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charts/chart4.xml" ContentType="application/vnd.openxmlformats-officedocument.drawingml.chart+xml"/>
  <Override PartName="/xl/drawings/drawing6.xml" ContentType="application/vnd.openxmlformats-officedocument.drawing+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harts/chart2.xml" ContentType="application/vnd.openxmlformats-officedocument.drawingml.chart+xml"/>
  <Override PartName="/xl/drawings/drawing4.xml" ContentType="application/vnd.openxmlformats-officedocument.drawing+xml"/>
  <Default Extension="rels" ContentType="application/vnd.openxmlformats-package.relationships+xml"/>
  <Default Extension="xml" ContentType="application/xml"/>
  <Override PartName="/xl/worksheets/sheet5.xml" ContentType="application/vnd.openxmlformats-officedocument.spreadsheetml.worksheet+xml"/>
  <Override PartName="/xl/drawings/drawing2.xml" ContentType="application/vnd.openxmlformats-officedocument.drawingml.chartshapes+xml"/>
  <Override PartName="/xl/worksheets/sheet3.xml" ContentType="application/vnd.openxmlformats-officedocument.spreadsheetml.worksheet+xml"/>
  <Override PartName="/xl/worksheets/sheet1.xml" ContentType="application/vnd.openxmlformats-officedocument.spreadsheetml.worksheet+xml"/>
  <Override PartName="/xl/worksheets/sheet49.xml" ContentType="application/vnd.openxmlformats-officedocument.spreadsheetml.worksheet+xml"/>
  <Override PartName="/xl/worksheets/sheet69.xml" ContentType="application/vnd.openxmlformats-officedocument.spreadsheetml.worksheet+xml"/>
  <Override PartName="/xl/worksheets/sheet78.xml" ContentType="application/vnd.openxmlformats-officedocument.spreadsheetml.worksheet+xml"/>
  <Override PartName="/xl/externalLinks/externalLink1.xml" ContentType="application/vnd.openxmlformats-officedocument.spreadsheetml.externalLink+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Default Extension="bin" ContentType="application/vnd.openxmlformats-officedocument.spreadsheetml.printerSettings"/>
  <Default Extension="png" ContentType="image/png"/>
  <Override PartName="/xl/charts/chart7.xml" ContentType="application/vnd.openxmlformats-officedocument.drawingml.chart+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charts/chart5.xml" ContentType="application/vnd.openxmlformats-officedocument.drawingml.chart+xml"/>
  <Override PartName="/xl/drawings/drawing7.xml" ContentType="application/vnd.openxmlformats-officedocument.drawingml.chartshape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charts/chart3.xml" ContentType="application/vnd.openxmlformats-officedocument.drawingml.chart+xml"/>
  <Override PartName="/xl/drawings/drawing5.xml" ContentType="application/vnd.openxmlformats-officedocument.drawingml.chartshape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drawings/drawing3.xml" ContentType="application/vnd.openxmlformats-officedocument.drawingml.chartshapes+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charts/chart6.xml" ContentType="application/vnd.openxmlformats-officedocument.drawingml.char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0380" yWindow="150" windowWidth="11175" windowHeight="9150" tabRatio="925"/>
  </bookViews>
  <sheets>
    <sheet name="list" sheetId="42" r:id="rId1"/>
    <sheet name="1" sheetId="58" r:id="rId2"/>
    <sheet name="2" sheetId="19" r:id="rId3"/>
    <sheet name="3" sheetId="22" r:id="rId4"/>
    <sheet name="4" sheetId="29" r:id="rId5"/>
    <sheet name="5" sheetId="33" r:id="rId6"/>
    <sheet name="6" sheetId="35" r:id="rId7"/>
    <sheet name="7" sheetId="36" r:id="rId8"/>
    <sheet name="8" sheetId="37" r:id="rId9"/>
    <sheet name="9" sheetId="38" r:id="rId10"/>
    <sheet name="10" sheetId="62" r:id="rId11"/>
    <sheet name="11" sheetId="40" r:id="rId12"/>
    <sheet name="12" sheetId="41" state="hidden" r:id="rId13"/>
    <sheet name="a1" sheetId="1" r:id="rId14"/>
    <sheet name="a2" sheetId="3" r:id="rId15"/>
    <sheet name="a3" sheetId="4" r:id="rId16"/>
    <sheet name="a4" sheetId="5" r:id="rId17"/>
    <sheet name="a5-1" sheetId="70" r:id="rId18"/>
    <sheet name="a5-2" sheetId="71" r:id="rId19"/>
    <sheet name="a5-3" sheetId="72" r:id="rId20"/>
    <sheet name="a5-4" sheetId="73" r:id="rId21"/>
    <sheet name="a5-5" sheetId="74" r:id="rId22"/>
    <sheet name="a5-6" sheetId="75" r:id="rId23"/>
    <sheet name="a5-7" sheetId="76" r:id="rId24"/>
    <sheet name="a5-8" sheetId="77" r:id="rId25"/>
    <sheet name="a5-9" sheetId="78" r:id="rId26"/>
    <sheet name="a5-10" sheetId="79" r:id="rId27"/>
    <sheet name="a5-11" sheetId="80" r:id="rId28"/>
    <sheet name="a5" sheetId="6" r:id="rId29"/>
    <sheet name="a6" sheetId="7" r:id="rId30"/>
    <sheet name="a7" sheetId="9" r:id="rId31"/>
    <sheet name="old a8" sheetId="253" state="hidden" r:id="rId32"/>
    <sheet name="a8" sheetId="10" r:id="rId33"/>
    <sheet name="a9" sheetId="64" r:id="rId34"/>
    <sheet name="a10" sheetId="12" r:id="rId35"/>
    <sheet name="a11" sheetId="13" r:id="rId36"/>
    <sheet name="a12" sheetId="14" r:id="rId37"/>
    <sheet name="a12A" sheetId="11" r:id="rId38"/>
    <sheet name="a13" sheetId="15" r:id="rId39"/>
    <sheet name="a14_old" sheetId="81" state="hidden" r:id="rId40"/>
    <sheet name="a14" sheetId="82" r:id="rId41"/>
    <sheet name="a14a" sheetId="69" state="hidden" r:id="rId42"/>
    <sheet name="a14-1-ii" sheetId="249" state="hidden" r:id="rId43"/>
    <sheet name="a14-2" sheetId="248" state="hidden" r:id="rId44"/>
    <sheet name="a14-3" sheetId="247" state="hidden" r:id="rId45"/>
    <sheet name="a14-4" sheetId="246" state="hidden" r:id="rId46"/>
    <sheet name="a14-5" sheetId="245" state="hidden" r:id="rId47"/>
    <sheet name="a15" sheetId="18" r:id="rId48"/>
    <sheet name="a16" sheetId="16" r:id="rId49"/>
    <sheet name="a17" sheetId="20" r:id="rId50"/>
    <sheet name="a18" sheetId="21" r:id="rId51"/>
    <sheet name="a19" sheetId="23" r:id="rId52"/>
    <sheet name="a20" sheetId="24" r:id="rId53"/>
    <sheet name="a20 (2)" sheetId="61" r:id="rId54"/>
    <sheet name="a21" sheetId="26" r:id="rId55"/>
    <sheet name="a22" sheetId="27" r:id="rId56"/>
    <sheet name="a23" sheetId="28" r:id="rId57"/>
    <sheet name="a24" sheetId="30" r:id="rId58"/>
    <sheet name="a25" sheetId="31" r:id="rId59"/>
    <sheet name="a26" sheetId="32" r:id="rId60"/>
    <sheet name="a27" sheetId="34" r:id="rId61"/>
    <sheet name="a28" sheetId="25" r:id="rId62"/>
    <sheet name="a29" sheetId="2" r:id="rId63"/>
    <sheet name="a30" sheetId="189" r:id="rId64"/>
    <sheet name="a30-1" sheetId="188" r:id="rId65"/>
    <sheet name="a30-2" sheetId="252" r:id="rId66"/>
    <sheet name="a31" sheetId="192" r:id="rId67"/>
    <sheet name="a32" sheetId="191" r:id="rId68"/>
    <sheet name="a33" sheetId="193" r:id="rId69"/>
    <sheet name="Tot" sheetId="147" state="hidden" r:id="rId70"/>
    <sheet name="Con" sheetId="148" state="hidden" r:id="rId71"/>
    <sheet name="Wea" sheetId="149" state="hidden" r:id="rId72"/>
    <sheet name="Equ" sheetId="150" state="hidden" r:id="rId73"/>
    <sheet name="Sec" sheetId="151" state="hidden" r:id="rId74"/>
    <sheet name="TotG" sheetId="152" state="hidden" r:id="rId75"/>
    <sheet name="ConG" sheetId="153" state="hidden" r:id="rId76"/>
    <sheet name="WeaG" sheetId="154" state="hidden" r:id="rId77"/>
    <sheet name="EquG" sheetId="155" state="hidden" r:id="rId78"/>
    <sheet name="SecG" sheetId="156" state="hidden" r:id="rId79"/>
  </sheets>
  <externalReferences>
    <externalReference r:id="rId80"/>
  </externalReferences>
  <definedNames>
    <definedName name="_xlnm.Print_Area" localSheetId="1">'1'!$A$1:$DG$47</definedName>
    <definedName name="_xlnm.Print_Area" localSheetId="10">'10'!$A$1:$CK$45</definedName>
    <definedName name="_xlnm.Print_Area" localSheetId="11">'11'!$A$1:$BO$54</definedName>
    <definedName name="_xlnm.Print_Area" localSheetId="12">'12'!$A$1:$L$51</definedName>
    <definedName name="_xlnm.Print_Area" localSheetId="2">'2'!$A$1:$DG$47</definedName>
    <definedName name="_xlnm.Print_Area" localSheetId="3" xml:space="preserve">                                                                                             '3'!$A$1:$AH$45</definedName>
    <definedName name="_xlnm.Print_Area" localSheetId="4">'4'!$A$1:$BZ$48</definedName>
    <definedName name="_xlnm.Print_Area" localSheetId="5">'5'!$A$1:$W$45</definedName>
    <definedName name="_xlnm.Print_Area" localSheetId="6">'6'!$A$1:$BD$46</definedName>
    <definedName name="_xlnm.Print_Area" localSheetId="7">'7'!$A$1:$AS$48</definedName>
    <definedName name="_xlnm.Print_Area" localSheetId="8">'8'!$A$1:$BD$46</definedName>
    <definedName name="_xlnm.Print_Area" localSheetId="9">'9'!$A$1:$CK$46</definedName>
    <definedName name="_xlnm.Print_Area" localSheetId="13">'a1'!$A$1:$BO$50</definedName>
    <definedName name="_xlnm.Print_Area" localSheetId="34">'a10'!$A$1:$L$44</definedName>
    <definedName name="_xlnm.Print_Area" localSheetId="35">'a11'!$A$1:$BF$63</definedName>
    <definedName name="_xlnm.Print_Area" localSheetId="36">'a12'!$A$1:$P$45</definedName>
    <definedName name="_xlnm.Print_Area" localSheetId="37">a12A!$A$1:$L$97</definedName>
    <definedName name="_xlnm.Print_Area" localSheetId="38">'a13'!$A$1:$AU$47</definedName>
    <definedName name="_xlnm.Print_Area" localSheetId="40">'a14'!$A$1:$J$68</definedName>
    <definedName name="_xlnm.Print_Area" localSheetId="39">a14_old!$A$1:$J$64</definedName>
    <definedName name="_xlnm.Print_Area" localSheetId="41">a14a!$A$1:$J$64</definedName>
    <definedName name="_xlnm.Print_Area" localSheetId="47">'a15'!$A$1:$FU$46</definedName>
    <definedName name="_xlnm.Print_Area" localSheetId="48">'a16'!$A$1:$AR$50</definedName>
    <definedName name="_xlnm.Print_Area" localSheetId="49">'a17'!$A$1:$W$44</definedName>
    <definedName name="_xlnm.Print_Area" localSheetId="50" xml:space="preserve">                                                                       'a18'!$A$1:$AS$46</definedName>
    <definedName name="_xlnm.Print_Area" localSheetId="51">'a19'!$A$1:$AH$49</definedName>
    <definedName name="_xlnm.Print_Area" localSheetId="14">'a2'!$A$1:$AS$48</definedName>
    <definedName name="_xlnm.Print_Area" localSheetId="52">'a20'!$A$1:$L$45</definedName>
    <definedName name="_xlnm.Print_Area" localSheetId="53" xml:space="preserve">                                                                                                                                                                                                           'a20 (2)'!$A$1:$L$43</definedName>
    <definedName name="_xlnm.Print_Area" localSheetId="54">'a21'!$A$1:$L$42</definedName>
    <definedName name="_xlnm.Print_Area" localSheetId="55">'a22'!$A$1:$L$46</definedName>
    <definedName name="_xlnm.Print_Area" localSheetId="57">'a24'!$A$1:$L$42</definedName>
    <definedName name="_xlnm.Print_Area" localSheetId="58">'a25'!$A$1:$L$85</definedName>
    <definedName name="_xlnm.Print_Area" localSheetId="59" xml:space="preserve"> 'a26'!$A$1:$L$52</definedName>
    <definedName name="_xlnm.Print_Area" localSheetId="60">'a27'!$A$1:$BZ$50</definedName>
    <definedName name="_xlnm.Print_Area" localSheetId="61">'a28'!$A$1:$AS$46</definedName>
    <definedName name="_xlnm.Print_Area" localSheetId="62">'a29'!$A$1:$CV$48</definedName>
    <definedName name="_xlnm.Print_Area" localSheetId="15">'a3'!$A$1:$L$47</definedName>
    <definedName name="_xlnm.Print_Area" localSheetId="63">'a30'!$A$1:$L$43</definedName>
    <definedName name="_xlnm.Print_Area" localSheetId="64">'a30-1'!$A$1:$L$43</definedName>
    <definedName name="_xlnm.Print_Area" localSheetId="65">'a30-2'!$A$1:$L$42</definedName>
    <definedName name="_xlnm.Print_Area" localSheetId="66">'a31'!$A$1:$CK$57</definedName>
    <definedName name="_xlnm.Print_Area" localSheetId="67">'a32'!$A$1:$CK$46</definedName>
    <definedName name="_xlnm.Print_Area" localSheetId="68">'a33'!$A$1:$CK$45</definedName>
    <definedName name="_xlnm.Print_Area" localSheetId="16" xml:space="preserve">                                                                                                                                                                'a4'!$A$1:$AD$50</definedName>
    <definedName name="_xlnm.Print_Area" localSheetId="28">'a5'!$A$1:$W$48</definedName>
    <definedName name="_xlnm.Print_Area" localSheetId="17">'a5-1'!$A$1:$K$64</definedName>
    <definedName name="_xlnm.Print_Area" localSheetId="26">'a5-10'!$A$1:$K$50</definedName>
    <definedName name="_xlnm.Print_Area" localSheetId="27">'a5-11'!$A$1:$K$50</definedName>
    <definedName name="_xlnm.Print_Area" localSheetId="18">'a5-2'!$A$1:$K$50</definedName>
    <definedName name="_xlnm.Print_Area" localSheetId="19">'a5-3'!$A$1:$K$50</definedName>
    <definedName name="_xlnm.Print_Area" localSheetId="20">'a5-4'!$A$1:$K$50</definedName>
    <definedName name="_xlnm.Print_Area" localSheetId="21">'a5-5'!$A$1:$K$50</definedName>
    <definedName name="_xlnm.Print_Area" localSheetId="22">'a5-6'!$A$1:$K$50</definedName>
    <definedName name="_xlnm.Print_Area" localSheetId="23">'a5-7'!$A$1:$K$50</definedName>
    <definedName name="_xlnm.Print_Area" localSheetId="24">'a5-8'!$A$1:$K$50</definedName>
    <definedName name="_xlnm.Print_Area" localSheetId="25">'a5-9'!$A$1:$K$50</definedName>
    <definedName name="_xlnm.Print_Area" localSheetId="29">'a6'!$A$1:$BZ$55</definedName>
    <definedName name="_xlnm.Print_Area" localSheetId="30">'a7'!$A$1:$AH$49</definedName>
    <definedName name="_xlnm.Print_Area" localSheetId="32">'a8'!$A$1:$W$47</definedName>
    <definedName name="_xlnm.Print_Area" localSheetId="33">'a9'!$A$1:$AS$51</definedName>
    <definedName name="_xlnm.Print_Area" localSheetId="70">Con!$A$1:$K$37</definedName>
    <definedName name="_xlnm.Print_Area" localSheetId="72">Equ!$A$1:$I$38</definedName>
    <definedName name="_xlnm.Print_Area" localSheetId="0" xml:space="preserve">    list!$A$1:$J$56</definedName>
    <definedName name="_xlnm.Print_Area" localSheetId="73">Sec!$A$1:$U$37</definedName>
    <definedName name="_xlnm.Print_Area" localSheetId="69">Tot!$A$1:$I$37</definedName>
    <definedName name="_xlnm.Print_Area" localSheetId="74">TotG!$A$1:$I$19</definedName>
    <definedName name="_xlnm.Print_Area" localSheetId="71">Wea!$A$1:$N$52</definedName>
    <definedName name="_xlnm.Print_Titles" localSheetId="1">'1'!$A:$A</definedName>
    <definedName name="_xlnm.Print_Titles" localSheetId="10">'10'!$A:$A</definedName>
    <definedName name="_xlnm.Print_Titles" localSheetId="11">'11'!$A:$A</definedName>
    <definedName name="_xlnm.Print_Titles" localSheetId="12">'12'!$1:$2</definedName>
    <definedName name="_xlnm.Print_Titles" localSheetId="2">'2'!$A:$A</definedName>
    <definedName name="_xlnm.Print_Titles" localSheetId="3">'3'!$A:$A</definedName>
    <definedName name="_xlnm.Print_Titles" localSheetId="4">'4'!$A:$A</definedName>
    <definedName name="_xlnm.Print_Titles" localSheetId="5">'5'!$A:$A</definedName>
    <definedName name="_xlnm.Print_Titles" localSheetId="6">'6'!$A:$A</definedName>
    <definedName name="_xlnm.Print_Titles" localSheetId="7">'7'!$A:$A</definedName>
    <definedName name="_xlnm.Print_Titles" localSheetId="8">'8'!$A:$A</definedName>
    <definedName name="_xlnm.Print_Titles" localSheetId="9">'9'!$A:$A</definedName>
    <definedName name="_xlnm.Print_Titles" localSheetId="13">'a1'!$A:$A,'a1'!$1:$1</definedName>
    <definedName name="_xlnm.Print_Titles" localSheetId="35">'a11'!$A:$A</definedName>
    <definedName name="_xlnm.Print_Titles" localSheetId="38">'a13'!$A:$A</definedName>
    <definedName name="_xlnm.Print_Titles" localSheetId="42">'a14-1-ii'!$A:$A</definedName>
    <definedName name="_xlnm.Print_Titles" localSheetId="47">'a15'!$A:$A</definedName>
    <definedName name="_xlnm.Print_Titles" localSheetId="48">'a16'!$A:$A</definedName>
    <definedName name="_xlnm.Print_Titles" localSheetId="49">'a17'!$A:$A</definedName>
    <definedName name="_xlnm.Print_Titles" localSheetId="50">'a18'!$A:$A</definedName>
    <definedName name="_xlnm.Print_Titles" localSheetId="51">'a19'!$A:$A</definedName>
    <definedName name="_xlnm.Print_Titles" localSheetId="14">'a2'!$A:$A</definedName>
    <definedName name="_xlnm.Print_Titles" localSheetId="60">'a27'!$A:$A</definedName>
    <definedName name="_xlnm.Print_Titles" localSheetId="61">'a28'!$A:$A</definedName>
    <definedName name="_xlnm.Print_Titles" localSheetId="62">'a29'!$A:$A</definedName>
    <definedName name="_xlnm.Print_Titles" localSheetId="66">'a31'!$A:$A</definedName>
    <definedName name="_xlnm.Print_Titles" localSheetId="67">'a32'!$A:$A</definedName>
    <definedName name="_xlnm.Print_Titles" localSheetId="68">'a33'!$A:$A</definedName>
    <definedName name="_xlnm.Print_Titles" localSheetId="16">'a4'!$A:$A</definedName>
    <definedName name="_xlnm.Print_Titles" localSheetId="28">'a5'!$A:$A</definedName>
    <definedName name="_xlnm.Print_Titles" localSheetId="29">'a6'!$A:$A</definedName>
    <definedName name="_xlnm.Print_Titles" localSheetId="30">'a7'!$A:$A</definedName>
    <definedName name="_xlnm.Print_Titles" localSheetId="32">'a8'!$A:$A</definedName>
  </definedNames>
  <calcPr calcId="125725"/>
</workbook>
</file>

<file path=xl/calcChain.xml><?xml version="1.0" encoding="utf-8"?>
<calcChain xmlns="http://schemas.openxmlformats.org/spreadsheetml/2006/main">
  <c r="H75" i="72"/>
  <c r="F78"/>
  <c r="F75"/>
  <c r="G75"/>
  <c r="F76"/>
  <c r="G76"/>
  <c r="F77"/>
  <c r="G77"/>
  <c r="G78"/>
  <c r="H78" s="1"/>
  <c r="F7" i="71"/>
  <c r="F31" i="70"/>
  <c r="D69"/>
  <c r="D70"/>
  <c r="D71"/>
  <c r="D72"/>
  <c r="D73"/>
  <c r="D74"/>
  <c r="D75"/>
  <c r="D76"/>
  <c r="D77"/>
  <c r="D78"/>
  <c r="D79"/>
  <c r="D80"/>
  <c r="D81"/>
  <c r="D82"/>
  <c r="D83"/>
  <c r="D84"/>
  <c r="D85"/>
  <c r="D86"/>
  <c r="D87"/>
  <c r="D88"/>
  <c r="D89"/>
  <c r="D90"/>
  <c r="D91"/>
  <c r="D92"/>
  <c r="D93"/>
  <c r="D94"/>
  <c r="D95"/>
  <c r="D96"/>
  <c r="D97"/>
  <c r="D98"/>
  <c r="D99"/>
  <c r="D100"/>
  <c r="D101"/>
  <c r="D102"/>
  <c r="F17"/>
  <c r="B21"/>
  <c r="C79" i="64"/>
  <c r="C78"/>
  <c r="C77"/>
  <c r="C76"/>
  <c r="C75"/>
  <c r="C74"/>
  <c r="C73"/>
  <c r="C72"/>
  <c r="C71"/>
  <c r="C70"/>
  <c r="C69"/>
  <c r="C27"/>
  <c r="H76" i="72" l="1"/>
  <c r="G79" s="1"/>
  <c r="H77"/>
  <c r="M80" i="82"/>
  <c r="M81"/>
  <c r="C5"/>
  <c r="D5"/>
  <c r="E4"/>
  <c r="B81"/>
  <c r="C90" i="23"/>
  <c r="B7"/>
  <c r="B35"/>
  <c r="C37" i="7"/>
  <c r="BU8"/>
  <c r="BU9"/>
  <c r="BU10"/>
  <c r="BU11"/>
  <c r="BU12"/>
  <c r="BU13"/>
  <c r="BU14"/>
  <c r="BU15"/>
  <c r="BU16"/>
  <c r="BU17"/>
  <c r="BU18"/>
  <c r="BU19"/>
  <c r="BU20"/>
  <c r="BU21"/>
  <c r="BU22"/>
  <c r="BU23"/>
  <c r="BU24"/>
  <c r="BU25"/>
  <c r="BU26"/>
  <c r="BU27"/>
  <c r="BU28"/>
  <c r="BU29"/>
  <c r="BU30"/>
  <c r="BU31"/>
  <c r="BU32"/>
  <c r="BU33"/>
  <c r="BU34"/>
  <c r="BU35"/>
  <c r="BU7"/>
  <c r="BN8"/>
  <c r="BN9"/>
  <c r="BN10"/>
  <c r="BN11"/>
  <c r="BN12"/>
  <c r="BN13"/>
  <c r="BN14"/>
  <c r="BN15"/>
  <c r="BN16"/>
  <c r="BN17"/>
  <c r="BN18"/>
  <c r="BN19"/>
  <c r="BN20"/>
  <c r="BN21"/>
  <c r="BN22"/>
  <c r="BN23"/>
  <c r="BN24"/>
  <c r="BN25"/>
  <c r="BN26"/>
  <c r="BN27"/>
  <c r="BN28"/>
  <c r="BN29"/>
  <c r="BN30"/>
  <c r="BN31"/>
  <c r="BN32"/>
  <c r="BN33"/>
  <c r="BN34"/>
  <c r="BN35"/>
  <c r="BN7"/>
  <c r="BG8"/>
  <c r="BG9"/>
  <c r="BG10"/>
  <c r="BG11"/>
  <c r="BG12"/>
  <c r="BG13"/>
  <c r="BG14"/>
  <c r="BG15"/>
  <c r="BG16"/>
  <c r="BG17"/>
  <c r="BG18"/>
  <c r="BG19"/>
  <c r="BG20"/>
  <c r="BG21"/>
  <c r="BG22"/>
  <c r="BG23"/>
  <c r="BG24"/>
  <c r="BG25"/>
  <c r="BG26"/>
  <c r="BG27"/>
  <c r="BG28"/>
  <c r="BG29"/>
  <c r="BG30"/>
  <c r="BG31"/>
  <c r="BG32"/>
  <c r="BG33"/>
  <c r="BG34"/>
  <c r="BG35"/>
  <c r="BG7"/>
  <c r="AZ8"/>
  <c r="AZ9"/>
  <c r="AZ10"/>
  <c r="AZ11"/>
  <c r="AZ12"/>
  <c r="AZ13"/>
  <c r="AZ14"/>
  <c r="AZ15"/>
  <c r="AZ16"/>
  <c r="AZ17"/>
  <c r="AZ18"/>
  <c r="AZ19"/>
  <c r="AZ20"/>
  <c r="AZ21"/>
  <c r="AZ22"/>
  <c r="AZ23"/>
  <c r="AZ24"/>
  <c r="AZ25"/>
  <c r="AZ26"/>
  <c r="AZ27"/>
  <c r="AZ28"/>
  <c r="AZ29"/>
  <c r="AZ30"/>
  <c r="AZ31"/>
  <c r="AZ32"/>
  <c r="AZ33"/>
  <c r="AZ34"/>
  <c r="AZ35"/>
  <c r="AZ7"/>
  <c r="AS8"/>
  <c r="AS9"/>
  <c r="AS10"/>
  <c r="AS11"/>
  <c r="AS12"/>
  <c r="AS13"/>
  <c r="AS14"/>
  <c r="AS15"/>
  <c r="AS16"/>
  <c r="AS17"/>
  <c r="AS18"/>
  <c r="AS19"/>
  <c r="AS20"/>
  <c r="AS21"/>
  <c r="AS22"/>
  <c r="AS23"/>
  <c r="AS24"/>
  <c r="AS25"/>
  <c r="AS26"/>
  <c r="AS27"/>
  <c r="AS28"/>
  <c r="AS29"/>
  <c r="AS30"/>
  <c r="AS31"/>
  <c r="AS32"/>
  <c r="AS33"/>
  <c r="AS34"/>
  <c r="AS35"/>
  <c r="AS7"/>
  <c r="AL8"/>
  <c r="AL9"/>
  <c r="AL10"/>
  <c r="AL11"/>
  <c r="AL12"/>
  <c r="AL13"/>
  <c r="AL14"/>
  <c r="AL15"/>
  <c r="AL16"/>
  <c r="AL17"/>
  <c r="AL18"/>
  <c r="AL19"/>
  <c r="AL20"/>
  <c r="AL21"/>
  <c r="AL22"/>
  <c r="AL23"/>
  <c r="AL24"/>
  <c r="AL25"/>
  <c r="AL26"/>
  <c r="AL27"/>
  <c r="AL28"/>
  <c r="AL29"/>
  <c r="AL30"/>
  <c r="AL31"/>
  <c r="AL32"/>
  <c r="AL33"/>
  <c r="AL34"/>
  <c r="AL35"/>
  <c r="AL7"/>
  <c r="AE8"/>
  <c r="AE9"/>
  <c r="AE10"/>
  <c r="AE11"/>
  <c r="AE12"/>
  <c r="AE13"/>
  <c r="AE14"/>
  <c r="AE15"/>
  <c r="AE16"/>
  <c r="AE17"/>
  <c r="AE18"/>
  <c r="AE19"/>
  <c r="AE20"/>
  <c r="AE21"/>
  <c r="AE22"/>
  <c r="AE23"/>
  <c r="AE24"/>
  <c r="AE25"/>
  <c r="AE26"/>
  <c r="AE27"/>
  <c r="AE28"/>
  <c r="AE29"/>
  <c r="AE30"/>
  <c r="AE31"/>
  <c r="AE32"/>
  <c r="AE33"/>
  <c r="AE34"/>
  <c r="AE35"/>
  <c r="AE7"/>
  <c r="X8"/>
  <c r="X9"/>
  <c r="X10"/>
  <c r="X11"/>
  <c r="X12"/>
  <c r="X13"/>
  <c r="X14"/>
  <c r="X15"/>
  <c r="X16"/>
  <c r="X17"/>
  <c r="X18"/>
  <c r="X19"/>
  <c r="X20"/>
  <c r="X21"/>
  <c r="X22"/>
  <c r="X23"/>
  <c r="X24"/>
  <c r="X25"/>
  <c r="X26"/>
  <c r="X27"/>
  <c r="X28"/>
  <c r="X29"/>
  <c r="X30"/>
  <c r="X31"/>
  <c r="X32"/>
  <c r="X33"/>
  <c r="X34"/>
  <c r="X35"/>
  <c r="X7"/>
  <c r="Q8"/>
  <c r="Q9"/>
  <c r="Q10"/>
  <c r="Q11"/>
  <c r="Q12"/>
  <c r="Q13"/>
  <c r="Q14"/>
  <c r="Q15"/>
  <c r="Q16"/>
  <c r="Q17"/>
  <c r="Q18"/>
  <c r="Q19"/>
  <c r="Q20"/>
  <c r="Q21"/>
  <c r="Q22"/>
  <c r="Q23"/>
  <c r="Q24"/>
  <c r="Q25"/>
  <c r="Q26"/>
  <c r="Q27"/>
  <c r="Q28"/>
  <c r="Q29"/>
  <c r="Q30"/>
  <c r="Q31"/>
  <c r="Q32"/>
  <c r="Q33"/>
  <c r="Q34"/>
  <c r="Q35"/>
  <c r="Q7"/>
  <c r="J8"/>
  <c r="J9"/>
  <c r="J10"/>
  <c r="J11"/>
  <c r="J12"/>
  <c r="J13"/>
  <c r="J14"/>
  <c r="J15"/>
  <c r="J16"/>
  <c r="J17"/>
  <c r="J18"/>
  <c r="J19"/>
  <c r="J20"/>
  <c r="J21"/>
  <c r="J22"/>
  <c r="J23"/>
  <c r="J24"/>
  <c r="J25"/>
  <c r="J26"/>
  <c r="J27"/>
  <c r="J28"/>
  <c r="J29"/>
  <c r="J30"/>
  <c r="J31"/>
  <c r="J32"/>
  <c r="J33"/>
  <c r="J34"/>
  <c r="J35"/>
  <c r="J7"/>
  <c r="C8"/>
  <c r="C9"/>
  <c r="C10"/>
  <c r="C11"/>
  <c r="C12"/>
  <c r="C13"/>
  <c r="C14"/>
  <c r="C15"/>
  <c r="C16"/>
  <c r="C17"/>
  <c r="C18"/>
  <c r="C19"/>
  <c r="C20"/>
  <c r="C21"/>
  <c r="C22"/>
  <c r="C23"/>
  <c r="C24"/>
  <c r="C25"/>
  <c r="C26"/>
  <c r="C27"/>
  <c r="C28"/>
  <c r="C29"/>
  <c r="C30"/>
  <c r="C31"/>
  <c r="C32"/>
  <c r="C33"/>
  <c r="C34"/>
  <c r="C35"/>
  <c r="C7"/>
  <c r="C87"/>
  <c r="C88" s="1"/>
  <c r="C36" l="1"/>
  <c r="D30" i="34"/>
  <c r="E38"/>
  <c r="B40" i="23"/>
  <c r="B39" i="64"/>
  <c r="C6" i="82" l="1"/>
  <c r="C39" i="18"/>
  <c r="C8" i="15"/>
  <c r="C9"/>
  <c r="C10"/>
  <c r="C11"/>
  <c r="C12"/>
  <c r="C13"/>
  <c r="C14"/>
  <c r="C15"/>
  <c r="C16"/>
  <c r="C17"/>
  <c r="C18"/>
  <c r="C19"/>
  <c r="C20"/>
  <c r="C21"/>
  <c r="C22"/>
  <c r="C23"/>
  <c r="C24"/>
  <c r="C25"/>
  <c r="C26"/>
  <c r="C27"/>
  <c r="C28"/>
  <c r="C29"/>
  <c r="C30"/>
  <c r="C31"/>
  <c r="C32"/>
  <c r="C33"/>
  <c r="C34"/>
  <c r="C35"/>
  <c r="C36"/>
  <c r="C37"/>
  <c r="C38"/>
  <c r="C39"/>
  <c r="C40"/>
  <c r="C7"/>
  <c r="C21" i="12"/>
  <c r="AR7" i="36"/>
  <c r="AR8"/>
  <c r="AR9"/>
  <c r="AR10"/>
  <c r="AR11"/>
  <c r="AR12"/>
  <c r="AR13"/>
  <c r="AR14"/>
  <c r="AR15"/>
  <c r="AR16"/>
  <c r="AR17"/>
  <c r="AR18"/>
  <c r="AR19"/>
  <c r="AR20"/>
  <c r="AR21"/>
  <c r="AR22"/>
  <c r="AR23"/>
  <c r="AR24"/>
  <c r="AR25"/>
  <c r="AR26"/>
  <c r="AR27"/>
  <c r="AR28"/>
  <c r="AR29"/>
  <c r="AR30"/>
  <c r="AR31"/>
  <c r="AR32"/>
  <c r="AR33"/>
  <c r="AR34"/>
  <c r="AR35"/>
  <c r="AR36"/>
  <c r="AR37"/>
  <c r="AR38"/>
  <c r="AR6"/>
  <c r="AN7"/>
  <c r="AN8"/>
  <c r="AN9"/>
  <c r="AN10"/>
  <c r="AN11"/>
  <c r="AN12"/>
  <c r="AN13"/>
  <c r="AN14"/>
  <c r="AN15"/>
  <c r="AN16"/>
  <c r="AN17"/>
  <c r="AN18"/>
  <c r="AN19"/>
  <c r="AN20"/>
  <c r="AN21"/>
  <c r="AN22"/>
  <c r="AN28"/>
  <c r="AN30"/>
  <c r="AN32"/>
  <c r="AN33"/>
  <c r="AN36"/>
  <c r="AN37"/>
  <c r="AN6"/>
  <c r="AM38"/>
  <c r="AM39" s="1"/>
  <c r="AM34"/>
  <c r="AM35" s="1"/>
  <c r="AN35" s="1"/>
  <c r="AL31"/>
  <c r="AM31"/>
  <c r="AM29"/>
  <c r="AN29" s="1"/>
  <c r="AM23"/>
  <c r="AN23" s="1"/>
  <c r="AJ7"/>
  <c r="AJ8"/>
  <c r="AJ9"/>
  <c r="AJ10"/>
  <c r="AJ11"/>
  <c r="AJ12"/>
  <c r="AJ13"/>
  <c r="AJ14"/>
  <c r="AJ15"/>
  <c r="AJ16"/>
  <c r="AJ17"/>
  <c r="AJ18"/>
  <c r="AJ19"/>
  <c r="AJ20"/>
  <c r="AJ21"/>
  <c r="AJ22"/>
  <c r="AJ23"/>
  <c r="AJ24"/>
  <c r="AJ25"/>
  <c r="AJ26"/>
  <c r="AJ27"/>
  <c r="AJ28"/>
  <c r="AJ29"/>
  <c r="AJ30"/>
  <c r="AJ31"/>
  <c r="AJ32"/>
  <c r="AJ33"/>
  <c r="AJ34"/>
  <c r="AJ35"/>
  <c r="AJ36"/>
  <c r="AJ37"/>
  <c r="AJ38"/>
  <c r="AJ6"/>
  <c r="AF7"/>
  <c r="AF8"/>
  <c r="AF9"/>
  <c r="AF10"/>
  <c r="AF11"/>
  <c r="AF12"/>
  <c r="AF13"/>
  <c r="AF14"/>
  <c r="AF15"/>
  <c r="AF16"/>
  <c r="AF17"/>
  <c r="AF18"/>
  <c r="AF19"/>
  <c r="AF20"/>
  <c r="AF21"/>
  <c r="AF22"/>
  <c r="AF23"/>
  <c r="AF24"/>
  <c r="AF25"/>
  <c r="AF26"/>
  <c r="AF27"/>
  <c r="AF28"/>
  <c r="AF29"/>
  <c r="AF30"/>
  <c r="AF31"/>
  <c r="AF32"/>
  <c r="AF33"/>
  <c r="AF34"/>
  <c r="AF35"/>
  <c r="AF36"/>
  <c r="AF37"/>
  <c r="AF38"/>
  <c r="AF6"/>
  <c r="AB7"/>
  <c r="AB8"/>
  <c r="AB9"/>
  <c r="AB10"/>
  <c r="AB11"/>
  <c r="AB12"/>
  <c r="AB13"/>
  <c r="AB14"/>
  <c r="AB15"/>
  <c r="AB16"/>
  <c r="AB17"/>
  <c r="AB18"/>
  <c r="AB19"/>
  <c r="AB20"/>
  <c r="AB21"/>
  <c r="AB22"/>
  <c r="AB23"/>
  <c r="AB24"/>
  <c r="AB25"/>
  <c r="AB26"/>
  <c r="AB27"/>
  <c r="AB28"/>
  <c r="AB29"/>
  <c r="AB30"/>
  <c r="AB31"/>
  <c r="AB32"/>
  <c r="AB33"/>
  <c r="AB34"/>
  <c r="AB35"/>
  <c r="AB36"/>
  <c r="AB37"/>
  <c r="AB38"/>
  <c r="AB6"/>
  <c r="X7"/>
  <c r="X8"/>
  <c r="X9"/>
  <c r="X10"/>
  <c r="X11"/>
  <c r="X12"/>
  <c r="X13"/>
  <c r="X14"/>
  <c r="X15"/>
  <c r="X16"/>
  <c r="X17"/>
  <c r="X18"/>
  <c r="X19"/>
  <c r="X20"/>
  <c r="X21"/>
  <c r="X22"/>
  <c r="X23"/>
  <c r="X24"/>
  <c r="X25"/>
  <c r="X26"/>
  <c r="X27"/>
  <c r="X28"/>
  <c r="X29"/>
  <c r="X30"/>
  <c r="X31"/>
  <c r="X32"/>
  <c r="X33"/>
  <c r="X34"/>
  <c r="X35"/>
  <c r="X36"/>
  <c r="X37"/>
  <c r="X38"/>
  <c r="X6"/>
  <c r="T7"/>
  <c r="T8"/>
  <c r="T9"/>
  <c r="T10"/>
  <c r="T11"/>
  <c r="T12"/>
  <c r="T13"/>
  <c r="T14"/>
  <c r="T15"/>
  <c r="T16"/>
  <c r="T17"/>
  <c r="T18"/>
  <c r="T19"/>
  <c r="T20"/>
  <c r="T21"/>
  <c r="T22"/>
  <c r="T23"/>
  <c r="T24"/>
  <c r="T25"/>
  <c r="T26"/>
  <c r="T27"/>
  <c r="T28"/>
  <c r="T29"/>
  <c r="T30"/>
  <c r="T31"/>
  <c r="T32"/>
  <c r="T33"/>
  <c r="T34"/>
  <c r="T35"/>
  <c r="T36"/>
  <c r="T37"/>
  <c r="T38"/>
  <c r="T6"/>
  <c r="P7"/>
  <c r="P8"/>
  <c r="P9"/>
  <c r="P10"/>
  <c r="P11"/>
  <c r="P12"/>
  <c r="P13"/>
  <c r="P14"/>
  <c r="P15"/>
  <c r="P16"/>
  <c r="P17"/>
  <c r="P18"/>
  <c r="P19"/>
  <c r="P20"/>
  <c r="P21"/>
  <c r="P22"/>
  <c r="P23"/>
  <c r="P24"/>
  <c r="P25"/>
  <c r="P26"/>
  <c r="P27"/>
  <c r="P28"/>
  <c r="P29"/>
  <c r="P30"/>
  <c r="P31"/>
  <c r="P32"/>
  <c r="P33"/>
  <c r="P34"/>
  <c r="P35"/>
  <c r="P36"/>
  <c r="P37"/>
  <c r="P38"/>
  <c r="P6"/>
  <c r="L7"/>
  <c r="L9"/>
  <c r="L10"/>
  <c r="L11"/>
  <c r="L12"/>
  <c r="L13"/>
  <c r="L14"/>
  <c r="L15"/>
  <c r="L16"/>
  <c r="L17"/>
  <c r="L18"/>
  <c r="L20"/>
  <c r="L21"/>
  <c r="L22"/>
  <c r="L23"/>
  <c r="L24"/>
  <c r="L25"/>
  <c r="L26"/>
  <c r="L27"/>
  <c r="L28"/>
  <c r="L29"/>
  <c r="L30"/>
  <c r="L31"/>
  <c r="L32"/>
  <c r="L33"/>
  <c r="L34"/>
  <c r="L35"/>
  <c r="L36"/>
  <c r="L37"/>
  <c r="L38"/>
  <c r="L6"/>
  <c r="K19"/>
  <c r="L19" s="1"/>
  <c r="K8"/>
  <c r="L8" s="1"/>
  <c r="H7"/>
  <c r="H8"/>
  <c r="H9"/>
  <c r="H10"/>
  <c r="H11"/>
  <c r="H12"/>
  <c r="H13"/>
  <c r="H14"/>
  <c r="H15"/>
  <c r="H16"/>
  <c r="H17"/>
  <c r="H18"/>
  <c r="H19"/>
  <c r="H21"/>
  <c r="H22"/>
  <c r="H23"/>
  <c r="H24"/>
  <c r="H25"/>
  <c r="H26"/>
  <c r="H27"/>
  <c r="H28"/>
  <c r="H29"/>
  <c r="H30"/>
  <c r="H31"/>
  <c r="H32"/>
  <c r="H33"/>
  <c r="H34"/>
  <c r="H35"/>
  <c r="H36"/>
  <c r="H37"/>
  <c r="H38"/>
  <c r="H6"/>
  <c r="G20"/>
  <c r="H20" s="1"/>
  <c r="D7"/>
  <c r="D8"/>
  <c r="D9"/>
  <c r="D10"/>
  <c r="D11"/>
  <c r="D12"/>
  <c r="D13"/>
  <c r="D14"/>
  <c r="D15"/>
  <c r="D16"/>
  <c r="D17"/>
  <c r="D18"/>
  <c r="D19"/>
  <c r="D20"/>
  <c r="D21"/>
  <c r="D22"/>
  <c r="D23"/>
  <c r="D24"/>
  <c r="D25"/>
  <c r="D26"/>
  <c r="D27"/>
  <c r="D28"/>
  <c r="D29"/>
  <c r="D30"/>
  <c r="D31"/>
  <c r="D32"/>
  <c r="D33"/>
  <c r="D34"/>
  <c r="D35"/>
  <c r="D36"/>
  <c r="D37"/>
  <c r="D38"/>
  <c r="D6"/>
  <c r="CR40" i="2"/>
  <c r="CR43" s="1"/>
  <c r="CI40"/>
  <c r="CI43" s="1"/>
  <c r="BZ40"/>
  <c r="BZ43" s="1"/>
  <c r="BQ40"/>
  <c r="BQ43" s="1"/>
  <c r="BH40"/>
  <c r="AY40"/>
  <c r="AY43" s="1"/>
  <c r="AP40"/>
  <c r="AP43" s="1"/>
  <c r="AG40"/>
  <c r="AG43" s="1"/>
  <c r="X40"/>
  <c r="X43" s="1"/>
  <c r="O40"/>
  <c r="O43" s="1"/>
  <c r="F40"/>
  <c r="F43" s="1"/>
  <c r="BK22" i="34"/>
  <c r="BL22" s="1"/>
  <c r="I41"/>
  <c r="P41"/>
  <c r="W41"/>
  <c r="AD41"/>
  <c r="AK41"/>
  <c r="AR41"/>
  <c r="AY41"/>
  <c r="BF41"/>
  <c r="BM41"/>
  <c r="BT41"/>
  <c r="B41"/>
  <c r="BZ6"/>
  <c r="BZ7"/>
  <c r="BZ8"/>
  <c r="BZ9"/>
  <c r="BZ10"/>
  <c r="BZ11"/>
  <c r="BZ12"/>
  <c r="BZ13"/>
  <c r="BZ14"/>
  <c r="BZ15"/>
  <c r="BZ16"/>
  <c r="BZ17"/>
  <c r="BZ18"/>
  <c r="BZ19"/>
  <c r="BZ20"/>
  <c r="BZ21"/>
  <c r="BZ22"/>
  <c r="BZ23"/>
  <c r="BZ24"/>
  <c r="BZ25"/>
  <c r="BZ26"/>
  <c r="BZ27"/>
  <c r="BZ28"/>
  <c r="BZ29"/>
  <c r="BZ30"/>
  <c r="BZ31"/>
  <c r="BZ32"/>
  <c r="BZ33"/>
  <c r="BZ34"/>
  <c r="BZ35"/>
  <c r="BZ36"/>
  <c r="BZ37"/>
  <c r="BZ5"/>
  <c r="BY38"/>
  <c r="BY41" s="1"/>
  <c r="BX38"/>
  <c r="BA39" i="35" s="1"/>
  <c r="BU38" i="34"/>
  <c r="BS6"/>
  <c r="BS7"/>
  <c r="BS8"/>
  <c r="BS9"/>
  <c r="BS10"/>
  <c r="BS11"/>
  <c r="BS12"/>
  <c r="BS13"/>
  <c r="BS14"/>
  <c r="BS15"/>
  <c r="BS16"/>
  <c r="BS17"/>
  <c r="BS18"/>
  <c r="BS19"/>
  <c r="BS20"/>
  <c r="BS21"/>
  <c r="BS22"/>
  <c r="BS23"/>
  <c r="BS24"/>
  <c r="BS25"/>
  <c r="BS26"/>
  <c r="BS27"/>
  <c r="BS28"/>
  <c r="BS29"/>
  <c r="BS30"/>
  <c r="BS31"/>
  <c r="BS32"/>
  <c r="BS33"/>
  <c r="BS34"/>
  <c r="BS35"/>
  <c r="BS36"/>
  <c r="BS37"/>
  <c r="BS5"/>
  <c r="BR38"/>
  <c r="AW39" i="35" s="1"/>
  <c r="BQ38" i="34"/>
  <c r="BN38"/>
  <c r="BL6"/>
  <c r="BL7"/>
  <c r="BL8"/>
  <c r="BL9"/>
  <c r="BL10"/>
  <c r="BL11"/>
  <c r="BL12"/>
  <c r="BL13"/>
  <c r="BL14"/>
  <c r="BL15"/>
  <c r="BL16"/>
  <c r="BL17"/>
  <c r="BL18"/>
  <c r="BL19"/>
  <c r="BL20"/>
  <c r="BL21"/>
  <c r="BL23"/>
  <c r="BL24"/>
  <c r="BL25"/>
  <c r="BL26"/>
  <c r="BL27"/>
  <c r="BL28"/>
  <c r="BL29"/>
  <c r="BL30"/>
  <c r="BL31"/>
  <c r="BL32"/>
  <c r="BL33"/>
  <c r="BL34"/>
  <c r="BL35"/>
  <c r="BL36"/>
  <c r="BL37"/>
  <c r="BL5"/>
  <c r="BK38"/>
  <c r="BK41" s="1"/>
  <c r="BJ38"/>
  <c r="AQ39" i="35" s="1"/>
  <c r="BG38" i="34"/>
  <c r="BE6"/>
  <c r="BE7"/>
  <c r="BE8"/>
  <c r="BE9"/>
  <c r="BE10"/>
  <c r="BE11"/>
  <c r="BE12"/>
  <c r="BE13"/>
  <c r="BE14"/>
  <c r="BE15"/>
  <c r="BE16"/>
  <c r="BE17"/>
  <c r="BE18"/>
  <c r="BE19"/>
  <c r="BE20"/>
  <c r="BE21"/>
  <c r="BE22"/>
  <c r="BE23"/>
  <c r="BE24"/>
  <c r="BE25"/>
  <c r="BE26"/>
  <c r="BE27"/>
  <c r="BE28"/>
  <c r="BE29"/>
  <c r="BE30"/>
  <c r="BE31"/>
  <c r="BE32"/>
  <c r="BE33"/>
  <c r="BE34"/>
  <c r="BE35"/>
  <c r="BE36"/>
  <c r="BE37"/>
  <c r="BE5"/>
  <c r="BD38"/>
  <c r="AM39" i="35" s="1"/>
  <c r="BC38" i="34"/>
  <c r="AL39" i="35" s="1"/>
  <c r="AZ38" i="34"/>
  <c r="AW38"/>
  <c r="AH39" i="35" s="1"/>
  <c r="AV38" i="34"/>
  <c r="AG39" i="35" s="1"/>
  <c r="AX6" i="34"/>
  <c r="AX7"/>
  <c r="AX8"/>
  <c r="AX9"/>
  <c r="AX10"/>
  <c r="AX11"/>
  <c r="AX12"/>
  <c r="AX13"/>
  <c r="AX14"/>
  <c r="AX15"/>
  <c r="AX16"/>
  <c r="AX17"/>
  <c r="AX18"/>
  <c r="AX19"/>
  <c r="AX20"/>
  <c r="AX21"/>
  <c r="AX22"/>
  <c r="AX23"/>
  <c r="AX24"/>
  <c r="AX25"/>
  <c r="AX26"/>
  <c r="AX27"/>
  <c r="AX28"/>
  <c r="AX29"/>
  <c r="AX30"/>
  <c r="AX31"/>
  <c r="AX32"/>
  <c r="AX33"/>
  <c r="AX34"/>
  <c r="AX35"/>
  <c r="AX36"/>
  <c r="AX37"/>
  <c r="AX5"/>
  <c r="AS38"/>
  <c r="AQ6"/>
  <c r="AQ7"/>
  <c r="AQ8"/>
  <c r="AQ9"/>
  <c r="AQ10"/>
  <c r="AQ11"/>
  <c r="AQ12"/>
  <c r="AQ13"/>
  <c r="AQ14"/>
  <c r="AQ15"/>
  <c r="AQ16"/>
  <c r="AQ17"/>
  <c r="AQ18"/>
  <c r="AQ19"/>
  <c r="AQ20"/>
  <c r="AQ21"/>
  <c r="AQ22"/>
  <c r="AQ23"/>
  <c r="AQ24"/>
  <c r="AQ25"/>
  <c r="AQ26"/>
  <c r="AQ27"/>
  <c r="AQ28"/>
  <c r="AQ29"/>
  <c r="AQ30"/>
  <c r="AQ31"/>
  <c r="AQ32"/>
  <c r="AQ33"/>
  <c r="AQ34"/>
  <c r="AQ35"/>
  <c r="AQ36"/>
  <c r="AQ37"/>
  <c r="AQ5"/>
  <c r="AP38"/>
  <c r="AC39" i="35" s="1"/>
  <c r="AO38" i="34"/>
  <c r="AB39" i="35" s="1"/>
  <c r="AL38" i="34"/>
  <c r="AJ6"/>
  <c r="AJ7"/>
  <c r="AJ8"/>
  <c r="AJ9"/>
  <c r="AJ10"/>
  <c r="AJ11"/>
  <c r="AJ12"/>
  <c r="AJ13"/>
  <c r="AJ14"/>
  <c r="AJ15"/>
  <c r="AJ16"/>
  <c r="AJ17"/>
  <c r="AJ18"/>
  <c r="AJ19"/>
  <c r="AJ20"/>
  <c r="AJ21"/>
  <c r="AJ22"/>
  <c r="AJ23"/>
  <c r="AJ24"/>
  <c r="AJ25"/>
  <c r="AJ26"/>
  <c r="AJ27"/>
  <c r="AJ28"/>
  <c r="AJ29"/>
  <c r="AJ30"/>
  <c r="AJ31"/>
  <c r="AJ32"/>
  <c r="AJ33"/>
  <c r="AJ34"/>
  <c r="AJ35"/>
  <c r="AJ36"/>
  <c r="AJ37"/>
  <c r="AJ38"/>
  <c r="AJ41" s="1"/>
  <c r="AJ5"/>
  <c r="AI38"/>
  <c r="X39" i="35" s="1"/>
  <c r="AH38" i="34"/>
  <c r="W39" i="35" s="1"/>
  <c r="AE38" i="34"/>
  <c r="AC6"/>
  <c r="AC7"/>
  <c r="AC8"/>
  <c r="AC9"/>
  <c r="AC10"/>
  <c r="AC11"/>
  <c r="AC12"/>
  <c r="AC13"/>
  <c r="AC14"/>
  <c r="AC15"/>
  <c r="AC16"/>
  <c r="AC17"/>
  <c r="AC18"/>
  <c r="AC19"/>
  <c r="AC20"/>
  <c r="AC21"/>
  <c r="AC22"/>
  <c r="AC23"/>
  <c r="AC24"/>
  <c r="AC25"/>
  <c r="AC26"/>
  <c r="AC27"/>
  <c r="AC28"/>
  <c r="AC29"/>
  <c r="AC30"/>
  <c r="AC31"/>
  <c r="AC32"/>
  <c r="AC33"/>
  <c r="AC34"/>
  <c r="AC35"/>
  <c r="AC36"/>
  <c r="AC37"/>
  <c r="AC5"/>
  <c r="AB38"/>
  <c r="S39" i="35" s="1"/>
  <c r="AA38" i="34"/>
  <c r="R39" i="35" s="1"/>
  <c r="X38" i="34"/>
  <c r="V6"/>
  <c r="V7"/>
  <c r="V8"/>
  <c r="V9"/>
  <c r="V10"/>
  <c r="V11"/>
  <c r="V12"/>
  <c r="V13"/>
  <c r="V14"/>
  <c r="V15"/>
  <c r="V16"/>
  <c r="V17"/>
  <c r="V18"/>
  <c r="V19"/>
  <c r="V20"/>
  <c r="V21"/>
  <c r="V22"/>
  <c r="V23"/>
  <c r="V24"/>
  <c r="V25"/>
  <c r="V26"/>
  <c r="V27"/>
  <c r="V28"/>
  <c r="V29"/>
  <c r="V30"/>
  <c r="V31"/>
  <c r="V32"/>
  <c r="V33"/>
  <c r="V34"/>
  <c r="V35"/>
  <c r="V37"/>
  <c r="V5"/>
  <c r="U38"/>
  <c r="N39" i="35" s="1"/>
  <c r="T38" i="34"/>
  <c r="M39" i="35" s="1"/>
  <c r="T36" i="34"/>
  <c r="V36" s="1"/>
  <c r="Q38"/>
  <c r="N38"/>
  <c r="I39" i="35" s="1"/>
  <c r="O6" i="34"/>
  <c r="O7"/>
  <c r="O8"/>
  <c r="O9"/>
  <c r="O10"/>
  <c r="O11"/>
  <c r="O12"/>
  <c r="O13"/>
  <c r="O14"/>
  <c r="O15"/>
  <c r="O16"/>
  <c r="O17"/>
  <c r="O18"/>
  <c r="O19"/>
  <c r="O20"/>
  <c r="O21"/>
  <c r="O22"/>
  <c r="O23"/>
  <c r="O24"/>
  <c r="O25"/>
  <c r="O26"/>
  <c r="O27"/>
  <c r="O28"/>
  <c r="O29"/>
  <c r="O30"/>
  <c r="O31"/>
  <c r="O32"/>
  <c r="O33"/>
  <c r="O34"/>
  <c r="O35"/>
  <c r="O36"/>
  <c r="O37"/>
  <c r="O5"/>
  <c r="M38"/>
  <c r="H39" i="35" s="1"/>
  <c r="J38" i="34"/>
  <c r="BB39" i="35" l="1"/>
  <c r="BS38" i="34"/>
  <c r="BS41" s="1"/>
  <c r="AR39" i="35"/>
  <c r="AN31" i="36"/>
  <c r="AX38" i="34"/>
  <c r="AX41" s="1"/>
  <c r="AQ38"/>
  <c r="AQ41" s="1"/>
  <c r="BL38"/>
  <c r="BL41" s="1"/>
  <c r="BZ38"/>
  <c r="BZ41" s="1"/>
  <c r="BX41"/>
  <c r="BD41"/>
  <c r="AV41"/>
  <c r="AB41"/>
  <c r="T41"/>
  <c r="O38"/>
  <c r="O41" s="1"/>
  <c r="BQ41"/>
  <c r="AW41"/>
  <c r="AO41"/>
  <c r="U41"/>
  <c r="M41"/>
  <c r="AV39" i="35"/>
  <c r="V38" i="34"/>
  <c r="V41" s="1"/>
  <c r="AC38"/>
  <c r="AC41" s="1"/>
  <c r="BE38"/>
  <c r="BE41" s="1"/>
  <c r="BR41"/>
  <c r="BJ41"/>
  <c r="AP41"/>
  <c r="AH41"/>
  <c r="N41"/>
  <c r="BC41"/>
  <c r="AI41"/>
  <c r="AA41"/>
  <c r="AN38" i="36"/>
  <c r="AN34"/>
  <c r="BH43" i="2"/>
  <c r="AM24" i="36"/>
  <c r="G38" i="34"/>
  <c r="F38"/>
  <c r="H11"/>
  <c r="H12"/>
  <c r="H13"/>
  <c r="H14"/>
  <c r="H15"/>
  <c r="H16"/>
  <c r="H17"/>
  <c r="H18"/>
  <c r="H19"/>
  <c r="H20"/>
  <c r="H21"/>
  <c r="H22"/>
  <c r="H23"/>
  <c r="H24"/>
  <c r="H25"/>
  <c r="H26"/>
  <c r="H27"/>
  <c r="H28"/>
  <c r="H29"/>
  <c r="H30"/>
  <c r="H31"/>
  <c r="H32"/>
  <c r="H33"/>
  <c r="H34"/>
  <c r="H35"/>
  <c r="H36"/>
  <c r="H37"/>
  <c r="H5"/>
  <c r="H6"/>
  <c r="H7"/>
  <c r="H8"/>
  <c r="H9"/>
  <c r="H10"/>
  <c r="C38"/>
  <c r="B48" i="32"/>
  <c r="B38" i="33" s="1"/>
  <c r="C48" i="32"/>
  <c r="D48"/>
  <c r="E48"/>
  <c r="H38" i="33" s="1"/>
  <c r="F48" i="32"/>
  <c r="J38" i="33" s="1"/>
  <c r="G48" i="32"/>
  <c r="H48"/>
  <c r="I48"/>
  <c r="P38" i="33" s="1"/>
  <c r="J48" i="32"/>
  <c r="R38" i="33" s="1"/>
  <c r="K48" i="32"/>
  <c r="L48"/>
  <c r="B41" i="29"/>
  <c r="I41"/>
  <c r="P41"/>
  <c r="W41"/>
  <c r="AD41"/>
  <c r="AK41"/>
  <c r="AR41"/>
  <c r="AY41"/>
  <c r="BF41"/>
  <c r="BM41"/>
  <c r="BT41"/>
  <c r="C40" i="31"/>
  <c r="D40"/>
  <c r="E40"/>
  <c r="F40"/>
  <c r="G40"/>
  <c r="H40"/>
  <c r="I40"/>
  <c r="J40"/>
  <c r="K40"/>
  <c r="L40"/>
  <c r="B40"/>
  <c r="C40" i="30"/>
  <c r="D40"/>
  <c r="E40"/>
  <c r="F40"/>
  <c r="G40"/>
  <c r="H40"/>
  <c r="I40"/>
  <c r="J40"/>
  <c r="K40"/>
  <c r="L40"/>
  <c r="B40"/>
  <c r="B37" i="28"/>
  <c r="E41" i="29" s="1"/>
  <c r="F41" s="1"/>
  <c r="C37" i="28"/>
  <c r="L41" i="29" s="1"/>
  <c r="D37" i="28"/>
  <c r="S41" i="29" s="1"/>
  <c r="E37" i="28"/>
  <c r="Z41" i="29" s="1"/>
  <c r="F37" i="28"/>
  <c r="AG41" i="29" s="1"/>
  <c r="G37" i="28"/>
  <c r="AN41" i="29" s="1"/>
  <c r="H37" i="28"/>
  <c r="AU41" i="29" s="1"/>
  <c r="I37" i="28"/>
  <c r="BB41" i="29" s="1"/>
  <c r="J37" i="28"/>
  <c r="BI41" i="29" s="1"/>
  <c r="K37" i="28"/>
  <c r="BP41" i="29" s="1"/>
  <c r="L37" i="28"/>
  <c r="BW41" i="29" s="1"/>
  <c r="C19" i="27"/>
  <c r="C18" s="1"/>
  <c r="C17" s="1"/>
  <c r="C16" s="1"/>
  <c r="C15" s="1"/>
  <c r="C14" s="1"/>
  <c r="C13" s="1"/>
  <c r="C12" s="1"/>
  <c r="C11" s="1"/>
  <c r="C10" s="1"/>
  <c r="C9" s="1"/>
  <c r="C8" s="1"/>
  <c r="C7" s="1"/>
  <c r="C6" s="1"/>
  <c r="C5" s="1"/>
  <c r="C4" s="1"/>
  <c r="C40" s="1"/>
  <c r="D19"/>
  <c r="D18" s="1"/>
  <c r="D17" s="1"/>
  <c r="D16" s="1"/>
  <c r="D15" s="1"/>
  <c r="D14" s="1"/>
  <c r="D13" s="1"/>
  <c r="D12" s="1"/>
  <c r="D11" s="1"/>
  <c r="D10" s="1"/>
  <c r="D9" s="1"/>
  <c r="D8" s="1"/>
  <c r="D7" s="1"/>
  <c r="D6" s="1"/>
  <c r="D5" s="1"/>
  <c r="D4" s="1"/>
  <c r="D40" s="1"/>
  <c r="E19"/>
  <c r="E18" s="1"/>
  <c r="E17" s="1"/>
  <c r="E16" s="1"/>
  <c r="E15" s="1"/>
  <c r="E14" s="1"/>
  <c r="E13" s="1"/>
  <c r="E12" s="1"/>
  <c r="E11" s="1"/>
  <c r="E10" s="1"/>
  <c r="E9" s="1"/>
  <c r="E8" s="1"/>
  <c r="E7" s="1"/>
  <c r="E6" s="1"/>
  <c r="E5" s="1"/>
  <c r="E4" s="1"/>
  <c r="E40" s="1"/>
  <c r="F19"/>
  <c r="F18" s="1"/>
  <c r="F17" s="1"/>
  <c r="F16" s="1"/>
  <c r="F15" s="1"/>
  <c r="F14" s="1"/>
  <c r="F13" s="1"/>
  <c r="F12" s="1"/>
  <c r="F11" s="1"/>
  <c r="F10" s="1"/>
  <c r="F9" s="1"/>
  <c r="F8" s="1"/>
  <c r="F7" s="1"/>
  <c r="F6" s="1"/>
  <c r="F5" s="1"/>
  <c r="F4" s="1"/>
  <c r="F40" s="1"/>
  <c r="G19"/>
  <c r="G18" s="1"/>
  <c r="G17" s="1"/>
  <c r="G16" s="1"/>
  <c r="G15" s="1"/>
  <c r="G14" s="1"/>
  <c r="G13" s="1"/>
  <c r="G12" s="1"/>
  <c r="G11" s="1"/>
  <c r="G10" s="1"/>
  <c r="G9" s="1"/>
  <c r="G8" s="1"/>
  <c r="G7" s="1"/>
  <c r="G6" s="1"/>
  <c r="G5" s="1"/>
  <c r="G4" s="1"/>
  <c r="G40" s="1"/>
  <c r="H19"/>
  <c r="H18" s="1"/>
  <c r="H17" s="1"/>
  <c r="H16" s="1"/>
  <c r="H15" s="1"/>
  <c r="H14" s="1"/>
  <c r="H13" s="1"/>
  <c r="H12" s="1"/>
  <c r="H11" s="1"/>
  <c r="H10" s="1"/>
  <c r="H9" s="1"/>
  <c r="H8" s="1"/>
  <c r="H7" s="1"/>
  <c r="H6" s="1"/>
  <c r="H5" s="1"/>
  <c r="H4" s="1"/>
  <c r="H40" s="1"/>
  <c r="I19"/>
  <c r="I18" s="1"/>
  <c r="I17" s="1"/>
  <c r="I16" s="1"/>
  <c r="I15" s="1"/>
  <c r="I14" s="1"/>
  <c r="I13" s="1"/>
  <c r="I12" s="1"/>
  <c r="I11" s="1"/>
  <c r="I10" s="1"/>
  <c r="I9" s="1"/>
  <c r="I8" s="1"/>
  <c r="I7" s="1"/>
  <c r="I6" s="1"/>
  <c r="I5" s="1"/>
  <c r="I4" s="1"/>
  <c r="I40" s="1"/>
  <c r="J19"/>
  <c r="J18" s="1"/>
  <c r="J17" s="1"/>
  <c r="J16" s="1"/>
  <c r="J15" s="1"/>
  <c r="J14" s="1"/>
  <c r="J13" s="1"/>
  <c r="J12" s="1"/>
  <c r="J11" s="1"/>
  <c r="J10" s="1"/>
  <c r="J9" s="1"/>
  <c r="J8" s="1"/>
  <c r="J7" s="1"/>
  <c r="J6" s="1"/>
  <c r="J5" s="1"/>
  <c r="J4" s="1"/>
  <c r="J40" s="1"/>
  <c r="K19"/>
  <c r="K18" s="1"/>
  <c r="K17" s="1"/>
  <c r="K16" s="1"/>
  <c r="K15" s="1"/>
  <c r="K14" s="1"/>
  <c r="K13" s="1"/>
  <c r="K12" s="1"/>
  <c r="K11" s="1"/>
  <c r="K10" s="1"/>
  <c r="K9" s="1"/>
  <c r="K8" s="1"/>
  <c r="K7" s="1"/>
  <c r="K6" s="1"/>
  <c r="K5" s="1"/>
  <c r="K4" s="1"/>
  <c r="K40" s="1"/>
  <c r="L19"/>
  <c r="L18" s="1"/>
  <c r="L17" s="1"/>
  <c r="L16" s="1"/>
  <c r="L15" s="1"/>
  <c r="L14" s="1"/>
  <c r="L13" s="1"/>
  <c r="L12" s="1"/>
  <c r="L11" s="1"/>
  <c r="L10" s="1"/>
  <c r="L9" s="1"/>
  <c r="L8" s="1"/>
  <c r="L7" s="1"/>
  <c r="L6" s="1"/>
  <c r="L5" s="1"/>
  <c r="L4" s="1"/>
  <c r="L40" s="1"/>
  <c r="B19"/>
  <c r="B18" s="1"/>
  <c r="B17" s="1"/>
  <c r="B16" s="1"/>
  <c r="B15" s="1"/>
  <c r="B14" s="1"/>
  <c r="B13" s="1"/>
  <c r="B12" s="1"/>
  <c r="B11" s="1"/>
  <c r="B10" s="1"/>
  <c r="B9" s="1"/>
  <c r="B8" s="1"/>
  <c r="B7" s="1"/>
  <c r="B6" s="1"/>
  <c r="B5" s="1"/>
  <c r="C40" i="26"/>
  <c r="D40"/>
  <c r="E40"/>
  <c r="F40"/>
  <c r="G40"/>
  <c r="H40"/>
  <c r="I40"/>
  <c r="J40"/>
  <c r="K40"/>
  <c r="L40"/>
  <c r="B40"/>
  <c r="B41" i="61"/>
  <c r="C41"/>
  <c r="D41"/>
  <c r="E41"/>
  <c r="F41"/>
  <c r="G41"/>
  <c r="H41"/>
  <c r="I41"/>
  <c r="J41"/>
  <c r="K41"/>
  <c r="L41"/>
  <c r="C40" i="24"/>
  <c r="D40"/>
  <c r="E40"/>
  <c r="F40"/>
  <c r="G40"/>
  <c r="H40"/>
  <c r="I40"/>
  <c r="J40"/>
  <c r="K40"/>
  <c r="L40"/>
  <c r="B40"/>
  <c r="C43" i="23"/>
  <c r="F43"/>
  <c r="I43"/>
  <c r="L43"/>
  <c r="O43"/>
  <c r="R43"/>
  <c r="U43"/>
  <c r="X43"/>
  <c r="AA43"/>
  <c r="AD43"/>
  <c r="AG43"/>
  <c r="AF40"/>
  <c r="AC40"/>
  <c r="AE40" s="1"/>
  <c r="Z40"/>
  <c r="W40"/>
  <c r="T40"/>
  <c r="Q40"/>
  <c r="S40" s="1"/>
  <c r="N40"/>
  <c r="K40"/>
  <c r="H40"/>
  <c r="E40"/>
  <c r="G40" s="1"/>
  <c r="AR7" i="21"/>
  <c r="AR8"/>
  <c r="AR9"/>
  <c r="AR10"/>
  <c r="AR11"/>
  <c r="AR12"/>
  <c r="AR13"/>
  <c r="AR14"/>
  <c r="AR15"/>
  <c r="AR16"/>
  <c r="AR17"/>
  <c r="AR18"/>
  <c r="AR19"/>
  <c r="AR20"/>
  <c r="AR21"/>
  <c r="AR22"/>
  <c r="AR23"/>
  <c r="AR24"/>
  <c r="AR25"/>
  <c r="AR26"/>
  <c r="AR27"/>
  <c r="AR28"/>
  <c r="AR29"/>
  <c r="AR30"/>
  <c r="AR31"/>
  <c r="AR32"/>
  <c r="AR33"/>
  <c r="AR34"/>
  <c r="AR35"/>
  <c r="AR36"/>
  <c r="AR37"/>
  <c r="AR38"/>
  <c r="AR6"/>
  <c r="AQ39"/>
  <c r="AP39"/>
  <c r="AP42" s="1"/>
  <c r="AN7"/>
  <c r="AN8"/>
  <c r="AN9"/>
  <c r="AN10"/>
  <c r="AN11"/>
  <c r="AN12"/>
  <c r="AN13"/>
  <c r="AN14"/>
  <c r="AN15"/>
  <c r="AN16"/>
  <c r="AN17"/>
  <c r="AN18"/>
  <c r="AN19"/>
  <c r="AN20"/>
  <c r="AN21"/>
  <c r="AN22"/>
  <c r="AN23"/>
  <c r="AN24"/>
  <c r="AN25"/>
  <c r="AN26"/>
  <c r="AN27"/>
  <c r="AN28"/>
  <c r="AN29"/>
  <c r="AN30"/>
  <c r="AN31"/>
  <c r="AN32"/>
  <c r="AN33"/>
  <c r="AN34"/>
  <c r="AN35"/>
  <c r="AN36"/>
  <c r="AN37"/>
  <c r="AN38"/>
  <c r="AN6"/>
  <c r="AM39"/>
  <c r="AN39" s="1"/>
  <c r="AL39"/>
  <c r="AL42" s="1"/>
  <c r="AJ7"/>
  <c r="AJ8"/>
  <c r="AJ9"/>
  <c r="AJ10"/>
  <c r="AJ11"/>
  <c r="AJ12"/>
  <c r="AJ13"/>
  <c r="AJ14"/>
  <c r="AJ15"/>
  <c r="AJ16"/>
  <c r="AJ17"/>
  <c r="AJ18"/>
  <c r="AJ19"/>
  <c r="AJ20"/>
  <c r="AJ21"/>
  <c r="AJ22"/>
  <c r="AJ23"/>
  <c r="AJ24"/>
  <c r="AJ25"/>
  <c r="AJ26"/>
  <c r="AJ27"/>
  <c r="AJ28"/>
  <c r="AJ29"/>
  <c r="AJ30"/>
  <c r="AJ31"/>
  <c r="AJ32"/>
  <c r="AJ33"/>
  <c r="AJ34"/>
  <c r="AJ35"/>
  <c r="AJ36"/>
  <c r="AJ37"/>
  <c r="AJ38"/>
  <c r="AJ6"/>
  <c r="AI39"/>
  <c r="AJ39" s="1"/>
  <c r="AH39"/>
  <c r="AH42" s="1"/>
  <c r="AE39"/>
  <c r="AE42" s="1"/>
  <c r="AD39"/>
  <c r="AD42" s="1"/>
  <c r="AF7"/>
  <c r="AF8"/>
  <c r="AF9"/>
  <c r="AF10"/>
  <c r="AF11"/>
  <c r="AF12"/>
  <c r="AF13"/>
  <c r="AF14"/>
  <c r="AF15"/>
  <c r="AF16"/>
  <c r="AF17"/>
  <c r="AF18"/>
  <c r="AF19"/>
  <c r="AF20"/>
  <c r="AF21"/>
  <c r="AF22"/>
  <c r="AF23"/>
  <c r="AF24"/>
  <c r="AF25"/>
  <c r="AF26"/>
  <c r="AF27"/>
  <c r="AF28"/>
  <c r="AF29"/>
  <c r="AF30"/>
  <c r="AF31"/>
  <c r="AF32"/>
  <c r="AF33"/>
  <c r="AF34"/>
  <c r="AF35"/>
  <c r="AF36"/>
  <c r="AF37"/>
  <c r="AF38"/>
  <c r="AF6"/>
  <c r="AA39"/>
  <c r="AA42" s="1"/>
  <c r="Z39"/>
  <c r="Z42" s="1"/>
  <c r="AB7"/>
  <c r="AB8"/>
  <c r="AB9"/>
  <c r="AB10"/>
  <c r="AB11"/>
  <c r="AB12"/>
  <c r="AB13"/>
  <c r="AB14"/>
  <c r="AB15"/>
  <c r="AB16"/>
  <c r="AB17"/>
  <c r="AB18"/>
  <c r="AB19"/>
  <c r="AB20"/>
  <c r="AB21"/>
  <c r="AB22"/>
  <c r="AB23"/>
  <c r="AB24"/>
  <c r="AB25"/>
  <c r="AB26"/>
  <c r="AB27"/>
  <c r="AB28"/>
  <c r="AB29"/>
  <c r="AB30"/>
  <c r="AB31"/>
  <c r="AB32"/>
  <c r="AB33"/>
  <c r="AB34"/>
  <c r="AB35"/>
  <c r="AB36"/>
  <c r="AB37"/>
  <c r="AB38"/>
  <c r="AB6"/>
  <c r="W39"/>
  <c r="W42" s="1"/>
  <c r="V39"/>
  <c r="V42" s="1"/>
  <c r="X7"/>
  <c r="X8"/>
  <c r="X9"/>
  <c r="X10"/>
  <c r="X11"/>
  <c r="X12"/>
  <c r="X13"/>
  <c r="X14"/>
  <c r="X15"/>
  <c r="X16"/>
  <c r="X17"/>
  <c r="X18"/>
  <c r="X19"/>
  <c r="X20"/>
  <c r="X21"/>
  <c r="X22"/>
  <c r="X23"/>
  <c r="X24"/>
  <c r="X25"/>
  <c r="X26"/>
  <c r="X27"/>
  <c r="X28"/>
  <c r="X29"/>
  <c r="X30"/>
  <c r="X31"/>
  <c r="X32"/>
  <c r="X33"/>
  <c r="X34"/>
  <c r="X35"/>
  <c r="X36"/>
  <c r="X37"/>
  <c r="X38"/>
  <c r="X6"/>
  <c r="S39"/>
  <c r="S42" s="1"/>
  <c r="R39"/>
  <c r="R42" s="1"/>
  <c r="T7"/>
  <c r="T8"/>
  <c r="T9"/>
  <c r="T10"/>
  <c r="T11"/>
  <c r="T12"/>
  <c r="T13"/>
  <c r="T14"/>
  <c r="T15"/>
  <c r="T16"/>
  <c r="T17"/>
  <c r="T18"/>
  <c r="T19"/>
  <c r="T20"/>
  <c r="T21"/>
  <c r="T22"/>
  <c r="T23"/>
  <c r="T24"/>
  <c r="T25"/>
  <c r="T26"/>
  <c r="T27"/>
  <c r="T28"/>
  <c r="T29"/>
  <c r="T30"/>
  <c r="T31"/>
  <c r="T32"/>
  <c r="T33"/>
  <c r="T34"/>
  <c r="T35"/>
  <c r="T36"/>
  <c r="T37"/>
  <c r="T38"/>
  <c r="T6"/>
  <c r="P7"/>
  <c r="P8"/>
  <c r="P9"/>
  <c r="P10"/>
  <c r="P11"/>
  <c r="P12"/>
  <c r="P13"/>
  <c r="P14"/>
  <c r="P15"/>
  <c r="P16"/>
  <c r="P17"/>
  <c r="P18"/>
  <c r="P19"/>
  <c r="P20"/>
  <c r="P21"/>
  <c r="P22"/>
  <c r="P23"/>
  <c r="P24"/>
  <c r="P25"/>
  <c r="P26"/>
  <c r="P27"/>
  <c r="P28"/>
  <c r="P29"/>
  <c r="P30"/>
  <c r="P31"/>
  <c r="P32"/>
  <c r="P33"/>
  <c r="P34"/>
  <c r="P35"/>
  <c r="P36"/>
  <c r="P37"/>
  <c r="P38"/>
  <c r="P6"/>
  <c r="O39"/>
  <c r="N39"/>
  <c r="N42" s="1"/>
  <c r="L7"/>
  <c r="L8"/>
  <c r="L9"/>
  <c r="L10"/>
  <c r="L11"/>
  <c r="L12"/>
  <c r="L13"/>
  <c r="L14"/>
  <c r="L15"/>
  <c r="L16"/>
  <c r="L17"/>
  <c r="L18"/>
  <c r="L19"/>
  <c r="L20"/>
  <c r="L21"/>
  <c r="L22"/>
  <c r="L23"/>
  <c r="L24"/>
  <c r="L25"/>
  <c r="L26"/>
  <c r="L27"/>
  <c r="L28"/>
  <c r="L29"/>
  <c r="L30"/>
  <c r="L31"/>
  <c r="L32"/>
  <c r="L33"/>
  <c r="L34"/>
  <c r="L35"/>
  <c r="L36"/>
  <c r="L37"/>
  <c r="L38"/>
  <c r="L6"/>
  <c r="K39"/>
  <c r="L39" s="1"/>
  <c r="L42" s="1"/>
  <c r="J39"/>
  <c r="J42" s="1"/>
  <c r="G39"/>
  <c r="H39" s="1"/>
  <c r="F39"/>
  <c r="F42" s="1"/>
  <c r="H7"/>
  <c r="H8"/>
  <c r="H9"/>
  <c r="H10"/>
  <c r="H11"/>
  <c r="H12"/>
  <c r="H13"/>
  <c r="H14"/>
  <c r="H15"/>
  <c r="H16"/>
  <c r="H17"/>
  <c r="H18"/>
  <c r="H19"/>
  <c r="H20"/>
  <c r="H21"/>
  <c r="H22"/>
  <c r="H23"/>
  <c r="H24"/>
  <c r="H25"/>
  <c r="H26"/>
  <c r="H27"/>
  <c r="H28"/>
  <c r="H29"/>
  <c r="H30"/>
  <c r="H31"/>
  <c r="H32"/>
  <c r="H33"/>
  <c r="H34"/>
  <c r="H35"/>
  <c r="H36"/>
  <c r="H37"/>
  <c r="H38"/>
  <c r="H6"/>
  <c r="C39"/>
  <c r="C42" s="1"/>
  <c r="B39"/>
  <c r="D7"/>
  <c r="D8"/>
  <c r="D9"/>
  <c r="D10"/>
  <c r="D11"/>
  <c r="D12"/>
  <c r="D13"/>
  <c r="D14"/>
  <c r="D15"/>
  <c r="D16"/>
  <c r="D17"/>
  <c r="D18"/>
  <c r="D19"/>
  <c r="D20"/>
  <c r="D21"/>
  <c r="D22"/>
  <c r="D23"/>
  <c r="D24"/>
  <c r="D25"/>
  <c r="D26"/>
  <c r="D27"/>
  <c r="D28"/>
  <c r="D29"/>
  <c r="D30"/>
  <c r="D31"/>
  <c r="D32"/>
  <c r="D33"/>
  <c r="D34"/>
  <c r="D35"/>
  <c r="D36"/>
  <c r="D37"/>
  <c r="D38"/>
  <c r="D6"/>
  <c r="V38" i="20"/>
  <c r="T38"/>
  <c r="R38"/>
  <c r="P38"/>
  <c r="N38"/>
  <c r="L38"/>
  <c r="J38"/>
  <c r="H38"/>
  <c r="F38"/>
  <c r="B38"/>
  <c r="B43" i="16"/>
  <c r="AK39"/>
  <c r="AK40" s="1"/>
  <c r="AL40" s="1"/>
  <c r="AM40" s="1"/>
  <c r="C38" i="64"/>
  <c r="D38" s="1"/>
  <c r="AP39"/>
  <c r="AL39"/>
  <c r="AM39" s="1"/>
  <c r="AH39"/>
  <c r="AI39" s="1"/>
  <c r="AD39"/>
  <c r="AE39" s="1"/>
  <c r="Z39"/>
  <c r="V39"/>
  <c r="W39" s="1"/>
  <c r="R39"/>
  <c r="S39" s="1"/>
  <c r="N39"/>
  <c r="O39" s="1"/>
  <c r="J39"/>
  <c r="F39"/>
  <c r="G39" s="1"/>
  <c r="C40" i="16"/>
  <c r="D40" s="1"/>
  <c r="E39" i="19" s="1"/>
  <c r="FT39" i="18"/>
  <c r="FD39"/>
  <c r="EN39"/>
  <c r="DX39"/>
  <c r="DH39"/>
  <c r="CR39"/>
  <c r="CB39"/>
  <c r="BL39"/>
  <c r="AV39"/>
  <c r="AF39"/>
  <c r="R42"/>
  <c r="T42"/>
  <c r="X42"/>
  <c r="Z42"/>
  <c r="AB42"/>
  <c r="AD42"/>
  <c r="AH42"/>
  <c r="AJ42"/>
  <c r="AN42"/>
  <c r="AP42"/>
  <c r="AR42"/>
  <c r="AT42"/>
  <c r="AX42"/>
  <c r="AZ42"/>
  <c r="BD42"/>
  <c r="BF42"/>
  <c r="BH42"/>
  <c r="BJ42"/>
  <c r="BN42"/>
  <c r="BP42"/>
  <c r="BT42"/>
  <c r="BV42"/>
  <c r="BX42"/>
  <c r="BZ42"/>
  <c r="CD42"/>
  <c r="CF42"/>
  <c r="CJ42"/>
  <c r="CL42"/>
  <c r="CN42"/>
  <c r="CP42"/>
  <c r="CT42"/>
  <c r="CV42"/>
  <c r="CZ42"/>
  <c r="DB42"/>
  <c r="DD42"/>
  <c r="DF42"/>
  <c r="DJ42"/>
  <c r="DL42"/>
  <c r="DP42"/>
  <c r="DR42"/>
  <c r="DT42"/>
  <c r="DV42"/>
  <c r="DZ42"/>
  <c r="EB42"/>
  <c r="EF42"/>
  <c r="EH42"/>
  <c r="EJ42"/>
  <c r="EL42"/>
  <c r="EP42"/>
  <c r="ER42"/>
  <c r="EV42"/>
  <c r="EX42"/>
  <c r="EZ42"/>
  <c r="FB42"/>
  <c r="FF42"/>
  <c r="FH42"/>
  <c r="FL42"/>
  <c r="FN42"/>
  <c r="FP42"/>
  <c r="FR42"/>
  <c r="N42"/>
  <c r="L42"/>
  <c r="J42"/>
  <c r="H42"/>
  <c r="D42"/>
  <c r="B42"/>
  <c r="P39"/>
  <c r="B40" i="27" l="1"/>
  <c r="B4"/>
  <c r="AJ42" i="21"/>
  <c r="X39"/>
  <c r="X42" s="1"/>
  <c r="AR39"/>
  <c r="AR42" s="1"/>
  <c r="D39"/>
  <c r="D42" s="1"/>
  <c r="H42"/>
  <c r="AN42"/>
  <c r="H39" i="64"/>
  <c r="I39" s="1"/>
  <c r="Q39" i="19" s="1"/>
  <c r="X39" i="64"/>
  <c r="Y39" s="1"/>
  <c r="BE39" i="19" s="1"/>
  <c r="AN39" i="64"/>
  <c r="AO39" s="1"/>
  <c r="CS39" i="19" s="1"/>
  <c r="K41" i="29"/>
  <c r="M41" s="1"/>
  <c r="AM41"/>
  <c r="BO41"/>
  <c r="T39" i="64"/>
  <c r="U39" s="1"/>
  <c r="AU39" i="19" s="1"/>
  <c r="AJ39" i="64"/>
  <c r="AK39" s="1"/>
  <c r="CI39" i="19" s="1"/>
  <c r="P39" i="64"/>
  <c r="Q39" s="1"/>
  <c r="AK39" i="19" s="1"/>
  <c r="AF39" i="64"/>
  <c r="AG39" s="1"/>
  <c r="BY39" i="19" s="1"/>
  <c r="AN24" i="36"/>
  <c r="AM25"/>
  <c r="P39" i="21"/>
  <c r="P42" s="1"/>
  <c r="K42"/>
  <c r="O42"/>
  <c r="AM42"/>
  <c r="AQ42"/>
  <c r="AI42"/>
  <c r="D40" i="23"/>
  <c r="J40"/>
  <c r="P40"/>
  <c r="V40"/>
  <c r="AB40"/>
  <c r="AH40"/>
  <c r="T38" i="33"/>
  <c r="L38"/>
  <c r="D38"/>
  <c r="H38" i="34"/>
  <c r="H41" s="1"/>
  <c r="D39" i="35"/>
  <c r="G41" i="34"/>
  <c r="AA39" i="64"/>
  <c r="AQ39"/>
  <c r="AR39" s="1"/>
  <c r="AS39" s="1"/>
  <c r="DC39" i="19" s="1"/>
  <c r="B42" i="21"/>
  <c r="G42"/>
  <c r="V38" i="33"/>
  <c r="N38"/>
  <c r="F38"/>
  <c r="C39" i="35"/>
  <c r="F41" i="34"/>
  <c r="C39" i="64"/>
  <c r="K39"/>
  <c r="L39" s="1"/>
  <c r="M39" s="1"/>
  <c r="AA39" i="19" s="1"/>
  <c r="M40" i="23"/>
  <c r="Y40"/>
  <c r="BQ41" i="29"/>
  <c r="AO41"/>
  <c r="AF39" i="21"/>
  <c r="AF42" s="1"/>
  <c r="AB39"/>
  <c r="T39"/>
  <c r="D38" i="20"/>
  <c r="D47" s="1"/>
  <c r="D46"/>
  <c r="AN40" i="16"/>
  <c r="H171" i="82"/>
  <c r="G171"/>
  <c r="F171"/>
  <c r="E171"/>
  <c r="D171"/>
  <c r="B171"/>
  <c r="H162"/>
  <c r="G162"/>
  <c r="F162"/>
  <c r="E162"/>
  <c r="D162"/>
  <c r="B162"/>
  <c r="H153"/>
  <c r="G153"/>
  <c r="F153"/>
  <c r="E153"/>
  <c r="D153"/>
  <c r="B153"/>
  <c r="H144"/>
  <c r="G144"/>
  <c r="F144"/>
  <c r="E144"/>
  <c r="D144"/>
  <c r="B144"/>
  <c r="H135"/>
  <c r="G135"/>
  <c r="F135"/>
  <c r="E135"/>
  <c r="D135"/>
  <c r="B135"/>
  <c r="H126"/>
  <c r="G126"/>
  <c r="F126"/>
  <c r="E126"/>
  <c r="D126"/>
  <c r="B126"/>
  <c r="H117"/>
  <c r="G117"/>
  <c r="F117"/>
  <c r="E117"/>
  <c r="D117"/>
  <c r="B117"/>
  <c r="H108"/>
  <c r="G108"/>
  <c r="F108"/>
  <c r="E108"/>
  <c r="D108"/>
  <c r="B108"/>
  <c r="H99"/>
  <c r="G99"/>
  <c r="F99"/>
  <c r="E99"/>
  <c r="D99"/>
  <c r="B99"/>
  <c r="H90"/>
  <c r="G90"/>
  <c r="F90"/>
  <c r="E90"/>
  <c r="D90"/>
  <c r="B90"/>
  <c r="H81"/>
  <c r="G81"/>
  <c r="F81"/>
  <c r="E81"/>
  <c r="D81"/>
  <c r="U167"/>
  <c r="U168"/>
  <c r="U169"/>
  <c r="U170"/>
  <c r="U166"/>
  <c r="U158"/>
  <c r="U159"/>
  <c r="U160"/>
  <c r="U161"/>
  <c r="U157"/>
  <c r="U149"/>
  <c r="U150"/>
  <c r="U151"/>
  <c r="U152"/>
  <c r="U148"/>
  <c r="U140"/>
  <c r="U141"/>
  <c r="U142"/>
  <c r="U143"/>
  <c r="U139"/>
  <c r="U131"/>
  <c r="U132"/>
  <c r="U133"/>
  <c r="U134"/>
  <c r="U130"/>
  <c r="U122"/>
  <c r="U123"/>
  <c r="U124"/>
  <c r="U125"/>
  <c r="U121"/>
  <c r="U113"/>
  <c r="U114"/>
  <c r="U115"/>
  <c r="U116"/>
  <c r="U112"/>
  <c r="U104"/>
  <c r="U105"/>
  <c r="U106"/>
  <c r="U107"/>
  <c r="U103"/>
  <c r="U95"/>
  <c r="U96"/>
  <c r="U97"/>
  <c r="U98"/>
  <c r="U94"/>
  <c r="U86"/>
  <c r="U87"/>
  <c r="U88"/>
  <c r="U89"/>
  <c r="U85"/>
  <c r="U80"/>
  <c r="U79"/>
  <c r="U78"/>
  <c r="U77"/>
  <c r="U76"/>
  <c r="M76" s="1"/>
  <c r="G39" i="58"/>
  <c r="Q39"/>
  <c r="AA39"/>
  <c r="AK39"/>
  <c r="AU39"/>
  <c r="BE39"/>
  <c r="BO39"/>
  <c r="BY39"/>
  <c r="CI39"/>
  <c r="CS39"/>
  <c r="DC39"/>
  <c r="D43" i="25"/>
  <c r="F43"/>
  <c r="H43"/>
  <c r="J43"/>
  <c r="L43"/>
  <c r="N43"/>
  <c r="P43"/>
  <c r="R43"/>
  <c r="T43"/>
  <c r="V43"/>
  <c r="X43"/>
  <c r="Z43"/>
  <c r="AB43"/>
  <c r="AD43"/>
  <c r="AF43"/>
  <c r="AH43"/>
  <c r="AJ43"/>
  <c r="AL43"/>
  <c r="AN43"/>
  <c r="AP43"/>
  <c r="AR43"/>
  <c r="B43"/>
  <c r="AS40"/>
  <c r="CT40" i="2" s="1"/>
  <c r="AQ40" i="25"/>
  <c r="CN40" i="2" s="1"/>
  <c r="AO40" i="25"/>
  <c r="CK40" i="2" s="1"/>
  <c r="AM40" i="25"/>
  <c r="CE40" i="2" s="1"/>
  <c r="AK40" i="25"/>
  <c r="CB40" i="2" s="1"/>
  <c r="AI40" i="25"/>
  <c r="BV40" i="2" s="1"/>
  <c r="AG40" i="25"/>
  <c r="BS40" i="2" s="1"/>
  <c r="AE40" i="25"/>
  <c r="BM40" i="2" s="1"/>
  <c r="AC40" i="25"/>
  <c r="BJ40" i="2" s="1"/>
  <c r="AA40" i="25"/>
  <c r="BD40" i="2" s="1"/>
  <c r="Y40" i="25"/>
  <c r="BA40" i="2" s="1"/>
  <c r="W40" i="25"/>
  <c r="AU40" i="2" s="1"/>
  <c r="U40" i="25"/>
  <c r="AR40" i="2" s="1"/>
  <c r="S40" i="25"/>
  <c r="AL40" i="2" s="1"/>
  <c r="Q40" i="25"/>
  <c r="AI40" i="2" s="1"/>
  <c r="O40" i="25"/>
  <c r="AC40" i="2" s="1"/>
  <c r="M40" i="25"/>
  <c r="Z40" i="2" s="1"/>
  <c r="K40" i="25"/>
  <c r="T40" i="2" s="1"/>
  <c r="I40" i="25"/>
  <c r="Q40" i="2" s="1"/>
  <c r="G40" i="25"/>
  <c r="K40" i="2" s="1"/>
  <c r="E40" i="25"/>
  <c r="H40" i="2" s="1"/>
  <c r="C40" i="25"/>
  <c r="B40" i="2" s="1"/>
  <c r="B37" i="189"/>
  <c r="C37"/>
  <c r="D37"/>
  <c r="E37"/>
  <c r="F37"/>
  <c r="G37"/>
  <c r="H37"/>
  <c r="I37"/>
  <c r="J37"/>
  <c r="K37"/>
  <c r="L37"/>
  <c r="C40" i="188"/>
  <c r="D40"/>
  <c r="E40"/>
  <c r="F40"/>
  <c r="G40"/>
  <c r="H40"/>
  <c r="I40"/>
  <c r="J40"/>
  <c r="K40"/>
  <c r="L40"/>
  <c r="B40"/>
  <c r="I48" i="70"/>
  <c r="B40" i="10"/>
  <c r="AP40" i="3"/>
  <c r="AL40"/>
  <c r="AH40"/>
  <c r="AD40"/>
  <c r="Z40"/>
  <c r="V40"/>
  <c r="N40"/>
  <c r="R40"/>
  <c r="J40"/>
  <c r="F40"/>
  <c r="B40"/>
  <c r="M40" i="15"/>
  <c r="Q40"/>
  <c r="U40"/>
  <c r="Y40"/>
  <c r="AC40"/>
  <c r="AG40"/>
  <c r="AK40"/>
  <c r="AO40"/>
  <c r="AS40"/>
  <c r="I40"/>
  <c r="E40"/>
  <c r="L57" i="11"/>
  <c r="L56"/>
  <c r="L55"/>
  <c r="L54"/>
  <c r="L53"/>
  <c r="L52"/>
  <c r="L51"/>
  <c r="L50"/>
  <c r="L49"/>
  <c r="L48"/>
  <c r="L45"/>
  <c r="L44"/>
  <c r="L43"/>
  <c r="L42"/>
  <c r="L41"/>
  <c r="L40"/>
  <c r="L39" s="1"/>
  <c r="L38" s="1"/>
  <c r="L37" s="1"/>
  <c r="L36" s="1"/>
  <c r="L35" s="1"/>
  <c r="L34" s="1"/>
  <c r="L33" s="1"/>
  <c r="L32" s="1"/>
  <c r="L31" s="1"/>
  <c r="L30" s="1"/>
  <c r="L29" s="1"/>
  <c r="L28" s="1"/>
  <c r="L27" s="1"/>
  <c r="L26" s="1"/>
  <c r="L25" s="1"/>
  <c r="L24" s="1"/>
  <c r="K57"/>
  <c r="K56"/>
  <c r="K55"/>
  <c r="K54"/>
  <c r="K53"/>
  <c r="K52"/>
  <c r="K51"/>
  <c r="K50"/>
  <c r="K49"/>
  <c r="K48"/>
  <c r="K47"/>
  <c r="K46"/>
  <c r="K45"/>
  <c r="K44"/>
  <c r="K43"/>
  <c r="K42"/>
  <c r="K41"/>
  <c r="K40"/>
  <c r="K39" s="1"/>
  <c r="K38" s="1"/>
  <c r="K37" s="1"/>
  <c r="K36" s="1"/>
  <c r="K35" s="1"/>
  <c r="K34" s="1"/>
  <c r="K33" s="1"/>
  <c r="K32" s="1"/>
  <c r="K31" s="1"/>
  <c r="K30" s="1"/>
  <c r="K29" s="1"/>
  <c r="K28" s="1"/>
  <c r="K27" s="1"/>
  <c r="K26" s="1"/>
  <c r="K25" s="1"/>
  <c r="K24" s="1"/>
  <c r="J57"/>
  <c r="J56"/>
  <c r="J55"/>
  <c r="J54"/>
  <c r="J53"/>
  <c r="J52"/>
  <c r="J51"/>
  <c r="J50"/>
  <c r="J49"/>
  <c r="J48"/>
  <c r="J47"/>
  <c r="J45"/>
  <c r="J44"/>
  <c r="J43"/>
  <c r="J42"/>
  <c r="J41"/>
  <c r="J40"/>
  <c r="J39" s="1"/>
  <c r="J38" s="1"/>
  <c r="J37" s="1"/>
  <c r="J36" s="1"/>
  <c r="J35" s="1"/>
  <c r="J34" s="1"/>
  <c r="J33" s="1"/>
  <c r="J32" s="1"/>
  <c r="J31" s="1"/>
  <c r="J30" s="1"/>
  <c r="J29" s="1"/>
  <c r="J28" s="1"/>
  <c r="J27" s="1"/>
  <c r="J26" s="1"/>
  <c r="J25" s="1"/>
  <c r="J24" s="1"/>
  <c r="I57"/>
  <c r="I56"/>
  <c r="I55"/>
  <c r="I54"/>
  <c r="I53"/>
  <c r="I52"/>
  <c r="I51"/>
  <c r="I50"/>
  <c r="I47"/>
  <c r="I46"/>
  <c r="I45"/>
  <c r="I44"/>
  <c r="I43"/>
  <c r="I42"/>
  <c r="I41"/>
  <c r="I40"/>
  <c r="I39" s="1"/>
  <c r="I38" s="1"/>
  <c r="I37" s="1"/>
  <c r="I36" s="1"/>
  <c r="I35" s="1"/>
  <c r="I34" s="1"/>
  <c r="I33" s="1"/>
  <c r="I32" s="1"/>
  <c r="I31" s="1"/>
  <c r="I30" s="1"/>
  <c r="I29" s="1"/>
  <c r="I28" s="1"/>
  <c r="I27" s="1"/>
  <c r="I26" s="1"/>
  <c r="I25" s="1"/>
  <c r="I24" s="1"/>
  <c r="H57"/>
  <c r="H56"/>
  <c r="H55"/>
  <c r="H54"/>
  <c r="H53"/>
  <c r="H52"/>
  <c r="H51"/>
  <c r="H50"/>
  <c r="H49"/>
  <c r="H48"/>
  <c r="H47"/>
  <c r="H46"/>
  <c r="H45"/>
  <c r="H44"/>
  <c r="H43"/>
  <c r="H42"/>
  <c r="H41"/>
  <c r="H40"/>
  <c r="H39" s="1"/>
  <c r="H38" s="1"/>
  <c r="H37" s="1"/>
  <c r="H36" s="1"/>
  <c r="H35" s="1"/>
  <c r="H34" s="1"/>
  <c r="H33" s="1"/>
  <c r="H32" s="1"/>
  <c r="H31" s="1"/>
  <c r="H30" s="1"/>
  <c r="H29" s="1"/>
  <c r="H28" s="1"/>
  <c r="H27" s="1"/>
  <c r="H26" s="1"/>
  <c r="H25" s="1"/>
  <c r="H24" s="1"/>
  <c r="G57"/>
  <c r="G56"/>
  <c r="G55"/>
  <c r="G54"/>
  <c r="G53"/>
  <c r="G52"/>
  <c r="G51"/>
  <c r="G50"/>
  <c r="G49"/>
  <c r="G48"/>
  <c r="G47"/>
  <c r="G46"/>
  <c r="G45"/>
  <c r="G44"/>
  <c r="G43"/>
  <c r="G42"/>
  <c r="G41"/>
  <c r="G40"/>
  <c r="G39" s="1"/>
  <c r="G38" s="1"/>
  <c r="G37" s="1"/>
  <c r="G36" s="1"/>
  <c r="G35" s="1"/>
  <c r="G34" s="1"/>
  <c r="G33" s="1"/>
  <c r="G32" s="1"/>
  <c r="G31" s="1"/>
  <c r="G30" s="1"/>
  <c r="G29" s="1"/>
  <c r="G28" s="1"/>
  <c r="G27" s="1"/>
  <c r="G26" s="1"/>
  <c r="G25" s="1"/>
  <c r="G24" s="1"/>
  <c r="F56"/>
  <c r="F55"/>
  <c r="F54"/>
  <c r="F53"/>
  <c r="F52"/>
  <c r="F51"/>
  <c r="F50"/>
  <c r="F49"/>
  <c r="F48"/>
  <c r="F47"/>
  <c r="F46"/>
  <c r="F45"/>
  <c r="F44"/>
  <c r="F43"/>
  <c r="F42"/>
  <c r="F41"/>
  <c r="F40"/>
  <c r="F39" s="1"/>
  <c r="F38" s="1"/>
  <c r="F37" s="1"/>
  <c r="F36" s="1"/>
  <c r="F35" s="1"/>
  <c r="F34" s="1"/>
  <c r="F33" s="1"/>
  <c r="F32" s="1"/>
  <c r="F31" s="1"/>
  <c r="F30" s="1"/>
  <c r="F29" s="1"/>
  <c r="F28" s="1"/>
  <c r="F27" s="1"/>
  <c r="F26" s="1"/>
  <c r="F25" s="1"/>
  <c r="F24" s="1"/>
  <c r="E57"/>
  <c r="E56"/>
  <c r="E55"/>
  <c r="E54"/>
  <c r="E53"/>
  <c r="E52"/>
  <c r="E51"/>
  <c r="E50"/>
  <c r="E49"/>
  <c r="E48"/>
  <c r="E47"/>
  <c r="E45"/>
  <c r="E44"/>
  <c r="E43"/>
  <c r="E42"/>
  <c r="E41"/>
  <c r="E40"/>
  <c r="E39" s="1"/>
  <c r="E38" s="1"/>
  <c r="E37" s="1"/>
  <c r="E36" s="1"/>
  <c r="E35" s="1"/>
  <c r="E34" s="1"/>
  <c r="E33" s="1"/>
  <c r="E32" s="1"/>
  <c r="E31" s="1"/>
  <c r="E30" s="1"/>
  <c r="E29" s="1"/>
  <c r="E28" s="1"/>
  <c r="E27" s="1"/>
  <c r="E26" s="1"/>
  <c r="E25" s="1"/>
  <c r="E24" s="1"/>
  <c r="D40"/>
  <c r="D39" s="1"/>
  <c r="D38" s="1"/>
  <c r="D37" s="1"/>
  <c r="D36" s="1"/>
  <c r="D35" s="1"/>
  <c r="D34" s="1"/>
  <c r="D33" s="1"/>
  <c r="D32" s="1"/>
  <c r="D31" s="1"/>
  <c r="D30" s="1"/>
  <c r="D29" s="1"/>
  <c r="D28" s="1"/>
  <c r="D27" s="1"/>
  <c r="D26" s="1"/>
  <c r="D25" s="1"/>
  <c r="D24" s="1"/>
  <c r="D41"/>
  <c r="D42"/>
  <c r="D43"/>
  <c r="D44"/>
  <c r="C40"/>
  <c r="C39" s="1"/>
  <c r="C38" s="1"/>
  <c r="C37" s="1"/>
  <c r="C36" s="1"/>
  <c r="C35" s="1"/>
  <c r="C34" s="1"/>
  <c r="C33" s="1"/>
  <c r="C32" s="1"/>
  <c r="C31" s="1"/>
  <c r="C30" s="1"/>
  <c r="C29" s="1"/>
  <c r="C28" s="1"/>
  <c r="C27" s="1"/>
  <c r="C26" s="1"/>
  <c r="C25" s="1"/>
  <c r="C24" s="1"/>
  <c r="C41"/>
  <c r="C42"/>
  <c r="C43"/>
  <c r="C44"/>
  <c r="C45"/>
  <c r="C46"/>
  <c r="C47"/>
  <c r="C48"/>
  <c r="C49"/>
  <c r="C50"/>
  <c r="C51"/>
  <c r="C52"/>
  <c r="C53"/>
  <c r="C54"/>
  <c r="C55"/>
  <c r="C56"/>
  <c r="C57"/>
  <c r="B41"/>
  <c r="B42"/>
  <c r="B43"/>
  <c r="B44"/>
  <c r="B45"/>
  <c r="B46"/>
  <c r="B47"/>
  <c r="B48"/>
  <c r="B49"/>
  <c r="B50"/>
  <c r="B51"/>
  <c r="B52"/>
  <c r="B53"/>
  <c r="B54"/>
  <c r="B55"/>
  <c r="B56"/>
  <c r="B57"/>
  <c r="B40"/>
  <c r="B39" s="1"/>
  <c r="B38" s="1"/>
  <c r="B37" s="1"/>
  <c r="B36" s="1"/>
  <c r="B35" s="1"/>
  <c r="B34" s="1"/>
  <c r="B33" s="1"/>
  <c r="B32" s="1"/>
  <c r="B31" s="1"/>
  <c r="B30" s="1"/>
  <c r="B29" s="1"/>
  <c r="B28" s="1"/>
  <c r="B27" s="1"/>
  <c r="B26" s="1"/>
  <c r="B25" s="1"/>
  <c r="B24" s="1"/>
  <c r="F37" i="14"/>
  <c r="H37" s="1"/>
  <c r="F5"/>
  <c r="E38"/>
  <c r="E41" s="1"/>
  <c r="D38"/>
  <c r="D41" s="1"/>
  <c r="C38"/>
  <c r="B38"/>
  <c r="B41" s="1"/>
  <c r="BE42" i="13"/>
  <c r="BE43" s="1"/>
  <c r="BE44" s="1"/>
  <c r="BE45" s="1"/>
  <c r="BE46" s="1"/>
  <c r="BE47" s="1"/>
  <c r="BE48" s="1"/>
  <c r="BE49" s="1"/>
  <c r="BE50" s="1"/>
  <c r="BE51" s="1"/>
  <c r="BE52" s="1"/>
  <c r="BE41"/>
  <c r="BC51"/>
  <c r="BC52" s="1"/>
  <c r="BB51"/>
  <c r="BB52" s="1"/>
  <c r="AY41"/>
  <c r="AY42" s="1"/>
  <c r="AY43" s="1"/>
  <c r="AY44" s="1"/>
  <c r="AY45" s="1"/>
  <c r="AY46" s="1"/>
  <c r="AY47" s="1"/>
  <c r="AY48" s="1"/>
  <c r="AY49" s="1"/>
  <c r="AY50" s="1"/>
  <c r="AY51" s="1"/>
  <c r="AY52" s="1"/>
  <c r="AX41"/>
  <c r="AX42" s="1"/>
  <c r="AX43" s="1"/>
  <c r="AX44" s="1"/>
  <c r="AX45" s="1"/>
  <c r="AX46" s="1"/>
  <c r="AX47" s="1"/>
  <c r="AX48" s="1"/>
  <c r="AX49" s="1"/>
  <c r="AX50" s="1"/>
  <c r="AX51" s="1"/>
  <c r="AX52" s="1"/>
  <c r="AX55" s="1"/>
  <c r="AW51"/>
  <c r="AW52" s="1"/>
  <c r="AW55" s="1"/>
  <c r="AV51"/>
  <c r="AV52" s="1"/>
  <c r="AV55" s="1"/>
  <c r="AS41"/>
  <c r="AS42" s="1"/>
  <c r="AS43" s="1"/>
  <c r="AS44" s="1"/>
  <c r="AS45" s="1"/>
  <c r="AS46" s="1"/>
  <c r="AS47" s="1"/>
  <c r="AS48" s="1"/>
  <c r="AS49" s="1"/>
  <c r="AS50" s="1"/>
  <c r="AS51" s="1"/>
  <c r="AS52" s="1"/>
  <c r="AS55" s="1"/>
  <c r="AM51"/>
  <c r="AM52" s="1"/>
  <c r="AM55" s="1"/>
  <c r="AH47"/>
  <c r="AH48" s="1"/>
  <c r="AH49" s="1"/>
  <c r="AH50" s="1"/>
  <c r="AH51" s="1"/>
  <c r="AH52" s="1"/>
  <c r="AG46"/>
  <c r="AG47" s="1"/>
  <c r="AG48" s="1"/>
  <c r="AG49" s="1"/>
  <c r="AG50" s="1"/>
  <c r="AG51" s="1"/>
  <c r="AG52" s="1"/>
  <c r="AG45"/>
  <c r="BD52"/>
  <c r="AT52"/>
  <c r="AR52"/>
  <c r="AR55" s="1"/>
  <c r="AQ52"/>
  <c r="AO52"/>
  <c r="AN52"/>
  <c r="AL52"/>
  <c r="AJ52"/>
  <c r="AI52"/>
  <c r="AE52"/>
  <c r="AD52"/>
  <c r="AC52"/>
  <c r="AB52"/>
  <c r="Y52"/>
  <c r="X52"/>
  <c r="W52"/>
  <c r="U52"/>
  <c r="T52"/>
  <c r="S52"/>
  <c r="R52"/>
  <c r="P52"/>
  <c r="O52"/>
  <c r="N52"/>
  <c r="M52"/>
  <c r="K52"/>
  <c r="I52"/>
  <c r="H52"/>
  <c r="E52"/>
  <c r="E55" s="1"/>
  <c r="D52"/>
  <c r="D55" s="1"/>
  <c r="C52"/>
  <c r="C55" s="1"/>
  <c r="B52"/>
  <c r="B55" s="1"/>
  <c r="Z41"/>
  <c r="Z42" s="1"/>
  <c r="Z43" s="1"/>
  <c r="Z44" s="1"/>
  <c r="Z45" s="1"/>
  <c r="Z46" s="1"/>
  <c r="Z47" s="1"/>
  <c r="Z48" s="1"/>
  <c r="Z49" s="1"/>
  <c r="Z50" s="1"/>
  <c r="Z51" s="1"/>
  <c r="Z52" s="1"/>
  <c r="Z55" s="1"/>
  <c r="F55"/>
  <c r="B37" i="12"/>
  <c r="B40" i="15" s="1"/>
  <c r="C38" i="10"/>
  <c r="C39" i="19" s="1"/>
  <c r="E38" i="10"/>
  <c r="M39" i="19" s="1"/>
  <c r="G38" i="10"/>
  <c r="W39" i="19" s="1"/>
  <c r="I38" i="10"/>
  <c r="AG39" i="19" s="1"/>
  <c r="K38" i="10"/>
  <c r="AQ39" i="19" s="1"/>
  <c r="M38" i="10"/>
  <c r="BA39" i="19" s="1"/>
  <c r="O38" i="10"/>
  <c r="BK39" i="19" s="1"/>
  <c r="Q38" i="10"/>
  <c r="BU39" i="19" s="1"/>
  <c r="S38" i="10"/>
  <c r="CE39" i="19" s="1"/>
  <c r="U38" i="10"/>
  <c r="CO39" i="19" s="1"/>
  <c r="W38" i="10"/>
  <c r="CY39" i="19" s="1"/>
  <c r="S5" i="10"/>
  <c r="U5"/>
  <c r="W5"/>
  <c r="V40"/>
  <c r="T40"/>
  <c r="R40"/>
  <c r="P40"/>
  <c r="N40"/>
  <c r="L40"/>
  <c r="J40"/>
  <c r="H40"/>
  <c r="F40"/>
  <c r="D40"/>
  <c r="AH40" i="9"/>
  <c r="CX39" i="19" s="1"/>
  <c r="AE40" i="9"/>
  <c r="CN39" i="19" s="1"/>
  <c r="Y40" i="9"/>
  <c r="BT39" i="19" s="1"/>
  <c r="V40" i="9"/>
  <c r="BJ39" i="19" s="1"/>
  <c r="S40" i="9"/>
  <c r="AZ39" i="19" s="1"/>
  <c r="P40" i="9"/>
  <c r="AP39" i="19" s="1"/>
  <c r="M40" i="9"/>
  <c r="AF39" i="19" s="1"/>
  <c r="J40" i="9"/>
  <c r="V39" i="19" s="1"/>
  <c r="G40" i="9"/>
  <c r="L39" i="19" s="1"/>
  <c r="D40" i="9"/>
  <c r="B39" i="19" s="1"/>
  <c r="AG43" i="9"/>
  <c r="AF43"/>
  <c r="AD43"/>
  <c r="AC43"/>
  <c r="AA43"/>
  <c r="Z43"/>
  <c r="X43"/>
  <c r="W43"/>
  <c r="U43"/>
  <c r="T43"/>
  <c r="R43"/>
  <c r="Q43"/>
  <c r="O43"/>
  <c r="N43"/>
  <c r="L43"/>
  <c r="K43"/>
  <c r="I43"/>
  <c r="H43"/>
  <c r="F43"/>
  <c r="E43"/>
  <c r="C43"/>
  <c r="B43"/>
  <c r="BX40" i="7"/>
  <c r="BQ40"/>
  <c r="BJ40"/>
  <c r="BC40"/>
  <c r="AV40"/>
  <c r="AO40"/>
  <c r="AH40"/>
  <c r="AA40"/>
  <c r="T40"/>
  <c r="M40"/>
  <c r="F40"/>
  <c r="BW43"/>
  <c r="BV43"/>
  <c r="BT43"/>
  <c r="BP43"/>
  <c r="BO43"/>
  <c r="BM43"/>
  <c r="BI43"/>
  <c r="BH43"/>
  <c r="BF43"/>
  <c r="BB43"/>
  <c r="BA43"/>
  <c r="AY43"/>
  <c r="AU43"/>
  <c r="AT43"/>
  <c r="AR43"/>
  <c r="AN43"/>
  <c r="AM43"/>
  <c r="AK43"/>
  <c r="AG43"/>
  <c r="AF43"/>
  <c r="AD43"/>
  <c r="Z43"/>
  <c r="Y43"/>
  <c r="W43"/>
  <c r="S43"/>
  <c r="R43"/>
  <c r="P43"/>
  <c r="L43"/>
  <c r="K43"/>
  <c r="I43"/>
  <c r="D43"/>
  <c r="E43"/>
  <c r="B43"/>
  <c r="C42" i="80"/>
  <c r="C42" i="79"/>
  <c r="C42" i="78"/>
  <c r="C42" i="76"/>
  <c r="C42" i="77"/>
  <c r="C42" i="75"/>
  <c r="C42" i="74"/>
  <c r="C42" i="73"/>
  <c r="C42" i="72"/>
  <c r="B38" i="73"/>
  <c r="D38"/>
  <c r="J38"/>
  <c r="B38" i="74"/>
  <c r="D38"/>
  <c r="J38"/>
  <c r="B38" i="75"/>
  <c r="D38"/>
  <c r="J38"/>
  <c r="B38" i="76"/>
  <c r="D38"/>
  <c r="J38"/>
  <c r="B38" i="77"/>
  <c r="D38"/>
  <c r="J38"/>
  <c r="B38" i="78"/>
  <c r="D38"/>
  <c r="J38"/>
  <c r="B38" i="79"/>
  <c r="D38"/>
  <c r="J38"/>
  <c r="B38" i="80"/>
  <c r="D38"/>
  <c r="J38"/>
  <c r="B38" i="72"/>
  <c r="D38"/>
  <c r="J38"/>
  <c r="C42" i="71"/>
  <c r="B38"/>
  <c r="D38"/>
  <c r="J38"/>
  <c r="C52" i="70"/>
  <c r="B48"/>
  <c r="J48"/>
  <c r="G40" i="5"/>
  <c r="H5" i="14" l="1"/>
  <c r="Y41" i="29"/>
  <c r="AA41" s="1"/>
  <c r="BH41"/>
  <c r="BJ41" s="1"/>
  <c r="D41"/>
  <c r="D48" i="21"/>
  <c r="AB42"/>
  <c r="BA41" i="29"/>
  <c r="BC41" s="1"/>
  <c r="AB39" i="64"/>
  <c r="AC39" s="1"/>
  <c r="BO39" i="19" s="1"/>
  <c r="BV41" i="29"/>
  <c r="BX41" s="1"/>
  <c r="R41"/>
  <c r="T41" s="1"/>
  <c r="AN25" i="36"/>
  <c r="AM26"/>
  <c r="B40" i="12"/>
  <c r="D47" i="21"/>
  <c r="T42"/>
  <c r="D39" i="64"/>
  <c r="E39" s="1"/>
  <c r="G39" i="19" s="1"/>
  <c r="AF41" i="29"/>
  <c r="AH41" s="1"/>
  <c r="Q52" i="13"/>
  <c r="AT41" i="29"/>
  <c r="AV41" s="1"/>
  <c r="CQ39" i="19"/>
  <c r="D40" i="15"/>
  <c r="F40" s="1"/>
  <c r="G40" s="1"/>
  <c r="G5" i="14"/>
  <c r="G37"/>
  <c r="O37"/>
  <c r="M37"/>
  <c r="K37"/>
  <c r="I37"/>
  <c r="O5"/>
  <c r="M5"/>
  <c r="K5"/>
  <c r="I5"/>
  <c r="P37"/>
  <c r="N37"/>
  <c r="L37"/>
  <c r="J37"/>
  <c r="P5"/>
  <c r="N5"/>
  <c r="L5"/>
  <c r="J5"/>
  <c r="F38"/>
  <c r="V52" i="13"/>
  <c r="AF52"/>
  <c r="AA52"/>
  <c r="BF52"/>
  <c r="AU52"/>
  <c r="AP52"/>
  <c r="AK52"/>
  <c r="G52"/>
  <c r="S40" i="10"/>
  <c r="U40"/>
  <c r="W40"/>
  <c r="D39" i="19" l="1"/>
  <c r="AM27" i="36"/>
  <c r="AN27" s="1"/>
  <c r="AN26"/>
  <c r="H38" i="14"/>
  <c r="J38"/>
  <c r="O38"/>
  <c r="I38"/>
  <c r="L38"/>
  <c r="G38"/>
  <c r="P38"/>
  <c r="N38"/>
  <c r="M38"/>
  <c r="K38"/>
  <c r="V43" i="3"/>
  <c r="Z43"/>
  <c r="AD43"/>
  <c r="AH43"/>
  <c r="AL43"/>
  <c r="AP43"/>
  <c r="C40"/>
  <c r="D40" s="1"/>
  <c r="F43"/>
  <c r="G40"/>
  <c r="J43"/>
  <c r="K40"/>
  <c r="N43"/>
  <c r="O40"/>
  <c r="R43"/>
  <c r="S40"/>
  <c r="W40"/>
  <c r="X40" s="1"/>
  <c r="Y40" s="1"/>
  <c r="AA40"/>
  <c r="AB40" s="1"/>
  <c r="AC40" s="1"/>
  <c r="AE40"/>
  <c r="AF40" s="1"/>
  <c r="AG40" s="1"/>
  <c r="AI40"/>
  <c r="AJ40" s="1"/>
  <c r="AK40" s="1"/>
  <c r="AM40"/>
  <c r="AN40" s="1"/>
  <c r="AO40" s="1"/>
  <c r="AQ40"/>
  <c r="AR40" s="1"/>
  <c r="AS40" s="1"/>
  <c r="H44" i="1"/>
  <c r="I44"/>
  <c r="J44"/>
  <c r="K44"/>
  <c r="L44"/>
  <c r="N44"/>
  <c r="O44"/>
  <c r="Q44"/>
  <c r="R44"/>
  <c r="T44"/>
  <c r="U44"/>
  <c r="W44"/>
  <c r="X44"/>
  <c r="Z44"/>
  <c r="AA44"/>
  <c r="AC44"/>
  <c r="AD44"/>
  <c r="AF44"/>
  <c r="AG44"/>
  <c r="AI44"/>
  <c r="AJ44"/>
  <c r="AL44"/>
  <c r="AM44"/>
  <c r="AO44"/>
  <c r="AP44"/>
  <c r="AR44"/>
  <c r="AS44"/>
  <c r="AU44"/>
  <c r="AV44"/>
  <c r="AX44"/>
  <c r="AY44"/>
  <c r="BA44"/>
  <c r="BB44"/>
  <c r="BD44"/>
  <c r="BE44"/>
  <c r="BG44"/>
  <c r="BH44"/>
  <c r="BJ44"/>
  <c r="BK44"/>
  <c r="BM44"/>
  <c r="BN44"/>
  <c r="C44"/>
  <c r="D44"/>
  <c r="E44"/>
  <c r="F44"/>
  <c r="B44"/>
  <c r="G41"/>
  <c r="M41"/>
  <c r="P41"/>
  <c r="S41"/>
  <c r="Y41"/>
  <c r="AE41"/>
  <c r="AK41"/>
  <c r="AQ41"/>
  <c r="AW41"/>
  <c r="BC41"/>
  <c r="BI41"/>
  <c r="BO41"/>
  <c r="B39" i="36"/>
  <c r="C39"/>
  <c r="C42" s="1"/>
  <c r="F39"/>
  <c r="G39"/>
  <c r="G42" s="1"/>
  <c r="J39"/>
  <c r="K39"/>
  <c r="K42" s="1"/>
  <c r="N39"/>
  <c r="O39"/>
  <c r="O42" s="1"/>
  <c r="R39"/>
  <c r="S39"/>
  <c r="S42" s="1"/>
  <c r="V39"/>
  <c r="W39"/>
  <c r="W42" s="1"/>
  <c r="Z39"/>
  <c r="AA39"/>
  <c r="AA42" s="1"/>
  <c r="AD39"/>
  <c r="AE39"/>
  <c r="AH39"/>
  <c r="AI39"/>
  <c r="AI42" s="1"/>
  <c r="AL39"/>
  <c r="AM42"/>
  <c r="AP39"/>
  <c r="CD39" i="58" l="1"/>
  <c r="Y40" i="5"/>
  <c r="AP39" i="58"/>
  <c r="Q40" i="5"/>
  <c r="K40"/>
  <c r="L39" i="58"/>
  <c r="AL42" i="36"/>
  <c r="AN39"/>
  <c r="AD42"/>
  <c r="AF39"/>
  <c r="V42"/>
  <c r="X39"/>
  <c r="N42"/>
  <c r="P39"/>
  <c r="F42"/>
  <c r="H39"/>
  <c r="AA40" i="5"/>
  <c r="CN39" i="58"/>
  <c r="S40" i="5"/>
  <c r="AZ39" i="58"/>
  <c r="CX39"/>
  <c r="AC40" i="5"/>
  <c r="BJ39" i="58"/>
  <c r="U40" i="5"/>
  <c r="V39" i="58"/>
  <c r="M40" i="5"/>
  <c r="AP42" i="36"/>
  <c r="AH42"/>
  <c r="AJ39"/>
  <c r="Z42"/>
  <c r="AB39"/>
  <c r="R42"/>
  <c r="T39"/>
  <c r="J42"/>
  <c r="L39"/>
  <c r="B42"/>
  <c r="D39"/>
  <c r="BT39" i="58"/>
  <c r="W40" i="5"/>
  <c r="AF39" i="58"/>
  <c r="O40" i="5"/>
  <c r="B39" i="58"/>
  <c r="I40" i="5"/>
  <c r="T40" i="3"/>
  <c r="U40" s="1"/>
  <c r="P40"/>
  <c r="Q40" s="1"/>
  <c r="L40"/>
  <c r="M40" s="1"/>
  <c r="H40"/>
  <c r="I40" s="1"/>
  <c r="E40"/>
  <c r="B43"/>
  <c r="AE42" i="36"/>
  <c r="BU37" i="34"/>
  <c r="BN37"/>
  <c r="BG37"/>
  <c r="AZ37"/>
  <c r="AS37"/>
  <c r="AL37"/>
  <c r="AE37"/>
  <c r="X37"/>
  <c r="Q37"/>
  <c r="J37"/>
  <c r="C37"/>
  <c r="G47" i="32"/>
  <c r="L37" i="33" s="1"/>
  <c r="H47" i="32"/>
  <c r="N37" i="33" s="1"/>
  <c r="I47" i="32"/>
  <c r="P37" i="33" s="1"/>
  <c r="J47" i="32"/>
  <c r="R37" i="33" s="1"/>
  <c r="K47" i="32"/>
  <c r="L47"/>
  <c r="V37" i="33" s="1"/>
  <c r="F47" i="32"/>
  <c r="J37" i="33" s="1"/>
  <c r="E47" i="32"/>
  <c r="H37" i="33" s="1"/>
  <c r="D47" i="32"/>
  <c r="F37" i="33" s="1"/>
  <c r="C47" i="32"/>
  <c r="D37" i="33" s="1"/>
  <c r="B47" i="32"/>
  <c r="B37" i="33" s="1"/>
  <c r="I40" i="29"/>
  <c r="P40"/>
  <c r="W40"/>
  <c r="AD40"/>
  <c r="AK40"/>
  <c r="AR40"/>
  <c r="AY40"/>
  <c r="BF40"/>
  <c r="BM40"/>
  <c r="BT40"/>
  <c r="AF23" i="23"/>
  <c r="AF24"/>
  <c r="AF25"/>
  <c r="AF26"/>
  <c r="AF27"/>
  <c r="AF28"/>
  <c r="AF29"/>
  <c r="AF30"/>
  <c r="AF31"/>
  <c r="AF32"/>
  <c r="AF33"/>
  <c r="AF34"/>
  <c r="AF35"/>
  <c r="AF36"/>
  <c r="AF37"/>
  <c r="AF38"/>
  <c r="AF39"/>
  <c r="AH39" s="1"/>
  <c r="AC23"/>
  <c r="AC24"/>
  <c r="AC25"/>
  <c r="AC26"/>
  <c r="AC27"/>
  <c r="AC28"/>
  <c r="AC29"/>
  <c r="AC30"/>
  <c r="AC31"/>
  <c r="AC32"/>
  <c r="AC33"/>
  <c r="AC34"/>
  <c r="AC35"/>
  <c r="AC36"/>
  <c r="AC37"/>
  <c r="AC38"/>
  <c r="AC39"/>
  <c r="Z23"/>
  <c r="Z24"/>
  <c r="Z25"/>
  <c r="Z26"/>
  <c r="Z27"/>
  <c r="Z28"/>
  <c r="Z29"/>
  <c r="Z30"/>
  <c r="Z31"/>
  <c r="Z32"/>
  <c r="Z33"/>
  <c r="Z34"/>
  <c r="Z35"/>
  <c r="Z36"/>
  <c r="Z37"/>
  <c r="Z38"/>
  <c r="Z39"/>
  <c r="AB39" s="1"/>
  <c r="W23"/>
  <c r="W24"/>
  <c r="W25"/>
  <c r="W26"/>
  <c r="W27"/>
  <c r="W28"/>
  <c r="W29"/>
  <c r="W30"/>
  <c r="W31"/>
  <c r="W32"/>
  <c r="W33"/>
  <c r="W34"/>
  <c r="W35"/>
  <c r="W36"/>
  <c r="W37"/>
  <c r="W38"/>
  <c r="W39"/>
  <c r="T23"/>
  <c r="T24"/>
  <c r="T25"/>
  <c r="T26"/>
  <c r="T27"/>
  <c r="T28"/>
  <c r="T29"/>
  <c r="T30"/>
  <c r="T31"/>
  <c r="T32"/>
  <c r="T33"/>
  <c r="T34"/>
  <c r="T35"/>
  <c r="T36"/>
  <c r="T37"/>
  <c r="T38"/>
  <c r="T39"/>
  <c r="V39" s="1"/>
  <c r="Q23"/>
  <c r="Q24"/>
  <c r="Q25"/>
  <c r="Q26"/>
  <c r="Q27"/>
  <c r="Q28"/>
  <c r="Q29"/>
  <c r="Q30"/>
  <c r="Q31"/>
  <c r="Q32"/>
  <c r="Q33"/>
  <c r="Q34"/>
  <c r="Q35"/>
  <c r="Q36"/>
  <c r="Q37"/>
  <c r="Q38"/>
  <c r="Q39"/>
  <c r="N23"/>
  <c r="N24"/>
  <c r="N25"/>
  <c r="N26"/>
  <c r="N27"/>
  <c r="N28"/>
  <c r="N29"/>
  <c r="N30"/>
  <c r="N31"/>
  <c r="N32"/>
  <c r="N33"/>
  <c r="N34"/>
  <c r="N35"/>
  <c r="N36"/>
  <c r="N37"/>
  <c r="N38"/>
  <c r="N39"/>
  <c r="P39" s="1"/>
  <c r="K23"/>
  <c r="K24"/>
  <c r="K25"/>
  <c r="K26"/>
  <c r="K27"/>
  <c r="K28"/>
  <c r="K29"/>
  <c r="K30"/>
  <c r="K31"/>
  <c r="K32"/>
  <c r="K33"/>
  <c r="K34"/>
  <c r="K35"/>
  <c r="K36"/>
  <c r="K37"/>
  <c r="K38"/>
  <c r="K39"/>
  <c r="M39" s="1"/>
  <c r="H23"/>
  <c r="H24"/>
  <c r="H25"/>
  <c r="H26"/>
  <c r="H27"/>
  <c r="H28"/>
  <c r="H29"/>
  <c r="H30"/>
  <c r="H31"/>
  <c r="H32"/>
  <c r="H33"/>
  <c r="H34"/>
  <c r="H35"/>
  <c r="H36"/>
  <c r="H37"/>
  <c r="H38"/>
  <c r="H39"/>
  <c r="J39" s="1"/>
  <c r="E23"/>
  <c r="E24"/>
  <c r="E25"/>
  <c r="E26"/>
  <c r="E27"/>
  <c r="E28"/>
  <c r="E29"/>
  <c r="E30"/>
  <c r="E31"/>
  <c r="E32"/>
  <c r="E33"/>
  <c r="E34"/>
  <c r="E35"/>
  <c r="E36"/>
  <c r="E37"/>
  <c r="E38"/>
  <c r="E39"/>
  <c r="B23"/>
  <c r="B24"/>
  <c r="B25"/>
  <c r="B26"/>
  <c r="B27"/>
  <c r="B28"/>
  <c r="B29"/>
  <c r="B30"/>
  <c r="B31"/>
  <c r="B32"/>
  <c r="B33"/>
  <c r="B34"/>
  <c r="B36"/>
  <c r="B37"/>
  <c r="B38"/>
  <c r="D38" s="1"/>
  <c r="B39"/>
  <c r="D39" s="1"/>
  <c r="D104"/>
  <c r="D103" s="1"/>
  <c r="D102" s="1"/>
  <c r="D101" s="1"/>
  <c r="D100" s="1"/>
  <c r="D99" s="1"/>
  <c r="D98" s="1"/>
  <c r="D97" s="1"/>
  <c r="D96" s="1"/>
  <c r="D95" s="1"/>
  <c r="D94" s="1"/>
  <c r="D93" s="1"/>
  <c r="D92" s="1"/>
  <c r="D91" s="1"/>
  <c r="D90" s="1"/>
  <c r="D89" s="1"/>
  <c r="E7" s="1"/>
  <c r="E43" s="1"/>
  <c r="E104"/>
  <c r="E103" s="1"/>
  <c r="F104"/>
  <c r="K22" s="1"/>
  <c r="G104"/>
  <c r="G103" s="1"/>
  <c r="G102" s="1"/>
  <c r="G101" s="1"/>
  <c r="G100" s="1"/>
  <c r="G99" s="1"/>
  <c r="G98" s="1"/>
  <c r="G97" s="1"/>
  <c r="G96" s="1"/>
  <c r="G95" s="1"/>
  <c r="G94" s="1"/>
  <c r="G93" s="1"/>
  <c r="G92" s="1"/>
  <c r="G91" s="1"/>
  <c r="G90" s="1"/>
  <c r="G89" s="1"/>
  <c r="N7" s="1"/>
  <c r="N43" s="1"/>
  <c r="H104"/>
  <c r="H103" s="1"/>
  <c r="H102" s="1"/>
  <c r="H101" s="1"/>
  <c r="H100" s="1"/>
  <c r="H99" s="1"/>
  <c r="H98" s="1"/>
  <c r="H97" s="1"/>
  <c r="H96" s="1"/>
  <c r="H95" s="1"/>
  <c r="H94" s="1"/>
  <c r="H93" s="1"/>
  <c r="H92" s="1"/>
  <c r="H91" s="1"/>
  <c r="H90" s="1"/>
  <c r="H89" s="1"/>
  <c r="Q7" s="1"/>
  <c r="Q43" s="1"/>
  <c r="I104"/>
  <c r="I103" s="1"/>
  <c r="J104"/>
  <c r="W22" s="1"/>
  <c r="K104"/>
  <c r="K103" s="1"/>
  <c r="K102" s="1"/>
  <c r="K101" s="1"/>
  <c r="K100" s="1"/>
  <c r="K99" s="1"/>
  <c r="K98" s="1"/>
  <c r="K97" s="1"/>
  <c r="K96" s="1"/>
  <c r="K95" s="1"/>
  <c r="K94" s="1"/>
  <c r="K93" s="1"/>
  <c r="K92" s="1"/>
  <c r="K91" s="1"/>
  <c r="K90" s="1"/>
  <c r="K89" s="1"/>
  <c r="Z7" s="1"/>
  <c r="Z43" s="1"/>
  <c r="L104"/>
  <c r="L103" s="1"/>
  <c r="L102" s="1"/>
  <c r="L101" s="1"/>
  <c r="L100" s="1"/>
  <c r="L99" s="1"/>
  <c r="L98" s="1"/>
  <c r="L97" s="1"/>
  <c r="L96" s="1"/>
  <c r="L95" s="1"/>
  <c r="L94" s="1"/>
  <c r="L93" s="1"/>
  <c r="L92" s="1"/>
  <c r="L91" s="1"/>
  <c r="L90" s="1"/>
  <c r="L89" s="1"/>
  <c r="AC7" s="1"/>
  <c r="AC43" s="1"/>
  <c r="M104"/>
  <c r="AF22" s="1"/>
  <c r="C104"/>
  <c r="B22" s="1"/>
  <c r="B40" i="29"/>
  <c r="B36" i="28"/>
  <c r="E40" i="29" s="1"/>
  <c r="C36" i="28"/>
  <c r="L40" i="29" s="1"/>
  <c r="D36" i="28"/>
  <c r="S40" i="29" s="1"/>
  <c r="E36" i="28"/>
  <c r="Z40" i="29" s="1"/>
  <c r="F36" i="28"/>
  <c r="AG40" i="29" s="1"/>
  <c r="G36" i="28"/>
  <c r="AN40" i="29" s="1"/>
  <c r="H36" i="28"/>
  <c r="AU40" i="29" s="1"/>
  <c r="I36" i="28"/>
  <c r="J36"/>
  <c r="BI40" i="29" s="1"/>
  <c r="K36" i="28"/>
  <c r="BP40" i="29" s="1"/>
  <c r="L36" i="28"/>
  <c r="I39" i="16"/>
  <c r="C39"/>
  <c r="D39" s="1"/>
  <c r="E38" i="19" s="1"/>
  <c r="C37" i="16"/>
  <c r="FT38" i="18"/>
  <c r="FD38"/>
  <c r="EN38"/>
  <c r="DX38"/>
  <c r="DH38"/>
  <c r="CR38"/>
  <c r="CB38"/>
  <c r="BL38"/>
  <c r="AV38"/>
  <c r="AF38"/>
  <c r="P38"/>
  <c r="AS39" i="25"/>
  <c r="CT39" i="2" s="1"/>
  <c r="AQ39" i="25"/>
  <c r="CN39" i="2" s="1"/>
  <c r="AO39" i="25"/>
  <c r="CK39" i="2" s="1"/>
  <c r="AM39" i="25"/>
  <c r="CE39" i="2" s="1"/>
  <c r="AK39" i="25"/>
  <c r="CB39" i="2" s="1"/>
  <c r="AI39" i="25"/>
  <c r="BV39" i="2" s="1"/>
  <c r="AG39" i="25"/>
  <c r="BS39" i="2" s="1"/>
  <c r="AE39" i="25"/>
  <c r="BM39" i="2" s="1"/>
  <c r="AC39" i="25"/>
  <c r="AA39"/>
  <c r="BD39" i="2" s="1"/>
  <c r="Y39" i="25"/>
  <c r="BA39" i="2" s="1"/>
  <c r="W39" i="25"/>
  <c r="AU39" i="2" s="1"/>
  <c r="U39" i="25"/>
  <c r="S39"/>
  <c r="AL39" i="2" s="1"/>
  <c r="Q39" i="25"/>
  <c r="AI39" i="2" s="1"/>
  <c r="O39" i="25"/>
  <c r="AC39" i="2" s="1"/>
  <c r="M39" i="25"/>
  <c r="K39"/>
  <c r="T39" i="2" s="1"/>
  <c r="I39" i="25"/>
  <c r="Q39" i="2" s="1"/>
  <c r="G39" i="25"/>
  <c r="K39" i="2" s="1"/>
  <c r="E39" i="25"/>
  <c r="C39"/>
  <c r="B39" i="2" s="1"/>
  <c r="C36" i="189"/>
  <c r="D36"/>
  <c r="E36"/>
  <c r="F36"/>
  <c r="G36"/>
  <c r="H36"/>
  <c r="I36"/>
  <c r="J36"/>
  <c r="K36"/>
  <c r="L36"/>
  <c r="B36"/>
  <c r="AO39" i="15"/>
  <c r="AS39"/>
  <c r="AK39"/>
  <c r="AG39"/>
  <c r="AC39"/>
  <c r="Y39"/>
  <c r="U39"/>
  <c r="M39"/>
  <c r="Q39"/>
  <c r="I39"/>
  <c r="C39" i="252"/>
  <c r="D39"/>
  <c r="E39"/>
  <c r="F39"/>
  <c r="G39"/>
  <c r="H39"/>
  <c r="I39"/>
  <c r="J39"/>
  <c r="K39"/>
  <c r="L39"/>
  <c r="B39"/>
  <c r="J39" i="16" l="1"/>
  <c r="K39" s="1"/>
  <c r="L39" s="1"/>
  <c r="Y38" i="19" s="1"/>
  <c r="I40" i="16"/>
  <c r="Z20" i="23"/>
  <c r="Z16"/>
  <c r="Z12"/>
  <c r="Z8"/>
  <c r="Z22"/>
  <c r="Z18"/>
  <c r="Z14"/>
  <c r="Z10"/>
  <c r="BV40" i="29"/>
  <c r="M103" i="23"/>
  <c r="AC21"/>
  <c r="AC19"/>
  <c r="AC17"/>
  <c r="AC15"/>
  <c r="AC13"/>
  <c r="AC11"/>
  <c r="AC9"/>
  <c r="AE39"/>
  <c r="AC22"/>
  <c r="AC20"/>
  <c r="AC18"/>
  <c r="AC16"/>
  <c r="AC14"/>
  <c r="AC12"/>
  <c r="AC10"/>
  <c r="AC8"/>
  <c r="BH40" i="29"/>
  <c r="BJ40" s="1"/>
  <c r="Z21" i="23"/>
  <c r="Z19"/>
  <c r="Z17"/>
  <c r="Z15"/>
  <c r="Z13"/>
  <c r="Z11"/>
  <c r="Z9"/>
  <c r="Y39"/>
  <c r="J103"/>
  <c r="I102"/>
  <c r="T21"/>
  <c r="AT40" i="29"/>
  <c r="T22" i="23"/>
  <c r="Q21"/>
  <c r="Q19"/>
  <c r="Q17"/>
  <c r="Q15"/>
  <c r="Q13"/>
  <c r="Q11"/>
  <c r="Q9"/>
  <c r="S39"/>
  <c r="Q22"/>
  <c r="Q20"/>
  <c r="Q18"/>
  <c r="Q16"/>
  <c r="Q14"/>
  <c r="Q12"/>
  <c r="Q10"/>
  <c r="Q8"/>
  <c r="AF40" i="29"/>
  <c r="N22" i="23"/>
  <c r="N20"/>
  <c r="N18"/>
  <c r="N16"/>
  <c r="N14"/>
  <c r="N12"/>
  <c r="N10"/>
  <c r="N8"/>
  <c r="N21"/>
  <c r="N19"/>
  <c r="N17"/>
  <c r="N15"/>
  <c r="N13"/>
  <c r="N11"/>
  <c r="N9"/>
  <c r="Y40" i="29"/>
  <c r="AA40" s="1"/>
  <c r="F103" i="23"/>
  <c r="E102"/>
  <c r="H21"/>
  <c r="R40" i="29"/>
  <c r="T40" s="1"/>
  <c r="H22" i="23"/>
  <c r="E21"/>
  <c r="E19"/>
  <c r="E17"/>
  <c r="E15"/>
  <c r="E13"/>
  <c r="E11"/>
  <c r="E9"/>
  <c r="G39"/>
  <c r="E22"/>
  <c r="E20"/>
  <c r="E18"/>
  <c r="E16"/>
  <c r="E14"/>
  <c r="E12"/>
  <c r="E10"/>
  <c r="E8"/>
  <c r="C103"/>
  <c r="B21" s="1"/>
  <c r="D40" i="29"/>
  <c r="F40" s="1"/>
  <c r="AH40"/>
  <c r="BB40"/>
  <c r="H39" i="2"/>
  <c r="AR39"/>
  <c r="AV40" i="29"/>
  <c r="Z39" i="2"/>
  <c r="BJ39"/>
  <c r="BW40" i="29"/>
  <c r="BX40" s="1"/>
  <c r="T37" i="33"/>
  <c r="E39" i="15"/>
  <c r="B39"/>
  <c r="D39" s="1"/>
  <c r="BF51" i="13"/>
  <c r="AU51"/>
  <c r="AP51"/>
  <c r="AK51"/>
  <c r="AA51"/>
  <c r="V51"/>
  <c r="G51"/>
  <c r="AZ50"/>
  <c r="AZ51"/>
  <c r="J51"/>
  <c r="G50"/>
  <c r="AA38" i="64"/>
  <c r="O38"/>
  <c r="G38"/>
  <c r="G37"/>
  <c r="C37"/>
  <c r="C36"/>
  <c r="C35"/>
  <c r="C34"/>
  <c r="C33"/>
  <c r="C32"/>
  <c r="C31"/>
  <c r="C30"/>
  <c r="C29"/>
  <c r="C28"/>
  <c r="C26"/>
  <c r="C25"/>
  <c r="C24"/>
  <c r="C23"/>
  <c r="D23" s="1"/>
  <c r="C22"/>
  <c r="C21"/>
  <c r="W37" i="10"/>
  <c r="CY38" i="19" s="1"/>
  <c r="U37" i="10"/>
  <c r="CO38" i="19" s="1"/>
  <c r="S37" i="10"/>
  <c r="CE38" i="19" s="1"/>
  <c r="Q37" i="10"/>
  <c r="BU38" i="19" s="1"/>
  <c r="O37" i="10"/>
  <c r="BK38" i="19" s="1"/>
  <c r="M37" i="10"/>
  <c r="BA38" i="19" s="1"/>
  <c r="K37" i="10"/>
  <c r="AQ38" i="19" s="1"/>
  <c r="I37" i="10"/>
  <c r="AG38" i="19" s="1"/>
  <c r="G37" i="10"/>
  <c r="W38" i="19" s="1"/>
  <c r="E37" i="10"/>
  <c r="M38" i="19" s="1"/>
  <c r="C37" i="10"/>
  <c r="C38" i="19" s="1"/>
  <c r="C36" i="10"/>
  <c r="G39" i="9"/>
  <c r="L38" i="19" s="1"/>
  <c r="AH39" i="9"/>
  <c r="CX38" i="19" s="1"/>
  <c r="AH38" i="9"/>
  <c r="AE39"/>
  <c r="CN38" i="19" s="1"/>
  <c r="Y39" i="9"/>
  <c r="BT38" i="19" s="1"/>
  <c r="V39" i="9"/>
  <c r="BJ38" i="19" s="1"/>
  <c r="D39" i="9"/>
  <c r="B38" i="19" s="1"/>
  <c r="S39" i="9"/>
  <c r="AZ38" i="19" s="1"/>
  <c r="P39" i="9"/>
  <c r="AP38" i="19" s="1"/>
  <c r="M39" i="9"/>
  <c r="AF38" i="19" s="1"/>
  <c r="J39" i="9"/>
  <c r="V38" i="19" s="1"/>
  <c r="BC39" i="7"/>
  <c r="BX39"/>
  <c r="BQ39"/>
  <c r="BJ39"/>
  <c r="AV39"/>
  <c r="AO39"/>
  <c r="AH39"/>
  <c r="AA39"/>
  <c r="T39"/>
  <c r="M39"/>
  <c r="F39"/>
  <c r="F28"/>
  <c r="F15"/>
  <c r="G15" s="1"/>
  <c r="B63" i="73"/>
  <c r="D37" i="80"/>
  <c r="J37"/>
  <c r="B37"/>
  <c r="D37" i="79"/>
  <c r="J37"/>
  <c r="B37"/>
  <c r="D37" i="78"/>
  <c r="J37"/>
  <c r="B37"/>
  <c r="J37" i="77"/>
  <c r="D37"/>
  <c r="B37"/>
  <c r="B64" i="71"/>
  <c r="B65" s="1"/>
  <c r="B66" s="1"/>
  <c r="B67" s="1"/>
  <c r="J37" i="76"/>
  <c r="D37"/>
  <c r="H70" i="70"/>
  <c r="H71" s="1"/>
  <c r="H72" s="1"/>
  <c r="H73" s="1"/>
  <c r="H77"/>
  <c r="H78" s="1"/>
  <c r="H79" s="1"/>
  <c r="H80" s="1"/>
  <c r="H82"/>
  <c r="H83" s="1"/>
  <c r="H84" s="1"/>
  <c r="H85" s="1"/>
  <c r="D48" s="1"/>
  <c r="D52" s="1"/>
  <c r="B57" i="71"/>
  <c r="B58" s="1"/>
  <c r="B59" s="1"/>
  <c r="B60" s="1"/>
  <c r="B61" s="1"/>
  <c r="B62" s="1"/>
  <c r="E22" i="76"/>
  <c r="B36"/>
  <c r="B37"/>
  <c r="D37" i="75"/>
  <c r="J37"/>
  <c r="B37"/>
  <c r="E22"/>
  <c r="E22" i="74"/>
  <c r="J37"/>
  <c r="D37"/>
  <c r="B37"/>
  <c r="B36" i="73"/>
  <c r="J37"/>
  <c r="D37"/>
  <c r="D36"/>
  <c r="B37"/>
  <c r="E22"/>
  <c r="J37" i="72"/>
  <c r="J36"/>
  <c r="D37"/>
  <c r="D36"/>
  <c r="B37"/>
  <c r="E22" i="71"/>
  <c r="D44" i="70"/>
  <c r="J37" i="71"/>
  <c r="D37"/>
  <c r="D36"/>
  <c r="B37"/>
  <c r="I47" i="70"/>
  <c r="D32"/>
  <c r="J47"/>
  <c r="J46"/>
  <c r="C41" i="71"/>
  <c r="B47" i="70"/>
  <c r="G39" i="5"/>
  <c r="AQ39" i="3"/>
  <c r="AM39"/>
  <c r="AI39"/>
  <c r="AE38"/>
  <c r="AE39"/>
  <c r="AA39"/>
  <c r="W39"/>
  <c r="S39"/>
  <c r="O39"/>
  <c r="K39"/>
  <c r="G39"/>
  <c r="C39"/>
  <c r="BO40" i="1"/>
  <c r="CX38" i="58" s="1"/>
  <c r="BI40" i="1"/>
  <c r="AA39" i="5" s="1"/>
  <c r="BC40" i="1"/>
  <c r="Y39" i="5" s="1"/>
  <c r="AW40" i="1"/>
  <c r="BT38" i="58" s="1"/>
  <c r="AQ40" i="1"/>
  <c r="U39" i="5" s="1"/>
  <c r="AK40" i="1"/>
  <c r="AZ38" i="58" s="1"/>
  <c r="AE40" i="1"/>
  <c r="AP38" i="58" s="1"/>
  <c r="Y40" i="1"/>
  <c r="AF38" i="58" s="1"/>
  <c r="S40" i="1"/>
  <c r="V38" i="58" s="1"/>
  <c r="M40" i="1"/>
  <c r="L38" i="58" s="1"/>
  <c r="G40" i="1"/>
  <c r="B38" i="58" s="1"/>
  <c r="E21" i="12"/>
  <c r="E22" s="1"/>
  <c r="E23" s="1"/>
  <c r="E24" s="1"/>
  <c r="E25" s="1"/>
  <c r="E26" s="1"/>
  <c r="E27" s="1"/>
  <c r="E28" s="1"/>
  <c r="E29" s="1"/>
  <c r="E30" s="1"/>
  <c r="E31" s="1"/>
  <c r="E32" s="1"/>
  <c r="E33" s="1"/>
  <c r="E34" s="1"/>
  <c r="E35" s="1"/>
  <c r="E36" s="1"/>
  <c r="E37" s="1"/>
  <c r="F21"/>
  <c r="G21"/>
  <c r="H21"/>
  <c r="H22" s="1"/>
  <c r="H23" s="1"/>
  <c r="H24" s="1"/>
  <c r="H25" s="1"/>
  <c r="H26" s="1"/>
  <c r="H27" s="1"/>
  <c r="H28" s="1"/>
  <c r="H29" s="1"/>
  <c r="H30" s="1"/>
  <c r="H31" s="1"/>
  <c r="H32" s="1"/>
  <c r="H33" s="1"/>
  <c r="H34" s="1"/>
  <c r="I21"/>
  <c r="I22" s="1"/>
  <c r="I23" s="1"/>
  <c r="I24" s="1"/>
  <c r="I25" s="1"/>
  <c r="I26" s="1"/>
  <c r="I27" s="1"/>
  <c r="I28" s="1"/>
  <c r="I29" s="1"/>
  <c r="I30" s="1"/>
  <c r="I31" s="1"/>
  <c r="I32" s="1"/>
  <c r="I33" s="1"/>
  <c r="I34" s="1"/>
  <c r="I35" s="1"/>
  <c r="I36" s="1"/>
  <c r="I37" s="1"/>
  <c r="J21"/>
  <c r="J22" s="1"/>
  <c r="J23" s="1"/>
  <c r="J24" s="1"/>
  <c r="J25" s="1"/>
  <c r="J26" s="1"/>
  <c r="J27" s="1"/>
  <c r="J28" s="1"/>
  <c r="J29" s="1"/>
  <c r="J30" s="1"/>
  <c r="J31" s="1"/>
  <c r="J32" s="1"/>
  <c r="J33" s="1"/>
  <c r="J34" s="1"/>
  <c r="K21"/>
  <c r="K22" s="1"/>
  <c r="K23" s="1"/>
  <c r="K24" s="1"/>
  <c r="K25" s="1"/>
  <c r="K26" s="1"/>
  <c r="K27" s="1"/>
  <c r="K28" s="1"/>
  <c r="K29" s="1"/>
  <c r="K30" s="1"/>
  <c r="K31" s="1"/>
  <c r="K32" s="1"/>
  <c r="K33" s="1"/>
  <c r="K34" s="1"/>
  <c r="L21"/>
  <c r="L22" s="1"/>
  <c r="L23" s="1"/>
  <c r="L24" s="1"/>
  <c r="L25" s="1"/>
  <c r="L26" s="1"/>
  <c r="L27" s="1"/>
  <c r="L28" s="1"/>
  <c r="L29" s="1"/>
  <c r="L30" s="1"/>
  <c r="L31" s="1"/>
  <c r="L32" s="1"/>
  <c r="L33" s="1"/>
  <c r="L34" s="1"/>
  <c r="F22"/>
  <c r="F23" s="1"/>
  <c r="F24" s="1"/>
  <c r="F25" s="1"/>
  <c r="F26" s="1"/>
  <c r="F27" s="1"/>
  <c r="F28" s="1"/>
  <c r="F29" s="1"/>
  <c r="F30" s="1"/>
  <c r="F31" s="1"/>
  <c r="F32" s="1"/>
  <c r="F33" s="1"/>
  <c r="F34" s="1"/>
  <c r="G22"/>
  <c r="G23" s="1"/>
  <c r="G24" s="1"/>
  <c r="G25" s="1"/>
  <c r="G26" s="1"/>
  <c r="G27" s="1"/>
  <c r="G28" s="1"/>
  <c r="G29" s="1"/>
  <c r="G30" s="1"/>
  <c r="G31" s="1"/>
  <c r="G32" s="1"/>
  <c r="G33" s="1"/>
  <c r="G34" s="1"/>
  <c r="D21"/>
  <c r="D22" s="1"/>
  <c r="D23" s="1"/>
  <c r="D24" s="1"/>
  <c r="D25" s="1"/>
  <c r="D26" s="1"/>
  <c r="D27" s="1"/>
  <c r="D28" s="1"/>
  <c r="D29" s="1"/>
  <c r="D30" s="1"/>
  <c r="D31" s="1"/>
  <c r="D32" s="1"/>
  <c r="D33" s="1"/>
  <c r="D34" s="1"/>
  <c r="D35" s="1"/>
  <c r="W6" i="10"/>
  <c r="W7"/>
  <c r="W8"/>
  <c r="W9"/>
  <c r="W10"/>
  <c r="W11"/>
  <c r="W12"/>
  <c r="W13"/>
  <c r="W14"/>
  <c r="W15"/>
  <c r="W16"/>
  <c r="W17"/>
  <c r="W18"/>
  <c r="W19"/>
  <c r="W20"/>
  <c r="W21"/>
  <c r="W22"/>
  <c r="W23"/>
  <c r="W24"/>
  <c r="W25"/>
  <c r="W26"/>
  <c r="W27"/>
  <c r="W28"/>
  <c r="W29"/>
  <c r="W30"/>
  <c r="W31"/>
  <c r="W32"/>
  <c r="W33"/>
  <c r="W34"/>
  <c r="W35"/>
  <c r="W36"/>
  <c r="U6"/>
  <c r="U7"/>
  <c r="U8"/>
  <c r="U9"/>
  <c r="U10"/>
  <c r="U11"/>
  <c r="U12"/>
  <c r="U13"/>
  <c r="U14"/>
  <c r="U15"/>
  <c r="U16"/>
  <c r="U17"/>
  <c r="U18"/>
  <c r="U19"/>
  <c r="U20"/>
  <c r="U21"/>
  <c r="U22"/>
  <c r="U23"/>
  <c r="U24"/>
  <c r="U25"/>
  <c r="U26"/>
  <c r="U27"/>
  <c r="U28"/>
  <c r="U29"/>
  <c r="U30"/>
  <c r="U31"/>
  <c r="U32"/>
  <c r="U33"/>
  <c r="U34"/>
  <c r="U35"/>
  <c r="U36"/>
  <c r="S6"/>
  <c r="S7"/>
  <c r="S8"/>
  <c r="S9"/>
  <c r="S10"/>
  <c r="S11"/>
  <c r="S12"/>
  <c r="S13"/>
  <c r="S14"/>
  <c r="S15"/>
  <c r="S16"/>
  <c r="S17"/>
  <c r="S18"/>
  <c r="S19"/>
  <c r="S20"/>
  <c r="S21"/>
  <c r="S22"/>
  <c r="S23"/>
  <c r="S24"/>
  <c r="S25"/>
  <c r="S26"/>
  <c r="S27"/>
  <c r="S28"/>
  <c r="S29"/>
  <c r="S30"/>
  <c r="S31"/>
  <c r="S32"/>
  <c r="S33"/>
  <c r="S34"/>
  <c r="S35"/>
  <c r="S36"/>
  <c r="Q6"/>
  <c r="Q7"/>
  <c r="Q8"/>
  <c r="Q9"/>
  <c r="Q10"/>
  <c r="Q11"/>
  <c r="Q12"/>
  <c r="Q13"/>
  <c r="Q14"/>
  <c r="Q15"/>
  <c r="Q16"/>
  <c r="Q17"/>
  <c r="Q18"/>
  <c r="Q19"/>
  <c r="Q20"/>
  <c r="Q21"/>
  <c r="Q22"/>
  <c r="Q23"/>
  <c r="Q24"/>
  <c r="Q25"/>
  <c r="Q26"/>
  <c r="Q27"/>
  <c r="Q28"/>
  <c r="Q29"/>
  <c r="Q30"/>
  <c r="Q31"/>
  <c r="Q32"/>
  <c r="Q33"/>
  <c r="Q34"/>
  <c r="Q35"/>
  <c r="Q36"/>
  <c r="O6"/>
  <c r="O7"/>
  <c r="O8"/>
  <c r="O9"/>
  <c r="O10"/>
  <c r="O11"/>
  <c r="O12"/>
  <c r="O13"/>
  <c r="O14"/>
  <c r="O15"/>
  <c r="O16"/>
  <c r="O17"/>
  <c r="O18"/>
  <c r="O19"/>
  <c r="O20"/>
  <c r="O21"/>
  <c r="O22"/>
  <c r="O23"/>
  <c r="O24"/>
  <c r="O25"/>
  <c r="O26"/>
  <c r="O27"/>
  <c r="O28"/>
  <c r="O29"/>
  <c r="O30"/>
  <c r="O31"/>
  <c r="O32"/>
  <c r="O33"/>
  <c r="O34"/>
  <c r="O35"/>
  <c r="O36"/>
  <c r="M6"/>
  <c r="M7"/>
  <c r="M8"/>
  <c r="M9"/>
  <c r="M10"/>
  <c r="M11"/>
  <c r="M12"/>
  <c r="M13"/>
  <c r="M14"/>
  <c r="M15"/>
  <c r="M16"/>
  <c r="M17"/>
  <c r="M18"/>
  <c r="M19"/>
  <c r="M20"/>
  <c r="M21"/>
  <c r="M22"/>
  <c r="M23"/>
  <c r="M24"/>
  <c r="M25"/>
  <c r="M26"/>
  <c r="M27"/>
  <c r="M28"/>
  <c r="M29"/>
  <c r="M30"/>
  <c r="M31"/>
  <c r="M32"/>
  <c r="M33"/>
  <c r="M34"/>
  <c r="M35"/>
  <c r="M36"/>
  <c r="K6"/>
  <c r="K7"/>
  <c r="K8"/>
  <c r="K9"/>
  <c r="K10"/>
  <c r="K11"/>
  <c r="K12"/>
  <c r="K13"/>
  <c r="K14"/>
  <c r="K15"/>
  <c r="K16"/>
  <c r="K17"/>
  <c r="K18"/>
  <c r="K19"/>
  <c r="K20"/>
  <c r="K21"/>
  <c r="K22"/>
  <c r="K23"/>
  <c r="K24"/>
  <c r="K25"/>
  <c r="K26"/>
  <c r="K27"/>
  <c r="K28"/>
  <c r="K29"/>
  <c r="K30"/>
  <c r="K31"/>
  <c r="K32"/>
  <c r="K33"/>
  <c r="K34"/>
  <c r="K35"/>
  <c r="K36"/>
  <c r="I6"/>
  <c r="I7"/>
  <c r="I8"/>
  <c r="I9"/>
  <c r="I10"/>
  <c r="I11"/>
  <c r="I12"/>
  <c r="I13"/>
  <c r="I14"/>
  <c r="I15"/>
  <c r="I16"/>
  <c r="I17"/>
  <c r="I18"/>
  <c r="I19"/>
  <c r="I20"/>
  <c r="I21"/>
  <c r="I22"/>
  <c r="I23"/>
  <c r="I24"/>
  <c r="I25"/>
  <c r="I26"/>
  <c r="I27"/>
  <c r="I28"/>
  <c r="I29"/>
  <c r="I30"/>
  <c r="I31"/>
  <c r="I32"/>
  <c r="I33"/>
  <c r="I34"/>
  <c r="I35"/>
  <c r="I36"/>
  <c r="G6"/>
  <c r="G7"/>
  <c r="G8"/>
  <c r="G9"/>
  <c r="G10"/>
  <c r="G11"/>
  <c r="G12"/>
  <c r="G13"/>
  <c r="G14"/>
  <c r="G15"/>
  <c r="G16"/>
  <c r="G17"/>
  <c r="G18"/>
  <c r="G19"/>
  <c r="G20"/>
  <c r="G21"/>
  <c r="G22"/>
  <c r="G23"/>
  <c r="G24"/>
  <c r="G25"/>
  <c r="G26"/>
  <c r="G27"/>
  <c r="G28"/>
  <c r="G29"/>
  <c r="G30"/>
  <c r="G31"/>
  <c r="G32"/>
  <c r="G33"/>
  <c r="G34"/>
  <c r="G35"/>
  <c r="G36"/>
  <c r="E6"/>
  <c r="E7"/>
  <c r="E8"/>
  <c r="E9"/>
  <c r="E10"/>
  <c r="E11"/>
  <c r="E12"/>
  <c r="E13"/>
  <c r="E14"/>
  <c r="E15"/>
  <c r="E16"/>
  <c r="E17"/>
  <c r="E18"/>
  <c r="E19"/>
  <c r="E20"/>
  <c r="E21"/>
  <c r="E22"/>
  <c r="E23"/>
  <c r="E24"/>
  <c r="E25"/>
  <c r="E26"/>
  <c r="E27"/>
  <c r="E28"/>
  <c r="E29"/>
  <c r="E30"/>
  <c r="E31"/>
  <c r="E32"/>
  <c r="E33"/>
  <c r="E34"/>
  <c r="E35"/>
  <c r="E36"/>
  <c r="E5"/>
  <c r="E40" s="1"/>
  <c r="G5"/>
  <c r="G40" s="1"/>
  <c r="I5"/>
  <c r="I40" s="1"/>
  <c r="K5"/>
  <c r="K40" s="1"/>
  <c r="M5"/>
  <c r="M40" s="1"/>
  <c r="O5"/>
  <c r="O40" s="1"/>
  <c r="Q5"/>
  <c r="Q40" s="1"/>
  <c r="C6"/>
  <c r="C7"/>
  <c r="C8"/>
  <c r="C9"/>
  <c r="C10"/>
  <c r="C11"/>
  <c r="C12"/>
  <c r="C13"/>
  <c r="C14"/>
  <c r="C15"/>
  <c r="C16"/>
  <c r="C17"/>
  <c r="C18"/>
  <c r="C19"/>
  <c r="C20"/>
  <c r="C21"/>
  <c r="C22"/>
  <c r="C23"/>
  <c r="C24"/>
  <c r="C25"/>
  <c r="C26"/>
  <c r="C27"/>
  <c r="C28"/>
  <c r="C29"/>
  <c r="C30"/>
  <c r="C31"/>
  <c r="C32"/>
  <c r="C33"/>
  <c r="C34"/>
  <c r="C35"/>
  <c r="C5"/>
  <c r="C40" s="1"/>
  <c r="J43" i="70"/>
  <c r="C35" i="16"/>
  <c r="AS36" i="15"/>
  <c r="AO36"/>
  <c r="AK34"/>
  <c r="AG34"/>
  <c r="AC36"/>
  <c r="Y36"/>
  <c r="U34"/>
  <c r="Q34"/>
  <c r="M36"/>
  <c r="I36"/>
  <c r="E34"/>
  <c r="B52" i="253"/>
  <c r="BK49"/>
  <c r="BJ49"/>
  <c r="BE49"/>
  <c r="BD49"/>
  <c r="BD50" s="1"/>
  <c r="AY49"/>
  <c r="AX49"/>
  <c r="AS49"/>
  <c r="AR49"/>
  <c r="AR50" s="1"/>
  <c r="AM49"/>
  <c r="AL49"/>
  <c r="AG49"/>
  <c r="AF49"/>
  <c r="AF50" s="1"/>
  <c r="AA49"/>
  <c r="Z49"/>
  <c r="U49"/>
  <c r="T49"/>
  <c r="T50" s="1"/>
  <c r="O49"/>
  <c r="N49"/>
  <c r="I49"/>
  <c r="H49"/>
  <c r="H50" s="1"/>
  <c r="C49"/>
  <c r="D49" s="1"/>
  <c r="BK48"/>
  <c r="BL48" s="1"/>
  <c r="BE48"/>
  <c r="BF48" s="1"/>
  <c r="AY48"/>
  <c r="AZ48" s="1"/>
  <c r="AS48"/>
  <c r="AT48" s="1"/>
  <c r="AM48"/>
  <c r="AN48" s="1"/>
  <c r="AG48"/>
  <c r="AH48" s="1"/>
  <c r="AA48"/>
  <c r="AB48" s="1"/>
  <c r="U48"/>
  <c r="V48" s="1"/>
  <c r="O48"/>
  <c r="P48" s="1"/>
  <c r="J48"/>
  <c r="I48"/>
  <c r="C48"/>
  <c r="D48" s="1"/>
  <c r="BL47"/>
  <c r="BK47"/>
  <c r="BE47"/>
  <c r="BF47" s="1"/>
  <c r="AY47"/>
  <c r="AZ47" s="1"/>
  <c r="AS47"/>
  <c r="AT47" s="1"/>
  <c r="AM47"/>
  <c r="AN47" s="1"/>
  <c r="AG47"/>
  <c r="AH47" s="1"/>
  <c r="AA47"/>
  <c r="AB47" s="1"/>
  <c r="U47"/>
  <c r="V47" s="1"/>
  <c r="O47"/>
  <c r="P47" s="1"/>
  <c r="I47"/>
  <c r="J47" s="1"/>
  <c r="C47"/>
  <c r="D47" s="1"/>
  <c r="BK46"/>
  <c r="BL46" s="1"/>
  <c r="BE46"/>
  <c r="BF46" s="1"/>
  <c r="AY46"/>
  <c r="AZ46" s="1"/>
  <c r="AS46"/>
  <c r="AT46" s="1"/>
  <c r="AN46"/>
  <c r="AM46"/>
  <c r="AG46"/>
  <c r="AH46" s="1"/>
  <c r="AA46"/>
  <c r="AB46" s="1"/>
  <c r="U46"/>
  <c r="V46" s="1"/>
  <c r="O46"/>
  <c r="P46" s="1"/>
  <c r="I46"/>
  <c r="J46" s="1"/>
  <c r="C46"/>
  <c r="D46" s="1"/>
  <c r="BK45"/>
  <c r="BL45" s="1"/>
  <c r="BF45"/>
  <c r="BE45"/>
  <c r="AY45"/>
  <c r="AZ45" s="1"/>
  <c r="AS45"/>
  <c r="AM45"/>
  <c r="AN45" s="1"/>
  <c r="AG45"/>
  <c r="AH45" s="1"/>
  <c r="AA45"/>
  <c r="AB45" s="1"/>
  <c r="U45"/>
  <c r="O45"/>
  <c r="I45"/>
  <c r="J45" s="1"/>
  <c r="C45"/>
  <c r="D45" s="1"/>
  <c r="BE44"/>
  <c r="AY44"/>
  <c r="AZ44" s="1"/>
  <c r="AG44"/>
  <c r="AH44" s="1"/>
  <c r="C44"/>
  <c r="D44" s="1"/>
  <c r="BJ15"/>
  <c r="BJ14" s="1"/>
  <c r="BJ13" s="1"/>
  <c r="BD15"/>
  <c r="AX15"/>
  <c r="AX14" s="1"/>
  <c r="AX13" s="1"/>
  <c r="AR15"/>
  <c r="AL15"/>
  <c r="AL14" s="1"/>
  <c r="AF15"/>
  <c r="Z15"/>
  <c r="Z14" s="1"/>
  <c r="Z13" s="1"/>
  <c r="T15"/>
  <c r="N15"/>
  <c r="N14" s="1"/>
  <c r="H15"/>
  <c r="I45" i="70"/>
  <c r="I41"/>
  <c r="E6"/>
  <c r="C9"/>
  <c r="C8" s="1"/>
  <c r="C7" s="1"/>
  <c r="C6" s="1"/>
  <c r="C5" s="1"/>
  <c r="AS37" i="15"/>
  <c r="AG37"/>
  <c r="AC37"/>
  <c r="Q37"/>
  <c r="M37"/>
  <c r="AK36"/>
  <c r="U36"/>
  <c r="E36"/>
  <c r="AO35"/>
  <c r="AK35"/>
  <c r="Y35"/>
  <c r="U35"/>
  <c r="I35"/>
  <c r="I43" i="70"/>
  <c r="AS34" i="15"/>
  <c r="AO34"/>
  <c r="AC34"/>
  <c r="M34"/>
  <c r="C34" i="16"/>
  <c r="AS33" i="15"/>
  <c r="AG33"/>
  <c r="AC33"/>
  <c r="Q33"/>
  <c r="M33"/>
  <c r="H74" i="70" l="1"/>
  <c r="H75" s="1"/>
  <c r="D36"/>
  <c r="AY43" i="253"/>
  <c r="AA44"/>
  <c r="BK44"/>
  <c r="C102" i="23"/>
  <c r="I44" i="253"/>
  <c r="J44" s="1"/>
  <c r="C43"/>
  <c r="AG43"/>
  <c r="V49"/>
  <c r="AT49"/>
  <c r="K39" i="5"/>
  <c r="J40" i="16"/>
  <c r="AM44" i="253"/>
  <c r="AM50" s="1"/>
  <c r="AA50"/>
  <c r="AY50"/>
  <c r="O39" i="5"/>
  <c r="E40" i="12"/>
  <c r="P40" i="15"/>
  <c r="R40" s="1"/>
  <c r="S40" s="1"/>
  <c r="AH39" i="19" s="1"/>
  <c r="I40" i="12"/>
  <c r="AF40" i="15"/>
  <c r="AH40" s="1"/>
  <c r="AI40" s="1"/>
  <c r="BV39" i="19" s="1"/>
  <c r="C50" i="253"/>
  <c r="D50" s="1"/>
  <c r="CN38" i="58"/>
  <c r="M102" i="23"/>
  <c r="AF21"/>
  <c r="BO40" i="29"/>
  <c r="BQ40" s="1"/>
  <c r="J102" i="23"/>
  <c r="W21"/>
  <c r="BA40" i="29"/>
  <c r="I101" i="23"/>
  <c r="T20"/>
  <c r="AM40" i="29"/>
  <c r="AO40" s="1"/>
  <c r="F102" i="23"/>
  <c r="K21"/>
  <c r="E101"/>
  <c r="H20"/>
  <c r="K40" i="29"/>
  <c r="M40" s="1"/>
  <c r="B20" i="23"/>
  <c r="C101"/>
  <c r="BA51" i="13"/>
  <c r="AZ52"/>
  <c r="L51"/>
  <c r="J52"/>
  <c r="L52" s="1"/>
  <c r="C89" i="7"/>
  <c r="C38" s="1"/>
  <c r="BJ38" i="58"/>
  <c r="AC39" i="5"/>
  <c r="CD38" i="58"/>
  <c r="W39" i="5"/>
  <c r="S39"/>
  <c r="Q39"/>
  <c r="M39"/>
  <c r="BC40" i="29"/>
  <c r="F39" i="15"/>
  <c r="I33"/>
  <c r="I37"/>
  <c r="Q35"/>
  <c r="Y33"/>
  <c r="AO33"/>
  <c r="E33"/>
  <c r="M35"/>
  <c r="U33"/>
  <c r="I42" i="70"/>
  <c r="E35" i="15"/>
  <c r="I34"/>
  <c r="Q36"/>
  <c r="Y34"/>
  <c r="AG36"/>
  <c r="C33" i="16"/>
  <c r="Y37" i="15"/>
  <c r="AG35"/>
  <c r="AO37"/>
  <c r="C36" i="16"/>
  <c r="I44" i="70"/>
  <c r="E37" i="15"/>
  <c r="U37"/>
  <c r="AC35"/>
  <c r="AK33"/>
  <c r="AK37"/>
  <c r="AS35"/>
  <c r="D36" i="12"/>
  <c r="D37" s="1"/>
  <c r="L40" i="15" s="1"/>
  <c r="N40" s="1"/>
  <c r="O40" s="1"/>
  <c r="X39" i="19" s="1"/>
  <c r="L35" i="12"/>
  <c r="L36" s="1"/>
  <c r="L37" s="1"/>
  <c r="J35"/>
  <c r="J36" s="1"/>
  <c r="J37" s="1"/>
  <c r="G35"/>
  <c r="G36" s="1"/>
  <c r="G37" s="1"/>
  <c r="K35"/>
  <c r="K36" s="1"/>
  <c r="K37" s="1"/>
  <c r="F35"/>
  <c r="F36" s="1"/>
  <c r="F37" s="1"/>
  <c r="H35"/>
  <c r="H36" s="1"/>
  <c r="H37" s="1"/>
  <c r="K38" i="64"/>
  <c r="AI38"/>
  <c r="I39" i="70"/>
  <c r="E32" i="15"/>
  <c r="Y32"/>
  <c r="C31" i="16"/>
  <c r="E31" i="15"/>
  <c r="I40" i="70"/>
  <c r="C32" i="16"/>
  <c r="D46" i="70"/>
  <c r="D47"/>
  <c r="I39" i="5"/>
  <c r="E7" i="70"/>
  <c r="Z12" i="253"/>
  <c r="BJ12"/>
  <c r="AX12"/>
  <c r="BD14"/>
  <c r="BF44"/>
  <c r="BE43"/>
  <c r="P45"/>
  <c r="O44"/>
  <c r="O50" s="1"/>
  <c r="T14"/>
  <c r="AF14"/>
  <c r="N13"/>
  <c r="AL13"/>
  <c r="BK50"/>
  <c r="H14"/>
  <c r="AR14"/>
  <c r="BL44"/>
  <c r="BK43"/>
  <c r="N50"/>
  <c r="P49"/>
  <c r="Z50"/>
  <c r="AB49"/>
  <c r="AL50"/>
  <c r="AN49"/>
  <c r="AX50"/>
  <c r="AZ49"/>
  <c r="BJ50"/>
  <c r="BL49"/>
  <c r="V45"/>
  <c r="U44"/>
  <c r="AR52"/>
  <c r="AH43"/>
  <c r="AG42"/>
  <c r="AT45"/>
  <c r="AS44"/>
  <c r="J49"/>
  <c r="AH49"/>
  <c r="AG50"/>
  <c r="BF49"/>
  <c r="BE50"/>
  <c r="T52"/>
  <c r="AS50"/>
  <c r="AT50" s="1"/>
  <c r="H52"/>
  <c r="AF52"/>
  <c r="AH50"/>
  <c r="BD52"/>
  <c r="BF50"/>
  <c r="AB44" l="1"/>
  <c r="AA43"/>
  <c r="I50"/>
  <c r="J50" s="1"/>
  <c r="AM43"/>
  <c r="AZ43"/>
  <c r="AY42"/>
  <c r="BA52" i="13"/>
  <c r="AN44" i="253"/>
  <c r="I43"/>
  <c r="H40" i="12"/>
  <c r="AB40" i="15"/>
  <c r="AD40" s="1"/>
  <c r="AE40" s="1"/>
  <c r="BL39" i="19" s="1"/>
  <c r="J40" i="12"/>
  <c r="AJ40" i="15"/>
  <c r="AL40" s="1"/>
  <c r="AM40" s="1"/>
  <c r="CF39" i="19" s="1"/>
  <c r="D43" i="253"/>
  <c r="C42"/>
  <c r="G40" i="12"/>
  <c r="X40" i="15"/>
  <c r="Z40" s="1"/>
  <c r="AA40" s="1"/>
  <c r="BB39" i="19" s="1"/>
  <c r="K40" i="16"/>
  <c r="L40" s="1"/>
  <c r="Y39" i="19" s="1"/>
  <c r="K40" i="12"/>
  <c r="AN40" i="15"/>
  <c r="AP40" s="1"/>
  <c r="AQ40" s="1"/>
  <c r="CP39" i="19" s="1"/>
  <c r="F40" i="12"/>
  <c r="T40" i="15"/>
  <c r="V40" s="1"/>
  <c r="W40" s="1"/>
  <c r="AR39" i="19" s="1"/>
  <c r="L40" i="12"/>
  <c r="AR40" i="15"/>
  <c r="AT40" s="1"/>
  <c r="AU40" s="1"/>
  <c r="CZ39" i="19" s="1"/>
  <c r="M101" i="23"/>
  <c r="AF20"/>
  <c r="J101"/>
  <c r="W20"/>
  <c r="I100"/>
  <c r="T19"/>
  <c r="F101"/>
  <c r="K20"/>
  <c r="E100"/>
  <c r="H19"/>
  <c r="C100"/>
  <c r="B19"/>
  <c r="C90" i="7"/>
  <c r="C39" s="1"/>
  <c r="G39" i="15"/>
  <c r="C38" i="16"/>
  <c r="E38" i="15"/>
  <c r="I46" i="70"/>
  <c r="AK32" i="15"/>
  <c r="Q32"/>
  <c r="Y31"/>
  <c r="AS32"/>
  <c r="C30" i="16"/>
  <c r="E30" i="15"/>
  <c r="I38" i="70"/>
  <c r="Y38" i="15"/>
  <c r="AO32"/>
  <c r="M32"/>
  <c r="U32"/>
  <c r="AC32"/>
  <c r="I32"/>
  <c r="AG32"/>
  <c r="E8" i="70"/>
  <c r="E9" s="1"/>
  <c r="Z52" i="253"/>
  <c r="AB50"/>
  <c r="AR13"/>
  <c r="T13"/>
  <c r="Z11"/>
  <c r="AL12"/>
  <c r="BF43"/>
  <c r="BE42"/>
  <c r="AT44"/>
  <c r="AS43"/>
  <c r="V44"/>
  <c r="U43"/>
  <c r="U50"/>
  <c r="BJ52"/>
  <c r="BL50"/>
  <c r="AL52"/>
  <c r="AN50"/>
  <c r="N52"/>
  <c r="P50"/>
  <c r="H13"/>
  <c r="AF13"/>
  <c r="BD13"/>
  <c r="AH42"/>
  <c r="AG41"/>
  <c r="AN43"/>
  <c r="AM42"/>
  <c r="AX52"/>
  <c r="AZ50"/>
  <c r="N12"/>
  <c r="AX11"/>
  <c r="BL43"/>
  <c r="BK42"/>
  <c r="P44"/>
  <c r="O43"/>
  <c r="BJ11"/>
  <c r="G39" i="7" l="1"/>
  <c r="H39" s="1"/>
  <c r="D38" i="58" s="1"/>
  <c r="C91" i="7"/>
  <c r="J43" i="253"/>
  <c r="I42"/>
  <c r="AB43"/>
  <c r="AA42"/>
  <c r="AY41"/>
  <c r="AZ42"/>
  <c r="C41"/>
  <c r="D42"/>
  <c r="M100" i="23"/>
  <c r="AF19"/>
  <c r="J100"/>
  <c r="W19"/>
  <c r="I99"/>
  <c r="T18"/>
  <c r="F100"/>
  <c r="K19"/>
  <c r="E99"/>
  <c r="H18"/>
  <c r="C99"/>
  <c r="B18"/>
  <c r="D38" i="19"/>
  <c r="AO30" i="15"/>
  <c r="U38"/>
  <c r="AO31"/>
  <c r="Y30"/>
  <c r="AS38"/>
  <c r="AG38"/>
  <c r="I31"/>
  <c r="M31"/>
  <c r="U31"/>
  <c r="AC31"/>
  <c r="M38"/>
  <c r="Q31"/>
  <c r="AG31"/>
  <c r="Q38"/>
  <c r="AK38"/>
  <c r="AC38"/>
  <c r="AS31"/>
  <c r="AK31"/>
  <c r="I37" i="70"/>
  <c r="E29" i="15"/>
  <c r="C29" i="16"/>
  <c r="AO38" i="15"/>
  <c r="I38"/>
  <c r="BJ10" i="253"/>
  <c r="BL42"/>
  <c r="BK41"/>
  <c r="Z10"/>
  <c r="AR12"/>
  <c r="N11"/>
  <c r="AF12"/>
  <c r="AL11"/>
  <c r="P43"/>
  <c r="O42"/>
  <c r="AM41"/>
  <c r="AN42"/>
  <c r="BD12"/>
  <c r="V43"/>
  <c r="U42"/>
  <c r="AT43"/>
  <c r="AS42"/>
  <c r="BF42"/>
  <c r="BE41"/>
  <c r="T12"/>
  <c r="AX10"/>
  <c r="AH41"/>
  <c r="AG40"/>
  <c r="H12"/>
  <c r="V50"/>
  <c r="E10" i="70"/>
  <c r="C40" i="7" l="1"/>
  <c r="G40" s="1"/>
  <c r="H40" s="1"/>
  <c r="D39" i="58" s="1"/>
  <c r="J42" i="253"/>
  <c r="I41"/>
  <c r="AZ41"/>
  <c r="AY40"/>
  <c r="AB42"/>
  <c r="AA41"/>
  <c r="C40"/>
  <c r="D41"/>
  <c r="M99" i="23"/>
  <c r="AF18"/>
  <c r="J99"/>
  <c r="W18"/>
  <c r="I98"/>
  <c r="T17"/>
  <c r="F99"/>
  <c r="K18"/>
  <c r="E98"/>
  <c r="H17"/>
  <c r="C98"/>
  <c r="B17"/>
  <c r="Y29" i="15"/>
  <c r="M30"/>
  <c r="AC30"/>
  <c r="AG30"/>
  <c r="I30"/>
  <c r="E28"/>
  <c r="C28" i="16"/>
  <c r="I36" i="70"/>
  <c r="U30" i="15"/>
  <c r="AK30"/>
  <c r="AO29"/>
  <c r="AS30"/>
  <c r="Q30"/>
  <c r="H11" i="253"/>
  <c r="AN41"/>
  <c r="AM40"/>
  <c r="AR11"/>
  <c r="AX9"/>
  <c r="BF41"/>
  <c r="BE40"/>
  <c r="U41"/>
  <c r="V42"/>
  <c r="P42"/>
  <c r="O41"/>
  <c r="AF11"/>
  <c r="BJ9"/>
  <c r="T11"/>
  <c r="BD11"/>
  <c r="AL10"/>
  <c r="N10"/>
  <c r="AH40"/>
  <c r="AG39"/>
  <c r="AT42"/>
  <c r="AS41"/>
  <c r="Z9"/>
  <c r="BL41"/>
  <c r="BK40"/>
  <c r="E11" i="70"/>
  <c r="AA40" i="253" l="1"/>
  <c r="AB41"/>
  <c r="I40"/>
  <c r="J41"/>
  <c r="AY39"/>
  <c r="AZ40"/>
  <c r="D40"/>
  <c r="C39"/>
  <c r="M98" i="23"/>
  <c r="AF17"/>
  <c r="J98"/>
  <c r="W17"/>
  <c r="I97"/>
  <c r="T16"/>
  <c r="F98"/>
  <c r="K17"/>
  <c r="E97"/>
  <c r="H16"/>
  <c r="C97"/>
  <c r="B16"/>
  <c r="I29" i="15"/>
  <c r="AO28"/>
  <c r="Q29"/>
  <c r="AC29"/>
  <c r="Y28"/>
  <c r="M29"/>
  <c r="AS29"/>
  <c r="AG29"/>
  <c r="U29"/>
  <c r="C27" i="16"/>
  <c r="E27" i="15"/>
  <c r="I35" i="70"/>
  <c r="AK29" i="15"/>
  <c r="BL40" i="253"/>
  <c r="BK39"/>
  <c r="AH39"/>
  <c r="AG38"/>
  <c r="BD10"/>
  <c r="BE39"/>
  <c r="BF40"/>
  <c r="AR10"/>
  <c r="N9"/>
  <c r="V41"/>
  <c r="U40"/>
  <c r="T10"/>
  <c r="AL9"/>
  <c r="Z8"/>
  <c r="BJ8"/>
  <c r="P41"/>
  <c r="O40"/>
  <c r="H10"/>
  <c r="AT41"/>
  <c r="AS40"/>
  <c r="AF10"/>
  <c r="AX8"/>
  <c r="AN40"/>
  <c r="AM39"/>
  <c r="E12" i="70"/>
  <c r="BU36" i="34"/>
  <c r="BN36"/>
  <c r="BG36"/>
  <c r="AZ36"/>
  <c r="AS36"/>
  <c r="AL36"/>
  <c r="AE36"/>
  <c r="X36"/>
  <c r="Q36"/>
  <c r="J36"/>
  <c r="C36"/>
  <c r="FT37" i="18"/>
  <c r="FD37"/>
  <c r="EN37"/>
  <c r="DX37"/>
  <c r="DH37"/>
  <c r="CR37"/>
  <c r="CB37"/>
  <c r="BL37"/>
  <c r="AV37"/>
  <c r="AF37"/>
  <c r="P37"/>
  <c r="AY38" i="253" l="1"/>
  <c r="AZ39"/>
  <c r="AB40"/>
  <c r="AA39"/>
  <c r="I39"/>
  <c r="J40"/>
  <c r="D39"/>
  <c r="C38"/>
  <c r="M97" i="23"/>
  <c r="AF16"/>
  <c r="J97"/>
  <c r="W16"/>
  <c r="I96"/>
  <c r="T15"/>
  <c r="F97"/>
  <c r="K16"/>
  <c r="E96"/>
  <c r="H15"/>
  <c r="C96"/>
  <c r="B15"/>
  <c r="AO27" i="15"/>
  <c r="AG28"/>
  <c r="AS28"/>
  <c r="Q28"/>
  <c r="C26" i="16"/>
  <c r="E26" i="15"/>
  <c r="I34" i="70"/>
  <c r="U28" i="15"/>
  <c r="Y27"/>
  <c r="I28"/>
  <c r="AK28"/>
  <c r="AC28"/>
  <c r="M28"/>
  <c r="F38" i="7"/>
  <c r="AN39" i="253"/>
  <c r="AM38"/>
  <c r="AT40"/>
  <c r="AS39"/>
  <c r="N8"/>
  <c r="BL39"/>
  <c r="BK38"/>
  <c r="AR9"/>
  <c r="AF9"/>
  <c r="BF39"/>
  <c r="BE38"/>
  <c r="BD9"/>
  <c r="P40"/>
  <c r="O39"/>
  <c r="H9"/>
  <c r="T9"/>
  <c r="AL8"/>
  <c r="V40"/>
  <c r="U39"/>
  <c r="AH38"/>
  <c r="AG37"/>
  <c r="E13" i="70"/>
  <c r="J39" i="253" l="1"/>
  <c r="I38"/>
  <c r="AZ38"/>
  <c r="AY37"/>
  <c r="AB39"/>
  <c r="AA38"/>
  <c r="C37"/>
  <c r="D38"/>
  <c r="M96" i="23"/>
  <c r="AF15"/>
  <c r="J96"/>
  <c r="W15"/>
  <c r="I95"/>
  <c r="T14"/>
  <c r="F96"/>
  <c r="K15"/>
  <c r="E95"/>
  <c r="H14"/>
  <c r="C95"/>
  <c r="B14"/>
  <c r="Y26" i="15"/>
  <c r="M27"/>
  <c r="AO26"/>
  <c r="AC27"/>
  <c r="E25"/>
  <c r="C25" i="16"/>
  <c r="I33" i="70"/>
  <c r="AG27" i="15"/>
  <c r="AK27"/>
  <c r="Q27"/>
  <c r="I27"/>
  <c r="AS27"/>
  <c r="U27"/>
  <c r="AV38" i="7"/>
  <c r="M38"/>
  <c r="AO38"/>
  <c r="AH38"/>
  <c r="AA38"/>
  <c r="BC38"/>
  <c r="T38"/>
  <c r="BX38"/>
  <c r="BQ38"/>
  <c r="BJ38"/>
  <c r="BD8" i="253"/>
  <c r="AR8"/>
  <c r="AN38"/>
  <c r="AM37"/>
  <c r="AH37"/>
  <c r="AG36"/>
  <c r="P39"/>
  <c r="O38"/>
  <c r="T8"/>
  <c r="H8"/>
  <c r="V39"/>
  <c r="U38"/>
  <c r="AF8"/>
  <c r="BF38"/>
  <c r="BE37"/>
  <c r="BL38"/>
  <c r="BK37"/>
  <c r="AS38"/>
  <c r="AT39"/>
  <c r="E14" i="70"/>
  <c r="I37" i="253" l="1"/>
  <c r="J38"/>
  <c r="AB38"/>
  <c r="AA37"/>
  <c r="AY36"/>
  <c r="AZ37"/>
  <c r="C36"/>
  <c r="D37"/>
  <c r="M95" i="23"/>
  <c r="AF14"/>
  <c r="J95"/>
  <c r="W14"/>
  <c r="I94"/>
  <c r="T13"/>
  <c r="F95"/>
  <c r="K14"/>
  <c r="E94"/>
  <c r="H13"/>
  <c r="C94"/>
  <c r="B13"/>
  <c r="AO25" i="15"/>
  <c r="AG26"/>
  <c r="I26"/>
  <c r="Q26"/>
  <c r="AC26"/>
  <c r="M26"/>
  <c r="U26"/>
  <c r="I32" i="70"/>
  <c r="E24" i="15"/>
  <c r="C24" i="16"/>
  <c r="AK26" i="15"/>
  <c r="Y25"/>
  <c r="AS26"/>
  <c r="BF37" i="253"/>
  <c r="BE36"/>
  <c r="V38"/>
  <c r="U37"/>
  <c r="AN37"/>
  <c r="AM36"/>
  <c r="BK36"/>
  <c r="BL37"/>
  <c r="AT38"/>
  <c r="AS37"/>
  <c r="O37"/>
  <c r="P38"/>
  <c r="AG35"/>
  <c r="AH36"/>
  <c r="AZ36" l="1"/>
  <c r="AY35"/>
  <c r="I36"/>
  <c r="J37"/>
  <c r="AA36"/>
  <c r="AB37"/>
  <c r="D36"/>
  <c r="C35"/>
  <c r="M94" i="23"/>
  <c r="AF13"/>
  <c r="J94"/>
  <c r="W13"/>
  <c r="I93"/>
  <c r="T12"/>
  <c r="F94"/>
  <c r="K13"/>
  <c r="E93"/>
  <c r="H12"/>
  <c r="C93"/>
  <c r="B12"/>
  <c r="AC25" i="15"/>
  <c r="I25"/>
  <c r="U25"/>
  <c r="AK25"/>
  <c r="M25"/>
  <c r="AS25"/>
  <c r="AG25"/>
  <c r="Y24"/>
  <c r="Q25"/>
  <c r="C23" i="16"/>
  <c r="E23" i="15"/>
  <c r="I31" i="70"/>
  <c r="AO24" i="15"/>
  <c r="AH35" i="253"/>
  <c r="AG34"/>
  <c r="BL36"/>
  <c r="BK35"/>
  <c r="AT37"/>
  <c r="AS36"/>
  <c r="BF36"/>
  <c r="BE35"/>
  <c r="P37"/>
  <c r="O36"/>
  <c r="AN36"/>
  <c r="AM35"/>
  <c r="V37"/>
  <c r="U36"/>
  <c r="AZ35" l="1"/>
  <c r="AY34"/>
  <c r="AA35"/>
  <c r="AB36"/>
  <c r="J36"/>
  <c r="I35"/>
  <c r="D35"/>
  <c r="C34"/>
  <c r="H37" i="35"/>
  <c r="M37"/>
  <c r="R37"/>
  <c r="W37"/>
  <c r="AB37"/>
  <c r="AG37"/>
  <c r="AL37"/>
  <c r="AQ37"/>
  <c r="AV37"/>
  <c r="BA37"/>
  <c r="I37"/>
  <c r="N37"/>
  <c r="S37"/>
  <c r="X37"/>
  <c r="AC37"/>
  <c r="AH37"/>
  <c r="AM37"/>
  <c r="AR37"/>
  <c r="AW37"/>
  <c r="BB37"/>
  <c r="M93" i="23"/>
  <c r="AF12"/>
  <c r="J93"/>
  <c r="W12"/>
  <c r="I92"/>
  <c r="T11"/>
  <c r="F93"/>
  <c r="K12"/>
  <c r="E92"/>
  <c r="H11"/>
  <c r="C92"/>
  <c r="B11"/>
  <c r="AC24" i="15"/>
  <c r="I24"/>
  <c r="AO23"/>
  <c r="AS24"/>
  <c r="Q24"/>
  <c r="AK24"/>
  <c r="M24"/>
  <c r="U24"/>
  <c r="Y23"/>
  <c r="C22" i="16"/>
  <c r="E22" i="15"/>
  <c r="I30" i="70"/>
  <c r="AG24" i="15"/>
  <c r="V36" i="253"/>
  <c r="U35"/>
  <c r="P36"/>
  <c r="O35"/>
  <c r="BL35"/>
  <c r="BK34"/>
  <c r="AN35"/>
  <c r="AM34"/>
  <c r="BF35"/>
  <c r="BE34"/>
  <c r="AT36"/>
  <c r="AS35"/>
  <c r="AH34"/>
  <c r="AG33"/>
  <c r="I39" i="29"/>
  <c r="P39"/>
  <c r="W39"/>
  <c r="AD39"/>
  <c r="AK39"/>
  <c r="AR39"/>
  <c r="AY39"/>
  <c r="BF39"/>
  <c r="BM39"/>
  <c r="BT39"/>
  <c r="B39"/>
  <c r="O37" i="64"/>
  <c r="S37"/>
  <c r="AA37"/>
  <c r="AI37"/>
  <c r="AQ37"/>
  <c r="S38"/>
  <c r="K37"/>
  <c r="F8" i="5"/>
  <c r="F9"/>
  <c r="F10"/>
  <c r="F11"/>
  <c r="F12"/>
  <c r="F13"/>
  <c r="F14"/>
  <c r="F15"/>
  <c r="F16"/>
  <c r="F17"/>
  <c r="F18"/>
  <c r="F19"/>
  <c r="F20"/>
  <c r="F7"/>
  <c r="G38"/>
  <c r="G37" i="1"/>
  <c r="J36" i="80"/>
  <c r="D36" i="79"/>
  <c r="J36"/>
  <c r="D36" i="78"/>
  <c r="J36"/>
  <c r="D36" i="77"/>
  <c r="J36"/>
  <c r="D36" i="76"/>
  <c r="J36"/>
  <c r="D36" i="75"/>
  <c r="J36"/>
  <c r="D36" i="74"/>
  <c r="J36"/>
  <c r="J36" i="73"/>
  <c r="J36" i="71"/>
  <c r="B33" i="189"/>
  <c r="C33"/>
  <c r="D33"/>
  <c r="E33"/>
  <c r="F33"/>
  <c r="G33"/>
  <c r="H33"/>
  <c r="I33"/>
  <c r="J33"/>
  <c r="K33"/>
  <c r="L33"/>
  <c r="B34"/>
  <c r="C34"/>
  <c r="D34"/>
  <c r="E34"/>
  <c r="F34"/>
  <c r="G34"/>
  <c r="H34"/>
  <c r="I34"/>
  <c r="J34"/>
  <c r="K34"/>
  <c r="L34"/>
  <c r="C35"/>
  <c r="G35"/>
  <c r="K35"/>
  <c r="L35"/>
  <c r="I35"/>
  <c r="B35"/>
  <c r="D35"/>
  <c r="H35"/>
  <c r="C46" i="32"/>
  <c r="D36" i="33" s="1"/>
  <c r="G46" i="32"/>
  <c r="L36" i="33" s="1"/>
  <c r="H46" i="32"/>
  <c r="K46"/>
  <c r="T36" i="33" s="1"/>
  <c r="D46" i="32"/>
  <c r="E46"/>
  <c r="H36" i="33" s="1"/>
  <c r="D87" i="7"/>
  <c r="E87"/>
  <c r="F87"/>
  <c r="X36" s="1"/>
  <c r="G87"/>
  <c r="H87"/>
  <c r="I87"/>
  <c r="J87"/>
  <c r="K87"/>
  <c r="L87"/>
  <c r="BN36" s="1"/>
  <c r="M87"/>
  <c r="F88" l="1"/>
  <c r="X37" s="1"/>
  <c r="M88"/>
  <c r="BU36"/>
  <c r="I88"/>
  <c r="AS36"/>
  <c r="E88"/>
  <c r="Q36"/>
  <c r="H88"/>
  <c r="AL36"/>
  <c r="J88"/>
  <c r="AZ36"/>
  <c r="D88"/>
  <c r="J36"/>
  <c r="K88"/>
  <c r="BG36"/>
  <c r="G88"/>
  <c r="AE36"/>
  <c r="AY33" i="253"/>
  <c r="AZ34"/>
  <c r="AB35"/>
  <c r="AA34"/>
  <c r="J35"/>
  <c r="I34"/>
  <c r="C33"/>
  <c r="D34"/>
  <c r="AQ39" i="36"/>
  <c r="AR39" s="1"/>
  <c r="C50" s="1"/>
  <c r="BB38" i="35"/>
  <c r="AW38"/>
  <c r="AR38"/>
  <c r="AM38"/>
  <c r="AH38"/>
  <c r="AC38"/>
  <c r="X38"/>
  <c r="S38"/>
  <c r="N38"/>
  <c r="I38"/>
  <c r="AV38"/>
  <c r="AL38"/>
  <c r="AB38"/>
  <c r="R38"/>
  <c r="H38"/>
  <c r="BA38"/>
  <c r="AQ38"/>
  <c r="AG38"/>
  <c r="W38"/>
  <c r="M38"/>
  <c r="M92" i="23"/>
  <c r="AF11"/>
  <c r="J92"/>
  <c r="W11"/>
  <c r="I91"/>
  <c r="T10"/>
  <c r="F92"/>
  <c r="K11"/>
  <c r="E91"/>
  <c r="H10"/>
  <c r="C91"/>
  <c r="B10"/>
  <c r="L88" i="7"/>
  <c r="BN37" s="1"/>
  <c r="L46" i="32"/>
  <c r="V36" i="33" s="1"/>
  <c r="I46" i="32"/>
  <c r="P36" i="33" s="1"/>
  <c r="J35" i="189"/>
  <c r="E35"/>
  <c r="F35"/>
  <c r="W38" i="64"/>
  <c r="AQ38"/>
  <c r="AM38"/>
  <c r="AE38"/>
  <c r="AM37"/>
  <c r="AE37"/>
  <c r="W37"/>
  <c r="AO22" i="15"/>
  <c r="AC23"/>
  <c r="U23"/>
  <c r="M23"/>
  <c r="I23"/>
  <c r="Q23"/>
  <c r="AK23"/>
  <c r="Y22"/>
  <c r="AS23"/>
  <c r="I29" i="70"/>
  <c r="E21" i="15"/>
  <c r="C21" i="16"/>
  <c r="AG23" i="15"/>
  <c r="Y39" i="1"/>
  <c r="O38" i="5" s="1"/>
  <c r="AW39" i="1"/>
  <c r="W38" i="5" s="1"/>
  <c r="M39" i="1"/>
  <c r="L37" i="58" s="1"/>
  <c r="G39" i="1"/>
  <c r="I38" i="5" s="1"/>
  <c r="BO39" i="1"/>
  <c r="CX37" i="58" s="1"/>
  <c r="AQ39" i="1"/>
  <c r="BJ37" i="58" s="1"/>
  <c r="S39" i="1"/>
  <c r="AE39"/>
  <c r="BC39"/>
  <c r="AK39"/>
  <c r="BI39"/>
  <c r="G38" i="7"/>
  <c r="AH33" i="253"/>
  <c r="AG32"/>
  <c r="BF34"/>
  <c r="BE33"/>
  <c r="AN34"/>
  <c r="AM33"/>
  <c r="U34"/>
  <c r="V35"/>
  <c r="AT35"/>
  <c r="AS34"/>
  <c r="BL34"/>
  <c r="BK33"/>
  <c r="P35"/>
  <c r="O34"/>
  <c r="F36" i="33"/>
  <c r="N36"/>
  <c r="J46" i="32"/>
  <c r="R36" i="33" s="1"/>
  <c r="F46" i="32"/>
  <c r="J36" i="33" s="1"/>
  <c r="F89" i="7" l="1"/>
  <c r="X38" s="1"/>
  <c r="AB38" s="1"/>
  <c r="M89"/>
  <c r="BU37"/>
  <c r="G89"/>
  <c r="AE37"/>
  <c r="E89"/>
  <c r="Q37"/>
  <c r="K89"/>
  <c r="BG37"/>
  <c r="D89"/>
  <c r="J37"/>
  <c r="H89"/>
  <c r="AL37"/>
  <c r="I89"/>
  <c r="AS37"/>
  <c r="J89"/>
  <c r="AZ37"/>
  <c r="AZ33" i="253"/>
  <c r="AY32"/>
  <c r="I33"/>
  <c r="J34"/>
  <c r="AA33"/>
  <c r="AB34"/>
  <c r="C32"/>
  <c r="D33"/>
  <c r="AQ42" i="36"/>
  <c r="M91" i="23"/>
  <c r="AF10"/>
  <c r="J91"/>
  <c r="W10"/>
  <c r="I90"/>
  <c r="T9"/>
  <c r="F91"/>
  <c r="K10"/>
  <c r="E90"/>
  <c r="H9"/>
  <c r="B9"/>
  <c r="L89" i="7"/>
  <c r="BN38" s="1"/>
  <c r="B46" i="32"/>
  <c r="B36" i="33" s="1"/>
  <c r="M22" i="15"/>
  <c r="U22"/>
  <c r="AK22"/>
  <c r="I22"/>
  <c r="AG22"/>
  <c r="AC22"/>
  <c r="AO21"/>
  <c r="Q22"/>
  <c r="C20" i="16"/>
  <c r="I28" i="70"/>
  <c r="E20" i="15"/>
  <c r="AS22"/>
  <c r="Y21"/>
  <c r="K38" i="5"/>
  <c r="AC38"/>
  <c r="AF37" i="58"/>
  <c r="U38" i="5"/>
  <c r="BT37" i="58"/>
  <c r="B37"/>
  <c r="AZ37"/>
  <c r="S38" i="5"/>
  <c r="AP37" i="58"/>
  <c r="Q38" i="5"/>
  <c r="V37" i="58"/>
  <c r="M38" i="5"/>
  <c r="CN37" i="58"/>
  <c r="AA38" i="5"/>
  <c r="CD37" i="58"/>
  <c r="Y38" i="5"/>
  <c r="H38" i="7"/>
  <c r="D37" i="58" s="1"/>
  <c r="V34" i="253"/>
  <c r="U33"/>
  <c r="BL33"/>
  <c r="BK32"/>
  <c r="AT34"/>
  <c r="AS33"/>
  <c r="AM32"/>
  <c r="AN33"/>
  <c r="AH32"/>
  <c r="AG31"/>
  <c r="P34"/>
  <c r="O33"/>
  <c r="BE32"/>
  <c r="BF33"/>
  <c r="E131" i="16"/>
  <c r="E130" s="1"/>
  <c r="F131"/>
  <c r="F130" s="1"/>
  <c r="G131"/>
  <c r="G130" s="1"/>
  <c r="G129" s="1"/>
  <c r="G128" s="1"/>
  <c r="G127" s="1"/>
  <c r="G126" s="1"/>
  <c r="G125" s="1"/>
  <c r="G124" s="1"/>
  <c r="G123" s="1"/>
  <c r="G122" s="1"/>
  <c r="G121" s="1"/>
  <c r="G120" s="1"/>
  <c r="G119" s="1"/>
  <c r="G118" s="1"/>
  <c r="G117" s="1"/>
  <c r="G116" s="1"/>
  <c r="G115" s="1"/>
  <c r="G114" s="1"/>
  <c r="G113" s="1"/>
  <c r="G112" s="1"/>
  <c r="G111" s="1"/>
  <c r="G110" s="1"/>
  <c r="G109" s="1"/>
  <c r="H131"/>
  <c r="H130" s="1"/>
  <c r="H129" s="1"/>
  <c r="H128" s="1"/>
  <c r="H127" s="1"/>
  <c r="H126" s="1"/>
  <c r="H125" s="1"/>
  <c r="H124" s="1"/>
  <c r="H123" s="1"/>
  <c r="H122" s="1"/>
  <c r="H121" s="1"/>
  <c r="H120" s="1"/>
  <c r="H119" s="1"/>
  <c r="H118" s="1"/>
  <c r="H117" s="1"/>
  <c r="H116" s="1"/>
  <c r="H115" s="1"/>
  <c r="H114" s="1"/>
  <c r="H113" s="1"/>
  <c r="H112" s="1"/>
  <c r="H111" s="1"/>
  <c r="H110" s="1"/>
  <c r="H109" s="1"/>
  <c r="I131"/>
  <c r="I130" s="1"/>
  <c r="J131"/>
  <c r="K131"/>
  <c r="K130" s="1"/>
  <c r="K129" s="1"/>
  <c r="K128" s="1"/>
  <c r="K127" s="1"/>
  <c r="K126" s="1"/>
  <c r="K125" s="1"/>
  <c r="K124" s="1"/>
  <c r="K123" s="1"/>
  <c r="K122" s="1"/>
  <c r="K121" s="1"/>
  <c r="K120" s="1"/>
  <c r="K119" s="1"/>
  <c r="K118" s="1"/>
  <c r="K117" s="1"/>
  <c r="K116" s="1"/>
  <c r="K115" s="1"/>
  <c r="K114" s="1"/>
  <c r="K113" s="1"/>
  <c r="K112" s="1"/>
  <c r="K111" s="1"/>
  <c r="K110" s="1"/>
  <c r="K109" s="1"/>
  <c r="L131"/>
  <c r="L130" s="1"/>
  <c r="L129" s="1"/>
  <c r="L128" s="1"/>
  <c r="L127" s="1"/>
  <c r="L126" s="1"/>
  <c r="L125" s="1"/>
  <c r="L124" s="1"/>
  <c r="L123" s="1"/>
  <c r="L122" s="1"/>
  <c r="L121" s="1"/>
  <c r="L120" s="1"/>
  <c r="L119" s="1"/>
  <c r="L118" s="1"/>
  <c r="L117" s="1"/>
  <c r="L116" s="1"/>
  <c r="L115" s="1"/>
  <c r="L114" s="1"/>
  <c r="L113" s="1"/>
  <c r="L112" s="1"/>
  <c r="L111" s="1"/>
  <c r="L110" s="1"/>
  <c r="L109" s="1"/>
  <c r="M131"/>
  <c r="M130" s="1"/>
  <c r="D131"/>
  <c r="C131"/>
  <c r="C130" s="1"/>
  <c r="C129" s="1"/>
  <c r="D38"/>
  <c r="E37" i="19" s="1"/>
  <c r="B38" i="15"/>
  <c r="D38" i="9"/>
  <c r="B37" i="19" s="1"/>
  <c r="G38" i="9"/>
  <c r="L37" i="19" s="1"/>
  <c r="J38" i="9"/>
  <c r="V37" i="19" s="1"/>
  <c r="M38" i="9"/>
  <c r="AF37" i="19" s="1"/>
  <c r="P38" i="9"/>
  <c r="AP37" i="19" s="1"/>
  <c r="S38" i="9"/>
  <c r="AZ37" i="19" s="1"/>
  <c r="V38" i="9"/>
  <c r="BJ37" i="19" s="1"/>
  <c r="Y38" i="9"/>
  <c r="BT37" i="19" s="1"/>
  <c r="AE38" i="9"/>
  <c r="CN37" i="19" s="1"/>
  <c r="CX37"/>
  <c r="F90" i="7" l="1"/>
  <c r="K90"/>
  <c r="BG38"/>
  <c r="BK38" s="1"/>
  <c r="BL38" s="1"/>
  <c r="CF37" i="58" s="1"/>
  <c r="H90" i="7"/>
  <c r="AL38"/>
  <c r="AP38" s="1"/>
  <c r="AQ38" s="1"/>
  <c r="BB37" i="58" s="1"/>
  <c r="G90" i="7"/>
  <c r="AE38"/>
  <c r="AI38" s="1"/>
  <c r="AJ38" s="1"/>
  <c r="AR37" i="58" s="1"/>
  <c r="I90" i="7"/>
  <c r="AS38"/>
  <c r="AW38" s="1"/>
  <c r="J38"/>
  <c r="N38" s="1"/>
  <c r="O38" s="1"/>
  <c r="N37" i="58" s="1"/>
  <c r="D90" i="7"/>
  <c r="E90"/>
  <c r="Q38"/>
  <c r="U38" s="1"/>
  <c r="V38" s="1"/>
  <c r="X37" i="58" s="1"/>
  <c r="BU38" i="7"/>
  <c r="BY38" s="1"/>
  <c r="BZ38" s="1"/>
  <c r="CZ37" i="58" s="1"/>
  <c r="M90" i="7"/>
  <c r="J90"/>
  <c r="AZ38"/>
  <c r="BD38" s="1"/>
  <c r="X39"/>
  <c r="AB39" s="1"/>
  <c r="AC39" s="1"/>
  <c r="AH38" i="58" s="1"/>
  <c r="F91" i="7"/>
  <c r="AB33" i="253"/>
  <c r="AA32"/>
  <c r="AY31"/>
  <c r="AZ32"/>
  <c r="I32"/>
  <c r="J33"/>
  <c r="D32"/>
  <c r="C31"/>
  <c r="M90" i="23"/>
  <c r="AF9"/>
  <c r="J90"/>
  <c r="W9"/>
  <c r="I89"/>
  <c r="T7" s="1"/>
  <c r="T43" s="1"/>
  <c r="T8"/>
  <c r="F90"/>
  <c r="K9"/>
  <c r="E89"/>
  <c r="H7" s="1"/>
  <c r="H43" s="1"/>
  <c r="H8"/>
  <c r="C89"/>
  <c r="B43" s="1"/>
  <c r="B8"/>
  <c r="F38" i="16"/>
  <c r="G38" s="1"/>
  <c r="H38" s="1"/>
  <c r="O37" i="19" s="1"/>
  <c r="E39" i="16"/>
  <c r="E40" s="1"/>
  <c r="L90" i="7"/>
  <c r="BN39" s="1"/>
  <c r="BR38"/>
  <c r="BS38" s="1"/>
  <c r="CP37" i="58" s="1"/>
  <c r="M31" i="16"/>
  <c r="E32"/>
  <c r="AC32"/>
  <c r="M32"/>
  <c r="C128"/>
  <c r="C127" s="1"/>
  <c r="C126" s="1"/>
  <c r="Q30"/>
  <c r="M129"/>
  <c r="AO31"/>
  <c r="I129"/>
  <c r="Y31"/>
  <c r="E129"/>
  <c r="I31"/>
  <c r="I32"/>
  <c r="U31"/>
  <c r="Y32"/>
  <c r="AG30"/>
  <c r="AK31"/>
  <c r="AO32"/>
  <c r="D130"/>
  <c r="F129"/>
  <c r="F37"/>
  <c r="G37" s="1"/>
  <c r="Q31"/>
  <c r="U32"/>
  <c r="AG31"/>
  <c r="AK32"/>
  <c r="J130"/>
  <c r="Q32"/>
  <c r="AG32"/>
  <c r="U30"/>
  <c r="AK30"/>
  <c r="AS21" i="15"/>
  <c r="Q21"/>
  <c r="M21"/>
  <c r="AK21"/>
  <c r="I21"/>
  <c r="AO20"/>
  <c r="AG21"/>
  <c r="Y20"/>
  <c r="C19" i="16"/>
  <c r="E19" i="15"/>
  <c r="I27" i="70"/>
  <c r="AC21" i="15"/>
  <c r="U21"/>
  <c r="D38"/>
  <c r="F38" s="1"/>
  <c r="G38" s="1"/>
  <c r="D37" i="19" s="1"/>
  <c r="AC38" i="7"/>
  <c r="AH37" i="58" s="1"/>
  <c r="AX38" i="7"/>
  <c r="BL37" i="58" s="1"/>
  <c r="BE38" i="7"/>
  <c r="BV37" i="58" s="1"/>
  <c r="O32" i="253"/>
  <c r="P33"/>
  <c r="V33"/>
  <c r="U32"/>
  <c r="BE31"/>
  <c r="BF32"/>
  <c r="AN32"/>
  <c r="AM31"/>
  <c r="BL32"/>
  <c r="BK31"/>
  <c r="AH31"/>
  <c r="AG30"/>
  <c r="AT33"/>
  <c r="AS32"/>
  <c r="BG39" i="7" l="1"/>
  <c r="BK39" s="1"/>
  <c r="BL39" s="1"/>
  <c r="CF38" i="58" s="1"/>
  <c r="K91" i="7"/>
  <c r="X40"/>
  <c r="AB40" s="1"/>
  <c r="AC40" s="1"/>
  <c r="AH39" i="58" s="1"/>
  <c r="BU39" i="7"/>
  <c r="BY39" s="1"/>
  <c r="BZ39" s="1"/>
  <c r="CZ38" i="58" s="1"/>
  <c r="M91" i="7"/>
  <c r="J39"/>
  <c r="N39" s="1"/>
  <c r="O39" s="1"/>
  <c r="N38" i="58" s="1"/>
  <c r="D91" i="7"/>
  <c r="AE39"/>
  <c r="AI39" s="1"/>
  <c r="AJ39" s="1"/>
  <c r="AR38" i="58" s="1"/>
  <c r="G91" i="7"/>
  <c r="AZ39"/>
  <c r="BD39" s="1"/>
  <c r="BE39" s="1"/>
  <c r="BV38" i="58" s="1"/>
  <c r="J91" i="7"/>
  <c r="Q39"/>
  <c r="U39" s="1"/>
  <c r="V39" s="1"/>
  <c r="X38" i="58" s="1"/>
  <c r="E91" i="7"/>
  <c r="AS39"/>
  <c r="AW39" s="1"/>
  <c r="AX39" s="1"/>
  <c r="BL38" i="58" s="1"/>
  <c r="I91" i="7"/>
  <c r="AL39"/>
  <c r="AP39" s="1"/>
  <c r="AQ39" s="1"/>
  <c r="BB38" i="58" s="1"/>
  <c r="H91" i="7"/>
  <c r="AB32" i="253"/>
  <c r="AA31"/>
  <c r="AZ31"/>
  <c r="AY30"/>
  <c r="J32"/>
  <c r="I31"/>
  <c r="D31"/>
  <c r="C30"/>
  <c r="F40" i="16"/>
  <c r="M89" i="23"/>
  <c r="AF7" s="1"/>
  <c r="AF43" s="1"/>
  <c r="AF8"/>
  <c r="J89"/>
  <c r="W7" s="1"/>
  <c r="W43" s="1"/>
  <c r="W8"/>
  <c r="F89"/>
  <c r="K7" s="1"/>
  <c r="K43" s="1"/>
  <c r="K8"/>
  <c r="F39" i="16"/>
  <c r="G39" s="1"/>
  <c r="H39" s="1"/>
  <c r="O38" i="19" s="1"/>
  <c r="L91" i="7"/>
  <c r="BN40" s="1"/>
  <c r="BR39"/>
  <c r="BS39" s="1"/>
  <c r="CP38" i="58" s="1"/>
  <c r="C125" i="16"/>
  <c r="AK27"/>
  <c r="U27"/>
  <c r="D129"/>
  <c r="E31"/>
  <c r="AG29"/>
  <c r="AG28"/>
  <c r="AG27"/>
  <c r="Q27"/>
  <c r="AC31"/>
  <c r="J129"/>
  <c r="I128"/>
  <c r="Y30"/>
  <c r="F128"/>
  <c r="M30"/>
  <c r="E128"/>
  <c r="I30"/>
  <c r="M128"/>
  <c r="AO30"/>
  <c r="AK29"/>
  <c r="Q28"/>
  <c r="Q29"/>
  <c r="U29"/>
  <c r="AK28"/>
  <c r="U28"/>
  <c r="AS20" i="15"/>
  <c r="C18" i="16"/>
  <c r="E18" i="15"/>
  <c r="I26" i="70"/>
  <c r="I52" s="1"/>
  <c r="U20" i="15"/>
  <c r="Y19"/>
  <c r="M20"/>
  <c r="AO19"/>
  <c r="Q20"/>
  <c r="AK20"/>
  <c r="AC20"/>
  <c r="I20"/>
  <c r="AG20"/>
  <c r="V32" i="253"/>
  <c r="U31"/>
  <c r="P32"/>
  <c r="O31"/>
  <c r="AT32"/>
  <c r="AS31"/>
  <c r="BK30"/>
  <c r="BL31"/>
  <c r="AG29"/>
  <c r="AH30"/>
  <c r="AN31"/>
  <c r="AM30"/>
  <c r="BF31"/>
  <c r="BE30"/>
  <c r="AL40" i="7" l="1"/>
  <c r="AP40" s="1"/>
  <c r="AQ40" s="1"/>
  <c r="BB39" i="58" s="1"/>
  <c r="Q40" i="7"/>
  <c r="U40" s="1"/>
  <c r="V40" s="1"/>
  <c r="X39" i="58" s="1"/>
  <c r="AE40" i="7"/>
  <c r="AI40" s="1"/>
  <c r="AJ40" s="1"/>
  <c r="AR39" i="58" s="1"/>
  <c r="BU40" i="7"/>
  <c r="BY40" s="1"/>
  <c r="BZ40" s="1"/>
  <c r="CZ39" i="58" s="1"/>
  <c r="BG40" i="7"/>
  <c r="BK40" s="1"/>
  <c r="BL40" s="1"/>
  <c r="CF39" i="58" s="1"/>
  <c r="AS40" i="7"/>
  <c r="AW40" s="1"/>
  <c r="AX40" s="1"/>
  <c r="BL39" i="58" s="1"/>
  <c r="AZ40" i="7"/>
  <c r="BD40" s="1"/>
  <c r="BE40" s="1"/>
  <c r="BV39" i="58" s="1"/>
  <c r="J40" i="7"/>
  <c r="N40" s="1"/>
  <c r="O40" s="1"/>
  <c r="N39" i="58" s="1"/>
  <c r="I30" i="253"/>
  <c r="J31"/>
  <c r="AA30"/>
  <c r="AB31"/>
  <c r="AY29"/>
  <c r="AZ30"/>
  <c r="C29"/>
  <c r="D30"/>
  <c r="G40" i="16"/>
  <c r="H40" s="1"/>
  <c r="O39" i="19" s="1"/>
  <c r="BR40" i="7"/>
  <c r="BS40" s="1"/>
  <c r="CP39" i="58" s="1"/>
  <c r="BN43" i="7"/>
  <c r="M127" i="16"/>
  <c r="AO29"/>
  <c r="F127"/>
  <c r="M29"/>
  <c r="C124"/>
  <c r="Q26"/>
  <c r="AG26"/>
  <c r="AK26"/>
  <c r="U26"/>
  <c r="J128"/>
  <c r="AC30"/>
  <c r="E127"/>
  <c r="I29"/>
  <c r="I127"/>
  <c r="Y29"/>
  <c r="D128"/>
  <c r="E30"/>
  <c r="AS19" i="15"/>
  <c r="Q19"/>
  <c r="AC19"/>
  <c r="AO18"/>
  <c r="U19"/>
  <c r="Y18"/>
  <c r="AG19"/>
  <c r="AK19"/>
  <c r="E17"/>
  <c r="C17" i="16"/>
  <c r="I25" i="70"/>
  <c r="I19" i="15"/>
  <c r="M19"/>
  <c r="AN30" i="253"/>
  <c r="AM29"/>
  <c r="AG28"/>
  <c r="AH29"/>
  <c r="AT31"/>
  <c r="AS30"/>
  <c r="V31"/>
  <c r="U30"/>
  <c r="BK29"/>
  <c r="BL30"/>
  <c r="BF30"/>
  <c r="BE29"/>
  <c r="P31"/>
  <c r="O30"/>
  <c r="BL37" i="1"/>
  <c r="BF35"/>
  <c r="AZ37"/>
  <c r="AN33"/>
  <c r="AN34"/>
  <c r="AN37"/>
  <c r="AH35"/>
  <c r="AH36"/>
  <c r="AB37"/>
  <c r="P36"/>
  <c r="P37"/>
  <c r="P33"/>
  <c r="BL34"/>
  <c r="BL35"/>
  <c r="BF36"/>
  <c r="BL36"/>
  <c r="BF37"/>
  <c r="BF38"/>
  <c r="BL38"/>
  <c r="P34"/>
  <c r="AH34"/>
  <c r="P35"/>
  <c r="V35"/>
  <c r="AB35"/>
  <c r="AN35"/>
  <c r="AT35"/>
  <c r="AZ35"/>
  <c r="V36"/>
  <c r="AB36"/>
  <c r="AN36"/>
  <c r="AT36"/>
  <c r="AZ36"/>
  <c r="V37"/>
  <c r="AH37"/>
  <c r="AT37"/>
  <c r="V38"/>
  <c r="AB38"/>
  <c r="AH38"/>
  <c r="AT38"/>
  <c r="AZ38"/>
  <c r="I29" i="253" l="1"/>
  <c r="J30"/>
  <c r="AA29"/>
  <c r="AB30"/>
  <c r="AZ29"/>
  <c r="AY28"/>
  <c r="D29"/>
  <c r="C28"/>
  <c r="M126" i="16"/>
  <c r="AO28"/>
  <c r="I126"/>
  <c r="Y28"/>
  <c r="J127"/>
  <c r="AC29"/>
  <c r="C123"/>
  <c r="AK25"/>
  <c r="AG25"/>
  <c r="U25"/>
  <c r="Q25"/>
  <c r="F126"/>
  <c r="M28"/>
  <c r="D127"/>
  <c r="E29"/>
  <c r="E126"/>
  <c r="I28"/>
  <c r="E38" i="64"/>
  <c r="G38" i="19" s="1"/>
  <c r="D37" i="64"/>
  <c r="E37" s="1"/>
  <c r="G37" i="19" s="1"/>
  <c r="E16" i="15"/>
  <c r="C16" i="16"/>
  <c r="I24" i="70"/>
  <c r="U18" i="15"/>
  <c r="AS18"/>
  <c r="Y17"/>
  <c r="AG18"/>
  <c r="AK18"/>
  <c r="I18"/>
  <c r="AO17"/>
  <c r="Q18"/>
  <c r="M18"/>
  <c r="AC18"/>
  <c r="P39" i="1"/>
  <c r="P38"/>
  <c r="AN39"/>
  <c r="AN38"/>
  <c r="BF29" i="253"/>
  <c r="BE28"/>
  <c r="V30"/>
  <c r="U29"/>
  <c r="AN29"/>
  <c r="AM28"/>
  <c r="AG27"/>
  <c r="AH28"/>
  <c r="BL29"/>
  <c r="BK28"/>
  <c r="O29"/>
  <c r="P30"/>
  <c r="AT30"/>
  <c r="AS29"/>
  <c r="AN38" i="64"/>
  <c r="AO38" s="1"/>
  <c r="CS38" i="19" s="1"/>
  <c r="X38" i="64"/>
  <c r="Y38" s="1"/>
  <c r="BE38" i="19" s="1"/>
  <c r="AN32" i="1"/>
  <c r="AZ33"/>
  <c r="BF33"/>
  <c r="AH31"/>
  <c r="AH23"/>
  <c r="AH19"/>
  <c r="AH11"/>
  <c r="AB34"/>
  <c r="AH32"/>
  <c r="AH24"/>
  <c r="AH16"/>
  <c r="AZ34"/>
  <c r="V34"/>
  <c r="AH30"/>
  <c r="AH26"/>
  <c r="AH22"/>
  <c r="AH18"/>
  <c r="AH14"/>
  <c r="AH10"/>
  <c r="AT34"/>
  <c r="BF34"/>
  <c r="AH27"/>
  <c r="AH15"/>
  <c r="AH28"/>
  <c r="AH20"/>
  <c r="AH12"/>
  <c r="AH33"/>
  <c r="AH29"/>
  <c r="AH25"/>
  <c r="AH21"/>
  <c r="AH17"/>
  <c r="AH13"/>
  <c r="AH9"/>
  <c r="AS38" i="25"/>
  <c r="CT38" i="2" s="1"/>
  <c r="AQ38" i="25"/>
  <c r="CN38" i="2" s="1"/>
  <c r="AO38" i="25"/>
  <c r="CK38" i="2" s="1"/>
  <c r="AM38" i="25"/>
  <c r="CE38" i="2" s="1"/>
  <c r="AK38" i="25"/>
  <c r="CB38" i="2" s="1"/>
  <c r="AI38" i="25"/>
  <c r="BV38" i="2" s="1"/>
  <c r="AG38" i="25"/>
  <c r="AE38"/>
  <c r="BM38" i="2" s="1"/>
  <c r="AC38" i="25"/>
  <c r="BJ38" i="2" s="1"/>
  <c r="AA38" i="25"/>
  <c r="BD38" i="2" s="1"/>
  <c r="Y38" i="25"/>
  <c r="BA38" i="2" s="1"/>
  <c r="W38" i="25"/>
  <c r="AU38" i="2" s="1"/>
  <c r="U38" i="25"/>
  <c r="AR38" i="2" s="1"/>
  <c r="S38" i="25"/>
  <c r="AL38" i="2" s="1"/>
  <c r="Q38" i="25"/>
  <c r="AI38" i="2" s="1"/>
  <c r="O38" i="25"/>
  <c r="AC38" i="2" s="1"/>
  <c r="M38" i="25"/>
  <c r="Z38" i="2" s="1"/>
  <c r="K38" i="25"/>
  <c r="T38" i="2" s="1"/>
  <c r="I38" i="25"/>
  <c r="Q38" i="2" s="1"/>
  <c r="G38" i="25"/>
  <c r="K38" i="2" s="1"/>
  <c r="E38" i="25"/>
  <c r="H38" i="2" s="1"/>
  <c r="C38" i="25"/>
  <c r="B38" i="2" s="1"/>
  <c r="B35" i="28"/>
  <c r="E39" i="29" s="1"/>
  <c r="D35" i="28"/>
  <c r="S39" i="29" s="1"/>
  <c r="E35" i="28"/>
  <c r="Z39" i="29" s="1"/>
  <c r="H35" i="28"/>
  <c r="AU39" i="29" s="1"/>
  <c r="I35" i="28"/>
  <c r="BB39" i="29" s="1"/>
  <c r="L35" i="28"/>
  <c r="BW39" i="29" s="1"/>
  <c r="F35" i="28"/>
  <c r="AG39" i="29" s="1"/>
  <c r="J35" i="28"/>
  <c r="BI39" i="29" s="1"/>
  <c r="P38" i="23"/>
  <c r="AF39" i="29" s="1"/>
  <c r="S38" i="23"/>
  <c r="AM39" i="29" s="1"/>
  <c r="AE38" i="23"/>
  <c r="BO39" i="29" s="1"/>
  <c r="AH38" i="23"/>
  <c r="BV39" i="29" s="1"/>
  <c r="V38" i="23"/>
  <c r="AT39" i="29" s="1"/>
  <c r="Y38" i="23"/>
  <c r="BA39" i="29" s="1"/>
  <c r="AB38" i="23"/>
  <c r="BH39" i="29" s="1"/>
  <c r="M38" i="23"/>
  <c r="Y39" i="29" s="1"/>
  <c r="J38" i="23"/>
  <c r="R39" i="29" s="1"/>
  <c r="G38" i="23"/>
  <c r="K39" i="29" s="1"/>
  <c r="D39"/>
  <c r="D41" i="20"/>
  <c r="F41"/>
  <c r="H41"/>
  <c r="J41"/>
  <c r="L41"/>
  <c r="N41"/>
  <c r="P41"/>
  <c r="R41"/>
  <c r="T41"/>
  <c r="V41"/>
  <c r="B41"/>
  <c r="BF50" i="13"/>
  <c r="AU50"/>
  <c r="AP50"/>
  <c r="AK50"/>
  <c r="AA50"/>
  <c r="V50"/>
  <c r="L50"/>
  <c r="AZ28" i="253" l="1"/>
  <c r="AY27"/>
  <c r="AA28"/>
  <c r="AB29"/>
  <c r="J29"/>
  <c r="I28"/>
  <c r="D28"/>
  <c r="C27"/>
  <c r="K35" i="28"/>
  <c r="BP39" i="29" s="1"/>
  <c r="BQ39" s="1"/>
  <c r="G35" i="28"/>
  <c r="AN39" i="29" s="1"/>
  <c r="AO39" s="1"/>
  <c r="C35" i="28"/>
  <c r="L39" i="29" s="1"/>
  <c r="M39" s="1"/>
  <c r="M125" i="16"/>
  <c r="AO27"/>
  <c r="D126"/>
  <c r="E28"/>
  <c r="J126"/>
  <c r="AC28"/>
  <c r="C122"/>
  <c r="Q24"/>
  <c r="U24"/>
  <c r="AK24"/>
  <c r="AG24"/>
  <c r="I125"/>
  <c r="Y27"/>
  <c r="E125"/>
  <c r="I27"/>
  <c r="F125"/>
  <c r="M27"/>
  <c r="I17" i="15"/>
  <c r="C15" i="16"/>
  <c r="E15" i="15"/>
  <c r="I23" i="70"/>
  <c r="AG17" i="15"/>
  <c r="AC17"/>
  <c r="Q17"/>
  <c r="AK17"/>
  <c r="AJ38" i="64"/>
  <c r="AK38" s="1"/>
  <c r="CI38" i="19" s="1"/>
  <c r="AN37" i="64"/>
  <c r="AO37" s="1"/>
  <c r="CS37" i="19" s="1"/>
  <c r="AO16" i="15"/>
  <c r="X37" i="64"/>
  <c r="Y37" s="1"/>
  <c r="BE37" i="19" s="1"/>
  <c r="Y16" i="15"/>
  <c r="M17"/>
  <c r="AS17"/>
  <c r="U17"/>
  <c r="AZ39" i="1"/>
  <c r="AH39"/>
  <c r="AH8"/>
  <c r="AH44" s="1"/>
  <c r="V39"/>
  <c r="V33"/>
  <c r="AB39"/>
  <c r="AB33"/>
  <c r="BF39"/>
  <c r="AT39"/>
  <c r="AT33"/>
  <c r="AT29" i="253"/>
  <c r="AS28"/>
  <c r="AN28"/>
  <c r="AM27"/>
  <c r="P29"/>
  <c r="O28"/>
  <c r="AH27"/>
  <c r="AG26"/>
  <c r="V29"/>
  <c r="U28"/>
  <c r="BL28"/>
  <c r="BK27"/>
  <c r="BF28"/>
  <c r="BE27"/>
  <c r="AF38" i="64"/>
  <c r="AG38" s="1"/>
  <c r="BY38" i="19" s="1"/>
  <c r="T38" i="64"/>
  <c r="U38" s="1"/>
  <c r="AU38" i="19" s="1"/>
  <c r="P38" i="64"/>
  <c r="Q38" s="1"/>
  <c r="AK38" i="19" s="1"/>
  <c r="H38" i="64"/>
  <c r="I38" s="1"/>
  <c r="Q38" i="19" s="1"/>
  <c r="AR38" i="64"/>
  <c r="AS38" s="1"/>
  <c r="DC38" i="19" s="1"/>
  <c r="L38" i="64"/>
  <c r="M38" s="1"/>
  <c r="AA38" i="19" s="1"/>
  <c r="AB38" i="64"/>
  <c r="AC38" s="1"/>
  <c r="BO38" i="19" s="1"/>
  <c r="BJ39" i="29"/>
  <c r="BC39"/>
  <c r="AA39"/>
  <c r="F39"/>
  <c r="AH39"/>
  <c r="BX39"/>
  <c r="AV39"/>
  <c r="T39"/>
  <c r="BF32" i="1"/>
  <c r="AZ32"/>
  <c r="V32"/>
  <c r="AB32"/>
  <c r="AN31"/>
  <c r="P32"/>
  <c r="AT32"/>
  <c r="BS38" i="2"/>
  <c r="D36" i="80"/>
  <c r="B36" i="79"/>
  <c r="B36" i="80"/>
  <c r="B28" i="79"/>
  <c r="B29"/>
  <c r="B30"/>
  <c r="B31"/>
  <c r="B32"/>
  <c r="B33"/>
  <c r="B34"/>
  <c r="B35"/>
  <c r="B36" i="78"/>
  <c r="B36" i="77"/>
  <c r="B36" i="75"/>
  <c r="B36" i="74"/>
  <c r="B36" i="72"/>
  <c r="B36" i="71"/>
  <c r="B46" i="70"/>
  <c r="AQ38" i="3"/>
  <c r="AM38"/>
  <c r="AI38"/>
  <c r="AA38"/>
  <c r="W38"/>
  <c r="S38"/>
  <c r="O38"/>
  <c r="K38"/>
  <c r="G38"/>
  <c r="C38"/>
  <c r="C5" i="248"/>
  <c r="D5" s="1"/>
  <c r="E5" s="1"/>
  <c r="F5" s="1"/>
  <c r="G5" s="1"/>
  <c r="H5" s="1"/>
  <c r="I5" s="1"/>
  <c r="J5" s="1"/>
  <c r="K5" s="1"/>
  <c r="L5" s="1"/>
  <c r="M5" s="1"/>
  <c r="N5" s="1"/>
  <c r="O5" s="1"/>
  <c r="C5" i="246"/>
  <c r="D5" s="1"/>
  <c r="E5" s="1"/>
  <c r="F5" s="1"/>
  <c r="G5" s="1"/>
  <c r="H5" s="1"/>
  <c r="I5" s="1"/>
  <c r="J5" s="1"/>
  <c r="K5" s="1"/>
  <c r="B6" i="245"/>
  <c r="B7" s="1"/>
  <c r="B8" s="1"/>
  <c r="B9" s="1"/>
  <c r="B10" s="1"/>
  <c r="B11" s="1"/>
  <c r="B12" s="1"/>
  <c r="B13" s="1"/>
  <c r="K40" i="246"/>
  <c r="K39"/>
  <c r="K38"/>
  <c r="K37"/>
  <c r="K13" s="1"/>
  <c r="K36"/>
  <c r="K35"/>
  <c r="K34"/>
  <c r="K33"/>
  <c r="K9" s="1"/>
  <c r="K32"/>
  <c r="K31"/>
  <c r="K30"/>
  <c r="K19"/>
  <c r="K7" s="1"/>
  <c r="K20"/>
  <c r="K21"/>
  <c r="K22"/>
  <c r="K23"/>
  <c r="K11" s="1"/>
  <c r="K24"/>
  <c r="K25"/>
  <c r="K26"/>
  <c r="K27"/>
  <c r="K15" s="1"/>
  <c r="K28"/>
  <c r="K18"/>
  <c r="K6" s="1"/>
  <c r="C6"/>
  <c r="D6"/>
  <c r="E6"/>
  <c r="G6"/>
  <c r="H6"/>
  <c r="I6"/>
  <c r="J6"/>
  <c r="C7"/>
  <c r="D7"/>
  <c r="E7"/>
  <c r="G7"/>
  <c r="H7"/>
  <c r="I7"/>
  <c r="J7"/>
  <c r="C8"/>
  <c r="D8"/>
  <c r="E8"/>
  <c r="G8"/>
  <c r="H8"/>
  <c r="I8"/>
  <c r="J8"/>
  <c r="K8"/>
  <c r="C9"/>
  <c r="D9"/>
  <c r="E9"/>
  <c r="G9"/>
  <c r="H9"/>
  <c r="I9"/>
  <c r="J9"/>
  <c r="C10"/>
  <c r="D10"/>
  <c r="E10"/>
  <c r="G10"/>
  <c r="H10"/>
  <c r="I10"/>
  <c r="J10"/>
  <c r="K10"/>
  <c r="C11"/>
  <c r="D11"/>
  <c r="E11"/>
  <c r="G11"/>
  <c r="H11"/>
  <c r="I11"/>
  <c r="J11"/>
  <c r="C12"/>
  <c r="D12"/>
  <c r="E12"/>
  <c r="G12"/>
  <c r="H12"/>
  <c r="I12"/>
  <c r="J12"/>
  <c r="K12"/>
  <c r="C13"/>
  <c r="D13"/>
  <c r="E13"/>
  <c r="G13"/>
  <c r="H13"/>
  <c r="I13"/>
  <c r="J13"/>
  <c r="C14"/>
  <c r="D14"/>
  <c r="E14"/>
  <c r="G14"/>
  <c r="H14"/>
  <c r="I14"/>
  <c r="J14"/>
  <c r="K14"/>
  <c r="C15"/>
  <c r="D15"/>
  <c r="E15"/>
  <c r="G15"/>
  <c r="H15"/>
  <c r="I15"/>
  <c r="J15"/>
  <c r="C16"/>
  <c r="D16"/>
  <c r="E16"/>
  <c r="G16"/>
  <c r="H16"/>
  <c r="I16"/>
  <c r="J16"/>
  <c r="K16"/>
  <c r="B7"/>
  <c r="B8"/>
  <c r="B9"/>
  <c r="B10"/>
  <c r="B11"/>
  <c r="B12"/>
  <c r="B13"/>
  <c r="B14"/>
  <c r="B15"/>
  <c r="B16"/>
  <c r="B6"/>
  <c r="F40"/>
  <c r="F39"/>
  <c r="F38"/>
  <c r="F37"/>
  <c r="F36"/>
  <c r="F35"/>
  <c r="F34"/>
  <c r="F33"/>
  <c r="F32"/>
  <c r="F31"/>
  <c r="F30"/>
  <c r="F19"/>
  <c r="F7" s="1"/>
  <c r="F20"/>
  <c r="F8" s="1"/>
  <c r="F21"/>
  <c r="F22"/>
  <c r="F10" s="1"/>
  <c r="F23"/>
  <c r="F11" s="1"/>
  <c r="F24"/>
  <c r="F12" s="1"/>
  <c r="F25"/>
  <c r="F26"/>
  <c r="F14" s="1"/>
  <c r="F27"/>
  <c r="F15" s="1"/>
  <c r="F28"/>
  <c r="F16" s="1"/>
  <c r="F18"/>
  <c r="F6" s="1"/>
  <c r="C11" i="247"/>
  <c r="D11"/>
  <c r="D12" s="1"/>
  <c r="E11"/>
  <c r="E12" s="1"/>
  <c r="F11"/>
  <c r="G11"/>
  <c r="H11"/>
  <c r="H12" s="1"/>
  <c r="I11"/>
  <c r="I12" s="1"/>
  <c r="J11"/>
  <c r="K11"/>
  <c r="L11"/>
  <c r="L12" s="1"/>
  <c r="C12"/>
  <c r="F12"/>
  <c r="G12"/>
  <c r="J12"/>
  <c r="K12"/>
  <c r="B11"/>
  <c r="B12" s="1"/>
  <c r="C6"/>
  <c r="C7" s="1"/>
  <c r="C8" s="1"/>
  <c r="C9" s="1"/>
  <c r="D6"/>
  <c r="E6"/>
  <c r="F6"/>
  <c r="F7" s="1"/>
  <c r="F8" s="1"/>
  <c r="F9" s="1"/>
  <c r="G6"/>
  <c r="G7" s="1"/>
  <c r="G8" s="1"/>
  <c r="G9" s="1"/>
  <c r="H6"/>
  <c r="I6"/>
  <c r="J6"/>
  <c r="J7" s="1"/>
  <c r="J8" s="1"/>
  <c r="J9" s="1"/>
  <c r="K6"/>
  <c r="K7" s="1"/>
  <c r="K8" s="1"/>
  <c r="K9" s="1"/>
  <c r="L6"/>
  <c r="D7"/>
  <c r="D8" s="1"/>
  <c r="D9" s="1"/>
  <c r="E7"/>
  <c r="E8" s="1"/>
  <c r="E9" s="1"/>
  <c r="H7"/>
  <c r="H8" s="1"/>
  <c r="H9" s="1"/>
  <c r="I7"/>
  <c r="I8" s="1"/>
  <c r="I9" s="1"/>
  <c r="L7"/>
  <c r="L8" s="1"/>
  <c r="L9" s="1"/>
  <c r="B7"/>
  <c r="B8" s="1"/>
  <c r="B9" s="1"/>
  <c r="B6"/>
  <c r="O40" i="248"/>
  <c r="O39"/>
  <c r="O38"/>
  <c r="O37"/>
  <c r="O36"/>
  <c r="O35"/>
  <c r="O34"/>
  <c r="O33"/>
  <c r="O32"/>
  <c r="O31"/>
  <c r="O30"/>
  <c r="O28"/>
  <c r="O16" s="1"/>
  <c r="O27"/>
  <c r="O26"/>
  <c r="O14" s="1"/>
  <c r="O25"/>
  <c r="O13" s="1"/>
  <c r="O24"/>
  <c r="O12" s="1"/>
  <c r="O23"/>
  <c r="O22"/>
  <c r="O10" s="1"/>
  <c r="O21"/>
  <c r="O9" s="1"/>
  <c r="O20"/>
  <c r="O8" s="1"/>
  <c r="O19"/>
  <c r="O18"/>
  <c r="O6" s="1"/>
  <c r="J40"/>
  <c r="K40" s="1"/>
  <c r="J39"/>
  <c r="K39" s="1"/>
  <c r="J38"/>
  <c r="K38" s="1"/>
  <c r="J37"/>
  <c r="K37" s="1"/>
  <c r="J36"/>
  <c r="K36" s="1"/>
  <c r="J35"/>
  <c r="K35" s="1"/>
  <c r="J34"/>
  <c r="K34" s="1"/>
  <c r="J33"/>
  <c r="K33" s="1"/>
  <c r="J32"/>
  <c r="K32" s="1"/>
  <c r="J31"/>
  <c r="K31" s="1"/>
  <c r="J30"/>
  <c r="K30" s="1"/>
  <c r="J19"/>
  <c r="K19" s="1"/>
  <c r="J20"/>
  <c r="K20" s="1"/>
  <c r="J21"/>
  <c r="K21" s="1"/>
  <c r="J22"/>
  <c r="K22" s="1"/>
  <c r="J23"/>
  <c r="K23" s="1"/>
  <c r="J24"/>
  <c r="K24" s="1"/>
  <c r="J25"/>
  <c r="K25" s="1"/>
  <c r="J26"/>
  <c r="K26" s="1"/>
  <c r="J27"/>
  <c r="K27" s="1"/>
  <c r="J28"/>
  <c r="K28" s="1"/>
  <c r="J18"/>
  <c r="K18" s="1"/>
  <c r="J8"/>
  <c r="J10"/>
  <c r="J12"/>
  <c r="E40"/>
  <c r="F40" s="1"/>
  <c r="E39"/>
  <c r="F39" s="1"/>
  <c r="E38"/>
  <c r="F38" s="1"/>
  <c r="E37"/>
  <c r="F37" s="1"/>
  <c r="E36"/>
  <c r="F36" s="1"/>
  <c r="E35"/>
  <c r="F35" s="1"/>
  <c r="E34"/>
  <c r="F34" s="1"/>
  <c r="E33"/>
  <c r="F33" s="1"/>
  <c r="E32"/>
  <c r="F32" s="1"/>
  <c r="E31"/>
  <c r="F31" s="1"/>
  <c r="E30"/>
  <c r="F30" s="1"/>
  <c r="E28"/>
  <c r="F28" s="1"/>
  <c r="F16" s="1"/>
  <c r="E27"/>
  <c r="F27" s="1"/>
  <c r="F15" s="1"/>
  <c r="E26"/>
  <c r="F26" s="1"/>
  <c r="E25"/>
  <c r="F25" s="1"/>
  <c r="F13" s="1"/>
  <c r="E24"/>
  <c r="F24" s="1"/>
  <c r="F12" s="1"/>
  <c r="E23"/>
  <c r="F23" s="1"/>
  <c r="F11" s="1"/>
  <c r="E22"/>
  <c r="F22" s="1"/>
  <c r="E21"/>
  <c r="F21" s="1"/>
  <c r="F9" s="1"/>
  <c r="E20"/>
  <c r="F20" s="1"/>
  <c r="F8" s="1"/>
  <c r="E19"/>
  <c r="F19" s="1"/>
  <c r="F7" s="1"/>
  <c r="E18"/>
  <c r="F18" s="1"/>
  <c r="B7"/>
  <c r="C7"/>
  <c r="D7"/>
  <c r="G7"/>
  <c r="H7"/>
  <c r="I7"/>
  <c r="L7"/>
  <c r="M7"/>
  <c r="N7"/>
  <c r="B8"/>
  <c r="C8"/>
  <c r="D8"/>
  <c r="G8"/>
  <c r="H8"/>
  <c r="I8"/>
  <c r="L8"/>
  <c r="M8"/>
  <c r="N8"/>
  <c r="B9"/>
  <c r="C9"/>
  <c r="D9"/>
  <c r="G9"/>
  <c r="H9"/>
  <c r="I9"/>
  <c r="L9"/>
  <c r="M9"/>
  <c r="N9"/>
  <c r="B10"/>
  <c r="C10"/>
  <c r="D10"/>
  <c r="G10"/>
  <c r="H10"/>
  <c r="I10"/>
  <c r="L10"/>
  <c r="M10"/>
  <c r="N10"/>
  <c r="B11"/>
  <c r="C11"/>
  <c r="D11"/>
  <c r="G11"/>
  <c r="H11"/>
  <c r="I11"/>
  <c r="L11"/>
  <c r="M11"/>
  <c r="N11"/>
  <c r="B12"/>
  <c r="C12"/>
  <c r="D12"/>
  <c r="G12"/>
  <c r="H12"/>
  <c r="I12"/>
  <c r="L12"/>
  <c r="M12"/>
  <c r="N12"/>
  <c r="B13"/>
  <c r="C13"/>
  <c r="D13"/>
  <c r="G13"/>
  <c r="H13"/>
  <c r="I13"/>
  <c r="L13"/>
  <c r="M13"/>
  <c r="N13"/>
  <c r="B14"/>
  <c r="C14"/>
  <c r="D14"/>
  <c r="G14"/>
  <c r="H14"/>
  <c r="I14"/>
  <c r="L14"/>
  <c r="M14"/>
  <c r="N14"/>
  <c r="B15"/>
  <c r="C15"/>
  <c r="D15"/>
  <c r="G15"/>
  <c r="H15"/>
  <c r="I15"/>
  <c r="L15"/>
  <c r="M15"/>
  <c r="N15"/>
  <c r="B16"/>
  <c r="C16"/>
  <c r="D16"/>
  <c r="G16"/>
  <c r="H16"/>
  <c r="I16"/>
  <c r="L16"/>
  <c r="M16"/>
  <c r="N16"/>
  <c r="C6"/>
  <c r="D6"/>
  <c r="G6"/>
  <c r="H6"/>
  <c r="I6"/>
  <c r="L6"/>
  <c r="M6"/>
  <c r="N6"/>
  <c r="B6"/>
  <c r="C7" i="249"/>
  <c r="D7"/>
  <c r="D8" s="1"/>
  <c r="D9" s="1"/>
  <c r="D10" s="1"/>
  <c r="E7"/>
  <c r="F7"/>
  <c r="G7"/>
  <c r="H7"/>
  <c r="H8" s="1"/>
  <c r="H9" s="1"/>
  <c r="H10" s="1"/>
  <c r="I7"/>
  <c r="J7"/>
  <c r="K7"/>
  <c r="L7"/>
  <c r="L8" s="1"/>
  <c r="L9" s="1"/>
  <c r="L10" s="1"/>
  <c r="M7"/>
  <c r="N7"/>
  <c r="O7"/>
  <c r="P7"/>
  <c r="P8" s="1"/>
  <c r="P9" s="1"/>
  <c r="P10" s="1"/>
  <c r="Q7"/>
  <c r="R7"/>
  <c r="S7"/>
  <c r="T7"/>
  <c r="T8" s="1"/>
  <c r="T9" s="1"/>
  <c r="T10" s="1"/>
  <c r="U7"/>
  <c r="V7"/>
  <c r="W7"/>
  <c r="X7"/>
  <c r="X8" s="1"/>
  <c r="X9" s="1"/>
  <c r="X10" s="1"/>
  <c r="Y7"/>
  <c r="Z7"/>
  <c r="AA7"/>
  <c r="AB7"/>
  <c r="AB8" s="1"/>
  <c r="AB9" s="1"/>
  <c r="AB10" s="1"/>
  <c r="AC7"/>
  <c r="AD7"/>
  <c r="AE7"/>
  <c r="AF7"/>
  <c r="AF8" s="1"/>
  <c r="AF9" s="1"/>
  <c r="AF10" s="1"/>
  <c r="AG7"/>
  <c r="AH7"/>
  <c r="AI7"/>
  <c r="AJ7"/>
  <c r="AJ8" s="1"/>
  <c r="AJ9" s="1"/>
  <c r="AJ10" s="1"/>
  <c r="AK7"/>
  <c r="AL7"/>
  <c r="AM7"/>
  <c r="AN7"/>
  <c r="AN8" s="1"/>
  <c r="AN9" s="1"/>
  <c r="AN10" s="1"/>
  <c r="AO7"/>
  <c r="AP7"/>
  <c r="AQ7"/>
  <c r="AR7"/>
  <c r="AR8" s="1"/>
  <c r="AR9" s="1"/>
  <c r="AR10" s="1"/>
  <c r="AS7"/>
  <c r="C8"/>
  <c r="E8"/>
  <c r="E9" s="1"/>
  <c r="E10" s="1"/>
  <c r="F8"/>
  <c r="G8"/>
  <c r="I8"/>
  <c r="I9" s="1"/>
  <c r="I10" s="1"/>
  <c r="J8"/>
  <c r="K8"/>
  <c r="M8"/>
  <c r="M9" s="1"/>
  <c r="M10" s="1"/>
  <c r="N8"/>
  <c r="O8"/>
  <c r="Q8"/>
  <c r="Q9" s="1"/>
  <c r="Q10" s="1"/>
  <c r="R8"/>
  <c r="S8"/>
  <c r="U8"/>
  <c r="U9" s="1"/>
  <c r="U10" s="1"/>
  <c r="V8"/>
  <c r="W8"/>
  <c r="Y8"/>
  <c r="Y9" s="1"/>
  <c r="Y10" s="1"/>
  <c r="Z8"/>
  <c r="AA8"/>
  <c r="AC8"/>
  <c r="AC9" s="1"/>
  <c r="AC10" s="1"/>
  <c r="AD8"/>
  <c r="AE8"/>
  <c r="AG8"/>
  <c r="AG9" s="1"/>
  <c r="AG10" s="1"/>
  <c r="AH8"/>
  <c r="AI8"/>
  <c r="AK8"/>
  <c r="AK9" s="1"/>
  <c r="AK10" s="1"/>
  <c r="AL8"/>
  <c r="AM8"/>
  <c r="AO8"/>
  <c r="AO9" s="1"/>
  <c r="AO10" s="1"/>
  <c r="AP8"/>
  <c r="AQ8"/>
  <c r="AS8"/>
  <c r="AS9" s="1"/>
  <c r="AS10" s="1"/>
  <c r="C9"/>
  <c r="F9"/>
  <c r="F10" s="1"/>
  <c r="G9"/>
  <c r="J9"/>
  <c r="J10" s="1"/>
  <c r="K9"/>
  <c r="N9"/>
  <c r="N10" s="1"/>
  <c r="O9"/>
  <c r="R9"/>
  <c r="R10" s="1"/>
  <c r="S9"/>
  <c r="V9"/>
  <c r="V10" s="1"/>
  <c r="W9"/>
  <c r="Z9"/>
  <c r="Z10" s="1"/>
  <c r="AA9"/>
  <c r="AD9"/>
  <c r="AD10" s="1"/>
  <c r="AE9"/>
  <c r="AH9"/>
  <c r="AH10" s="1"/>
  <c r="AI9"/>
  <c r="AL9"/>
  <c r="AL10" s="1"/>
  <c r="AM9"/>
  <c r="AP9"/>
  <c r="AP10" s="1"/>
  <c r="AQ9"/>
  <c r="C10"/>
  <c r="G10"/>
  <c r="K10"/>
  <c r="O10"/>
  <c r="S10"/>
  <c r="W10"/>
  <c r="AA10"/>
  <c r="AE10"/>
  <c r="AI10"/>
  <c r="AM10"/>
  <c r="AQ10"/>
  <c r="B7"/>
  <c r="B8" s="1"/>
  <c r="B9" s="1"/>
  <c r="B10" s="1"/>
  <c r="C12"/>
  <c r="D12"/>
  <c r="E12"/>
  <c r="F12"/>
  <c r="F13" s="1"/>
  <c r="F14" s="1"/>
  <c r="F15" s="1"/>
  <c r="G12"/>
  <c r="H12"/>
  <c r="I12"/>
  <c r="J12"/>
  <c r="J13" s="1"/>
  <c r="J14" s="1"/>
  <c r="J15" s="1"/>
  <c r="K12"/>
  <c r="L12"/>
  <c r="M12"/>
  <c r="N12"/>
  <c r="N13" s="1"/>
  <c r="N14" s="1"/>
  <c r="N15" s="1"/>
  <c r="O12"/>
  <c r="P12"/>
  <c r="Q12"/>
  <c r="R12"/>
  <c r="R13" s="1"/>
  <c r="R14" s="1"/>
  <c r="R15" s="1"/>
  <c r="S12"/>
  <c r="T12"/>
  <c r="U12"/>
  <c r="V12"/>
  <c r="V13" s="1"/>
  <c r="V14" s="1"/>
  <c r="V15" s="1"/>
  <c r="W12"/>
  <c r="X12"/>
  <c r="Y12"/>
  <c r="Z12"/>
  <c r="Z13" s="1"/>
  <c r="Z14" s="1"/>
  <c r="Z15" s="1"/>
  <c r="AA12"/>
  <c r="AB12"/>
  <c r="AC12"/>
  <c r="AD12"/>
  <c r="AD13" s="1"/>
  <c r="AD14" s="1"/>
  <c r="AD15" s="1"/>
  <c r="AE12"/>
  <c r="AF12"/>
  <c r="AG12"/>
  <c r="AH12"/>
  <c r="AH13" s="1"/>
  <c r="AH14" s="1"/>
  <c r="AH15" s="1"/>
  <c r="AI12"/>
  <c r="AJ12"/>
  <c r="AK12"/>
  <c r="AL12"/>
  <c r="AL13" s="1"/>
  <c r="AL14" s="1"/>
  <c r="AL15" s="1"/>
  <c r="AM12"/>
  <c r="AN12"/>
  <c r="AO12"/>
  <c r="AP12"/>
  <c r="AP13" s="1"/>
  <c r="AP14" s="1"/>
  <c r="AP15" s="1"/>
  <c r="AQ12"/>
  <c r="AR12"/>
  <c r="AS12"/>
  <c r="C13"/>
  <c r="C14" s="1"/>
  <c r="C15" s="1"/>
  <c r="D13"/>
  <c r="E13"/>
  <c r="G13"/>
  <c r="G14" s="1"/>
  <c r="G15" s="1"/>
  <c r="H13"/>
  <c r="I13"/>
  <c r="K13"/>
  <c r="K14" s="1"/>
  <c r="K15" s="1"/>
  <c r="L13"/>
  <c r="M13"/>
  <c r="O13"/>
  <c r="O14" s="1"/>
  <c r="O15" s="1"/>
  <c r="P13"/>
  <c r="Q13"/>
  <c r="S13"/>
  <c r="S14" s="1"/>
  <c r="S15" s="1"/>
  <c r="T13"/>
  <c r="U13"/>
  <c r="W13"/>
  <c r="W14" s="1"/>
  <c r="W15" s="1"/>
  <c r="X13"/>
  <c r="Y13"/>
  <c r="AA13"/>
  <c r="AA14" s="1"/>
  <c r="AA15" s="1"/>
  <c r="AB13"/>
  <c r="AC13"/>
  <c r="AE13"/>
  <c r="AE14" s="1"/>
  <c r="AE15" s="1"/>
  <c r="AF13"/>
  <c r="AG13"/>
  <c r="AI13"/>
  <c r="AI14" s="1"/>
  <c r="AI15" s="1"/>
  <c r="AJ13"/>
  <c r="AK13"/>
  <c r="AM13"/>
  <c r="AM14" s="1"/>
  <c r="AM15" s="1"/>
  <c r="AN13"/>
  <c r="AO13"/>
  <c r="AQ13"/>
  <c r="AQ14" s="1"/>
  <c r="AQ15" s="1"/>
  <c r="AR13"/>
  <c r="AS13"/>
  <c r="D14"/>
  <c r="D15" s="1"/>
  <c r="E14"/>
  <c r="H14"/>
  <c r="H15" s="1"/>
  <c r="I14"/>
  <c r="L14"/>
  <c r="L15" s="1"/>
  <c r="M14"/>
  <c r="P14"/>
  <c r="P15" s="1"/>
  <c r="Q14"/>
  <c r="T14"/>
  <c r="T15" s="1"/>
  <c r="U14"/>
  <c r="X14"/>
  <c r="X15" s="1"/>
  <c r="Y14"/>
  <c r="AB14"/>
  <c r="AB15" s="1"/>
  <c r="AC14"/>
  <c r="AF14"/>
  <c r="AF15" s="1"/>
  <c r="AG14"/>
  <c r="AJ14"/>
  <c r="AJ15" s="1"/>
  <c r="AK14"/>
  <c r="AN14"/>
  <c r="AN15" s="1"/>
  <c r="AO14"/>
  <c r="AR14"/>
  <c r="AR15" s="1"/>
  <c r="AS14"/>
  <c r="E15"/>
  <c r="I15"/>
  <c r="M15"/>
  <c r="Q15"/>
  <c r="U15"/>
  <c r="Y15"/>
  <c r="AC15"/>
  <c r="AG15"/>
  <c r="AK15"/>
  <c r="AO15"/>
  <c r="AS15"/>
  <c r="B13"/>
  <c r="B14" s="1"/>
  <c r="B15" s="1"/>
  <c r="B12"/>
  <c r="C21"/>
  <c r="D21"/>
  <c r="D22" s="1"/>
  <c r="D23" s="1"/>
  <c r="D24" s="1"/>
  <c r="D25" s="1"/>
  <c r="E21"/>
  <c r="F21"/>
  <c r="G21"/>
  <c r="H21"/>
  <c r="H22" s="1"/>
  <c r="H23" s="1"/>
  <c r="H24" s="1"/>
  <c r="H25" s="1"/>
  <c r="I21"/>
  <c r="J21"/>
  <c r="K21"/>
  <c r="L21"/>
  <c r="L22" s="1"/>
  <c r="L23" s="1"/>
  <c r="L24" s="1"/>
  <c r="L25" s="1"/>
  <c r="M21"/>
  <c r="N21"/>
  <c r="O21"/>
  <c r="P21"/>
  <c r="P22" s="1"/>
  <c r="P23" s="1"/>
  <c r="P24" s="1"/>
  <c r="P25" s="1"/>
  <c r="Q21"/>
  <c r="R21"/>
  <c r="S21"/>
  <c r="T21"/>
  <c r="T22" s="1"/>
  <c r="T23" s="1"/>
  <c r="T24" s="1"/>
  <c r="T25" s="1"/>
  <c r="U21"/>
  <c r="V21"/>
  <c r="W21"/>
  <c r="X21"/>
  <c r="X22" s="1"/>
  <c r="X23" s="1"/>
  <c r="X24" s="1"/>
  <c r="X25" s="1"/>
  <c r="Y21"/>
  <c r="Z21"/>
  <c r="AA21"/>
  <c r="AB21"/>
  <c r="AB22" s="1"/>
  <c r="AB23" s="1"/>
  <c r="AB24" s="1"/>
  <c r="AB25" s="1"/>
  <c r="AC21"/>
  <c r="AD21"/>
  <c r="AE21"/>
  <c r="AF21"/>
  <c r="AF22" s="1"/>
  <c r="AF23" s="1"/>
  <c r="AF24" s="1"/>
  <c r="AF25" s="1"/>
  <c r="AG21"/>
  <c r="AH21"/>
  <c r="AI21"/>
  <c r="AJ21"/>
  <c r="AJ22" s="1"/>
  <c r="AJ23" s="1"/>
  <c r="AJ24" s="1"/>
  <c r="AJ25" s="1"/>
  <c r="AK21"/>
  <c r="AL21"/>
  <c r="AM21"/>
  <c r="AN21"/>
  <c r="AN22" s="1"/>
  <c r="AN23" s="1"/>
  <c r="AN24" s="1"/>
  <c r="AN25" s="1"/>
  <c r="AO21"/>
  <c r="AP21"/>
  <c r="AQ21"/>
  <c r="AR21"/>
  <c r="AR22" s="1"/>
  <c r="AR23" s="1"/>
  <c r="AR24" s="1"/>
  <c r="AR25" s="1"/>
  <c r="AS21"/>
  <c r="C22"/>
  <c r="E22"/>
  <c r="E23" s="1"/>
  <c r="E24" s="1"/>
  <c r="E25" s="1"/>
  <c r="F22"/>
  <c r="G22"/>
  <c r="I22"/>
  <c r="I23" s="1"/>
  <c r="I24" s="1"/>
  <c r="I25" s="1"/>
  <c r="J22"/>
  <c r="K22"/>
  <c r="M22"/>
  <c r="M23" s="1"/>
  <c r="M24" s="1"/>
  <c r="M25" s="1"/>
  <c r="N22"/>
  <c r="O22"/>
  <c r="Q22"/>
  <c r="Q23" s="1"/>
  <c r="Q24" s="1"/>
  <c r="Q25" s="1"/>
  <c r="R22"/>
  <c r="S22"/>
  <c r="U22"/>
  <c r="U23" s="1"/>
  <c r="U24" s="1"/>
  <c r="U25" s="1"/>
  <c r="V22"/>
  <c r="W22"/>
  <c r="Y22"/>
  <c r="Y23" s="1"/>
  <c r="Y24" s="1"/>
  <c r="Y25" s="1"/>
  <c r="Z22"/>
  <c r="AA22"/>
  <c r="AC22"/>
  <c r="AC23" s="1"/>
  <c r="AC24" s="1"/>
  <c r="AC25" s="1"/>
  <c r="AD22"/>
  <c r="AE22"/>
  <c r="AG22"/>
  <c r="AG23" s="1"/>
  <c r="AG24" s="1"/>
  <c r="AG25" s="1"/>
  <c r="AH22"/>
  <c r="AI22"/>
  <c r="AK22"/>
  <c r="AK23" s="1"/>
  <c r="AK24" s="1"/>
  <c r="AK25" s="1"/>
  <c r="AL22"/>
  <c r="AM22"/>
  <c r="AO22"/>
  <c r="AO23" s="1"/>
  <c r="AO24" s="1"/>
  <c r="AO25" s="1"/>
  <c r="AP22"/>
  <c r="AQ22"/>
  <c r="AS22"/>
  <c r="AS23" s="1"/>
  <c r="AS24" s="1"/>
  <c r="AS25" s="1"/>
  <c r="C23"/>
  <c r="F23"/>
  <c r="F24" s="1"/>
  <c r="F25" s="1"/>
  <c r="G23"/>
  <c r="J23"/>
  <c r="J24" s="1"/>
  <c r="J25" s="1"/>
  <c r="K23"/>
  <c r="N23"/>
  <c r="N24" s="1"/>
  <c r="N25" s="1"/>
  <c r="O23"/>
  <c r="R23"/>
  <c r="R24" s="1"/>
  <c r="R25" s="1"/>
  <c r="S23"/>
  <c r="V23"/>
  <c r="V24" s="1"/>
  <c r="V25" s="1"/>
  <c r="W23"/>
  <c r="Z23"/>
  <c r="Z24" s="1"/>
  <c r="Z25" s="1"/>
  <c r="AA23"/>
  <c r="AD23"/>
  <c r="AD24" s="1"/>
  <c r="AD25" s="1"/>
  <c r="AE23"/>
  <c r="AH23"/>
  <c r="AH24" s="1"/>
  <c r="AH25" s="1"/>
  <c r="AI23"/>
  <c r="AL23"/>
  <c r="AL24" s="1"/>
  <c r="AL25" s="1"/>
  <c r="AM23"/>
  <c r="AP23"/>
  <c r="AP24" s="1"/>
  <c r="AP25" s="1"/>
  <c r="AQ23"/>
  <c r="C24"/>
  <c r="C25" s="1"/>
  <c r="G24"/>
  <c r="G25" s="1"/>
  <c r="K24"/>
  <c r="K25" s="1"/>
  <c r="O24"/>
  <c r="O25" s="1"/>
  <c r="S24"/>
  <c r="S25" s="1"/>
  <c r="W24"/>
  <c r="W25" s="1"/>
  <c r="AA24"/>
  <c r="AA25" s="1"/>
  <c r="AE24"/>
  <c r="AE25" s="1"/>
  <c r="AI24"/>
  <c r="AI25" s="1"/>
  <c r="AM24"/>
  <c r="AM25" s="1"/>
  <c r="AQ24"/>
  <c r="AQ25" s="1"/>
  <c r="B22"/>
  <c r="B23" s="1"/>
  <c r="B24" s="1"/>
  <c r="B25" s="1"/>
  <c r="B21"/>
  <c r="D35" i="80"/>
  <c r="J35"/>
  <c r="D35" i="79"/>
  <c r="J35"/>
  <c r="D35" i="78"/>
  <c r="J35"/>
  <c r="D35" i="77"/>
  <c r="J35"/>
  <c r="D35" i="76"/>
  <c r="J35"/>
  <c r="D35" i="75"/>
  <c r="J35"/>
  <c r="D35" i="74"/>
  <c r="J35"/>
  <c r="D35" i="73"/>
  <c r="J35"/>
  <c r="D35" i="72"/>
  <c r="J35"/>
  <c r="D35" i="71"/>
  <c r="J35"/>
  <c r="J45" i="70"/>
  <c r="CS36" i="58"/>
  <c r="BE36"/>
  <c r="Q36"/>
  <c r="B37" i="15"/>
  <c r="B38" i="29"/>
  <c r="I38"/>
  <c r="P38"/>
  <c r="W38"/>
  <c r="AD38"/>
  <c r="AK38"/>
  <c r="AR38"/>
  <c r="AY38"/>
  <c r="BF38"/>
  <c r="BM38"/>
  <c r="BT38"/>
  <c r="B34" i="28"/>
  <c r="E38" i="29" s="1"/>
  <c r="C34" i="28"/>
  <c r="L38" i="29" s="1"/>
  <c r="D34" i="28"/>
  <c r="S38" i="29" s="1"/>
  <c r="E34" i="28"/>
  <c r="Z38" i="29" s="1"/>
  <c r="F34" i="28"/>
  <c r="AG38" i="29" s="1"/>
  <c r="G34" i="28"/>
  <c r="AN38" i="29" s="1"/>
  <c r="H34" i="28"/>
  <c r="AU38" i="29" s="1"/>
  <c r="I34" i="28"/>
  <c r="BB38" i="29" s="1"/>
  <c r="J34" i="28"/>
  <c r="BI38" i="29" s="1"/>
  <c r="K34" i="28"/>
  <c r="BP38" i="29" s="1"/>
  <c r="L34" i="28"/>
  <c r="BW38" i="29" s="1"/>
  <c r="B45" i="32"/>
  <c r="B35" i="33" s="1"/>
  <c r="C45" i="32"/>
  <c r="D35" i="33" s="1"/>
  <c r="D45" i="32"/>
  <c r="F35" i="33" s="1"/>
  <c r="E45" i="32"/>
  <c r="H35" i="33" s="1"/>
  <c r="F45" i="32"/>
  <c r="J35" i="33" s="1"/>
  <c r="G45" i="32"/>
  <c r="L35" i="33" s="1"/>
  <c r="H45" i="32"/>
  <c r="N35" i="33" s="1"/>
  <c r="I45" i="32"/>
  <c r="P35" i="33" s="1"/>
  <c r="J45" i="32"/>
  <c r="R35" i="33" s="1"/>
  <c r="K45" i="32"/>
  <c r="T35" i="33" s="1"/>
  <c r="L45" i="32"/>
  <c r="V35" i="33" s="1"/>
  <c r="E29" i="80"/>
  <c r="B35"/>
  <c r="B35" i="78"/>
  <c r="B35" i="77"/>
  <c r="B35" i="76"/>
  <c r="B35" i="75"/>
  <c r="B35" i="74"/>
  <c r="B35" i="73"/>
  <c r="B35" i="72"/>
  <c r="B35" i="71"/>
  <c r="B45" i="70"/>
  <c r="D45"/>
  <c r="G70"/>
  <c r="G71" s="1"/>
  <c r="G72" s="1"/>
  <c r="G73" s="1"/>
  <c r="G74" s="1"/>
  <c r="G75" s="1"/>
  <c r="G76" s="1"/>
  <c r="G77" s="1"/>
  <c r="G78" s="1"/>
  <c r="G79" s="1"/>
  <c r="G80" s="1"/>
  <c r="G81" s="1"/>
  <c r="I27" i="253" l="1"/>
  <c r="J28"/>
  <c r="AB28"/>
  <c r="AA27"/>
  <c r="J9" i="248"/>
  <c r="F13" i="246"/>
  <c r="F9"/>
  <c r="AY26" i="253"/>
  <c r="AZ27"/>
  <c r="J13" i="248"/>
  <c r="F6"/>
  <c r="F10"/>
  <c r="F14"/>
  <c r="J11"/>
  <c r="J7"/>
  <c r="O7"/>
  <c r="O11"/>
  <c r="O15"/>
  <c r="D27" i="253"/>
  <c r="C26"/>
  <c r="B40" i="4"/>
  <c r="G38" i="58"/>
  <c r="J40" i="4"/>
  <c r="CI38" i="58"/>
  <c r="F40" i="4"/>
  <c r="AU38" i="58"/>
  <c r="M124" i="16"/>
  <c r="AO26"/>
  <c r="E124"/>
  <c r="I26"/>
  <c r="C121"/>
  <c r="U23"/>
  <c r="AK23"/>
  <c r="Q23"/>
  <c r="AG23"/>
  <c r="D125"/>
  <c r="E27"/>
  <c r="J125"/>
  <c r="AC27"/>
  <c r="F124"/>
  <c r="M26"/>
  <c r="I124"/>
  <c r="Y26"/>
  <c r="Y15" i="15"/>
  <c r="Q16"/>
  <c r="P37" i="64"/>
  <c r="Q37" s="1"/>
  <c r="AK37" i="19" s="1"/>
  <c r="AB37" i="64"/>
  <c r="AC37" s="1"/>
  <c r="BO37" i="19" s="1"/>
  <c r="AC16" i="15"/>
  <c r="AO15"/>
  <c r="U16"/>
  <c r="T37" i="64"/>
  <c r="U37" s="1"/>
  <c r="AU37" i="19" s="1"/>
  <c r="AR37" i="64"/>
  <c r="AS37" s="1"/>
  <c r="DC37" i="19" s="1"/>
  <c r="AS16" i="15"/>
  <c r="AJ37" i="64"/>
  <c r="AK37" s="1"/>
  <c r="CI37" i="19" s="1"/>
  <c r="AK16" i="15"/>
  <c r="L37" i="64"/>
  <c r="M37" s="1"/>
  <c r="AA37" i="19" s="1"/>
  <c r="M16" i="15"/>
  <c r="C14" i="16"/>
  <c r="E14" i="15"/>
  <c r="I22" i="70"/>
  <c r="H37" i="64"/>
  <c r="I37" s="1"/>
  <c r="Q37" i="19" s="1"/>
  <c r="I16" i="15"/>
  <c r="AG16"/>
  <c r="AF37" i="64"/>
  <c r="AG37" s="1"/>
  <c r="BY37" i="19" s="1"/>
  <c r="AU37" i="58"/>
  <c r="AK36"/>
  <c r="AA36"/>
  <c r="BO36"/>
  <c r="CI37"/>
  <c r="G36"/>
  <c r="BY36"/>
  <c r="DC36"/>
  <c r="CI36"/>
  <c r="AU36"/>
  <c r="L39" i="3"/>
  <c r="AB39"/>
  <c r="AR39"/>
  <c r="AJ38"/>
  <c r="AK38" s="1"/>
  <c r="H39"/>
  <c r="X39"/>
  <c r="AN39"/>
  <c r="T39"/>
  <c r="AJ39"/>
  <c r="P39"/>
  <c r="AF38"/>
  <c r="AG38" s="1"/>
  <c r="T38"/>
  <c r="U38" s="1"/>
  <c r="P38"/>
  <c r="Q38" s="1"/>
  <c r="L38"/>
  <c r="M38" s="1"/>
  <c r="AB38"/>
  <c r="AC38" s="1"/>
  <c r="H38"/>
  <c r="I38" s="1"/>
  <c r="X38"/>
  <c r="Y38" s="1"/>
  <c r="AN38"/>
  <c r="AO38" s="1"/>
  <c r="BL39" i="1"/>
  <c r="BL33"/>
  <c r="BF27" i="253"/>
  <c r="BE26"/>
  <c r="BK26"/>
  <c r="BL27"/>
  <c r="AG25"/>
  <c r="AH26"/>
  <c r="AN27"/>
  <c r="AM26"/>
  <c r="U27"/>
  <c r="V28"/>
  <c r="P28"/>
  <c r="O27"/>
  <c r="AT28"/>
  <c r="AS27"/>
  <c r="P78" i="82"/>
  <c r="Q78"/>
  <c r="R78"/>
  <c r="M78"/>
  <c r="S78"/>
  <c r="O78"/>
  <c r="R107"/>
  <c r="M107"/>
  <c r="S107"/>
  <c r="O107"/>
  <c r="P107"/>
  <c r="Q107"/>
  <c r="P106"/>
  <c r="Q106"/>
  <c r="R106"/>
  <c r="M106"/>
  <c r="S106"/>
  <c r="O106"/>
  <c r="R105"/>
  <c r="M105"/>
  <c r="S105"/>
  <c r="O105"/>
  <c r="P105"/>
  <c r="Q105"/>
  <c r="P104"/>
  <c r="Q104"/>
  <c r="R104"/>
  <c r="M104"/>
  <c r="S104"/>
  <c r="O104"/>
  <c r="R103"/>
  <c r="M103"/>
  <c r="S103"/>
  <c r="O103"/>
  <c r="P103"/>
  <c r="Q103"/>
  <c r="R125"/>
  <c r="M125"/>
  <c r="S125"/>
  <c r="O125"/>
  <c r="P125"/>
  <c r="Q125"/>
  <c r="R123"/>
  <c r="M123"/>
  <c r="S123"/>
  <c r="O123"/>
  <c r="P123"/>
  <c r="Q123"/>
  <c r="R121"/>
  <c r="M121"/>
  <c r="S121"/>
  <c r="O121"/>
  <c r="P121"/>
  <c r="Q121"/>
  <c r="R143"/>
  <c r="M143"/>
  <c r="S143"/>
  <c r="O143"/>
  <c r="P143"/>
  <c r="Q143"/>
  <c r="P142"/>
  <c r="Q142"/>
  <c r="R142"/>
  <c r="M142"/>
  <c r="S142"/>
  <c r="O142"/>
  <c r="R141"/>
  <c r="M141"/>
  <c r="S141"/>
  <c r="O141"/>
  <c r="P141"/>
  <c r="Q141"/>
  <c r="P140"/>
  <c r="Q140"/>
  <c r="R140"/>
  <c r="M140"/>
  <c r="S140"/>
  <c r="O140"/>
  <c r="R139"/>
  <c r="M139"/>
  <c r="S139"/>
  <c r="O139"/>
  <c r="P139"/>
  <c r="Q139"/>
  <c r="R79"/>
  <c r="M79"/>
  <c r="S79"/>
  <c r="O79"/>
  <c r="P79"/>
  <c r="Q79"/>
  <c r="P116"/>
  <c r="Q116"/>
  <c r="R116"/>
  <c r="M116"/>
  <c r="S116"/>
  <c r="O116"/>
  <c r="R115"/>
  <c r="M115"/>
  <c r="S115"/>
  <c r="O115"/>
  <c r="P115"/>
  <c r="Q115"/>
  <c r="P114"/>
  <c r="Q114"/>
  <c r="R114"/>
  <c r="M114"/>
  <c r="S114"/>
  <c r="O114"/>
  <c r="R113"/>
  <c r="M113"/>
  <c r="S113"/>
  <c r="O113"/>
  <c r="P113"/>
  <c r="Q113"/>
  <c r="P112"/>
  <c r="Q112"/>
  <c r="R112"/>
  <c r="M112"/>
  <c r="S112"/>
  <c r="O112"/>
  <c r="P134"/>
  <c r="Q134"/>
  <c r="R134"/>
  <c r="M134"/>
  <c r="S134"/>
  <c r="O134"/>
  <c r="P132"/>
  <c r="Q132"/>
  <c r="R132"/>
  <c r="M132"/>
  <c r="S132"/>
  <c r="O132"/>
  <c r="P130"/>
  <c r="Q130"/>
  <c r="R130"/>
  <c r="M130"/>
  <c r="S130"/>
  <c r="O130"/>
  <c r="P152"/>
  <c r="Q152"/>
  <c r="R152"/>
  <c r="M152"/>
  <c r="S152"/>
  <c r="O152"/>
  <c r="R151"/>
  <c r="M151"/>
  <c r="S151"/>
  <c r="O151"/>
  <c r="P151"/>
  <c r="Q151"/>
  <c r="P150"/>
  <c r="Q150"/>
  <c r="R150"/>
  <c r="M150"/>
  <c r="S150"/>
  <c r="O150"/>
  <c r="R149"/>
  <c r="M149"/>
  <c r="S149"/>
  <c r="O149"/>
  <c r="P149"/>
  <c r="Q149"/>
  <c r="P148"/>
  <c r="Q148"/>
  <c r="R148"/>
  <c r="M148"/>
  <c r="S148"/>
  <c r="O148"/>
  <c r="P80"/>
  <c r="Q80"/>
  <c r="R80"/>
  <c r="S80"/>
  <c r="O80"/>
  <c r="P76"/>
  <c r="Q76"/>
  <c r="R76"/>
  <c r="S76"/>
  <c r="O76"/>
  <c r="R89"/>
  <c r="M89"/>
  <c r="S89"/>
  <c r="O89"/>
  <c r="P89"/>
  <c r="Q89"/>
  <c r="P88"/>
  <c r="Q88"/>
  <c r="R88"/>
  <c r="M88"/>
  <c r="S88"/>
  <c r="O88"/>
  <c r="R87"/>
  <c r="M87"/>
  <c r="S87"/>
  <c r="O87"/>
  <c r="P87"/>
  <c r="Q87"/>
  <c r="P86"/>
  <c r="Q86"/>
  <c r="R86"/>
  <c r="M86"/>
  <c r="S86"/>
  <c r="O86"/>
  <c r="R85"/>
  <c r="M85"/>
  <c r="S85"/>
  <c r="O85"/>
  <c r="P85"/>
  <c r="Q85"/>
  <c r="P124"/>
  <c r="Q124"/>
  <c r="R124"/>
  <c r="M124"/>
  <c r="S124"/>
  <c r="O124"/>
  <c r="P122"/>
  <c r="Q122"/>
  <c r="R122"/>
  <c r="M122"/>
  <c r="S122"/>
  <c r="O122"/>
  <c r="R161"/>
  <c r="M161"/>
  <c r="S161"/>
  <c r="O161"/>
  <c r="P161"/>
  <c r="Q161"/>
  <c r="P160"/>
  <c r="Q160"/>
  <c r="R160"/>
  <c r="M160"/>
  <c r="S160"/>
  <c r="O160"/>
  <c r="R159"/>
  <c r="M159"/>
  <c r="S159"/>
  <c r="O159"/>
  <c r="P159"/>
  <c r="Q159"/>
  <c r="P158"/>
  <c r="Q158"/>
  <c r="R158"/>
  <c r="M158"/>
  <c r="S158"/>
  <c r="O158"/>
  <c r="R157"/>
  <c r="M157"/>
  <c r="S157"/>
  <c r="O157"/>
  <c r="P157"/>
  <c r="Q157"/>
  <c r="R77"/>
  <c r="M77"/>
  <c r="S77"/>
  <c r="O77"/>
  <c r="P77"/>
  <c r="Q77"/>
  <c r="P98"/>
  <c r="Q98"/>
  <c r="R98"/>
  <c r="M98"/>
  <c r="S98"/>
  <c r="O98"/>
  <c r="R97"/>
  <c r="M97"/>
  <c r="S97"/>
  <c r="O97"/>
  <c r="P97"/>
  <c r="Q97"/>
  <c r="P96"/>
  <c r="Q96"/>
  <c r="R96"/>
  <c r="M96"/>
  <c r="S96"/>
  <c r="O96"/>
  <c r="R95"/>
  <c r="M95"/>
  <c r="S95"/>
  <c r="O95"/>
  <c r="P95"/>
  <c r="Q95"/>
  <c r="P94"/>
  <c r="Q94"/>
  <c r="R94"/>
  <c r="M94"/>
  <c r="S94"/>
  <c r="O94"/>
  <c r="R133"/>
  <c r="M133"/>
  <c r="S133"/>
  <c r="O133"/>
  <c r="P133"/>
  <c r="Q133"/>
  <c r="R131"/>
  <c r="M131"/>
  <c r="S131"/>
  <c r="O131"/>
  <c r="P131"/>
  <c r="Q131"/>
  <c r="Q170"/>
  <c r="R170"/>
  <c r="M170"/>
  <c r="S170"/>
  <c r="O170"/>
  <c r="P170"/>
  <c r="S169"/>
  <c r="O169"/>
  <c r="P169"/>
  <c r="Q169"/>
  <c r="R169"/>
  <c r="M169"/>
  <c r="Q168"/>
  <c r="R168"/>
  <c r="S168"/>
  <c r="M168"/>
  <c r="P168"/>
  <c r="O168"/>
  <c r="R167"/>
  <c r="M167"/>
  <c r="S167"/>
  <c r="O167"/>
  <c r="P167"/>
  <c r="Q167"/>
  <c r="P166"/>
  <c r="Q166"/>
  <c r="R166"/>
  <c r="M166"/>
  <c r="S166"/>
  <c r="O166"/>
  <c r="AT31" i="1"/>
  <c r="V31"/>
  <c r="AZ31"/>
  <c r="P31"/>
  <c r="AB31"/>
  <c r="BL32"/>
  <c r="BF31"/>
  <c r="AN30"/>
  <c r="AR38" i="3"/>
  <c r="E6" i="248"/>
  <c r="E8"/>
  <c r="E10"/>
  <c r="E12"/>
  <c r="E14"/>
  <c r="E16"/>
  <c r="K6"/>
  <c r="E7"/>
  <c r="E9"/>
  <c r="E11"/>
  <c r="E13"/>
  <c r="E15"/>
  <c r="J6"/>
  <c r="K15"/>
  <c r="K13"/>
  <c r="K11"/>
  <c r="K9"/>
  <c r="K7"/>
  <c r="K16"/>
  <c r="K14"/>
  <c r="K12"/>
  <c r="K10"/>
  <c r="K8"/>
  <c r="J16"/>
  <c r="J15"/>
  <c r="J14"/>
  <c r="D37" i="15"/>
  <c r="AQ36" i="64"/>
  <c r="AR36" s="1"/>
  <c r="AM36"/>
  <c r="AN36" s="1"/>
  <c r="AI36"/>
  <c r="AJ36" s="1"/>
  <c r="AE36"/>
  <c r="AF36" s="1"/>
  <c r="AA36"/>
  <c r="AB36" s="1"/>
  <c r="W36"/>
  <c r="X36" s="1"/>
  <c r="S36"/>
  <c r="T36" s="1"/>
  <c r="O36"/>
  <c r="P36" s="1"/>
  <c r="K36"/>
  <c r="L36" s="1"/>
  <c r="G36"/>
  <c r="H36" s="1"/>
  <c r="D36"/>
  <c r="M37" i="7"/>
  <c r="FT36" i="18"/>
  <c r="FD36"/>
  <c r="EN36"/>
  <c r="DX36"/>
  <c r="DH36"/>
  <c r="CR36"/>
  <c r="CB36"/>
  <c r="BL36"/>
  <c r="AV36"/>
  <c r="AF36"/>
  <c r="I26" i="253" l="1"/>
  <c r="J27"/>
  <c r="AY25"/>
  <c r="AZ26"/>
  <c r="AA26"/>
  <c r="AB27"/>
  <c r="C25"/>
  <c r="D26"/>
  <c r="P171" i="82"/>
  <c r="C57" s="1"/>
  <c r="R171"/>
  <c r="S81"/>
  <c r="S171"/>
  <c r="Q81"/>
  <c r="O171"/>
  <c r="M171"/>
  <c r="Q171"/>
  <c r="S99"/>
  <c r="R99"/>
  <c r="P99"/>
  <c r="P162"/>
  <c r="S162"/>
  <c r="R162"/>
  <c r="P90"/>
  <c r="S90"/>
  <c r="R90"/>
  <c r="O81"/>
  <c r="R81"/>
  <c r="P81"/>
  <c r="S153"/>
  <c r="R153"/>
  <c r="P153"/>
  <c r="S135"/>
  <c r="R135"/>
  <c r="P135"/>
  <c r="S117"/>
  <c r="R117"/>
  <c r="P117"/>
  <c r="P144"/>
  <c r="S144"/>
  <c r="R144"/>
  <c r="P126"/>
  <c r="C32" s="1"/>
  <c r="S126"/>
  <c r="R126"/>
  <c r="P108"/>
  <c r="S108"/>
  <c r="R108"/>
  <c r="O99"/>
  <c r="M99"/>
  <c r="Q99"/>
  <c r="C18" s="1"/>
  <c r="Q162"/>
  <c r="O162"/>
  <c r="M162"/>
  <c r="Q90"/>
  <c r="O90"/>
  <c r="M90"/>
  <c r="O153"/>
  <c r="M153"/>
  <c r="C45" s="1"/>
  <c r="Q153"/>
  <c r="C48" s="1"/>
  <c r="O135"/>
  <c r="M135"/>
  <c r="Q135"/>
  <c r="C38" s="1"/>
  <c r="O117"/>
  <c r="M117"/>
  <c r="Q117"/>
  <c r="Q144"/>
  <c r="C43" s="1"/>
  <c r="O144"/>
  <c r="C41" s="1"/>
  <c r="M144"/>
  <c r="Q126"/>
  <c r="O126"/>
  <c r="C31" s="1"/>
  <c r="M126"/>
  <c r="C30" s="1"/>
  <c r="Q108"/>
  <c r="O108"/>
  <c r="M108"/>
  <c r="C20" s="1"/>
  <c r="C15"/>
  <c r="C50"/>
  <c r="C33"/>
  <c r="C56"/>
  <c r="C10"/>
  <c r="D10" s="1"/>
  <c r="C7"/>
  <c r="G40" i="4"/>
  <c r="BE38" i="58"/>
  <c r="I40" i="4"/>
  <c r="BY38" i="58"/>
  <c r="H40" i="4"/>
  <c r="BO38" i="58"/>
  <c r="E40" i="4"/>
  <c r="AK38" i="58"/>
  <c r="K40" i="4"/>
  <c r="CS38" i="58"/>
  <c r="C40" i="4"/>
  <c r="Q38" i="58"/>
  <c r="L40" i="4"/>
  <c r="DC38" i="58"/>
  <c r="D40" i="4"/>
  <c r="AA38" i="58"/>
  <c r="Q39" i="3"/>
  <c r="AO39"/>
  <c r="AS39"/>
  <c r="Y39"/>
  <c r="U39"/>
  <c r="AC39"/>
  <c r="AK39"/>
  <c r="I39"/>
  <c r="M39"/>
  <c r="M123" i="16"/>
  <c r="AO25"/>
  <c r="F123"/>
  <c r="M25"/>
  <c r="D124"/>
  <c r="E26"/>
  <c r="E123"/>
  <c r="I25"/>
  <c r="C120"/>
  <c r="Q22"/>
  <c r="U22"/>
  <c r="AG22"/>
  <c r="AK22"/>
  <c r="I123"/>
  <c r="Y25"/>
  <c r="J124"/>
  <c r="AC26"/>
  <c r="AS15" i="15"/>
  <c r="U15"/>
  <c r="I15"/>
  <c r="Q15"/>
  <c r="AC15"/>
  <c r="AO14"/>
  <c r="Y14"/>
  <c r="M15"/>
  <c r="AK15"/>
  <c r="C13" i="16"/>
  <c r="I21" i="70"/>
  <c r="E13" i="15"/>
  <c r="AG15"/>
  <c r="N37" i="7"/>
  <c r="O37" s="1"/>
  <c r="N36" i="58" s="1"/>
  <c r="BE37"/>
  <c r="BY37"/>
  <c r="Q37"/>
  <c r="G37"/>
  <c r="BO37"/>
  <c r="CS37"/>
  <c r="AA37"/>
  <c r="DC37"/>
  <c r="AK37"/>
  <c r="AF39" i="3"/>
  <c r="C8" i="82"/>
  <c r="D8" s="1"/>
  <c r="C55"/>
  <c r="BE25" i="253"/>
  <c r="BF26"/>
  <c r="V27"/>
  <c r="U26"/>
  <c r="AG24"/>
  <c r="AH25"/>
  <c r="P27"/>
  <c r="O26"/>
  <c r="BK25"/>
  <c r="BL26"/>
  <c r="AT27"/>
  <c r="AS26"/>
  <c r="AM25"/>
  <c r="AN26"/>
  <c r="C12" i="82"/>
  <c r="C47"/>
  <c r="C27"/>
  <c r="C17"/>
  <c r="C51"/>
  <c r="C13"/>
  <c r="C46"/>
  <c r="C35"/>
  <c r="C26"/>
  <c r="C28"/>
  <c r="C21"/>
  <c r="C16"/>
  <c r="C52"/>
  <c r="C37"/>
  <c r="C42"/>
  <c r="C22"/>
  <c r="C58"/>
  <c r="C53"/>
  <c r="C11"/>
  <c r="C38" i="18"/>
  <c r="C36" i="82"/>
  <c r="C25"/>
  <c r="C40"/>
  <c r="C23"/>
  <c r="BC37" i="7"/>
  <c r="BD37" s="1"/>
  <c r="BE37" s="1"/>
  <c r="BV36" i="58" s="1"/>
  <c r="AV37" i="7"/>
  <c r="AW37" s="1"/>
  <c r="AX37" s="1"/>
  <c r="BL36" i="58" s="1"/>
  <c r="E36" i="64"/>
  <c r="G36" i="19" s="1"/>
  <c r="AS36" i="64"/>
  <c r="DC36" i="19" s="1"/>
  <c r="AO36" i="64"/>
  <c r="CS36" i="19" s="1"/>
  <c r="AK36" i="64"/>
  <c r="CI36" i="19" s="1"/>
  <c r="AG36" i="64"/>
  <c r="BY36" i="19" s="1"/>
  <c r="AC36" i="64"/>
  <c r="BO36" i="19" s="1"/>
  <c r="Y36" i="64"/>
  <c r="BE36" i="19" s="1"/>
  <c r="U36" i="64"/>
  <c r="AU36" i="19" s="1"/>
  <c r="Q36" i="64"/>
  <c r="AK36" i="19" s="1"/>
  <c r="M36" i="64"/>
  <c r="AA36" i="19" s="1"/>
  <c r="I36" i="64"/>
  <c r="Q36" i="19" s="1"/>
  <c r="AB30" i="1"/>
  <c r="AZ30"/>
  <c r="AN29"/>
  <c r="BL31"/>
  <c r="P30"/>
  <c r="V30"/>
  <c r="BF30"/>
  <c r="AT30"/>
  <c r="T37" i="7"/>
  <c r="U37" s="1"/>
  <c r="V37" s="1"/>
  <c r="X36" i="58" s="1"/>
  <c r="BX37" i="7"/>
  <c r="BY37" s="1"/>
  <c r="BZ37" s="1"/>
  <c r="CZ36" i="58" s="1"/>
  <c r="AA37" i="7"/>
  <c r="AB37" s="1"/>
  <c r="AC37" s="1"/>
  <c r="AH36" i="58" s="1"/>
  <c r="AO37" i="7"/>
  <c r="AP37" s="1"/>
  <c r="AQ37" s="1"/>
  <c r="BB36" i="58" s="1"/>
  <c r="BQ37" i="7"/>
  <c r="BR37" s="1"/>
  <c r="BS37" s="1"/>
  <c r="CP36" i="58" s="1"/>
  <c r="F37" i="7"/>
  <c r="G37" s="1"/>
  <c r="H37" s="1"/>
  <c r="D36" i="58" s="1"/>
  <c r="AH37" i="7"/>
  <c r="AI37" s="1"/>
  <c r="AJ37" s="1"/>
  <c r="AR36" i="58" s="1"/>
  <c r="BJ37" i="7"/>
  <c r="BK37" s="1"/>
  <c r="BL37" s="1"/>
  <c r="CF36" i="58" s="1"/>
  <c r="AS38" i="3"/>
  <c r="F37" i="15"/>
  <c r="P36" i="18"/>
  <c r="AP34" i="16"/>
  <c r="AL34"/>
  <c r="AH34"/>
  <c r="AD34"/>
  <c r="Z34"/>
  <c r="V34"/>
  <c r="R34"/>
  <c r="J34"/>
  <c r="F34"/>
  <c r="D37"/>
  <c r="E36" i="19" s="1"/>
  <c r="C37" i="25"/>
  <c r="B37" i="2" s="1"/>
  <c r="E37" i="25"/>
  <c r="H37" i="2" s="1"/>
  <c r="G37" i="25"/>
  <c r="K37" i="2" s="1"/>
  <c r="I37" i="25"/>
  <c r="Q37" i="2" s="1"/>
  <c r="K37" i="25"/>
  <c r="T37" i="2" s="1"/>
  <c r="M37" i="25"/>
  <c r="Z37" i="2" s="1"/>
  <c r="O37" i="25"/>
  <c r="AC37" i="2" s="1"/>
  <c r="Q37" i="25"/>
  <c r="AI37" i="2" s="1"/>
  <c r="S37" i="25"/>
  <c r="AL37" i="2" s="1"/>
  <c r="U37" i="25"/>
  <c r="AR37" i="2" s="1"/>
  <c r="W37" i="25"/>
  <c r="AU37" i="2" s="1"/>
  <c r="Y37" i="25"/>
  <c r="BA37" i="2" s="1"/>
  <c r="AA37" i="25"/>
  <c r="BD37" i="2" s="1"/>
  <c r="AC37" i="25"/>
  <c r="BJ37" i="2" s="1"/>
  <c r="AE37" i="25"/>
  <c r="BM37" i="2" s="1"/>
  <c r="AG37" i="25"/>
  <c r="BS37" i="2" s="1"/>
  <c r="AI37" i="25"/>
  <c r="BV37" i="2" s="1"/>
  <c r="AK37" i="25"/>
  <c r="CB37" i="2" s="1"/>
  <c r="AM37" i="25"/>
  <c r="CE37" i="2" s="1"/>
  <c r="AO37" i="25"/>
  <c r="CK37" i="2" s="1"/>
  <c r="AQ37" i="25"/>
  <c r="CN37" i="2" s="1"/>
  <c r="AS37" i="25"/>
  <c r="CT37" i="2" s="1"/>
  <c r="BA36" i="35"/>
  <c r="AV36"/>
  <c r="AQ36"/>
  <c r="AL36"/>
  <c r="AG36"/>
  <c r="AB36"/>
  <c r="W36"/>
  <c r="R36"/>
  <c r="M36"/>
  <c r="H36"/>
  <c r="BU35" i="34"/>
  <c r="BN35"/>
  <c r="BG35"/>
  <c r="AZ35"/>
  <c r="AS35"/>
  <c r="AL35"/>
  <c r="AE35"/>
  <c r="X35"/>
  <c r="Q35"/>
  <c r="J35"/>
  <c r="AB37" i="23"/>
  <c r="BH38" i="29" s="1"/>
  <c r="BJ38" s="1"/>
  <c r="AE37" i="23"/>
  <c r="BO38" i="29" s="1"/>
  <c r="BQ38" s="1"/>
  <c r="AH37" i="23"/>
  <c r="BV38" i="29" s="1"/>
  <c r="BX38" s="1"/>
  <c r="Y37" i="23"/>
  <c r="BA38" i="29" s="1"/>
  <c r="BC38" s="1"/>
  <c r="V37" i="23"/>
  <c r="AT38" i="29" s="1"/>
  <c r="AV38" s="1"/>
  <c r="S37" i="23"/>
  <c r="AM38" i="29" s="1"/>
  <c r="AO38" s="1"/>
  <c r="P37" i="23"/>
  <c r="AF38" i="29" s="1"/>
  <c r="AH38" s="1"/>
  <c r="M37" i="23"/>
  <c r="Y38" i="29" s="1"/>
  <c r="AA38" s="1"/>
  <c r="J37" i="23"/>
  <c r="R38" i="29" s="1"/>
  <c r="T38" s="1"/>
  <c r="G37" i="23"/>
  <c r="K38" i="29" s="1"/>
  <c r="M38" s="1"/>
  <c r="D37" i="23"/>
  <c r="D38" i="29" s="1"/>
  <c r="F38" s="1"/>
  <c r="I25" i="253" l="1"/>
  <c r="J26"/>
  <c r="AZ25"/>
  <c r="AY24"/>
  <c r="AB26"/>
  <c r="AA25"/>
  <c r="D25"/>
  <c r="C24"/>
  <c r="D6" i="82"/>
  <c r="AG39" i="3"/>
  <c r="F9" i="82"/>
  <c r="E9"/>
  <c r="G9"/>
  <c r="C119" i="16"/>
  <c r="AG21"/>
  <c r="U21"/>
  <c r="Q21"/>
  <c r="AK21"/>
  <c r="I122"/>
  <c r="Y24"/>
  <c r="D123"/>
  <c r="E25"/>
  <c r="E122"/>
  <c r="I24"/>
  <c r="F122"/>
  <c r="M24"/>
  <c r="M122"/>
  <c r="AO24"/>
  <c r="J123"/>
  <c r="AC25"/>
  <c r="G34"/>
  <c r="H34" s="1"/>
  <c r="AM34"/>
  <c r="AN34" s="1"/>
  <c r="AI34"/>
  <c r="AJ34" s="1"/>
  <c r="K34"/>
  <c r="L34" s="1"/>
  <c r="AA34"/>
  <c r="AB34" s="1"/>
  <c r="AQ34"/>
  <c r="AR34" s="1"/>
  <c r="W34"/>
  <c r="X34" s="1"/>
  <c r="S34"/>
  <c r="T34" s="1"/>
  <c r="AE34"/>
  <c r="AF34" s="1"/>
  <c r="I14" i="15"/>
  <c r="E12"/>
  <c r="C12" i="16"/>
  <c r="I20" i="70"/>
  <c r="AC14" i="15"/>
  <c r="AS14"/>
  <c r="M14"/>
  <c r="AG14"/>
  <c r="U14"/>
  <c r="AK14"/>
  <c r="Y13"/>
  <c r="AO13"/>
  <c r="Q14"/>
  <c r="AS25" i="253"/>
  <c r="AT26"/>
  <c r="V26"/>
  <c r="U25"/>
  <c r="BL25"/>
  <c r="BK24"/>
  <c r="BF25"/>
  <c r="BE24"/>
  <c r="AM24"/>
  <c r="AN25"/>
  <c r="AH24"/>
  <c r="AG23"/>
  <c r="P26"/>
  <c r="O25"/>
  <c r="F4" i="82"/>
  <c r="G4"/>
  <c r="I36" i="35"/>
  <c r="AC36"/>
  <c r="AW36"/>
  <c r="S36"/>
  <c r="AM36"/>
  <c r="C35" i="34"/>
  <c r="D36" i="35"/>
  <c r="C36"/>
  <c r="N36"/>
  <c r="X36"/>
  <c r="AH36"/>
  <c r="AR36"/>
  <c r="BB36"/>
  <c r="V29" i="1"/>
  <c r="AZ29"/>
  <c r="BF29"/>
  <c r="P29"/>
  <c r="AN28"/>
  <c r="AB29"/>
  <c r="AT29"/>
  <c r="BL30"/>
  <c r="G37" i="15"/>
  <c r="D36" i="19" s="1"/>
  <c r="AE37" i="9"/>
  <c r="CN36" i="19" s="1"/>
  <c r="AH37" i="9"/>
  <c r="CX36" i="19" s="1"/>
  <c r="Y37" i="9"/>
  <c r="BT36" i="19" s="1"/>
  <c r="V37" i="9"/>
  <c r="BJ36" i="19" s="1"/>
  <c r="S37" i="9"/>
  <c r="AZ36" i="19" s="1"/>
  <c r="P37" i="9"/>
  <c r="AP36" i="19" s="1"/>
  <c r="M37" i="9"/>
  <c r="AF36" i="19" s="1"/>
  <c r="J37" i="9"/>
  <c r="V36" i="19" s="1"/>
  <c r="G37" i="9"/>
  <c r="L36" i="19" s="1"/>
  <c r="D37" i="9"/>
  <c r="B36" i="19" s="1"/>
  <c r="G37" i="5"/>
  <c r="AQ37" i="3"/>
  <c r="AR37" s="1"/>
  <c r="AM37"/>
  <c r="AN37" s="1"/>
  <c r="AI37"/>
  <c r="AJ37" s="1"/>
  <c r="AE37"/>
  <c r="AF37" s="1"/>
  <c r="AA37"/>
  <c r="AB37" s="1"/>
  <c r="W37"/>
  <c r="X37" s="1"/>
  <c r="S37"/>
  <c r="T37" s="1"/>
  <c r="O37"/>
  <c r="P37" s="1"/>
  <c r="K37"/>
  <c r="L37" s="1"/>
  <c r="G37"/>
  <c r="H37" s="1"/>
  <c r="C37"/>
  <c r="D37" s="1"/>
  <c r="BI38" i="1"/>
  <c r="BC38"/>
  <c r="CD36" i="58" s="1"/>
  <c r="AW38" i="1"/>
  <c r="BT36" i="58" s="1"/>
  <c r="AK38" i="1"/>
  <c r="AE38"/>
  <c r="AP36" i="58" s="1"/>
  <c r="Y38" i="1"/>
  <c r="AF36" i="58" s="1"/>
  <c r="S38" i="1"/>
  <c r="G38"/>
  <c r="B36" i="58" s="1"/>
  <c r="G36" i="1"/>
  <c r="J25" i="253" l="1"/>
  <c r="I24"/>
  <c r="AB25"/>
  <c r="AA24"/>
  <c r="AY23"/>
  <c r="AZ24"/>
  <c r="D24"/>
  <c r="C23"/>
  <c r="C37" i="35"/>
  <c r="D37"/>
  <c r="E38" i="18"/>
  <c r="E39"/>
  <c r="W38"/>
  <c r="W39"/>
  <c r="U38"/>
  <c r="U39"/>
  <c r="G38"/>
  <c r="G39"/>
  <c r="S38"/>
  <c r="S39"/>
  <c r="M121" i="16"/>
  <c r="AO23"/>
  <c r="E121"/>
  <c r="I23"/>
  <c r="I121"/>
  <c r="Y23"/>
  <c r="C118"/>
  <c r="AG20"/>
  <c r="U20"/>
  <c r="AK20"/>
  <c r="Q20"/>
  <c r="J122"/>
  <c r="AC24"/>
  <c r="F121"/>
  <c r="M23"/>
  <c r="D122"/>
  <c r="E24"/>
  <c r="M13" i="15"/>
  <c r="Q13"/>
  <c r="Y12"/>
  <c r="AK13"/>
  <c r="I13"/>
  <c r="U13"/>
  <c r="AS13"/>
  <c r="C11" i="16"/>
  <c r="E11" i="15"/>
  <c r="I19" i="70"/>
  <c r="AC13" i="15"/>
  <c r="AO12"/>
  <c r="AG13"/>
  <c r="BF24" i="253"/>
  <c r="BE23"/>
  <c r="BL24"/>
  <c r="BK23"/>
  <c r="AN24"/>
  <c r="AM23"/>
  <c r="AT25"/>
  <c r="AS24"/>
  <c r="AH23"/>
  <c r="AG22"/>
  <c r="O24"/>
  <c r="P25"/>
  <c r="V25"/>
  <c r="U24"/>
  <c r="C37" i="18"/>
  <c r="C8"/>
  <c r="C34"/>
  <c r="C30"/>
  <c r="C26"/>
  <c r="C22"/>
  <c r="C18"/>
  <c r="C13"/>
  <c r="C10"/>
  <c r="C35"/>
  <c r="C31"/>
  <c r="C27"/>
  <c r="C23"/>
  <c r="C19"/>
  <c r="C15"/>
  <c r="C7"/>
  <c r="C12"/>
  <c r="C36"/>
  <c r="C32"/>
  <c r="C28"/>
  <c r="C24"/>
  <c r="C20"/>
  <c r="C16"/>
  <c r="C9"/>
  <c r="C14"/>
  <c r="C6"/>
  <c r="C42" s="1"/>
  <c r="C33"/>
  <c r="C29"/>
  <c r="C25"/>
  <c r="C21"/>
  <c r="C17"/>
  <c r="C11"/>
  <c r="E37"/>
  <c r="E36"/>
  <c r="E32"/>
  <c r="E28"/>
  <c r="E24"/>
  <c r="E20"/>
  <c r="E16"/>
  <c r="E9"/>
  <c r="E10"/>
  <c r="E33"/>
  <c r="E29"/>
  <c r="E25"/>
  <c r="E21"/>
  <c r="E17"/>
  <c r="E11"/>
  <c r="E12"/>
  <c r="E34"/>
  <c r="E30"/>
  <c r="E26"/>
  <c r="E22"/>
  <c r="E18"/>
  <c r="E13"/>
  <c r="E14"/>
  <c r="E6"/>
  <c r="E42" s="1"/>
  <c r="E35"/>
  <c r="E31"/>
  <c r="E27"/>
  <c r="E23"/>
  <c r="E19"/>
  <c r="E15"/>
  <c r="E7"/>
  <c r="E8"/>
  <c r="G37"/>
  <c r="G35"/>
  <c r="G31"/>
  <c r="G27"/>
  <c r="G23"/>
  <c r="G19"/>
  <c r="G15"/>
  <c r="G36"/>
  <c r="G32"/>
  <c r="G28"/>
  <c r="G24"/>
  <c r="G20"/>
  <c r="G16"/>
  <c r="G33"/>
  <c r="G29"/>
  <c r="G25"/>
  <c r="G21"/>
  <c r="G17"/>
  <c r="G34"/>
  <c r="G30"/>
  <c r="G26"/>
  <c r="G22"/>
  <c r="G18"/>
  <c r="BF28" i="1"/>
  <c r="BL29"/>
  <c r="AB28"/>
  <c r="P28"/>
  <c r="V28"/>
  <c r="AT28"/>
  <c r="AN27"/>
  <c r="AZ28"/>
  <c r="L49" i="13"/>
  <c r="AP49"/>
  <c r="V36" i="58"/>
  <c r="M37" i="5"/>
  <c r="CN36" i="58"/>
  <c r="AA37" i="5"/>
  <c r="AZ36" i="58"/>
  <c r="S37" i="5"/>
  <c r="W37"/>
  <c r="O37"/>
  <c r="M38" i="1"/>
  <c r="Y37" i="5"/>
  <c r="Q37"/>
  <c r="I37"/>
  <c r="BO38" i="1"/>
  <c r="AQ38"/>
  <c r="AS37" i="3"/>
  <c r="AO37"/>
  <c r="AK37"/>
  <c r="AG37"/>
  <c r="AC37"/>
  <c r="Y37"/>
  <c r="U37"/>
  <c r="Q37"/>
  <c r="M37"/>
  <c r="I37"/>
  <c r="E37"/>
  <c r="AZ23" i="253" l="1"/>
  <c r="AY22"/>
  <c r="J24"/>
  <c r="I23"/>
  <c r="AA23"/>
  <c r="AB24"/>
  <c r="C22"/>
  <c r="D23"/>
  <c r="D38" i="35"/>
  <c r="C38"/>
  <c r="M120" i="16"/>
  <c r="AO22"/>
  <c r="F120"/>
  <c r="M22"/>
  <c r="C117"/>
  <c r="U19"/>
  <c r="Q19"/>
  <c r="AG19"/>
  <c r="AK19"/>
  <c r="E120"/>
  <c r="I22"/>
  <c r="I120"/>
  <c r="Y22"/>
  <c r="D121"/>
  <c r="E23"/>
  <c r="J121"/>
  <c r="AC23"/>
  <c r="U12" i="15"/>
  <c r="C10" i="16"/>
  <c r="E10" i="15"/>
  <c r="I18" i="70"/>
  <c r="AG12" i="15"/>
  <c r="I12"/>
  <c r="M12"/>
  <c r="AK12"/>
  <c r="AS12"/>
  <c r="Y11"/>
  <c r="AO11"/>
  <c r="AC12"/>
  <c r="Q12"/>
  <c r="V24" i="253"/>
  <c r="U23"/>
  <c r="AT24"/>
  <c r="AS23"/>
  <c r="AN23"/>
  <c r="AM22"/>
  <c r="P24"/>
  <c r="O23"/>
  <c r="BK22"/>
  <c r="BL23"/>
  <c r="AH22"/>
  <c r="AG21"/>
  <c r="BF23"/>
  <c r="BE22"/>
  <c r="V27" i="1"/>
  <c r="P27"/>
  <c r="AZ27"/>
  <c r="AT27"/>
  <c r="AB27"/>
  <c r="BF27"/>
  <c r="AN26"/>
  <c r="BL28"/>
  <c r="CX36" i="58"/>
  <c r="AC37" i="5"/>
  <c r="BJ36" i="58"/>
  <c r="U37" i="5"/>
  <c r="L36" i="58"/>
  <c r="K37" i="5"/>
  <c r="AY21" i="253" l="1"/>
  <c r="AZ22"/>
  <c r="AB23"/>
  <c r="AA22"/>
  <c r="I22"/>
  <c r="J23"/>
  <c r="C21"/>
  <c r="D22"/>
  <c r="D120" i="16"/>
  <c r="E22"/>
  <c r="E119"/>
  <c r="I21"/>
  <c r="M119"/>
  <c r="AO21"/>
  <c r="F119"/>
  <c r="M21"/>
  <c r="C116"/>
  <c r="Q18"/>
  <c r="U18"/>
  <c r="AG18"/>
  <c r="AK18"/>
  <c r="J120"/>
  <c r="AC22"/>
  <c r="I119"/>
  <c r="Y21"/>
  <c r="AS11" i="15"/>
  <c r="AK11"/>
  <c r="M11"/>
  <c r="AC11"/>
  <c r="AO10"/>
  <c r="U11"/>
  <c r="I11"/>
  <c r="AG11"/>
  <c r="Y10"/>
  <c r="E9"/>
  <c r="C9" i="16"/>
  <c r="I17" i="70"/>
  <c r="Q11" i="15"/>
  <c r="AN22" i="253"/>
  <c r="AM21"/>
  <c r="BL22"/>
  <c r="BK21"/>
  <c r="BE21"/>
  <c r="BF22"/>
  <c r="V23"/>
  <c r="U22"/>
  <c r="AH21"/>
  <c r="AG20"/>
  <c r="P23"/>
  <c r="O22"/>
  <c r="AS22"/>
  <c r="AT23"/>
  <c r="BL27" i="1"/>
  <c r="BF26"/>
  <c r="AZ26"/>
  <c r="V26"/>
  <c r="AN25"/>
  <c r="AB26"/>
  <c r="AT26"/>
  <c r="P26"/>
  <c r="J22" i="253" l="1"/>
  <c r="I21"/>
  <c r="AY20"/>
  <c r="AZ21"/>
  <c r="AA21"/>
  <c r="AB22"/>
  <c r="C20"/>
  <c r="D21"/>
  <c r="D119" i="16"/>
  <c r="E21"/>
  <c r="J119"/>
  <c r="AC21"/>
  <c r="C115"/>
  <c r="U17"/>
  <c r="Q17"/>
  <c r="AK17"/>
  <c r="AG17"/>
  <c r="F118"/>
  <c r="M20"/>
  <c r="E118"/>
  <c r="I20"/>
  <c r="M118"/>
  <c r="AO20"/>
  <c r="I118"/>
  <c r="Y20"/>
  <c r="AO9" i="15"/>
  <c r="U10"/>
  <c r="AS10"/>
  <c r="Q10"/>
  <c r="AK10"/>
  <c r="AC10"/>
  <c r="Y9"/>
  <c r="I10"/>
  <c r="I16" i="70"/>
  <c r="E8" i="15"/>
  <c r="C8" i="16"/>
  <c r="M10" i="15"/>
  <c r="AG10"/>
  <c r="AT22" i="253"/>
  <c r="AS21"/>
  <c r="BF21"/>
  <c r="BE20"/>
  <c r="P22"/>
  <c r="O21"/>
  <c r="AN21"/>
  <c r="AM20"/>
  <c r="AH20"/>
  <c r="AG19"/>
  <c r="V22"/>
  <c r="U21"/>
  <c r="BL21"/>
  <c r="BK20"/>
  <c r="AT25" i="1"/>
  <c r="P25"/>
  <c r="AB25"/>
  <c r="V25"/>
  <c r="BL26"/>
  <c r="AN24"/>
  <c r="AZ25"/>
  <c r="BF25"/>
  <c r="S34" i="35"/>
  <c r="S33"/>
  <c r="S32"/>
  <c r="S31"/>
  <c r="S30"/>
  <c r="S29"/>
  <c r="S28"/>
  <c r="S27"/>
  <c r="S26"/>
  <c r="S25"/>
  <c r="S24"/>
  <c r="S23"/>
  <c r="S22"/>
  <c r="S21"/>
  <c r="S20"/>
  <c r="S19"/>
  <c r="S18"/>
  <c r="S17"/>
  <c r="S16"/>
  <c r="S15"/>
  <c r="S14"/>
  <c r="S13"/>
  <c r="S12"/>
  <c r="S11"/>
  <c r="S10"/>
  <c r="S9"/>
  <c r="S8"/>
  <c r="S7"/>
  <c r="S6"/>
  <c r="S42" s="1"/>
  <c r="AY19" i="253" l="1"/>
  <c r="AZ20"/>
  <c r="AA20"/>
  <c r="AB21"/>
  <c r="I20"/>
  <c r="J21"/>
  <c r="C19"/>
  <c r="D20"/>
  <c r="D118" i="16"/>
  <c r="E20"/>
  <c r="M117"/>
  <c r="AO19"/>
  <c r="F117"/>
  <c r="M19"/>
  <c r="C114"/>
  <c r="U16"/>
  <c r="AK16"/>
  <c r="AG16"/>
  <c r="Q16"/>
  <c r="J118"/>
  <c r="AC20"/>
  <c r="I117"/>
  <c r="Y19"/>
  <c r="E117"/>
  <c r="I19"/>
  <c r="M9" i="15"/>
  <c r="AS9"/>
  <c r="Q9"/>
  <c r="AK9"/>
  <c r="C7" i="16"/>
  <c r="C43" s="1"/>
  <c r="E7" i="15"/>
  <c r="E43" s="1"/>
  <c r="I15" i="70"/>
  <c r="AC9" i="15"/>
  <c r="AG9"/>
  <c r="Y8"/>
  <c r="U9"/>
  <c r="I9"/>
  <c r="AO8"/>
  <c r="P21" i="253"/>
  <c r="O20"/>
  <c r="BL20"/>
  <c r="BK19"/>
  <c r="AH19"/>
  <c r="AH52" s="1"/>
  <c r="AG17"/>
  <c r="AG52"/>
  <c r="AN20"/>
  <c r="AM19"/>
  <c r="AS20"/>
  <c r="AT21"/>
  <c r="V21"/>
  <c r="U20"/>
  <c r="BF20"/>
  <c r="BE19"/>
  <c r="BL25" i="1"/>
  <c r="V24"/>
  <c r="BF24"/>
  <c r="AN23"/>
  <c r="AB24"/>
  <c r="AT24"/>
  <c r="AZ24"/>
  <c r="P24"/>
  <c r="AY17" i="253" l="1"/>
  <c r="AZ19"/>
  <c r="AZ52" s="1"/>
  <c r="AY52"/>
  <c r="AB20"/>
  <c r="AA19"/>
  <c r="I19"/>
  <c r="J20"/>
  <c r="C52"/>
  <c r="C17"/>
  <c r="D19"/>
  <c r="D52" s="1"/>
  <c r="F116" i="16"/>
  <c r="M18"/>
  <c r="I116"/>
  <c r="Y18"/>
  <c r="C113"/>
  <c r="U15"/>
  <c r="AK15"/>
  <c r="Q15"/>
  <c r="AG15"/>
  <c r="M116"/>
  <c r="AO18"/>
  <c r="D117"/>
  <c r="E19"/>
  <c r="E116"/>
  <c r="I18"/>
  <c r="J117"/>
  <c r="AC19"/>
  <c r="I14" i="70"/>
  <c r="AC8" i="15"/>
  <c r="AO7"/>
  <c r="AO43" s="1"/>
  <c r="AK8"/>
  <c r="AS8"/>
  <c r="Y7"/>
  <c r="Y43" s="1"/>
  <c r="AG8"/>
  <c r="M8"/>
  <c r="U8"/>
  <c r="I8"/>
  <c r="Q8"/>
  <c r="BF19" i="253"/>
  <c r="BF52" s="1"/>
  <c r="BE17"/>
  <c r="BE52"/>
  <c r="AN19"/>
  <c r="AN52" s="1"/>
  <c r="AM17"/>
  <c r="AM52"/>
  <c r="V20"/>
  <c r="U19"/>
  <c r="AS19"/>
  <c r="AT20"/>
  <c r="AH17"/>
  <c r="AG16"/>
  <c r="P20"/>
  <c r="O19"/>
  <c r="BL19"/>
  <c r="BL52" s="1"/>
  <c r="BK17"/>
  <c r="BK52"/>
  <c r="P23" i="1"/>
  <c r="AT23"/>
  <c r="BF23"/>
  <c r="BL24"/>
  <c r="AZ23"/>
  <c r="AB23"/>
  <c r="AN22"/>
  <c r="V23"/>
  <c r="AA52" i="253" l="1"/>
  <c r="AA17"/>
  <c r="AB19"/>
  <c r="AB52" s="1"/>
  <c r="AY16"/>
  <c r="AZ17"/>
  <c r="I52"/>
  <c r="I17"/>
  <c r="J19"/>
  <c r="J52" s="1"/>
  <c r="D17"/>
  <c r="C16"/>
  <c r="F115" i="16"/>
  <c r="M17"/>
  <c r="E115"/>
  <c r="I17"/>
  <c r="M115"/>
  <c r="AO17"/>
  <c r="I115"/>
  <c r="Y17"/>
  <c r="C112"/>
  <c r="Q14"/>
  <c r="AG14"/>
  <c r="AK14"/>
  <c r="U14"/>
  <c r="J116"/>
  <c r="AC18"/>
  <c r="D116"/>
  <c r="E18"/>
  <c r="I7" i="15"/>
  <c r="I43" s="1"/>
  <c r="I13" i="70"/>
  <c r="AS7" i="15"/>
  <c r="AS43" s="1"/>
  <c r="M7"/>
  <c r="M43" s="1"/>
  <c r="AG7"/>
  <c r="AG43" s="1"/>
  <c r="AK7"/>
  <c r="AK43" s="1"/>
  <c r="AC7"/>
  <c r="AC43" s="1"/>
  <c r="U7"/>
  <c r="U43" s="1"/>
  <c r="Q7"/>
  <c r="Q43" s="1"/>
  <c r="BF17" i="253"/>
  <c r="BE16"/>
  <c r="AT19"/>
  <c r="AT52" s="1"/>
  <c r="AS17"/>
  <c r="AS52"/>
  <c r="O17"/>
  <c r="P19"/>
  <c r="P52" s="1"/>
  <c r="O52"/>
  <c r="AN17"/>
  <c r="AM16"/>
  <c r="BL17"/>
  <c r="BK16"/>
  <c r="AH16"/>
  <c r="AG15"/>
  <c r="V19"/>
  <c r="V52" s="1"/>
  <c r="U17"/>
  <c r="U52"/>
  <c r="AZ22" i="1"/>
  <c r="BF22"/>
  <c r="V22"/>
  <c r="AB22"/>
  <c r="BL23"/>
  <c r="P22"/>
  <c r="AN21"/>
  <c r="AT22"/>
  <c r="C49" i="4"/>
  <c r="C88"/>
  <c r="B88"/>
  <c r="B49"/>
  <c r="C5" i="189"/>
  <c r="D5"/>
  <c r="E5"/>
  <c r="F5"/>
  <c r="G5"/>
  <c r="H5"/>
  <c r="I5"/>
  <c r="J5"/>
  <c r="K5"/>
  <c r="L5"/>
  <c r="C6"/>
  <c r="D6"/>
  <c r="E6"/>
  <c r="F6"/>
  <c r="G6"/>
  <c r="H6"/>
  <c r="I6"/>
  <c r="J6"/>
  <c r="K6"/>
  <c r="L6"/>
  <c r="C7"/>
  <c r="D7"/>
  <c r="E7"/>
  <c r="F7"/>
  <c r="G7"/>
  <c r="H7"/>
  <c r="I7"/>
  <c r="J7"/>
  <c r="K7"/>
  <c r="L7"/>
  <c r="C8"/>
  <c r="D8"/>
  <c r="E8"/>
  <c r="F8"/>
  <c r="G8"/>
  <c r="H8"/>
  <c r="I8"/>
  <c r="J8"/>
  <c r="K8"/>
  <c r="L8"/>
  <c r="C9"/>
  <c r="D9"/>
  <c r="E9"/>
  <c r="F9"/>
  <c r="G9"/>
  <c r="H9"/>
  <c r="I9"/>
  <c r="J9"/>
  <c r="K9"/>
  <c r="L9"/>
  <c r="C10"/>
  <c r="D10"/>
  <c r="E10"/>
  <c r="F10"/>
  <c r="G10"/>
  <c r="H10"/>
  <c r="I10"/>
  <c r="J10"/>
  <c r="K10"/>
  <c r="L10"/>
  <c r="C11"/>
  <c r="D11"/>
  <c r="E11"/>
  <c r="F11"/>
  <c r="G11"/>
  <c r="H11"/>
  <c r="I11"/>
  <c r="J11"/>
  <c r="K11"/>
  <c r="L11"/>
  <c r="C12"/>
  <c r="D12"/>
  <c r="E12"/>
  <c r="F12"/>
  <c r="G12"/>
  <c r="H12"/>
  <c r="I12"/>
  <c r="J12"/>
  <c r="K12"/>
  <c r="L12"/>
  <c r="C13"/>
  <c r="D13"/>
  <c r="E13"/>
  <c r="F13"/>
  <c r="G13"/>
  <c r="H13"/>
  <c r="I13"/>
  <c r="J13"/>
  <c r="K13"/>
  <c r="L13"/>
  <c r="C14"/>
  <c r="D14"/>
  <c r="E14"/>
  <c r="F14"/>
  <c r="G14"/>
  <c r="H14"/>
  <c r="I14"/>
  <c r="J14"/>
  <c r="K14"/>
  <c r="L14"/>
  <c r="C15"/>
  <c r="D15"/>
  <c r="E15"/>
  <c r="F15"/>
  <c r="G15"/>
  <c r="H15"/>
  <c r="I15"/>
  <c r="J15"/>
  <c r="K15"/>
  <c r="L15"/>
  <c r="C16"/>
  <c r="D16"/>
  <c r="E16"/>
  <c r="F16"/>
  <c r="G16"/>
  <c r="H16"/>
  <c r="I16"/>
  <c r="J16"/>
  <c r="K16"/>
  <c r="L16"/>
  <c r="C17"/>
  <c r="D17"/>
  <c r="E17"/>
  <c r="F17"/>
  <c r="G17"/>
  <c r="H17"/>
  <c r="I17"/>
  <c r="J17"/>
  <c r="K17"/>
  <c r="L17"/>
  <c r="C18"/>
  <c r="D18"/>
  <c r="E18"/>
  <c r="F18"/>
  <c r="G18"/>
  <c r="H18"/>
  <c r="I18"/>
  <c r="J18"/>
  <c r="K18"/>
  <c r="L18"/>
  <c r="C19"/>
  <c r="D19"/>
  <c r="E19"/>
  <c r="F19"/>
  <c r="G19"/>
  <c r="H19"/>
  <c r="I19"/>
  <c r="J19"/>
  <c r="K19"/>
  <c r="L19"/>
  <c r="C20"/>
  <c r="D20"/>
  <c r="E20"/>
  <c r="F20"/>
  <c r="G20"/>
  <c r="H20"/>
  <c r="I20"/>
  <c r="J20"/>
  <c r="K20"/>
  <c r="L20"/>
  <c r="C21"/>
  <c r="D21"/>
  <c r="E21"/>
  <c r="F21"/>
  <c r="G21"/>
  <c r="H21"/>
  <c r="I21"/>
  <c r="J21"/>
  <c r="K21"/>
  <c r="L21"/>
  <c r="C22"/>
  <c r="D22"/>
  <c r="E22"/>
  <c r="F22"/>
  <c r="G22"/>
  <c r="H22"/>
  <c r="I22"/>
  <c r="J22"/>
  <c r="K22"/>
  <c r="L22"/>
  <c r="C23"/>
  <c r="D23"/>
  <c r="E23"/>
  <c r="F23"/>
  <c r="G23"/>
  <c r="H23"/>
  <c r="I23"/>
  <c r="J23"/>
  <c r="K23"/>
  <c r="L23"/>
  <c r="C24"/>
  <c r="D24"/>
  <c r="E24"/>
  <c r="F24"/>
  <c r="G24"/>
  <c r="H24"/>
  <c r="I24"/>
  <c r="J24"/>
  <c r="K24"/>
  <c r="L24"/>
  <c r="C25"/>
  <c r="D25"/>
  <c r="E25"/>
  <c r="F25"/>
  <c r="G25"/>
  <c r="H25"/>
  <c r="I25"/>
  <c r="J25"/>
  <c r="K25"/>
  <c r="L25"/>
  <c r="C26"/>
  <c r="D26"/>
  <c r="E26"/>
  <c r="F26"/>
  <c r="G26"/>
  <c r="H26"/>
  <c r="I26"/>
  <c r="J26"/>
  <c r="K26"/>
  <c r="L26"/>
  <c r="C27"/>
  <c r="D27"/>
  <c r="E27"/>
  <c r="F27"/>
  <c r="G27"/>
  <c r="H27"/>
  <c r="I27"/>
  <c r="J27"/>
  <c r="K27"/>
  <c r="L27"/>
  <c r="C28"/>
  <c r="D28"/>
  <c r="E28"/>
  <c r="F28"/>
  <c r="G28"/>
  <c r="H28"/>
  <c r="I28"/>
  <c r="J28"/>
  <c r="K28"/>
  <c r="L28"/>
  <c r="C29"/>
  <c r="D29"/>
  <c r="E29"/>
  <c r="F29"/>
  <c r="G29"/>
  <c r="H29"/>
  <c r="I29"/>
  <c r="J29"/>
  <c r="K29"/>
  <c r="L29"/>
  <c r="C30"/>
  <c r="D30"/>
  <c r="E30"/>
  <c r="F30"/>
  <c r="G30"/>
  <c r="H30"/>
  <c r="I30"/>
  <c r="J30"/>
  <c r="K30"/>
  <c r="L30"/>
  <c r="C31"/>
  <c r="D31"/>
  <c r="E31"/>
  <c r="F31"/>
  <c r="G31"/>
  <c r="H31"/>
  <c r="I31"/>
  <c r="J31"/>
  <c r="K31"/>
  <c r="L31"/>
  <c r="C32"/>
  <c r="D32"/>
  <c r="E32"/>
  <c r="F32"/>
  <c r="G32"/>
  <c r="H32"/>
  <c r="I32"/>
  <c r="J32"/>
  <c r="K32"/>
  <c r="L32"/>
  <c r="L4"/>
  <c r="L40" s="1"/>
  <c r="K4"/>
  <c r="K40" s="1"/>
  <c r="J4"/>
  <c r="J40" s="1"/>
  <c r="I4"/>
  <c r="I40" s="1"/>
  <c r="H4"/>
  <c r="H40" s="1"/>
  <c r="G4"/>
  <c r="G40" s="1"/>
  <c r="F4"/>
  <c r="F40" s="1"/>
  <c r="E4"/>
  <c r="E40" s="1"/>
  <c r="D4"/>
  <c r="D40" s="1"/>
  <c r="C4"/>
  <c r="C40" s="1"/>
  <c r="B4"/>
  <c r="B40" s="1"/>
  <c r="B5"/>
  <c r="B6"/>
  <c r="B7"/>
  <c r="B8"/>
  <c r="B9"/>
  <c r="B10"/>
  <c r="B11"/>
  <c r="B12"/>
  <c r="B13"/>
  <c r="B14"/>
  <c r="B15"/>
  <c r="B16"/>
  <c r="B17"/>
  <c r="B18"/>
  <c r="B19"/>
  <c r="B20"/>
  <c r="B21"/>
  <c r="B22"/>
  <c r="B23"/>
  <c r="B24"/>
  <c r="B25"/>
  <c r="B26"/>
  <c r="B27"/>
  <c r="B28"/>
  <c r="B29"/>
  <c r="B30"/>
  <c r="B31"/>
  <c r="B32"/>
  <c r="AA16" i="253" l="1"/>
  <c r="AB17"/>
  <c r="I16"/>
  <c r="J17"/>
  <c r="AZ16"/>
  <c r="AY15"/>
  <c r="D16"/>
  <c r="C15"/>
  <c r="M114" i="16"/>
  <c r="AO16"/>
  <c r="J115"/>
  <c r="AC17"/>
  <c r="C111"/>
  <c r="U13"/>
  <c r="Q13"/>
  <c r="AK13"/>
  <c r="AG13"/>
  <c r="I114"/>
  <c r="Y16"/>
  <c r="E114"/>
  <c r="I16"/>
  <c r="F114"/>
  <c r="M16"/>
  <c r="D115"/>
  <c r="E17"/>
  <c r="I12" i="70"/>
  <c r="V17" i="253"/>
  <c r="U16"/>
  <c r="AN16"/>
  <c r="AM15"/>
  <c r="P17"/>
  <c r="O16"/>
  <c r="AG14"/>
  <c r="AH15"/>
  <c r="BL16"/>
  <c r="BK15"/>
  <c r="AT17"/>
  <c r="AS16"/>
  <c r="BF16"/>
  <c r="BE15"/>
  <c r="AB21" i="1"/>
  <c r="AT21"/>
  <c r="P21"/>
  <c r="BL22"/>
  <c r="V21"/>
  <c r="AZ21"/>
  <c r="AN20"/>
  <c r="BF21"/>
  <c r="T16" i="156"/>
  <c r="G16" i="152" s="1"/>
  <c r="S16" i="156"/>
  <c r="R16"/>
  <c r="Q16"/>
  <c r="P16"/>
  <c r="O16"/>
  <c r="N16"/>
  <c r="M16"/>
  <c r="L16"/>
  <c r="K16"/>
  <c r="J16"/>
  <c r="I16"/>
  <c r="H16"/>
  <c r="G16"/>
  <c r="F16"/>
  <c r="E16"/>
  <c r="D16"/>
  <c r="C16"/>
  <c r="B16"/>
  <c r="T15"/>
  <c r="T36" s="1"/>
  <c r="S15"/>
  <c r="S36" s="1"/>
  <c r="R15"/>
  <c r="R36" s="1"/>
  <c r="Q15"/>
  <c r="Q36" s="1"/>
  <c r="P15"/>
  <c r="P36" s="1"/>
  <c r="O15"/>
  <c r="O36" s="1"/>
  <c r="N15"/>
  <c r="N36" s="1"/>
  <c r="M15"/>
  <c r="M36" s="1"/>
  <c r="L15"/>
  <c r="L36" s="1"/>
  <c r="K15"/>
  <c r="K36" s="1"/>
  <c r="J15"/>
  <c r="J36" s="1"/>
  <c r="I15"/>
  <c r="I36" s="1"/>
  <c r="H15"/>
  <c r="H36" s="1"/>
  <c r="G15"/>
  <c r="F15"/>
  <c r="E15"/>
  <c r="E36" s="1"/>
  <c r="D15"/>
  <c r="D36" s="1"/>
  <c r="C15"/>
  <c r="B15"/>
  <c r="B36" s="1"/>
  <c r="T14"/>
  <c r="S14"/>
  <c r="R14"/>
  <c r="Q14"/>
  <c r="P14"/>
  <c r="O14"/>
  <c r="N14"/>
  <c r="M14"/>
  <c r="L14"/>
  <c r="K14"/>
  <c r="J14"/>
  <c r="I14"/>
  <c r="H14"/>
  <c r="G14"/>
  <c r="F14"/>
  <c r="E14"/>
  <c r="D14"/>
  <c r="C14"/>
  <c r="B14"/>
  <c r="T13"/>
  <c r="S13"/>
  <c r="R13"/>
  <c r="Q13"/>
  <c r="P13"/>
  <c r="O13"/>
  <c r="N13"/>
  <c r="M13"/>
  <c r="L13"/>
  <c r="K13"/>
  <c r="J13"/>
  <c r="I13"/>
  <c r="H13"/>
  <c r="G13"/>
  <c r="F13"/>
  <c r="E13"/>
  <c r="D13"/>
  <c r="C13"/>
  <c r="B13"/>
  <c r="T12"/>
  <c r="G12" i="152" s="1"/>
  <c r="S12" i="156"/>
  <c r="R12"/>
  <c r="Q12"/>
  <c r="P12"/>
  <c r="O12"/>
  <c r="N12"/>
  <c r="M12"/>
  <c r="L12"/>
  <c r="K12"/>
  <c r="J12"/>
  <c r="I12"/>
  <c r="H12"/>
  <c r="G12"/>
  <c r="F12"/>
  <c r="E12"/>
  <c r="D12"/>
  <c r="C12"/>
  <c r="B12"/>
  <c r="T11"/>
  <c r="T32" s="1"/>
  <c r="S11"/>
  <c r="S32" s="1"/>
  <c r="R11"/>
  <c r="R32" s="1"/>
  <c r="Q11"/>
  <c r="Q32" s="1"/>
  <c r="P11"/>
  <c r="P32" s="1"/>
  <c r="O11"/>
  <c r="O32" s="1"/>
  <c r="N11"/>
  <c r="N32" s="1"/>
  <c r="M11"/>
  <c r="M32" s="1"/>
  <c r="L11"/>
  <c r="L32" s="1"/>
  <c r="K11"/>
  <c r="K32" s="1"/>
  <c r="J11"/>
  <c r="J32" s="1"/>
  <c r="I11"/>
  <c r="I32" s="1"/>
  <c r="H11"/>
  <c r="H32" s="1"/>
  <c r="G11"/>
  <c r="F11"/>
  <c r="E11"/>
  <c r="E32" s="1"/>
  <c r="D11"/>
  <c r="D32" s="1"/>
  <c r="C11"/>
  <c r="B11"/>
  <c r="B32" s="1"/>
  <c r="T10"/>
  <c r="S10"/>
  <c r="R10"/>
  <c r="Q10"/>
  <c r="P10"/>
  <c r="O10"/>
  <c r="N10"/>
  <c r="M10"/>
  <c r="L10"/>
  <c r="K10"/>
  <c r="J10"/>
  <c r="I10"/>
  <c r="H10"/>
  <c r="G10"/>
  <c r="F10"/>
  <c r="E10"/>
  <c r="D10"/>
  <c r="C10"/>
  <c r="B10"/>
  <c r="T9"/>
  <c r="S9"/>
  <c r="R9"/>
  <c r="Q9"/>
  <c r="P9"/>
  <c r="O9"/>
  <c r="N9"/>
  <c r="M9"/>
  <c r="L9"/>
  <c r="K9"/>
  <c r="J9"/>
  <c r="I9"/>
  <c r="H9"/>
  <c r="G9"/>
  <c r="F9"/>
  <c r="E9"/>
  <c r="D9"/>
  <c r="C9"/>
  <c r="B9"/>
  <c r="T8"/>
  <c r="G8" i="152" s="1"/>
  <c r="S8" i="156"/>
  <c r="R8"/>
  <c r="Q8"/>
  <c r="P8"/>
  <c r="O8"/>
  <c r="N8"/>
  <c r="M8"/>
  <c r="L8"/>
  <c r="K8"/>
  <c r="J8"/>
  <c r="I8"/>
  <c r="H8"/>
  <c r="G8"/>
  <c r="F8"/>
  <c r="E8"/>
  <c r="D8"/>
  <c r="C8"/>
  <c r="B8"/>
  <c r="T7"/>
  <c r="T28" s="1"/>
  <c r="S7"/>
  <c r="S28" s="1"/>
  <c r="R7"/>
  <c r="R28" s="1"/>
  <c r="Q7"/>
  <c r="Q28" s="1"/>
  <c r="P7"/>
  <c r="P28" s="1"/>
  <c r="O7"/>
  <c r="O28" s="1"/>
  <c r="N7"/>
  <c r="N28" s="1"/>
  <c r="M7"/>
  <c r="M28" s="1"/>
  <c r="L7"/>
  <c r="L28" s="1"/>
  <c r="K7"/>
  <c r="K28" s="1"/>
  <c r="J7"/>
  <c r="J28" s="1"/>
  <c r="I7"/>
  <c r="I28" s="1"/>
  <c r="H7"/>
  <c r="H28" s="1"/>
  <c r="G7"/>
  <c r="F7"/>
  <c r="E7"/>
  <c r="E28" s="1"/>
  <c r="D7"/>
  <c r="D28" s="1"/>
  <c r="C7"/>
  <c r="B7"/>
  <c r="B28" s="1"/>
  <c r="T6"/>
  <c r="S6"/>
  <c r="R6"/>
  <c r="Q6"/>
  <c r="P6"/>
  <c r="O6"/>
  <c r="N6"/>
  <c r="M6"/>
  <c r="L6"/>
  <c r="K6"/>
  <c r="J6"/>
  <c r="I6"/>
  <c r="H6"/>
  <c r="G6"/>
  <c r="F6"/>
  <c r="E6"/>
  <c r="D6"/>
  <c r="C6"/>
  <c r="B6"/>
  <c r="H16" i="155"/>
  <c r="F16" i="152" s="1"/>
  <c r="G16" i="155"/>
  <c r="F16"/>
  <c r="E16"/>
  <c r="D16"/>
  <c r="C16"/>
  <c r="B16"/>
  <c r="H15"/>
  <c r="H36" s="1"/>
  <c r="G15"/>
  <c r="G36" s="1"/>
  <c r="F15"/>
  <c r="E15"/>
  <c r="E36" s="1"/>
  <c r="D15"/>
  <c r="D36" s="1"/>
  <c r="C15"/>
  <c r="C36" s="1"/>
  <c r="B15"/>
  <c r="H14"/>
  <c r="F14" i="152" s="1"/>
  <c r="G14" i="155"/>
  <c r="F14"/>
  <c r="E14"/>
  <c r="D14"/>
  <c r="C14"/>
  <c r="B14"/>
  <c r="H13"/>
  <c r="G13"/>
  <c r="F13"/>
  <c r="E13"/>
  <c r="D13"/>
  <c r="C13"/>
  <c r="B13"/>
  <c r="H12"/>
  <c r="F12" i="152" s="1"/>
  <c r="G12" i="155"/>
  <c r="F12"/>
  <c r="E12"/>
  <c r="D12"/>
  <c r="C12"/>
  <c r="B12"/>
  <c r="H11"/>
  <c r="H32" s="1"/>
  <c r="G11"/>
  <c r="G32" s="1"/>
  <c r="F11"/>
  <c r="F32" s="1"/>
  <c r="E11"/>
  <c r="E32" s="1"/>
  <c r="D11"/>
  <c r="D32" s="1"/>
  <c r="C11"/>
  <c r="C32" s="1"/>
  <c r="B11"/>
  <c r="B32" s="1"/>
  <c r="H10"/>
  <c r="F10" i="152" s="1"/>
  <c r="G10" i="155"/>
  <c r="F10"/>
  <c r="E10"/>
  <c r="D10"/>
  <c r="C10"/>
  <c r="B10"/>
  <c r="H9"/>
  <c r="G9"/>
  <c r="F9"/>
  <c r="E9"/>
  <c r="D9"/>
  <c r="C9"/>
  <c r="B9"/>
  <c r="H8"/>
  <c r="F8" i="152" s="1"/>
  <c r="G8" i="155"/>
  <c r="F8"/>
  <c r="E8"/>
  <c r="D8"/>
  <c r="C8"/>
  <c r="B8"/>
  <c r="H7"/>
  <c r="H28" s="1"/>
  <c r="G7"/>
  <c r="G28" s="1"/>
  <c r="F7"/>
  <c r="F28" s="1"/>
  <c r="E7"/>
  <c r="E28" s="1"/>
  <c r="D7"/>
  <c r="D28" s="1"/>
  <c r="C7"/>
  <c r="C28" s="1"/>
  <c r="B7"/>
  <c r="B28" s="1"/>
  <c r="H6"/>
  <c r="F6" i="152" s="1"/>
  <c r="G6" i="155"/>
  <c r="F6"/>
  <c r="E6"/>
  <c r="D6"/>
  <c r="C6"/>
  <c r="B6"/>
  <c r="F36" i="154"/>
  <c r="E36"/>
  <c r="D36"/>
  <c r="F35"/>
  <c r="E35"/>
  <c r="D35"/>
  <c r="F34"/>
  <c r="E34"/>
  <c r="D34"/>
  <c r="F33"/>
  <c r="E33"/>
  <c r="D33"/>
  <c r="F32"/>
  <c r="E32"/>
  <c r="D32"/>
  <c r="F31"/>
  <c r="D31"/>
  <c r="F30"/>
  <c r="E30"/>
  <c r="D30"/>
  <c r="F29"/>
  <c r="E29"/>
  <c r="D29"/>
  <c r="F28"/>
  <c r="F27"/>
  <c r="D27"/>
  <c r="F26"/>
  <c r="E26"/>
  <c r="L16"/>
  <c r="K16"/>
  <c r="J16"/>
  <c r="I16"/>
  <c r="H16"/>
  <c r="G16"/>
  <c r="C16"/>
  <c r="B16"/>
  <c r="L15"/>
  <c r="L35" s="1"/>
  <c r="K15"/>
  <c r="D15" i="152" s="1"/>
  <c r="D36" s="1"/>
  <c r="J15" i="154"/>
  <c r="I15"/>
  <c r="I35" s="1"/>
  <c r="H15"/>
  <c r="H35" s="1"/>
  <c r="G15"/>
  <c r="G35" s="1"/>
  <c r="C15"/>
  <c r="B15"/>
  <c r="B35" s="1"/>
  <c r="L14"/>
  <c r="L34" s="1"/>
  <c r="K14"/>
  <c r="J14"/>
  <c r="I14"/>
  <c r="I34" s="1"/>
  <c r="H14"/>
  <c r="H34" s="1"/>
  <c r="G14"/>
  <c r="G34" s="1"/>
  <c r="C14"/>
  <c r="C34" s="1"/>
  <c r="B14"/>
  <c r="B34" s="1"/>
  <c r="L13"/>
  <c r="L33" s="1"/>
  <c r="K13"/>
  <c r="D13" i="152" s="1"/>
  <c r="D34" s="1"/>
  <c r="J13" i="154"/>
  <c r="I13"/>
  <c r="I33" s="1"/>
  <c r="H13"/>
  <c r="H33" s="1"/>
  <c r="G13"/>
  <c r="G33" s="1"/>
  <c r="C13"/>
  <c r="C33" s="1"/>
  <c r="B13"/>
  <c r="B33" s="1"/>
  <c r="L12"/>
  <c r="L32" s="1"/>
  <c r="K12"/>
  <c r="J12"/>
  <c r="I12"/>
  <c r="I32" s="1"/>
  <c r="H12"/>
  <c r="H32" s="1"/>
  <c r="G12"/>
  <c r="G32" s="1"/>
  <c r="C12"/>
  <c r="C32" s="1"/>
  <c r="B12"/>
  <c r="B32" s="1"/>
  <c r="L11"/>
  <c r="L31" s="1"/>
  <c r="K11"/>
  <c r="D11" i="152" s="1"/>
  <c r="D32" s="1"/>
  <c r="J11" i="154"/>
  <c r="I11"/>
  <c r="I31" s="1"/>
  <c r="H11"/>
  <c r="H31" s="1"/>
  <c r="G11"/>
  <c r="G31" s="1"/>
  <c r="C11"/>
  <c r="C31" s="1"/>
  <c r="B11"/>
  <c r="B31" s="1"/>
  <c r="L10"/>
  <c r="L30" s="1"/>
  <c r="K10"/>
  <c r="D10" i="152" s="1"/>
  <c r="D31" s="1"/>
  <c r="J10" i="154"/>
  <c r="I10"/>
  <c r="I30" s="1"/>
  <c r="H10"/>
  <c r="H30" s="1"/>
  <c r="G10"/>
  <c r="G30" s="1"/>
  <c r="C10"/>
  <c r="C30" s="1"/>
  <c r="B10"/>
  <c r="B30" s="1"/>
  <c r="L9"/>
  <c r="L29" s="1"/>
  <c r="K9"/>
  <c r="J9"/>
  <c r="I9"/>
  <c r="I29" s="1"/>
  <c r="H9"/>
  <c r="H29" s="1"/>
  <c r="G9"/>
  <c r="G29" s="1"/>
  <c r="C9"/>
  <c r="C29" s="1"/>
  <c r="B9"/>
  <c r="B29" s="1"/>
  <c r="L8"/>
  <c r="L28" s="1"/>
  <c r="K8"/>
  <c r="D8" i="152" s="1"/>
  <c r="D29" s="1"/>
  <c r="J8" i="154"/>
  <c r="I8"/>
  <c r="I28" s="1"/>
  <c r="H8"/>
  <c r="H28" s="1"/>
  <c r="G8"/>
  <c r="G28" s="1"/>
  <c r="C8"/>
  <c r="C28" s="1"/>
  <c r="B8"/>
  <c r="B28" s="1"/>
  <c r="L7"/>
  <c r="L27" s="1"/>
  <c r="K7"/>
  <c r="D7" i="152" s="1"/>
  <c r="D28" s="1"/>
  <c r="J7" i="154"/>
  <c r="I7"/>
  <c r="I27" s="1"/>
  <c r="H7"/>
  <c r="H27" s="1"/>
  <c r="G7"/>
  <c r="G27" s="1"/>
  <c r="C7"/>
  <c r="C27" s="1"/>
  <c r="B7"/>
  <c r="B27" s="1"/>
  <c r="L6"/>
  <c r="E6" i="152" s="1"/>
  <c r="K6" i="154"/>
  <c r="K26" s="1"/>
  <c r="J6"/>
  <c r="I6"/>
  <c r="I26" s="1"/>
  <c r="H6"/>
  <c r="H26" s="1"/>
  <c r="G6"/>
  <c r="G26" s="1"/>
  <c r="D6"/>
  <c r="D26" s="1"/>
  <c r="C6"/>
  <c r="B6"/>
  <c r="H16" i="153"/>
  <c r="G16"/>
  <c r="F16"/>
  <c r="E16"/>
  <c r="D16"/>
  <c r="C16"/>
  <c r="B16"/>
  <c r="H15"/>
  <c r="H35" s="1"/>
  <c r="G15"/>
  <c r="F15"/>
  <c r="F35" s="1"/>
  <c r="E15"/>
  <c r="E35" s="1"/>
  <c r="D15"/>
  <c r="D35" s="1"/>
  <c r="C15"/>
  <c r="C35" s="1"/>
  <c r="B15"/>
  <c r="B35" s="1"/>
  <c r="H14"/>
  <c r="C14" i="152" s="1"/>
  <c r="G14" i="153"/>
  <c r="F14"/>
  <c r="E14"/>
  <c r="D14"/>
  <c r="C14"/>
  <c r="B14"/>
  <c r="H13"/>
  <c r="C13" i="152" s="1"/>
  <c r="G13" i="153"/>
  <c r="B13" i="152" s="1"/>
  <c r="F13" i="153"/>
  <c r="E13"/>
  <c r="D13"/>
  <c r="C13"/>
  <c r="B13"/>
  <c r="H12"/>
  <c r="G12"/>
  <c r="B12" i="152" s="1"/>
  <c r="F12" i="153"/>
  <c r="E12"/>
  <c r="D12"/>
  <c r="C12"/>
  <c r="B12"/>
  <c r="H11"/>
  <c r="H31" s="1"/>
  <c r="G11"/>
  <c r="G31" s="1"/>
  <c r="F11"/>
  <c r="F31" s="1"/>
  <c r="E11"/>
  <c r="E31" s="1"/>
  <c r="D11"/>
  <c r="D31" s="1"/>
  <c r="C11"/>
  <c r="C31" s="1"/>
  <c r="B11"/>
  <c r="B31" s="1"/>
  <c r="H10"/>
  <c r="C10" i="152" s="1"/>
  <c r="G10" i="153"/>
  <c r="G30" s="1"/>
  <c r="F10"/>
  <c r="E10"/>
  <c r="D10"/>
  <c r="C10"/>
  <c r="C30" s="1"/>
  <c r="B10"/>
  <c r="H9"/>
  <c r="G9"/>
  <c r="F9"/>
  <c r="E9"/>
  <c r="D9"/>
  <c r="C9"/>
  <c r="B9"/>
  <c r="H8"/>
  <c r="G8"/>
  <c r="F8"/>
  <c r="E8"/>
  <c r="D8"/>
  <c r="C8"/>
  <c r="B8"/>
  <c r="H7"/>
  <c r="H27" s="1"/>
  <c r="G7"/>
  <c r="G27" s="1"/>
  <c r="F7"/>
  <c r="F27" s="1"/>
  <c r="E7"/>
  <c r="E27" s="1"/>
  <c r="D7"/>
  <c r="D27" s="1"/>
  <c r="C7"/>
  <c r="C27" s="1"/>
  <c r="B7"/>
  <c r="B27" s="1"/>
  <c r="H6"/>
  <c r="C6" i="152" s="1"/>
  <c r="G6" i="153"/>
  <c r="G26" s="1"/>
  <c r="F6"/>
  <c r="E6"/>
  <c r="D6"/>
  <c r="C6"/>
  <c r="C26" s="1"/>
  <c r="B6"/>
  <c r="I16" i="152"/>
  <c r="H16"/>
  <c r="C16"/>
  <c r="I15"/>
  <c r="I36" s="1"/>
  <c r="H15"/>
  <c r="H36" s="1"/>
  <c r="B15"/>
  <c r="B36" s="1"/>
  <c r="I14"/>
  <c r="H14"/>
  <c r="I13"/>
  <c r="H13"/>
  <c r="G13"/>
  <c r="I12"/>
  <c r="H12"/>
  <c r="C12"/>
  <c r="I11"/>
  <c r="H11"/>
  <c r="B11"/>
  <c r="I10"/>
  <c r="I31" s="1"/>
  <c r="H10"/>
  <c r="I9"/>
  <c r="H9"/>
  <c r="G9"/>
  <c r="I8"/>
  <c r="H8"/>
  <c r="C8"/>
  <c r="I7"/>
  <c r="H7"/>
  <c r="I6"/>
  <c r="I27" s="1"/>
  <c r="H6"/>
  <c r="D6"/>
  <c r="A65" i="151"/>
  <c r="A64"/>
  <c r="A63"/>
  <c r="A62"/>
  <c r="A61"/>
  <c r="A60"/>
  <c r="A59"/>
  <c r="A58"/>
  <c r="A57"/>
  <c r="A56"/>
  <c r="A55"/>
  <c r="T51"/>
  <c r="S51"/>
  <c r="R51"/>
  <c r="Q51"/>
  <c r="P51"/>
  <c r="O51"/>
  <c r="N51"/>
  <c r="M51"/>
  <c r="L51"/>
  <c r="K51"/>
  <c r="J51"/>
  <c r="I51"/>
  <c r="H51"/>
  <c r="G51"/>
  <c r="F51"/>
  <c r="E51"/>
  <c r="D51"/>
  <c r="C51"/>
  <c r="B51"/>
  <c r="T50"/>
  <c r="S50"/>
  <c r="R50"/>
  <c r="Q50"/>
  <c r="P50"/>
  <c r="O50"/>
  <c r="N64" s="1"/>
  <c r="N50"/>
  <c r="M50"/>
  <c r="L50"/>
  <c r="K50"/>
  <c r="O64" s="1"/>
  <c r="J50"/>
  <c r="M64" s="1"/>
  <c r="I50"/>
  <c r="H50"/>
  <c r="L64" s="1"/>
  <c r="G50"/>
  <c r="F50"/>
  <c r="E50"/>
  <c r="D50"/>
  <c r="C50"/>
  <c r="B50"/>
  <c r="T49"/>
  <c r="G49" i="147" s="1"/>
  <c r="S49" i="151"/>
  <c r="R49"/>
  <c r="Q49"/>
  <c r="P49"/>
  <c r="O49"/>
  <c r="N63" s="1"/>
  <c r="N49"/>
  <c r="M49"/>
  <c r="L49"/>
  <c r="K49"/>
  <c r="O63" s="1"/>
  <c r="J49"/>
  <c r="I49"/>
  <c r="H49"/>
  <c r="G49"/>
  <c r="F49"/>
  <c r="E49"/>
  <c r="D49"/>
  <c r="C49"/>
  <c r="B49"/>
  <c r="T48"/>
  <c r="G48" i="147" s="1"/>
  <c r="S48" i="151"/>
  <c r="R48"/>
  <c r="Q48"/>
  <c r="P48"/>
  <c r="O48"/>
  <c r="N62" s="1"/>
  <c r="N48"/>
  <c r="M48"/>
  <c r="L48"/>
  <c r="K48"/>
  <c r="J48"/>
  <c r="I48"/>
  <c r="H48"/>
  <c r="G48"/>
  <c r="F48"/>
  <c r="E48"/>
  <c r="D48"/>
  <c r="C48"/>
  <c r="B48"/>
  <c r="T47"/>
  <c r="S47"/>
  <c r="R47"/>
  <c r="Q47"/>
  <c r="P47"/>
  <c r="O47"/>
  <c r="N47"/>
  <c r="M47"/>
  <c r="L47"/>
  <c r="K47"/>
  <c r="J47"/>
  <c r="I47"/>
  <c r="H47"/>
  <c r="G47"/>
  <c r="F47"/>
  <c r="E47"/>
  <c r="D47"/>
  <c r="C47"/>
  <c r="B47"/>
  <c r="T46"/>
  <c r="G46" i="147" s="1"/>
  <c r="S46" i="151"/>
  <c r="R46"/>
  <c r="Q46"/>
  <c r="P46"/>
  <c r="O46"/>
  <c r="N60" s="1"/>
  <c r="N46"/>
  <c r="M46"/>
  <c r="L46"/>
  <c r="K46"/>
  <c r="O60" s="1"/>
  <c r="J46"/>
  <c r="M60" s="1"/>
  <c r="I46"/>
  <c r="H46"/>
  <c r="L60" s="1"/>
  <c r="G46"/>
  <c r="F46"/>
  <c r="E46"/>
  <c r="D46"/>
  <c r="C46"/>
  <c r="B46"/>
  <c r="T45"/>
  <c r="G45" i="147" s="1"/>
  <c r="S45" i="151"/>
  <c r="R45"/>
  <c r="Q45"/>
  <c r="P45"/>
  <c r="O45"/>
  <c r="N59" s="1"/>
  <c r="N45"/>
  <c r="M45"/>
  <c r="L45"/>
  <c r="K45"/>
  <c r="O59" s="1"/>
  <c r="J45"/>
  <c r="I45"/>
  <c r="H45"/>
  <c r="G45"/>
  <c r="F45"/>
  <c r="E45"/>
  <c r="D45"/>
  <c r="C45"/>
  <c r="B45"/>
  <c r="T44"/>
  <c r="G44" i="147" s="1"/>
  <c r="S44" i="151"/>
  <c r="R44"/>
  <c r="Q44"/>
  <c r="P44"/>
  <c r="O44"/>
  <c r="N58" s="1"/>
  <c r="N44"/>
  <c r="M44"/>
  <c r="L44"/>
  <c r="K44"/>
  <c r="J44"/>
  <c r="I44"/>
  <c r="H44"/>
  <c r="G44"/>
  <c r="F44"/>
  <c r="E44"/>
  <c r="D44"/>
  <c r="C44"/>
  <c r="B44"/>
  <c r="T43"/>
  <c r="S43"/>
  <c r="R43"/>
  <c r="Q43"/>
  <c r="P43"/>
  <c r="O43"/>
  <c r="N43"/>
  <c r="M43"/>
  <c r="L43"/>
  <c r="K43"/>
  <c r="J43"/>
  <c r="I43"/>
  <c r="H43"/>
  <c r="G43"/>
  <c r="F43"/>
  <c r="E43"/>
  <c r="D43"/>
  <c r="C43"/>
  <c r="B43"/>
  <c r="T42"/>
  <c r="G42" i="147" s="1"/>
  <c r="S42" i="151"/>
  <c r="R42"/>
  <c r="Q42"/>
  <c r="P42"/>
  <c r="O42"/>
  <c r="N56" s="1"/>
  <c r="N42"/>
  <c r="M42"/>
  <c r="L42"/>
  <c r="K42"/>
  <c r="O56" s="1"/>
  <c r="J42"/>
  <c r="M56" s="1"/>
  <c r="I42"/>
  <c r="H42"/>
  <c r="L56" s="1"/>
  <c r="G42"/>
  <c r="F42"/>
  <c r="E42"/>
  <c r="D42"/>
  <c r="C42"/>
  <c r="B42"/>
  <c r="T41"/>
  <c r="G41" i="147" s="1"/>
  <c r="S41" i="151"/>
  <c r="R41"/>
  <c r="Q41"/>
  <c r="P41"/>
  <c r="O41"/>
  <c r="N55" s="1"/>
  <c r="N41"/>
  <c r="M41"/>
  <c r="L41"/>
  <c r="K41"/>
  <c r="O55" s="1"/>
  <c r="J41"/>
  <c r="I41"/>
  <c r="H41"/>
  <c r="G41"/>
  <c r="F41"/>
  <c r="E41"/>
  <c r="D41"/>
  <c r="C41"/>
  <c r="B41"/>
  <c r="T15"/>
  <c r="G15" i="147" s="1"/>
  <c r="S15" i="151"/>
  <c r="R15"/>
  <c r="Q15"/>
  <c r="P15"/>
  <c r="O15"/>
  <c r="N15"/>
  <c r="M15"/>
  <c r="L15"/>
  <c r="K15"/>
  <c r="J15"/>
  <c r="I15"/>
  <c r="H15"/>
  <c r="B65" s="1"/>
  <c r="G15"/>
  <c r="F15"/>
  <c r="E15"/>
  <c r="D15"/>
  <c r="C15"/>
  <c r="B15"/>
  <c r="T14"/>
  <c r="T35" s="1"/>
  <c r="S14"/>
  <c r="R14"/>
  <c r="R35" s="1"/>
  <c r="Q14"/>
  <c r="Q35" s="1"/>
  <c r="P14"/>
  <c r="P35" s="1"/>
  <c r="O14"/>
  <c r="O35" s="1"/>
  <c r="N14"/>
  <c r="M14"/>
  <c r="M35" s="1"/>
  <c r="L14"/>
  <c r="L35" s="1"/>
  <c r="K14"/>
  <c r="K35" s="1"/>
  <c r="J14"/>
  <c r="I14"/>
  <c r="H14"/>
  <c r="B64" s="1"/>
  <c r="H64" s="1"/>
  <c r="G14"/>
  <c r="F14"/>
  <c r="E14"/>
  <c r="E35" s="1"/>
  <c r="D14"/>
  <c r="D35" s="1"/>
  <c r="C14"/>
  <c r="B14"/>
  <c r="T13"/>
  <c r="T34" s="1"/>
  <c r="S13"/>
  <c r="R13"/>
  <c r="Q13"/>
  <c r="P13"/>
  <c r="P34" s="1"/>
  <c r="O13"/>
  <c r="N13"/>
  <c r="M13"/>
  <c r="L13"/>
  <c r="L34" s="1"/>
  <c r="K13"/>
  <c r="J13"/>
  <c r="C63" s="1"/>
  <c r="I13"/>
  <c r="H13"/>
  <c r="B63" s="1"/>
  <c r="H63" s="1"/>
  <c r="G13"/>
  <c r="F13"/>
  <c r="E13"/>
  <c r="D13"/>
  <c r="D34" s="1"/>
  <c r="C13"/>
  <c r="B13"/>
  <c r="T12"/>
  <c r="T33" s="1"/>
  <c r="S12"/>
  <c r="R12"/>
  <c r="Q12"/>
  <c r="P12"/>
  <c r="P33" s="1"/>
  <c r="O12"/>
  <c r="N12"/>
  <c r="M12"/>
  <c r="L12"/>
  <c r="L33" s="1"/>
  <c r="K12"/>
  <c r="J12"/>
  <c r="C62" s="1"/>
  <c r="I12"/>
  <c r="H12"/>
  <c r="H33" s="1"/>
  <c r="G12"/>
  <c r="F12"/>
  <c r="E12"/>
  <c r="D12"/>
  <c r="D33" s="1"/>
  <c r="C12"/>
  <c r="B12"/>
  <c r="T11"/>
  <c r="T32" s="1"/>
  <c r="S11"/>
  <c r="R11"/>
  <c r="Q11"/>
  <c r="P11"/>
  <c r="P32" s="1"/>
  <c r="O11"/>
  <c r="N11"/>
  <c r="M11"/>
  <c r="L11"/>
  <c r="L32" s="1"/>
  <c r="K11"/>
  <c r="J11"/>
  <c r="I11"/>
  <c r="H11"/>
  <c r="H32" s="1"/>
  <c r="G11"/>
  <c r="F11"/>
  <c r="E11"/>
  <c r="D11"/>
  <c r="D32" s="1"/>
  <c r="C11"/>
  <c r="B11"/>
  <c r="T10"/>
  <c r="T31" s="1"/>
  <c r="S10"/>
  <c r="R10"/>
  <c r="R31" s="1"/>
  <c r="Q10"/>
  <c r="Q31" s="1"/>
  <c r="P10"/>
  <c r="P31" s="1"/>
  <c r="O10"/>
  <c r="O31" s="1"/>
  <c r="N10"/>
  <c r="N31" s="1"/>
  <c r="M10"/>
  <c r="M31" s="1"/>
  <c r="L10"/>
  <c r="L31" s="1"/>
  <c r="K10"/>
  <c r="K31" s="1"/>
  <c r="J10"/>
  <c r="I10"/>
  <c r="I31" s="1"/>
  <c r="H10"/>
  <c r="B60" s="1"/>
  <c r="H60" s="1"/>
  <c r="G10"/>
  <c r="F10"/>
  <c r="E10"/>
  <c r="E31" s="1"/>
  <c r="D10"/>
  <c r="D31" s="1"/>
  <c r="C10"/>
  <c r="B10"/>
  <c r="B31" s="1"/>
  <c r="T9"/>
  <c r="T30" s="1"/>
  <c r="S9"/>
  <c r="R9"/>
  <c r="Q9"/>
  <c r="P9"/>
  <c r="P30" s="1"/>
  <c r="O9"/>
  <c r="N9"/>
  <c r="M9"/>
  <c r="L9"/>
  <c r="L30" s="1"/>
  <c r="K9"/>
  <c r="J9"/>
  <c r="C59" s="1"/>
  <c r="I9"/>
  <c r="H9"/>
  <c r="B59" s="1"/>
  <c r="H59" s="1"/>
  <c r="G9"/>
  <c r="F9"/>
  <c r="E9"/>
  <c r="D9"/>
  <c r="D30" s="1"/>
  <c r="C9"/>
  <c r="B9"/>
  <c r="T8"/>
  <c r="T29" s="1"/>
  <c r="S8"/>
  <c r="R8"/>
  <c r="Q8"/>
  <c r="P8"/>
  <c r="P29" s="1"/>
  <c r="O8"/>
  <c r="N8"/>
  <c r="M8"/>
  <c r="L8"/>
  <c r="L29" s="1"/>
  <c r="K8"/>
  <c r="J8"/>
  <c r="C58" s="1"/>
  <c r="I8"/>
  <c r="H8"/>
  <c r="H29" s="1"/>
  <c r="G8"/>
  <c r="F8"/>
  <c r="E8"/>
  <c r="D8"/>
  <c r="D29" s="1"/>
  <c r="C8"/>
  <c r="B8"/>
  <c r="T7"/>
  <c r="T28" s="1"/>
  <c r="S7"/>
  <c r="R7"/>
  <c r="Q7"/>
  <c r="P7"/>
  <c r="P28" s="1"/>
  <c r="O7"/>
  <c r="N7"/>
  <c r="M7"/>
  <c r="L7"/>
  <c r="L28" s="1"/>
  <c r="K7"/>
  <c r="J7"/>
  <c r="I7"/>
  <c r="H7"/>
  <c r="H28" s="1"/>
  <c r="G7"/>
  <c r="F7"/>
  <c r="E7"/>
  <c r="D7"/>
  <c r="D28" s="1"/>
  <c r="C7"/>
  <c r="B7"/>
  <c r="T6"/>
  <c r="T27" s="1"/>
  <c r="S6"/>
  <c r="R6"/>
  <c r="R27" s="1"/>
  <c r="Q6"/>
  <c r="Q27" s="1"/>
  <c r="P6"/>
  <c r="P27" s="1"/>
  <c r="O6"/>
  <c r="O27" s="1"/>
  <c r="N6"/>
  <c r="N27" s="1"/>
  <c r="M6"/>
  <c r="M27" s="1"/>
  <c r="L6"/>
  <c r="L27" s="1"/>
  <c r="K6"/>
  <c r="K27" s="1"/>
  <c r="J6"/>
  <c r="I6"/>
  <c r="I27" s="1"/>
  <c r="H6"/>
  <c r="B56" s="1"/>
  <c r="H56" s="1"/>
  <c r="G6"/>
  <c r="F6"/>
  <c r="E6"/>
  <c r="E27" s="1"/>
  <c r="D6"/>
  <c r="D27" s="1"/>
  <c r="C6"/>
  <c r="B6"/>
  <c r="B27" s="1"/>
  <c r="T5"/>
  <c r="T26" s="1"/>
  <c r="S5"/>
  <c r="R5"/>
  <c r="Q5"/>
  <c r="P5"/>
  <c r="P26" s="1"/>
  <c r="O5"/>
  <c r="N5"/>
  <c r="M5"/>
  <c r="L5"/>
  <c r="L26" s="1"/>
  <c r="K5"/>
  <c r="J5"/>
  <c r="C55" s="1"/>
  <c r="I5"/>
  <c r="H5"/>
  <c r="B55" s="1"/>
  <c r="H55" s="1"/>
  <c r="G5"/>
  <c r="F5"/>
  <c r="E5"/>
  <c r="D5"/>
  <c r="D26" s="1"/>
  <c r="C5"/>
  <c r="B5"/>
  <c r="H51" i="150"/>
  <c r="F51" i="147" s="1"/>
  <c r="G51" i="150"/>
  <c r="F51"/>
  <c r="E51"/>
  <c r="D51"/>
  <c r="C51"/>
  <c r="B51"/>
  <c r="H50"/>
  <c r="F50" i="147" s="1"/>
  <c r="G50" i="150"/>
  <c r="F50"/>
  <c r="E50"/>
  <c r="D50"/>
  <c r="C50"/>
  <c r="B50"/>
  <c r="H49"/>
  <c r="G49"/>
  <c r="F49"/>
  <c r="E49"/>
  <c r="D49"/>
  <c r="C49"/>
  <c r="B49"/>
  <c r="H48"/>
  <c r="F48" i="147" s="1"/>
  <c r="G48" i="150"/>
  <c r="F48"/>
  <c r="E48"/>
  <c r="D48"/>
  <c r="C48"/>
  <c r="B48"/>
  <c r="H47"/>
  <c r="F47" i="147" s="1"/>
  <c r="G47" i="150"/>
  <c r="F47"/>
  <c r="E47"/>
  <c r="D47"/>
  <c r="C47"/>
  <c r="B47"/>
  <c r="H46"/>
  <c r="F46" i="147" s="1"/>
  <c r="G46" i="150"/>
  <c r="F46"/>
  <c r="E46"/>
  <c r="D46"/>
  <c r="C46"/>
  <c r="B46"/>
  <c r="H45"/>
  <c r="G45"/>
  <c r="F45"/>
  <c r="E45"/>
  <c r="D45"/>
  <c r="C45"/>
  <c r="B45"/>
  <c r="H44"/>
  <c r="F44" i="147" s="1"/>
  <c r="G44" i="150"/>
  <c r="F44"/>
  <c r="E44"/>
  <c r="D44"/>
  <c r="C44"/>
  <c r="B44"/>
  <c r="H43"/>
  <c r="F43" i="147" s="1"/>
  <c r="G43" i="150"/>
  <c r="F43"/>
  <c r="E43"/>
  <c r="D43"/>
  <c r="C43"/>
  <c r="B43"/>
  <c r="H42"/>
  <c r="F42" i="147" s="1"/>
  <c r="G42" i="150"/>
  <c r="F42"/>
  <c r="E42"/>
  <c r="D42"/>
  <c r="C42"/>
  <c r="B42"/>
  <c r="H41"/>
  <c r="G41"/>
  <c r="F41"/>
  <c r="E41"/>
  <c r="D41"/>
  <c r="C41"/>
  <c r="B41"/>
  <c r="H15"/>
  <c r="G15"/>
  <c r="F15"/>
  <c r="E15"/>
  <c r="D15"/>
  <c r="C15"/>
  <c r="B15"/>
  <c r="H14"/>
  <c r="F14" i="147" s="1"/>
  <c r="F35" s="1"/>
  <c r="G14" i="150"/>
  <c r="G35" s="1"/>
  <c r="F14"/>
  <c r="F35" s="1"/>
  <c r="E14"/>
  <c r="E35" s="1"/>
  <c r="D14"/>
  <c r="D35" s="1"/>
  <c r="C14"/>
  <c r="C35" s="1"/>
  <c r="B14"/>
  <c r="B35" s="1"/>
  <c r="H13"/>
  <c r="I13" s="1"/>
  <c r="G13"/>
  <c r="F13"/>
  <c r="F34" s="1"/>
  <c r="E13"/>
  <c r="D13"/>
  <c r="C13"/>
  <c r="B13"/>
  <c r="B34" s="1"/>
  <c r="H12"/>
  <c r="F12" i="147" s="1"/>
  <c r="G12" i="150"/>
  <c r="F12"/>
  <c r="E12"/>
  <c r="E33" s="1"/>
  <c r="D12"/>
  <c r="C12"/>
  <c r="B12"/>
  <c r="H11"/>
  <c r="G11"/>
  <c r="F11"/>
  <c r="F32" s="1"/>
  <c r="E11"/>
  <c r="D11"/>
  <c r="C11"/>
  <c r="B11"/>
  <c r="H10"/>
  <c r="F10" i="147" s="1"/>
  <c r="F31" s="1"/>
  <c r="G10" i="150"/>
  <c r="G31" s="1"/>
  <c r="F10"/>
  <c r="F31" s="1"/>
  <c r="E10"/>
  <c r="E31" s="1"/>
  <c r="D10"/>
  <c r="D31" s="1"/>
  <c r="C10"/>
  <c r="C31" s="1"/>
  <c r="B10"/>
  <c r="B31" s="1"/>
  <c r="H9"/>
  <c r="F9" i="147" s="1"/>
  <c r="G9" i="150"/>
  <c r="F9"/>
  <c r="F30" s="1"/>
  <c r="E9"/>
  <c r="D9"/>
  <c r="C9"/>
  <c r="B9"/>
  <c r="B30" s="1"/>
  <c r="H8"/>
  <c r="G8"/>
  <c r="F8"/>
  <c r="E8"/>
  <c r="E29" s="1"/>
  <c r="D8"/>
  <c r="C8"/>
  <c r="B8"/>
  <c r="H7"/>
  <c r="G7"/>
  <c r="F7"/>
  <c r="E7"/>
  <c r="D7"/>
  <c r="C7"/>
  <c r="B7"/>
  <c r="H6"/>
  <c r="F6" i="147" s="1"/>
  <c r="G6" i="150"/>
  <c r="G27" s="1"/>
  <c r="F6"/>
  <c r="F27" s="1"/>
  <c r="E6"/>
  <c r="E27" s="1"/>
  <c r="D6"/>
  <c r="D27" s="1"/>
  <c r="C6"/>
  <c r="C27" s="1"/>
  <c r="B6"/>
  <c r="B27" s="1"/>
  <c r="H5"/>
  <c r="I5" s="1"/>
  <c r="G5"/>
  <c r="F5"/>
  <c r="F26" s="1"/>
  <c r="E5"/>
  <c r="D5"/>
  <c r="C5"/>
  <c r="B5"/>
  <c r="B26" s="1"/>
  <c r="L51" i="149"/>
  <c r="E51" i="147" s="1"/>
  <c r="K51" i="149"/>
  <c r="D51" i="147" s="1"/>
  <c r="J51" i="149"/>
  <c r="I51"/>
  <c r="H51"/>
  <c r="G51"/>
  <c r="C51"/>
  <c r="B51"/>
  <c r="L50"/>
  <c r="K50"/>
  <c r="D50" i="147" s="1"/>
  <c r="J50" i="149"/>
  <c r="I50"/>
  <c r="H50"/>
  <c r="G50"/>
  <c r="C50"/>
  <c r="B50"/>
  <c r="L49"/>
  <c r="K49"/>
  <c r="D49" i="147" s="1"/>
  <c r="J49" i="149"/>
  <c r="I49"/>
  <c r="H49"/>
  <c r="G49"/>
  <c r="C49"/>
  <c r="B49"/>
  <c r="L48"/>
  <c r="E48" i="147" s="1"/>
  <c r="K48" i="149"/>
  <c r="D48" i="147" s="1"/>
  <c r="J48" i="149"/>
  <c r="I48"/>
  <c r="H48"/>
  <c r="G48"/>
  <c r="C48"/>
  <c r="B48"/>
  <c r="L47"/>
  <c r="K47"/>
  <c r="D47" i="147" s="1"/>
  <c r="J47" i="149"/>
  <c r="I47"/>
  <c r="H47"/>
  <c r="G47"/>
  <c r="C47"/>
  <c r="B47"/>
  <c r="L46"/>
  <c r="K46"/>
  <c r="D46" i="147" s="1"/>
  <c r="J46" i="149"/>
  <c r="I46"/>
  <c r="H46"/>
  <c r="G46"/>
  <c r="C46"/>
  <c r="B46"/>
  <c r="L45"/>
  <c r="K45"/>
  <c r="D45" i="147" s="1"/>
  <c r="J45" i="149"/>
  <c r="I45"/>
  <c r="H45"/>
  <c r="G45"/>
  <c r="C45"/>
  <c r="B45"/>
  <c r="L44"/>
  <c r="E44" i="147" s="1"/>
  <c r="K44" i="149"/>
  <c r="D44" i="147" s="1"/>
  <c r="J44" i="149"/>
  <c r="I44"/>
  <c r="H44"/>
  <c r="G44"/>
  <c r="C44"/>
  <c r="B44"/>
  <c r="L43"/>
  <c r="E43" i="147" s="1"/>
  <c r="K43" i="149"/>
  <c r="D43" i="147" s="1"/>
  <c r="J43" i="149"/>
  <c r="I43"/>
  <c r="H43"/>
  <c r="G43"/>
  <c r="C43"/>
  <c r="B43"/>
  <c r="L42"/>
  <c r="K42"/>
  <c r="D42" i="147" s="1"/>
  <c r="J42" i="149"/>
  <c r="I42"/>
  <c r="H42"/>
  <c r="G42"/>
  <c r="D42"/>
  <c r="C42"/>
  <c r="B42"/>
  <c r="L41"/>
  <c r="E41" i="147" s="1"/>
  <c r="K41" i="149"/>
  <c r="D41" i="147" s="1"/>
  <c r="J41" i="149"/>
  <c r="I41"/>
  <c r="H41"/>
  <c r="G41"/>
  <c r="C41"/>
  <c r="B41"/>
  <c r="F36"/>
  <c r="E36"/>
  <c r="D36"/>
  <c r="F35"/>
  <c r="E35"/>
  <c r="D35"/>
  <c r="F34"/>
  <c r="E34"/>
  <c r="D34"/>
  <c r="F33"/>
  <c r="E33"/>
  <c r="D33"/>
  <c r="F32"/>
  <c r="E32"/>
  <c r="D32"/>
  <c r="F31"/>
  <c r="E31"/>
  <c r="D31"/>
  <c r="F30"/>
  <c r="E30"/>
  <c r="D30"/>
  <c r="F29"/>
  <c r="E29"/>
  <c r="D29"/>
  <c r="F28"/>
  <c r="E28"/>
  <c r="D28"/>
  <c r="F27"/>
  <c r="E27"/>
  <c r="F26"/>
  <c r="E26"/>
  <c r="D26"/>
  <c r="L15"/>
  <c r="K15"/>
  <c r="D15" i="147" s="1"/>
  <c r="J15" i="149"/>
  <c r="I15"/>
  <c r="H15"/>
  <c r="G15"/>
  <c r="C15"/>
  <c r="B15"/>
  <c r="L14"/>
  <c r="E14" i="147" s="1"/>
  <c r="E35" s="1"/>
  <c r="K14" i="149"/>
  <c r="K35" s="1"/>
  <c r="J14"/>
  <c r="J35" s="1"/>
  <c r="I14"/>
  <c r="I35" s="1"/>
  <c r="H14"/>
  <c r="H36" s="1"/>
  <c r="G14"/>
  <c r="G35" s="1"/>
  <c r="C14"/>
  <c r="C35" s="1"/>
  <c r="B14"/>
  <c r="B35" s="1"/>
  <c r="L13"/>
  <c r="K13"/>
  <c r="K34" s="1"/>
  <c r="J13"/>
  <c r="J34" s="1"/>
  <c r="I13"/>
  <c r="H13"/>
  <c r="G13"/>
  <c r="G34" s="1"/>
  <c r="C13"/>
  <c r="C34" s="1"/>
  <c r="B13"/>
  <c r="B34" s="1"/>
  <c r="L12"/>
  <c r="L33" s="1"/>
  <c r="K12"/>
  <c r="K33" s="1"/>
  <c r="J12"/>
  <c r="J33" s="1"/>
  <c r="I12"/>
  <c r="H12"/>
  <c r="H33" s="1"/>
  <c r="G12"/>
  <c r="G33" s="1"/>
  <c r="C12"/>
  <c r="C33" s="1"/>
  <c r="B12"/>
  <c r="L11"/>
  <c r="K11"/>
  <c r="K32" s="1"/>
  <c r="J11"/>
  <c r="J32" s="1"/>
  <c r="I11"/>
  <c r="I32" s="1"/>
  <c r="H11"/>
  <c r="G11"/>
  <c r="G32" s="1"/>
  <c r="C11"/>
  <c r="C32" s="1"/>
  <c r="B11"/>
  <c r="L10"/>
  <c r="K10"/>
  <c r="D10" i="147" s="1"/>
  <c r="J10" i="149"/>
  <c r="J31" s="1"/>
  <c r="I10"/>
  <c r="H10"/>
  <c r="H31" s="1"/>
  <c r="G10"/>
  <c r="G31" s="1"/>
  <c r="C10"/>
  <c r="C31" s="1"/>
  <c r="B10"/>
  <c r="L9"/>
  <c r="L30" s="1"/>
  <c r="K9"/>
  <c r="K30" s="1"/>
  <c r="J9"/>
  <c r="J30" s="1"/>
  <c r="I9"/>
  <c r="H9"/>
  <c r="H30" s="1"/>
  <c r="G9"/>
  <c r="G30" s="1"/>
  <c r="C9"/>
  <c r="C30" s="1"/>
  <c r="B9"/>
  <c r="L8"/>
  <c r="L29" s="1"/>
  <c r="K8"/>
  <c r="K29" s="1"/>
  <c r="J8"/>
  <c r="I8"/>
  <c r="I29" s="1"/>
  <c r="H8"/>
  <c r="H29" s="1"/>
  <c r="G8"/>
  <c r="G29" s="1"/>
  <c r="C8"/>
  <c r="B8"/>
  <c r="B29" s="1"/>
  <c r="L7"/>
  <c r="K7"/>
  <c r="K28" s="1"/>
  <c r="J7"/>
  <c r="I7"/>
  <c r="I28" s="1"/>
  <c r="H7"/>
  <c r="G7"/>
  <c r="G28" s="1"/>
  <c r="C7"/>
  <c r="B7"/>
  <c r="B28" s="1"/>
  <c r="L6"/>
  <c r="K6"/>
  <c r="K27" s="1"/>
  <c r="J6"/>
  <c r="I6"/>
  <c r="I27" s="1"/>
  <c r="H6"/>
  <c r="H27" s="1"/>
  <c r="G6"/>
  <c r="G27" s="1"/>
  <c r="D6"/>
  <c r="D27" s="1"/>
  <c r="C6"/>
  <c r="B6"/>
  <c r="L5"/>
  <c r="E5" i="147" s="1"/>
  <c r="K5" i="149"/>
  <c r="J5"/>
  <c r="I5"/>
  <c r="H5"/>
  <c r="G5"/>
  <c r="C5"/>
  <c r="B5"/>
  <c r="H51" i="148"/>
  <c r="G51"/>
  <c r="B51" i="147" s="1"/>
  <c r="F51" i="148"/>
  <c r="E51"/>
  <c r="D51"/>
  <c r="C51"/>
  <c r="B51"/>
  <c r="H50"/>
  <c r="C50" i="147" s="1"/>
  <c r="G50" i="148"/>
  <c r="B50" i="147" s="1"/>
  <c r="F50" i="148"/>
  <c r="E50"/>
  <c r="D50"/>
  <c r="C50"/>
  <c r="B50"/>
  <c r="H49"/>
  <c r="C49" i="147" s="1"/>
  <c r="G49" i="148"/>
  <c r="F49"/>
  <c r="E49"/>
  <c r="D49"/>
  <c r="C49"/>
  <c r="B49"/>
  <c r="H48"/>
  <c r="C48" i="147" s="1"/>
  <c r="G48" i="148"/>
  <c r="B48" i="147" s="1"/>
  <c r="F48" i="148"/>
  <c r="E48"/>
  <c r="D48"/>
  <c r="C48"/>
  <c r="B48"/>
  <c r="H47"/>
  <c r="G47"/>
  <c r="B47" i="147" s="1"/>
  <c r="F47" i="148"/>
  <c r="E47"/>
  <c r="D47"/>
  <c r="C47"/>
  <c r="B47"/>
  <c r="H46"/>
  <c r="G46"/>
  <c r="B46" i="147" s="1"/>
  <c r="F46" i="148"/>
  <c r="E46"/>
  <c r="D46"/>
  <c r="C46"/>
  <c r="B46"/>
  <c r="H45"/>
  <c r="C45" i="147" s="1"/>
  <c r="G45" i="148"/>
  <c r="F45"/>
  <c r="E45"/>
  <c r="D45"/>
  <c r="C45"/>
  <c r="B45"/>
  <c r="H44"/>
  <c r="C44" i="147" s="1"/>
  <c r="G44" i="148"/>
  <c r="B44" i="147" s="1"/>
  <c r="F44" i="148"/>
  <c r="E44"/>
  <c r="D44"/>
  <c r="C44"/>
  <c r="B44"/>
  <c r="H43"/>
  <c r="G43"/>
  <c r="B43" i="147" s="1"/>
  <c r="F43" i="148"/>
  <c r="E43"/>
  <c r="D43"/>
  <c r="C43"/>
  <c r="B43"/>
  <c r="H42"/>
  <c r="C42" i="147" s="1"/>
  <c r="G42" i="148"/>
  <c r="B42" i="147" s="1"/>
  <c r="F42" i="148"/>
  <c r="E42"/>
  <c r="D42"/>
  <c r="C42"/>
  <c r="B42"/>
  <c r="H41"/>
  <c r="C41" i="147" s="1"/>
  <c r="G41" i="148"/>
  <c r="B41" i="147" s="1"/>
  <c r="F41" i="148"/>
  <c r="E41"/>
  <c r="D41"/>
  <c r="C41"/>
  <c r="B41"/>
  <c r="H15"/>
  <c r="G15"/>
  <c r="B15" i="147" s="1"/>
  <c r="F15" i="148"/>
  <c r="E15"/>
  <c r="D15"/>
  <c r="C15"/>
  <c r="B15"/>
  <c r="H14"/>
  <c r="H35" s="1"/>
  <c r="G14"/>
  <c r="G35" s="1"/>
  <c r="F14"/>
  <c r="F35" s="1"/>
  <c r="E14"/>
  <c r="E35" s="1"/>
  <c r="D14"/>
  <c r="D35" s="1"/>
  <c r="C14"/>
  <c r="C35" s="1"/>
  <c r="B14"/>
  <c r="B35" s="1"/>
  <c r="H13"/>
  <c r="G13"/>
  <c r="F13"/>
  <c r="F34" s="1"/>
  <c r="E13"/>
  <c r="D13"/>
  <c r="C13"/>
  <c r="B13"/>
  <c r="B34" s="1"/>
  <c r="H12"/>
  <c r="G12"/>
  <c r="F12"/>
  <c r="F33" s="1"/>
  <c r="E12"/>
  <c r="E33" s="1"/>
  <c r="D12"/>
  <c r="C12"/>
  <c r="B12"/>
  <c r="B33" s="1"/>
  <c r="H11"/>
  <c r="G11"/>
  <c r="B11" i="147" s="1"/>
  <c r="F11" i="148"/>
  <c r="F32" s="1"/>
  <c r="E11"/>
  <c r="D11"/>
  <c r="C11"/>
  <c r="B11"/>
  <c r="B32" s="1"/>
  <c r="H10"/>
  <c r="G10"/>
  <c r="B10" i="147" s="1"/>
  <c r="F10" i="148"/>
  <c r="F31" s="1"/>
  <c r="E10"/>
  <c r="D10"/>
  <c r="C10"/>
  <c r="B10"/>
  <c r="B31" s="1"/>
  <c r="H9"/>
  <c r="G9"/>
  <c r="B9" i="147" s="1"/>
  <c r="F9" i="148"/>
  <c r="F30" s="1"/>
  <c r="E9"/>
  <c r="D9"/>
  <c r="C9"/>
  <c r="B9"/>
  <c r="B30" s="1"/>
  <c r="H8"/>
  <c r="G8"/>
  <c r="F8"/>
  <c r="F29" s="1"/>
  <c r="E8"/>
  <c r="D8"/>
  <c r="C8"/>
  <c r="B8"/>
  <c r="B29" s="1"/>
  <c r="H7"/>
  <c r="G7"/>
  <c r="B7" i="147" s="1"/>
  <c r="F7" i="148"/>
  <c r="F28" s="1"/>
  <c r="E7"/>
  <c r="D7"/>
  <c r="C7"/>
  <c r="B7"/>
  <c r="B28" s="1"/>
  <c r="H6"/>
  <c r="G6"/>
  <c r="F6"/>
  <c r="F27" s="1"/>
  <c r="E6"/>
  <c r="D6"/>
  <c r="C6"/>
  <c r="B6"/>
  <c r="B27" s="1"/>
  <c r="H5"/>
  <c r="G5"/>
  <c r="B5" i="147" s="1"/>
  <c r="F5" i="148"/>
  <c r="F26" s="1"/>
  <c r="E5"/>
  <c r="D5"/>
  <c r="C5"/>
  <c r="B5"/>
  <c r="B26" s="1"/>
  <c r="G51" i="147"/>
  <c r="E50"/>
  <c r="F49"/>
  <c r="E49"/>
  <c r="B49"/>
  <c r="G47"/>
  <c r="E47"/>
  <c r="E46"/>
  <c r="C46"/>
  <c r="F45"/>
  <c r="E45"/>
  <c r="B45"/>
  <c r="G43"/>
  <c r="E42"/>
  <c r="F41"/>
  <c r="E15"/>
  <c r="G14"/>
  <c r="G35" s="1"/>
  <c r="E13"/>
  <c r="E12"/>
  <c r="E11"/>
  <c r="G10"/>
  <c r="E10"/>
  <c r="E8"/>
  <c r="E7"/>
  <c r="G6"/>
  <c r="E6"/>
  <c r="AY14" i="253" l="1"/>
  <c r="AZ15"/>
  <c r="I15"/>
  <c r="J16"/>
  <c r="I29" i="152"/>
  <c r="G28" i="153"/>
  <c r="C32"/>
  <c r="AA15" i="253"/>
  <c r="AB16"/>
  <c r="B7" i="152"/>
  <c r="I30"/>
  <c r="E15"/>
  <c r="E36" s="1"/>
  <c r="C29" i="153"/>
  <c r="G29"/>
  <c r="C14" i="253"/>
  <c r="D15"/>
  <c r="C110" i="16"/>
  <c r="U12"/>
  <c r="AK12"/>
  <c r="Q12"/>
  <c r="AG12"/>
  <c r="F113"/>
  <c r="M15"/>
  <c r="I113"/>
  <c r="Y15"/>
  <c r="J114"/>
  <c r="AC16"/>
  <c r="M113"/>
  <c r="AO15"/>
  <c r="D114"/>
  <c r="E16"/>
  <c r="E113"/>
  <c r="I15"/>
  <c r="I11" i="70"/>
  <c r="H27" i="152"/>
  <c r="G29" i="155"/>
  <c r="B29" i="156"/>
  <c r="N29"/>
  <c r="R29"/>
  <c r="B33"/>
  <c r="J33"/>
  <c r="N33"/>
  <c r="R33"/>
  <c r="G9" i="147"/>
  <c r="G30" s="1"/>
  <c r="D29" i="148"/>
  <c r="H29"/>
  <c r="D33"/>
  <c r="H33"/>
  <c r="G30" i="155"/>
  <c r="C34"/>
  <c r="B30" i="156"/>
  <c r="J30"/>
  <c r="N30"/>
  <c r="R30"/>
  <c r="B34"/>
  <c r="J34"/>
  <c r="N34"/>
  <c r="R34"/>
  <c r="D13" i="147"/>
  <c r="G26" i="149"/>
  <c r="K26"/>
  <c r="C33" i="155"/>
  <c r="J29" i="156"/>
  <c r="D9" i="147"/>
  <c r="D14"/>
  <c r="D35" s="1"/>
  <c r="G29" i="148"/>
  <c r="D34"/>
  <c r="H34"/>
  <c r="M29" i="151"/>
  <c r="Q29"/>
  <c r="M33"/>
  <c r="Q33"/>
  <c r="H30" i="152"/>
  <c r="H29" i="153"/>
  <c r="D33"/>
  <c r="C27" i="155"/>
  <c r="G27"/>
  <c r="C31"/>
  <c r="G31"/>
  <c r="C35"/>
  <c r="G35"/>
  <c r="B27" i="156"/>
  <c r="J27"/>
  <c r="N27"/>
  <c r="R27"/>
  <c r="I30"/>
  <c r="Q30"/>
  <c r="B31"/>
  <c r="J31"/>
  <c r="N31"/>
  <c r="R31"/>
  <c r="I34"/>
  <c r="Q34"/>
  <c r="B35"/>
  <c r="J35"/>
  <c r="N35"/>
  <c r="R35"/>
  <c r="BE14" i="253"/>
  <c r="BF15"/>
  <c r="BK14"/>
  <c r="BL15"/>
  <c r="AG13"/>
  <c r="AH14"/>
  <c r="AM14"/>
  <c r="AN15"/>
  <c r="AT16"/>
  <c r="AS15"/>
  <c r="P16"/>
  <c r="O15"/>
  <c r="U15"/>
  <c r="V16"/>
  <c r="G11" i="147"/>
  <c r="G32" s="1"/>
  <c r="F13"/>
  <c r="F34" s="1"/>
  <c r="E34" i="148"/>
  <c r="E26" i="150"/>
  <c r="E30"/>
  <c r="E34"/>
  <c r="M28" i="151"/>
  <c r="Q28"/>
  <c r="M32"/>
  <c r="Q32"/>
  <c r="B6" i="152"/>
  <c r="E8"/>
  <c r="E29" s="1"/>
  <c r="C9"/>
  <c r="I32"/>
  <c r="E14"/>
  <c r="E35" s="1"/>
  <c r="H28" i="153"/>
  <c r="B33" i="155"/>
  <c r="D35"/>
  <c r="I29" i="156"/>
  <c r="M29"/>
  <c r="Q29"/>
  <c r="I33"/>
  <c r="M33"/>
  <c r="Q33"/>
  <c r="C29" i="148"/>
  <c r="C33"/>
  <c r="G33"/>
  <c r="F5" i="147"/>
  <c r="F26" s="1"/>
  <c r="G7"/>
  <c r="G28" s="1"/>
  <c r="C34" i="148"/>
  <c r="G34"/>
  <c r="H26" i="149"/>
  <c r="E28" i="150"/>
  <c r="E32"/>
  <c r="M26" i="151"/>
  <c r="Q26"/>
  <c r="M30"/>
  <c r="Q30"/>
  <c r="M34"/>
  <c r="Q34"/>
  <c r="I28" i="152"/>
  <c r="E27" i="156"/>
  <c r="I27"/>
  <c r="Q27"/>
  <c r="E31"/>
  <c r="I31"/>
  <c r="Q31"/>
  <c r="E35"/>
  <c r="I35"/>
  <c r="Q35"/>
  <c r="AZ20" i="1"/>
  <c r="BL21"/>
  <c r="BF20"/>
  <c r="AN19"/>
  <c r="V20"/>
  <c r="P20"/>
  <c r="AB20"/>
  <c r="AT20"/>
  <c r="C34" i="153"/>
  <c r="G34"/>
  <c r="G36"/>
  <c r="I37" i="156"/>
  <c r="Q37"/>
  <c r="H65" i="151"/>
  <c r="E27" i="152"/>
  <c r="G37" i="155"/>
  <c r="H26" i="148"/>
  <c r="H30"/>
  <c r="G28" i="150"/>
  <c r="G32"/>
  <c r="C36"/>
  <c r="K28" i="151"/>
  <c r="K32"/>
  <c r="M57"/>
  <c r="E29" i="155"/>
  <c r="E33"/>
  <c r="D27" i="148"/>
  <c r="H27"/>
  <c r="M6" i="149"/>
  <c r="M7"/>
  <c r="M11"/>
  <c r="M13"/>
  <c r="M14"/>
  <c r="M15"/>
  <c r="B28" i="150"/>
  <c r="F28"/>
  <c r="C29"/>
  <c r="G29"/>
  <c r="B32"/>
  <c r="C33"/>
  <c r="G33"/>
  <c r="K29" i="151"/>
  <c r="S29"/>
  <c r="K33"/>
  <c r="S33"/>
  <c r="M58"/>
  <c r="M62"/>
  <c r="E7" i="152"/>
  <c r="E28" s="1"/>
  <c r="E11"/>
  <c r="E32" s="1"/>
  <c r="E12"/>
  <c r="E33" s="1"/>
  <c r="E13"/>
  <c r="E34" s="1"/>
  <c r="G36" i="154"/>
  <c r="L26"/>
  <c r="E30" i="155"/>
  <c r="E34"/>
  <c r="D26" i="148"/>
  <c r="D30"/>
  <c r="C28" i="150"/>
  <c r="C32"/>
  <c r="G36"/>
  <c r="M61" i="151"/>
  <c r="M65"/>
  <c r="B34" i="152"/>
  <c r="L36" i="154"/>
  <c r="E37" i="155"/>
  <c r="B8" i="147"/>
  <c r="G31"/>
  <c r="D28" i="148"/>
  <c r="H28"/>
  <c r="D32"/>
  <c r="H32"/>
  <c r="I12"/>
  <c r="I13"/>
  <c r="I14"/>
  <c r="I35" s="1"/>
  <c r="C26" i="150"/>
  <c r="G26"/>
  <c r="B29"/>
  <c r="F29"/>
  <c r="C30"/>
  <c r="G30"/>
  <c r="B33"/>
  <c r="F33"/>
  <c r="C34"/>
  <c r="G34"/>
  <c r="K26" i="151"/>
  <c r="O26"/>
  <c r="S26"/>
  <c r="K30"/>
  <c r="O30"/>
  <c r="S30"/>
  <c r="K34"/>
  <c r="O34"/>
  <c r="S34"/>
  <c r="M55"/>
  <c r="M59"/>
  <c r="M63"/>
  <c r="B8" i="152"/>
  <c r="B29" s="1"/>
  <c r="E9"/>
  <c r="E30" s="1"/>
  <c r="E10"/>
  <c r="E31" s="1"/>
  <c r="I33"/>
  <c r="I34"/>
  <c r="G15"/>
  <c r="G36" s="1"/>
  <c r="E16"/>
  <c r="E37" s="1"/>
  <c r="B26" i="153"/>
  <c r="E29"/>
  <c r="F30"/>
  <c r="E27" i="155"/>
  <c r="E31"/>
  <c r="E35"/>
  <c r="B37"/>
  <c r="K31" i="154"/>
  <c r="G27" i="147"/>
  <c r="G8"/>
  <c r="G29" s="1"/>
  <c r="C26" i="148"/>
  <c r="G26"/>
  <c r="C30"/>
  <c r="G30"/>
  <c r="D31"/>
  <c r="H31"/>
  <c r="J27" i="149"/>
  <c r="C28"/>
  <c r="J28"/>
  <c r="C29"/>
  <c r="J29"/>
  <c r="I36"/>
  <c r="I34" i="151"/>
  <c r="U14"/>
  <c r="B57"/>
  <c r="H57" s="1"/>
  <c r="D27" i="152"/>
  <c r="G7"/>
  <c r="G11"/>
  <c r="F15"/>
  <c r="F29" s="1"/>
  <c r="I37"/>
  <c r="E28" i="153"/>
  <c r="E32"/>
  <c r="E36"/>
  <c r="K27" i="154"/>
  <c r="D29" i="155"/>
  <c r="H29"/>
  <c r="D33"/>
  <c r="H33"/>
  <c r="D29" i="156"/>
  <c r="D33"/>
  <c r="D37"/>
  <c r="B12" i="147"/>
  <c r="B13"/>
  <c r="B14"/>
  <c r="B35" s="1"/>
  <c r="C27" i="148"/>
  <c r="G27"/>
  <c r="C31"/>
  <c r="G31"/>
  <c r="C26" i="149"/>
  <c r="J26"/>
  <c r="C27"/>
  <c r="M8"/>
  <c r="H35"/>
  <c r="M36" i="151"/>
  <c r="Q36"/>
  <c r="D64"/>
  <c r="J64" s="1"/>
  <c r="F7" i="152"/>
  <c r="F28" s="1"/>
  <c r="F11"/>
  <c r="E33" i="153"/>
  <c r="B34"/>
  <c r="D30" i="155"/>
  <c r="H30"/>
  <c r="D34"/>
  <c r="H34"/>
  <c r="F33"/>
  <c r="D30" i="156"/>
  <c r="H30"/>
  <c r="L30"/>
  <c r="P30"/>
  <c r="T30"/>
  <c r="D34"/>
  <c r="H34"/>
  <c r="L34"/>
  <c r="P34"/>
  <c r="T34"/>
  <c r="H27" i="155"/>
  <c r="D6" i="147"/>
  <c r="D7"/>
  <c r="D8"/>
  <c r="G12"/>
  <c r="G33" s="1"/>
  <c r="C28" i="148"/>
  <c r="G28"/>
  <c r="C32"/>
  <c r="G32"/>
  <c r="D30" i="150"/>
  <c r="B36"/>
  <c r="F36"/>
  <c r="R26" i="151"/>
  <c r="R30"/>
  <c r="R34"/>
  <c r="D36"/>
  <c r="D56"/>
  <c r="B58"/>
  <c r="H58" s="1"/>
  <c r="B9" i="152"/>
  <c r="B30" s="1"/>
  <c r="E26" i="153"/>
  <c r="E30"/>
  <c r="E34"/>
  <c r="H36" i="154"/>
  <c r="D27" i="155"/>
  <c r="D31"/>
  <c r="H31"/>
  <c r="H35"/>
  <c r="D27" i="156"/>
  <c r="H27"/>
  <c r="L27"/>
  <c r="P27"/>
  <c r="T27"/>
  <c r="D31"/>
  <c r="H31"/>
  <c r="L31"/>
  <c r="P31"/>
  <c r="T31"/>
  <c r="D35"/>
  <c r="H35"/>
  <c r="L35"/>
  <c r="P35"/>
  <c r="T35"/>
  <c r="B36" i="149"/>
  <c r="I26" i="151"/>
  <c r="I30"/>
  <c r="I33"/>
  <c r="I36"/>
  <c r="I36" i="154"/>
  <c r="B6" i="147"/>
  <c r="F30"/>
  <c r="F33"/>
  <c r="E34"/>
  <c r="D36" i="148"/>
  <c r="H36"/>
  <c r="I26" i="149"/>
  <c r="B27"/>
  <c r="I34"/>
  <c r="L28"/>
  <c r="L32"/>
  <c r="D28" i="150"/>
  <c r="D32"/>
  <c r="D36"/>
  <c r="E28" i="151"/>
  <c r="E32"/>
  <c r="E36"/>
  <c r="L57"/>
  <c r="L61"/>
  <c r="L65"/>
  <c r="D59"/>
  <c r="H32" i="152"/>
  <c r="F13"/>
  <c r="I35"/>
  <c r="H37"/>
  <c r="D26" i="153"/>
  <c r="H26"/>
  <c r="B28"/>
  <c r="F28"/>
  <c r="D30"/>
  <c r="H30"/>
  <c r="B32"/>
  <c r="F32"/>
  <c r="C33"/>
  <c r="G33"/>
  <c r="D34"/>
  <c r="H34"/>
  <c r="B36"/>
  <c r="F36"/>
  <c r="B26" i="154"/>
  <c r="K28"/>
  <c r="K30"/>
  <c r="B36" i="155"/>
  <c r="K29" i="156"/>
  <c r="O29"/>
  <c r="S29"/>
  <c r="K33"/>
  <c r="O33"/>
  <c r="S33"/>
  <c r="K37"/>
  <c r="O37"/>
  <c r="S37"/>
  <c r="B26" i="149"/>
  <c r="I29" i="151"/>
  <c r="I32"/>
  <c r="I35"/>
  <c r="B36" i="154"/>
  <c r="F29" i="155"/>
  <c r="G5" i="147"/>
  <c r="G26" s="1"/>
  <c r="E28"/>
  <c r="E29"/>
  <c r="E9"/>
  <c r="E30" s="1"/>
  <c r="E31"/>
  <c r="E32"/>
  <c r="E33"/>
  <c r="G36"/>
  <c r="E26" i="148"/>
  <c r="I5"/>
  <c r="E27"/>
  <c r="I6"/>
  <c r="E28"/>
  <c r="C36"/>
  <c r="G36"/>
  <c r="E26" i="147"/>
  <c r="B31" i="149"/>
  <c r="I31"/>
  <c r="B32"/>
  <c r="B33"/>
  <c r="I33"/>
  <c r="M12"/>
  <c r="D29" i="150"/>
  <c r="D33"/>
  <c r="E29" i="151"/>
  <c r="E33"/>
  <c r="H36"/>
  <c r="L36"/>
  <c r="P36"/>
  <c r="T36"/>
  <c r="D60"/>
  <c r="B61"/>
  <c r="H61" s="1"/>
  <c r="B62"/>
  <c r="H62" s="1"/>
  <c r="H28" i="152"/>
  <c r="F9"/>
  <c r="H33"/>
  <c r="H35"/>
  <c r="B16"/>
  <c r="B37" s="1"/>
  <c r="B29" i="153"/>
  <c r="F29"/>
  <c r="B33"/>
  <c r="F33"/>
  <c r="K35" i="154"/>
  <c r="B30" i="155"/>
  <c r="F30"/>
  <c r="B34"/>
  <c r="F34"/>
  <c r="F37"/>
  <c r="K30" i="156"/>
  <c r="O30"/>
  <c r="S30"/>
  <c r="K34"/>
  <c r="O34"/>
  <c r="S34"/>
  <c r="B37"/>
  <c r="J37"/>
  <c r="N37"/>
  <c r="R37"/>
  <c r="E36" i="148"/>
  <c r="I28" i="151"/>
  <c r="E27" i="147"/>
  <c r="D12"/>
  <c r="G13"/>
  <c r="G34" s="1"/>
  <c r="E36"/>
  <c r="E29" i="148"/>
  <c r="I8"/>
  <c r="E30"/>
  <c r="I9"/>
  <c r="E31"/>
  <c r="I10"/>
  <c r="E32"/>
  <c r="B36"/>
  <c r="F36"/>
  <c r="B30" i="149"/>
  <c r="I30"/>
  <c r="M9"/>
  <c r="C36"/>
  <c r="J36"/>
  <c r="L36"/>
  <c r="D26" i="150"/>
  <c r="D34"/>
  <c r="H34"/>
  <c r="E26" i="151"/>
  <c r="E30"/>
  <c r="E34"/>
  <c r="K36"/>
  <c r="L55"/>
  <c r="L59"/>
  <c r="L63"/>
  <c r="D55"/>
  <c r="D63"/>
  <c r="H29" i="152"/>
  <c r="H31"/>
  <c r="H34"/>
  <c r="F26" i="153"/>
  <c r="B30"/>
  <c r="D32"/>
  <c r="F34"/>
  <c r="C36"/>
  <c r="G32"/>
  <c r="H36"/>
  <c r="B27" i="155"/>
  <c r="F27"/>
  <c r="B31"/>
  <c r="F31"/>
  <c r="B35"/>
  <c r="F35"/>
  <c r="D37"/>
  <c r="H37"/>
  <c r="F36"/>
  <c r="K27" i="156"/>
  <c r="O27"/>
  <c r="S27"/>
  <c r="K31"/>
  <c r="O31"/>
  <c r="S31"/>
  <c r="K35"/>
  <c r="O35"/>
  <c r="S35"/>
  <c r="M37"/>
  <c r="H44" i="147"/>
  <c r="I44"/>
  <c r="H48"/>
  <c r="I48"/>
  <c r="M10" i="149"/>
  <c r="L31"/>
  <c r="H30" i="150"/>
  <c r="I9"/>
  <c r="F27" i="147"/>
  <c r="H42"/>
  <c r="H46"/>
  <c r="H26" i="150"/>
  <c r="B28" i="151"/>
  <c r="J28"/>
  <c r="N28"/>
  <c r="R28"/>
  <c r="B32"/>
  <c r="J32"/>
  <c r="N32"/>
  <c r="R32"/>
  <c r="B36"/>
  <c r="J36"/>
  <c r="N36"/>
  <c r="R36"/>
  <c r="B28" i="152"/>
  <c r="H28" i="150"/>
  <c r="I7"/>
  <c r="H32"/>
  <c r="I11"/>
  <c r="H36"/>
  <c r="I15"/>
  <c r="C35" i="154"/>
  <c r="C26"/>
  <c r="I7" i="148"/>
  <c r="C43" i="147"/>
  <c r="C47"/>
  <c r="I11" i="148"/>
  <c r="I15"/>
  <c r="C51" i="147"/>
  <c r="L26" i="149"/>
  <c r="M5"/>
  <c r="H29" i="150"/>
  <c r="I8"/>
  <c r="H33"/>
  <c r="I12"/>
  <c r="J27" i="151"/>
  <c r="C56"/>
  <c r="D57"/>
  <c r="O28"/>
  <c r="S28"/>
  <c r="E57"/>
  <c r="J31"/>
  <c r="C60"/>
  <c r="D61"/>
  <c r="O32"/>
  <c r="S32"/>
  <c r="E61"/>
  <c r="B35"/>
  <c r="B34"/>
  <c r="B30"/>
  <c r="B26"/>
  <c r="J35"/>
  <c r="C64"/>
  <c r="I64" s="1"/>
  <c r="N34"/>
  <c r="N33"/>
  <c r="N35"/>
  <c r="N30"/>
  <c r="N29"/>
  <c r="N26"/>
  <c r="D65"/>
  <c r="O36"/>
  <c r="S36"/>
  <c r="E65"/>
  <c r="H41" i="147"/>
  <c r="I41"/>
  <c r="H45"/>
  <c r="I45"/>
  <c r="H49"/>
  <c r="I49"/>
  <c r="H27" i="150"/>
  <c r="I6"/>
  <c r="H31"/>
  <c r="I10"/>
  <c r="H35"/>
  <c r="I14"/>
  <c r="C36" i="154"/>
  <c r="F7" i="147"/>
  <c r="F28" s="1"/>
  <c r="B27" i="152"/>
  <c r="B32"/>
  <c r="F8" i="147"/>
  <c r="F29" s="1"/>
  <c r="F11"/>
  <c r="F32" s="1"/>
  <c r="F15"/>
  <c r="F36" s="1"/>
  <c r="B29" i="151"/>
  <c r="R29"/>
  <c r="B33"/>
  <c r="R33"/>
  <c r="B33" i="152"/>
  <c r="E56" i="151"/>
  <c r="S27"/>
  <c r="E60"/>
  <c r="S31"/>
  <c r="E64"/>
  <c r="K64" s="1"/>
  <c r="S35"/>
  <c r="K29" i="154"/>
  <c r="D9" i="152"/>
  <c r="D30" s="1"/>
  <c r="D12"/>
  <c r="D33" s="1"/>
  <c r="K32" i="154"/>
  <c r="D14" i="152"/>
  <c r="D35" s="1"/>
  <c r="K34" i="154"/>
  <c r="D16" i="152"/>
  <c r="D37" s="1"/>
  <c r="K36" i="154"/>
  <c r="C57" i="151"/>
  <c r="C61"/>
  <c r="C65"/>
  <c r="D28" i="153"/>
  <c r="C5" i="147"/>
  <c r="C6"/>
  <c r="C7"/>
  <c r="C8"/>
  <c r="C9"/>
  <c r="C10"/>
  <c r="C11"/>
  <c r="C12"/>
  <c r="C13"/>
  <c r="C14"/>
  <c r="C15"/>
  <c r="G50"/>
  <c r="H50" s="1"/>
  <c r="H34" i="149"/>
  <c r="L34"/>
  <c r="G36"/>
  <c r="K36"/>
  <c r="K31"/>
  <c r="E36" i="150"/>
  <c r="I59" i="151"/>
  <c r="J26"/>
  <c r="J29"/>
  <c r="J30"/>
  <c r="J33"/>
  <c r="J34"/>
  <c r="O57"/>
  <c r="N57"/>
  <c r="O61"/>
  <c r="N61"/>
  <c r="O65"/>
  <c r="N65"/>
  <c r="E55"/>
  <c r="K55" s="1"/>
  <c r="L58"/>
  <c r="E59"/>
  <c r="L62"/>
  <c r="E63"/>
  <c r="K63" s="1"/>
  <c r="G6" i="152"/>
  <c r="C7"/>
  <c r="B10"/>
  <c r="B31" s="1"/>
  <c r="G10"/>
  <c r="C11"/>
  <c r="B14"/>
  <c r="B35" s="1"/>
  <c r="G14"/>
  <c r="C15"/>
  <c r="C33" s="1"/>
  <c r="G35" i="153"/>
  <c r="K33" i="154"/>
  <c r="B29" i="155"/>
  <c r="C30"/>
  <c r="G34"/>
  <c r="H29" i="156"/>
  <c r="L29"/>
  <c r="P29"/>
  <c r="T29"/>
  <c r="E30"/>
  <c r="H33"/>
  <c r="L33"/>
  <c r="P33"/>
  <c r="T33"/>
  <c r="E34"/>
  <c r="H37"/>
  <c r="L37"/>
  <c r="P37"/>
  <c r="T37"/>
  <c r="O29" i="151"/>
  <c r="D58"/>
  <c r="O33"/>
  <c r="D62"/>
  <c r="I42" i="147"/>
  <c r="I46"/>
  <c r="H32" i="153"/>
  <c r="D36"/>
  <c r="D5" i="147"/>
  <c r="D11"/>
  <c r="L27" i="149"/>
  <c r="H28"/>
  <c r="H32"/>
  <c r="L35"/>
  <c r="E58" i="151"/>
  <c r="O58"/>
  <c r="E62"/>
  <c r="O62"/>
  <c r="C28" i="153"/>
  <c r="D29"/>
  <c r="H33"/>
  <c r="C29" i="155"/>
  <c r="G33"/>
  <c r="C37"/>
  <c r="E29" i="156"/>
  <c r="E33"/>
  <c r="E37"/>
  <c r="M27"/>
  <c r="M30"/>
  <c r="M31"/>
  <c r="M34"/>
  <c r="M35"/>
  <c r="U5" i="151"/>
  <c r="U6"/>
  <c r="U7"/>
  <c r="U8"/>
  <c r="U9"/>
  <c r="U10"/>
  <c r="U11"/>
  <c r="U12"/>
  <c r="U13"/>
  <c r="U15"/>
  <c r="H26"/>
  <c r="H27"/>
  <c r="H30"/>
  <c r="H31"/>
  <c r="H34"/>
  <c r="H35"/>
  <c r="J15" i="253" l="1"/>
  <c r="I14"/>
  <c r="I26" i="148"/>
  <c r="AZ14" i="253"/>
  <c r="AY13"/>
  <c r="AB15"/>
  <c r="AA14"/>
  <c r="D31" i="147"/>
  <c r="D27"/>
  <c r="D34"/>
  <c r="C13" i="253"/>
  <c r="D14"/>
  <c r="D29" i="147"/>
  <c r="D26"/>
  <c r="D33"/>
  <c r="C109" i="16"/>
  <c r="U11"/>
  <c r="AK11"/>
  <c r="Q11"/>
  <c r="AG11"/>
  <c r="D113"/>
  <c r="E15"/>
  <c r="J113"/>
  <c r="AC15"/>
  <c r="F112"/>
  <c r="M14"/>
  <c r="E112"/>
  <c r="I14"/>
  <c r="M112"/>
  <c r="AO14"/>
  <c r="I112"/>
  <c r="Y14"/>
  <c r="I10" i="70"/>
  <c r="D30" i="147"/>
  <c r="D32"/>
  <c r="F30" i="152"/>
  <c r="F36"/>
  <c r="D28" i="147"/>
  <c r="D36"/>
  <c r="I62" i="151"/>
  <c r="F27" i="152"/>
  <c r="F31"/>
  <c r="G32"/>
  <c r="U14" i="253"/>
  <c r="V15"/>
  <c r="BE13"/>
  <c r="BF14"/>
  <c r="AS14"/>
  <c r="AT15"/>
  <c r="AM13"/>
  <c r="AN14"/>
  <c r="AG12"/>
  <c r="AH13"/>
  <c r="BK13"/>
  <c r="BL14"/>
  <c r="O14"/>
  <c r="P15"/>
  <c r="J56" i="151"/>
  <c r="F35" i="152"/>
  <c r="F34"/>
  <c r="J55" i="151"/>
  <c r="I32" i="148"/>
  <c r="J60" i="151"/>
  <c r="J63"/>
  <c r="AT19" i="1"/>
  <c r="AB19"/>
  <c r="V19"/>
  <c r="BF19"/>
  <c r="AZ19"/>
  <c r="P19"/>
  <c r="AN18"/>
  <c r="BL20"/>
  <c r="G28" i="152"/>
  <c r="G37"/>
  <c r="B27" i="147"/>
  <c r="B31"/>
  <c r="G34" i="152"/>
  <c r="G29"/>
  <c r="G27"/>
  <c r="F32"/>
  <c r="F37"/>
  <c r="I36" i="148"/>
  <c r="I29"/>
  <c r="G30" i="152"/>
  <c r="G35"/>
  <c r="G33"/>
  <c r="I27" i="148"/>
  <c r="I33"/>
  <c r="I28"/>
  <c r="I31"/>
  <c r="G31" i="152"/>
  <c r="I30" i="148"/>
  <c r="F33" i="152"/>
  <c r="I34" i="148"/>
  <c r="K62" i="151"/>
  <c r="J58"/>
  <c r="B26" i="147"/>
  <c r="J65" i="151"/>
  <c r="J61"/>
  <c r="J59"/>
  <c r="B36" i="147"/>
  <c r="B30"/>
  <c r="B28"/>
  <c r="K60" i="151"/>
  <c r="B33" i="147"/>
  <c r="K58" i="151"/>
  <c r="J62"/>
  <c r="B29" i="147"/>
  <c r="J57" i="151"/>
  <c r="B34" i="147"/>
  <c r="B32"/>
  <c r="K57" i="151"/>
  <c r="H12" i="147"/>
  <c r="C33"/>
  <c r="I12"/>
  <c r="H43"/>
  <c r="I43"/>
  <c r="C36" i="152"/>
  <c r="C35"/>
  <c r="C31"/>
  <c r="C27"/>
  <c r="H13" i="147"/>
  <c r="C34"/>
  <c r="I13"/>
  <c r="H9"/>
  <c r="C30"/>
  <c r="I9"/>
  <c r="H47"/>
  <c r="I47"/>
  <c r="H15"/>
  <c r="C36"/>
  <c r="I15"/>
  <c r="H11"/>
  <c r="C32"/>
  <c r="I11"/>
  <c r="H7"/>
  <c r="C28"/>
  <c r="I7"/>
  <c r="I56" i="151"/>
  <c r="I57"/>
  <c r="I58"/>
  <c r="C28" i="152"/>
  <c r="K59" i="151"/>
  <c r="I55"/>
  <c r="I65"/>
  <c r="C37" i="152"/>
  <c r="C30"/>
  <c r="H8" i="147"/>
  <c r="C29"/>
  <c r="I8"/>
  <c r="H51"/>
  <c r="I51"/>
  <c r="H5"/>
  <c r="C26"/>
  <c r="I5"/>
  <c r="H14"/>
  <c r="H35" s="1"/>
  <c r="C35"/>
  <c r="I14"/>
  <c r="I35" s="1"/>
  <c r="H10"/>
  <c r="C31"/>
  <c r="I10"/>
  <c r="H6"/>
  <c r="C27"/>
  <c r="I6"/>
  <c r="I50"/>
  <c r="I63" i="151"/>
  <c r="C34" i="152"/>
  <c r="C32"/>
  <c r="I61" i="151"/>
  <c r="K56"/>
  <c r="C29" i="152"/>
  <c r="K65" i="151"/>
  <c r="K61"/>
  <c r="I60"/>
  <c r="I13" i="253" l="1"/>
  <c r="J14"/>
  <c r="AA13"/>
  <c r="AB14"/>
  <c r="AY12"/>
  <c r="AZ13"/>
  <c r="D13"/>
  <c r="C12"/>
  <c r="M111" i="16"/>
  <c r="AO13"/>
  <c r="F111"/>
  <c r="M13"/>
  <c r="D112"/>
  <c r="E14"/>
  <c r="C108"/>
  <c r="C107" s="1"/>
  <c r="C106" s="1"/>
  <c r="C105" s="1"/>
  <c r="C104" s="1"/>
  <c r="C103" s="1"/>
  <c r="C102" s="1"/>
  <c r="C101" s="1"/>
  <c r="C100" s="1"/>
  <c r="C99" s="1"/>
  <c r="C98" s="1"/>
  <c r="C97" s="1"/>
  <c r="C96" s="1"/>
  <c r="Q10"/>
  <c r="AG10"/>
  <c r="U10"/>
  <c r="AK10"/>
  <c r="I111"/>
  <c r="Y13"/>
  <c r="E111"/>
  <c r="I13"/>
  <c r="J112"/>
  <c r="AC14"/>
  <c r="I9" i="70"/>
  <c r="BK12" i="253"/>
  <c r="BL13"/>
  <c r="AM12"/>
  <c r="AN13"/>
  <c r="AS13"/>
  <c r="AT14"/>
  <c r="BE12"/>
  <c r="BF13"/>
  <c r="U13"/>
  <c r="V14"/>
  <c r="AG11"/>
  <c r="AH12"/>
  <c r="O13"/>
  <c r="P14"/>
  <c r="BL19" i="1"/>
  <c r="AZ18"/>
  <c r="AT18"/>
  <c r="AN17"/>
  <c r="BF18"/>
  <c r="AB18"/>
  <c r="P18"/>
  <c r="V18"/>
  <c r="H27" i="147"/>
  <c r="H36"/>
  <c r="H34"/>
  <c r="H31"/>
  <c r="I29"/>
  <c r="I28"/>
  <c r="I33"/>
  <c r="I27"/>
  <c r="H29"/>
  <c r="H28"/>
  <c r="I31"/>
  <c r="H26"/>
  <c r="H32"/>
  <c r="H30"/>
  <c r="H33"/>
  <c r="I26"/>
  <c r="I32"/>
  <c r="I30"/>
  <c r="I36"/>
  <c r="I34"/>
  <c r="I12" i="253" l="1"/>
  <c r="J13"/>
  <c r="AA12"/>
  <c r="AB13"/>
  <c r="AZ12"/>
  <c r="AY11"/>
  <c r="C11"/>
  <c r="D12"/>
  <c r="M110" i="16"/>
  <c r="AO12"/>
  <c r="E110"/>
  <c r="I12"/>
  <c r="D111"/>
  <c r="E13"/>
  <c r="F110"/>
  <c r="M12"/>
  <c r="J111"/>
  <c r="AC13"/>
  <c r="I110"/>
  <c r="Y12"/>
  <c r="I8" i="70"/>
  <c r="AM11" i="253"/>
  <c r="AN12"/>
  <c r="O12"/>
  <c r="P13"/>
  <c r="AG10"/>
  <c r="AH11"/>
  <c r="U12"/>
  <c r="V13"/>
  <c r="AS12"/>
  <c r="AT13"/>
  <c r="BK11"/>
  <c r="BL12"/>
  <c r="BE11"/>
  <c r="BF12"/>
  <c r="V17" i="1"/>
  <c r="AB17"/>
  <c r="BL18"/>
  <c r="P17"/>
  <c r="BF17"/>
  <c r="AN16"/>
  <c r="AZ17"/>
  <c r="AT17"/>
  <c r="J12" i="253" l="1"/>
  <c r="I11"/>
  <c r="AZ11"/>
  <c r="AY10"/>
  <c r="AA11"/>
  <c r="AB12"/>
  <c r="D11"/>
  <c r="C10"/>
  <c r="M109" i="16"/>
  <c r="AO10" s="1"/>
  <c r="AO11"/>
  <c r="J110"/>
  <c r="AC12"/>
  <c r="I109"/>
  <c r="Y10" s="1"/>
  <c r="Y11"/>
  <c r="F109"/>
  <c r="M10" s="1"/>
  <c r="M11"/>
  <c r="E109"/>
  <c r="I10" s="1"/>
  <c r="I11"/>
  <c r="D110"/>
  <c r="E12"/>
  <c r="I7" i="70"/>
  <c r="U11" i="253"/>
  <c r="V12"/>
  <c r="AM10"/>
  <c r="AN11"/>
  <c r="BE10"/>
  <c r="BF11"/>
  <c r="AS11"/>
  <c r="AT12"/>
  <c r="AG9"/>
  <c r="AH10"/>
  <c r="O11"/>
  <c r="P12"/>
  <c r="BK10"/>
  <c r="BL11"/>
  <c r="AT16" i="1"/>
  <c r="P16"/>
  <c r="AZ16"/>
  <c r="BF16"/>
  <c r="BL17"/>
  <c r="AB16"/>
  <c r="AN15"/>
  <c r="V16"/>
  <c r="J11" i="253" l="1"/>
  <c r="I10"/>
  <c r="AA10"/>
  <c r="AB11"/>
  <c r="AZ10"/>
  <c r="AY9"/>
  <c r="C9"/>
  <c r="D10"/>
  <c r="D109" i="16"/>
  <c r="E10" s="1"/>
  <c r="E11"/>
  <c r="J109"/>
  <c r="AC10" s="1"/>
  <c r="AC11"/>
  <c r="I6" i="70"/>
  <c r="BK9" i="253"/>
  <c r="BL10"/>
  <c r="AG8"/>
  <c r="AH8" s="1"/>
  <c r="AH9"/>
  <c r="BE9"/>
  <c r="BF10"/>
  <c r="U10"/>
  <c r="V11"/>
  <c r="O10"/>
  <c r="P11"/>
  <c r="AS10"/>
  <c r="AT11"/>
  <c r="AM9"/>
  <c r="AN10"/>
  <c r="AB15" i="1"/>
  <c r="BF15"/>
  <c r="AT15"/>
  <c r="AN14"/>
  <c r="BL16"/>
  <c r="AZ15"/>
  <c r="P15"/>
  <c r="V15"/>
  <c r="AY8" i="253" l="1"/>
  <c r="AZ8" s="1"/>
  <c r="AZ9"/>
  <c r="I9"/>
  <c r="J10"/>
  <c r="AB10"/>
  <c r="AA9"/>
  <c r="C8"/>
  <c r="D8" s="1"/>
  <c r="D9"/>
  <c r="I5" i="70"/>
  <c r="AM8" i="253"/>
  <c r="AN8" s="1"/>
  <c r="AN9"/>
  <c r="O9"/>
  <c r="P10"/>
  <c r="BE8"/>
  <c r="BF8" s="1"/>
  <c r="BF9"/>
  <c r="AS9"/>
  <c r="AT10"/>
  <c r="U9"/>
  <c r="V10"/>
  <c r="AI8"/>
  <c r="AI9" s="1"/>
  <c r="AI10" s="1"/>
  <c r="AI11" s="1"/>
  <c r="AI12" s="1"/>
  <c r="AI13" s="1"/>
  <c r="AI14" s="1"/>
  <c r="AI15" s="1"/>
  <c r="AI16" s="1"/>
  <c r="AI17" s="1"/>
  <c r="AI19" s="1"/>
  <c r="AI20" s="1"/>
  <c r="AI21" s="1"/>
  <c r="AI22" s="1"/>
  <c r="AI23" s="1"/>
  <c r="AI24" s="1"/>
  <c r="AI25" s="1"/>
  <c r="AI26" s="1"/>
  <c r="AI27" s="1"/>
  <c r="AI28" s="1"/>
  <c r="AI29" s="1"/>
  <c r="AI30" s="1"/>
  <c r="AI31" s="1"/>
  <c r="AI32" s="1"/>
  <c r="AI33" s="1"/>
  <c r="AI34" s="1"/>
  <c r="AI35" s="1"/>
  <c r="AI36" s="1"/>
  <c r="AI37" s="1"/>
  <c r="AI38" s="1"/>
  <c r="AI39" s="1"/>
  <c r="AI40" s="1"/>
  <c r="AI41" s="1"/>
  <c r="AI42" s="1"/>
  <c r="AI43" s="1"/>
  <c r="AI44" s="1"/>
  <c r="AI45" s="1"/>
  <c r="AI46" s="1"/>
  <c r="AI47" s="1"/>
  <c r="AI48" s="1"/>
  <c r="AI49" s="1"/>
  <c r="AI50" s="1"/>
  <c r="AI52" s="1"/>
  <c r="AJ8"/>
  <c r="BK8"/>
  <c r="BL8" s="1"/>
  <c r="BL9"/>
  <c r="BL15" i="1"/>
  <c r="AT14"/>
  <c r="V14"/>
  <c r="AZ14"/>
  <c r="AN13"/>
  <c r="BF14"/>
  <c r="P14"/>
  <c r="AB14"/>
  <c r="BB8" i="253" l="1"/>
  <c r="BA8"/>
  <c r="BA9" s="1"/>
  <c r="BA10" s="1"/>
  <c r="BA11" s="1"/>
  <c r="BA12" s="1"/>
  <c r="BA13" s="1"/>
  <c r="BA14" s="1"/>
  <c r="BA15" s="1"/>
  <c r="BA16" s="1"/>
  <c r="BA17" s="1"/>
  <c r="BA19" s="1"/>
  <c r="BA20" s="1"/>
  <c r="BA21" s="1"/>
  <c r="BA22" s="1"/>
  <c r="BA23" s="1"/>
  <c r="BA24" s="1"/>
  <c r="BA25" s="1"/>
  <c r="BA26" s="1"/>
  <c r="BA27" s="1"/>
  <c r="BA28" s="1"/>
  <c r="BA29" s="1"/>
  <c r="BA30" s="1"/>
  <c r="BA31" s="1"/>
  <c r="BA32" s="1"/>
  <c r="BA33" s="1"/>
  <c r="BA34" s="1"/>
  <c r="BA35" s="1"/>
  <c r="BA36" s="1"/>
  <c r="BA37" s="1"/>
  <c r="BA38" s="1"/>
  <c r="BA39" s="1"/>
  <c r="BA40" s="1"/>
  <c r="BA41" s="1"/>
  <c r="BA42" s="1"/>
  <c r="BA43" s="1"/>
  <c r="BA44" s="1"/>
  <c r="BA45" s="1"/>
  <c r="BA46" s="1"/>
  <c r="BA47" s="1"/>
  <c r="BA48" s="1"/>
  <c r="BA49" s="1"/>
  <c r="BA50" s="1"/>
  <c r="BA52" s="1"/>
  <c r="AA8"/>
  <c r="AB8" s="1"/>
  <c r="AB9"/>
  <c r="J9"/>
  <c r="I8"/>
  <c r="J8" s="1"/>
  <c r="F8"/>
  <c r="E8"/>
  <c r="E9" s="1"/>
  <c r="E10" s="1"/>
  <c r="E11" s="1"/>
  <c r="E12" s="1"/>
  <c r="E13" s="1"/>
  <c r="E14" s="1"/>
  <c r="E15" s="1"/>
  <c r="E16" s="1"/>
  <c r="E17" s="1"/>
  <c r="E19" s="1"/>
  <c r="E20" s="1"/>
  <c r="E21" s="1"/>
  <c r="E22" s="1"/>
  <c r="E23" s="1"/>
  <c r="E24" s="1"/>
  <c r="E25" s="1"/>
  <c r="E26" s="1"/>
  <c r="E27" s="1"/>
  <c r="E28" s="1"/>
  <c r="E29" s="1"/>
  <c r="E30" s="1"/>
  <c r="E31" s="1"/>
  <c r="E32" s="1"/>
  <c r="E33" s="1"/>
  <c r="E34" s="1"/>
  <c r="E35" s="1"/>
  <c r="E36" s="1"/>
  <c r="E37" s="1"/>
  <c r="E38" s="1"/>
  <c r="E39" s="1"/>
  <c r="E40" s="1"/>
  <c r="E41" s="1"/>
  <c r="E42" s="1"/>
  <c r="E43" s="1"/>
  <c r="E44" s="1"/>
  <c r="E45" s="1"/>
  <c r="E46" s="1"/>
  <c r="E47" s="1"/>
  <c r="E48" s="1"/>
  <c r="E49" s="1"/>
  <c r="E50" s="1"/>
  <c r="E52" s="1"/>
  <c r="BN8"/>
  <c r="BM8"/>
  <c r="BM9" s="1"/>
  <c r="BM10" s="1"/>
  <c r="BM11" s="1"/>
  <c r="BM12" s="1"/>
  <c r="BM13" s="1"/>
  <c r="BM14" s="1"/>
  <c r="BM15" s="1"/>
  <c r="BM16" s="1"/>
  <c r="BM17" s="1"/>
  <c r="BM19" s="1"/>
  <c r="BM20" s="1"/>
  <c r="BM21" s="1"/>
  <c r="BM22" s="1"/>
  <c r="BM23" s="1"/>
  <c r="BM24" s="1"/>
  <c r="BM25" s="1"/>
  <c r="BM26" s="1"/>
  <c r="BM27" s="1"/>
  <c r="BM28" s="1"/>
  <c r="BM29" s="1"/>
  <c r="BM30" s="1"/>
  <c r="BM31" s="1"/>
  <c r="BM32" s="1"/>
  <c r="BM33" s="1"/>
  <c r="BM34" s="1"/>
  <c r="BM35" s="1"/>
  <c r="BM36" s="1"/>
  <c r="BM37" s="1"/>
  <c r="BM38" s="1"/>
  <c r="BM39" s="1"/>
  <c r="BM40" s="1"/>
  <c r="BM41" s="1"/>
  <c r="BM42" s="1"/>
  <c r="BM43" s="1"/>
  <c r="BM44" s="1"/>
  <c r="BM45" s="1"/>
  <c r="BM46" s="1"/>
  <c r="BM47" s="1"/>
  <c r="BM48" s="1"/>
  <c r="BM49" s="1"/>
  <c r="BM50" s="1"/>
  <c r="BM52" s="1"/>
  <c r="U8"/>
  <c r="V8" s="1"/>
  <c r="V9"/>
  <c r="AS8"/>
  <c r="AT8" s="1"/>
  <c r="AT9"/>
  <c r="AP8"/>
  <c r="AO8"/>
  <c r="AO9" s="1"/>
  <c r="AO10" s="1"/>
  <c r="AO11" s="1"/>
  <c r="AO12" s="1"/>
  <c r="AO13" s="1"/>
  <c r="AO14" s="1"/>
  <c r="AO15" s="1"/>
  <c r="AO16" s="1"/>
  <c r="AO17" s="1"/>
  <c r="AO19" s="1"/>
  <c r="AO20" s="1"/>
  <c r="AO21" s="1"/>
  <c r="AO22" s="1"/>
  <c r="AO23" s="1"/>
  <c r="AO24" s="1"/>
  <c r="AO25" s="1"/>
  <c r="AO26" s="1"/>
  <c r="AO27" s="1"/>
  <c r="AO28" s="1"/>
  <c r="AO29" s="1"/>
  <c r="AO30" s="1"/>
  <c r="AO31" s="1"/>
  <c r="AO32" s="1"/>
  <c r="AO33" s="1"/>
  <c r="AO34" s="1"/>
  <c r="AO35" s="1"/>
  <c r="AO36" s="1"/>
  <c r="AO37" s="1"/>
  <c r="AO38" s="1"/>
  <c r="AO39" s="1"/>
  <c r="AO40" s="1"/>
  <c r="AO41" s="1"/>
  <c r="AO42" s="1"/>
  <c r="AO43" s="1"/>
  <c r="AO44" s="1"/>
  <c r="AO45" s="1"/>
  <c r="AO46" s="1"/>
  <c r="AO47" s="1"/>
  <c r="AO48" s="1"/>
  <c r="AO49" s="1"/>
  <c r="AO50" s="1"/>
  <c r="AO52" s="1"/>
  <c r="BG8"/>
  <c r="BG9" s="1"/>
  <c r="BG10" s="1"/>
  <c r="BG11" s="1"/>
  <c r="BG12" s="1"/>
  <c r="BG13" s="1"/>
  <c r="BG14" s="1"/>
  <c r="BG15" s="1"/>
  <c r="BG16" s="1"/>
  <c r="BG17" s="1"/>
  <c r="BG19" s="1"/>
  <c r="BG20" s="1"/>
  <c r="BG21" s="1"/>
  <c r="BG22" s="1"/>
  <c r="BG23" s="1"/>
  <c r="BG24" s="1"/>
  <c r="BG25" s="1"/>
  <c r="BG26" s="1"/>
  <c r="BG27" s="1"/>
  <c r="BG28" s="1"/>
  <c r="BG29" s="1"/>
  <c r="BG30" s="1"/>
  <c r="BG31" s="1"/>
  <c r="BG32" s="1"/>
  <c r="BG33" s="1"/>
  <c r="BG34" s="1"/>
  <c r="BG35" s="1"/>
  <c r="BG36" s="1"/>
  <c r="BG37" s="1"/>
  <c r="BG38" s="1"/>
  <c r="BG39" s="1"/>
  <c r="BG40" s="1"/>
  <c r="BG41" s="1"/>
  <c r="BG42" s="1"/>
  <c r="BG43" s="1"/>
  <c r="BG44" s="1"/>
  <c r="BG45" s="1"/>
  <c r="BG46" s="1"/>
  <c r="BG47" s="1"/>
  <c r="BG48" s="1"/>
  <c r="BG49" s="1"/>
  <c r="BG50" s="1"/>
  <c r="BG52" s="1"/>
  <c r="BH8"/>
  <c r="O8"/>
  <c r="P8" s="1"/>
  <c r="P9"/>
  <c r="AJ9"/>
  <c r="AK8"/>
  <c r="AB13" i="1"/>
  <c r="AZ13"/>
  <c r="P13"/>
  <c r="AN12"/>
  <c r="V13"/>
  <c r="BL14"/>
  <c r="BF13"/>
  <c r="AT13"/>
  <c r="AR42" i="36"/>
  <c r="AN42"/>
  <c r="AJ42"/>
  <c r="AF42"/>
  <c r="AB42"/>
  <c r="X42"/>
  <c r="T42"/>
  <c r="P42"/>
  <c r="L42"/>
  <c r="H42"/>
  <c r="L8" i="253" l="1"/>
  <c r="K8"/>
  <c r="K9" s="1"/>
  <c r="K10" s="1"/>
  <c r="K11" s="1"/>
  <c r="K12" s="1"/>
  <c r="K13" s="1"/>
  <c r="K14" s="1"/>
  <c r="K15" s="1"/>
  <c r="K16" s="1"/>
  <c r="K17" s="1"/>
  <c r="K19" s="1"/>
  <c r="K20" s="1"/>
  <c r="K21" s="1"/>
  <c r="K22" s="1"/>
  <c r="K23" s="1"/>
  <c r="K24" s="1"/>
  <c r="K25" s="1"/>
  <c r="K26" s="1"/>
  <c r="K27" s="1"/>
  <c r="K28" s="1"/>
  <c r="K29" s="1"/>
  <c r="K30" s="1"/>
  <c r="K31" s="1"/>
  <c r="K32" s="1"/>
  <c r="K33" s="1"/>
  <c r="K34" s="1"/>
  <c r="K35" s="1"/>
  <c r="K36" s="1"/>
  <c r="K37" s="1"/>
  <c r="K38" s="1"/>
  <c r="K39" s="1"/>
  <c r="K40" s="1"/>
  <c r="K41" s="1"/>
  <c r="K42" s="1"/>
  <c r="K43" s="1"/>
  <c r="K44" s="1"/>
  <c r="K45" s="1"/>
  <c r="K46" s="1"/>
  <c r="K47" s="1"/>
  <c r="K48" s="1"/>
  <c r="K49" s="1"/>
  <c r="K50" s="1"/>
  <c r="K52" s="1"/>
  <c r="AC8"/>
  <c r="AC9" s="1"/>
  <c r="AC10" s="1"/>
  <c r="AC11" s="1"/>
  <c r="AC12" s="1"/>
  <c r="AC13" s="1"/>
  <c r="AC14" s="1"/>
  <c r="AC15" s="1"/>
  <c r="AC16" s="1"/>
  <c r="AC17" s="1"/>
  <c r="AC19" s="1"/>
  <c r="AC20" s="1"/>
  <c r="AC21" s="1"/>
  <c r="AC22" s="1"/>
  <c r="AC23" s="1"/>
  <c r="AC24" s="1"/>
  <c r="AC25" s="1"/>
  <c r="AC26" s="1"/>
  <c r="AC27" s="1"/>
  <c r="AC28" s="1"/>
  <c r="AC29" s="1"/>
  <c r="AC30" s="1"/>
  <c r="AC31" s="1"/>
  <c r="AC32" s="1"/>
  <c r="AC33" s="1"/>
  <c r="AC34" s="1"/>
  <c r="AC35" s="1"/>
  <c r="AC36" s="1"/>
  <c r="AC37" s="1"/>
  <c r="AC38" s="1"/>
  <c r="AC39" s="1"/>
  <c r="AC40" s="1"/>
  <c r="AC41" s="1"/>
  <c r="AC42" s="1"/>
  <c r="AC43" s="1"/>
  <c r="AC44" s="1"/>
  <c r="AC45" s="1"/>
  <c r="AC46" s="1"/>
  <c r="AC47" s="1"/>
  <c r="AC48" s="1"/>
  <c r="AC49" s="1"/>
  <c r="AC50" s="1"/>
  <c r="AC52" s="1"/>
  <c r="AD8"/>
  <c r="BB9"/>
  <c r="BC8"/>
  <c r="G8"/>
  <c r="F9"/>
  <c r="D42" i="36"/>
  <c r="BN9" i="253"/>
  <c r="BO8"/>
  <c r="BH9"/>
  <c r="BI8"/>
  <c r="R8"/>
  <c r="Q8"/>
  <c r="Q9" s="1"/>
  <c r="Q10" s="1"/>
  <c r="Q11" s="1"/>
  <c r="Q12" s="1"/>
  <c r="Q13" s="1"/>
  <c r="Q14" s="1"/>
  <c r="Q15" s="1"/>
  <c r="Q16" s="1"/>
  <c r="Q17" s="1"/>
  <c r="Q19" s="1"/>
  <c r="Q20" s="1"/>
  <c r="Q21" s="1"/>
  <c r="Q22" s="1"/>
  <c r="Q23" s="1"/>
  <c r="Q24" s="1"/>
  <c r="Q25" s="1"/>
  <c r="Q26" s="1"/>
  <c r="Q27" s="1"/>
  <c r="Q28" s="1"/>
  <c r="Q29" s="1"/>
  <c r="Q30" s="1"/>
  <c r="Q31" s="1"/>
  <c r="Q32" s="1"/>
  <c r="Q33" s="1"/>
  <c r="Q34" s="1"/>
  <c r="Q35" s="1"/>
  <c r="Q36" s="1"/>
  <c r="Q37" s="1"/>
  <c r="Q38" s="1"/>
  <c r="Q39" s="1"/>
  <c r="Q40" s="1"/>
  <c r="Q41" s="1"/>
  <c r="Q42" s="1"/>
  <c r="Q43" s="1"/>
  <c r="Q44" s="1"/>
  <c r="Q45" s="1"/>
  <c r="Q46" s="1"/>
  <c r="Q47" s="1"/>
  <c r="Q48" s="1"/>
  <c r="Q49" s="1"/>
  <c r="Q50" s="1"/>
  <c r="Q52" s="1"/>
  <c r="AP9"/>
  <c r="AQ8"/>
  <c r="W8"/>
  <c r="W9" s="1"/>
  <c r="W10" s="1"/>
  <c r="W11" s="1"/>
  <c r="W12" s="1"/>
  <c r="W13" s="1"/>
  <c r="W14" s="1"/>
  <c r="W15" s="1"/>
  <c r="W16" s="1"/>
  <c r="W17" s="1"/>
  <c r="W19" s="1"/>
  <c r="W20" s="1"/>
  <c r="W21" s="1"/>
  <c r="W22" s="1"/>
  <c r="W23" s="1"/>
  <c r="W24" s="1"/>
  <c r="W25" s="1"/>
  <c r="W26" s="1"/>
  <c r="W27" s="1"/>
  <c r="W28" s="1"/>
  <c r="W29" s="1"/>
  <c r="W30" s="1"/>
  <c r="W31" s="1"/>
  <c r="W32" s="1"/>
  <c r="W33" s="1"/>
  <c r="W34" s="1"/>
  <c r="W35" s="1"/>
  <c r="W36" s="1"/>
  <c r="W37" s="1"/>
  <c r="W38" s="1"/>
  <c r="W39" s="1"/>
  <c r="W40" s="1"/>
  <c r="W41" s="1"/>
  <c r="W42" s="1"/>
  <c r="W43" s="1"/>
  <c r="W44" s="1"/>
  <c r="W45" s="1"/>
  <c r="W46" s="1"/>
  <c r="W47" s="1"/>
  <c r="W48" s="1"/>
  <c r="W49" s="1"/>
  <c r="W50" s="1"/>
  <c r="W52" s="1"/>
  <c r="X8"/>
  <c r="AJ10"/>
  <c r="AK9"/>
  <c r="AU8"/>
  <c r="AU9" s="1"/>
  <c r="AU10" s="1"/>
  <c r="AU11" s="1"/>
  <c r="AU12" s="1"/>
  <c r="AU13" s="1"/>
  <c r="AU14" s="1"/>
  <c r="AU15" s="1"/>
  <c r="AU16" s="1"/>
  <c r="AU17" s="1"/>
  <c r="AU19" s="1"/>
  <c r="AU20" s="1"/>
  <c r="AU21" s="1"/>
  <c r="AU22" s="1"/>
  <c r="AU23" s="1"/>
  <c r="AU24" s="1"/>
  <c r="AU25" s="1"/>
  <c r="AU26" s="1"/>
  <c r="AU27" s="1"/>
  <c r="AU28" s="1"/>
  <c r="AU29" s="1"/>
  <c r="AU30" s="1"/>
  <c r="AU31" s="1"/>
  <c r="AU32" s="1"/>
  <c r="AU33" s="1"/>
  <c r="AU34" s="1"/>
  <c r="AU35" s="1"/>
  <c r="AU36" s="1"/>
  <c r="AU37" s="1"/>
  <c r="AU38" s="1"/>
  <c r="AU39" s="1"/>
  <c r="AU40" s="1"/>
  <c r="AU41" s="1"/>
  <c r="AU42" s="1"/>
  <c r="AU43" s="1"/>
  <c r="AU44" s="1"/>
  <c r="AU45" s="1"/>
  <c r="AU46" s="1"/>
  <c r="AU47" s="1"/>
  <c r="AU48" s="1"/>
  <c r="AU49" s="1"/>
  <c r="AU50" s="1"/>
  <c r="AU52" s="1"/>
  <c r="AV8"/>
  <c r="AT12" i="1"/>
  <c r="AN11"/>
  <c r="AB12"/>
  <c r="BF12"/>
  <c r="V12"/>
  <c r="P12"/>
  <c r="AZ12"/>
  <c r="BL13"/>
  <c r="BC9" i="253" l="1"/>
  <c r="BB10"/>
  <c r="M8"/>
  <c r="L9"/>
  <c r="AE8"/>
  <c r="AD9"/>
  <c r="F10"/>
  <c r="G9"/>
  <c r="AJ11"/>
  <c r="AK10"/>
  <c r="R9"/>
  <c r="S8"/>
  <c r="BN10"/>
  <c r="BO9"/>
  <c r="AP10"/>
  <c r="AQ9"/>
  <c r="BH10"/>
  <c r="BI9"/>
  <c r="AW8"/>
  <c r="AV9"/>
  <c r="X9"/>
  <c r="Y8"/>
  <c r="AZ11" i="1"/>
  <c r="V11"/>
  <c r="AT11"/>
  <c r="BL12"/>
  <c r="P11"/>
  <c r="BF11"/>
  <c r="AN10"/>
  <c r="AB11"/>
  <c r="C51" i="36"/>
  <c r="AE9" i="253" l="1"/>
  <c r="AD10"/>
  <c r="BB11"/>
  <c r="BC10"/>
  <c r="M9"/>
  <c r="L10"/>
  <c r="F11"/>
  <c r="G10"/>
  <c r="BH11"/>
  <c r="BI10"/>
  <c r="R10"/>
  <c r="S9"/>
  <c r="AJ12"/>
  <c r="AK11"/>
  <c r="X10"/>
  <c r="Y9"/>
  <c r="AP11"/>
  <c r="AQ10"/>
  <c r="BN11"/>
  <c r="BO10"/>
  <c r="AV10"/>
  <c r="AW9"/>
  <c r="P10" i="1"/>
  <c r="AT10"/>
  <c r="AB10"/>
  <c r="BF10"/>
  <c r="BL11"/>
  <c r="V10"/>
  <c r="AN9"/>
  <c r="AZ10"/>
  <c r="M10" i="253" l="1"/>
  <c r="L11"/>
  <c r="AE10"/>
  <c r="AD11"/>
  <c r="BC11"/>
  <c r="BB12"/>
  <c r="G11"/>
  <c r="F12"/>
  <c r="AV11"/>
  <c r="AW10"/>
  <c r="AP12"/>
  <c r="AQ11"/>
  <c r="X11"/>
  <c r="Y10"/>
  <c r="S10"/>
  <c r="R11"/>
  <c r="BH12"/>
  <c r="BI11"/>
  <c r="BN12"/>
  <c r="BO11"/>
  <c r="AJ13"/>
  <c r="AK12"/>
  <c r="AZ9" i="1"/>
  <c r="BF9"/>
  <c r="AT9"/>
  <c r="BL10"/>
  <c r="AB9"/>
  <c r="P9"/>
  <c r="V9"/>
  <c r="C52" i="36"/>
  <c r="C53" s="1"/>
  <c r="C55" s="1"/>
  <c r="BC12" i="253" l="1"/>
  <c r="BB13"/>
  <c r="M11"/>
  <c r="L12"/>
  <c r="AE11"/>
  <c r="AD12"/>
  <c r="G12"/>
  <c r="F13"/>
  <c r="AN8" i="1"/>
  <c r="AN44" s="1"/>
  <c r="BN13" i="253"/>
  <c r="BO12"/>
  <c r="BH13"/>
  <c r="BI12"/>
  <c r="X12"/>
  <c r="Y11"/>
  <c r="AP13"/>
  <c r="AQ12"/>
  <c r="AW11"/>
  <c r="AV12"/>
  <c r="R12"/>
  <c r="S11"/>
  <c r="AJ14"/>
  <c r="AK13"/>
  <c r="BL9" i="1"/>
  <c r="C54" i="36"/>
  <c r="AE12" i="253" l="1"/>
  <c r="AD13"/>
  <c r="BB14"/>
  <c r="BC13"/>
  <c r="M12"/>
  <c r="L13"/>
  <c r="G13"/>
  <c r="F14"/>
  <c r="P8" i="1"/>
  <c r="P44" s="1"/>
  <c r="AB8"/>
  <c r="AB44" s="1"/>
  <c r="AT8"/>
  <c r="AT44" s="1"/>
  <c r="BF8"/>
  <c r="BF44" s="1"/>
  <c r="AZ8"/>
  <c r="AZ44" s="1"/>
  <c r="V8"/>
  <c r="V44" s="1"/>
  <c r="AJ15" i="253"/>
  <c r="AK14"/>
  <c r="AP14"/>
  <c r="AQ13"/>
  <c r="X13"/>
  <c r="Y12"/>
  <c r="BN14"/>
  <c r="BO13"/>
  <c r="R13"/>
  <c r="S12"/>
  <c r="BH14"/>
  <c r="BI13"/>
  <c r="AV13"/>
  <c r="AW12"/>
  <c r="C56" i="36"/>
  <c r="I36" s="1"/>
  <c r="D35" i="35"/>
  <c r="M13" i="253" l="1"/>
  <c r="L14"/>
  <c r="AD14"/>
  <c r="AE13"/>
  <c r="BB15"/>
  <c r="BC14"/>
  <c r="G14"/>
  <c r="F15"/>
  <c r="E11" i="36"/>
  <c r="AO39"/>
  <c r="AC39"/>
  <c r="Y39"/>
  <c r="U39"/>
  <c r="AG39"/>
  <c r="AK39"/>
  <c r="E39"/>
  <c r="I39"/>
  <c r="M39"/>
  <c r="AS39"/>
  <c r="Q39"/>
  <c r="AO37"/>
  <c r="AK38"/>
  <c r="Y33"/>
  <c r="E37"/>
  <c r="Y37"/>
  <c r="AS37"/>
  <c r="Q38"/>
  <c r="Y26"/>
  <c r="Y38"/>
  <c r="I37"/>
  <c r="AC37"/>
  <c r="AK37"/>
  <c r="U38"/>
  <c r="M38"/>
  <c r="AO27"/>
  <c r="AS25"/>
  <c r="M37"/>
  <c r="U37"/>
  <c r="I38"/>
  <c r="AS38"/>
  <c r="AG38"/>
  <c r="AC26"/>
  <c r="Q37"/>
  <c r="AG37"/>
  <c r="AC38"/>
  <c r="E38"/>
  <c r="AO38"/>
  <c r="BL8" i="1"/>
  <c r="BL44" s="1"/>
  <c r="AV14" i="253"/>
  <c r="AW13"/>
  <c r="R14"/>
  <c r="S13"/>
  <c r="X14"/>
  <c r="Y13"/>
  <c r="AP15"/>
  <c r="AQ14"/>
  <c r="AJ16"/>
  <c r="AK15"/>
  <c r="BH15"/>
  <c r="BI14"/>
  <c r="BN15"/>
  <c r="BO14"/>
  <c r="AG33" i="36"/>
  <c r="U10"/>
  <c r="Q32"/>
  <c r="E9"/>
  <c r="Q14"/>
  <c r="M16"/>
  <c r="U12"/>
  <c r="AO14"/>
  <c r="AC33"/>
  <c r="E22"/>
  <c r="E24"/>
  <c r="AG20"/>
  <c r="AS14"/>
  <c r="AK11"/>
  <c r="U23"/>
  <c r="E35"/>
  <c r="Y23"/>
  <c r="AO11"/>
  <c r="AS26"/>
  <c r="AK33"/>
  <c r="I22"/>
  <c r="Y10"/>
  <c r="AO17"/>
  <c r="U11"/>
  <c r="AO8"/>
  <c r="Y20"/>
  <c r="Y36"/>
  <c r="U35"/>
  <c r="AK30"/>
  <c r="AS24"/>
  <c r="I19"/>
  <c r="Q13"/>
  <c r="Y7"/>
  <c r="Y29"/>
  <c r="M18"/>
  <c r="AC6"/>
  <c r="U29"/>
  <c r="AC23"/>
  <c r="AK17"/>
  <c r="AS11"/>
  <c r="I6"/>
  <c r="AK20"/>
  <c r="I9"/>
  <c r="Y8"/>
  <c r="I20"/>
  <c r="AK31"/>
  <c r="AC17"/>
  <c r="M29"/>
  <c r="AS36"/>
  <c r="Q29"/>
  <c r="AG17"/>
  <c r="E6"/>
  <c r="Q15"/>
  <c r="AS27"/>
  <c r="Q16"/>
  <c r="AO29"/>
  <c r="M6"/>
  <c r="E23"/>
  <c r="AS35"/>
  <c r="AK35"/>
  <c r="M32"/>
  <c r="U26"/>
  <c r="AC20"/>
  <c r="AK14"/>
  <c r="AS8"/>
  <c r="E32"/>
  <c r="I21"/>
  <c r="Y9"/>
  <c r="AO30"/>
  <c r="E25"/>
  <c r="M19"/>
  <c r="U13"/>
  <c r="AC7"/>
  <c r="AG23"/>
  <c r="E12"/>
  <c r="I32"/>
  <c r="M17"/>
  <c r="AO28"/>
  <c r="AG14"/>
  <c r="Q26"/>
  <c r="Y35"/>
  <c r="E34"/>
  <c r="I31"/>
  <c r="M28"/>
  <c r="AK26"/>
  <c r="AO23"/>
  <c r="AS20"/>
  <c r="E18"/>
  <c r="I15"/>
  <c r="AG13"/>
  <c r="AK10"/>
  <c r="Q9"/>
  <c r="AO7"/>
  <c r="U6"/>
  <c r="AO33"/>
  <c r="M30"/>
  <c r="AG27"/>
  <c r="AK24"/>
  <c r="AO21"/>
  <c r="AS18"/>
  <c r="E16"/>
  <c r="I13"/>
  <c r="M10"/>
  <c r="Q7"/>
  <c r="I34"/>
  <c r="AG32"/>
  <c r="M31"/>
  <c r="AK29"/>
  <c r="Q28"/>
  <c r="AO26"/>
  <c r="U25"/>
  <c r="AS23"/>
  <c r="Y22"/>
  <c r="E21"/>
  <c r="AC19"/>
  <c r="I18"/>
  <c r="AG16"/>
  <c r="M15"/>
  <c r="AK13"/>
  <c r="Q12"/>
  <c r="AO10"/>
  <c r="U9"/>
  <c r="AS7"/>
  <c r="Y6"/>
  <c r="AC30"/>
  <c r="Q27"/>
  <c r="U24"/>
  <c r="Y21"/>
  <c r="AC18"/>
  <c r="AG15"/>
  <c r="AK12"/>
  <c r="AO9"/>
  <c r="AS6"/>
  <c r="AS33"/>
  <c r="AO32"/>
  <c r="AK7"/>
  <c r="AG10"/>
  <c r="AC13"/>
  <c r="Y16"/>
  <c r="U19"/>
  <c r="Q22"/>
  <c r="M25"/>
  <c r="I28"/>
  <c r="E31"/>
  <c r="I8"/>
  <c r="AS13"/>
  <c r="AO16"/>
  <c r="AK19"/>
  <c r="AG22"/>
  <c r="AC25"/>
  <c r="Y28"/>
  <c r="U31"/>
  <c r="AO36"/>
  <c r="AC35"/>
  <c r="M35"/>
  <c r="U34"/>
  <c r="AS32"/>
  <c r="Y31"/>
  <c r="E30"/>
  <c r="AC28"/>
  <c r="I27"/>
  <c r="AG25"/>
  <c r="M24"/>
  <c r="AK22"/>
  <c r="Q21"/>
  <c r="AO19"/>
  <c r="U18"/>
  <c r="AS16"/>
  <c r="Y15"/>
  <c r="E14"/>
  <c r="AC12"/>
  <c r="I11"/>
  <c r="AG9"/>
  <c r="M8"/>
  <c r="AK6"/>
  <c r="M34"/>
  <c r="AK32"/>
  <c r="AS30"/>
  <c r="U28"/>
  <c r="Y25"/>
  <c r="AC22"/>
  <c r="AG19"/>
  <c r="AK16"/>
  <c r="AO13"/>
  <c r="AS10"/>
  <c r="E8"/>
  <c r="Y34"/>
  <c r="E33"/>
  <c r="AC31"/>
  <c r="I30"/>
  <c r="AG28"/>
  <c r="M27"/>
  <c r="AK25"/>
  <c r="Q24"/>
  <c r="AO22"/>
  <c r="U21"/>
  <c r="AS19"/>
  <c r="Y18"/>
  <c r="E17"/>
  <c r="AC15"/>
  <c r="I14"/>
  <c r="AG12"/>
  <c r="M11"/>
  <c r="AK9"/>
  <c r="Q8"/>
  <c r="AO6"/>
  <c r="AG31"/>
  <c r="E28"/>
  <c r="I25"/>
  <c r="M22"/>
  <c r="Q19"/>
  <c r="U16"/>
  <c r="Y13"/>
  <c r="AC10"/>
  <c r="AG7"/>
  <c r="Q34"/>
  <c r="Y32"/>
  <c r="E7"/>
  <c r="AS9"/>
  <c r="AO12"/>
  <c r="AK15"/>
  <c r="AG18"/>
  <c r="AC21"/>
  <c r="Y24"/>
  <c r="U27"/>
  <c r="Q30"/>
  <c r="U7"/>
  <c r="Q10"/>
  <c r="M13"/>
  <c r="I16"/>
  <c r="E19"/>
  <c r="AS21"/>
  <c r="AO24"/>
  <c r="AK27"/>
  <c r="AG30"/>
  <c r="AK36"/>
  <c r="M36"/>
  <c r="AO35"/>
  <c r="I35"/>
  <c r="AC32"/>
  <c r="AG29"/>
  <c r="Q25"/>
  <c r="U22"/>
  <c r="Y19"/>
  <c r="AC16"/>
  <c r="M12"/>
  <c r="U32"/>
  <c r="AG36"/>
  <c r="AG35"/>
  <c r="Q35"/>
  <c r="AK34"/>
  <c r="Q33"/>
  <c r="AO31"/>
  <c r="U30"/>
  <c r="AS28"/>
  <c r="Y27"/>
  <c r="E26"/>
  <c r="AC24"/>
  <c r="I23"/>
  <c r="AG21"/>
  <c r="M20"/>
  <c r="AK18"/>
  <c r="Q17"/>
  <c r="AO15"/>
  <c r="U14"/>
  <c r="AS12"/>
  <c r="Y11"/>
  <c r="E10"/>
  <c r="AC8"/>
  <c r="I7"/>
  <c r="AC34"/>
  <c r="I33"/>
  <c r="Q31"/>
  <c r="I29"/>
  <c r="M26"/>
  <c r="Q23"/>
  <c r="U20"/>
  <c r="Y17"/>
  <c r="AC14"/>
  <c r="AG11"/>
  <c r="AK8"/>
  <c r="AO34"/>
  <c r="U33"/>
  <c r="AS31"/>
  <c r="Y30"/>
  <c r="E29"/>
  <c r="AC27"/>
  <c r="I26"/>
  <c r="AG24"/>
  <c r="M23"/>
  <c r="AK21"/>
  <c r="Q20"/>
  <c r="AO18"/>
  <c r="U17"/>
  <c r="AS15"/>
  <c r="Y14"/>
  <c r="E13"/>
  <c r="AC11"/>
  <c r="I10"/>
  <c r="AG8"/>
  <c r="M7"/>
  <c r="AS34"/>
  <c r="AK28"/>
  <c r="AO25"/>
  <c r="AS22"/>
  <c r="E20"/>
  <c r="I17"/>
  <c r="M14"/>
  <c r="Q11"/>
  <c r="U8"/>
  <c r="AG34"/>
  <c r="M33"/>
  <c r="Q6"/>
  <c r="M9"/>
  <c r="I12"/>
  <c r="E15"/>
  <c r="AS17"/>
  <c r="AO20"/>
  <c r="AK23"/>
  <c r="AG26"/>
  <c r="AC29"/>
  <c r="AG6"/>
  <c r="AC9"/>
  <c r="Y12"/>
  <c r="U15"/>
  <c r="Q18"/>
  <c r="M21"/>
  <c r="I24"/>
  <c r="E27"/>
  <c r="AS29"/>
  <c r="Q36"/>
  <c r="AC36"/>
  <c r="E36"/>
  <c r="U36"/>
  <c r="S35" i="35"/>
  <c r="AR35"/>
  <c r="X35"/>
  <c r="AQ35"/>
  <c r="W35"/>
  <c r="C35"/>
  <c r="AM35"/>
  <c r="AB35"/>
  <c r="BA35"/>
  <c r="AW35"/>
  <c r="AG35"/>
  <c r="AC35"/>
  <c r="M35"/>
  <c r="I35"/>
  <c r="AV35"/>
  <c r="H35"/>
  <c r="BB35"/>
  <c r="AL35"/>
  <c r="AH35"/>
  <c r="R35"/>
  <c r="N35"/>
  <c r="L15" i="253" l="1"/>
  <c r="M14"/>
  <c r="BB16"/>
  <c r="BC15"/>
  <c r="AE14"/>
  <c r="AD15"/>
  <c r="F16"/>
  <c r="G15"/>
  <c r="AK44" i="36"/>
  <c r="Y44"/>
  <c r="AC44"/>
  <c r="AG44"/>
  <c r="AO44"/>
  <c r="I44"/>
  <c r="U44"/>
  <c r="AS44"/>
  <c r="Q44"/>
  <c r="E44"/>
  <c r="M44"/>
  <c r="AJ17" i="253"/>
  <c r="AK16"/>
  <c r="BO15"/>
  <c r="BN16"/>
  <c r="BH16"/>
  <c r="BI15"/>
  <c r="AQ15"/>
  <c r="AP16"/>
  <c r="R15"/>
  <c r="S14"/>
  <c r="AV15"/>
  <c r="AW14"/>
  <c r="X15"/>
  <c r="Y14"/>
  <c r="L16" l="1"/>
  <c r="M15"/>
  <c r="AE15"/>
  <c r="AD16"/>
  <c r="BC16"/>
  <c r="BB17"/>
  <c r="G16"/>
  <c r="F17"/>
  <c r="X16"/>
  <c r="Y15"/>
  <c r="S15"/>
  <c r="R16"/>
  <c r="BH17"/>
  <c r="BI16"/>
  <c r="AJ19"/>
  <c r="AK17"/>
  <c r="AV16"/>
  <c r="AW15"/>
  <c r="AQ16"/>
  <c r="AP17"/>
  <c r="BO16"/>
  <c r="BN17"/>
  <c r="BB19" l="1"/>
  <c r="BC17"/>
  <c r="L17"/>
  <c r="M16"/>
  <c r="AD17"/>
  <c r="AE16"/>
  <c r="G17"/>
  <c r="F19"/>
  <c r="AK19"/>
  <c r="AJ20"/>
  <c r="BH19"/>
  <c r="BI17"/>
  <c r="Y16"/>
  <c r="X17"/>
  <c r="AW16"/>
  <c r="AV17"/>
  <c r="AP19"/>
  <c r="AQ17"/>
  <c r="S16"/>
  <c r="R17"/>
  <c r="BN19"/>
  <c r="BO17"/>
  <c r="AD19" l="1"/>
  <c r="AE17"/>
  <c r="BB20"/>
  <c r="BC19"/>
  <c r="M17"/>
  <c r="L19"/>
  <c r="F20"/>
  <c r="G19"/>
  <c r="BI19"/>
  <c r="BH20"/>
  <c r="R19"/>
  <c r="S17"/>
  <c r="AK20"/>
  <c r="AJ21"/>
  <c r="BN20"/>
  <c r="BO19"/>
  <c r="AP20"/>
  <c r="AQ19"/>
  <c r="AW17"/>
  <c r="AV19"/>
  <c r="Y17"/>
  <c r="X19"/>
  <c r="D58" i="82"/>
  <c r="D55"/>
  <c r="D53"/>
  <c r="D50"/>
  <c r="D48"/>
  <c r="D45"/>
  <c r="D43"/>
  <c r="D40"/>
  <c r="D38"/>
  <c r="D35"/>
  <c r="D33"/>
  <c r="D30"/>
  <c r="D28"/>
  <c r="D25"/>
  <c r="D23"/>
  <c r="D20"/>
  <c r="D18"/>
  <c r="D15"/>
  <c r="D13"/>
  <c r="J9" s="1"/>
  <c r="J4"/>
  <c r="M39" i="18" s="1"/>
  <c r="J37" i="70"/>
  <c r="J38"/>
  <c r="J39"/>
  <c r="J40"/>
  <c r="J41"/>
  <c r="J42"/>
  <c r="J44"/>
  <c r="J15"/>
  <c r="J16"/>
  <c r="J17"/>
  <c r="J18"/>
  <c r="J19"/>
  <c r="J20"/>
  <c r="J21"/>
  <c r="J22"/>
  <c r="J23"/>
  <c r="J24"/>
  <c r="J25"/>
  <c r="J26"/>
  <c r="J52" s="1"/>
  <c r="J27"/>
  <c r="J28"/>
  <c r="J29"/>
  <c r="J30"/>
  <c r="J31"/>
  <c r="J32"/>
  <c r="J33"/>
  <c r="J34"/>
  <c r="J35"/>
  <c r="J27" i="71"/>
  <c r="J28"/>
  <c r="J29"/>
  <c r="J30"/>
  <c r="J31"/>
  <c r="J32"/>
  <c r="J33"/>
  <c r="J34"/>
  <c r="J5"/>
  <c r="I5" s="1"/>
  <c r="J6"/>
  <c r="J7"/>
  <c r="J8"/>
  <c r="J9"/>
  <c r="J10"/>
  <c r="J11"/>
  <c r="J12"/>
  <c r="J13"/>
  <c r="J14"/>
  <c r="J15"/>
  <c r="J16"/>
  <c r="J42" s="1"/>
  <c r="J17"/>
  <c r="J18"/>
  <c r="J19"/>
  <c r="J20"/>
  <c r="J21"/>
  <c r="J22"/>
  <c r="J23"/>
  <c r="J24"/>
  <c r="J25"/>
  <c r="J27" i="72"/>
  <c r="J28"/>
  <c r="J29"/>
  <c r="J30"/>
  <c r="J31"/>
  <c r="J32"/>
  <c r="J33"/>
  <c r="J34"/>
  <c r="J5"/>
  <c r="J6"/>
  <c r="J7"/>
  <c r="J8"/>
  <c r="J9"/>
  <c r="J10"/>
  <c r="J11"/>
  <c r="J12"/>
  <c r="J13"/>
  <c r="J14"/>
  <c r="J15"/>
  <c r="J16"/>
  <c r="J42" s="1"/>
  <c r="J17"/>
  <c r="J18"/>
  <c r="J19"/>
  <c r="J20"/>
  <c r="J21"/>
  <c r="J22"/>
  <c r="J23"/>
  <c r="J24"/>
  <c r="J25"/>
  <c r="J27" i="73"/>
  <c r="J28"/>
  <c r="J29"/>
  <c r="J30"/>
  <c r="J31"/>
  <c r="J32"/>
  <c r="J33"/>
  <c r="J34"/>
  <c r="J5"/>
  <c r="I5" s="1"/>
  <c r="J6"/>
  <c r="J7"/>
  <c r="J8"/>
  <c r="J9"/>
  <c r="J10"/>
  <c r="J11"/>
  <c r="J12"/>
  <c r="J13"/>
  <c r="J14"/>
  <c r="J15"/>
  <c r="J16"/>
  <c r="J42" s="1"/>
  <c r="J17"/>
  <c r="J18"/>
  <c r="J19"/>
  <c r="J20"/>
  <c r="J21"/>
  <c r="J22"/>
  <c r="J23"/>
  <c r="J24"/>
  <c r="J25"/>
  <c r="J27" i="74"/>
  <c r="J28"/>
  <c r="J29"/>
  <c r="J30"/>
  <c r="J31"/>
  <c r="J32"/>
  <c r="J33"/>
  <c r="J34"/>
  <c r="J5"/>
  <c r="I5" s="1"/>
  <c r="J6"/>
  <c r="J7"/>
  <c r="J8"/>
  <c r="J9"/>
  <c r="J10"/>
  <c r="J11"/>
  <c r="J12"/>
  <c r="J13"/>
  <c r="J14"/>
  <c r="J15"/>
  <c r="J16"/>
  <c r="J42" s="1"/>
  <c r="J17"/>
  <c r="J18"/>
  <c r="J19"/>
  <c r="J20"/>
  <c r="J21"/>
  <c r="J22"/>
  <c r="J23"/>
  <c r="J24"/>
  <c r="J25"/>
  <c r="J27" i="75"/>
  <c r="J28"/>
  <c r="J29"/>
  <c r="J30"/>
  <c r="J31"/>
  <c r="J32"/>
  <c r="J33"/>
  <c r="J34"/>
  <c r="J5"/>
  <c r="I5" s="1"/>
  <c r="J6"/>
  <c r="J7"/>
  <c r="J8"/>
  <c r="J9"/>
  <c r="J10"/>
  <c r="J11"/>
  <c r="J12"/>
  <c r="J13"/>
  <c r="J14"/>
  <c r="J15"/>
  <c r="J16"/>
  <c r="J42" s="1"/>
  <c r="J17"/>
  <c r="J18"/>
  <c r="J19"/>
  <c r="J20"/>
  <c r="J21"/>
  <c r="J22"/>
  <c r="J23"/>
  <c r="J24"/>
  <c r="J25"/>
  <c r="J27" i="76"/>
  <c r="J28"/>
  <c r="J29"/>
  <c r="J30"/>
  <c r="J31"/>
  <c r="J32"/>
  <c r="J33"/>
  <c r="J34"/>
  <c r="J5"/>
  <c r="J6"/>
  <c r="J7"/>
  <c r="J8"/>
  <c r="J9"/>
  <c r="I9" s="1"/>
  <c r="J10"/>
  <c r="J11"/>
  <c r="J12"/>
  <c r="J13"/>
  <c r="I13" s="1"/>
  <c r="J14"/>
  <c r="J15"/>
  <c r="J16"/>
  <c r="J42" s="1"/>
  <c r="J17"/>
  <c r="J18"/>
  <c r="J19"/>
  <c r="J20"/>
  <c r="J21"/>
  <c r="J22"/>
  <c r="J23"/>
  <c r="J24"/>
  <c r="J25"/>
  <c r="J27" i="77"/>
  <c r="J28"/>
  <c r="J29"/>
  <c r="J30"/>
  <c r="J31"/>
  <c r="J32"/>
  <c r="J33"/>
  <c r="J34"/>
  <c r="J5"/>
  <c r="J6"/>
  <c r="J7"/>
  <c r="J8"/>
  <c r="J9"/>
  <c r="I9" s="1"/>
  <c r="J10"/>
  <c r="J11"/>
  <c r="J12"/>
  <c r="J13"/>
  <c r="I13" s="1"/>
  <c r="J14"/>
  <c r="J15"/>
  <c r="J16"/>
  <c r="J42" s="1"/>
  <c r="J17"/>
  <c r="J18"/>
  <c r="J19"/>
  <c r="J20"/>
  <c r="J21"/>
  <c r="J22"/>
  <c r="J23"/>
  <c r="J24"/>
  <c r="J25"/>
  <c r="J27" i="78"/>
  <c r="J28"/>
  <c r="J29"/>
  <c r="J30"/>
  <c r="J31"/>
  <c r="J32"/>
  <c r="J33"/>
  <c r="J34"/>
  <c r="J5"/>
  <c r="J6"/>
  <c r="J7"/>
  <c r="J8"/>
  <c r="J9"/>
  <c r="I9" s="1"/>
  <c r="J10"/>
  <c r="J11"/>
  <c r="J12"/>
  <c r="J13"/>
  <c r="I13" s="1"/>
  <c r="J14"/>
  <c r="J15"/>
  <c r="J16"/>
  <c r="J42" s="1"/>
  <c r="J17"/>
  <c r="J18"/>
  <c r="J19"/>
  <c r="J20"/>
  <c r="J21"/>
  <c r="J22"/>
  <c r="J23"/>
  <c r="J24"/>
  <c r="J25"/>
  <c r="J27" i="79"/>
  <c r="J28"/>
  <c r="J29"/>
  <c r="J30"/>
  <c r="J31"/>
  <c r="J32"/>
  <c r="J33"/>
  <c r="J34"/>
  <c r="J5"/>
  <c r="J6"/>
  <c r="J7"/>
  <c r="J8"/>
  <c r="J9"/>
  <c r="I9" s="1"/>
  <c r="J10"/>
  <c r="J11"/>
  <c r="J12"/>
  <c r="J13"/>
  <c r="I13" s="1"/>
  <c r="J14"/>
  <c r="J15"/>
  <c r="J16"/>
  <c r="J42" s="1"/>
  <c r="J17"/>
  <c r="J18"/>
  <c r="J19"/>
  <c r="J20"/>
  <c r="J21"/>
  <c r="J22"/>
  <c r="J23"/>
  <c r="J24"/>
  <c r="J25"/>
  <c r="J5" i="80"/>
  <c r="J6"/>
  <c r="J7"/>
  <c r="J8"/>
  <c r="J9"/>
  <c r="J10"/>
  <c r="J11"/>
  <c r="J12"/>
  <c r="J13"/>
  <c r="J14"/>
  <c r="J15"/>
  <c r="J16"/>
  <c r="J42" s="1"/>
  <c r="J17"/>
  <c r="J18"/>
  <c r="J19"/>
  <c r="J20"/>
  <c r="J21"/>
  <c r="J22"/>
  <c r="J23"/>
  <c r="J24"/>
  <c r="J25"/>
  <c r="J27"/>
  <c r="J28"/>
  <c r="J29"/>
  <c r="J30"/>
  <c r="J31"/>
  <c r="J32"/>
  <c r="J33"/>
  <c r="J34"/>
  <c r="J26"/>
  <c r="J26" i="79"/>
  <c r="J26" i="78"/>
  <c r="J26" i="77"/>
  <c r="J26" i="76"/>
  <c r="J26" i="75"/>
  <c r="J26" i="74"/>
  <c r="J26" i="73"/>
  <c r="J26" i="72"/>
  <c r="J26" i="71"/>
  <c r="J36" i="70"/>
  <c r="D34" i="79"/>
  <c r="D34" i="78"/>
  <c r="D34" i="77"/>
  <c r="D34" i="76"/>
  <c r="D34" i="75"/>
  <c r="D34" i="74"/>
  <c r="D34" i="73"/>
  <c r="D34" i="72"/>
  <c r="C36" i="3"/>
  <c r="G36"/>
  <c r="K36"/>
  <c r="L36" s="1"/>
  <c r="O36"/>
  <c r="P36" s="1"/>
  <c r="S36"/>
  <c r="W36"/>
  <c r="X36" s="1"/>
  <c r="AA36"/>
  <c r="AB36" s="1"/>
  <c r="AE36"/>
  <c r="AI36"/>
  <c r="AM36"/>
  <c r="AQ36"/>
  <c r="AR36" s="1"/>
  <c r="AD20" i="253" l="1"/>
  <c r="AE19"/>
  <c r="M19"/>
  <c r="L20"/>
  <c r="BC20"/>
  <c r="BB21"/>
  <c r="G20"/>
  <c r="F21"/>
  <c r="AC38" i="18"/>
  <c r="AC39"/>
  <c r="M37"/>
  <c r="M38"/>
  <c r="I12" i="77"/>
  <c r="I5" i="72"/>
  <c r="I15" i="77"/>
  <c r="I11"/>
  <c r="I7"/>
  <c r="I12" i="76"/>
  <c r="I8"/>
  <c r="I14" i="77"/>
  <c r="I6"/>
  <c r="I10" i="73"/>
  <c r="I14" i="79"/>
  <c r="I6"/>
  <c r="I8" i="77"/>
  <c r="I15" i="79"/>
  <c r="I11"/>
  <c r="I7"/>
  <c r="I12"/>
  <c r="I8"/>
  <c r="I14" i="76"/>
  <c r="I6"/>
  <c r="I15"/>
  <c r="I11"/>
  <c r="I7"/>
  <c r="I10" i="72"/>
  <c r="I10" i="71"/>
  <c r="H7" i="70"/>
  <c r="K7" s="1"/>
  <c r="H12"/>
  <c r="K12" s="1"/>
  <c r="H5"/>
  <c r="K5" s="1"/>
  <c r="H23"/>
  <c r="H20"/>
  <c r="H16"/>
  <c r="F20"/>
  <c r="H14"/>
  <c r="K14" s="1"/>
  <c r="H25"/>
  <c r="H24"/>
  <c r="H15"/>
  <c r="H10"/>
  <c r="K10" s="1"/>
  <c r="H11"/>
  <c r="K11" s="1"/>
  <c r="H6"/>
  <c r="K6" s="1"/>
  <c r="H22"/>
  <c r="H21"/>
  <c r="H19"/>
  <c r="F5"/>
  <c r="F15"/>
  <c r="H9"/>
  <c r="K9" s="1"/>
  <c r="H26"/>
  <c r="H18"/>
  <c r="H8"/>
  <c r="K8" s="1"/>
  <c r="H13"/>
  <c r="K13" s="1"/>
  <c r="H17"/>
  <c r="F6"/>
  <c r="F7"/>
  <c r="F9"/>
  <c r="F8"/>
  <c r="F10"/>
  <c r="F11"/>
  <c r="F12"/>
  <c r="F13"/>
  <c r="F14"/>
  <c r="I16" i="71"/>
  <c r="I16" i="72"/>
  <c r="I16" i="73"/>
  <c r="I16" i="74"/>
  <c r="I10"/>
  <c r="I16" i="75"/>
  <c r="I10"/>
  <c r="G16" i="76"/>
  <c r="I16"/>
  <c r="I10"/>
  <c r="G10"/>
  <c r="I5"/>
  <c r="G5"/>
  <c r="I10" i="77"/>
  <c r="G10"/>
  <c r="I5"/>
  <c r="G5"/>
  <c r="G16"/>
  <c r="I16"/>
  <c r="I5" i="78"/>
  <c r="G5"/>
  <c r="I10"/>
  <c r="G10"/>
  <c r="G16"/>
  <c r="I16"/>
  <c r="I14"/>
  <c r="I12"/>
  <c r="I8"/>
  <c r="I6"/>
  <c r="I15"/>
  <c r="I11"/>
  <c r="I7"/>
  <c r="G16" i="79"/>
  <c r="I16"/>
  <c r="I5"/>
  <c r="G5"/>
  <c r="I10"/>
  <c r="G10"/>
  <c r="I11" i="80"/>
  <c r="I7"/>
  <c r="I15"/>
  <c r="I10"/>
  <c r="G10"/>
  <c r="I14"/>
  <c r="I6"/>
  <c r="G16"/>
  <c r="I16"/>
  <c r="I12"/>
  <c r="I8"/>
  <c r="I5"/>
  <c r="G5"/>
  <c r="I13"/>
  <c r="I9"/>
  <c r="BO20" i="253"/>
  <c r="BN21"/>
  <c r="AV20"/>
  <c r="AW19"/>
  <c r="BI20"/>
  <c r="BH21"/>
  <c r="AQ20"/>
  <c r="AP21"/>
  <c r="R20"/>
  <c r="S19"/>
  <c r="X20"/>
  <c r="Y19"/>
  <c r="AJ22"/>
  <c r="AK21"/>
  <c r="M36" i="18"/>
  <c r="M34"/>
  <c r="M32"/>
  <c r="M30"/>
  <c r="M28"/>
  <c r="M26"/>
  <c r="M24"/>
  <c r="M22"/>
  <c r="M20"/>
  <c r="M18"/>
  <c r="M16"/>
  <c r="M14"/>
  <c r="M10"/>
  <c r="M6"/>
  <c r="M42" s="1"/>
  <c r="M11"/>
  <c r="M7"/>
  <c r="M35"/>
  <c r="M33"/>
  <c r="M31"/>
  <c r="M29"/>
  <c r="M27"/>
  <c r="M25"/>
  <c r="M23"/>
  <c r="M21"/>
  <c r="M19"/>
  <c r="M17"/>
  <c r="M15"/>
  <c r="M12"/>
  <c r="M8"/>
  <c r="M13"/>
  <c r="M9"/>
  <c r="Q36" i="3"/>
  <c r="D36"/>
  <c r="AS36"/>
  <c r="AN36"/>
  <c r="T36"/>
  <c r="H36"/>
  <c r="AF36"/>
  <c r="Y36"/>
  <c r="M36"/>
  <c r="AC36"/>
  <c r="AJ36"/>
  <c r="D11" i="82"/>
  <c r="D16"/>
  <c r="I14" s="1"/>
  <c r="AQ39" i="18" s="1"/>
  <c r="D21" i="82"/>
  <c r="H19" s="1"/>
  <c r="BE39" i="18" s="1"/>
  <c r="D26" i="82"/>
  <c r="I24" s="1"/>
  <c r="BW39" i="18" s="1"/>
  <c r="D31" i="82"/>
  <c r="I29" s="1"/>
  <c r="CM39" i="18" s="1"/>
  <c r="D36" i="82"/>
  <c r="H34" s="1"/>
  <c r="DA39" i="18" s="1"/>
  <c r="D41" i="82"/>
  <c r="H39" s="1"/>
  <c r="DQ39" i="18" s="1"/>
  <c r="D46" i="82"/>
  <c r="I44" s="1"/>
  <c r="EI39" i="18" s="1"/>
  <c r="D51" i="82"/>
  <c r="I49" s="1"/>
  <c r="EY39" i="18" s="1"/>
  <c r="D56" i="82"/>
  <c r="H54" s="1"/>
  <c r="FM39" i="18" s="1"/>
  <c r="AC37"/>
  <c r="W37"/>
  <c r="U37"/>
  <c r="S37"/>
  <c r="J14" i="82"/>
  <c r="AS39" i="18" s="1"/>
  <c r="G14" i="82"/>
  <c r="AM39" i="18" s="1"/>
  <c r="F14" i="82"/>
  <c r="AK39" i="18" s="1"/>
  <c r="E14" i="82"/>
  <c r="AI39" i="18" s="1"/>
  <c r="J19" i="82"/>
  <c r="BI39" i="18" s="1"/>
  <c r="G19" i="82"/>
  <c r="BC39" i="18" s="1"/>
  <c r="F19" i="82"/>
  <c r="BA39" i="18" s="1"/>
  <c r="E19" i="82"/>
  <c r="AY39" i="18" s="1"/>
  <c r="J24" i="82"/>
  <c r="BY39" i="18" s="1"/>
  <c r="G24" i="82"/>
  <c r="BS39" i="18" s="1"/>
  <c r="F24" i="82"/>
  <c r="BQ39" i="18" s="1"/>
  <c r="E24" i="82"/>
  <c r="BO39" i="18" s="1"/>
  <c r="J29" i="82"/>
  <c r="CO39" i="18" s="1"/>
  <c r="G29" i="82"/>
  <c r="CI39" i="18" s="1"/>
  <c r="F29" i="82"/>
  <c r="CG39" i="18" s="1"/>
  <c r="E29" i="82"/>
  <c r="CE39" i="18" s="1"/>
  <c r="J34" i="82"/>
  <c r="DE39" i="18" s="1"/>
  <c r="G34" i="82"/>
  <c r="CY39" i="18" s="1"/>
  <c r="F34" i="82"/>
  <c r="CW39" i="18" s="1"/>
  <c r="E34" i="82"/>
  <c r="CU39" i="18" s="1"/>
  <c r="J39" i="82"/>
  <c r="DU39" i="18" s="1"/>
  <c r="G39" i="82"/>
  <c r="DO39" i="18" s="1"/>
  <c r="F39" i="82"/>
  <c r="DM39" i="18" s="1"/>
  <c r="E39" i="82"/>
  <c r="DK39" i="18" s="1"/>
  <c r="J44" i="82"/>
  <c r="EK39" i="18" s="1"/>
  <c r="G44" i="82"/>
  <c r="EE39" i="18" s="1"/>
  <c r="F44" i="82"/>
  <c r="EC39" i="18" s="1"/>
  <c r="E44" i="82"/>
  <c r="EA39" i="18" s="1"/>
  <c r="J49" i="82"/>
  <c r="FA39" i="18" s="1"/>
  <c r="G49" i="82"/>
  <c r="EU39" i="18" s="1"/>
  <c r="F49" i="82"/>
  <c r="ES39" i="18" s="1"/>
  <c r="E49" i="82"/>
  <c r="EQ39" i="18" s="1"/>
  <c r="J54" i="82"/>
  <c r="FQ39" i="18" s="1"/>
  <c r="G54" i="82"/>
  <c r="FK39" i="18" s="1"/>
  <c r="F54" i="82"/>
  <c r="FI39" i="18" s="1"/>
  <c r="E54" i="82"/>
  <c r="FG39" i="18" s="1"/>
  <c r="AD21" i="253" l="1"/>
  <c r="AE20"/>
  <c r="BC21"/>
  <c r="BB22"/>
  <c r="L21"/>
  <c r="M20"/>
  <c r="G21"/>
  <c r="F22"/>
  <c r="FI37" i="18"/>
  <c r="FI38"/>
  <c r="EC37"/>
  <c r="EC38"/>
  <c r="CW37"/>
  <c r="CW38"/>
  <c r="BQ37"/>
  <c r="BQ38"/>
  <c r="CM37"/>
  <c r="CM38"/>
  <c r="FG37"/>
  <c r="FG38"/>
  <c r="EA37"/>
  <c r="EA38"/>
  <c r="CU37"/>
  <c r="CU38"/>
  <c r="BO37"/>
  <c r="BO38"/>
  <c r="AY37"/>
  <c r="AY38"/>
  <c r="AI37"/>
  <c r="AI38"/>
  <c r="DA37"/>
  <c r="DA38"/>
  <c r="FQ37"/>
  <c r="FQ38"/>
  <c r="EK37"/>
  <c r="EK38"/>
  <c r="DU37"/>
  <c r="DU38"/>
  <c r="DE37"/>
  <c r="DE38"/>
  <c r="CO37"/>
  <c r="CO38"/>
  <c r="BY37"/>
  <c r="BY38"/>
  <c r="BI37"/>
  <c r="BI38"/>
  <c r="AS37"/>
  <c r="AS38"/>
  <c r="DQ37"/>
  <c r="DQ38"/>
  <c r="BE37"/>
  <c r="BE38"/>
  <c r="ES37"/>
  <c r="ES38"/>
  <c r="DM37"/>
  <c r="DM38"/>
  <c r="CG37"/>
  <c r="CG38"/>
  <c r="BA37"/>
  <c r="BA38"/>
  <c r="AK37"/>
  <c r="AK38"/>
  <c r="EY37"/>
  <c r="EY38"/>
  <c r="I9" i="82"/>
  <c r="AA14" i="18" s="1"/>
  <c r="H9" i="82"/>
  <c r="Y13" i="18" s="1"/>
  <c r="EQ37"/>
  <c r="EQ38"/>
  <c r="DK37"/>
  <c r="DK38"/>
  <c r="CE37"/>
  <c r="CE38"/>
  <c r="FM37"/>
  <c r="FM38"/>
  <c r="AQ37"/>
  <c r="AQ38"/>
  <c r="FA37"/>
  <c r="FA38"/>
  <c r="FK37"/>
  <c r="FK38"/>
  <c r="EU37"/>
  <c r="EU38"/>
  <c r="EE37"/>
  <c r="EE38"/>
  <c r="DO37"/>
  <c r="DO38"/>
  <c r="CY37"/>
  <c r="CY38"/>
  <c r="CI37"/>
  <c r="CI38"/>
  <c r="BS37"/>
  <c r="BS38"/>
  <c r="BC37"/>
  <c r="BC38"/>
  <c r="AM37"/>
  <c r="AM38"/>
  <c r="EI37"/>
  <c r="EI38"/>
  <c r="BW37"/>
  <c r="BW38"/>
  <c r="S20" i="253"/>
  <c r="R21"/>
  <c r="X21"/>
  <c r="Y20"/>
  <c r="AV21"/>
  <c r="AW20"/>
  <c r="AJ23"/>
  <c r="AK22"/>
  <c r="AQ21"/>
  <c r="AP22"/>
  <c r="BH22"/>
  <c r="BI21"/>
  <c r="BO21"/>
  <c r="BN22"/>
  <c r="I39" i="82"/>
  <c r="I34"/>
  <c r="I19"/>
  <c r="BG39" i="18" s="1"/>
  <c r="BK39" s="1"/>
  <c r="BM39" s="1"/>
  <c r="AJ39" i="19" s="1"/>
  <c r="I54" i="82"/>
  <c r="FO39" i="18" s="1"/>
  <c r="FS39" s="1"/>
  <c r="FU39" s="1"/>
  <c r="DB39" i="19" s="1"/>
  <c r="FM36" i="18"/>
  <c r="FM35"/>
  <c r="FM34"/>
  <c r="FM33"/>
  <c r="FM32"/>
  <c r="FM31"/>
  <c r="FM30"/>
  <c r="FM29"/>
  <c r="FM28"/>
  <c r="FM27"/>
  <c r="FM26"/>
  <c r="FM25"/>
  <c r="FM24"/>
  <c r="FM23"/>
  <c r="FM22"/>
  <c r="FM21"/>
  <c r="FM20"/>
  <c r="FM19"/>
  <c r="FM18"/>
  <c r="FM17"/>
  <c r="FM16"/>
  <c r="FM15"/>
  <c r="FM14"/>
  <c r="FM12"/>
  <c r="FM10"/>
  <c r="FM8"/>
  <c r="FM6"/>
  <c r="FM42" s="1"/>
  <c r="FM13"/>
  <c r="FM11"/>
  <c r="FM9"/>
  <c r="FM7"/>
  <c r="FQ36"/>
  <c r="FQ35"/>
  <c r="FQ34"/>
  <c r="FQ33"/>
  <c r="FQ32"/>
  <c r="FQ31"/>
  <c r="FQ30"/>
  <c r="FQ29"/>
  <c r="FQ28"/>
  <c r="FQ27"/>
  <c r="FQ26"/>
  <c r="FQ25"/>
  <c r="FQ24"/>
  <c r="FQ23"/>
  <c r="FQ22"/>
  <c r="FQ21"/>
  <c r="FQ20"/>
  <c r="FQ19"/>
  <c r="FQ18"/>
  <c r="FQ17"/>
  <c r="FQ16"/>
  <c r="FQ15"/>
  <c r="FQ14"/>
  <c r="FQ12"/>
  <c r="FQ10"/>
  <c r="FQ8"/>
  <c r="FQ6"/>
  <c r="FQ42" s="1"/>
  <c r="FQ13"/>
  <c r="FQ11"/>
  <c r="FQ9"/>
  <c r="FQ7"/>
  <c r="FI36"/>
  <c r="FI35"/>
  <c r="FI34"/>
  <c r="FI33"/>
  <c r="FI32"/>
  <c r="FI31"/>
  <c r="FI30"/>
  <c r="FI29"/>
  <c r="FI28"/>
  <c r="FI27"/>
  <c r="FI26"/>
  <c r="FI25"/>
  <c r="FI24"/>
  <c r="FI23"/>
  <c r="FI22"/>
  <c r="FI21"/>
  <c r="FI20"/>
  <c r="FI19"/>
  <c r="FI18"/>
  <c r="FI17"/>
  <c r="FI16"/>
  <c r="FI15"/>
  <c r="FI13"/>
  <c r="FI11"/>
  <c r="FI9"/>
  <c r="FI7"/>
  <c r="FI14"/>
  <c r="FI12"/>
  <c r="FI10"/>
  <c r="FI8"/>
  <c r="FI6"/>
  <c r="FI42" s="1"/>
  <c r="FG14"/>
  <c r="FG12"/>
  <c r="FG10"/>
  <c r="FG8"/>
  <c r="FG6"/>
  <c r="FG42" s="1"/>
  <c r="FG36"/>
  <c r="FG35"/>
  <c r="FG34"/>
  <c r="FG33"/>
  <c r="FG32"/>
  <c r="FG31"/>
  <c r="FG30"/>
  <c r="FG29"/>
  <c r="FG28"/>
  <c r="FG27"/>
  <c r="FG26"/>
  <c r="FG25"/>
  <c r="FG24"/>
  <c r="FG23"/>
  <c r="FG22"/>
  <c r="FG21"/>
  <c r="FG20"/>
  <c r="FG19"/>
  <c r="FG18"/>
  <c r="FG17"/>
  <c r="FG16"/>
  <c r="FG15"/>
  <c r="FG13"/>
  <c r="FG11"/>
  <c r="FG9"/>
  <c r="FG7"/>
  <c r="FK36"/>
  <c r="FK35"/>
  <c r="FK34"/>
  <c r="FK33"/>
  <c r="FK32"/>
  <c r="FK31"/>
  <c r="FK30"/>
  <c r="FK29"/>
  <c r="FK28"/>
  <c r="FK27"/>
  <c r="FK26"/>
  <c r="FK25"/>
  <c r="FK24"/>
  <c r="FK23"/>
  <c r="FK22"/>
  <c r="FK21"/>
  <c r="FK20"/>
  <c r="FK19"/>
  <c r="FK18"/>
  <c r="FK17"/>
  <c r="FK16"/>
  <c r="FK15"/>
  <c r="FO13"/>
  <c r="H49" i="82"/>
  <c r="EQ36" i="18"/>
  <c r="EQ35"/>
  <c r="EQ34"/>
  <c r="EQ33"/>
  <c r="EQ32"/>
  <c r="EQ31"/>
  <c r="EQ30"/>
  <c r="EQ29"/>
  <c r="EQ28"/>
  <c r="EQ27"/>
  <c r="EQ26"/>
  <c r="EQ25"/>
  <c r="EQ24"/>
  <c r="EQ23"/>
  <c r="EQ22"/>
  <c r="EQ21"/>
  <c r="EQ20"/>
  <c r="EQ19"/>
  <c r="EQ18"/>
  <c r="EQ17"/>
  <c r="EQ16"/>
  <c r="EQ15"/>
  <c r="EQ14"/>
  <c r="EQ13"/>
  <c r="EQ12"/>
  <c r="EQ11"/>
  <c r="EQ10"/>
  <c r="EQ9"/>
  <c r="EQ8"/>
  <c r="EQ7"/>
  <c r="EQ6"/>
  <c r="EQ42" s="1"/>
  <c r="EU36"/>
  <c r="EU35"/>
  <c r="EU34"/>
  <c r="EU33"/>
  <c r="EU32"/>
  <c r="EU31"/>
  <c r="EU30"/>
  <c r="EU29"/>
  <c r="EU28"/>
  <c r="EU27"/>
  <c r="EU26"/>
  <c r="EU25"/>
  <c r="EU24"/>
  <c r="EU23"/>
  <c r="EU22"/>
  <c r="EU21"/>
  <c r="EU20"/>
  <c r="EU19"/>
  <c r="EU18"/>
  <c r="EU17"/>
  <c r="EU16"/>
  <c r="EU15"/>
  <c r="FA36"/>
  <c r="FA35"/>
  <c r="FA34"/>
  <c r="FA33"/>
  <c r="FA32"/>
  <c r="FA31"/>
  <c r="FA30"/>
  <c r="FA29"/>
  <c r="FA28"/>
  <c r="FA27"/>
  <c r="FA26"/>
  <c r="FA25"/>
  <c r="FA24"/>
  <c r="FA23"/>
  <c r="FA22"/>
  <c r="FA21"/>
  <c r="FA20"/>
  <c r="FA19"/>
  <c r="FA18"/>
  <c r="FA17"/>
  <c r="FA16"/>
  <c r="FA15"/>
  <c r="FA14"/>
  <c r="FA13"/>
  <c r="FA12"/>
  <c r="FA11"/>
  <c r="FA10"/>
  <c r="FA9"/>
  <c r="FA8"/>
  <c r="FA7"/>
  <c r="FA6"/>
  <c r="FA42" s="1"/>
  <c r="EY14"/>
  <c r="EY13"/>
  <c r="EY12"/>
  <c r="EY11"/>
  <c r="EY10"/>
  <c r="EY9"/>
  <c r="EY8"/>
  <c r="EY7"/>
  <c r="EY6"/>
  <c r="EY42" s="1"/>
  <c r="EY36"/>
  <c r="EY35"/>
  <c r="EY34"/>
  <c r="EY33"/>
  <c r="EY32"/>
  <c r="EY31"/>
  <c r="EY30"/>
  <c r="EY29"/>
  <c r="EY28"/>
  <c r="EY27"/>
  <c r="EY26"/>
  <c r="EY25"/>
  <c r="EY24"/>
  <c r="EY23"/>
  <c r="EY22"/>
  <c r="EY21"/>
  <c r="EY20"/>
  <c r="EY19"/>
  <c r="EY18"/>
  <c r="EY17"/>
  <c r="EY16"/>
  <c r="EY15"/>
  <c r="ES36"/>
  <c r="ES35"/>
  <c r="ES34"/>
  <c r="ES33"/>
  <c r="ES32"/>
  <c r="ES31"/>
  <c r="ES30"/>
  <c r="ES29"/>
  <c r="ES28"/>
  <c r="ES27"/>
  <c r="ES26"/>
  <c r="ES25"/>
  <c r="ES24"/>
  <c r="ES23"/>
  <c r="ES22"/>
  <c r="ES21"/>
  <c r="ES20"/>
  <c r="ES19"/>
  <c r="ES18"/>
  <c r="ES17"/>
  <c r="ES16"/>
  <c r="ES15"/>
  <c r="ES14"/>
  <c r="ES13"/>
  <c r="ES12"/>
  <c r="ES11"/>
  <c r="ES10"/>
  <c r="ES9"/>
  <c r="ES8"/>
  <c r="ES7"/>
  <c r="ES6"/>
  <c r="ES42" s="1"/>
  <c r="EK36"/>
  <c r="EK35"/>
  <c r="EK34"/>
  <c r="EK33"/>
  <c r="EK32"/>
  <c r="EK31"/>
  <c r="EK30"/>
  <c r="EK29"/>
  <c r="EK28"/>
  <c r="EK27"/>
  <c r="EK26"/>
  <c r="EK25"/>
  <c r="EK24"/>
  <c r="EK23"/>
  <c r="EK22"/>
  <c r="EK21"/>
  <c r="EK20"/>
  <c r="EK19"/>
  <c r="EK18"/>
  <c r="EK17"/>
  <c r="EK16"/>
  <c r="EK15"/>
  <c r="EK14"/>
  <c r="EK12"/>
  <c r="EK10"/>
  <c r="EK8"/>
  <c r="EK6"/>
  <c r="EK42" s="1"/>
  <c r="EK13"/>
  <c r="EK11"/>
  <c r="EK9"/>
  <c r="EK7"/>
  <c r="EC36"/>
  <c r="EC35"/>
  <c r="EC34"/>
  <c r="EC33"/>
  <c r="EC32"/>
  <c r="EC31"/>
  <c r="EC30"/>
  <c r="EC29"/>
  <c r="EC28"/>
  <c r="EC27"/>
  <c r="EC26"/>
  <c r="EC25"/>
  <c r="EC24"/>
  <c r="EC23"/>
  <c r="EC22"/>
  <c r="EC21"/>
  <c r="EC20"/>
  <c r="EC19"/>
  <c r="EC18"/>
  <c r="EC17"/>
  <c r="EC16"/>
  <c r="EC15"/>
  <c r="EC13"/>
  <c r="EC11"/>
  <c r="EC9"/>
  <c r="EC7"/>
  <c r="EC14"/>
  <c r="EC12"/>
  <c r="EC10"/>
  <c r="EC8"/>
  <c r="EC6"/>
  <c r="EC42" s="1"/>
  <c r="EA14"/>
  <c r="EA12"/>
  <c r="EA10"/>
  <c r="EA8"/>
  <c r="EA6"/>
  <c r="EA42" s="1"/>
  <c r="EA36"/>
  <c r="EA35"/>
  <c r="EA34"/>
  <c r="EA33"/>
  <c r="EA32"/>
  <c r="EA31"/>
  <c r="EA30"/>
  <c r="EA29"/>
  <c r="EA28"/>
  <c r="EA27"/>
  <c r="EA26"/>
  <c r="EA25"/>
  <c r="EA24"/>
  <c r="EA23"/>
  <c r="EA22"/>
  <c r="EA21"/>
  <c r="EA20"/>
  <c r="EA19"/>
  <c r="EA18"/>
  <c r="EA17"/>
  <c r="EA16"/>
  <c r="EA15"/>
  <c r="EA13"/>
  <c r="EA11"/>
  <c r="EA9"/>
  <c r="EA7"/>
  <c r="EE36"/>
  <c r="EE35"/>
  <c r="EE34"/>
  <c r="EE33"/>
  <c r="EE32"/>
  <c r="EE31"/>
  <c r="EE30"/>
  <c r="EE29"/>
  <c r="EE28"/>
  <c r="EE27"/>
  <c r="EE26"/>
  <c r="EE25"/>
  <c r="EE24"/>
  <c r="EE23"/>
  <c r="EE22"/>
  <c r="EE21"/>
  <c r="EE20"/>
  <c r="EE19"/>
  <c r="EE18"/>
  <c r="EE17"/>
  <c r="EE16"/>
  <c r="EE15"/>
  <c r="EI13"/>
  <c r="EI11"/>
  <c r="EI9"/>
  <c r="EI7"/>
  <c r="EI36"/>
  <c r="EI35"/>
  <c r="EI34"/>
  <c r="EI33"/>
  <c r="EI32"/>
  <c r="EI31"/>
  <c r="EI30"/>
  <c r="EI29"/>
  <c r="EI28"/>
  <c r="EI27"/>
  <c r="EI26"/>
  <c r="EI25"/>
  <c r="EI24"/>
  <c r="EI23"/>
  <c r="EI22"/>
  <c r="EI21"/>
  <c r="EI20"/>
  <c r="EI19"/>
  <c r="EI18"/>
  <c r="EI17"/>
  <c r="EI16"/>
  <c r="EI15"/>
  <c r="EI14"/>
  <c r="EI12"/>
  <c r="EI10"/>
  <c r="EI8"/>
  <c r="EI6"/>
  <c r="EI42" s="1"/>
  <c r="DK36"/>
  <c r="DK35"/>
  <c r="DK34"/>
  <c r="DK33"/>
  <c r="DK32"/>
  <c r="DK31"/>
  <c r="DK30"/>
  <c r="DK29"/>
  <c r="DK28"/>
  <c r="DK27"/>
  <c r="DK26"/>
  <c r="DK25"/>
  <c r="DK24"/>
  <c r="DK23"/>
  <c r="DK22"/>
  <c r="DK21"/>
  <c r="DK20"/>
  <c r="DK19"/>
  <c r="DK18"/>
  <c r="DK17"/>
  <c r="DK16"/>
  <c r="DK15"/>
  <c r="DK14"/>
  <c r="DK13"/>
  <c r="DK12"/>
  <c r="DK11"/>
  <c r="DK10"/>
  <c r="DK9"/>
  <c r="DK8"/>
  <c r="DK7"/>
  <c r="DK6"/>
  <c r="DK42" s="1"/>
  <c r="DO36"/>
  <c r="DO35"/>
  <c r="DO34"/>
  <c r="DO33"/>
  <c r="DO32"/>
  <c r="DO31"/>
  <c r="DO30"/>
  <c r="DO29"/>
  <c r="DO28"/>
  <c r="DO27"/>
  <c r="DO26"/>
  <c r="DO25"/>
  <c r="DO24"/>
  <c r="DO23"/>
  <c r="DO22"/>
  <c r="DO21"/>
  <c r="DO20"/>
  <c r="DO19"/>
  <c r="DO18"/>
  <c r="DO17"/>
  <c r="DO16"/>
  <c r="DO15"/>
  <c r="DM36"/>
  <c r="DM35"/>
  <c r="DM34"/>
  <c r="DM33"/>
  <c r="DM32"/>
  <c r="DM31"/>
  <c r="DM30"/>
  <c r="DM29"/>
  <c r="DM28"/>
  <c r="DM27"/>
  <c r="DM26"/>
  <c r="DM25"/>
  <c r="DM24"/>
  <c r="DM23"/>
  <c r="DM22"/>
  <c r="DM21"/>
  <c r="DM20"/>
  <c r="DM19"/>
  <c r="DM18"/>
  <c r="DM17"/>
  <c r="DM16"/>
  <c r="DM15"/>
  <c r="DM14"/>
  <c r="DM13"/>
  <c r="DM12"/>
  <c r="DM11"/>
  <c r="DM10"/>
  <c r="DM9"/>
  <c r="DM8"/>
  <c r="DM7"/>
  <c r="DM6"/>
  <c r="DM42" s="1"/>
  <c r="DQ36"/>
  <c r="DQ35"/>
  <c r="DQ34"/>
  <c r="DQ33"/>
  <c r="DQ32"/>
  <c r="DQ31"/>
  <c r="DQ30"/>
  <c r="DQ29"/>
  <c r="DQ28"/>
  <c r="DQ27"/>
  <c r="DQ26"/>
  <c r="DQ25"/>
  <c r="DQ24"/>
  <c r="DQ23"/>
  <c r="DQ22"/>
  <c r="DQ21"/>
  <c r="DQ20"/>
  <c r="DQ19"/>
  <c r="DQ18"/>
  <c r="DQ17"/>
  <c r="DQ16"/>
  <c r="DQ15"/>
  <c r="DQ14"/>
  <c r="DQ13"/>
  <c r="DQ12"/>
  <c r="DQ11"/>
  <c r="DQ10"/>
  <c r="DQ9"/>
  <c r="DQ8"/>
  <c r="DQ7"/>
  <c r="DQ6"/>
  <c r="DQ42" s="1"/>
  <c r="DU36"/>
  <c r="DU35"/>
  <c r="DU34"/>
  <c r="DU33"/>
  <c r="DU32"/>
  <c r="DU31"/>
  <c r="DU30"/>
  <c r="DU29"/>
  <c r="DU28"/>
  <c r="DU27"/>
  <c r="DU26"/>
  <c r="DU25"/>
  <c r="DU24"/>
  <c r="DU23"/>
  <c r="DU22"/>
  <c r="DU21"/>
  <c r="DU20"/>
  <c r="DU19"/>
  <c r="DU18"/>
  <c r="DU17"/>
  <c r="DU16"/>
  <c r="DU15"/>
  <c r="DU14"/>
  <c r="DU13"/>
  <c r="DU12"/>
  <c r="DU11"/>
  <c r="DU10"/>
  <c r="DU9"/>
  <c r="DU8"/>
  <c r="DU7"/>
  <c r="DU6"/>
  <c r="DU42" s="1"/>
  <c r="CW36"/>
  <c r="CW35"/>
  <c r="CW34"/>
  <c r="CW33"/>
  <c r="CW32"/>
  <c r="CW31"/>
  <c r="CW30"/>
  <c r="CW29"/>
  <c r="CW28"/>
  <c r="CW27"/>
  <c r="CW26"/>
  <c r="CW25"/>
  <c r="CW24"/>
  <c r="CW23"/>
  <c r="CW22"/>
  <c r="CW21"/>
  <c r="CW20"/>
  <c r="CW19"/>
  <c r="CW18"/>
  <c r="CW17"/>
  <c r="CW16"/>
  <c r="CW15"/>
  <c r="CW13"/>
  <c r="CW11"/>
  <c r="CW9"/>
  <c r="CW7"/>
  <c r="CW14"/>
  <c r="CW12"/>
  <c r="CW10"/>
  <c r="CW8"/>
  <c r="CW6"/>
  <c r="CW42" s="1"/>
  <c r="DA36"/>
  <c r="DA35"/>
  <c r="DA34"/>
  <c r="DA33"/>
  <c r="DA32"/>
  <c r="DA31"/>
  <c r="DA30"/>
  <c r="DA29"/>
  <c r="DA28"/>
  <c r="DA27"/>
  <c r="DA26"/>
  <c r="DA25"/>
  <c r="DA24"/>
  <c r="DA23"/>
  <c r="DA22"/>
  <c r="DA21"/>
  <c r="DA20"/>
  <c r="DA19"/>
  <c r="DA18"/>
  <c r="DA17"/>
  <c r="DA16"/>
  <c r="DA15"/>
  <c r="DA14"/>
  <c r="DA12"/>
  <c r="DA10"/>
  <c r="DA8"/>
  <c r="DA6"/>
  <c r="DA42" s="1"/>
  <c r="DA13"/>
  <c r="DA11"/>
  <c r="DA9"/>
  <c r="DA7"/>
  <c r="DE36"/>
  <c r="DE35"/>
  <c r="DE34"/>
  <c r="DE33"/>
  <c r="DE32"/>
  <c r="DE31"/>
  <c r="DE30"/>
  <c r="DE29"/>
  <c r="DE28"/>
  <c r="DE27"/>
  <c r="DE26"/>
  <c r="DE25"/>
  <c r="DE24"/>
  <c r="DE23"/>
  <c r="DE22"/>
  <c r="DE21"/>
  <c r="DE20"/>
  <c r="DE19"/>
  <c r="DE18"/>
  <c r="DE17"/>
  <c r="DE16"/>
  <c r="DE15"/>
  <c r="DE14"/>
  <c r="DE12"/>
  <c r="DE10"/>
  <c r="DE8"/>
  <c r="DE6"/>
  <c r="DE42" s="1"/>
  <c r="DE13"/>
  <c r="DE11"/>
  <c r="DE9"/>
  <c r="DE7"/>
  <c r="CU14"/>
  <c r="CU12"/>
  <c r="CU10"/>
  <c r="CU8"/>
  <c r="CU6"/>
  <c r="CU42" s="1"/>
  <c r="CU36"/>
  <c r="CU35"/>
  <c r="CU34"/>
  <c r="CU33"/>
  <c r="CU32"/>
  <c r="CU31"/>
  <c r="CU30"/>
  <c r="CU29"/>
  <c r="CU28"/>
  <c r="CU27"/>
  <c r="CU26"/>
  <c r="CU25"/>
  <c r="CU24"/>
  <c r="CU23"/>
  <c r="CU22"/>
  <c r="CU21"/>
  <c r="CU20"/>
  <c r="CU19"/>
  <c r="CU18"/>
  <c r="CU17"/>
  <c r="CU16"/>
  <c r="CU15"/>
  <c r="CU13"/>
  <c r="CU11"/>
  <c r="CU9"/>
  <c r="CU7"/>
  <c r="CY36"/>
  <c r="CY35"/>
  <c r="CY34"/>
  <c r="CY33"/>
  <c r="CY32"/>
  <c r="CY31"/>
  <c r="CY30"/>
  <c r="CY29"/>
  <c r="CY28"/>
  <c r="CY27"/>
  <c r="CY26"/>
  <c r="CY25"/>
  <c r="CY24"/>
  <c r="CY23"/>
  <c r="CY22"/>
  <c r="CY21"/>
  <c r="CY20"/>
  <c r="CY19"/>
  <c r="CY18"/>
  <c r="CY17"/>
  <c r="CY16"/>
  <c r="CY15"/>
  <c r="H29" i="82"/>
  <c r="CK39" i="18" s="1"/>
  <c r="CQ39" s="1"/>
  <c r="CS39" s="1"/>
  <c r="BD39" i="19" s="1"/>
  <c r="CE36" i="18"/>
  <c r="CE35"/>
  <c r="CE34"/>
  <c r="CE33"/>
  <c r="CE32"/>
  <c r="CE31"/>
  <c r="CE30"/>
  <c r="CE29"/>
  <c r="CE28"/>
  <c r="CE27"/>
  <c r="CE26"/>
  <c r="CE25"/>
  <c r="CE24"/>
  <c r="CE23"/>
  <c r="CE22"/>
  <c r="CE21"/>
  <c r="CE20"/>
  <c r="CE19"/>
  <c r="CE18"/>
  <c r="CE17"/>
  <c r="CE16"/>
  <c r="CE15"/>
  <c r="CE14"/>
  <c r="CE13"/>
  <c r="CE12"/>
  <c r="CE11"/>
  <c r="CE10"/>
  <c r="CE9"/>
  <c r="CE8"/>
  <c r="CE7"/>
  <c r="CE6"/>
  <c r="CE42" s="1"/>
  <c r="CI36"/>
  <c r="CI35"/>
  <c r="CI34"/>
  <c r="CI33"/>
  <c r="CI32"/>
  <c r="CI31"/>
  <c r="CI30"/>
  <c r="CI29"/>
  <c r="CI28"/>
  <c r="CI27"/>
  <c r="CI26"/>
  <c r="CI25"/>
  <c r="CI24"/>
  <c r="CI23"/>
  <c r="CI22"/>
  <c r="CI21"/>
  <c r="CI20"/>
  <c r="CI19"/>
  <c r="CI18"/>
  <c r="CI17"/>
  <c r="CI16"/>
  <c r="CI15"/>
  <c r="CO36"/>
  <c r="CO35"/>
  <c r="CO34"/>
  <c r="CO33"/>
  <c r="CO32"/>
  <c r="CO31"/>
  <c r="CO30"/>
  <c r="CO29"/>
  <c r="CO28"/>
  <c r="CO27"/>
  <c r="CO26"/>
  <c r="CO25"/>
  <c r="CO24"/>
  <c r="CO23"/>
  <c r="CO22"/>
  <c r="CO21"/>
  <c r="CO20"/>
  <c r="CO19"/>
  <c r="CO18"/>
  <c r="CO17"/>
  <c r="CO16"/>
  <c r="CO15"/>
  <c r="CO14"/>
  <c r="CO13"/>
  <c r="CO12"/>
  <c r="CO11"/>
  <c r="CO10"/>
  <c r="CO9"/>
  <c r="CO8"/>
  <c r="CO7"/>
  <c r="CO6"/>
  <c r="CO42" s="1"/>
  <c r="CM14"/>
  <c r="CM13"/>
  <c r="CM12"/>
  <c r="CM11"/>
  <c r="CM10"/>
  <c r="CM9"/>
  <c r="CM8"/>
  <c r="CM7"/>
  <c r="CM6"/>
  <c r="CM42" s="1"/>
  <c r="CM36"/>
  <c r="CM35"/>
  <c r="CM34"/>
  <c r="CM33"/>
  <c r="CM32"/>
  <c r="CM31"/>
  <c r="CM30"/>
  <c r="CM29"/>
  <c r="CM28"/>
  <c r="CM27"/>
  <c r="CM26"/>
  <c r="CM25"/>
  <c r="CM24"/>
  <c r="CM23"/>
  <c r="CM22"/>
  <c r="CM21"/>
  <c r="CM20"/>
  <c r="CM19"/>
  <c r="CM18"/>
  <c r="CM17"/>
  <c r="CM16"/>
  <c r="CM15"/>
  <c r="CG36"/>
  <c r="CG35"/>
  <c r="CG34"/>
  <c r="CG33"/>
  <c r="CG32"/>
  <c r="CG31"/>
  <c r="CG30"/>
  <c r="CG29"/>
  <c r="CG28"/>
  <c r="CG27"/>
  <c r="CG26"/>
  <c r="CG25"/>
  <c r="CG24"/>
  <c r="CG23"/>
  <c r="CG22"/>
  <c r="CG21"/>
  <c r="CG20"/>
  <c r="CG19"/>
  <c r="CG18"/>
  <c r="CG17"/>
  <c r="CG16"/>
  <c r="CG15"/>
  <c r="CG14"/>
  <c r="CG13"/>
  <c r="CG12"/>
  <c r="CG11"/>
  <c r="CG10"/>
  <c r="CG9"/>
  <c r="CG8"/>
  <c r="CG7"/>
  <c r="CG6"/>
  <c r="CG42" s="1"/>
  <c r="BQ36"/>
  <c r="BQ35"/>
  <c r="BQ34"/>
  <c r="BQ33"/>
  <c r="BQ32"/>
  <c r="BQ31"/>
  <c r="BQ30"/>
  <c r="BQ29"/>
  <c r="BQ28"/>
  <c r="BQ27"/>
  <c r="BQ26"/>
  <c r="BQ25"/>
  <c r="BQ24"/>
  <c r="BQ23"/>
  <c r="BQ22"/>
  <c r="BQ21"/>
  <c r="BQ20"/>
  <c r="BQ19"/>
  <c r="BQ18"/>
  <c r="BQ17"/>
  <c r="BQ16"/>
  <c r="BQ15"/>
  <c r="BQ13"/>
  <c r="BQ11"/>
  <c r="BQ9"/>
  <c r="BQ7"/>
  <c r="BQ14"/>
  <c r="BQ12"/>
  <c r="BQ10"/>
  <c r="BQ8"/>
  <c r="BQ6"/>
  <c r="BQ42" s="1"/>
  <c r="BY36"/>
  <c r="BY35"/>
  <c r="BY34"/>
  <c r="BY33"/>
  <c r="BY32"/>
  <c r="BY31"/>
  <c r="BY30"/>
  <c r="BY29"/>
  <c r="BY28"/>
  <c r="BY27"/>
  <c r="BY26"/>
  <c r="BY25"/>
  <c r="BY24"/>
  <c r="BY23"/>
  <c r="BY22"/>
  <c r="BY21"/>
  <c r="BY20"/>
  <c r="BY19"/>
  <c r="BY18"/>
  <c r="BY17"/>
  <c r="BY16"/>
  <c r="BY15"/>
  <c r="BY14"/>
  <c r="BY12"/>
  <c r="BY10"/>
  <c r="BY8"/>
  <c r="BY6"/>
  <c r="BY42" s="1"/>
  <c r="BY13"/>
  <c r="BY11"/>
  <c r="BY9"/>
  <c r="BY7"/>
  <c r="BO14"/>
  <c r="BO12"/>
  <c r="BO10"/>
  <c r="BO8"/>
  <c r="BO6"/>
  <c r="BO42" s="1"/>
  <c r="BO36"/>
  <c r="BO35"/>
  <c r="BO34"/>
  <c r="BO33"/>
  <c r="BO32"/>
  <c r="BO31"/>
  <c r="BO30"/>
  <c r="BO29"/>
  <c r="BO28"/>
  <c r="BO27"/>
  <c r="BO26"/>
  <c r="BO25"/>
  <c r="BO24"/>
  <c r="BO23"/>
  <c r="BO22"/>
  <c r="BO21"/>
  <c r="BO20"/>
  <c r="BO19"/>
  <c r="BO18"/>
  <c r="BO17"/>
  <c r="BO16"/>
  <c r="BO15"/>
  <c r="BO13"/>
  <c r="BO11"/>
  <c r="BO9"/>
  <c r="BO7"/>
  <c r="BS36"/>
  <c r="BS35"/>
  <c r="BS34"/>
  <c r="BS33"/>
  <c r="BS32"/>
  <c r="BS31"/>
  <c r="BS30"/>
  <c r="BS29"/>
  <c r="BS28"/>
  <c r="BS27"/>
  <c r="BS26"/>
  <c r="BS25"/>
  <c r="BS24"/>
  <c r="BS23"/>
  <c r="BS22"/>
  <c r="BS21"/>
  <c r="BS20"/>
  <c r="BS19"/>
  <c r="BS18"/>
  <c r="BS17"/>
  <c r="BS16"/>
  <c r="BS15"/>
  <c r="BW13"/>
  <c r="BW11"/>
  <c r="BW9"/>
  <c r="BW7"/>
  <c r="BW36"/>
  <c r="BW35"/>
  <c r="BW34"/>
  <c r="BW33"/>
  <c r="BW32"/>
  <c r="BW31"/>
  <c r="BW30"/>
  <c r="BW29"/>
  <c r="BW28"/>
  <c r="BW27"/>
  <c r="BW26"/>
  <c r="BW25"/>
  <c r="BW24"/>
  <c r="BW23"/>
  <c r="BW22"/>
  <c r="BW21"/>
  <c r="BW20"/>
  <c r="BW19"/>
  <c r="BW18"/>
  <c r="BW17"/>
  <c r="BW16"/>
  <c r="BW15"/>
  <c r="BW14"/>
  <c r="BW12"/>
  <c r="BW10"/>
  <c r="BW8"/>
  <c r="BW6"/>
  <c r="BW42" s="1"/>
  <c r="AY36"/>
  <c r="AY35"/>
  <c r="AY34"/>
  <c r="AY33"/>
  <c r="AY32"/>
  <c r="AY31"/>
  <c r="AY30"/>
  <c r="AY29"/>
  <c r="AY28"/>
  <c r="AY27"/>
  <c r="AY26"/>
  <c r="AY25"/>
  <c r="AY24"/>
  <c r="AY23"/>
  <c r="AY22"/>
  <c r="AY21"/>
  <c r="AY20"/>
  <c r="AY19"/>
  <c r="AY18"/>
  <c r="AY17"/>
  <c r="AY16"/>
  <c r="AY15"/>
  <c r="AY14"/>
  <c r="AY13"/>
  <c r="AY12"/>
  <c r="AY11"/>
  <c r="AY10"/>
  <c r="AY9"/>
  <c r="AY8"/>
  <c r="AY7"/>
  <c r="AY6"/>
  <c r="AY42" s="1"/>
  <c r="BC36"/>
  <c r="BC35"/>
  <c r="BC34"/>
  <c r="BC33"/>
  <c r="BC32"/>
  <c r="BC31"/>
  <c r="BC30"/>
  <c r="BC29"/>
  <c r="BC28"/>
  <c r="BC27"/>
  <c r="BC26"/>
  <c r="BC25"/>
  <c r="BC24"/>
  <c r="BC23"/>
  <c r="BC22"/>
  <c r="BC21"/>
  <c r="BC20"/>
  <c r="BC19"/>
  <c r="BC18"/>
  <c r="BC17"/>
  <c r="BC16"/>
  <c r="BC15"/>
  <c r="BA36"/>
  <c r="BA35"/>
  <c r="BA34"/>
  <c r="BA33"/>
  <c r="BA32"/>
  <c r="BA31"/>
  <c r="BA30"/>
  <c r="BA29"/>
  <c r="BA28"/>
  <c r="BA27"/>
  <c r="BA26"/>
  <c r="BA25"/>
  <c r="BA24"/>
  <c r="BA23"/>
  <c r="BA22"/>
  <c r="BA21"/>
  <c r="BA20"/>
  <c r="BA19"/>
  <c r="BA18"/>
  <c r="BA17"/>
  <c r="BA16"/>
  <c r="BA15"/>
  <c r="BA14"/>
  <c r="BA13"/>
  <c r="BA12"/>
  <c r="BA11"/>
  <c r="BA10"/>
  <c r="BA9"/>
  <c r="BA8"/>
  <c r="BA7"/>
  <c r="BA6"/>
  <c r="BA42" s="1"/>
  <c r="BE36"/>
  <c r="BE35"/>
  <c r="BE34"/>
  <c r="BE33"/>
  <c r="BE32"/>
  <c r="BE31"/>
  <c r="BE30"/>
  <c r="BE29"/>
  <c r="BE28"/>
  <c r="BE27"/>
  <c r="BE26"/>
  <c r="BE25"/>
  <c r="BE24"/>
  <c r="BE23"/>
  <c r="BE22"/>
  <c r="BE21"/>
  <c r="BE20"/>
  <c r="BE19"/>
  <c r="BE18"/>
  <c r="BE17"/>
  <c r="BE16"/>
  <c r="BE15"/>
  <c r="BE14"/>
  <c r="BE13"/>
  <c r="BE12"/>
  <c r="BE11"/>
  <c r="BE10"/>
  <c r="BE9"/>
  <c r="BE8"/>
  <c r="BE7"/>
  <c r="BE6"/>
  <c r="BE42" s="1"/>
  <c r="BI36"/>
  <c r="BI35"/>
  <c r="BI34"/>
  <c r="BI33"/>
  <c r="BI32"/>
  <c r="BI31"/>
  <c r="BI30"/>
  <c r="BI29"/>
  <c r="BI28"/>
  <c r="BI27"/>
  <c r="BI26"/>
  <c r="BI25"/>
  <c r="BI24"/>
  <c r="BI23"/>
  <c r="BI22"/>
  <c r="BI21"/>
  <c r="BI20"/>
  <c r="BI19"/>
  <c r="BI18"/>
  <c r="BI17"/>
  <c r="BI16"/>
  <c r="BI15"/>
  <c r="BI14"/>
  <c r="BI13"/>
  <c r="BI12"/>
  <c r="BI11"/>
  <c r="BI10"/>
  <c r="BI9"/>
  <c r="BI8"/>
  <c r="BI7"/>
  <c r="BI6"/>
  <c r="BI42" s="1"/>
  <c r="H14" i="82"/>
  <c r="AO39" i="18" s="1"/>
  <c r="AU39" s="1"/>
  <c r="AW39" s="1"/>
  <c r="Z39" i="19" s="1"/>
  <c r="AI14" i="18"/>
  <c r="AI12"/>
  <c r="AI10"/>
  <c r="AI8"/>
  <c r="AI6"/>
  <c r="AI42" s="1"/>
  <c r="AI36"/>
  <c r="AI35"/>
  <c r="AI34"/>
  <c r="AI33"/>
  <c r="AI32"/>
  <c r="AI31"/>
  <c r="AI30"/>
  <c r="AI29"/>
  <c r="AI28"/>
  <c r="AI27"/>
  <c r="AI26"/>
  <c r="AI25"/>
  <c r="AI24"/>
  <c r="AI23"/>
  <c r="AI22"/>
  <c r="AI21"/>
  <c r="AI20"/>
  <c r="AI19"/>
  <c r="AI18"/>
  <c r="AI17"/>
  <c r="AI16"/>
  <c r="AI15"/>
  <c r="AI13"/>
  <c r="AI11"/>
  <c r="AI9"/>
  <c r="AI7"/>
  <c r="AM36"/>
  <c r="AM35"/>
  <c r="AM34"/>
  <c r="AM33"/>
  <c r="AM32"/>
  <c r="AM31"/>
  <c r="AM30"/>
  <c r="AM29"/>
  <c r="AM28"/>
  <c r="AM27"/>
  <c r="AM26"/>
  <c r="AM25"/>
  <c r="AM24"/>
  <c r="AM23"/>
  <c r="AM22"/>
  <c r="AM21"/>
  <c r="AM20"/>
  <c r="AM19"/>
  <c r="AM18"/>
  <c r="AM17"/>
  <c r="AM16"/>
  <c r="AM15"/>
  <c r="AQ13"/>
  <c r="AQ11"/>
  <c r="AQ9"/>
  <c r="AQ7"/>
  <c r="AQ36"/>
  <c r="AQ35"/>
  <c r="AQ34"/>
  <c r="AQ33"/>
  <c r="AQ32"/>
  <c r="AQ31"/>
  <c r="AQ30"/>
  <c r="AQ29"/>
  <c r="AQ28"/>
  <c r="AQ27"/>
  <c r="AQ26"/>
  <c r="AQ25"/>
  <c r="AQ24"/>
  <c r="AQ23"/>
  <c r="AQ22"/>
  <c r="AQ21"/>
  <c r="AQ20"/>
  <c r="AQ19"/>
  <c r="AQ18"/>
  <c r="AQ17"/>
  <c r="AQ16"/>
  <c r="AQ15"/>
  <c r="AQ14"/>
  <c r="AQ12"/>
  <c r="AQ10"/>
  <c r="AQ8"/>
  <c r="AQ6"/>
  <c r="AQ42" s="1"/>
  <c r="AK36"/>
  <c r="AK35"/>
  <c r="AK34"/>
  <c r="AK33"/>
  <c r="AK32"/>
  <c r="AK31"/>
  <c r="AK30"/>
  <c r="AK29"/>
  <c r="AK28"/>
  <c r="AK27"/>
  <c r="AK26"/>
  <c r="AK25"/>
  <c r="AK24"/>
  <c r="AK23"/>
  <c r="AK22"/>
  <c r="AK21"/>
  <c r="AK20"/>
  <c r="AK19"/>
  <c r="AK18"/>
  <c r="AK17"/>
  <c r="AK16"/>
  <c r="AK15"/>
  <c r="AK13"/>
  <c r="AK11"/>
  <c r="AK9"/>
  <c r="AK7"/>
  <c r="AK14"/>
  <c r="AK12"/>
  <c r="AK10"/>
  <c r="AK8"/>
  <c r="AK6"/>
  <c r="AK42" s="1"/>
  <c r="AS36"/>
  <c r="AS35"/>
  <c r="AS34"/>
  <c r="AS33"/>
  <c r="AS32"/>
  <c r="AS31"/>
  <c r="AS30"/>
  <c r="AS29"/>
  <c r="AS28"/>
  <c r="AS27"/>
  <c r="AS26"/>
  <c r="AS25"/>
  <c r="AS24"/>
  <c r="AS23"/>
  <c r="AS22"/>
  <c r="AS21"/>
  <c r="AS20"/>
  <c r="AS19"/>
  <c r="AS18"/>
  <c r="AS17"/>
  <c r="AS16"/>
  <c r="AS15"/>
  <c r="AS14"/>
  <c r="AS12"/>
  <c r="AS10"/>
  <c r="AS8"/>
  <c r="AS6"/>
  <c r="AS42" s="1"/>
  <c r="AS13"/>
  <c r="AS11"/>
  <c r="AS9"/>
  <c r="AS7"/>
  <c r="U36"/>
  <c r="U35"/>
  <c r="U34"/>
  <c r="U33"/>
  <c r="U32"/>
  <c r="U31"/>
  <c r="U30"/>
  <c r="U29"/>
  <c r="U28"/>
  <c r="U27"/>
  <c r="U26"/>
  <c r="U25"/>
  <c r="U24"/>
  <c r="U23"/>
  <c r="U22"/>
  <c r="U21"/>
  <c r="U20"/>
  <c r="U19"/>
  <c r="U18"/>
  <c r="U17"/>
  <c r="U16"/>
  <c r="U15"/>
  <c r="U14"/>
  <c r="U13"/>
  <c r="U12"/>
  <c r="U11"/>
  <c r="U10"/>
  <c r="U9"/>
  <c r="U8"/>
  <c r="U7"/>
  <c r="U6"/>
  <c r="U42" s="1"/>
  <c r="AA10"/>
  <c r="AA25"/>
  <c r="S36"/>
  <c r="S35"/>
  <c r="S34"/>
  <c r="S33"/>
  <c r="S32"/>
  <c r="S31"/>
  <c r="S30"/>
  <c r="S29"/>
  <c r="S28"/>
  <c r="S27"/>
  <c r="S26"/>
  <c r="S25"/>
  <c r="S24"/>
  <c r="S23"/>
  <c r="S22"/>
  <c r="S21"/>
  <c r="S20"/>
  <c r="S19"/>
  <c r="S18"/>
  <c r="S17"/>
  <c r="S16"/>
  <c r="S15"/>
  <c r="S14"/>
  <c r="S13"/>
  <c r="S12"/>
  <c r="S11"/>
  <c r="S10"/>
  <c r="S9"/>
  <c r="S8"/>
  <c r="S7"/>
  <c r="S6"/>
  <c r="S42" s="1"/>
  <c r="W36"/>
  <c r="W35"/>
  <c r="W34"/>
  <c r="W33"/>
  <c r="W32"/>
  <c r="W31"/>
  <c r="W30"/>
  <c r="W29"/>
  <c r="W28"/>
  <c r="W27"/>
  <c r="W26"/>
  <c r="W25"/>
  <c r="W24"/>
  <c r="W23"/>
  <c r="W22"/>
  <c r="W21"/>
  <c r="W20"/>
  <c r="W19"/>
  <c r="W18"/>
  <c r="W17"/>
  <c r="W16"/>
  <c r="W15"/>
  <c r="AC36"/>
  <c r="AC35"/>
  <c r="AC34"/>
  <c r="AC33"/>
  <c r="AC32"/>
  <c r="AC31"/>
  <c r="AC30"/>
  <c r="AC29"/>
  <c r="AC28"/>
  <c r="AC27"/>
  <c r="AC26"/>
  <c r="AC25"/>
  <c r="AC24"/>
  <c r="AC23"/>
  <c r="AC22"/>
  <c r="AC21"/>
  <c r="AC20"/>
  <c r="AC19"/>
  <c r="AC18"/>
  <c r="AC17"/>
  <c r="AC16"/>
  <c r="AC15"/>
  <c r="AC14"/>
  <c r="AC13"/>
  <c r="AC12"/>
  <c r="AC11"/>
  <c r="AC10"/>
  <c r="AC9"/>
  <c r="AC8"/>
  <c r="AC7"/>
  <c r="AC6"/>
  <c r="AC42" s="1"/>
  <c r="I4" i="82"/>
  <c r="K39" i="18" s="1"/>
  <c r="H4" i="82"/>
  <c r="I39" i="18" s="1"/>
  <c r="O39" s="1"/>
  <c r="Q39" s="1"/>
  <c r="F39" i="19" s="1"/>
  <c r="I36" i="3"/>
  <c r="U36"/>
  <c r="E36"/>
  <c r="AG36"/>
  <c r="AO36"/>
  <c r="H44" i="82"/>
  <c r="EG39" i="18" s="1"/>
  <c r="EM39" s="1"/>
  <c r="EO39" s="1"/>
  <c r="CH39" i="19" s="1"/>
  <c r="H24" i="82"/>
  <c r="BU39" i="18" s="1"/>
  <c r="CA39" s="1"/>
  <c r="CC39" s="1"/>
  <c r="AT39" i="19" s="1"/>
  <c r="AK36" i="3"/>
  <c r="FT35" i="18"/>
  <c r="FD35"/>
  <c r="EN35"/>
  <c r="DX35"/>
  <c r="DH35"/>
  <c r="CR35"/>
  <c r="CB35"/>
  <c r="BL35"/>
  <c r="AV35"/>
  <c r="AF35"/>
  <c r="P35"/>
  <c r="B37" i="29"/>
  <c r="I37"/>
  <c r="P37"/>
  <c r="W37"/>
  <c r="AD37"/>
  <c r="AK37"/>
  <c r="AR37"/>
  <c r="AY37"/>
  <c r="BF37"/>
  <c r="BM37"/>
  <c r="BT37"/>
  <c r="G36" i="5"/>
  <c r="AH36" i="9"/>
  <c r="AE36"/>
  <c r="Y36"/>
  <c r="V36"/>
  <c r="S36"/>
  <c r="P36"/>
  <c r="M36"/>
  <c r="J36"/>
  <c r="G36"/>
  <c r="D36"/>
  <c r="D34" i="71"/>
  <c r="B34" i="78"/>
  <c r="B34" i="77"/>
  <c r="B34" i="76"/>
  <c r="B34" i="75"/>
  <c r="B34" i="74"/>
  <c r="B34" i="73"/>
  <c r="B34" i="72"/>
  <c r="B34" i="71"/>
  <c r="B44" i="70"/>
  <c r="D34" i="80"/>
  <c r="B34"/>
  <c r="AQ35" i="64"/>
  <c r="AR35" s="1"/>
  <c r="AM35"/>
  <c r="AN35" s="1"/>
  <c r="AI35"/>
  <c r="AJ35" s="1"/>
  <c r="AE35"/>
  <c r="AF35" s="1"/>
  <c r="AA35"/>
  <c r="AB35" s="1"/>
  <c r="W35"/>
  <c r="X35" s="1"/>
  <c r="S35"/>
  <c r="T35" s="1"/>
  <c r="O35"/>
  <c r="P35" s="1"/>
  <c r="K35"/>
  <c r="L35" s="1"/>
  <c r="G35"/>
  <c r="H35" s="1"/>
  <c r="BQ36" i="7"/>
  <c r="BJ36"/>
  <c r="AO36"/>
  <c r="AH36"/>
  <c r="F36"/>
  <c r="B36" i="15"/>
  <c r="C43" i="32"/>
  <c r="B43"/>
  <c r="BO37" i="1"/>
  <c r="BI37"/>
  <c r="BC37"/>
  <c r="AW37"/>
  <c r="AQ37"/>
  <c r="AK37"/>
  <c r="AE37"/>
  <c r="Y37"/>
  <c r="S37"/>
  <c r="M37"/>
  <c r="C44" i="32"/>
  <c r="D44"/>
  <c r="E44"/>
  <c r="F44"/>
  <c r="G44"/>
  <c r="H44"/>
  <c r="I44"/>
  <c r="J44"/>
  <c r="K44"/>
  <c r="L44"/>
  <c r="B44"/>
  <c r="C33" i="28"/>
  <c r="D33"/>
  <c r="E33"/>
  <c r="F33"/>
  <c r="G33"/>
  <c r="H33"/>
  <c r="I33"/>
  <c r="J33"/>
  <c r="K33"/>
  <c r="L33"/>
  <c r="B33"/>
  <c r="M21" i="253" l="1"/>
  <c r="L22"/>
  <c r="AA21" i="18"/>
  <c r="AA6"/>
  <c r="AA17"/>
  <c r="AA33"/>
  <c r="Y32"/>
  <c r="AD22" i="253"/>
  <c r="AE21"/>
  <c r="BB23"/>
  <c r="BC22"/>
  <c r="AA29" i="18"/>
  <c r="G22" i="253"/>
  <c r="F23"/>
  <c r="AB39" i="19"/>
  <c r="EW38" i="18"/>
  <c r="EW39"/>
  <c r="FC39" s="1"/>
  <c r="FE39" s="1"/>
  <c r="CR39" i="19" s="1"/>
  <c r="DC38" i="18"/>
  <c r="DG38" s="1"/>
  <c r="DC39"/>
  <c r="DG39" s="1"/>
  <c r="DI39" s="1"/>
  <c r="BN39" i="19" s="1"/>
  <c r="Y38" i="18"/>
  <c r="Y39"/>
  <c r="H39" i="19"/>
  <c r="DS38" i="18"/>
  <c r="DS39"/>
  <c r="DW39" s="1"/>
  <c r="DY39" s="1"/>
  <c r="BX39" i="19" s="1"/>
  <c r="AA38" i="18"/>
  <c r="AA39"/>
  <c r="AA42" s="1"/>
  <c r="AA15"/>
  <c r="AA19"/>
  <c r="AA23"/>
  <c r="AA27"/>
  <c r="AA31"/>
  <c r="AA35"/>
  <c r="AA8"/>
  <c r="AA12"/>
  <c r="AA16"/>
  <c r="AA18"/>
  <c r="AA20"/>
  <c r="AA22"/>
  <c r="AA24"/>
  <c r="AA26"/>
  <c r="AA28"/>
  <c r="AA30"/>
  <c r="AA32"/>
  <c r="AA34"/>
  <c r="AA36"/>
  <c r="AA7"/>
  <c r="AA9"/>
  <c r="AA11"/>
  <c r="AA13"/>
  <c r="AA37"/>
  <c r="DC13"/>
  <c r="DC8"/>
  <c r="DC6"/>
  <c r="DC42" s="1"/>
  <c r="EW33"/>
  <c r="AO23"/>
  <c r="AO38"/>
  <c r="AU38" s="1"/>
  <c r="BU37"/>
  <c r="CA37" s="1"/>
  <c r="CC37" s="1"/>
  <c r="AT37" i="19" s="1"/>
  <c r="BU38" i="18"/>
  <c r="CK35"/>
  <c r="CK38"/>
  <c r="CQ38" s="1"/>
  <c r="BG6"/>
  <c r="BG42" s="1"/>
  <c r="BG38"/>
  <c r="BK38" s="1"/>
  <c r="DC27"/>
  <c r="EG37"/>
  <c r="EM37" s="1"/>
  <c r="EO37" s="1"/>
  <c r="CH37" i="19" s="1"/>
  <c r="EG38" i="18"/>
  <c r="EM38" s="1"/>
  <c r="CA38"/>
  <c r="FC38"/>
  <c r="FO6"/>
  <c r="FO42" s="1"/>
  <c r="FO38"/>
  <c r="DW38"/>
  <c r="DC26"/>
  <c r="EW35"/>
  <c r="I37"/>
  <c r="I38"/>
  <c r="K37"/>
  <c r="K38"/>
  <c r="D35" i="64"/>
  <c r="E35" s="1"/>
  <c r="G35" i="19" s="1"/>
  <c r="FO8" i="18"/>
  <c r="AO15"/>
  <c r="AO31"/>
  <c r="BG33"/>
  <c r="BG17"/>
  <c r="CK15"/>
  <c r="BG29"/>
  <c r="BG14"/>
  <c r="BG25"/>
  <c r="BG10"/>
  <c r="BG21"/>
  <c r="CK31"/>
  <c r="CK27"/>
  <c r="CK12"/>
  <c r="CK23"/>
  <c r="CK8"/>
  <c r="CK19"/>
  <c r="AO8"/>
  <c r="AO7"/>
  <c r="AO19"/>
  <c r="AO35"/>
  <c r="AO27"/>
  <c r="BH23" i="253"/>
  <c r="BI22"/>
  <c r="AJ24"/>
  <c r="AK23"/>
  <c r="BN23"/>
  <c r="BO22"/>
  <c r="S21"/>
  <c r="R22"/>
  <c r="AW21"/>
  <c r="AV22"/>
  <c r="Y21"/>
  <c r="X22"/>
  <c r="AP23"/>
  <c r="AQ22"/>
  <c r="EW34" i="18"/>
  <c r="EW37"/>
  <c r="FC37" s="1"/>
  <c r="FE37" s="1"/>
  <c r="CR37" i="19" s="1"/>
  <c r="DS12" i="18"/>
  <c r="DS37"/>
  <c r="DW37" s="1"/>
  <c r="DY37" s="1"/>
  <c r="BX37" i="19" s="1"/>
  <c r="FO9" i="18"/>
  <c r="FO37"/>
  <c r="FS37" s="1"/>
  <c r="FU37" s="1"/>
  <c r="DB37" i="19" s="1"/>
  <c r="DC9" i="18"/>
  <c r="DC37"/>
  <c r="DG37" s="1"/>
  <c r="DI37" s="1"/>
  <c r="BN37" i="19" s="1"/>
  <c r="CK33" i="18"/>
  <c r="CK37"/>
  <c r="CQ37" s="1"/>
  <c r="CS37" s="1"/>
  <c r="BD37" i="19" s="1"/>
  <c r="BG11" i="18"/>
  <c r="BG37"/>
  <c r="BK37" s="1"/>
  <c r="BM37" s="1"/>
  <c r="AJ37" i="19" s="1"/>
  <c r="Y34" i="18"/>
  <c r="Y37"/>
  <c r="AO36"/>
  <c r="AU36" s="1"/>
  <c r="AW36" s="1"/>
  <c r="Z36" i="19" s="1"/>
  <c r="AO37" i="18"/>
  <c r="FO27"/>
  <c r="FO26"/>
  <c r="EW6"/>
  <c r="EW8"/>
  <c r="DC19"/>
  <c r="DC35"/>
  <c r="DC18"/>
  <c r="DC34"/>
  <c r="FO19"/>
  <c r="FO35"/>
  <c r="FO18"/>
  <c r="FO34"/>
  <c r="EW17"/>
  <c r="EW19"/>
  <c r="DS7"/>
  <c r="DS27"/>
  <c r="DC15"/>
  <c r="DC23"/>
  <c r="DC31"/>
  <c r="DC7"/>
  <c r="DC14"/>
  <c r="DC22"/>
  <c r="DC30"/>
  <c r="Y9"/>
  <c r="Y24"/>
  <c r="Y20"/>
  <c r="Y16"/>
  <c r="EW14"/>
  <c r="EW25"/>
  <c r="EW27"/>
  <c r="AO13"/>
  <c r="AO6"/>
  <c r="AO42" s="1"/>
  <c r="AO14"/>
  <c r="AO18"/>
  <c r="AO22"/>
  <c r="AO26"/>
  <c r="AO30"/>
  <c r="AO34"/>
  <c r="AO11"/>
  <c r="AO12"/>
  <c r="AO17"/>
  <c r="AO21"/>
  <c r="AO25"/>
  <c r="AO29"/>
  <c r="AO33"/>
  <c r="AO9"/>
  <c r="AO10"/>
  <c r="AO16"/>
  <c r="AO20"/>
  <c r="AO24"/>
  <c r="AO28"/>
  <c r="AO32"/>
  <c r="Y28"/>
  <c r="FO15"/>
  <c r="FO23"/>
  <c r="FO31"/>
  <c r="FO7"/>
  <c r="FO14"/>
  <c r="FO22"/>
  <c r="FO30"/>
  <c r="DS19"/>
  <c r="DS35"/>
  <c r="DS23"/>
  <c r="DS15"/>
  <c r="DS31"/>
  <c r="DS11"/>
  <c r="DC12"/>
  <c r="DC17"/>
  <c r="DC21"/>
  <c r="DC25"/>
  <c r="DC29"/>
  <c r="DC33"/>
  <c r="DC11"/>
  <c r="DC10"/>
  <c r="DC16"/>
  <c r="DC20"/>
  <c r="DC24"/>
  <c r="DC28"/>
  <c r="DC32"/>
  <c r="DC36"/>
  <c r="DG36" s="1"/>
  <c r="DI36" s="1"/>
  <c r="BN36" i="19" s="1"/>
  <c r="Y36" i="18"/>
  <c r="AE36" s="1"/>
  <c r="AG36" s="1"/>
  <c r="P36" i="19" s="1"/>
  <c r="Y8" i="18"/>
  <c r="Y12"/>
  <c r="Y15"/>
  <c r="Y19"/>
  <c r="Y23"/>
  <c r="Y27"/>
  <c r="Y31"/>
  <c r="Y35"/>
  <c r="Y6"/>
  <c r="Y10"/>
  <c r="Y14"/>
  <c r="Y17"/>
  <c r="Y21"/>
  <c r="Y25"/>
  <c r="Y29"/>
  <c r="Y33"/>
  <c r="Y7"/>
  <c r="Y11"/>
  <c r="Y18"/>
  <c r="Y22"/>
  <c r="Y26"/>
  <c r="Y30"/>
  <c r="FO12"/>
  <c r="FO17"/>
  <c r="FO21"/>
  <c r="FO25"/>
  <c r="FO29"/>
  <c r="FO33"/>
  <c r="FO11"/>
  <c r="FO10"/>
  <c r="FO16"/>
  <c r="FO20"/>
  <c r="FO24"/>
  <c r="FO28"/>
  <c r="FO32"/>
  <c r="FO36"/>
  <c r="FS36" s="1"/>
  <c r="FU36" s="1"/>
  <c r="DB36" i="19" s="1"/>
  <c r="EW12" i="18"/>
  <c r="EW15"/>
  <c r="EW23"/>
  <c r="EW31"/>
  <c r="EW10"/>
  <c r="EW21"/>
  <c r="EW29"/>
  <c r="DS18"/>
  <c r="DS26"/>
  <c r="DS34"/>
  <c r="DS10"/>
  <c r="DS17"/>
  <c r="DS21"/>
  <c r="DS25"/>
  <c r="DS29"/>
  <c r="DS33"/>
  <c r="DS9"/>
  <c r="DS13"/>
  <c r="DS22"/>
  <c r="DS30"/>
  <c r="DS6"/>
  <c r="DS42" s="1"/>
  <c r="DS14"/>
  <c r="DS16"/>
  <c r="DS20"/>
  <c r="DS24"/>
  <c r="DS28"/>
  <c r="DS32"/>
  <c r="DS36"/>
  <c r="DW36" s="1"/>
  <c r="DY36" s="1"/>
  <c r="BX36" i="19" s="1"/>
  <c r="DS8" i="18"/>
  <c r="BG15"/>
  <c r="BG19"/>
  <c r="BG23"/>
  <c r="BG27"/>
  <c r="BG31"/>
  <c r="BG35"/>
  <c r="BG8"/>
  <c r="BG12"/>
  <c r="BG16"/>
  <c r="BG20"/>
  <c r="BG24"/>
  <c r="BG28"/>
  <c r="BG32"/>
  <c r="BG36"/>
  <c r="BK36" s="1"/>
  <c r="BM36" s="1"/>
  <c r="AJ36" i="19" s="1"/>
  <c r="BG9" i="18"/>
  <c r="BG13"/>
  <c r="BG18"/>
  <c r="BG22"/>
  <c r="BG26"/>
  <c r="BG30"/>
  <c r="BG34"/>
  <c r="BG7"/>
  <c r="EW9"/>
  <c r="EW13"/>
  <c r="EW16"/>
  <c r="EW20"/>
  <c r="EW24"/>
  <c r="EW28"/>
  <c r="EW32"/>
  <c r="EW36"/>
  <c r="FC36" s="1"/>
  <c r="FE36" s="1"/>
  <c r="CR36" i="19" s="1"/>
  <c r="EW7" i="18"/>
  <c r="FC7" s="1"/>
  <c r="EW11"/>
  <c r="EW18"/>
  <c r="EW22"/>
  <c r="EW26"/>
  <c r="EW30"/>
  <c r="CK11"/>
  <c r="CK22"/>
  <c r="CK30"/>
  <c r="CK9"/>
  <c r="CK13"/>
  <c r="CK16"/>
  <c r="CK20"/>
  <c r="CK24"/>
  <c r="CK28"/>
  <c r="CK32"/>
  <c r="CK36"/>
  <c r="CQ36" s="1"/>
  <c r="CS36" s="1"/>
  <c r="BD36" i="19" s="1"/>
  <c r="CK7" i="18"/>
  <c r="CK18"/>
  <c r="CK26"/>
  <c r="CK34"/>
  <c r="CK6"/>
  <c r="CK42" s="1"/>
  <c r="CK10"/>
  <c r="CK14"/>
  <c r="CK17"/>
  <c r="CK21"/>
  <c r="CK25"/>
  <c r="CK29"/>
  <c r="AS35" i="64"/>
  <c r="DC35" i="19" s="1"/>
  <c r="AO35" i="64"/>
  <c r="CS35" i="19" s="1"/>
  <c r="AK35" i="64"/>
  <c r="CI35" i="19" s="1"/>
  <c r="AG35" i="64"/>
  <c r="BY35" i="19" s="1"/>
  <c r="AC35" i="64"/>
  <c r="BO35" i="19" s="1"/>
  <c r="Y35" i="64"/>
  <c r="BE35" i="19" s="1"/>
  <c r="U35" i="64"/>
  <c r="AU35" i="19" s="1"/>
  <c r="Q35" i="64"/>
  <c r="AK35" i="19" s="1"/>
  <c r="M35" i="64"/>
  <c r="AA35" i="19" s="1"/>
  <c r="I35" i="64"/>
  <c r="Q35" i="19" s="1"/>
  <c r="EG36" i="18"/>
  <c r="EM36" s="1"/>
  <c r="EO36" s="1"/>
  <c r="CH36" i="19" s="1"/>
  <c r="EG35" i="18"/>
  <c r="EG34"/>
  <c r="EG33"/>
  <c r="EG32"/>
  <c r="EG31"/>
  <c r="EG30"/>
  <c r="EG29"/>
  <c r="EG28"/>
  <c r="EG27"/>
  <c r="EG26"/>
  <c r="EG25"/>
  <c r="EG24"/>
  <c r="EG23"/>
  <c r="EG22"/>
  <c r="EG21"/>
  <c r="EG20"/>
  <c r="EG19"/>
  <c r="EG18"/>
  <c r="EG17"/>
  <c r="EG16"/>
  <c r="EG15"/>
  <c r="EG14"/>
  <c r="EG12"/>
  <c r="EG10"/>
  <c r="EG8"/>
  <c r="EG6"/>
  <c r="EG42" s="1"/>
  <c r="EG13"/>
  <c r="EG11"/>
  <c r="EG9"/>
  <c r="EG7"/>
  <c r="BU36"/>
  <c r="CA36" s="1"/>
  <c r="CC36" s="1"/>
  <c r="AT36" i="19" s="1"/>
  <c r="BU35" i="18"/>
  <c r="BU34"/>
  <c r="BU33"/>
  <c r="BU32"/>
  <c r="BU31"/>
  <c r="BU30"/>
  <c r="BU29"/>
  <c r="BU28"/>
  <c r="BU27"/>
  <c r="BU26"/>
  <c r="BU25"/>
  <c r="BU24"/>
  <c r="BU23"/>
  <c r="BU22"/>
  <c r="BU21"/>
  <c r="BU20"/>
  <c r="BU19"/>
  <c r="BU18"/>
  <c r="BU17"/>
  <c r="BU16"/>
  <c r="BU15"/>
  <c r="BU14"/>
  <c r="BU12"/>
  <c r="BU10"/>
  <c r="BU8"/>
  <c r="BU6"/>
  <c r="BU42" s="1"/>
  <c r="BU13"/>
  <c r="BU11"/>
  <c r="BU9"/>
  <c r="BU7"/>
  <c r="K11"/>
  <c r="K7"/>
  <c r="K35"/>
  <c r="K33"/>
  <c r="K31"/>
  <c r="K29"/>
  <c r="K27"/>
  <c r="K25"/>
  <c r="K23"/>
  <c r="K21"/>
  <c r="K19"/>
  <c r="K17"/>
  <c r="K15"/>
  <c r="K12"/>
  <c r="K8"/>
  <c r="K13"/>
  <c r="K9"/>
  <c r="K36"/>
  <c r="K34"/>
  <c r="K32"/>
  <c r="K30"/>
  <c r="K28"/>
  <c r="K26"/>
  <c r="K24"/>
  <c r="K22"/>
  <c r="K20"/>
  <c r="K18"/>
  <c r="K16"/>
  <c r="K14"/>
  <c r="K10"/>
  <c r="K6"/>
  <c r="K42" s="1"/>
  <c r="I36"/>
  <c r="I34"/>
  <c r="I32"/>
  <c r="I30"/>
  <c r="I28"/>
  <c r="I26"/>
  <c r="I24"/>
  <c r="I22"/>
  <c r="I20"/>
  <c r="I18"/>
  <c r="I16"/>
  <c r="I14"/>
  <c r="I10"/>
  <c r="I6"/>
  <c r="I42" s="1"/>
  <c r="I11"/>
  <c r="I7"/>
  <c r="I35"/>
  <c r="I33"/>
  <c r="I31"/>
  <c r="I29"/>
  <c r="I27"/>
  <c r="I25"/>
  <c r="I23"/>
  <c r="I21"/>
  <c r="I19"/>
  <c r="I17"/>
  <c r="I15"/>
  <c r="I12"/>
  <c r="I8"/>
  <c r="I13"/>
  <c r="I9"/>
  <c r="BI37" i="29"/>
  <c r="AG37"/>
  <c r="AP35" i="19"/>
  <c r="CN35"/>
  <c r="AA36" i="7"/>
  <c r="AB36" s="1"/>
  <c r="BC36"/>
  <c r="BD36" s="1"/>
  <c r="BW37" i="29"/>
  <c r="AU37"/>
  <c r="S37"/>
  <c r="B35" i="19"/>
  <c r="V35"/>
  <c r="BJ35"/>
  <c r="E37" i="29"/>
  <c r="BB37"/>
  <c r="Z37"/>
  <c r="L35" i="19"/>
  <c r="AZ35"/>
  <c r="CX35"/>
  <c r="BP37" i="29"/>
  <c r="AN37"/>
  <c r="L37"/>
  <c r="AF35" i="19"/>
  <c r="BT35"/>
  <c r="G36" i="7"/>
  <c r="H36" s="1"/>
  <c r="T36"/>
  <c r="U36" s="1"/>
  <c r="AV36"/>
  <c r="AW36" s="1"/>
  <c r="BX36"/>
  <c r="BY36" s="1"/>
  <c r="B34" i="33"/>
  <c r="V34"/>
  <c r="T34"/>
  <c r="R34"/>
  <c r="P34"/>
  <c r="N34"/>
  <c r="L34"/>
  <c r="J34"/>
  <c r="H34"/>
  <c r="F34"/>
  <c r="D34"/>
  <c r="B35" i="58"/>
  <c r="I36" i="5"/>
  <c r="L35" i="58"/>
  <c r="K36" i="5"/>
  <c r="V35" i="58"/>
  <c r="M36" i="5"/>
  <c r="AF35" i="58"/>
  <c r="O36" i="5"/>
  <c r="AP35" i="58"/>
  <c r="Q36" i="5"/>
  <c r="AZ35" i="58"/>
  <c r="S36" i="5"/>
  <c r="BJ35" i="58"/>
  <c r="U36" i="5"/>
  <c r="BT35" i="58"/>
  <c r="W36" i="5"/>
  <c r="CD35" i="58"/>
  <c r="Y36" i="5"/>
  <c r="CN35" i="58"/>
  <c r="AA36" i="5"/>
  <c r="CX35" i="58"/>
  <c r="AC36" i="5"/>
  <c r="D36" i="15"/>
  <c r="AI36" i="7"/>
  <c r="AP36"/>
  <c r="BK36"/>
  <c r="BR36"/>
  <c r="AH36" i="23"/>
  <c r="AE36"/>
  <c r="AB36"/>
  <c r="Y36"/>
  <c r="V36"/>
  <c r="S36"/>
  <c r="P36"/>
  <c r="M36"/>
  <c r="J36"/>
  <c r="G36"/>
  <c r="D36"/>
  <c r="AS36" i="25"/>
  <c r="CT36" i="2" s="1"/>
  <c r="AQ36" i="25"/>
  <c r="CN36" i="2" s="1"/>
  <c r="AO36" i="25"/>
  <c r="CK36" i="2" s="1"/>
  <c r="AM36" i="25"/>
  <c r="CE36" i="2" s="1"/>
  <c r="AK36" i="25"/>
  <c r="CB36" i="2" s="1"/>
  <c r="AI36" i="25"/>
  <c r="BV36" i="2" s="1"/>
  <c r="AG36" i="25"/>
  <c r="BS36" i="2" s="1"/>
  <c r="AE36" i="25"/>
  <c r="BM36" i="2" s="1"/>
  <c r="AC36" i="25"/>
  <c r="BJ36" i="2" s="1"/>
  <c r="AA36" i="25"/>
  <c r="BD36" i="2" s="1"/>
  <c r="Y36" i="25"/>
  <c r="BA36" i="2" s="1"/>
  <c r="W36" i="25"/>
  <c r="AU36" i="2" s="1"/>
  <c r="U36" i="25"/>
  <c r="AR36" i="2" s="1"/>
  <c r="S36" i="25"/>
  <c r="AL36" i="2" s="1"/>
  <c r="Q36" i="25"/>
  <c r="AI36" i="2" s="1"/>
  <c r="O36" i="25"/>
  <c r="AC36" i="2" s="1"/>
  <c r="M36" i="25"/>
  <c r="Z36" i="2" s="1"/>
  <c r="K36" i="25"/>
  <c r="T36" i="2" s="1"/>
  <c r="I36" i="25"/>
  <c r="Q36" i="2" s="1"/>
  <c r="G36" i="25"/>
  <c r="K36" i="2" s="1"/>
  <c r="E36" i="25"/>
  <c r="H36" i="2" s="1"/>
  <c r="C36" i="25"/>
  <c r="B36" i="2" s="1"/>
  <c r="E35" i="25"/>
  <c r="E34"/>
  <c r="AE34"/>
  <c r="BM34" i="2" s="1"/>
  <c r="AC34" i="25"/>
  <c r="BJ34" i="2" s="1"/>
  <c r="AA34" i="25"/>
  <c r="BD34" i="2" s="1"/>
  <c r="Y34" i="25"/>
  <c r="BA34" i="2" s="1"/>
  <c r="W34" i="25"/>
  <c r="AU34" i="2" s="1"/>
  <c r="U34" i="25"/>
  <c r="AR34" i="2" s="1"/>
  <c r="S34" i="25"/>
  <c r="AL34" i="2" s="1"/>
  <c r="Q34" i="25"/>
  <c r="AI34" i="2" s="1"/>
  <c r="O34" i="25"/>
  <c r="AC34" i="2" s="1"/>
  <c r="M34" i="25"/>
  <c r="Z34" i="2" s="1"/>
  <c r="K34" i="25"/>
  <c r="T34" i="2" s="1"/>
  <c r="I34" i="25"/>
  <c r="Q34" i="2" s="1"/>
  <c r="G34" i="25"/>
  <c r="K34" i="2" s="1"/>
  <c r="C34" i="25"/>
  <c r="B34" i="2" s="1"/>
  <c r="V34" i="23"/>
  <c r="AT35" i="29" s="1"/>
  <c r="S34" i="23"/>
  <c r="P34"/>
  <c r="M34"/>
  <c r="Y35" i="29" s="1"/>
  <c r="J34" i="23"/>
  <c r="R35" i="29" s="1"/>
  <c r="G34" i="23"/>
  <c r="D34"/>
  <c r="D34" i="16"/>
  <c r="FT33" i="18"/>
  <c r="FD33"/>
  <c r="EN33"/>
  <c r="DX33"/>
  <c r="DH33"/>
  <c r="CR33"/>
  <c r="CB33"/>
  <c r="BL33"/>
  <c r="AV33"/>
  <c r="AF33"/>
  <c r="P33"/>
  <c r="L48" i="13"/>
  <c r="AZ46"/>
  <c r="AP46"/>
  <c r="AK46"/>
  <c r="L46"/>
  <c r="G46"/>
  <c r="AH34" i="9"/>
  <c r="CX33" i="19" s="1"/>
  <c r="AE34" i="9"/>
  <c r="Y34"/>
  <c r="V34"/>
  <c r="S34"/>
  <c r="AZ33" i="19" s="1"/>
  <c r="P34" i="9"/>
  <c r="M34"/>
  <c r="J34"/>
  <c r="G34"/>
  <c r="L33" i="19" s="1"/>
  <c r="D34" i="9"/>
  <c r="BX34" i="7"/>
  <c r="BQ34"/>
  <c r="BJ34"/>
  <c r="BC34"/>
  <c r="AV34"/>
  <c r="AO34"/>
  <c r="AH34"/>
  <c r="AA34"/>
  <c r="T34"/>
  <c r="F34"/>
  <c r="G34" i="5"/>
  <c r="AQ34" i="3"/>
  <c r="AM34"/>
  <c r="AI34"/>
  <c r="AE34"/>
  <c r="AA34"/>
  <c r="W34"/>
  <c r="S34"/>
  <c r="O34"/>
  <c r="K34"/>
  <c r="G34"/>
  <c r="C34"/>
  <c r="BO35" i="1"/>
  <c r="CX33" i="58" s="1"/>
  <c r="BI35" i="1"/>
  <c r="CN33" i="58" s="1"/>
  <c r="BC35" i="1"/>
  <c r="CD33" i="58" s="1"/>
  <c r="AW35" i="1"/>
  <c r="AQ35"/>
  <c r="BJ33" i="58" s="1"/>
  <c r="AK35" i="1"/>
  <c r="AZ33" i="58" s="1"/>
  <c r="AE35" i="1"/>
  <c r="AP33" i="58" s="1"/>
  <c r="Y35" i="1"/>
  <c r="S35"/>
  <c r="V33" i="58" s="1"/>
  <c r="M35" i="1"/>
  <c r="L33" i="58" s="1"/>
  <c r="G35" i="1"/>
  <c r="B33" i="58" s="1"/>
  <c r="B42" i="70"/>
  <c r="B32" i="71"/>
  <c r="B32" i="72"/>
  <c r="B32" i="73"/>
  <c r="B32" i="74"/>
  <c r="B32" i="75"/>
  <c r="B32" i="76"/>
  <c r="B32" i="77"/>
  <c r="B32" i="78"/>
  <c r="B32" i="80"/>
  <c r="D47" i="81"/>
  <c r="AH34" i="23"/>
  <c r="AE34"/>
  <c r="AB34"/>
  <c r="Y34"/>
  <c r="AS34" i="25"/>
  <c r="CT34" i="2" s="1"/>
  <c r="AQ34" i="25"/>
  <c r="CN34" i="2" s="1"/>
  <c r="AO34" i="25"/>
  <c r="CK34" i="2" s="1"/>
  <c r="AM34" i="25"/>
  <c r="CE34" i="2" s="1"/>
  <c r="AK34" i="25"/>
  <c r="CB34" i="2" s="1"/>
  <c r="AI34" i="25"/>
  <c r="BV34" i="2" s="1"/>
  <c r="AG34" i="25"/>
  <c r="BS34" i="2" s="1"/>
  <c r="B36" i="29"/>
  <c r="I36"/>
  <c r="P36"/>
  <c r="W36"/>
  <c r="AD36"/>
  <c r="AK36"/>
  <c r="AR36"/>
  <c r="AY36"/>
  <c r="BF36"/>
  <c r="BM36"/>
  <c r="BT36"/>
  <c r="D35" i="23"/>
  <c r="G35"/>
  <c r="J35"/>
  <c r="M35"/>
  <c r="P35"/>
  <c r="S35"/>
  <c r="V35"/>
  <c r="Y35"/>
  <c r="AB35"/>
  <c r="AE35"/>
  <c r="AH35"/>
  <c r="D58" i="81"/>
  <c r="D57"/>
  <c r="D55"/>
  <c r="J54" s="1"/>
  <c r="D53"/>
  <c r="D52"/>
  <c r="D50"/>
  <c r="J49" s="1"/>
  <c r="D48"/>
  <c r="D45"/>
  <c r="F44" s="1"/>
  <c r="G44"/>
  <c r="D43"/>
  <c r="D42"/>
  <c r="D40"/>
  <c r="D38"/>
  <c r="D37"/>
  <c r="D35"/>
  <c r="J34" s="1"/>
  <c r="D33"/>
  <c r="D32"/>
  <c r="D30"/>
  <c r="H29" s="1"/>
  <c r="D28"/>
  <c r="D27"/>
  <c r="D25"/>
  <c r="G24" s="1"/>
  <c r="F24"/>
  <c r="D23"/>
  <c r="D22"/>
  <c r="D20"/>
  <c r="D18"/>
  <c r="D17"/>
  <c r="D15"/>
  <c r="D13"/>
  <c r="D12"/>
  <c r="D10"/>
  <c r="J9" s="1"/>
  <c r="D8"/>
  <c r="D7"/>
  <c r="D5"/>
  <c r="H4" s="1"/>
  <c r="BC23" i="253" l="1"/>
  <c r="BB24"/>
  <c r="L23"/>
  <c r="M22"/>
  <c r="Y42" i="18"/>
  <c r="H14" i="81"/>
  <c r="J39"/>
  <c r="EW42" i="18"/>
  <c r="AE22" i="253"/>
  <c r="AD23"/>
  <c r="J19" i="81"/>
  <c r="F34"/>
  <c r="G23" i="253"/>
  <c r="F24"/>
  <c r="G4" i="81"/>
  <c r="G9"/>
  <c r="G14"/>
  <c r="F4"/>
  <c r="CT39" i="19"/>
  <c r="AE39" i="18"/>
  <c r="AG39" s="1"/>
  <c r="P39" i="19" s="1"/>
  <c r="J39"/>
  <c r="AD39"/>
  <c r="AE38" i="18"/>
  <c r="AG38" s="1"/>
  <c r="AE37"/>
  <c r="AG37" s="1"/>
  <c r="P37" i="19" s="1"/>
  <c r="AW38" i="18"/>
  <c r="DY38"/>
  <c r="CS38"/>
  <c r="O37"/>
  <c r="Q37" s="1"/>
  <c r="F37" i="19" s="1"/>
  <c r="FS38" i="18"/>
  <c r="BM38"/>
  <c r="EO38"/>
  <c r="DI38"/>
  <c r="FE38"/>
  <c r="CC38"/>
  <c r="O38"/>
  <c r="AU37"/>
  <c r="AW37" s="1"/>
  <c r="Z37" i="19" s="1"/>
  <c r="BA50" i="13"/>
  <c r="FC6" i="18"/>
  <c r="FC42" s="1"/>
  <c r="O10"/>
  <c r="BO23" i="253"/>
  <c r="BN24"/>
  <c r="BH24"/>
  <c r="BI23"/>
  <c r="X23"/>
  <c r="Y22"/>
  <c r="AQ23"/>
  <c r="AP24"/>
  <c r="AJ25"/>
  <c r="AK24"/>
  <c r="AV23"/>
  <c r="AW22"/>
  <c r="R23"/>
  <c r="S22"/>
  <c r="AC34" i="5"/>
  <c r="O36" i="18"/>
  <c r="Q36" s="1"/>
  <c r="F36" i="19" s="1"/>
  <c r="E33"/>
  <c r="AK48" i="13"/>
  <c r="BO36" i="29"/>
  <c r="K36"/>
  <c r="BV36"/>
  <c r="R36"/>
  <c r="O34" i="5"/>
  <c r="W34"/>
  <c r="BA36" i="29"/>
  <c r="F19" i="81"/>
  <c r="G29"/>
  <c r="F54"/>
  <c r="J14"/>
  <c r="I19"/>
  <c r="F29"/>
  <c r="J29"/>
  <c r="E34"/>
  <c r="I49"/>
  <c r="CN33" i="19"/>
  <c r="E29" i="81"/>
  <c r="G39"/>
  <c r="G49"/>
  <c r="H54"/>
  <c r="B33" i="19"/>
  <c r="AM35" i="29"/>
  <c r="AM36"/>
  <c r="BA35"/>
  <c r="BV35"/>
  <c r="K34" i="5"/>
  <c r="S34"/>
  <c r="D35" i="58"/>
  <c r="BO35" i="29"/>
  <c r="BH36"/>
  <c r="AF36"/>
  <c r="D36"/>
  <c r="BH35"/>
  <c r="I34" i="5"/>
  <c r="M34"/>
  <c r="Q34"/>
  <c r="U34"/>
  <c r="Y34"/>
  <c r="F9" i="81"/>
  <c r="F14"/>
  <c r="E19"/>
  <c r="E24"/>
  <c r="J44"/>
  <c r="E54"/>
  <c r="I54"/>
  <c r="AP33" i="19"/>
  <c r="E4" i="81"/>
  <c r="J4"/>
  <c r="E9"/>
  <c r="I9"/>
  <c r="E14"/>
  <c r="I14"/>
  <c r="H19"/>
  <c r="I24"/>
  <c r="I29"/>
  <c r="I34"/>
  <c r="E44"/>
  <c r="I44"/>
  <c r="AF33" i="58"/>
  <c r="BT33"/>
  <c r="AF33" i="19"/>
  <c r="BT33"/>
  <c r="K35" i="29"/>
  <c r="H9" i="81"/>
  <c r="G19"/>
  <c r="G34"/>
  <c r="H44"/>
  <c r="E49"/>
  <c r="G54"/>
  <c r="AA34" i="5"/>
  <c r="V33" i="19"/>
  <c r="BJ33"/>
  <c r="D35" i="29"/>
  <c r="AF35"/>
  <c r="AZ48" i="13"/>
  <c r="AP48"/>
  <c r="D37" i="29"/>
  <c r="K37"/>
  <c r="R37"/>
  <c r="Y37"/>
  <c r="AF37"/>
  <c r="AM37"/>
  <c r="AT37"/>
  <c r="BA37"/>
  <c r="BH37"/>
  <c r="BO37"/>
  <c r="BV37"/>
  <c r="D36" i="16"/>
  <c r="BZ36" i="7"/>
  <c r="BS36"/>
  <c r="BL36"/>
  <c r="BE36"/>
  <c r="AX36"/>
  <c r="AQ36"/>
  <c r="AJ36"/>
  <c r="AC36"/>
  <c r="V36"/>
  <c r="F36" i="15"/>
  <c r="I4" i="81"/>
  <c r="J24"/>
  <c r="H34"/>
  <c r="G48" i="13"/>
  <c r="E39" i="81"/>
  <c r="I39"/>
  <c r="H24"/>
  <c r="F39"/>
  <c r="H39"/>
  <c r="F49"/>
  <c r="H49"/>
  <c r="Y36" i="29"/>
  <c r="AT36"/>
  <c r="B35" i="15"/>
  <c r="G42" i="13"/>
  <c r="L42"/>
  <c r="Q42"/>
  <c r="AF42"/>
  <c r="AK42"/>
  <c r="AP42"/>
  <c r="AZ42"/>
  <c r="G43"/>
  <c r="L43"/>
  <c r="Q43"/>
  <c r="AF43"/>
  <c r="AK43"/>
  <c r="AP43"/>
  <c r="AZ43"/>
  <c r="G44"/>
  <c r="L44"/>
  <c r="AK44"/>
  <c r="AP44"/>
  <c r="AZ44"/>
  <c r="L45"/>
  <c r="AK45"/>
  <c r="AP45"/>
  <c r="AZ45"/>
  <c r="G35" i="5"/>
  <c r="D33" i="72"/>
  <c r="D33" i="73"/>
  <c r="D33" i="74"/>
  <c r="D33" i="75"/>
  <c r="D33" i="76"/>
  <c r="D33" i="77"/>
  <c r="D33" i="78"/>
  <c r="D33" i="79"/>
  <c r="D33" i="80"/>
  <c r="D33" i="71"/>
  <c r="M23" i="253" l="1"/>
  <c r="L24"/>
  <c r="AE23"/>
  <c r="AD24"/>
  <c r="BB25"/>
  <c r="BC24"/>
  <c r="G24"/>
  <c r="F25"/>
  <c r="CV39" i="19"/>
  <c r="AJ38"/>
  <c r="FU38" i="18"/>
  <c r="BD38" i="19"/>
  <c r="Z38"/>
  <c r="AT38"/>
  <c r="P38"/>
  <c r="BN38"/>
  <c r="BX38"/>
  <c r="CR38"/>
  <c r="CH38"/>
  <c r="Q38" i="18"/>
  <c r="S23" i="253"/>
  <c r="R24"/>
  <c r="AW23"/>
  <c r="AV24"/>
  <c r="BH25"/>
  <c r="BI24"/>
  <c r="AJ26"/>
  <c r="AK25"/>
  <c r="Y23"/>
  <c r="X24"/>
  <c r="AP25"/>
  <c r="AQ24"/>
  <c r="BN25"/>
  <c r="BO24"/>
  <c r="AZ49" i="13"/>
  <c r="AK49"/>
  <c r="G49"/>
  <c r="CF35" i="58"/>
  <c r="X35"/>
  <c r="BL35"/>
  <c r="CZ35"/>
  <c r="AR35"/>
  <c r="AH35"/>
  <c r="BV35"/>
  <c r="BB35"/>
  <c r="CP35"/>
  <c r="G36" i="15"/>
  <c r="E35" i="19"/>
  <c r="BX37" i="29"/>
  <c r="BQ37"/>
  <c r="BJ37"/>
  <c r="BC37"/>
  <c r="AV37"/>
  <c r="AO37"/>
  <c r="AH37"/>
  <c r="AA37"/>
  <c r="T37"/>
  <c r="M37"/>
  <c r="F37"/>
  <c r="V46" i="13"/>
  <c r="G45"/>
  <c r="B6" i="80"/>
  <c r="B7"/>
  <c r="B8"/>
  <c r="B9"/>
  <c r="B10"/>
  <c r="B11"/>
  <c r="B12"/>
  <c r="B13"/>
  <c r="B14"/>
  <c r="K14" s="1"/>
  <c r="B15"/>
  <c r="B16"/>
  <c r="B42" s="1"/>
  <c r="B17"/>
  <c r="B18"/>
  <c r="B19"/>
  <c r="B20"/>
  <c r="B21"/>
  <c r="B22"/>
  <c r="B23"/>
  <c r="B24"/>
  <c r="B25"/>
  <c r="B26"/>
  <c r="B27"/>
  <c r="B28"/>
  <c r="B29"/>
  <c r="B30"/>
  <c r="B31"/>
  <c r="B33"/>
  <c r="B5"/>
  <c r="B6" i="79"/>
  <c r="B7"/>
  <c r="B8"/>
  <c r="B9"/>
  <c r="B10"/>
  <c r="B11"/>
  <c r="B12"/>
  <c r="B13"/>
  <c r="B14"/>
  <c r="B15"/>
  <c r="B16"/>
  <c r="B42" s="1"/>
  <c r="B17"/>
  <c r="B18"/>
  <c r="B19"/>
  <c r="B20"/>
  <c r="B21"/>
  <c r="B22"/>
  <c r="B23"/>
  <c r="B24"/>
  <c r="B25"/>
  <c r="B26"/>
  <c r="B27"/>
  <c r="B5"/>
  <c r="B6" i="78"/>
  <c r="B7"/>
  <c r="B8"/>
  <c r="B9"/>
  <c r="B10"/>
  <c r="B11"/>
  <c r="B12"/>
  <c r="B13"/>
  <c r="B14"/>
  <c r="B15"/>
  <c r="B16"/>
  <c r="B42" s="1"/>
  <c r="B17"/>
  <c r="B18"/>
  <c r="B19"/>
  <c r="B20"/>
  <c r="B21"/>
  <c r="B22"/>
  <c r="B23"/>
  <c r="B24"/>
  <c r="B25"/>
  <c r="B26"/>
  <c r="B27"/>
  <c r="B28"/>
  <c r="B29"/>
  <c r="B30"/>
  <c r="B31"/>
  <c r="B33"/>
  <c r="B5"/>
  <c r="B6" i="77"/>
  <c r="B7"/>
  <c r="B8"/>
  <c r="B9"/>
  <c r="B10"/>
  <c r="B11"/>
  <c r="B12"/>
  <c r="B13"/>
  <c r="B14"/>
  <c r="B15"/>
  <c r="B16"/>
  <c r="B42" s="1"/>
  <c r="B17"/>
  <c r="B18"/>
  <c r="B19"/>
  <c r="B20"/>
  <c r="B21"/>
  <c r="B22"/>
  <c r="B23"/>
  <c r="B24"/>
  <c r="B25"/>
  <c r="B26"/>
  <c r="B27"/>
  <c r="B28"/>
  <c r="B29"/>
  <c r="B30"/>
  <c r="B31"/>
  <c r="B33"/>
  <c r="B5"/>
  <c r="B6" i="76"/>
  <c r="B7"/>
  <c r="B8"/>
  <c r="B9"/>
  <c r="B10"/>
  <c r="B11"/>
  <c r="B12"/>
  <c r="B13"/>
  <c r="B14"/>
  <c r="B15"/>
  <c r="B16"/>
  <c r="B42" s="1"/>
  <c r="B17"/>
  <c r="B18"/>
  <c r="B19"/>
  <c r="B20"/>
  <c r="B21"/>
  <c r="B22"/>
  <c r="B23"/>
  <c r="B24"/>
  <c r="B25"/>
  <c r="B26"/>
  <c r="B27"/>
  <c r="B28"/>
  <c r="B29"/>
  <c r="B30"/>
  <c r="B31"/>
  <c r="B33"/>
  <c r="B5"/>
  <c r="B6" i="75"/>
  <c r="B7"/>
  <c r="B8"/>
  <c r="B9"/>
  <c r="B10"/>
  <c r="B11"/>
  <c r="B12"/>
  <c r="B13"/>
  <c r="B14"/>
  <c r="B15"/>
  <c r="B16"/>
  <c r="B42" s="1"/>
  <c r="B17"/>
  <c r="B18"/>
  <c r="B19"/>
  <c r="B20"/>
  <c r="B21"/>
  <c r="B22"/>
  <c r="B23"/>
  <c r="B24"/>
  <c r="B25"/>
  <c r="B26"/>
  <c r="B27"/>
  <c r="B28"/>
  <c r="B29"/>
  <c r="B30"/>
  <c r="B31"/>
  <c r="B33"/>
  <c r="B5"/>
  <c r="B33" i="74"/>
  <c r="B6"/>
  <c r="B7"/>
  <c r="B8"/>
  <c r="B9"/>
  <c r="B10"/>
  <c r="B11"/>
  <c r="B12"/>
  <c r="B13"/>
  <c r="B14"/>
  <c r="B15"/>
  <c r="B16"/>
  <c r="B42" s="1"/>
  <c r="B17"/>
  <c r="B18"/>
  <c r="B19"/>
  <c r="B20"/>
  <c r="B21"/>
  <c r="B22"/>
  <c r="B23"/>
  <c r="B24"/>
  <c r="B25"/>
  <c r="B26"/>
  <c r="B27"/>
  <c r="B28"/>
  <c r="B29"/>
  <c r="B30"/>
  <c r="B31"/>
  <c r="B5"/>
  <c r="B6" i="73"/>
  <c r="B7"/>
  <c r="B8"/>
  <c r="B9"/>
  <c r="B10"/>
  <c r="B11"/>
  <c r="B12"/>
  <c r="B13"/>
  <c r="B14"/>
  <c r="B15"/>
  <c r="B16"/>
  <c r="B42" s="1"/>
  <c r="B17"/>
  <c r="B18"/>
  <c r="B19"/>
  <c r="B20"/>
  <c r="B21"/>
  <c r="B22"/>
  <c r="B23"/>
  <c r="B24"/>
  <c r="B25"/>
  <c r="B26"/>
  <c r="B27"/>
  <c r="B28"/>
  <c r="B29"/>
  <c r="B30"/>
  <c r="B31"/>
  <c r="B33"/>
  <c r="B5"/>
  <c r="B6" i="72"/>
  <c r="B7"/>
  <c r="B8"/>
  <c r="B9"/>
  <c r="B10"/>
  <c r="B11"/>
  <c r="B12"/>
  <c r="B13"/>
  <c r="B14"/>
  <c r="B15"/>
  <c r="B16"/>
  <c r="B42" s="1"/>
  <c r="B17"/>
  <c r="B18"/>
  <c r="B19"/>
  <c r="B20"/>
  <c r="B21"/>
  <c r="B22"/>
  <c r="B23"/>
  <c r="B24"/>
  <c r="B25"/>
  <c r="B26"/>
  <c r="B27"/>
  <c r="B28"/>
  <c r="B29"/>
  <c r="B30"/>
  <c r="B31"/>
  <c r="B33"/>
  <c r="B5"/>
  <c r="B33" i="71"/>
  <c r="B6"/>
  <c r="B7"/>
  <c r="B8"/>
  <c r="B9"/>
  <c r="B10"/>
  <c r="B11"/>
  <c r="B12"/>
  <c r="B13"/>
  <c r="B14"/>
  <c r="B15"/>
  <c r="B16"/>
  <c r="B42" s="1"/>
  <c r="B17"/>
  <c r="B18"/>
  <c r="B19"/>
  <c r="B20"/>
  <c r="B21"/>
  <c r="B22"/>
  <c r="B23"/>
  <c r="B24"/>
  <c r="B25"/>
  <c r="B26"/>
  <c r="B27"/>
  <c r="B28"/>
  <c r="B29"/>
  <c r="B30"/>
  <c r="B31"/>
  <c r="B5"/>
  <c r="BC25" i="253" l="1"/>
  <c r="BB26"/>
  <c r="L25"/>
  <c r="M24"/>
  <c r="AD25"/>
  <c r="AE24"/>
  <c r="F26"/>
  <c r="G25"/>
  <c r="DB38" i="19"/>
  <c r="F38"/>
  <c r="BN26" i="253"/>
  <c r="BO25"/>
  <c r="AK26"/>
  <c r="AJ27"/>
  <c r="AW24"/>
  <c r="AV25"/>
  <c r="R25"/>
  <c r="S24"/>
  <c r="AP26"/>
  <c r="AQ25"/>
  <c r="BH26"/>
  <c r="BI25"/>
  <c r="Y24"/>
  <c r="X25"/>
  <c r="V49" i="13"/>
  <c r="V48"/>
  <c r="D35" i="19"/>
  <c r="B43" i="70"/>
  <c r="B16"/>
  <c r="B17"/>
  <c r="B18"/>
  <c r="B19"/>
  <c r="B20"/>
  <c r="B22"/>
  <c r="B23"/>
  <c r="B24"/>
  <c r="B25"/>
  <c r="B26"/>
  <c r="B52" s="1"/>
  <c r="B27"/>
  <c r="B28"/>
  <c r="B29"/>
  <c r="B30"/>
  <c r="B31"/>
  <c r="B32"/>
  <c r="B33"/>
  <c r="B34"/>
  <c r="B35"/>
  <c r="B36"/>
  <c r="B37"/>
  <c r="B38"/>
  <c r="B39"/>
  <c r="B40"/>
  <c r="B41"/>
  <c r="B15"/>
  <c r="C35" i="25"/>
  <c r="G35"/>
  <c r="I35"/>
  <c r="K35"/>
  <c r="M35"/>
  <c r="O35"/>
  <c r="Q35"/>
  <c r="S35"/>
  <c r="U35"/>
  <c r="W35"/>
  <c r="Y35"/>
  <c r="AA35"/>
  <c r="AC35"/>
  <c r="AE35"/>
  <c r="AG35"/>
  <c r="AI35"/>
  <c r="AK35"/>
  <c r="AM35"/>
  <c r="AO35"/>
  <c r="AQ35"/>
  <c r="AS35"/>
  <c r="B33" i="33"/>
  <c r="D43" i="32"/>
  <c r="E43"/>
  <c r="F43"/>
  <c r="G43"/>
  <c r="I43"/>
  <c r="J43"/>
  <c r="K43"/>
  <c r="B32" i="28"/>
  <c r="C32"/>
  <c r="D32"/>
  <c r="F32"/>
  <c r="G32"/>
  <c r="H32"/>
  <c r="I32"/>
  <c r="J32"/>
  <c r="K32"/>
  <c r="L32"/>
  <c r="E32"/>
  <c r="F32" i="16"/>
  <c r="J32"/>
  <c r="N32"/>
  <c r="R32"/>
  <c r="V32"/>
  <c r="Z32"/>
  <c r="AD32"/>
  <c r="AH32"/>
  <c r="AL32"/>
  <c r="AP32"/>
  <c r="P34" i="18"/>
  <c r="AF34"/>
  <c r="AV34"/>
  <c r="BL34"/>
  <c r="CB34"/>
  <c r="CR34"/>
  <c r="DH34"/>
  <c r="DX34"/>
  <c r="EN34"/>
  <c r="FD34"/>
  <c r="FT34"/>
  <c r="D34" i="64"/>
  <c r="AM34"/>
  <c r="AN34" s="1"/>
  <c r="M8" i="9"/>
  <c r="M9"/>
  <c r="M10"/>
  <c r="M11"/>
  <c r="M12"/>
  <c r="M13"/>
  <c r="M14"/>
  <c r="M15"/>
  <c r="M16"/>
  <c r="M17"/>
  <c r="M18"/>
  <c r="M19"/>
  <c r="M20"/>
  <c r="M21"/>
  <c r="M22"/>
  <c r="M23"/>
  <c r="M24"/>
  <c r="M25"/>
  <c r="M26"/>
  <c r="M27"/>
  <c r="M28"/>
  <c r="M29"/>
  <c r="M30"/>
  <c r="M31"/>
  <c r="M32"/>
  <c r="M33"/>
  <c r="M7"/>
  <c r="M43" s="1"/>
  <c r="J8"/>
  <c r="J9"/>
  <c r="J10"/>
  <c r="J11"/>
  <c r="J12"/>
  <c r="J13"/>
  <c r="J14"/>
  <c r="J15"/>
  <c r="J16"/>
  <c r="J17"/>
  <c r="J18"/>
  <c r="J19"/>
  <c r="J20"/>
  <c r="J21"/>
  <c r="J22"/>
  <c r="J23"/>
  <c r="J24"/>
  <c r="J25"/>
  <c r="J26"/>
  <c r="J27"/>
  <c r="J28"/>
  <c r="J29"/>
  <c r="J30"/>
  <c r="J31"/>
  <c r="J32"/>
  <c r="J33"/>
  <c r="J7"/>
  <c r="J43" s="1"/>
  <c r="G8"/>
  <c r="G9"/>
  <c r="G10"/>
  <c r="G11"/>
  <c r="G12"/>
  <c r="G13"/>
  <c r="G14"/>
  <c r="G15"/>
  <c r="G16"/>
  <c r="G17"/>
  <c r="G18"/>
  <c r="G19"/>
  <c r="G20"/>
  <c r="G21"/>
  <c r="G22"/>
  <c r="G23"/>
  <c r="G24"/>
  <c r="G25"/>
  <c r="G26"/>
  <c r="G27"/>
  <c r="G28"/>
  <c r="G29"/>
  <c r="G30"/>
  <c r="G31"/>
  <c r="G32"/>
  <c r="G33"/>
  <c r="G7"/>
  <c r="G43" s="1"/>
  <c r="P32"/>
  <c r="P33"/>
  <c r="S32"/>
  <c r="S33"/>
  <c r="V32"/>
  <c r="V33"/>
  <c r="Y32"/>
  <c r="Y33"/>
  <c r="AE32"/>
  <c r="AE33"/>
  <c r="AH32"/>
  <c r="AH33"/>
  <c r="F31" i="7"/>
  <c r="AD26" i="253" l="1"/>
  <c r="AE25"/>
  <c r="L26"/>
  <c r="M25"/>
  <c r="BB27"/>
  <c r="BC26"/>
  <c r="G26"/>
  <c r="F27"/>
  <c r="H38" i="19"/>
  <c r="S32" i="16"/>
  <c r="T32" s="1"/>
  <c r="W32"/>
  <c r="X32" s="1"/>
  <c r="AQ32"/>
  <c r="AR32" s="1"/>
  <c r="AA32"/>
  <c r="AB32" s="1"/>
  <c r="K32"/>
  <c r="L32" s="1"/>
  <c r="AI32"/>
  <c r="AJ32" s="1"/>
  <c r="AM32"/>
  <c r="AN32" s="1"/>
  <c r="G32"/>
  <c r="H32" s="1"/>
  <c r="AE32"/>
  <c r="AF32" s="1"/>
  <c r="O32"/>
  <c r="P32" s="1"/>
  <c r="AV26" i="253"/>
  <c r="AW25"/>
  <c r="AQ26"/>
  <c r="AP27"/>
  <c r="R26"/>
  <c r="S25"/>
  <c r="BI26"/>
  <c r="BH27"/>
  <c r="BN27"/>
  <c r="BO26"/>
  <c r="AJ28"/>
  <c r="AK27"/>
  <c r="X26"/>
  <c r="Y25"/>
  <c r="E34" i="64"/>
  <c r="G34" i="19" s="1"/>
  <c r="BB36" i="29"/>
  <c r="BC36" s="1"/>
  <c r="R33" i="33"/>
  <c r="AG36" i="29"/>
  <c r="AH36" s="1"/>
  <c r="J33" i="33"/>
  <c r="BP36" i="29"/>
  <c r="BQ36" s="1"/>
  <c r="AN36"/>
  <c r="AO36" s="1"/>
  <c r="E36"/>
  <c r="F36" s="1"/>
  <c r="L33" i="33"/>
  <c r="Z36" i="29"/>
  <c r="AA36" s="1"/>
  <c r="S36"/>
  <c r="T36" s="1"/>
  <c r="H33" i="33"/>
  <c r="BI36" i="29"/>
  <c r="BJ36" s="1"/>
  <c r="T33" i="33"/>
  <c r="BW36" i="29"/>
  <c r="BX36" s="1"/>
  <c r="AU36"/>
  <c r="AV36" s="1"/>
  <c r="L36"/>
  <c r="M36" s="1"/>
  <c r="P33" i="33"/>
  <c r="F33"/>
  <c r="M36" i="7"/>
  <c r="M34"/>
  <c r="D34" i="3"/>
  <c r="H34"/>
  <c r="L34"/>
  <c r="P34"/>
  <c r="T34"/>
  <c r="X34"/>
  <c r="AB34"/>
  <c r="AF34"/>
  <c r="AJ34"/>
  <c r="AN34"/>
  <c r="AR34"/>
  <c r="D33" i="33"/>
  <c r="L43" i="32"/>
  <c r="H43"/>
  <c r="CB35" i="2"/>
  <c r="BS35"/>
  <c r="BJ35"/>
  <c r="BA35"/>
  <c r="AR35"/>
  <c r="AI35"/>
  <c r="Z35"/>
  <c r="Q35"/>
  <c r="H35"/>
  <c r="CN35"/>
  <c r="CE35"/>
  <c r="BV35"/>
  <c r="BM35"/>
  <c r="BD35"/>
  <c r="AU35"/>
  <c r="AL35"/>
  <c r="AC35"/>
  <c r="T35"/>
  <c r="K35"/>
  <c r="B35"/>
  <c r="CT35"/>
  <c r="CK35"/>
  <c r="G34" i="7"/>
  <c r="H34" s="1"/>
  <c r="C33" i="3"/>
  <c r="D33" s="1"/>
  <c r="G33"/>
  <c r="H33" s="1"/>
  <c r="K33"/>
  <c r="L33" s="1"/>
  <c r="O33"/>
  <c r="P33" s="1"/>
  <c r="S33"/>
  <c r="T33" s="1"/>
  <c r="W33"/>
  <c r="X33" s="1"/>
  <c r="AA33"/>
  <c r="AB33" s="1"/>
  <c r="AE33"/>
  <c r="AF33" s="1"/>
  <c r="AI33"/>
  <c r="AJ33" s="1"/>
  <c r="AM33"/>
  <c r="AN33" s="1"/>
  <c r="AQ33"/>
  <c r="AR33" s="1"/>
  <c r="C35"/>
  <c r="G35"/>
  <c r="K35"/>
  <c r="O35"/>
  <c r="S35"/>
  <c r="W35"/>
  <c r="AA35"/>
  <c r="AE35"/>
  <c r="AI35"/>
  <c r="AM35"/>
  <c r="AQ35"/>
  <c r="K5" i="80"/>
  <c r="B51" i="70"/>
  <c r="BT34" i="29"/>
  <c r="BT35"/>
  <c r="BM34"/>
  <c r="BM35"/>
  <c r="AY34"/>
  <c r="BF34"/>
  <c r="AY35"/>
  <c r="BF35"/>
  <c r="AR35"/>
  <c r="AR34"/>
  <c r="AK34"/>
  <c r="AK35"/>
  <c r="AD34"/>
  <c r="AD35"/>
  <c r="W34"/>
  <c r="W35"/>
  <c r="P34"/>
  <c r="P35"/>
  <c r="I34"/>
  <c r="I35"/>
  <c r="B34"/>
  <c r="B35"/>
  <c r="B41" i="32"/>
  <c r="L42"/>
  <c r="C42"/>
  <c r="D42"/>
  <c r="E42"/>
  <c r="F42"/>
  <c r="G42"/>
  <c r="H42"/>
  <c r="I42"/>
  <c r="J42"/>
  <c r="K42"/>
  <c r="B42"/>
  <c r="AP33" i="16"/>
  <c r="AL33"/>
  <c r="D7" i="69"/>
  <c r="B34" i="15"/>
  <c r="D34" s="1"/>
  <c r="F34" s="1"/>
  <c r="G34" s="1"/>
  <c r="D32" i="80"/>
  <c r="D32" i="79"/>
  <c r="D32" i="78"/>
  <c r="D32" i="77"/>
  <c r="D32" i="76"/>
  <c r="D32" i="75"/>
  <c r="D32" i="74"/>
  <c r="D32" i="73"/>
  <c r="D32" i="72"/>
  <c r="D32" i="71"/>
  <c r="E33" i="25"/>
  <c r="H33" i="2" s="1"/>
  <c r="BV30" i="34"/>
  <c r="BV31" s="1"/>
  <c r="BV32" s="1"/>
  <c r="BV33" s="1"/>
  <c r="BV34" s="1"/>
  <c r="BV35" s="1"/>
  <c r="BO30"/>
  <c r="BO31" s="1"/>
  <c r="BO32" s="1"/>
  <c r="BH30"/>
  <c r="BH31" s="1"/>
  <c r="BH32" s="1"/>
  <c r="BH33" s="1"/>
  <c r="BH34" s="1"/>
  <c r="BH35" s="1"/>
  <c r="BA30"/>
  <c r="BA31" s="1"/>
  <c r="BA32" s="1"/>
  <c r="BA33" s="1"/>
  <c r="BA34" s="1"/>
  <c r="BA35" s="1"/>
  <c r="AT30"/>
  <c r="AT31" s="1"/>
  <c r="AT32" s="1"/>
  <c r="AT33" s="1"/>
  <c r="AT34" s="1"/>
  <c r="AT35" s="1"/>
  <c r="AM30"/>
  <c r="AM31" s="1"/>
  <c r="AM32" s="1"/>
  <c r="AM33" s="1"/>
  <c r="AM34" s="1"/>
  <c r="AM35" s="1"/>
  <c r="AF30"/>
  <c r="AF31" s="1"/>
  <c r="AF32" s="1"/>
  <c r="AF33" s="1"/>
  <c r="AF34" s="1"/>
  <c r="AF35" s="1"/>
  <c r="Y30"/>
  <c r="Y31" s="1"/>
  <c r="Y32" s="1"/>
  <c r="Y33" s="1"/>
  <c r="Y34" s="1"/>
  <c r="Y35" s="1"/>
  <c r="R30"/>
  <c r="R31" s="1"/>
  <c r="R32" s="1"/>
  <c r="R33" s="1"/>
  <c r="R34" s="1"/>
  <c r="R35" s="1"/>
  <c r="K30"/>
  <c r="K31" s="1"/>
  <c r="D31"/>
  <c r="D32" s="1"/>
  <c r="D33" s="1"/>
  <c r="D34" s="1"/>
  <c r="B30" i="28"/>
  <c r="C30"/>
  <c r="D30"/>
  <c r="E30"/>
  <c r="F30"/>
  <c r="G30"/>
  <c r="H30"/>
  <c r="I30"/>
  <c r="J30"/>
  <c r="K30"/>
  <c r="L30"/>
  <c r="B31"/>
  <c r="C31"/>
  <c r="D31"/>
  <c r="E31"/>
  <c r="F31"/>
  <c r="G31"/>
  <c r="H31"/>
  <c r="I31"/>
  <c r="J31"/>
  <c r="K31"/>
  <c r="L31"/>
  <c r="BL32" i="18"/>
  <c r="BC27" i="253" l="1"/>
  <c r="BB28"/>
  <c r="L27"/>
  <c r="M26"/>
  <c r="AD27"/>
  <c r="AE26"/>
  <c r="F28"/>
  <c r="G27"/>
  <c r="S35" i="34"/>
  <c r="L36" i="35" s="1"/>
  <c r="O36" s="1"/>
  <c r="R36" i="34"/>
  <c r="AG35"/>
  <c r="V36" i="35" s="1"/>
  <c r="Y36" s="1"/>
  <c r="AF36" i="34"/>
  <c r="AU35"/>
  <c r="AF36" i="35" s="1"/>
  <c r="AI36" s="1"/>
  <c r="AT36" i="34"/>
  <c r="BI35"/>
  <c r="AP36" i="35" s="1"/>
  <c r="AS36" s="1"/>
  <c r="BH36" i="34"/>
  <c r="BW35"/>
  <c r="AZ36" i="35" s="1"/>
  <c r="BC36" s="1"/>
  <c r="BV36" i="34"/>
  <c r="Z35"/>
  <c r="Q36" i="35" s="1"/>
  <c r="T36" s="1"/>
  <c r="Y36" i="34"/>
  <c r="AN35"/>
  <c r="AA36" i="35" s="1"/>
  <c r="AD36" s="1"/>
  <c r="AM36" i="34"/>
  <c r="BB35"/>
  <c r="AK36" i="35" s="1"/>
  <c r="AN36" s="1"/>
  <c r="BA36" i="34"/>
  <c r="J38" i="19"/>
  <c r="AQ33" i="16"/>
  <c r="AR33" s="1"/>
  <c r="AM33"/>
  <c r="AN33" s="1"/>
  <c r="BO27" i="253"/>
  <c r="BN28"/>
  <c r="X27"/>
  <c r="Y26"/>
  <c r="S26"/>
  <c r="R27"/>
  <c r="AV27"/>
  <c r="AW26"/>
  <c r="AJ29"/>
  <c r="AK28"/>
  <c r="AQ27"/>
  <c r="AP28"/>
  <c r="BH28"/>
  <c r="BI27"/>
  <c r="D35" i="34"/>
  <c r="AN35" i="29"/>
  <c r="AO35" s="1"/>
  <c r="L35"/>
  <c r="M35" s="1"/>
  <c r="E34"/>
  <c r="AK33" i="3"/>
  <c r="U33"/>
  <c r="AC34"/>
  <c r="M34"/>
  <c r="B89" i="4"/>
  <c r="R32" i="33"/>
  <c r="V32"/>
  <c r="AO33" i="3"/>
  <c r="I33"/>
  <c r="Q34"/>
  <c r="BB35" i="29"/>
  <c r="BC35" s="1"/>
  <c r="Z35"/>
  <c r="AA35" s="1"/>
  <c r="BW34"/>
  <c r="AU34"/>
  <c r="S34"/>
  <c r="D33" i="19"/>
  <c r="T32" i="33"/>
  <c r="L32"/>
  <c r="D32"/>
  <c r="AS33" i="3"/>
  <c r="AC33"/>
  <c r="M33"/>
  <c r="V33" i="33"/>
  <c r="AK34" i="3"/>
  <c r="U34"/>
  <c r="E34"/>
  <c r="BP35" i="29"/>
  <c r="BQ35" s="1"/>
  <c r="BI34"/>
  <c r="AG34"/>
  <c r="P32" i="33"/>
  <c r="H32"/>
  <c r="E33" i="3"/>
  <c r="AS34"/>
  <c r="BW35" i="29"/>
  <c r="BX35" s="1"/>
  <c r="AU35"/>
  <c r="AV35" s="1"/>
  <c r="S35"/>
  <c r="T35" s="1"/>
  <c r="BP34"/>
  <c r="AN34"/>
  <c r="L34"/>
  <c r="J32" i="33"/>
  <c r="Y33" i="3"/>
  <c r="AG34"/>
  <c r="BI35" i="29"/>
  <c r="BJ35" s="1"/>
  <c r="AG35"/>
  <c r="AH35" s="1"/>
  <c r="E35"/>
  <c r="BB34"/>
  <c r="Z34"/>
  <c r="BY33" i="58"/>
  <c r="B32" i="33"/>
  <c r="N32"/>
  <c r="F32"/>
  <c r="AG33" i="3"/>
  <c r="Q33"/>
  <c r="D33" i="58"/>
  <c r="N33" i="33"/>
  <c r="AO34" i="3"/>
  <c r="Y34"/>
  <c r="I34"/>
  <c r="K32" i="34"/>
  <c r="K33" s="1"/>
  <c r="K34" s="1"/>
  <c r="K35" s="1"/>
  <c r="BO33"/>
  <c r="BO34" s="1"/>
  <c r="BO35" s="1"/>
  <c r="C32"/>
  <c r="E32" s="1"/>
  <c r="Q32"/>
  <c r="S32" s="1"/>
  <c r="AE32"/>
  <c r="AG32" s="1"/>
  <c r="AL32"/>
  <c r="AN32" s="1"/>
  <c r="AS32"/>
  <c r="AU32" s="1"/>
  <c r="BN32"/>
  <c r="BP32" s="1"/>
  <c r="BU32"/>
  <c r="BW32" s="1"/>
  <c r="J32"/>
  <c r="N36" i="7"/>
  <c r="H37" i="16"/>
  <c r="O36" i="19" s="1"/>
  <c r="N31" i="16"/>
  <c r="X32" i="34"/>
  <c r="Z32" s="1"/>
  <c r="AZ32"/>
  <c r="BB32" s="1"/>
  <c r="BG32"/>
  <c r="BI32" s="1"/>
  <c r="AO34" i="64"/>
  <c r="G33" i="58"/>
  <c r="Q33"/>
  <c r="AK33"/>
  <c r="L36" i="13"/>
  <c r="C22" i="12"/>
  <c r="C23" s="1"/>
  <c r="C24" s="1"/>
  <c r="C25" s="1"/>
  <c r="C26" s="1"/>
  <c r="C27" s="1"/>
  <c r="C28" s="1"/>
  <c r="C29" s="1"/>
  <c r="C30" s="1"/>
  <c r="C31" s="1"/>
  <c r="C32" s="1"/>
  <c r="C33" s="1"/>
  <c r="C34" s="1"/>
  <c r="C35" s="1"/>
  <c r="C36" s="1"/>
  <c r="C37" s="1"/>
  <c r="AM33" i="64"/>
  <c r="AN33" s="1"/>
  <c r="D33"/>
  <c r="BX31" i="7"/>
  <c r="BX32"/>
  <c r="BX33"/>
  <c r="BQ31"/>
  <c r="BQ32"/>
  <c r="BQ33"/>
  <c r="BJ31"/>
  <c r="BJ32"/>
  <c r="BJ33"/>
  <c r="BC31"/>
  <c r="BC32"/>
  <c r="BC33"/>
  <c r="AV31"/>
  <c r="AV32"/>
  <c r="AV33"/>
  <c r="AO31"/>
  <c r="AO32"/>
  <c r="AO33"/>
  <c r="AH31"/>
  <c r="AH32"/>
  <c r="AH33"/>
  <c r="AA31"/>
  <c r="AA32"/>
  <c r="AA33"/>
  <c r="T33"/>
  <c r="T32"/>
  <c r="T31"/>
  <c r="F32"/>
  <c r="F33"/>
  <c r="F30"/>
  <c r="BB29" i="253" l="1"/>
  <c r="BC28"/>
  <c r="L28"/>
  <c r="M27"/>
  <c r="AD28"/>
  <c r="AE27"/>
  <c r="G28"/>
  <c r="F29"/>
  <c r="C40" i="12"/>
  <c r="H40" i="15"/>
  <c r="J40" s="1"/>
  <c r="K40" s="1"/>
  <c r="N39" i="19" s="1"/>
  <c r="R39" s="1"/>
  <c r="T39" s="1"/>
  <c r="BP35" i="34"/>
  <c r="AU36" i="35" s="1"/>
  <c r="AX36" s="1"/>
  <c r="BO36" i="34"/>
  <c r="L35"/>
  <c r="G36" i="35" s="1"/>
  <c r="J36" s="1"/>
  <c r="K36" i="34"/>
  <c r="E35"/>
  <c r="B36" i="35" s="1"/>
  <c r="E36" s="1"/>
  <c r="D36" i="34"/>
  <c r="BA37"/>
  <c r="BA38" s="1"/>
  <c r="BB36"/>
  <c r="AK37" i="35" s="1"/>
  <c r="AN37" s="1"/>
  <c r="AM37" i="34"/>
  <c r="AM38" s="1"/>
  <c r="AN36"/>
  <c r="AA37" i="35" s="1"/>
  <c r="AD37" s="1"/>
  <c r="Y37" i="34"/>
  <c r="Y38" s="1"/>
  <c r="Z36"/>
  <c r="Q37" i="35" s="1"/>
  <c r="T37" s="1"/>
  <c r="BV37" i="34"/>
  <c r="BV38" s="1"/>
  <c r="BW36"/>
  <c r="AZ37" i="35" s="1"/>
  <c r="BC37" s="1"/>
  <c r="BH37" i="34"/>
  <c r="BH38" s="1"/>
  <c r="BI36"/>
  <c r="AP37" i="35" s="1"/>
  <c r="AS37" s="1"/>
  <c r="AT37" i="34"/>
  <c r="AT38" s="1"/>
  <c r="AU36"/>
  <c r="AF37" i="35" s="1"/>
  <c r="AI37" s="1"/>
  <c r="AF37" i="34"/>
  <c r="AF38" s="1"/>
  <c r="AG36"/>
  <c r="V37" i="35" s="1"/>
  <c r="Y37" s="1"/>
  <c r="R37" i="34"/>
  <c r="S36"/>
  <c r="L37" i="35" s="1"/>
  <c r="O37" s="1"/>
  <c r="G31" i="7"/>
  <c r="H31" s="1"/>
  <c r="G30"/>
  <c r="AP37" i="16"/>
  <c r="AQ37" s="1"/>
  <c r="AR37" s="1"/>
  <c r="DA36" i="19" s="1"/>
  <c r="AL37" i="16"/>
  <c r="AM37" s="1"/>
  <c r="AN37" s="1"/>
  <c r="CQ36" i="19" s="1"/>
  <c r="O31" i="16"/>
  <c r="P31" s="1"/>
  <c r="AJ30" i="253"/>
  <c r="AK29"/>
  <c r="X28"/>
  <c r="Y27"/>
  <c r="AW27"/>
  <c r="AV28"/>
  <c r="BH29"/>
  <c r="BI28"/>
  <c r="S27"/>
  <c r="R28"/>
  <c r="AQ28"/>
  <c r="AP29"/>
  <c r="BO28"/>
  <c r="BN29"/>
  <c r="U33" i="7"/>
  <c r="V33" s="1"/>
  <c r="AI32"/>
  <c r="AJ32" s="1"/>
  <c r="BK32"/>
  <c r="BL32" s="1"/>
  <c r="L32" i="34"/>
  <c r="G33" i="35" s="1"/>
  <c r="BK33" i="7"/>
  <c r="BL33" s="1"/>
  <c r="Q33" i="35"/>
  <c r="DA33" i="19"/>
  <c r="G34" i="58"/>
  <c r="AU33" i="35"/>
  <c r="AK33"/>
  <c r="CQ33" i="19"/>
  <c r="U31" i="7"/>
  <c r="V31" s="1"/>
  <c r="AP33" i="35"/>
  <c r="O33" i="19"/>
  <c r="F35" i="29"/>
  <c r="C89" i="4"/>
  <c r="CS34" i="19"/>
  <c r="AA33" i="35"/>
  <c r="L33"/>
  <c r="AZ33"/>
  <c r="AF33"/>
  <c r="V33"/>
  <c r="B33"/>
  <c r="U32" i="7"/>
  <c r="V32" s="1"/>
  <c r="AW32"/>
  <c r="AX32" s="1"/>
  <c r="BY32"/>
  <c r="BZ32" s="1"/>
  <c r="BG34" i="34"/>
  <c r="BI34" s="1"/>
  <c r="AZ34"/>
  <c r="BB34" s="1"/>
  <c r="X34"/>
  <c r="Z34" s="1"/>
  <c r="J34"/>
  <c r="L34" s="1"/>
  <c r="BU34"/>
  <c r="BW34" s="1"/>
  <c r="BN34"/>
  <c r="BP34" s="1"/>
  <c r="AS34"/>
  <c r="AU34" s="1"/>
  <c r="AL34"/>
  <c r="AN34" s="1"/>
  <c r="AE34"/>
  <c r="AG34" s="1"/>
  <c r="Q34"/>
  <c r="S34" s="1"/>
  <c r="C34"/>
  <c r="E34" s="1"/>
  <c r="AP36" i="16"/>
  <c r="AQ36" s="1"/>
  <c r="AL36"/>
  <c r="AM36" s="1"/>
  <c r="F36"/>
  <c r="G36" s="1"/>
  <c r="O36" i="7"/>
  <c r="DC34" i="58"/>
  <c r="CI34"/>
  <c r="BO34"/>
  <c r="BE34"/>
  <c r="AU34"/>
  <c r="AA34"/>
  <c r="DC33"/>
  <c r="CS33"/>
  <c r="CI33"/>
  <c r="BO33"/>
  <c r="BE33"/>
  <c r="AU33"/>
  <c r="AA33"/>
  <c r="E33" i="64"/>
  <c r="G33" i="7"/>
  <c r="H33" s="1"/>
  <c r="G32"/>
  <c r="H32" s="1"/>
  <c r="BR34"/>
  <c r="BS34" s="1"/>
  <c r="N34"/>
  <c r="O34" s="1"/>
  <c r="AP34"/>
  <c r="AQ34" s="1"/>
  <c r="BD34"/>
  <c r="BE34" s="1"/>
  <c r="AB34"/>
  <c r="AC34" s="1"/>
  <c r="AI33"/>
  <c r="AJ33" s="1"/>
  <c r="AW31"/>
  <c r="AX31" s="1"/>
  <c r="BY31"/>
  <c r="BZ31" s="1"/>
  <c r="AI31"/>
  <c r="AJ31" s="1"/>
  <c r="AW33"/>
  <c r="AX33" s="1"/>
  <c r="BK31"/>
  <c r="BL31" s="1"/>
  <c r="BY33"/>
  <c r="BZ33" s="1"/>
  <c r="AO33" i="64"/>
  <c r="AD29" i="253" l="1"/>
  <c r="AE28"/>
  <c r="L29"/>
  <c r="M28"/>
  <c r="BB30"/>
  <c r="BC29"/>
  <c r="AT41" i="34"/>
  <c r="AU38"/>
  <c r="BW38"/>
  <c r="BV41"/>
  <c r="AM41"/>
  <c r="AN38"/>
  <c r="G29" i="253"/>
  <c r="F30"/>
  <c r="AG38" i="34"/>
  <c r="AF41"/>
  <c r="BI38"/>
  <c r="BH41"/>
  <c r="Z38"/>
  <c r="Y41"/>
  <c r="BB38"/>
  <c r="BA41"/>
  <c r="S37"/>
  <c r="L38" i="35" s="1"/>
  <c r="O38" s="1"/>
  <c r="R38" i="34"/>
  <c r="AG37"/>
  <c r="V38" i="35" s="1"/>
  <c r="Y38" s="1"/>
  <c r="AU37" i="34"/>
  <c r="AF38" i="35" s="1"/>
  <c r="AI38" s="1"/>
  <c r="BI37" i="34"/>
  <c r="AP38" i="35" s="1"/>
  <c r="AS38" s="1"/>
  <c r="BW37" i="34"/>
  <c r="AZ38" i="35" s="1"/>
  <c r="BC38" s="1"/>
  <c r="Z37" i="34"/>
  <c r="Q38" i="35" s="1"/>
  <c r="T38" s="1"/>
  <c r="AN37" i="34"/>
  <c r="AA38" i="35" s="1"/>
  <c r="AD38" s="1"/>
  <c r="BB37" i="34"/>
  <c r="AK38" i="35" s="1"/>
  <c r="AN38" s="1"/>
  <c r="D37" i="34"/>
  <c r="E36"/>
  <c r="B37" i="35" s="1"/>
  <c r="E37" s="1"/>
  <c r="K37" i="34"/>
  <c r="K38" s="1"/>
  <c r="L36"/>
  <c r="G37" i="35" s="1"/>
  <c r="J37" s="1"/>
  <c r="BO37" i="34"/>
  <c r="BO38" s="1"/>
  <c r="BP36"/>
  <c r="AU37" i="35" s="1"/>
  <c r="AX37" s="1"/>
  <c r="AL38" i="16"/>
  <c r="AM38" s="1"/>
  <c r="AN38" s="1"/>
  <c r="CQ37" i="19" s="1"/>
  <c r="AL39" i="16"/>
  <c r="AM39" s="1"/>
  <c r="AN39" s="1"/>
  <c r="CQ38" i="19" s="1"/>
  <c r="AP38" i="16"/>
  <c r="AQ38" s="1"/>
  <c r="AR38" s="1"/>
  <c r="DA37" i="19" s="1"/>
  <c r="AO39" i="16"/>
  <c r="S28" i="253"/>
  <c r="R29"/>
  <c r="BH30"/>
  <c r="BI29"/>
  <c r="AK30"/>
  <c r="AJ31"/>
  <c r="BN30"/>
  <c r="BO29"/>
  <c r="AP30"/>
  <c r="AQ29"/>
  <c r="AW28"/>
  <c r="AV29"/>
  <c r="Y28"/>
  <c r="X29"/>
  <c r="G35" i="35"/>
  <c r="AH33" i="58"/>
  <c r="CP33"/>
  <c r="AA35" i="35"/>
  <c r="Q34" i="58"/>
  <c r="BY34"/>
  <c r="G35"/>
  <c r="BB33"/>
  <c r="G33" i="19"/>
  <c r="AU35" i="35"/>
  <c r="L35"/>
  <c r="AK35"/>
  <c r="BV33" i="58"/>
  <c r="N33"/>
  <c r="N35"/>
  <c r="B35" i="35"/>
  <c r="E35" s="1"/>
  <c r="V35"/>
  <c r="Y35" s="1"/>
  <c r="AF35"/>
  <c r="AZ35"/>
  <c r="Q35"/>
  <c r="AP35"/>
  <c r="AK34" i="58"/>
  <c r="CS34"/>
  <c r="AA35"/>
  <c r="AU35"/>
  <c r="BE35"/>
  <c r="BO35"/>
  <c r="CI35"/>
  <c r="CS35"/>
  <c r="DC35"/>
  <c r="BY34" i="7"/>
  <c r="BZ34" s="1"/>
  <c r="AI34"/>
  <c r="AJ34" s="1"/>
  <c r="BK34"/>
  <c r="BL34" s="1"/>
  <c r="U34"/>
  <c r="V34" s="1"/>
  <c r="AW34"/>
  <c r="AX34" s="1"/>
  <c r="BO12" i="1"/>
  <c r="AC11" i="5" s="1"/>
  <c r="BO13" i="1"/>
  <c r="CX11" i="58" s="1"/>
  <c r="BO14" i="1"/>
  <c r="CX12" i="58" s="1"/>
  <c r="BO15" i="1"/>
  <c r="BO16"/>
  <c r="BO17"/>
  <c r="CX15" i="58" s="1"/>
  <c r="BO18" i="1"/>
  <c r="AC17" i="5" s="1"/>
  <c r="BO19" i="1"/>
  <c r="BO20"/>
  <c r="AC19" i="5" s="1"/>
  <c r="BO21" i="1"/>
  <c r="AC20" i="5" s="1"/>
  <c r="BO22" i="1"/>
  <c r="AC21" i="5" s="1"/>
  <c r="BO23" i="1"/>
  <c r="CX21" i="58" s="1"/>
  <c r="BO24" i="1"/>
  <c r="BO25"/>
  <c r="AC24" i="5" s="1"/>
  <c r="BO26" i="1"/>
  <c r="AC25" i="5" s="1"/>
  <c r="BO27" i="1"/>
  <c r="BO28"/>
  <c r="CX26" i="58" s="1"/>
  <c r="BO29" i="1"/>
  <c r="CX27" i="58" s="1"/>
  <c r="BO30" i="1"/>
  <c r="CX28" i="58" s="1"/>
  <c r="BO31" i="1"/>
  <c r="BO32"/>
  <c r="BO33"/>
  <c r="AC32" i="5" s="1"/>
  <c r="BO34" i="1"/>
  <c r="BI15"/>
  <c r="BI16"/>
  <c r="CN14" i="58" s="1"/>
  <c r="BI17" i="1"/>
  <c r="AA16" i="5" s="1"/>
  <c r="BI18" i="1"/>
  <c r="AA17" i="5" s="1"/>
  <c r="BI19" i="1"/>
  <c r="BI20"/>
  <c r="CN18" i="58" s="1"/>
  <c r="BI21" i="1"/>
  <c r="AA20" i="5" s="1"/>
  <c r="BI22" i="1"/>
  <c r="CN20" i="58" s="1"/>
  <c r="BI23" i="1"/>
  <c r="CN21" i="58" s="1"/>
  <c r="BI24" i="1"/>
  <c r="AA23" i="5" s="1"/>
  <c r="BI25" i="1"/>
  <c r="AA24" i="5" s="1"/>
  <c r="BI26" i="1"/>
  <c r="CN24" i="58" s="1"/>
  <c r="BI27" i="1"/>
  <c r="BI28"/>
  <c r="AA27" i="5" s="1"/>
  <c r="BI29" i="1"/>
  <c r="CN27" i="58" s="1"/>
  <c r="BI30" i="1"/>
  <c r="AA29" i="5" s="1"/>
  <c r="BI31" i="1"/>
  <c r="CN29" i="58" s="1"/>
  <c r="BI32" i="1"/>
  <c r="AA31" i="5" s="1"/>
  <c r="BI33" i="1"/>
  <c r="AA32" i="5" s="1"/>
  <c r="BI34" i="1"/>
  <c r="CN32" i="58" s="1"/>
  <c r="BC13" i="1"/>
  <c r="Y12" i="5" s="1"/>
  <c r="BC14" i="1"/>
  <c r="BC15"/>
  <c r="Y14" i="5" s="1"/>
  <c r="BC16" i="1"/>
  <c r="BC17"/>
  <c r="BC18"/>
  <c r="BC19"/>
  <c r="Y18" i="5" s="1"/>
  <c r="BC20" i="1"/>
  <c r="Y19" i="5" s="1"/>
  <c r="BC21" i="1"/>
  <c r="CD19" i="58" s="1"/>
  <c r="BC22" i="1"/>
  <c r="BC23"/>
  <c r="Y22" i="5" s="1"/>
  <c r="BC24" i="1"/>
  <c r="Y23" i="5" s="1"/>
  <c r="BC25" i="1"/>
  <c r="Y24" i="5" s="1"/>
  <c r="BC26" i="1"/>
  <c r="BC27"/>
  <c r="CD25" i="58" s="1"/>
  <c r="BC28" i="1"/>
  <c r="Y27" i="5" s="1"/>
  <c r="BC29" i="1"/>
  <c r="BC30"/>
  <c r="BC31"/>
  <c r="CD29" i="58" s="1"/>
  <c r="BC32" i="1"/>
  <c r="CD30" i="58" s="1"/>
  <c r="BC33" i="1"/>
  <c r="BC34"/>
  <c r="AW32"/>
  <c r="BT30" i="58" s="1"/>
  <c r="AW33" i="1"/>
  <c r="W32" i="5" s="1"/>
  <c r="AW34" i="1"/>
  <c r="AQ13"/>
  <c r="AQ14"/>
  <c r="U13" i="5" s="1"/>
  <c r="AQ15" i="1"/>
  <c r="U14" i="5" s="1"/>
  <c r="AQ16" i="1"/>
  <c r="BJ14" i="58" s="1"/>
  <c r="AQ17" i="1"/>
  <c r="AQ18"/>
  <c r="U17" i="5" s="1"/>
  <c r="AQ19" i="1"/>
  <c r="BJ17" i="58" s="1"/>
  <c r="AQ20" i="1"/>
  <c r="BJ18" i="58" s="1"/>
  <c r="AQ21" i="1"/>
  <c r="BJ19" i="58" s="1"/>
  <c r="AQ22" i="1"/>
  <c r="U21" i="5" s="1"/>
  <c r="AQ23" i="1"/>
  <c r="BJ21" i="58" s="1"/>
  <c r="AQ24" i="1"/>
  <c r="BJ22" i="58" s="1"/>
  <c r="AQ25" i="1"/>
  <c r="BJ23" i="58" s="1"/>
  <c r="AQ26" i="1"/>
  <c r="U25" i="5" s="1"/>
  <c r="AQ27" i="1"/>
  <c r="U26" i="5" s="1"/>
  <c r="AQ28" i="1"/>
  <c r="BJ26" i="58" s="1"/>
  <c r="AQ29" i="1"/>
  <c r="U28" i="5" s="1"/>
  <c r="AQ30" i="1"/>
  <c r="BJ28" i="58" s="1"/>
  <c r="AQ31" i="1"/>
  <c r="U30" i="5" s="1"/>
  <c r="AQ32" i="1"/>
  <c r="AQ33"/>
  <c r="AQ34"/>
  <c r="AQ12"/>
  <c r="U11" i="5" s="1"/>
  <c r="AK24" i="1"/>
  <c r="AK25"/>
  <c r="AK26"/>
  <c r="S25" i="5" s="1"/>
  <c r="AK27" i="1"/>
  <c r="S26" i="5" s="1"/>
  <c r="AK28" i="1"/>
  <c r="AK29"/>
  <c r="AZ27" i="58" s="1"/>
  <c r="AK30" i="1"/>
  <c r="AZ28" i="58" s="1"/>
  <c r="AK31" i="1"/>
  <c r="S30" i="5" s="1"/>
  <c r="AK32" i="1"/>
  <c r="AK33"/>
  <c r="S32" i="5" s="1"/>
  <c r="AK34" i="1"/>
  <c r="AZ32" i="58" s="1"/>
  <c r="AK23" i="1"/>
  <c r="S22" i="5" s="1"/>
  <c r="AE33" i="1"/>
  <c r="AE34"/>
  <c r="AE32"/>
  <c r="Q31" i="5" s="1"/>
  <c r="AE31" i="1"/>
  <c r="Q30" i="5" s="1"/>
  <c r="Y31" i="1"/>
  <c r="Y32"/>
  <c r="Y33"/>
  <c r="AF31" i="58" s="1"/>
  <c r="Y34" i="1"/>
  <c r="AF32" i="58" s="1"/>
  <c r="Y30" i="1"/>
  <c r="S33"/>
  <c r="S34"/>
  <c r="S32"/>
  <c r="V30" i="58" s="1"/>
  <c r="S31" i="1"/>
  <c r="M30" i="5" s="1"/>
  <c r="M34" i="1"/>
  <c r="L32" i="58" s="1"/>
  <c r="G34" i="1"/>
  <c r="G33"/>
  <c r="I32" i="5" s="1"/>
  <c r="K10" i="72"/>
  <c r="F19" i="6"/>
  <c r="G19" s="1"/>
  <c r="Y17" i="58" s="1"/>
  <c r="H13" i="6"/>
  <c r="I13" s="1"/>
  <c r="AI11" i="58" s="1"/>
  <c r="H19" i="6"/>
  <c r="I19" s="1"/>
  <c r="AI17" i="58" s="1"/>
  <c r="J13" i="6"/>
  <c r="K13" s="1"/>
  <c r="AS11" i="58" s="1"/>
  <c r="J19" i="6"/>
  <c r="K19" s="1"/>
  <c r="AS17" i="58" s="1"/>
  <c r="L13" i="6"/>
  <c r="M13" s="1"/>
  <c r="BC11" i="58" s="1"/>
  <c r="L19" i="6"/>
  <c r="M19" s="1"/>
  <c r="BC17" i="58" s="1"/>
  <c r="K6" i="76"/>
  <c r="K7"/>
  <c r="K8"/>
  <c r="K9"/>
  <c r="K10"/>
  <c r="K11"/>
  <c r="K12"/>
  <c r="K13"/>
  <c r="N17" i="6"/>
  <c r="O17" s="1"/>
  <c r="BM15" i="58" s="1"/>
  <c r="K15" i="76"/>
  <c r="K16"/>
  <c r="P9" i="6"/>
  <c r="Q9" s="1"/>
  <c r="BW7" i="58" s="1"/>
  <c r="P10" i="6"/>
  <c r="Q10" s="1"/>
  <c r="BW8" i="58" s="1"/>
  <c r="K8" i="77"/>
  <c r="P12" i="6"/>
  <c r="Q12" s="1"/>
  <c r="BW10" i="58" s="1"/>
  <c r="K10" i="77"/>
  <c r="P14" i="6"/>
  <c r="Q14" s="1"/>
  <c r="BW12" i="58" s="1"/>
  <c r="P16" i="6"/>
  <c r="Q16" s="1"/>
  <c r="BW14" i="58" s="1"/>
  <c r="P17" i="6"/>
  <c r="Q17" s="1"/>
  <c r="BW15" i="58" s="1"/>
  <c r="P18" i="6"/>
  <c r="Q18" s="1"/>
  <c r="BW16" i="58" s="1"/>
  <c r="P19" i="6"/>
  <c r="Q19" s="1"/>
  <c r="BW17" i="58" s="1"/>
  <c r="K6" i="78"/>
  <c r="K7"/>
  <c r="K8"/>
  <c r="K9"/>
  <c r="K10"/>
  <c r="R14" i="6"/>
  <c r="S14" s="1"/>
  <c r="CG12" i="58" s="1"/>
  <c r="K12" i="78"/>
  <c r="K14"/>
  <c r="R18" i="6"/>
  <c r="S18" s="1"/>
  <c r="CG16" i="58" s="1"/>
  <c r="R19" i="6"/>
  <c r="S19" s="1"/>
  <c r="CG17" i="58" s="1"/>
  <c r="K6" i="79"/>
  <c r="T10" i="6"/>
  <c r="U10" s="1"/>
  <c r="CQ8" i="58" s="1"/>
  <c r="T11" i="6"/>
  <c r="U11" s="1"/>
  <c r="CQ9" i="58" s="1"/>
  <c r="T12" i="6"/>
  <c r="U12" s="1"/>
  <c r="CQ10" i="58" s="1"/>
  <c r="K10" i="79"/>
  <c r="T14" i="6"/>
  <c r="U14" s="1"/>
  <c r="CQ12" i="58" s="1"/>
  <c r="K12" i="79"/>
  <c r="K13"/>
  <c r="K14"/>
  <c r="K15"/>
  <c r="T19" i="6"/>
  <c r="U19" s="1"/>
  <c r="CQ17" i="58" s="1"/>
  <c r="K6" i="80"/>
  <c r="V10" i="6"/>
  <c r="W10" s="1"/>
  <c r="DA8" i="58" s="1"/>
  <c r="K8" i="80"/>
  <c r="K9"/>
  <c r="V13" i="6"/>
  <c r="W13" s="1"/>
  <c r="DA11" i="58" s="1"/>
  <c r="V14" i="6"/>
  <c r="W14" s="1"/>
  <c r="DA12" i="58" s="1"/>
  <c r="V15" i="6"/>
  <c r="W15" s="1"/>
  <c r="DA13" i="58" s="1"/>
  <c r="K13" i="80"/>
  <c r="V17" i="6"/>
  <c r="W17" s="1"/>
  <c r="DA15" i="58" s="1"/>
  <c r="V18" i="6"/>
  <c r="W18" s="1"/>
  <c r="DA16" i="58" s="1"/>
  <c r="V19" i="6"/>
  <c r="W19" s="1"/>
  <c r="DA17" i="58" s="1"/>
  <c r="K10" i="71"/>
  <c r="D19" i="6"/>
  <c r="E19" s="1"/>
  <c r="O17" i="58" s="1"/>
  <c r="K5" i="73"/>
  <c r="K5" i="74"/>
  <c r="L8" i="6"/>
  <c r="K5" i="76"/>
  <c r="K5" i="77"/>
  <c r="R8" i="6"/>
  <c r="S8" s="1"/>
  <c r="K5" i="79"/>
  <c r="K5" i="71"/>
  <c r="B9" i="6"/>
  <c r="C9" s="1"/>
  <c r="E7" i="58" s="1"/>
  <c r="K17" i="70"/>
  <c r="B11" i="6"/>
  <c r="C11" s="1"/>
  <c r="E9" i="58" s="1"/>
  <c r="B12" i="6"/>
  <c r="C12" s="1"/>
  <c r="E10" i="58" s="1"/>
  <c r="B13" i="6"/>
  <c r="C13" s="1"/>
  <c r="E11" i="58" s="1"/>
  <c r="K21" i="70"/>
  <c r="K22"/>
  <c r="B17" i="6"/>
  <c r="C17" s="1"/>
  <c r="E15" i="58" s="1"/>
  <c r="B18" i="6"/>
  <c r="C18" s="1"/>
  <c r="E16" i="58" s="1"/>
  <c r="K26" i="70"/>
  <c r="B8" i="6"/>
  <c r="E26" i="70"/>
  <c r="F26" s="1"/>
  <c r="L29" i="41"/>
  <c r="K29"/>
  <c r="J29"/>
  <c r="I29"/>
  <c r="G29"/>
  <c r="F29"/>
  <c r="D29"/>
  <c r="C29"/>
  <c r="D33" i="9"/>
  <c r="E29" i="72"/>
  <c r="E41" s="1"/>
  <c r="E29" i="73"/>
  <c r="E41" s="1"/>
  <c r="E29" i="74"/>
  <c r="E41" s="1"/>
  <c r="E29" i="75"/>
  <c r="E41" s="1"/>
  <c r="E29" i="76"/>
  <c r="E41" s="1"/>
  <c r="E29" i="77"/>
  <c r="E41" s="1"/>
  <c r="E29" i="78"/>
  <c r="E41" s="1"/>
  <c r="E29" i="79"/>
  <c r="E41" s="1"/>
  <c r="E29" i="71"/>
  <c r="E41" s="1"/>
  <c r="E22" i="72"/>
  <c r="E17" s="1"/>
  <c r="E18" s="1"/>
  <c r="E19" s="1"/>
  <c r="E20" s="1"/>
  <c r="E21" s="1"/>
  <c r="E17" i="73"/>
  <c r="E18" s="1"/>
  <c r="E19" s="1"/>
  <c r="E20" s="1"/>
  <c r="E21" s="1"/>
  <c r="E17" i="74"/>
  <c r="E18" s="1"/>
  <c r="E19" s="1"/>
  <c r="E20" s="1"/>
  <c r="E21" s="1"/>
  <c r="E17" i="75"/>
  <c r="E18" s="1"/>
  <c r="E19" s="1"/>
  <c r="E20" s="1"/>
  <c r="E21" s="1"/>
  <c r="E17" i="76"/>
  <c r="E18" s="1"/>
  <c r="E19" s="1"/>
  <c r="E20" s="1"/>
  <c r="E21" s="1"/>
  <c r="E22" i="77"/>
  <c r="E17" s="1"/>
  <c r="E18" s="1"/>
  <c r="E19" s="1"/>
  <c r="E20" s="1"/>
  <c r="E21" s="1"/>
  <c r="E22" i="78"/>
  <c r="E17" s="1"/>
  <c r="E18" s="1"/>
  <c r="E19" s="1"/>
  <c r="E20" s="1"/>
  <c r="E21" s="1"/>
  <c r="E22" i="79"/>
  <c r="E22" i="80"/>
  <c r="E17" s="1"/>
  <c r="E18" s="1"/>
  <c r="E19" s="1"/>
  <c r="E20" s="1"/>
  <c r="E21" s="1"/>
  <c r="E17" i="71"/>
  <c r="E18" s="1"/>
  <c r="E19" s="1"/>
  <c r="E20" s="1"/>
  <c r="E21" s="1"/>
  <c r="B63" i="72"/>
  <c r="B64" s="1"/>
  <c r="B56"/>
  <c r="B64" i="73"/>
  <c r="B56"/>
  <c r="B57" s="1"/>
  <c r="B64" i="74"/>
  <c r="B65" s="1"/>
  <c r="B57"/>
  <c r="B58" s="1"/>
  <c r="C63" i="75"/>
  <c r="C64" s="1"/>
  <c r="C56"/>
  <c r="C57" s="1"/>
  <c r="C58" s="1"/>
  <c r="D63" i="76"/>
  <c r="D64" s="1"/>
  <c r="D56"/>
  <c r="B63" i="77"/>
  <c r="B64" s="1"/>
  <c r="B56"/>
  <c r="B57" s="1"/>
  <c r="C63" i="78"/>
  <c r="E30" s="1"/>
  <c r="C56"/>
  <c r="E23" s="1"/>
  <c r="C63" i="79"/>
  <c r="C64" s="1"/>
  <c r="C56"/>
  <c r="C63" i="80"/>
  <c r="C64" s="1"/>
  <c r="C65" s="1"/>
  <c r="C56"/>
  <c r="E23" s="1"/>
  <c r="D39" i="70"/>
  <c r="D40"/>
  <c r="D33"/>
  <c r="D29" i="2"/>
  <c r="D30" s="1"/>
  <c r="D31" s="1"/>
  <c r="D32" s="1"/>
  <c r="M29"/>
  <c r="M30" s="1"/>
  <c r="M31" s="1"/>
  <c r="M32" s="1"/>
  <c r="M33" s="1"/>
  <c r="M34" s="1"/>
  <c r="V29"/>
  <c r="V30" s="1"/>
  <c r="V31" s="1"/>
  <c r="V32" s="1"/>
  <c r="AE29"/>
  <c r="AE30" s="1"/>
  <c r="AN29"/>
  <c r="AN30" s="1"/>
  <c r="AN31" s="1"/>
  <c r="AN32" s="1"/>
  <c r="AN33" s="1"/>
  <c r="AN34" s="1"/>
  <c r="AW29"/>
  <c r="AW30" s="1"/>
  <c r="AW31" s="1"/>
  <c r="AW32" s="1"/>
  <c r="AW33" s="1"/>
  <c r="AW34" s="1"/>
  <c r="BF29"/>
  <c r="BF30" s="1"/>
  <c r="BF31" s="1"/>
  <c r="BF32" s="1"/>
  <c r="BO29"/>
  <c r="BX29"/>
  <c r="BX30" s="1"/>
  <c r="BX31" s="1"/>
  <c r="BX32" s="1"/>
  <c r="BX33" s="1"/>
  <c r="BX34" s="1"/>
  <c r="BX35" s="1"/>
  <c r="BX36" s="1"/>
  <c r="BX37" s="1"/>
  <c r="CG29"/>
  <c r="CG30" s="1"/>
  <c r="CG31" s="1"/>
  <c r="CG32" s="1"/>
  <c r="CG33" s="1"/>
  <c r="CG34" s="1"/>
  <c r="CP29"/>
  <c r="CP30" s="1"/>
  <c r="CP31" s="1"/>
  <c r="CP32" s="1"/>
  <c r="CP33" s="1"/>
  <c r="BO30"/>
  <c r="C7" i="25"/>
  <c r="C43" s="1"/>
  <c r="E7"/>
  <c r="E43" s="1"/>
  <c r="G7"/>
  <c r="G43" s="1"/>
  <c r="I7"/>
  <c r="I43" s="1"/>
  <c r="K7"/>
  <c r="K43" s="1"/>
  <c r="M7"/>
  <c r="M43" s="1"/>
  <c r="O7"/>
  <c r="O43" s="1"/>
  <c r="Q7"/>
  <c r="Q43" s="1"/>
  <c r="S7"/>
  <c r="S43" s="1"/>
  <c r="U7"/>
  <c r="U43" s="1"/>
  <c r="W7"/>
  <c r="W43" s="1"/>
  <c r="Y7"/>
  <c r="Y43" s="1"/>
  <c r="AA7"/>
  <c r="AA43" s="1"/>
  <c r="AC7"/>
  <c r="AC43" s="1"/>
  <c r="AE7"/>
  <c r="AE43" s="1"/>
  <c r="AG7"/>
  <c r="AG43" s="1"/>
  <c r="AI7"/>
  <c r="AI43" s="1"/>
  <c r="AK7"/>
  <c r="AK43" s="1"/>
  <c r="AM7"/>
  <c r="AM43" s="1"/>
  <c r="AO7"/>
  <c r="AO43" s="1"/>
  <c r="AQ7"/>
  <c r="AQ43" s="1"/>
  <c r="AS7"/>
  <c r="AS43" s="1"/>
  <c r="C8"/>
  <c r="B8" i="2" s="1"/>
  <c r="E8" i="25"/>
  <c r="H8" i="2" s="1"/>
  <c r="G8" i="25"/>
  <c r="K8" i="2" s="1"/>
  <c r="I8" i="25"/>
  <c r="Q8" i="2" s="1"/>
  <c r="K8" i="25"/>
  <c r="T8" i="2" s="1"/>
  <c r="M8" i="25"/>
  <c r="Z8" i="2" s="1"/>
  <c r="O8" i="25"/>
  <c r="AC8" i="2" s="1"/>
  <c r="Q8" i="25"/>
  <c r="AI8" i="2" s="1"/>
  <c r="S8" i="25"/>
  <c r="AL8" i="2" s="1"/>
  <c r="U8" i="25"/>
  <c r="AR8" i="2" s="1"/>
  <c r="W8" i="25"/>
  <c r="AU8" i="2" s="1"/>
  <c r="Y8" i="25"/>
  <c r="BA8" i="2" s="1"/>
  <c r="AA8" i="25"/>
  <c r="BD8" i="2" s="1"/>
  <c r="AC8" i="25"/>
  <c r="BJ8" i="2" s="1"/>
  <c r="AE8" i="25"/>
  <c r="BM8" i="2" s="1"/>
  <c r="AG8" i="25"/>
  <c r="BS8" i="2" s="1"/>
  <c r="AI8" i="25"/>
  <c r="BV8" i="2" s="1"/>
  <c r="AK8" i="25"/>
  <c r="CB8" i="2" s="1"/>
  <c r="AM8" i="25"/>
  <c r="CE8" i="2" s="1"/>
  <c r="AO8" i="25"/>
  <c r="CK8" i="2" s="1"/>
  <c r="AQ8" i="25"/>
  <c r="CN8" i="2" s="1"/>
  <c r="AS8" i="25"/>
  <c r="CT8" i="2" s="1"/>
  <c r="C9" i="25"/>
  <c r="B9" i="2" s="1"/>
  <c r="E9" i="25"/>
  <c r="H9" i="2" s="1"/>
  <c r="G9" i="25"/>
  <c r="K9" i="2" s="1"/>
  <c r="I9" i="25"/>
  <c r="Q9" i="2" s="1"/>
  <c r="K9" i="25"/>
  <c r="T9" i="2" s="1"/>
  <c r="M9" i="25"/>
  <c r="Z9" i="2" s="1"/>
  <c r="O9" i="25"/>
  <c r="AC9" i="2" s="1"/>
  <c r="Q9" i="25"/>
  <c r="AI9" i="2" s="1"/>
  <c r="S9" i="25"/>
  <c r="AL9" i="2" s="1"/>
  <c r="U9" i="25"/>
  <c r="AR9" i="2" s="1"/>
  <c r="W9" i="25"/>
  <c r="AU9" i="2" s="1"/>
  <c r="Y9" i="25"/>
  <c r="BA9" i="2" s="1"/>
  <c r="AA9" i="25"/>
  <c r="BD9" i="2" s="1"/>
  <c r="AC9" i="25"/>
  <c r="BJ9" i="2" s="1"/>
  <c r="AE9" i="25"/>
  <c r="BM9" i="2" s="1"/>
  <c r="AG9" i="25"/>
  <c r="BS9" i="2" s="1"/>
  <c r="AI9" i="25"/>
  <c r="BV9" i="2" s="1"/>
  <c r="AK9" i="25"/>
  <c r="CB9" i="2" s="1"/>
  <c r="AM9" i="25"/>
  <c r="CE9" i="2" s="1"/>
  <c r="AO9" i="25"/>
  <c r="CK9" i="2" s="1"/>
  <c r="AQ9" i="25"/>
  <c r="CN9" i="2" s="1"/>
  <c r="AS9" i="25"/>
  <c r="CT9" i="2" s="1"/>
  <c r="C10" i="25"/>
  <c r="B10" i="2" s="1"/>
  <c r="E10" i="25"/>
  <c r="H10" i="2" s="1"/>
  <c r="G10" i="25"/>
  <c r="K10" i="2" s="1"/>
  <c r="I10" i="25"/>
  <c r="Q10" i="2" s="1"/>
  <c r="K10" i="25"/>
  <c r="T10" i="2" s="1"/>
  <c r="M10" i="25"/>
  <c r="Z10" i="2" s="1"/>
  <c r="O10" i="25"/>
  <c r="AC10" i="2" s="1"/>
  <c r="Q10" i="25"/>
  <c r="AI10" i="2" s="1"/>
  <c r="S10" i="25"/>
  <c r="AL10" i="2" s="1"/>
  <c r="U10" i="25"/>
  <c r="AR10" i="2" s="1"/>
  <c r="W10" i="25"/>
  <c r="AU10" i="2" s="1"/>
  <c r="Y10" i="25"/>
  <c r="BA10" i="2" s="1"/>
  <c r="AA10" i="25"/>
  <c r="BD10" i="2" s="1"/>
  <c r="AC10" i="25"/>
  <c r="BJ10" i="2" s="1"/>
  <c r="AE10" i="25"/>
  <c r="BM10" i="2" s="1"/>
  <c r="AG10" i="25"/>
  <c r="BS10" i="2" s="1"/>
  <c r="AI10" i="25"/>
  <c r="BV10" i="2" s="1"/>
  <c r="AK10" i="25"/>
  <c r="CB10" i="2" s="1"/>
  <c r="AM10" i="25"/>
  <c r="CE10" i="2" s="1"/>
  <c r="AO10" i="25"/>
  <c r="CK10" i="2" s="1"/>
  <c r="AQ10" i="25"/>
  <c r="CN10" i="2" s="1"/>
  <c r="AS10" i="25"/>
  <c r="CT10" i="2" s="1"/>
  <c r="C11" i="25"/>
  <c r="B11" i="2" s="1"/>
  <c r="E11" i="25"/>
  <c r="H11" i="2" s="1"/>
  <c r="G11" i="25"/>
  <c r="K11" i="2" s="1"/>
  <c r="I11" i="25"/>
  <c r="Q11" i="2" s="1"/>
  <c r="K11" i="25"/>
  <c r="T11" i="2" s="1"/>
  <c r="M11" i="25"/>
  <c r="Z11" i="2" s="1"/>
  <c r="O11" i="25"/>
  <c r="AC11" i="2" s="1"/>
  <c r="Q11" i="25"/>
  <c r="AI11" i="2" s="1"/>
  <c r="S11" i="25"/>
  <c r="AL11" i="2" s="1"/>
  <c r="U11" i="25"/>
  <c r="AR11" i="2" s="1"/>
  <c r="W11" i="25"/>
  <c r="AU11" i="2" s="1"/>
  <c r="Y11" i="25"/>
  <c r="BA11" i="2" s="1"/>
  <c r="AA11" i="25"/>
  <c r="BD11" i="2" s="1"/>
  <c r="AC11" i="25"/>
  <c r="BJ11" i="2" s="1"/>
  <c r="AE11" i="25"/>
  <c r="BM11" i="2" s="1"/>
  <c r="AG11" i="25"/>
  <c r="BS11" i="2" s="1"/>
  <c r="AI11" i="25"/>
  <c r="BV11" i="2" s="1"/>
  <c r="AK11" i="25"/>
  <c r="CB11" i="2" s="1"/>
  <c r="AM11" i="25"/>
  <c r="CE11" i="2" s="1"/>
  <c r="AO11" i="25"/>
  <c r="CK11" i="2" s="1"/>
  <c r="AQ11" i="25"/>
  <c r="CN11" i="2" s="1"/>
  <c r="AS11" i="25"/>
  <c r="CT11" i="2" s="1"/>
  <c r="C12" i="25"/>
  <c r="B12" i="2" s="1"/>
  <c r="E12" i="25"/>
  <c r="H12" i="2" s="1"/>
  <c r="G12" i="25"/>
  <c r="K12" i="2" s="1"/>
  <c r="I12" i="25"/>
  <c r="Q12" i="2" s="1"/>
  <c r="K12" i="25"/>
  <c r="T12" i="2" s="1"/>
  <c r="M12" i="25"/>
  <c r="Z12" i="2" s="1"/>
  <c r="O12" i="25"/>
  <c r="AC12" i="2" s="1"/>
  <c r="Q12" i="25"/>
  <c r="AI12" i="2" s="1"/>
  <c r="S12" i="25"/>
  <c r="AL12" i="2" s="1"/>
  <c r="U12" i="25"/>
  <c r="AR12" i="2" s="1"/>
  <c r="W12" i="25"/>
  <c r="AU12" i="2" s="1"/>
  <c r="Y12" i="25"/>
  <c r="BA12" i="2" s="1"/>
  <c r="AA12" i="25"/>
  <c r="BD12" i="2" s="1"/>
  <c r="AC12" i="25"/>
  <c r="BJ12" i="2" s="1"/>
  <c r="AE12" i="25"/>
  <c r="BM12" i="2" s="1"/>
  <c r="AG12" i="25"/>
  <c r="BS12" i="2" s="1"/>
  <c r="AI12" i="25"/>
  <c r="BV12" i="2" s="1"/>
  <c r="AK12" i="25"/>
  <c r="CB12" i="2" s="1"/>
  <c r="AM12" i="25"/>
  <c r="CE12" i="2" s="1"/>
  <c r="AO12" i="25"/>
  <c r="CK12" i="2" s="1"/>
  <c r="AQ12" i="25"/>
  <c r="CN12" i="2" s="1"/>
  <c r="AS12" i="25"/>
  <c r="CT12" i="2" s="1"/>
  <c r="C13" i="25"/>
  <c r="B13" i="2" s="1"/>
  <c r="E13" i="25"/>
  <c r="H13" i="2" s="1"/>
  <c r="G13" i="25"/>
  <c r="K13" i="2" s="1"/>
  <c r="I13" i="25"/>
  <c r="Q13" i="2" s="1"/>
  <c r="K13" i="25"/>
  <c r="T13" i="2" s="1"/>
  <c r="M13" i="25"/>
  <c r="Z13" i="2" s="1"/>
  <c r="O13" i="25"/>
  <c r="AC13" i="2" s="1"/>
  <c r="Q13" i="25"/>
  <c r="AI13" i="2" s="1"/>
  <c r="S13" i="25"/>
  <c r="AL13" i="2" s="1"/>
  <c r="U13" i="25"/>
  <c r="AR13" i="2" s="1"/>
  <c r="W13" i="25"/>
  <c r="AU13" i="2" s="1"/>
  <c r="Y13" i="25"/>
  <c r="BA13" i="2" s="1"/>
  <c r="AA13" i="25"/>
  <c r="BD13" i="2" s="1"/>
  <c r="AC13" i="25"/>
  <c r="BJ13" i="2" s="1"/>
  <c r="AE13" i="25"/>
  <c r="BM13" i="2" s="1"/>
  <c r="AG13" i="25"/>
  <c r="BS13" i="2" s="1"/>
  <c r="AI13" i="25"/>
  <c r="BV13" i="2" s="1"/>
  <c r="AK13" i="25"/>
  <c r="CB13" i="2" s="1"/>
  <c r="AM13" i="25"/>
  <c r="CE13" i="2" s="1"/>
  <c r="AO13" i="25"/>
  <c r="CK13" i="2" s="1"/>
  <c r="AQ13" i="25"/>
  <c r="CN13" i="2" s="1"/>
  <c r="AS13" i="25"/>
  <c r="CT13" i="2" s="1"/>
  <c r="C14" i="25"/>
  <c r="B14" i="2" s="1"/>
  <c r="E14" i="25"/>
  <c r="H14" i="2" s="1"/>
  <c r="G14" i="25"/>
  <c r="K14" i="2" s="1"/>
  <c r="I14" i="25"/>
  <c r="Q14" i="2" s="1"/>
  <c r="K14" i="25"/>
  <c r="T14" i="2" s="1"/>
  <c r="M14" i="25"/>
  <c r="Z14" i="2" s="1"/>
  <c r="O14" i="25"/>
  <c r="AC14" i="2" s="1"/>
  <c r="Q14" i="25"/>
  <c r="AI14" i="2" s="1"/>
  <c r="S14" i="25"/>
  <c r="AL14" i="2" s="1"/>
  <c r="U14" i="25"/>
  <c r="AR14" i="2" s="1"/>
  <c r="W14" i="25"/>
  <c r="AU14" i="2" s="1"/>
  <c r="Y14" i="25"/>
  <c r="BA14" i="2" s="1"/>
  <c r="AA14" i="25"/>
  <c r="BD14" i="2" s="1"/>
  <c r="AC14" i="25"/>
  <c r="BJ14" i="2" s="1"/>
  <c r="AE14" i="25"/>
  <c r="BM14" i="2" s="1"/>
  <c r="AG14" i="25"/>
  <c r="BS14" i="2" s="1"/>
  <c r="AI14" i="25"/>
  <c r="BV14" i="2" s="1"/>
  <c r="AK14" i="25"/>
  <c r="CB14" i="2" s="1"/>
  <c r="AM14" i="25"/>
  <c r="CE14" i="2" s="1"/>
  <c r="AO14" i="25"/>
  <c r="CK14" i="2" s="1"/>
  <c r="AQ14" i="25"/>
  <c r="CN14" i="2" s="1"/>
  <c r="AS14" i="25"/>
  <c r="CT14" i="2" s="1"/>
  <c r="C15" i="25"/>
  <c r="B15" i="2" s="1"/>
  <c r="E15" i="25"/>
  <c r="H15" i="2" s="1"/>
  <c r="G15" i="25"/>
  <c r="K15" i="2" s="1"/>
  <c r="I15" i="25"/>
  <c r="Q15" i="2" s="1"/>
  <c r="K15" i="25"/>
  <c r="T15" i="2" s="1"/>
  <c r="M15" i="25"/>
  <c r="Z15" i="2" s="1"/>
  <c r="O15" i="25"/>
  <c r="AC15" i="2" s="1"/>
  <c r="Q15" i="25"/>
  <c r="AI15" i="2" s="1"/>
  <c r="S15" i="25"/>
  <c r="AL15" i="2" s="1"/>
  <c r="U15" i="25"/>
  <c r="AR15" i="2" s="1"/>
  <c r="W15" i="25"/>
  <c r="AU15" i="2" s="1"/>
  <c r="Y15" i="25"/>
  <c r="BA15" i="2" s="1"/>
  <c r="AA15" i="25"/>
  <c r="BD15" i="2" s="1"/>
  <c r="AC15" i="25"/>
  <c r="BJ15" i="2" s="1"/>
  <c r="AE15" i="25"/>
  <c r="BM15" i="2" s="1"/>
  <c r="AG15" i="25"/>
  <c r="BS15" i="2" s="1"/>
  <c r="AI15" i="25"/>
  <c r="BV15" i="2" s="1"/>
  <c r="AK15" i="25"/>
  <c r="CB15" i="2" s="1"/>
  <c r="AM15" i="25"/>
  <c r="CE15" i="2" s="1"/>
  <c r="AO15" i="25"/>
  <c r="CK15" i="2" s="1"/>
  <c r="AQ15" i="25"/>
  <c r="CN15" i="2" s="1"/>
  <c r="AS15" i="25"/>
  <c r="CT15" i="2" s="1"/>
  <c r="C16" i="25"/>
  <c r="B16" i="2" s="1"/>
  <c r="E16" i="25"/>
  <c r="H16" i="2" s="1"/>
  <c r="G16" i="25"/>
  <c r="K16" i="2" s="1"/>
  <c r="I16" i="25"/>
  <c r="Q16" i="2" s="1"/>
  <c r="K16" i="25"/>
  <c r="T16" i="2" s="1"/>
  <c r="M16" i="25"/>
  <c r="Z16" i="2" s="1"/>
  <c r="O16" i="25"/>
  <c r="AC16" i="2" s="1"/>
  <c r="Q16" i="25"/>
  <c r="AI16" i="2" s="1"/>
  <c r="S16" i="25"/>
  <c r="AL16" i="2" s="1"/>
  <c r="U16" i="25"/>
  <c r="AR16" i="2" s="1"/>
  <c r="W16" i="25"/>
  <c r="AU16" i="2" s="1"/>
  <c r="Y16" i="25"/>
  <c r="BA16" i="2" s="1"/>
  <c r="AA16" i="25"/>
  <c r="BD16" i="2" s="1"/>
  <c r="AC16" i="25"/>
  <c r="BJ16" i="2" s="1"/>
  <c r="AE16" i="25"/>
  <c r="BM16" i="2" s="1"/>
  <c r="AG16" i="25"/>
  <c r="BS16" i="2" s="1"/>
  <c r="AI16" i="25"/>
  <c r="BV16" i="2" s="1"/>
  <c r="AK16" i="25"/>
  <c r="CB16" i="2" s="1"/>
  <c r="AM16" i="25"/>
  <c r="CE16" i="2" s="1"/>
  <c r="AO16" i="25"/>
  <c r="CK16" i="2" s="1"/>
  <c r="AQ16" i="25"/>
  <c r="CN16" i="2" s="1"/>
  <c r="AS16" i="25"/>
  <c r="CT16" i="2" s="1"/>
  <c r="C17" i="25"/>
  <c r="B17" i="2" s="1"/>
  <c r="E17" i="25"/>
  <c r="H17" i="2" s="1"/>
  <c r="G17" i="25"/>
  <c r="K17" i="2" s="1"/>
  <c r="I17" i="25"/>
  <c r="Q17" i="2" s="1"/>
  <c r="K17" i="25"/>
  <c r="T17" i="2" s="1"/>
  <c r="M17" i="25"/>
  <c r="Z17" i="2" s="1"/>
  <c r="O17" i="25"/>
  <c r="AC17" i="2" s="1"/>
  <c r="Q17" i="25"/>
  <c r="AI17" i="2" s="1"/>
  <c r="S17" i="25"/>
  <c r="AL17" i="2" s="1"/>
  <c r="U17" i="25"/>
  <c r="AR17" i="2" s="1"/>
  <c r="W17" i="25"/>
  <c r="AU17" i="2" s="1"/>
  <c r="Y17" i="25"/>
  <c r="BA17" i="2" s="1"/>
  <c r="AA17" i="25"/>
  <c r="BD17" i="2" s="1"/>
  <c r="AC17" i="25"/>
  <c r="BJ17" i="2" s="1"/>
  <c r="AE17" i="25"/>
  <c r="BM17" i="2" s="1"/>
  <c r="AG17" i="25"/>
  <c r="BS17" i="2" s="1"/>
  <c r="AI17" i="25"/>
  <c r="BV17" i="2" s="1"/>
  <c r="AK17" i="25"/>
  <c r="CB17" i="2" s="1"/>
  <c r="AM17" i="25"/>
  <c r="CE17" i="2" s="1"/>
  <c r="AO17" i="25"/>
  <c r="CK17" i="2" s="1"/>
  <c r="AQ17" i="25"/>
  <c r="CN17" i="2" s="1"/>
  <c r="AS17" i="25"/>
  <c r="CT17" i="2" s="1"/>
  <c r="C18" i="25"/>
  <c r="B18" i="2" s="1"/>
  <c r="E18" i="25"/>
  <c r="H18" i="2" s="1"/>
  <c r="G18" i="25"/>
  <c r="K18" i="2" s="1"/>
  <c r="I18" i="25"/>
  <c r="Q18" i="2" s="1"/>
  <c r="K18" i="25"/>
  <c r="T18" i="2" s="1"/>
  <c r="M18" i="25"/>
  <c r="Z18" i="2" s="1"/>
  <c r="O18" i="25"/>
  <c r="AC18" i="2" s="1"/>
  <c r="Q18" i="25"/>
  <c r="AI18" i="2" s="1"/>
  <c r="S18" i="25"/>
  <c r="AL18" i="2" s="1"/>
  <c r="U18" i="25"/>
  <c r="AR18" i="2" s="1"/>
  <c r="W18" i="25"/>
  <c r="AU18" i="2" s="1"/>
  <c r="Y18" i="25"/>
  <c r="BA18" i="2" s="1"/>
  <c r="AA18" i="25"/>
  <c r="BD18" i="2" s="1"/>
  <c r="AC18" i="25"/>
  <c r="BJ18" i="2" s="1"/>
  <c r="AE18" i="25"/>
  <c r="BM18" i="2" s="1"/>
  <c r="AG18" i="25"/>
  <c r="BS18" i="2" s="1"/>
  <c r="AI18" i="25"/>
  <c r="BV18" i="2" s="1"/>
  <c r="AK18" i="25"/>
  <c r="CB18" i="2" s="1"/>
  <c r="AM18" i="25"/>
  <c r="CE18" i="2" s="1"/>
  <c r="AO18" i="25"/>
  <c r="CK18" i="2" s="1"/>
  <c r="AQ18" i="25"/>
  <c r="CN18" i="2" s="1"/>
  <c r="AS18" i="25"/>
  <c r="CT18" i="2" s="1"/>
  <c r="C19" i="25"/>
  <c r="B19" i="2" s="1"/>
  <c r="E19" i="25"/>
  <c r="H19" i="2" s="1"/>
  <c r="G19" i="25"/>
  <c r="K19" i="2" s="1"/>
  <c r="I19" i="25"/>
  <c r="Q19" i="2" s="1"/>
  <c r="K19" i="25"/>
  <c r="T19" i="2" s="1"/>
  <c r="M19" i="25"/>
  <c r="Z19" i="2" s="1"/>
  <c r="O19" i="25"/>
  <c r="AC19" i="2" s="1"/>
  <c r="Q19" i="25"/>
  <c r="AI19" i="2" s="1"/>
  <c r="S19" i="25"/>
  <c r="AL19" i="2" s="1"/>
  <c r="U19" i="25"/>
  <c r="AR19" i="2" s="1"/>
  <c r="W19" i="25"/>
  <c r="AU19" i="2" s="1"/>
  <c r="Y19" i="25"/>
  <c r="BA19" i="2" s="1"/>
  <c r="AA19" i="25"/>
  <c r="BD19" i="2" s="1"/>
  <c r="AC19" i="25"/>
  <c r="BJ19" i="2" s="1"/>
  <c r="AE19" i="25"/>
  <c r="BM19" i="2" s="1"/>
  <c r="AG19" i="25"/>
  <c r="BS19" i="2" s="1"/>
  <c r="AI19" i="25"/>
  <c r="BV19" i="2" s="1"/>
  <c r="AK19" i="25"/>
  <c r="CB19" i="2" s="1"/>
  <c r="AM19" i="25"/>
  <c r="CE19" i="2" s="1"/>
  <c r="AO19" i="25"/>
  <c r="CK19" i="2" s="1"/>
  <c r="AQ19" i="25"/>
  <c r="CN19" i="2" s="1"/>
  <c r="AS19" i="25"/>
  <c r="CT19" i="2" s="1"/>
  <c r="C20" i="25"/>
  <c r="B20" i="2" s="1"/>
  <c r="E20" i="25"/>
  <c r="H20" i="2" s="1"/>
  <c r="G20" i="25"/>
  <c r="K20" i="2" s="1"/>
  <c r="I20" i="25"/>
  <c r="Q20" i="2" s="1"/>
  <c r="K20" i="25"/>
  <c r="T20" i="2" s="1"/>
  <c r="M20" i="25"/>
  <c r="Z20" i="2" s="1"/>
  <c r="O20" i="25"/>
  <c r="AC20" i="2" s="1"/>
  <c r="Q20" i="25"/>
  <c r="AI20" i="2" s="1"/>
  <c r="S20" i="25"/>
  <c r="AL20" i="2" s="1"/>
  <c r="U20" i="25"/>
  <c r="AR20" i="2" s="1"/>
  <c r="W20" i="25"/>
  <c r="AU20" i="2" s="1"/>
  <c r="Y20" i="25"/>
  <c r="BA20" i="2" s="1"/>
  <c r="AA20" i="25"/>
  <c r="BD20" i="2" s="1"/>
  <c r="AC20" i="25"/>
  <c r="BJ20" i="2" s="1"/>
  <c r="AE20" i="25"/>
  <c r="BM20" i="2" s="1"/>
  <c r="AG20" i="25"/>
  <c r="BS20" i="2" s="1"/>
  <c r="AI20" i="25"/>
  <c r="BV20" i="2" s="1"/>
  <c r="AK20" i="25"/>
  <c r="CB20" i="2" s="1"/>
  <c r="AM20" i="25"/>
  <c r="CE20" i="2" s="1"/>
  <c r="AO20" i="25"/>
  <c r="CK20" i="2" s="1"/>
  <c r="AQ20" i="25"/>
  <c r="CN20" i="2" s="1"/>
  <c r="AS20" i="25"/>
  <c r="CT20" i="2" s="1"/>
  <c r="C21" i="25"/>
  <c r="B21" i="2" s="1"/>
  <c r="E21" i="25"/>
  <c r="H21" i="2" s="1"/>
  <c r="G21" i="25"/>
  <c r="K21" i="2" s="1"/>
  <c r="I21" i="25"/>
  <c r="Q21" i="2" s="1"/>
  <c r="K21" i="25"/>
  <c r="T21" i="2" s="1"/>
  <c r="M21" i="25"/>
  <c r="Z21" i="2" s="1"/>
  <c r="O21" i="25"/>
  <c r="AC21" i="2" s="1"/>
  <c r="Q21" i="25"/>
  <c r="AI21" i="2" s="1"/>
  <c r="S21" i="25"/>
  <c r="AL21" i="2" s="1"/>
  <c r="U21" i="25"/>
  <c r="AR21" i="2" s="1"/>
  <c r="W21" i="25"/>
  <c r="AU21" i="2" s="1"/>
  <c r="Y21" i="25"/>
  <c r="BA21" i="2" s="1"/>
  <c r="AA21" i="25"/>
  <c r="BD21" i="2" s="1"/>
  <c r="AC21" i="25"/>
  <c r="BJ21" i="2" s="1"/>
  <c r="AE21" i="25"/>
  <c r="BM21" i="2" s="1"/>
  <c r="AG21" i="25"/>
  <c r="BS21" i="2" s="1"/>
  <c r="AI21" i="25"/>
  <c r="BV21" i="2" s="1"/>
  <c r="AK21" i="25"/>
  <c r="CB21" i="2" s="1"/>
  <c r="AM21" i="25"/>
  <c r="CE21" i="2" s="1"/>
  <c r="AO21" i="25"/>
  <c r="CK21" i="2" s="1"/>
  <c r="AQ21" i="25"/>
  <c r="CN21" i="2" s="1"/>
  <c r="AS21" i="25"/>
  <c r="CT21" i="2" s="1"/>
  <c r="C22" i="25"/>
  <c r="B22" i="2" s="1"/>
  <c r="E22" i="25"/>
  <c r="H22" i="2" s="1"/>
  <c r="G22" i="25"/>
  <c r="K22" i="2" s="1"/>
  <c r="I22" i="25"/>
  <c r="Q22" i="2" s="1"/>
  <c r="K22" i="25"/>
  <c r="T22" i="2" s="1"/>
  <c r="M22" i="25"/>
  <c r="Z22" i="2" s="1"/>
  <c r="O22" i="25"/>
  <c r="AC22" i="2" s="1"/>
  <c r="Q22" i="25"/>
  <c r="AI22" i="2" s="1"/>
  <c r="S22" i="25"/>
  <c r="AL22" i="2" s="1"/>
  <c r="U22" i="25"/>
  <c r="AR22" i="2" s="1"/>
  <c r="W22" i="25"/>
  <c r="AU22" i="2" s="1"/>
  <c r="Y22" i="25"/>
  <c r="BA22" i="2" s="1"/>
  <c r="AA22" i="25"/>
  <c r="BD22" i="2" s="1"/>
  <c r="AC22" i="25"/>
  <c r="BJ22" i="2" s="1"/>
  <c r="AE22" i="25"/>
  <c r="BM22" i="2" s="1"/>
  <c r="AG22" i="25"/>
  <c r="BS22" i="2" s="1"/>
  <c r="AI22" i="25"/>
  <c r="BV22" i="2" s="1"/>
  <c r="AK22" i="25"/>
  <c r="CB22" i="2" s="1"/>
  <c r="AM22" i="25"/>
  <c r="CE22" i="2" s="1"/>
  <c r="AO22" i="25"/>
  <c r="CK22" i="2" s="1"/>
  <c r="AQ22" i="25"/>
  <c r="CN22" i="2" s="1"/>
  <c r="AS22" i="25"/>
  <c r="CT22" i="2" s="1"/>
  <c r="C23" i="25"/>
  <c r="B23" i="2" s="1"/>
  <c r="E23" i="25"/>
  <c r="H23" i="2" s="1"/>
  <c r="G23" i="25"/>
  <c r="K23" i="2" s="1"/>
  <c r="I23" i="25"/>
  <c r="Q23" i="2" s="1"/>
  <c r="K23" i="25"/>
  <c r="T23" i="2" s="1"/>
  <c r="M23" i="25"/>
  <c r="Z23" i="2" s="1"/>
  <c r="O23" i="25"/>
  <c r="AC23" i="2" s="1"/>
  <c r="Q23" i="25"/>
  <c r="AI23" i="2" s="1"/>
  <c r="S23" i="25"/>
  <c r="AL23" i="2" s="1"/>
  <c r="U23" i="25"/>
  <c r="AR23" i="2" s="1"/>
  <c r="W23" i="25"/>
  <c r="AU23" i="2" s="1"/>
  <c r="Y23" i="25"/>
  <c r="BA23" i="2" s="1"/>
  <c r="AA23" i="25"/>
  <c r="BD23" i="2" s="1"/>
  <c r="AC23" i="25"/>
  <c r="BJ23" i="2" s="1"/>
  <c r="AE23" i="25"/>
  <c r="BM23" i="2" s="1"/>
  <c r="AG23" i="25"/>
  <c r="BS23" i="2" s="1"/>
  <c r="AI23" i="25"/>
  <c r="BV23" i="2" s="1"/>
  <c r="AK23" i="25"/>
  <c r="CB23" i="2" s="1"/>
  <c r="AM23" i="25"/>
  <c r="CE23" i="2" s="1"/>
  <c r="AO23" i="25"/>
  <c r="CK23" i="2" s="1"/>
  <c r="AQ23" i="25"/>
  <c r="CN23" i="2" s="1"/>
  <c r="AS23" i="25"/>
  <c r="CT23" i="2" s="1"/>
  <c r="C24" i="25"/>
  <c r="B24" i="2" s="1"/>
  <c r="E24" i="25"/>
  <c r="H24" i="2" s="1"/>
  <c r="G24" i="25"/>
  <c r="K24" i="2" s="1"/>
  <c r="I24" i="25"/>
  <c r="Q24" i="2" s="1"/>
  <c r="K24" i="25"/>
  <c r="T24" i="2" s="1"/>
  <c r="M24" i="25"/>
  <c r="Z24" i="2" s="1"/>
  <c r="O24" i="25"/>
  <c r="AC24" i="2" s="1"/>
  <c r="Q24" i="25"/>
  <c r="AI24" i="2" s="1"/>
  <c r="S24" i="25"/>
  <c r="AL24" i="2" s="1"/>
  <c r="U24" i="25"/>
  <c r="AR24" i="2" s="1"/>
  <c r="W24" i="25"/>
  <c r="AU24" i="2" s="1"/>
  <c r="Y24" i="25"/>
  <c r="BA24" i="2" s="1"/>
  <c r="AA24" i="25"/>
  <c r="BD24" i="2" s="1"/>
  <c r="AC24" i="25"/>
  <c r="BJ24" i="2" s="1"/>
  <c r="AE24" i="25"/>
  <c r="BM24" i="2" s="1"/>
  <c r="AG24" i="25"/>
  <c r="BS24" i="2" s="1"/>
  <c r="AI24" i="25"/>
  <c r="BV24" i="2" s="1"/>
  <c r="AK24" i="25"/>
  <c r="CB24" i="2" s="1"/>
  <c r="AM24" i="25"/>
  <c r="CE24" i="2" s="1"/>
  <c r="AO24" i="25"/>
  <c r="CK24" i="2" s="1"/>
  <c r="AQ24" i="25"/>
  <c r="CN24" i="2" s="1"/>
  <c r="AS24" i="25"/>
  <c r="CT24" i="2" s="1"/>
  <c r="C25" i="25"/>
  <c r="B25" i="2" s="1"/>
  <c r="E25" i="25"/>
  <c r="H25" i="2" s="1"/>
  <c r="G25" i="25"/>
  <c r="K25" i="2" s="1"/>
  <c r="I25" i="25"/>
  <c r="Q25" i="2" s="1"/>
  <c r="K25" i="25"/>
  <c r="T25" i="2" s="1"/>
  <c r="M25" i="25"/>
  <c r="Z25" i="2" s="1"/>
  <c r="O25" i="25"/>
  <c r="AC25" i="2" s="1"/>
  <c r="Q25" i="25"/>
  <c r="AI25" i="2" s="1"/>
  <c r="S25" i="25"/>
  <c r="AL25" i="2" s="1"/>
  <c r="U25" i="25"/>
  <c r="AR25" i="2" s="1"/>
  <c r="W25" i="25"/>
  <c r="AU25" i="2" s="1"/>
  <c r="Y25" i="25"/>
  <c r="BA25" i="2" s="1"/>
  <c r="AA25" i="25"/>
  <c r="BD25" i="2" s="1"/>
  <c r="AC25" i="25"/>
  <c r="BJ25" i="2" s="1"/>
  <c r="AE25" i="25"/>
  <c r="BM25" i="2" s="1"/>
  <c r="AG25" i="25"/>
  <c r="BS25" i="2" s="1"/>
  <c r="AI25" i="25"/>
  <c r="BV25" i="2" s="1"/>
  <c r="AK25" i="25"/>
  <c r="CB25" i="2" s="1"/>
  <c r="AM25" i="25"/>
  <c r="CE25" i="2" s="1"/>
  <c r="AO25" i="25"/>
  <c r="CK25" i="2" s="1"/>
  <c r="AQ25" i="25"/>
  <c r="CN25" i="2" s="1"/>
  <c r="AS25" i="25"/>
  <c r="CT25" i="2" s="1"/>
  <c r="C26" i="25"/>
  <c r="B26" i="2" s="1"/>
  <c r="E26" i="25"/>
  <c r="H26" i="2" s="1"/>
  <c r="G26" i="25"/>
  <c r="K26" i="2" s="1"/>
  <c r="I26" i="25"/>
  <c r="Q26" i="2" s="1"/>
  <c r="K26" i="25"/>
  <c r="T26" i="2" s="1"/>
  <c r="M26" i="25"/>
  <c r="Z26" i="2" s="1"/>
  <c r="O26" i="25"/>
  <c r="AC26" i="2" s="1"/>
  <c r="Q26" i="25"/>
  <c r="AI26" i="2" s="1"/>
  <c r="S26" i="25"/>
  <c r="AL26" i="2" s="1"/>
  <c r="U26" i="25"/>
  <c r="AR26" i="2" s="1"/>
  <c r="W26" i="25"/>
  <c r="AU26" i="2" s="1"/>
  <c r="Y26" i="25"/>
  <c r="BA26" i="2" s="1"/>
  <c r="AA26" i="25"/>
  <c r="BD26" i="2" s="1"/>
  <c r="AC26" i="25"/>
  <c r="BJ26" i="2" s="1"/>
  <c r="AE26" i="25"/>
  <c r="BM26" i="2" s="1"/>
  <c r="AG26" i="25"/>
  <c r="BS26" i="2" s="1"/>
  <c r="AI26" i="25"/>
  <c r="BV26" i="2" s="1"/>
  <c r="AK26" i="25"/>
  <c r="CB26" i="2" s="1"/>
  <c r="AM26" i="25"/>
  <c r="CE26" i="2" s="1"/>
  <c r="AO26" i="25"/>
  <c r="CK26" i="2" s="1"/>
  <c r="AQ26" i="25"/>
  <c r="CN26" i="2" s="1"/>
  <c r="AS26" i="25"/>
  <c r="CT26" i="2" s="1"/>
  <c r="C27" i="25"/>
  <c r="B27" i="2" s="1"/>
  <c r="E27" i="25"/>
  <c r="H27" i="2" s="1"/>
  <c r="G27" i="25"/>
  <c r="K27" i="2" s="1"/>
  <c r="I27" i="25"/>
  <c r="Q27" i="2" s="1"/>
  <c r="K27" i="25"/>
  <c r="T27" i="2" s="1"/>
  <c r="M27" i="25"/>
  <c r="Z27" i="2" s="1"/>
  <c r="O27" i="25"/>
  <c r="AC27" i="2" s="1"/>
  <c r="Q27" i="25"/>
  <c r="AI27" i="2" s="1"/>
  <c r="S27" i="25"/>
  <c r="AL27" i="2" s="1"/>
  <c r="U27" i="25"/>
  <c r="AR27" i="2" s="1"/>
  <c r="W27" i="25"/>
  <c r="AU27" i="2" s="1"/>
  <c r="Y27" i="25"/>
  <c r="BA27" i="2" s="1"/>
  <c r="AA27" i="25"/>
  <c r="BD27" i="2" s="1"/>
  <c r="AC27" i="25"/>
  <c r="BJ27" i="2" s="1"/>
  <c r="AE27" i="25"/>
  <c r="BM27" i="2" s="1"/>
  <c r="AG27" i="25"/>
  <c r="BS27" i="2" s="1"/>
  <c r="AI27" i="25"/>
  <c r="BV27" i="2" s="1"/>
  <c r="AK27" i="25"/>
  <c r="CB27" i="2" s="1"/>
  <c r="AM27" i="25"/>
  <c r="CE27" i="2" s="1"/>
  <c r="AO27" i="25"/>
  <c r="CK27" i="2" s="1"/>
  <c r="AQ27" i="25"/>
  <c r="CN27" i="2" s="1"/>
  <c r="AS27" i="25"/>
  <c r="CT27" i="2" s="1"/>
  <c r="C28" i="25"/>
  <c r="B28" i="2" s="1"/>
  <c r="E28" i="25"/>
  <c r="H28" i="2" s="1"/>
  <c r="G28" i="25"/>
  <c r="K28" i="2" s="1"/>
  <c r="I28" i="25"/>
  <c r="Q28" i="2" s="1"/>
  <c r="K28" i="25"/>
  <c r="T28" i="2" s="1"/>
  <c r="M28" i="25"/>
  <c r="Z28" i="2" s="1"/>
  <c r="O28" i="25"/>
  <c r="AC28" i="2" s="1"/>
  <c r="Q28" i="25"/>
  <c r="AI28" i="2" s="1"/>
  <c r="S28" i="25"/>
  <c r="AL28" i="2" s="1"/>
  <c r="U28" i="25"/>
  <c r="AR28" i="2" s="1"/>
  <c r="W28" i="25"/>
  <c r="AU28" i="2" s="1"/>
  <c r="Y28" i="25"/>
  <c r="BA28" i="2" s="1"/>
  <c r="AA28" i="25"/>
  <c r="BD28" i="2" s="1"/>
  <c r="AC28" i="25"/>
  <c r="BJ28" i="2" s="1"/>
  <c r="AE28" i="25"/>
  <c r="BM28" i="2" s="1"/>
  <c r="AG28" i="25"/>
  <c r="BS28" i="2" s="1"/>
  <c r="AI28" i="25"/>
  <c r="BV28" i="2" s="1"/>
  <c r="AK28" i="25"/>
  <c r="CB28" i="2" s="1"/>
  <c r="AM28" i="25"/>
  <c r="CE28" i="2" s="1"/>
  <c r="AO28" i="25"/>
  <c r="CK28" i="2" s="1"/>
  <c r="AQ28" i="25"/>
  <c r="CN28" i="2" s="1"/>
  <c r="AS28" i="25"/>
  <c r="CT28" i="2" s="1"/>
  <c r="C29" i="25"/>
  <c r="B29" i="2" s="1"/>
  <c r="E29" i="25"/>
  <c r="H29" i="2" s="1"/>
  <c r="G29" i="25"/>
  <c r="K29" i="2" s="1"/>
  <c r="I29" i="25"/>
  <c r="Q29" i="2" s="1"/>
  <c r="K29" i="25"/>
  <c r="T29" i="2" s="1"/>
  <c r="M29" i="25"/>
  <c r="Z29" i="2" s="1"/>
  <c r="O29" i="25"/>
  <c r="AC29" i="2" s="1"/>
  <c r="Q29" i="25"/>
  <c r="AI29" i="2" s="1"/>
  <c r="S29" i="25"/>
  <c r="AL29" i="2" s="1"/>
  <c r="U29" i="25"/>
  <c r="AR29" i="2" s="1"/>
  <c r="W29" i="25"/>
  <c r="AU29" i="2" s="1"/>
  <c r="Y29" i="25"/>
  <c r="BA29" i="2" s="1"/>
  <c r="AA29" i="25"/>
  <c r="BD29" i="2" s="1"/>
  <c r="AC29" i="25"/>
  <c r="BJ29" i="2" s="1"/>
  <c r="AE29" i="25"/>
  <c r="BM29" i="2" s="1"/>
  <c r="AG29" i="25"/>
  <c r="BS29" i="2" s="1"/>
  <c r="AI29" i="25"/>
  <c r="BV29" i="2" s="1"/>
  <c r="AK29" i="25"/>
  <c r="CB29" i="2" s="1"/>
  <c r="AM29" i="25"/>
  <c r="CE29" i="2" s="1"/>
  <c r="AO29" i="25"/>
  <c r="CK29" i="2" s="1"/>
  <c r="AQ29" i="25"/>
  <c r="CN29" i="2" s="1"/>
  <c r="AS29" i="25"/>
  <c r="CT29" i="2" s="1"/>
  <c r="C30" i="25"/>
  <c r="B30" i="2" s="1"/>
  <c r="E30" i="25"/>
  <c r="H30" i="2" s="1"/>
  <c r="G30" i="25"/>
  <c r="K30" i="2" s="1"/>
  <c r="I30" i="25"/>
  <c r="Q30" i="2" s="1"/>
  <c r="K30" i="25"/>
  <c r="T30" i="2" s="1"/>
  <c r="M30" i="25"/>
  <c r="Z30" i="2" s="1"/>
  <c r="O30" i="25"/>
  <c r="AC30" i="2" s="1"/>
  <c r="Q30" i="25"/>
  <c r="AI30" i="2" s="1"/>
  <c r="S30" i="25"/>
  <c r="AL30" i="2" s="1"/>
  <c r="U30" i="25"/>
  <c r="AR30" i="2" s="1"/>
  <c r="W30" i="25"/>
  <c r="AU30" i="2" s="1"/>
  <c r="Y30" i="25"/>
  <c r="BA30" i="2" s="1"/>
  <c r="AA30" i="25"/>
  <c r="BD30" i="2" s="1"/>
  <c r="AC30" i="25"/>
  <c r="BJ30" i="2" s="1"/>
  <c r="AE30" i="25"/>
  <c r="BM30" i="2" s="1"/>
  <c r="AG30" i="25"/>
  <c r="BS30" i="2" s="1"/>
  <c r="AI30" i="25"/>
  <c r="BV30" i="2" s="1"/>
  <c r="AK30" i="25"/>
  <c r="CB30" i="2" s="1"/>
  <c r="AM30" i="25"/>
  <c r="CE30" i="2" s="1"/>
  <c r="AO30" i="25"/>
  <c r="CK30" i="2" s="1"/>
  <c r="AQ30" i="25"/>
  <c r="CN30" i="2" s="1"/>
  <c r="AS30" i="25"/>
  <c r="CT30" i="2" s="1"/>
  <c r="C31" i="25"/>
  <c r="B31" i="2" s="1"/>
  <c r="E31" i="25"/>
  <c r="H31" i="2" s="1"/>
  <c r="G31" i="25"/>
  <c r="K31" i="2" s="1"/>
  <c r="I31" i="25"/>
  <c r="Q31" i="2" s="1"/>
  <c r="K31" i="25"/>
  <c r="T31" i="2" s="1"/>
  <c r="M31" i="25"/>
  <c r="Z31" i="2" s="1"/>
  <c r="O31" i="25"/>
  <c r="AC31" i="2" s="1"/>
  <c r="Q31" i="25"/>
  <c r="AI31" i="2" s="1"/>
  <c r="S31" i="25"/>
  <c r="AL31" i="2" s="1"/>
  <c r="U31" i="25"/>
  <c r="AR31" i="2" s="1"/>
  <c r="W31" i="25"/>
  <c r="AU31" i="2" s="1"/>
  <c r="Y31" i="25"/>
  <c r="BA31" i="2" s="1"/>
  <c r="AA31" i="25"/>
  <c r="BD31" i="2" s="1"/>
  <c r="AC31" i="25"/>
  <c r="BJ31" i="2" s="1"/>
  <c r="AE31" i="25"/>
  <c r="BM31" i="2" s="1"/>
  <c r="AG31" i="25"/>
  <c r="BS31" i="2" s="1"/>
  <c r="AI31" i="25"/>
  <c r="BV31" i="2" s="1"/>
  <c r="AK31" i="25"/>
  <c r="CB31" i="2" s="1"/>
  <c r="AM31" i="25"/>
  <c r="CE31" i="2" s="1"/>
  <c r="AO31" i="25"/>
  <c r="CK31" i="2" s="1"/>
  <c r="AQ31" i="25"/>
  <c r="CN31" i="2" s="1"/>
  <c r="AS31" i="25"/>
  <c r="CT31" i="2" s="1"/>
  <c r="C32" i="25"/>
  <c r="B32" i="2" s="1"/>
  <c r="E32" i="25"/>
  <c r="H32" i="2" s="1"/>
  <c r="G32" i="25"/>
  <c r="K32" i="2" s="1"/>
  <c r="I32" i="25"/>
  <c r="Q32" i="2" s="1"/>
  <c r="K32" i="25"/>
  <c r="T32" i="2" s="1"/>
  <c r="M32" i="25"/>
  <c r="Z32" i="2" s="1"/>
  <c r="O32" i="25"/>
  <c r="AC32" i="2" s="1"/>
  <c r="Q32" i="25"/>
  <c r="AI32" i="2" s="1"/>
  <c r="S32" i="25"/>
  <c r="AL32" i="2" s="1"/>
  <c r="U32" i="25"/>
  <c r="AR32" i="2" s="1"/>
  <c r="W32" i="25"/>
  <c r="AU32" i="2" s="1"/>
  <c r="Y32" i="25"/>
  <c r="BA32" i="2" s="1"/>
  <c r="AA32" i="25"/>
  <c r="BD32" i="2" s="1"/>
  <c r="AC32" i="25"/>
  <c r="BJ32" i="2" s="1"/>
  <c r="AE32" i="25"/>
  <c r="BM32" i="2" s="1"/>
  <c r="AG32" i="25"/>
  <c r="BS32" i="2" s="1"/>
  <c r="AI32" i="25"/>
  <c r="BV32" i="2" s="1"/>
  <c r="AK32" i="25"/>
  <c r="CB32" i="2" s="1"/>
  <c r="AM32" i="25"/>
  <c r="CE32" i="2" s="1"/>
  <c r="AO32" i="25"/>
  <c r="CK32" i="2" s="1"/>
  <c r="AQ32" i="25"/>
  <c r="CN32" i="2" s="1"/>
  <c r="AS32" i="25"/>
  <c r="CT32" i="2" s="1"/>
  <c r="C33" i="25"/>
  <c r="B33" i="2" s="1"/>
  <c r="H34"/>
  <c r="G33" i="25"/>
  <c r="K33" i="2" s="1"/>
  <c r="I33" i="25"/>
  <c r="Q33" i="2" s="1"/>
  <c r="K33" i="25"/>
  <c r="T33" i="2" s="1"/>
  <c r="M33" i="25"/>
  <c r="Z33" i="2" s="1"/>
  <c r="O33" i="25"/>
  <c r="AC33" i="2" s="1"/>
  <c r="Q33" i="25"/>
  <c r="AI33" i="2" s="1"/>
  <c r="S33" i="25"/>
  <c r="AL33" i="2" s="1"/>
  <c r="U33" i="25"/>
  <c r="AR33" i="2" s="1"/>
  <c r="W33" i="25"/>
  <c r="AU33" i="2" s="1"/>
  <c r="Y33" i="25"/>
  <c r="BA33" i="2" s="1"/>
  <c r="AA33" i="25"/>
  <c r="BD33" i="2" s="1"/>
  <c r="AC33" i="25"/>
  <c r="BJ33" i="2" s="1"/>
  <c r="AE33" i="25"/>
  <c r="BM33" i="2" s="1"/>
  <c r="AG33" i="25"/>
  <c r="BS33" i="2" s="1"/>
  <c r="AI33" i="25"/>
  <c r="BV33" i="2" s="1"/>
  <c r="AK33" i="25"/>
  <c r="CB33" i="2" s="1"/>
  <c r="AM33" i="25"/>
  <c r="CE33" i="2" s="1"/>
  <c r="AO33" i="25"/>
  <c r="CK33" i="2" s="1"/>
  <c r="AQ33" i="25"/>
  <c r="CN33" i="2" s="1"/>
  <c r="AS33" i="25"/>
  <c r="CT33" i="2" s="1"/>
  <c r="C5" i="34"/>
  <c r="C41" s="1"/>
  <c r="J5"/>
  <c r="J41" s="1"/>
  <c r="Q5"/>
  <c r="Q41" s="1"/>
  <c r="X5"/>
  <c r="X41" s="1"/>
  <c r="AE5"/>
  <c r="AE41" s="1"/>
  <c r="AL5"/>
  <c r="AL41" s="1"/>
  <c r="AS5"/>
  <c r="AS41" s="1"/>
  <c r="AZ5"/>
  <c r="AZ41" s="1"/>
  <c r="BG5"/>
  <c r="BG41" s="1"/>
  <c r="BN5"/>
  <c r="BN41" s="1"/>
  <c r="BU5"/>
  <c r="BU41" s="1"/>
  <c r="C6"/>
  <c r="E6" s="1"/>
  <c r="J6"/>
  <c r="L6" s="1"/>
  <c r="G7" i="35" s="1"/>
  <c r="Q6" i="34"/>
  <c r="S6" s="1"/>
  <c r="L7" i="35" s="1"/>
  <c r="X6" i="34"/>
  <c r="Z6" s="1"/>
  <c r="Q7" i="35" s="1"/>
  <c r="AE6" i="34"/>
  <c r="AG6" s="1"/>
  <c r="AL6"/>
  <c r="AN6" s="1"/>
  <c r="AA7" i="35" s="1"/>
  <c r="AS6" i="34"/>
  <c r="AU6" s="1"/>
  <c r="AF7" i="35" s="1"/>
  <c r="AZ6" i="34"/>
  <c r="BB6" s="1"/>
  <c r="AK7" i="35" s="1"/>
  <c r="BG6" i="34"/>
  <c r="BI6" s="1"/>
  <c r="BN6"/>
  <c r="BP6" s="1"/>
  <c r="AU7" i="35" s="1"/>
  <c r="BU6" i="34"/>
  <c r="BW6" s="1"/>
  <c r="AZ7" i="35" s="1"/>
  <c r="C7" i="34"/>
  <c r="E7" s="1"/>
  <c r="B8" i="35" s="1"/>
  <c r="J7" i="34"/>
  <c r="L7" s="1"/>
  <c r="Q7"/>
  <c r="S7" s="1"/>
  <c r="L8" i="35" s="1"/>
  <c r="X7" i="34"/>
  <c r="Z7" s="1"/>
  <c r="Q8" i="35" s="1"/>
  <c r="AE7" i="34"/>
  <c r="AG7" s="1"/>
  <c r="AL7"/>
  <c r="AN7" s="1"/>
  <c r="AS7"/>
  <c r="AU7" s="1"/>
  <c r="AF8" i="35" s="1"/>
  <c r="AZ7" i="34"/>
  <c r="BB7" s="1"/>
  <c r="AK8" i="35" s="1"/>
  <c r="BG7" i="34"/>
  <c r="BI7" s="1"/>
  <c r="AP8" i="35" s="1"/>
  <c r="BN7" i="34"/>
  <c r="BP7" s="1"/>
  <c r="BU7"/>
  <c r="BW7" s="1"/>
  <c r="AZ8" i="35" s="1"/>
  <c r="C8" i="34"/>
  <c r="E8" s="1"/>
  <c r="B9" i="35" s="1"/>
  <c r="J8" i="34"/>
  <c r="L8" s="1"/>
  <c r="G9" i="35" s="1"/>
  <c r="Q8" i="34"/>
  <c r="S8" s="1"/>
  <c r="X8"/>
  <c r="Z8" s="1"/>
  <c r="Q9" i="35" s="1"/>
  <c r="AE8" i="34"/>
  <c r="AG8" s="1"/>
  <c r="V9" i="35" s="1"/>
  <c r="AL8" i="34"/>
  <c r="AN8" s="1"/>
  <c r="AS8"/>
  <c r="AU8" s="1"/>
  <c r="AZ8"/>
  <c r="BB8" s="1"/>
  <c r="BG8"/>
  <c r="BI8" s="1"/>
  <c r="AP9" i="35" s="1"/>
  <c r="BN8" i="34"/>
  <c r="BP8" s="1"/>
  <c r="AU9" i="35" s="1"/>
  <c r="BU8" i="34"/>
  <c r="BW8" s="1"/>
  <c r="C9"/>
  <c r="E9" s="1"/>
  <c r="B10" i="35" s="1"/>
  <c r="J9" i="34"/>
  <c r="L9" s="1"/>
  <c r="G10" i="35" s="1"/>
  <c r="Q9" i="34"/>
  <c r="S9" s="1"/>
  <c r="L10" i="35" s="1"/>
  <c r="X9" i="34"/>
  <c r="Z9" s="1"/>
  <c r="AE9"/>
  <c r="AG9" s="1"/>
  <c r="V10" i="35" s="1"/>
  <c r="AL9" i="34"/>
  <c r="AN9" s="1"/>
  <c r="AA10" i="35" s="1"/>
  <c r="AS9" i="34"/>
  <c r="AU9" s="1"/>
  <c r="AF10" i="35" s="1"/>
  <c r="AZ9" i="34"/>
  <c r="BB9" s="1"/>
  <c r="BG9"/>
  <c r="BI9" s="1"/>
  <c r="AP10" i="35" s="1"/>
  <c r="BN9" i="34"/>
  <c r="BP9" s="1"/>
  <c r="AU10" i="35" s="1"/>
  <c r="BU9" i="34"/>
  <c r="BW9" s="1"/>
  <c r="AZ10" i="35" s="1"/>
  <c r="C10" i="34"/>
  <c r="E10" s="1"/>
  <c r="J10"/>
  <c r="L10" s="1"/>
  <c r="G11" i="35" s="1"/>
  <c r="Q10" i="34"/>
  <c r="S10" s="1"/>
  <c r="L11" i="35" s="1"/>
  <c r="X10" i="34"/>
  <c r="Z10" s="1"/>
  <c r="Q11" i="35" s="1"/>
  <c r="AE10" i="34"/>
  <c r="AG10" s="1"/>
  <c r="AL10"/>
  <c r="AN10" s="1"/>
  <c r="AA11" i="35" s="1"/>
  <c r="AS10" i="34"/>
  <c r="AU10" s="1"/>
  <c r="AF11" i="35" s="1"/>
  <c r="AZ10" i="34"/>
  <c r="BB10" s="1"/>
  <c r="AK11" i="35" s="1"/>
  <c r="BG10" i="34"/>
  <c r="BI10" s="1"/>
  <c r="BN10"/>
  <c r="BP10" s="1"/>
  <c r="BU10"/>
  <c r="BW10" s="1"/>
  <c r="AZ11" i="35" s="1"/>
  <c r="C11" i="34"/>
  <c r="E11" s="1"/>
  <c r="B12" i="35" s="1"/>
  <c r="J11" i="34"/>
  <c r="L11" s="1"/>
  <c r="Q11"/>
  <c r="S11" s="1"/>
  <c r="L12" i="35" s="1"/>
  <c r="X11" i="34"/>
  <c r="Z11" s="1"/>
  <c r="Q12" i="35" s="1"/>
  <c r="AE11" i="34"/>
  <c r="AG11" s="1"/>
  <c r="V12" i="35" s="1"/>
  <c r="AL11" i="34"/>
  <c r="AN11" s="1"/>
  <c r="AS11"/>
  <c r="AU11" s="1"/>
  <c r="AF12" i="35" s="1"/>
  <c r="AZ11" i="34"/>
  <c r="BB11" s="1"/>
  <c r="AK12" i="35" s="1"/>
  <c r="BG11" i="34"/>
  <c r="BI11" s="1"/>
  <c r="AP12" i="35" s="1"/>
  <c r="BN11" i="34"/>
  <c r="BP11" s="1"/>
  <c r="BU11"/>
  <c r="BW11" s="1"/>
  <c r="AZ12" i="35" s="1"/>
  <c r="C12" i="34"/>
  <c r="E12" s="1"/>
  <c r="B13" i="35" s="1"/>
  <c r="J12" i="34"/>
  <c r="L12" s="1"/>
  <c r="G13" i="35" s="1"/>
  <c r="Q12" i="34"/>
  <c r="S12" s="1"/>
  <c r="X12"/>
  <c r="Z12" s="1"/>
  <c r="Q13" i="35" s="1"/>
  <c r="AE12" i="34"/>
  <c r="AG12" s="1"/>
  <c r="V13" i="35" s="1"/>
  <c r="AL12" i="34"/>
  <c r="AN12" s="1"/>
  <c r="AA13" i="35" s="1"/>
  <c r="AS12" i="34"/>
  <c r="AU12" s="1"/>
  <c r="AZ12"/>
  <c r="BB12" s="1"/>
  <c r="AK13" i="35" s="1"/>
  <c r="BG12" i="34"/>
  <c r="BI12" s="1"/>
  <c r="AP13" i="35" s="1"/>
  <c r="BN12" i="34"/>
  <c r="BP12" s="1"/>
  <c r="AU13" i="35" s="1"/>
  <c r="BU12" i="34"/>
  <c r="BW12" s="1"/>
  <c r="C13"/>
  <c r="E13" s="1"/>
  <c r="J13"/>
  <c r="L13" s="1"/>
  <c r="G14" i="35" s="1"/>
  <c r="Q13" i="34"/>
  <c r="S13" s="1"/>
  <c r="L14" i="35" s="1"/>
  <c r="X13" i="34"/>
  <c r="Z13" s="1"/>
  <c r="AE13"/>
  <c r="AG13" s="1"/>
  <c r="V14" i="35" s="1"/>
  <c r="AL13" i="34"/>
  <c r="AN13" s="1"/>
  <c r="AA14" i="35" s="1"/>
  <c r="AS13" i="34"/>
  <c r="AU13" s="1"/>
  <c r="AF14" i="35" s="1"/>
  <c r="AZ13" i="34"/>
  <c r="BB13" s="1"/>
  <c r="BG13"/>
  <c r="BI13" s="1"/>
  <c r="AP14" i="35" s="1"/>
  <c r="BN13" i="34"/>
  <c r="BP13" s="1"/>
  <c r="AU14" i="35" s="1"/>
  <c r="BU13" i="34"/>
  <c r="BW13" s="1"/>
  <c r="AZ14" i="35" s="1"/>
  <c r="C14" i="34"/>
  <c r="E14" s="1"/>
  <c r="J14"/>
  <c r="L14" s="1"/>
  <c r="G15" i="35" s="1"/>
  <c r="Q14" i="34"/>
  <c r="S14" s="1"/>
  <c r="L15" i="35" s="1"/>
  <c r="X14" i="34"/>
  <c r="Z14" s="1"/>
  <c r="AE14"/>
  <c r="AG14" s="1"/>
  <c r="AL14"/>
  <c r="AN14" s="1"/>
  <c r="AA15" i="35" s="1"/>
  <c r="AS14" i="34"/>
  <c r="AU14" s="1"/>
  <c r="AF15" i="35" s="1"/>
  <c r="AZ14" i="34"/>
  <c r="BB14" s="1"/>
  <c r="AK15" i="35" s="1"/>
  <c r="BG14" i="34"/>
  <c r="BI14" s="1"/>
  <c r="BN14"/>
  <c r="BP14" s="1"/>
  <c r="AU15" i="35" s="1"/>
  <c r="BU14" i="34"/>
  <c r="BW14" s="1"/>
  <c r="AZ15" i="35" s="1"/>
  <c r="C15" i="34"/>
  <c r="E15" s="1"/>
  <c r="B16" i="35" s="1"/>
  <c r="J15" i="34"/>
  <c r="L15" s="1"/>
  <c r="Q15"/>
  <c r="S15" s="1"/>
  <c r="L16" i="35" s="1"/>
  <c r="X15" i="34"/>
  <c r="Z15" s="1"/>
  <c r="Q16" i="35" s="1"/>
  <c r="AE15" i="34"/>
  <c r="AG15" s="1"/>
  <c r="V16" i="35" s="1"/>
  <c r="AL15" i="34"/>
  <c r="AN15" s="1"/>
  <c r="AS15"/>
  <c r="AU15" s="1"/>
  <c r="AF16" i="35" s="1"/>
  <c r="AZ15" i="34"/>
  <c r="BB15" s="1"/>
  <c r="AK16" i="35" s="1"/>
  <c r="BG15" i="34"/>
  <c r="BI15" s="1"/>
  <c r="AP16" i="35" s="1"/>
  <c r="BN15" i="34"/>
  <c r="BP15" s="1"/>
  <c r="BU15"/>
  <c r="BW15" s="1"/>
  <c r="AZ16" i="35" s="1"/>
  <c r="C16" i="34"/>
  <c r="E16" s="1"/>
  <c r="B17" i="35" s="1"/>
  <c r="J16" i="34"/>
  <c r="L16" s="1"/>
  <c r="G17" i="35" s="1"/>
  <c r="Q16" i="34"/>
  <c r="S16" s="1"/>
  <c r="X16"/>
  <c r="Z16" s="1"/>
  <c r="Q17" i="35" s="1"/>
  <c r="AE16" i="34"/>
  <c r="AG16" s="1"/>
  <c r="V17" i="35" s="1"/>
  <c r="AL16" i="34"/>
  <c r="AN16" s="1"/>
  <c r="AA17" i="35" s="1"/>
  <c r="AS16" i="34"/>
  <c r="AU16" s="1"/>
  <c r="AZ16"/>
  <c r="BB16" s="1"/>
  <c r="AK17" i="35" s="1"/>
  <c r="BG16" i="34"/>
  <c r="BI16" s="1"/>
  <c r="AP17" i="35" s="1"/>
  <c r="BN16" i="34"/>
  <c r="BP16" s="1"/>
  <c r="AU17" i="35" s="1"/>
  <c r="BU16" i="34"/>
  <c r="BW16" s="1"/>
  <c r="C17"/>
  <c r="E17" s="1"/>
  <c r="B18" i="35" s="1"/>
  <c r="J17" i="34"/>
  <c r="L17" s="1"/>
  <c r="G18" i="35" s="1"/>
  <c r="Q17" i="34"/>
  <c r="S17" s="1"/>
  <c r="L18" i="35" s="1"/>
  <c r="X17" i="34"/>
  <c r="Z17" s="1"/>
  <c r="AE17"/>
  <c r="AG17" s="1"/>
  <c r="V18" i="35" s="1"/>
  <c r="AL17" i="34"/>
  <c r="AN17" s="1"/>
  <c r="AA18" i="35" s="1"/>
  <c r="AS17" i="34"/>
  <c r="AU17" s="1"/>
  <c r="AF18" i="35" s="1"/>
  <c r="AZ17" i="34"/>
  <c r="BB17" s="1"/>
  <c r="BG17"/>
  <c r="BI17" s="1"/>
  <c r="AP18" i="35" s="1"/>
  <c r="BN17" i="34"/>
  <c r="BP17" s="1"/>
  <c r="AU18" i="35" s="1"/>
  <c r="BU17" i="34"/>
  <c r="BW17" s="1"/>
  <c r="AZ18" i="35" s="1"/>
  <c r="C18" i="34"/>
  <c r="E18" s="1"/>
  <c r="J18"/>
  <c r="L18" s="1"/>
  <c r="G19" i="35" s="1"/>
  <c r="Q18" i="34"/>
  <c r="S18" s="1"/>
  <c r="L19" i="35" s="1"/>
  <c r="X18" i="34"/>
  <c r="Z18" s="1"/>
  <c r="Q19" i="35" s="1"/>
  <c r="AE18" i="34"/>
  <c r="AG18" s="1"/>
  <c r="AL18"/>
  <c r="AN18" s="1"/>
  <c r="AA19" i="35" s="1"/>
  <c r="AS18" i="34"/>
  <c r="AU18" s="1"/>
  <c r="AF19" i="35" s="1"/>
  <c r="AZ18" i="34"/>
  <c r="BB18" s="1"/>
  <c r="AK19" i="35" s="1"/>
  <c r="BG18" i="34"/>
  <c r="BI18" s="1"/>
  <c r="BN18"/>
  <c r="BP18" s="1"/>
  <c r="AU19" i="35" s="1"/>
  <c r="BU18" i="34"/>
  <c r="BW18" s="1"/>
  <c r="AZ19" i="35" s="1"/>
  <c r="C19" i="34"/>
  <c r="E19" s="1"/>
  <c r="B20" i="35" s="1"/>
  <c r="J19" i="34"/>
  <c r="L19" s="1"/>
  <c r="Q19"/>
  <c r="S19" s="1"/>
  <c r="L20" i="35" s="1"/>
  <c r="X19" i="34"/>
  <c r="Z19" s="1"/>
  <c r="Q20" i="35" s="1"/>
  <c r="AE19" i="34"/>
  <c r="AG19" s="1"/>
  <c r="V20" i="35" s="1"/>
  <c r="AL19" i="34"/>
  <c r="AN19" s="1"/>
  <c r="AS19"/>
  <c r="AU19" s="1"/>
  <c r="AF20" i="35" s="1"/>
  <c r="AZ19" i="34"/>
  <c r="BB19" s="1"/>
  <c r="AK20" i="35" s="1"/>
  <c r="BG19" i="34"/>
  <c r="BI19" s="1"/>
  <c r="AP20" i="35" s="1"/>
  <c r="BN19" i="34"/>
  <c r="BP19" s="1"/>
  <c r="BU19"/>
  <c r="BW19" s="1"/>
  <c r="AZ20" i="35" s="1"/>
  <c r="C20" i="34"/>
  <c r="E20" s="1"/>
  <c r="B21" i="35" s="1"/>
  <c r="J20" i="34"/>
  <c r="L20" s="1"/>
  <c r="G21" i="35" s="1"/>
  <c r="Q20" i="34"/>
  <c r="S20" s="1"/>
  <c r="X20"/>
  <c r="Z20" s="1"/>
  <c r="Q21" i="35" s="1"/>
  <c r="AE20" i="34"/>
  <c r="AG20" s="1"/>
  <c r="V21" i="35" s="1"/>
  <c r="AL20" i="34"/>
  <c r="AN20" s="1"/>
  <c r="AA21" i="35" s="1"/>
  <c r="AS20" i="34"/>
  <c r="AU20" s="1"/>
  <c r="AZ20"/>
  <c r="BB20" s="1"/>
  <c r="AK21" i="35" s="1"/>
  <c r="BG20" i="34"/>
  <c r="BI20" s="1"/>
  <c r="AP21" i="35" s="1"/>
  <c r="BN20" i="34"/>
  <c r="BP20" s="1"/>
  <c r="AU21" i="35" s="1"/>
  <c r="BU20" i="34"/>
  <c r="BW20" s="1"/>
  <c r="C21"/>
  <c r="E21" s="1"/>
  <c r="B22" i="35" s="1"/>
  <c r="J21" i="34"/>
  <c r="L21" s="1"/>
  <c r="G22" i="35" s="1"/>
  <c r="Q21" i="34"/>
  <c r="S21" s="1"/>
  <c r="L22" i="35" s="1"/>
  <c r="X21" i="34"/>
  <c r="Z21" s="1"/>
  <c r="AE21"/>
  <c r="AG21" s="1"/>
  <c r="V22" i="35" s="1"/>
  <c r="AL21" i="34"/>
  <c r="AN21" s="1"/>
  <c r="AA22" i="35" s="1"/>
  <c r="AS21" i="34"/>
  <c r="AU21" s="1"/>
  <c r="AF22" i="35" s="1"/>
  <c r="AZ21" i="34"/>
  <c r="BB21" s="1"/>
  <c r="BG21"/>
  <c r="BI21" s="1"/>
  <c r="AP22" i="35" s="1"/>
  <c r="BN21" i="34"/>
  <c r="BP21" s="1"/>
  <c r="AU22" i="35" s="1"/>
  <c r="BU21" i="34"/>
  <c r="BW21" s="1"/>
  <c r="AZ22" i="35" s="1"/>
  <c r="C22" i="34"/>
  <c r="E22" s="1"/>
  <c r="J22"/>
  <c r="L22" s="1"/>
  <c r="G23" i="35" s="1"/>
  <c r="Q22" i="34"/>
  <c r="S22" s="1"/>
  <c r="L23" i="35" s="1"/>
  <c r="X22" i="34"/>
  <c r="Z22" s="1"/>
  <c r="Q23" i="35" s="1"/>
  <c r="AE22" i="34"/>
  <c r="AG22" s="1"/>
  <c r="AL22"/>
  <c r="AN22" s="1"/>
  <c r="AA23" i="35" s="1"/>
  <c r="AS22" i="34"/>
  <c r="AU22" s="1"/>
  <c r="AF23" i="35" s="1"/>
  <c r="AZ22" i="34"/>
  <c r="BB22" s="1"/>
  <c r="AK23" i="35" s="1"/>
  <c r="BG22" i="34"/>
  <c r="BI22" s="1"/>
  <c r="BN22"/>
  <c r="BP22" s="1"/>
  <c r="AU23" i="35" s="1"/>
  <c r="BU22" i="34"/>
  <c r="BW22" s="1"/>
  <c r="AZ23" i="35" s="1"/>
  <c r="C23" i="34"/>
  <c r="E23" s="1"/>
  <c r="B24" i="35" s="1"/>
  <c r="J23" i="34"/>
  <c r="L23" s="1"/>
  <c r="Q23"/>
  <c r="S23" s="1"/>
  <c r="L24" i="35" s="1"/>
  <c r="X23" i="34"/>
  <c r="Z23" s="1"/>
  <c r="Q24" i="35" s="1"/>
  <c r="AE23" i="34"/>
  <c r="AG23" s="1"/>
  <c r="AL23"/>
  <c r="AN23" s="1"/>
  <c r="AS23"/>
  <c r="AU23" s="1"/>
  <c r="AF24" i="35" s="1"/>
  <c r="AZ23" i="34"/>
  <c r="BB23" s="1"/>
  <c r="AK24" i="35" s="1"/>
  <c r="BG23" i="34"/>
  <c r="BI23" s="1"/>
  <c r="AP24" i="35" s="1"/>
  <c r="BN23" i="34"/>
  <c r="BP23" s="1"/>
  <c r="BU23"/>
  <c r="BW23" s="1"/>
  <c r="AZ24" i="35" s="1"/>
  <c r="C24" i="34"/>
  <c r="E24" s="1"/>
  <c r="B25" i="35" s="1"/>
  <c r="J24" i="34"/>
  <c r="L24" s="1"/>
  <c r="G25" i="35" s="1"/>
  <c r="Q24" i="34"/>
  <c r="S24" s="1"/>
  <c r="X24"/>
  <c r="Z24" s="1"/>
  <c r="Q25" i="35" s="1"/>
  <c r="AE24" i="34"/>
  <c r="AG24" s="1"/>
  <c r="V25" i="35" s="1"/>
  <c r="AL24" i="34"/>
  <c r="AN24" s="1"/>
  <c r="AA25" i="35" s="1"/>
  <c r="AS24" i="34"/>
  <c r="AU24" s="1"/>
  <c r="AZ24"/>
  <c r="BB24" s="1"/>
  <c r="BG24"/>
  <c r="BI24" s="1"/>
  <c r="AP25" i="35" s="1"/>
  <c r="BN24" i="34"/>
  <c r="BP24" s="1"/>
  <c r="AU25" i="35" s="1"/>
  <c r="BU24" i="34"/>
  <c r="BW24" s="1"/>
  <c r="C25"/>
  <c r="E25" s="1"/>
  <c r="B26" i="35" s="1"/>
  <c r="J25" i="34"/>
  <c r="L25" s="1"/>
  <c r="G26" i="35" s="1"/>
  <c r="Q25" i="34"/>
  <c r="S25" s="1"/>
  <c r="X25"/>
  <c r="Z25" s="1"/>
  <c r="AE25"/>
  <c r="AG25" s="1"/>
  <c r="V26" i="35" s="1"/>
  <c r="AL25" i="34"/>
  <c r="AN25" s="1"/>
  <c r="AA26" i="35" s="1"/>
  <c r="AS25" i="34"/>
  <c r="AU25" s="1"/>
  <c r="AF26" i="35" s="1"/>
  <c r="AZ25" i="34"/>
  <c r="BB25" s="1"/>
  <c r="BG25"/>
  <c r="BI25" s="1"/>
  <c r="BN25"/>
  <c r="BP25" s="1"/>
  <c r="AU26" i="35" s="1"/>
  <c r="BU25" i="34"/>
  <c r="BW25" s="1"/>
  <c r="AZ26" i="35" s="1"/>
  <c r="C26" i="34"/>
  <c r="E26" s="1"/>
  <c r="J26"/>
  <c r="L26" s="1"/>
  <c r="G27" i="35" s="1"/>
  <c r="Q26" i="34"/>
  <c r="S26" s="1"/>
  <c r="L27" i="35" s="1"/>
  <c r="X26" i="34"/>
  <c r="Z26" s="1"/>
  <c r="AE26"/>
  <c r="AG26" s="1"/>
  <c r="AL26"/>
  <c r="AN26" s="1"/>
  <c r="AA27" i="35" s="1"/>
  <c r="AS26" i="34"/>
  <c r="AU26" s="1"/>
  <c r="AF27" i="35" s="1"/>
  <c r="AZ26" i="34"/>
  <c r="BB26" s="1"/>
  <c r="AK27" i="35" s="1"/>
  <c r="BG26" i="34"/>
  <c r="BI26" s="1"/>
  <c r="BN26"/>
  <c r="BP26" s="1"/>
  <c r="BU26"/>
  <c r="BW26" s="1"/>
  <c r="AZ27" i="35" s="1"/>
  <c r="C27" i="34"/>
  <c r="E27" s="1"/>
  <c r="B28" i="35" s="1"/>
  <c r="J27" i="34"/>
  <c r="L27" s="1"/>
  <c r="Q27"/>
  <c r="S27" s="1"/>
  <c r="L28" i="35" s="1"/>
  <c r="X27" i="34"/>
  <c r="Z27" s="1"/>
  <c r="Q28" i="35" s="1"/>
  <c r="AE27" i="34"/>
  <c r="AG27" s="1"/>
  <c r="V28" i="35" s="1"/>
  <c r="AL27" i="34"/>
  <c r="AN27" s="1"/>
  <c r="AS27"/>
  <c r="AU27" s="1"/>
  <c r="AF28" i="35" s="1"/>
  <c r="AZ27" i="34"/>
  <c r="BB27" s="1"/>
  <c r="AK28" i="35" s="1"/>
  <c r="BG27" i="34"/>
  <c r="BI27" s="1"/>
  <c r="AP28" i="35" s="1"/>
  <c r="BN27" i="34"/>
  <c r="BP27" s="1"/>
  <c r="BU27"/>
  <c r="BW27" s="1"/>
  <c r="AZ28" i="35" s="1"/>
  <c r="C28" i="34"/>
  <c r="E28" s="1"/>
  <c r="B29" i="35" s="1"/>
  <c r="J28" i="34"/>
  <c r="L28" s="1"/>
  <c r="G29" i="35" s="1"/>
  <c r="Q28" i="34"/>
  <c r="S28" s="1"/>
  <c r="X28"/>
  <c r="Z28" s="1"/>
  <c r="Q29" i="35" s="1"/>
  <c r="AE28" i="34"/>
  <c r="AG28" s="1"/>
  <c r="V29" i="35" s="1"/>
  <c r="AL28" i="34"/>
  <c r="AN28" s="1"/>
  <c r="AA29" i="35" s="1"/>
  <c r="AS28" i="34"/>
  <c r="AU28" s="1"/>
  <c r="AZ28"/>
  <c r="BB28" s="1"/>
  <c r="AK29" i="35" s="1"/>
  <c r="BG28" i="34"/>
  <c r="BI28" s="1"/>
  <c r="AP29" i="35" s="1"/>
  <c r="BN28" i="34"/>
  <c r="BP28" s="1"/>
  <c r="AU29" i="35" s="1"/>
  <c r="BU28" i="34"/>
  <c r="BW28" s="1"/>
  <c r="C29"/>
  <c r="E29" s="1"/>
  <c r="J29"/>
  <c r="L29" s="1"/>
  <c r="G30" i="35" s="1"/>
  <c r="Q29" i="34"/>
  <c r="S29" s="1"/>
  <c r="X29"/>
  <c r="Z29" s="1"/>
  <c r="AE29"/>
  <c r="AG29" s="1"/>
  <c r="V30" i="35" s="1"/>
  <c r="AL29" i="34"/>
  <c r="AN29" s="1"/>
  <c r="AS29"/>
  <c r="AU29" s="1"/>
  <c r="AZ29"/>
  <c r="BB29" s="1"/>
  <c r="BG29"/>
  <c r="BI29" s="1"/>
  <c r="BN29"/>
  <c r="BP29" s="1"/>
  <c r="BU29"/>
  <c r="BW29" s="1"/>
  <c r="AZ30" i="35" s="1"/>
  <c r="C30" i="34"/>
  <c r="E30" s="1"/>
  <c r="B29" i="41"/>
  <c r="B30" s="1"/>
  <c r="J30" i="34"/>
  <c r="L30" s="1"/>
  <c r="Q30"/>
  <c r="S30" s="1"/>
  <c r="L31" i="35" s="1"/>
  <c r="X30" i="34"/>
  <c r="Z30" s="1"/>
  <c r="AE30"/>
  <c r="AG30" s="1"/>
  <c r="F31" i="41" s="1"/>
  <c r="AL30" i="34"/>
  <c r="AN30" s="1"/>
  <c r="AS30"/>
  <c r="AU30" s="1"/>
  <c r="H31" i="41" s="1"/>
  <c r="AZ30" i="34"/>
  <c r="BB30" s="1"/>
  <c r="BG30"/>
  <c r="BI30" s="1"/>
  <c r="BN30"/>
  <c r="BP30" s="1"/>
  <c r="BU30"/>
  <c r="BW30" s="1"/>
  <c r="AZ31" i="35" s="1"/>
  <c r="C31" i="34"/>
  <c r="J31"/>
  <c r="L31" s="1"/>
  <c r="Q31"/>
  <c r="X31"/>
  <c r="Z31" s="1"/>
  <c r="AE31"/>
  <c r="AL31"/>
  <c r="AN31" s="1"/>
  <c r="AS31"/>
  <c r="AZ31"/>
  <c r="BB31" s="1"/>
  <c r="BG31"/>
  <c r="BN31"/>
  <c r="BP31" s="1"/>
  <c r="BU31"/>
  <c r="B8" i="32"/>
  <c r="C8"/>
  <c r="D8"/>
  <c r="E8"/>
  <c r="F8"/>
  <c r="G8"/>
  <c r="H8"/>
  <c r="I8"/>
  <c r="J8"/>
  <c r="K8"/>
  <c r="L8"/>
  <c r="B9"/>
  <c r="C9"/>
  <c r="D9"/>
  <c r="E9"/>
  <c r="F9"/>
  <c r="G9"/>
  <c r="H9"/>
  <c r="I9"/>
  <c r="J9"/>
  <c r="K9"/>
  <c r="L9"/>
  <c r="B10"/>
  <c r="C10"/>
  <c r="D10"/>
  <c r="E10"/>
  <c r="F10"/>
  <c r="G10"/>
  <c r="H10"/>
  <c r="I10"/>
  <c r="J10"/>
  <c r="K10"/>
  <c r="L10"/>
  <c r="B11"/>
  <c r="C11"/>
  <c r="D11"/>
  <c r="E11"/>
  <c r="F11"/>
  <c r="G11"/>
  <c r="H11"/>
  <c r="I11"/>
  <c r="J11"/>
  <c r="K11"/>
  <c r="L11"/>
  <c r="B12"/>
  <c r="C12"/>
  <c r="D12"/>
  <c r="E12"/>
  <c r="F12"/>
  <c r="G12"/>
  <c r="H12"/>
  <c r="I12"/>
  <c r="J12"/>
  <c r="K12"/>
  <c r="L12"/>
  <c r="B13"/>
  <c r="C13"/>
  <c r="D13"/>
  <c r="E13"/>
  <c r="F13"/>
  <c r="G13"/>
  <c r="H13"/>
  <c r="I13"/>
  <c r="J13"/>
  <c r="K13"/>
  <c r="L13"/>
  <c r="B15"/>
  <c r="B51" s="1"/>
  <c r="C15"/>
  <c r="C51" s="1"/>
  <c r="D15"/>
  <c r="D51" s="1"/>
  <c r="E15"/>
  <c r="E51" s="1"/>
  <c r="F15"/>
  <c r="F51" s="1"/>
  <c r="G15"/>
  <c r="G51" s="1"/>
  <c r="H15"/>
  <c r="H51" s="1"/>
  <c r="I15"/>
  <c r="I51" s="1"/>
  <c r="J15"/>
  <c r="J51" s="1"/>
  <c r="K15"/>
  <c r="K51" s="1"/>
  <c r="L15"/>
  <c r="L51" s="1"/>
  <c r="B16"/>
  <c r="B6" i="33" s="1"/>
  <c r="C16" i="32"/>
  <c r="D6" i="33" s="1"/>
  <c r="D16" i="32"/>
  <c r="F6" i="33" s="1"/>
  <c r="E16" i="32"/>
  <c r="F16"/>
  <c r="G16"/>
  <c r="L6" i="33" s="1"/>
  <c r="H16" i="32"/>
  <c r="I16"/>
  <c r="J16"/>
  <c r="R6" i="33" s="1"/>
  <c r="K16" i="32"/>
  <c r="T6" i="33" s="1"/>
  <c r="L16" i="32"/>
  <c r="B17"/>
  <c r="C17"/>
  <c r="D7" i="33" s="1"/>
  <c r="D17" i="32"/>
  <c r="F7" i="33" s="1"/>
  <c r="E17" i="32"/>
  <c r="H7" i="33" s="1"/>
  <c r="F17" i="32"/>
  <c r="G17"/>
  <c r="H17"/>
  <c r="N7" i="33" s="1"/>
  <c r="I17" i="32"/>
  <c r="J17"/>
  <c r="K17"/>
  <c r="T7" i="33" s="1"/>
  <c r="L17" i="32"/>
  <c r="V7" i="33" s="1"/>
  <c r="B18" i="32"/>
  <c r="B8" i="33" s="1"/>
  <c r="C18" i="32"/>
  <c r="D18"/>
  <c r="E18"/>
  <c r="H8" i="33" s="1"/>
  <c r="F18" i="32"/>
  <c r="G18"/>
  <c r="H18"/>
  <c r="I18"/>
  <c r="P8" i="33" s="1"/>
  <c r="J18" i="32"/>
  <c r="K18"/>
  <c r="L18"/>
  <c r="V8" i="33" s="1"/>
  <c r="B19" i="32"/>
  <c r="B9" i="33" s="1"/>
  <c r="C19" i="32"/>
  <c r="D9" i="33" s="1"/>
  <c r="D19" i="32"/>
  <c r="E19"/>
  <c r="F19"/>
  <c r="J9" i="33" s="1"/>
  <c r="G19" i="32"/>
  <c r="H19"/>
  <c r="I19"/>
  <c r="P9" i="33" s="1"/>
  <c r="J19" i="32"/>
  <c r="R9" i="33" s="1"/>
  <c r="K19" i="32"/>
  <c r="L19"/>
  <c r="B20"/>
  <c r="B10" i="33" s="1"/>
  <c r="C20" i="32"/>
  <c r="D10" i="33" s="1"/>
  <c r="D20" i="32"/>
  <c r="F10" i="33" s="1"/>
  <c r="E20" i="32"/>
  <c r="F20"/>
  <c r="G20"/>
  <c r="L10" i="33" s="1"/>
  <c r="H20" i="32"/>
  <c r="I20"/>
  <c r="J20"/>
  <c r="R10" i="33" s="1"/>
  <c r="K20" i="32"/>
  <c r="T10" i="33" s="1"/>
  <c r="L20" i="32"/>
  <c r="V10" i="33" s="1"/>
  <c r="B21" i="32"/>
  <c r="C21"/>
  <c r="D21"/>
  <c r="F11" i="33" s="1"/>
  <c r="E21" i="32"/>
  <c r="F21"/>
  <c r="G21"/>
  <c r="H21"/>
  <c r="N11" i="33" s="1"/>
  <c r="I21" i="32"/>
  <c r="J21"/>
  <c r="K21"/>
  <c r="T11" i="33" s="1"/>
  <c r="L21" i="32"/>
  <c r="V11" i="33" s="1"/>
  <c r="B22" i="32"/>
  <c r="B12" i="33" s="1"/>
  <c r="C22" i="32"/>
  <c r="D22"/>
  <c r="E22"/>
  <c r="H12" i="33" s="1"/>
  <c r="F22" i="32"/>
  <c r="G22"/>
  <c r="H22"/>
  <c r="N12" i="33" s="1"/>
  <c r="I22" i="32"/>
  <c r="P12" i="33" s="1"/>
  <c r="J22" i="32"/>
  <c r="K22"/>
  <c r="L22"/>
  <c r="V12" i="33" s="1"/>
  <c r="B23" i="32"/>
  <c r="B13" i="33" s="1"/>
  <c r="C23" i="32"/>
  <c r="D13" i="33" s="1"/>
  <c r="D23" i="32"/>
  <c r="E23"/>
  <c r="F23"/>
  <c r="J13" i="33" s="1"/>
  <c r="G23" i="32"/>
  <c r="H23"/>
  <c r="I23"/>
  <c r="P13" i="33" s="1"/>
  <c r="J23" i="32"/>
  <c r="R13" i="33" s="1"/>
  <c r="K23" i="32"/>
  <c r="T13" i="33" s="1"/>
  <c r="L23" i="32"/>
  <c r="B24"/>
  <c r="C24"/>
  <c r="D14" i="33" s="1"/>
  <c r="D24" i="32"/>
  <c r="E24"/>
  <c r="F24"/>
  <c r="G24"/>
  <c r="L14" i="33" s="1"/>
  <c r="H24" i="32"/>
  <c r="I24"/>
  <c r="J24"/>
  <c r="R14" i="33" s="1"/>
  <c r="K24" i="32"/>
  <c r="T14" i="33" s="1"/>
  <c r="L24" i="32"/>
  <c r="V14" i="33" s="1"/>
  <c r="B25" i="32"/>
  <c r="C25"/>
  <c r="D25"/>
  <c r="F15" i="33" s="1"/>
  <c r="E25" i="32"/>
  <c r="F25"/>
  <c r="G25"/>
  <c r="L15" i="33" s="1"/>
  <c r="H25" i="32"/>
  <c r="N15" i="33" s="1"/>
  <c r="I25" i="32"/>
  <c r="J25"/>
  <c r="K25"/>
  <c r="T15" i="33" s="1"/>
  <c r="L25" i="32"/>
  <c r="V15" i="33" s="1"/>
  <c r="B26" i="32"/>
  <c r="B16" i="33" s="1"/>
  <c r="C26" i="32"/>
  <c r="D26"/>
  <c r="E26"/>
  <c r="H16" i="33" s="1"/>
  <c r="F26" i="32"/>
  <c r="G26"/>
  <c r="H26"/>
  <c r="N16" i="33" s="1"/>
  <c r="I26" i="32"/>
  <c r="P16" i="33" s="1"/>
  <c r="J26" i="32"/>
  <c r="R16" i="33" s="1"/>
  <c r="K26" i="32"/>
  <c r="L26"/>
  <c r="B27"/>
  <c r="B17" i="33" s="1"/>
  <c r="C27" i="32"/>
  <c r="D17" i="33" s="1"/>
  <c r="D27" i="32"/>
  <c r="F17" i="33" s="1"/>
  <c r="E27" i="32"/>
  <c r="H17" i="33" s="1"/>
  <c r="F27" i="32"/>
  <c r="J17" i="33" s="1"/>
  <c r="G27" i="32"/>
  <c r="L17" i="33" s="1"/>
  <c r="H27" i="32"/>
  <c r="N17" i="33" s="1"/>
  <c r="I27" i="32"/>
  <c r="J27"/>
  <c r="R17" i="33" s="1"/>
  <c r="K27" i="32"/>
  <c r="L27"/>
  <c r="B28"/>
  <c r="C28"/>
  <c r="D18" i="33" s="1"/>
  <c r="D28" i="32"/>
  <c r="E28"/>
  <c r="H18" i="33" s="1"/>
  <c r="F28" i="32"/>
  <c r="G28"/>
  <c r="L18" i="33" s="1"/>
  <c r="H28" i="32"/>
  <c r="I28"/>
  <c r="J28"/>
  <c r="K28"/>
  <c r="T18" i="33" s="1"/>
  <c r="L28" i="32"/>
  <c r="B29"/>
  <c r="B19" i="33" s="1"/>
  <c r="C29" i="32"/>
  <c r="D29"/>
  <c r="F19" i="33" s="1"/>
  <c r="E29" i="32"/>
  <c r="F29"/>
  <c r="G29"/>
  <c r="H29"/>
  <c r="N19" i="33" s="1"/>
  <c r="I29" i="32"/>
  <c r="J29"/>
  <c r="R19" i="33" s="1"/>
  <c r="K29" i="32"/>
  <c r="L29"/>
  <c r="V19" i="33" s="1"/>
  <c r="B30" i="32"/>
  <c r="C30"/>
  <c r="D30"/>
  <c r="E30"/>
  <c r="H20" i="33" s="1"/>
  <c r="F30" i="32"/>
  <c r="G30"/>
  <c r="L20" i="33" s="1"/>
  <c r="H30" i="32"/>
  <c r="I30"/>
  <c r="P20" i="33" s="1"/>
  <c r="J30" i="32"/>
  <c r="K30"/>
  <c r="L30"/>
  <c r="B31"/>
  <c r="B21" i="33" s="1"/>
  <c r="C31" i="32"/>
  <c r="D31"/>
  <c r="F21" i="33" s="1"/>
  <c r="E31" i="32"/>
  <c r="F31"/>
  <c r="J21" i="33" s="1"/>
  <c r="G31" i="32"/>
  <c r="H31"/>
  <c r="I31"/>
  <c r="J31"/>
  <c r="R21" i="33" s="1"/>
  <c r="K31" i="32"/>
  <c r="L31"/>
  <c r="V21" i="33" s="1"/>
  <c r="B32" i="32"/>
  <c r="C32"/>
  <c r="D22" i="33" s="1"/>
  <c r="D32" i="32"/>
  <c r="E32"/>
  <c r="F32"/>
  <c r="G32"/>
  <c r="L22" i="33" s="1"/>
  <c r="H32" i="32"/>
  <c r="I32"/>
  <c r="P22" i="33" s="1"/>
  <c r="J32" i="32"/>
  <c r="K32"/>
  <c r="T22" i="33" s="1"/>
  <c r="L32" i="32"/>
  <c r="B33"/>
  <c r="C33"/>
  <c r="D33"/>
  <c r="F23" i="33" s="1"/>
  <c r="E33" i="32"/>
  <c r="F33"/>
  <c r="J23" i="33" s="1"/>
  <c r="G33" i="32"/>
  <c r="H33"/>
  <c r="N23" i="33" s="1"/>
  <c r="I33" i="32"/>
  <c r="J33"/>
  <c r="K33"/>
  <c r="L33"/>
  <c r="V23" i="33" s="1"/>
  <c r="B34" i="32"/>
  <c r="C34"/>
  <c r="D24" i="33" s="1"/>
  <c r="D34" i="32"/>
  <c r="E34"/>
  <c r="H24" i="33" s="1"/>
  <c r="F34" i="32"/>
  <c r="G34"/>
  <c r="H34"/>
  <c r="I34"/>
  <c r="P24" i="33" s="1"/>
  <c r="J34" i="32"/>
  <c r="K34"/>
  <c r="T24" i="33" s="1"/>
  <c r="L34" i="32"/>
  <c r="B35"/>
  <c r="B25" i="33" s="1"/>
  <c r="C35" i="32"/>
  <c r="D35"/>
  <c r="E35"/>
  <c r="F35"/>
  <c r="J25" i="33" s="1"/>
  <c r="G35" i="32"/>
  <c r="H35"/>
  <c r="N25" i="33" s="1"/>
  <c r="I35" i="32"/>
  <c r="J35"/>
  <c r="R25" i="33" s="1"/>
  <c r="K35" i="32"/>
  <c r="L35"/>
  <c r="B36"/>
  <c r="B26" i="33" s="1"/>
  <c r="C36" i="32"/>
  <c r="D26" i="33" s="1"/>
  <c r="D36" i="32"/>
  <c r="E36"/>
  <c r="F36"/>
  <c r="J26" i="33" s="1"/>
  <c r="G36" i="32"/>
  <c r="L26" i="33" s="1"/>
  <c r="H36" i="32"/>
  <c r="I36"/>
  <c r="J36"/>
  <c r="R26" i="33" s="1"/>
  <c r="K36" i="32"/>
  <c r="T26" i="33" s="1"/>
  <c r="L36" i="32"/>
  <c r="B37"/>
  <c r="C37"/>
  <c r="D27" i="33" s="1"/>
  <c r="D37" i="32"/>
  <c r="F27" i="33" s="1"/>
  <c r="E37" i="32"/>
  <c r="F37"/>
  <c r="G37"/>
  <c r="L27" i="33" s="1"/>
  <c r="H37" i="32"/>
  <c r="N27" i="33" s="1"/>
  <c r="I37" i="32"/>
  <c r="J37"/>
  <c r="K37"/>
  <c r="T27" i="33" s="1"/>
  <c r="L37" i="32"/>
  <c r="V27" i="33" s="1"/>
  <c r="B38" i="32"/>
  <c r="C38"/>
  <c r="D38"/>
  <c r="F28" i="33" s="1"/>
  <c r="E38" i="32"/>
  <c r="H28" i="33" s="1"/>
  <c r="F38" i="32"/>
  <c r="G38"/>
  <c r="H38"/>
  <c r="N28" i="33" s="1"/>
  <c r="I38" i="32"/>
  <c r="P28" i="33" s="1"/>
  <c r="J38" i="32"/>
  <c r="K38"/>
  <c r="L38"/>
  <c r="V28" i="33" s="1"/>
  <c r="B39" i="32"/>
  <c r="B29" i="33" s="1"/>
  <c r="C39" i="32"/>
  <c r="D39"/>
  <c r="E39"/>
  <c r="H29" i="33" s="1"/>
  <c r="F39" i="32"/>
  <c r="J29" i="33" s="1"/>
  <c r="G39" i="32"/>
  <c r="H39"/>
  <c r="I39"/>
  <c r="P29" i="33" s="1"/>
  <c r="J39" i="32"/>
  <c r="R29" i="33" s="1"/>
  <c r="K39" i="32"/>
  <c r="L39"/>
  <c r="B40"/>
  <c r="B30" i="33" s="1"/>
  <c r="C40" i="32"/>
  <c r="C25" i="41" s="1"/>
  <c r="D40" i="32"/>
  <c r="E40"/>
  <c r="E25" i="41" s="1"/>
  <c r="F40" i="32"/>
  <c r="F25" i="41" s="1"/>
  <c r="G40" i="32"/>
  <c r="L30" i="33" s="1"/>
  <c r="H40" i="32"/>
  <c r="I40"/>
  <c r="I25" i="41" s="1"/>
  <c r="J40" i="32"/>
  <c r="R30" i="33" s="1"/>
  <c r="K40" i="32"/>
  <c r="T30" i="33" s="1"/>
  <c r="L40" i="32"/>
  <c r="B7"/>
  <c r="C7"/>
  <c r="D7"/>
  <c r="E7"/>
  <c r="F7"/>
  <c r="G7"/>
  <c r="H7"/>
  <c r="I7"/>
  <c r="J7"/>
  <c r="K7"/>
  <c r="L7"/>
  <c r="B31" i="33"/>
  <c r="C41" i="32"/>
  <c r="D41"/>
  <c r="E41"/>
  <c r="F41"/>
  <c r="G41"/>
  <c r="H41"/>
  <c r="I41"/>
  <c r="J41"/>
  <c r="K41"/>
  <c r="L41"/>
  <c r="B14" i="28"/>
  <c r="E18" i="29" s="1"/>
  <c r="C14" i="28"/>
  <c r="D14"/>
  <c r="E14"/>
  <c r="Z18" i="29" s="1"/>
  <c r="F14" i="28"/>
  <c r="AG18" i="29" s="1"/>
  <c r="G14" i="28"/>
  <c r="H14"/>
  <c r="I14"/>
  <c r="BB18" i="29" s="1"/>
  <c r="J14" i="28"/>
  <c r="BI18" i="29" s="1"/>
  <c r="K14" i="28"/>
  <c r="L14"/>
  <c r="B15"/>
  <c r="E19" i="29" s="1"/>
  <c r="C15" i="28"/>
  <c r="L19" i="29" s="1"/>
  <c r="D15" i="28"/>
  <c r="E15"/>
  <c r="F15"/>
  <c r="AG19" i="29" s="1"/>
  <c r="G15" i="28"/>
  <c r="AN19" i="29" s="1"/>
  <c r="H15" i="28"/>
  <c r="I15"/>
  <c r="J15"/>
  <c r="BI19" i="29" s="1"/>
  <c r="K15" i="28"/>
  <c r="BP19" i="29" s="1"/>
  <c r="L15" i="28"/>
  <c r="B16"/>
  <c r="C16"/>
  <c r="L20" i="29" s="1"/>
  <c r="D16" i="28"/>
  <c r="S20" i="29" s="1"/>
  <c r="E16" i="28"/>
  <c r="F16"/>
  <c r="G16"/>
  <c r="AN20" i="29" s="1"/>
  <c r="H16" i="28"/>
  <c r="AU20" i="29" s="1"/>
  <c r="I16" i="28"/>
  <c r="J16"/>
  <c r="K16"/>
  <c r="BP20" i="29" s="1"/>
  <c r="L16" i="28"/>
  <c r="BW20" i="29" s="1"/>
  <c r="B17" i="28"/>
  <c r="C17"/>
  <c r="D17"/>
  <c r="S21" i="29" s="1"/>
  <c r="E17" i="28"/>
  <c r="Z21" i="29" s="1"/>
  <c r="F17" i="28"/>
  <c r="G17"/>
  <c r="H17"/>
  <c r="AU21" i="29" s="1"/>
  <c r="I17" i="28"/>
  <c r="BB21" i="29" s="1"/>
  <c r="J17" i="28"/>
  <c r="K17"/>
  <c r="L17"/>
  <c r="BW21" i="29" s="1"/>
  <c r="B18" i="28"/>
  <c r="E22" i="29" s="1"/>
  <c r="C18" i="28"/>
  <c r="D18"/>
  <c r="E18"/>
  <c r="Z22" i="29" s="1"/>
  <c r="F18" i="28"/>
  <c r="AG22" i="29" s="1"/>
  <c r="G18" i="28"/>
  <c r="H18"/>
  <c r="I18"/>
  <c r="BB22" i="29" s="1"/>
  <c r="J18" i="28"/>
  <c r="BI22" i="29" s="1"/>
  <c r="K18" i="28"/>
  <c r="L18"/>
  <c r="B19"/>
  <c r="E23" i="29" s="1"/>
  <c r="C19" i="28"/>
  <c r="L23" i="29" s="1"/>
  <c r="D19" i="28"/>
  <c r="E19"/>
  <c r="F19"/>
  <c r="AG23" i="29" s="1"/>
  <c r="G19" i="28"/>
  <c r="AN23" i="29" s="1"/>
  <c r="H19" i="28"/>
  <c r="I19"/>
  <c r="J19"/>
  <c r="BI23" i="29" s="1"/>
  <c r="K19" i="28"/>
  <c r="BP23" i="29" s="1"/>
  <c r="L19" i="28"/>
  <c r="B20"/>
  <c r="C20"/>
  <c r="L24" i="29" s="1"/>
  <c r="D20" i="28"/>
  <c r="S24" i="29" s="1"/>
  <c r="E20" i="28"/>
  <c r="F20"/>
  <c r="G20"/>
  <c r="AN24" i="29" s="1"/>
  <c r="H20" i="28"/>
  <c r="AU24" i="29" s="1"/>
  <c r="I20" i="28"/>
  <c r="J20"/>
  <c r="K20"/>
  <c r="BP24" i="29" s="1"/>
  <c r="L20" i="28"/>
  <c r="BW24" i="29" s="1"/>
  <c r="B21" i="28"/>
  <c r="C21"/>
  <c r="D21"/>
  <c r="S25" i="29" s="1"/>
  <c r="E21" i="28"/>
  <c r="Z25" i="29" s="1"/>
  <c r="F21" i="28"/>
  <c r="G21"/>
  <c r="H21"/>
  <c r="AU25" i="29" s="1"/>
  <c r="I21" i="28"/>
  <c r="BB25" i="29" s="1"/>
  <c r="J21" i="28"/>
  <c r="K21"/>
  <c r="L21"/>
  <c r="BW25" i="29" s="1"/>
  <c r="B22" i="28"/>
  <c r="E26" i="29" s="1"/>
  <c r="C22" i="28"/>
  <c r="D22"/>
  <c r="E22"/>
  <c r="Z26" i="29" s="1"/>
  <c r="F22" i="28"/>
  <c r="AG26" i="29" s="1"/>
  <c r="G22" i="28"/>
  <c r="H22"/>
  <c r="I22"/>
  <c r="BB26" i="29" s="1"/>
  <c r="J22" i="28"/>
  <c r="BI26" i="29" s="1"/>
  <c r="K22" i="28"/>
  <c r="L22"/>
  <c r="B23"/>
  <c r="E27" i="29" s="1"/>
  <c r="C23" i="28"/>
  <c r="L27" i="29" s="1"/>
  <c r="D23" i="28"/>
  <c r="E23"/>
  <c r="F23"/>
  <c r="AG27" i="29" s="1"/>
  <c r="G23" i="28"/>
  <c r="AN27" i="29" s="1"/>
  <c r="H23" i="28"/>
  <c r="I23"/>
  <c r="J23"/>
  <c r="BI27" i="29" s="1"/>
  <c r="K23" i="28"/>
  <c r="BP27" i="29" s="1"/>
  <c r="L23" i="28"/>
  <c r="B24"/>
  <c r="C24"/>
  <c r="L28" i="29" s="1"/>
  <c r="D24" i="28"/>
  <c r="S28" i="29" s="1"/>
  <c r="E24" i="28"/>
  <c r="F24"/>
  <c r="G24"/>
  <c r="AN28" i="29" s="1"/>
  <c r="H24" i="28"/>
  <c r="AU28" i="29" s="1"/>
  <c r="I24" i="28"/>
  <c r="J24"/>
  <c r="K24"/>
  <c r="BP28" i="29" s="1"/>
  <c r="L24" i="28"/>
  <c r="BW28" i="29" s="1"/>
  <c r="B25" i="28"/>
  <c r="C25"/>
  <c r="D25"/>
  <c r="S29" i="29" s="1"/>
  <c r="E25" i="28"/>
  <c r="Z29" i="29" s="1"/>
  <c r="F25" i="28"/>
  <c r="G25"/>
  <c r="H25"/>
  <c r="AU29" i="29" s="1"/>
  <c r="I25" i="28"/>
  <c r="BB29" i="29" s="1"/>
  <c r="J25" i="28"/>
  <c r="K25"/>
  <c r="L25"/>
  <c r="BW29" i="29" s="1"/>
  <c r="B26" i="28"/>
  <c r="E30" i="29" s="1"/>
  <c r="C26" i="28"/>
  <c r="D26"/>
  <c r="E26"/>
  <c r="Z30" i="29" s="1"/>
  <c r="F26" i="28"/>
  <c r="AG30" i="29" s="1"/>
  <c r="G26" i="28"/>
  <c r="H26"/>
  <c r="I26"/>
  <c r="BB30" i="29" s="1"/>
  <c r="J26" i="28"/>
  <c r="BI30" i="29" s="1"/>
  <c r="K26" i="28"/>
  <c r="L26"/>
  <c r="B27"/>
  <c r="E31" i="29" s="1"/>
  <c r="C27" i="28"/>
  <c r="L31" i="29" s="1"/>
  <c r="D27" i="28"/>
  <c r="E27"/>
  <c r="F27"/>
  <c r="AG31" i="29" s="1"/>
  <c r="G27" i="28"/>
  <c r="AN31" i="29" s="1"/>
  <c r="H27" i="28"/>
  <c r="I27"/>
  <c r="J27"/>
  <c r="BI31" i="29" s="1"/>
  <c r="K27" i="28"/>
  <c r="BP31" i="29" s="1"/>
  <c r="L27" i="28"/>
  <c r="B28"/>
  <c r="C28"/>
  <c r="L32" i="29" s="1"/>
  <c r="D28" i="28"/>
  <c r="S32" i="29" s="1"/>
  <c r="E28" i="28"/>
  <c r="F28"/>
  <c r="G28"/>
  <c r="AN32" i="29" s="1"/>
  <c r="H28" i="28"/>
  <c r="AU32" i="29" s="1"/>
  <c r="I28" i="28"/>
  <c r="J28"/>
  <c r="K28"/>
  <c r="BP32" i="29" s="1"/>
  <c r="L28" i="28"/>
  <c r="BW32" i="29" s="1"/>
  <c r="B29" i="28"/>
  <c r="C29"/>
  <c r="D29"/>
  <c r="S33" i="29" s="1"/>
  <c r="E29" i="28"/>
  <c r="Z33" i="29" s="1"/>
  <c r="F29" i="28"/>
  <c r="G29"/>
  <c r="H29"/>
  <c r="AU33" i="29" s="1"/>
  <c r="I29" i="28"/>
  <c r="I20" i="41" s="1"/>
  <c r="J29" i="28"/>
  <c r="K29"/>
  <c r="L29"/>
  <c r="L20" i="41" s="1"/>
  <c r="B13" i="28"/>
  <c r="C13"/>
  <c r="L17" i="29" s="1"/>
  <c r="D13" i="28"/>
  <c r="S17" i="29" s="1"/>
  <c r="F13" i="28"/>
  <c r="G13"/>
  <c r="AN17" i="29" s="1"/>
  <c r="H13" i="28"/>
  <c r="AU17" i="29" s="1"/>
  <c r="J13" i="28"/>
  <c r="K13"/>
  <c r="BP17" i="29" s="1"/>
  <c r="L13" i="28"/>
  <c r="BW17" i="29" s="1"/>
  <c r="D7" i="23"/>
  <c r="D43" s="1"/>
  <c r="G7"/>
  <c r="G43" s="1"/>
  <c r="J7"/>
  <c r="J43" s="1"/>
  <c r="M7"/>
  <c r="M43" s="1"/>
  <c r="P7"/>
  <c r="P43" s="1"/>
  <c r="S7"/>
  <c r="S43" s="1"/>
  <c r="V7"/>
  <c r="V43" s="1"/>
  <c r="Y7"/>
  <c r="Y43" s="1"/>
  <c r="AB7"/>
  <c r="AB43" s="1"/>
  <c r="AE7"/>
  <c r="AE43" s="1"/>
  <c r="AH7"/>
  <c r="AH43" s="1"/>
  <c r="D8"/>
  <c r="G8"/>
  <c r="K9" i="29" s="1"/>
  <c r="J8" i="23"/>
  <c r="R9" i="29" s="1"/>
  <c r="M8" i="23"/>
  <c r="P8"/>
  <c r="S8"/>
  <c r="AM9" i="29" s="1"/>
  <c r="V8" i="23"/>
  <c r="AT9" i="29" s="1"/>
  <c r="Y8" i="23"/>
  <c r="AB8"/>
  <c r="AE8"/>
  <c r="BO9" i="29" s="1"/>
  <c r="AH8" i="23"/>
  <c r="BV9" i="29" s="1"/>
  <c r="D9" i="23"/>
  <c r="G9"/>
  <c r="J9"/>
  <c r="R10" i="29" s="1"/>
  <c r="M9" i="23"/>
  <c r="Y10" i="29" s="1"/>
  <c r="P9" i="23"/>
  <c r="S9"/>
  <c r="V9"/>
  <c r="AT10" i="29" s="1"/>
  <c r="Y9" i="23"/>
  <c r="BA10" i="29" s="1"/>
  <c r="AB9" i="23"/>
  <c r="AE9"/>
  <c r="AH9"/>
  <c r="BV10" i="29" s="1"/>
  <c r="D10" i="23"/>
  <c r="D11" i="29" s="1"/>
  <c r="G10" i="23"/>
  <c r="J10"/>
  <c r="M10"/>
  <c r="Y11" i="29" s="1"/>
  <c r="P10" i="23"/>
  <c r="AF11" i="29" s="1"/>
  <c r="S10" i="23"/>
  <c r="V10"/>
  <c r="Y10"/>
  <c r="BA11" i="29" s="1"/>
  <c r="AB10" i="23"/>
  <c r="BH11" i="29" s="1"/>
  <c r="AE10" i="23"/>
  <c r="AH10"/>
  <c r="D11"/>
  <c r="D12" i="29" s="1"/>
  <c r="G11" i="23"/>
  <c r="K12" i="29" s="1"/>
  <c r="J11" i="23"/>
  <c r="M11"/>
  <c r="P11"/>
  <c r="AF12" i="29" s="1"/>
  <c r="S11" i="23"/>
  <c r="V11"/>
  <c r="Y11"/>
  <c r="AB11"/>
  <c r="BH12" i="29" s="1"/>
  <c r="AE11" i="23"/>
  <c r="BO12" i="29" s="1"/>
  <c r="AH11" i="23"/>
  <c r="D12"/>
  <c r="G12"/>
  <c r="K13" i="29" s="1"/>
  <c r="J12" i="23"/>
  <c r="R13" i="29" s="1"/>
  <c r="M12" i="23"/>
  <c r="P12"/>
  <c r="S12"/>
  <c r="AM13" i="29" s="1"/>
  <c r="V12" i="23"/>
  <c r="AT13" i="29" s="1"/>
  <c r="Y12" i="23"/>
  <c r="AB12"/>
  <c r="AE12"/>
  <c r="BO13" i="29" s="1"/>
  <c r="AH12" i="23"/>
  <c r="BV13" i="29" s="1"/>
  <c r="D13" i="23"/>
  <c r="G13"/>
  <c r="J13"/>
  <c r="R14" i="29" s="1"/>
  <c r="M13" i="23"/>
  <c r="P13"/>
  <c r="S13"/>
  <c r="V13"/>
  <c r="AT14" i="29" s="1"/>
  <c r="Y13" i="23"/>
  <c r="BA14" i="29" s="1"/>
  <c r="AB13" i="23"/>
  <c r="AE13"/>
  <c r="AH13"/>
  <c r="BV14" i="29" s="1"/>
  <c r="D14" i="23"/>
  <c r="D15" i="29" s="1"/>
  <c r="G14" i="23"/>
  <c r="J14"/>
  <c r="M14"/>
  <c r="Y15" i="29" s="1"/>
  <c r="P14" i="23"/>
  <c r="AF15" i="29" s="1"/>
  <c r="S14" i="23"/>
  <c r="V14"/>
  <c r="Y14"/>
  <c r="BA15" i="29" s="1"/>
  <c r="AB14" i="23"/>
  <c r="BH15" i="29" s="1"/>
  <c r="AE14" i="23"/>
  <c r="AH14"/>
  <c r="D15"/>
  <c r="D16" i="29" s="1"/>
  <c r="G15" i="23"/>
  <c r="J15"/>
  <c r="M15"/>
  <c r="P15"/>
  <c r="AF16" i="29" s="1"/>
  <c r="S15" i="23"/>
  <c r="AM16" i="29" s="1"/>
  <c r="V15" i="23"/>
  <c r="Y15"/>
  <c r="AB15"/>
  <c r="BH16" i="29" s="1"/>
  <c r="AE15" i="23"/>
  <c r="AH15"/>
  <c r="D16"/>
  <c r="G16"/>
  <c r="K17" i="29" s="1"/>
  <c r="J16" i="23"/>
  <c r="R17" i="29" s="1"/>
  <c r="M16" i="23"/>
  <c r="P16"/>
  <c r="S16"/>
  <c r="AM17" i="29" s="1"/>
  <c r="V16" i="23"/>
  <c r="Y16"/>
  <c r="AB16"/>
  <c r="AE16"/>
  <c r="BO17" i="29" s="1"/>
  <c r="AH16" i="23"/>
  <c r="BV17" i="29" s="1"/>
  <c r="D17" i="23"/>
  <c r="G17"/>
  <c r="J17"/>
  <c r="R18" i="29" s="1"/>
  <c r="M17" i="23"/>
  <c r="Y18" i="29" s="1"/>
  <c r="P17" i="23"/>
  <c r="S17"/>
  <c r="V17"/>
  <c r="Y17"/>
  <c r="BA18" i="29" s="1"/>
  <c r="AB17" i="23"/>
  <c r="AE17"/>
  <c r="AH17"/>
  <c r="BV18" i="29" s="1"/>
  <c r="D18" i="23"/>
  <c r="D19" i="29" s="1"/>
  <c r="G18" i="23"/>
  <c r="J18"/>
  <c r="M18"/>
  <c r="Y19" i="29" s="1"/>
  <c r="P18" i="23"/>
  <c r="AF19" i="29" s="1"/>
  <c r="S18" i="23"/>
  <c r="V18"/>
  <c r="Y18"/>
  <c r="BA19" i="29" s="1"/>
  <c r="AB18" i="23"/>
  <c r="AE18"/>
  <c r="AH18"/>
  <c r="D19"/>
  <c r="D20" i="29" s="1"/>
  <c r="G19" i="23"/>
  <c r="K20" i="29" s="1"/>
  <c r="J19" i="23"/>
  <c r="M19"/>
  <c r="P19"/>
  <c r="AF20" i="29" s="1"/>
  <c r="S19" i="23"/>
  <c r="AM20" i="29" s="1"/>
  <c r="V19" i="23"/>
  <c r="Y19"/>
  <c r="AB19"/>
  <c r="BH20" i="29" s="1"/>
  <c r="AE19" i="23"/>
  <c r="BO20" i="29" s="1"/>
  <c r="AH19" i="23"/>
  <c r="D20"/>
  <c r="G20"/>
  <c r="K21" i="29" s="1"/>
  <c r="J20" i="23"/>
  <c r="M20"/>
  <c r="P20"/>
  <c r="S20"/>
  <c r="AM21" i="29" s="1"/>
  <c r="V20" i="23"/>
  <c r="AT21" i="29" s="1"/>
  <c r="Y20" i="23"/>
  <c r="AB20"/>
  <c r="AE20"/>
  <c r="BO21" i="29" s="1"/>
  <c r="AH20" i="23"/>
  <c r="D21"/>
  <c r="G21"/>
  <c r="J21"/>
  <c r="R22" i="29" s="1"/>
  <c r="M21" i="23"/>
  <c r="Y22" i="29" s="1"/>
  <c r="P21" i="23"/>
  <c r="S21"/>
  <c r="V21"/>
  <c r="Y21"/>
  <c r="BA22" i="29" s="1"/>
  <c r="AB21" i="23"/>
  <c r="AE21"/>
  <c r="AH21"/>
  <c r="BV22" i="29" s="1"/>
  <c r="D22" i="23"/>
  <c r="G22"/>
  <c r="J22"/>
  <c r="M22"/>
  <c r="Y23" i="29" s="1"/>
  <c r="P22" i="23"/>
  <c r="AF23" i="29" s="1"/>
  <c r="S22" i="23"/>
  <c r="V22"/>
  <c r="Y22"/>
  <c r="BA23" i="29" s="1"/>
  <c r="AB22" i="23"/>
  <c r="AE22"/>
  <c r="AH22"/>
  <c r="D23"/>
  <c r="D24" i="29" s="1"/>
  <c r="G23" i="23"/>
  <c r="K24" i="29" s="1"/>
  <c r="J23" i="23"/>
  <c r="M23"/>
  <c r="P23"/>
  <c r="AF24" i="29" s="1"/>
  <c r="S23" i="23"/>
  <c r="AM24" i="29" s="1"/>
  <c r="V23" i="23"/>
  <c r="Y23"/>
  <c r="AB23"/>
  <c r="BH24" i="29" s="1"/>
  <c r="AE23" i="23"/>
  <c r="BO24" i="29" s="1"/>
  <c r="AH23" i="23"/>
  <c r="D24"/>
  <c r="G24"/>
  <c r="K25" i="29" s="1"/>
  <c r="J24" i="23"/>
  <c r="R25" i="29" s="1"/>
  <c r="M24" i="23"/>
  <c r="P24"/>
  <c r="S24"/>
  <c r="AM25" i="29" s="1"/>
  <c r="V24" i="23"/>
  <c r="AT25" i="29" s="1"/>
  <c r="Y24" i="23"/>
  <c r="AB24"/>
  <c r="AE24"/>
  <c r="BO25" i="29" s="1"/>
  <c r="AH24" i="23"/>
  <c r="D25"/>
  <c r="G25"/>
  <c r="J25"/>
  <c r="R26" i="29" s="1"/>
  <c r="M25" i="23"/>
  <c r="Y26" i="29" s="1"/>
  <c r="P25" i="23"/>
  <c r="S25"/>
  <c r="V25"/>
  <c r="AT26" i="29" s="1"/>
  <c r="Y25" i="23"/>
  <c r="AB25"/>
  <c r="AE25"/>
  <c r="AH25"/>
  <c r="BV26" i="29" s="1"/>
  <c r="D26" i="23"/>
  <c r="D27" i="29" s="1"/>
  <c r="G26" i="23"/>
  <c r="J26"/>
  <c r="M26"/>
  <c r="Y27" i="29" s="1"/>
  <c r="P26" i="23"/>
  <c r="S26"/>
  <c r="V26"/>
  <c r="Y26"/>
  <c r="BA27" i="29" s="1"/>
  <c r="AB26" i="23"/>
  <c r="BH27" i="29" s="1"/>
  <c r="AE26" i="23"/>
  <c r="AH26"/>
  <c r="D27"/>
  <c r="D28" i="29" s="1"/>
  <c r="G27" i="23"/>
  <c r="K28" i="29" s="1"/>
  <c r="J27" i="23"/>
  <c r="M27"/>
  <c r="P27"/>
  <c r="S27"/>
  <c r="AM28" i="29" s="1"/>
  <c r="V27" i="23"/>
  <c r="Y27"/>
  <c r="AB27"/>
  <c r="BH28" i="29" s="1"/>
  <c r="AE27" i="23"/>
  <c r="BO28" i="29" s="1"/>
  <c r="AH27" i="23"/>
  <c r="D28"/>
  <c r="G28"/>
  <c r="K29" i="29" s="1"/>
  <c r="J28" i="23"/>
  <c r="M28"/>
  <c r="P28"/>
  <c r="S28"/>
  <c r="AM29" i="29" s="1"/>
  <c r="V28" i="23"/>
  <c r="AT29" i="29" s="1"/>
  <c r="Y28" i="23"/>
  <c r="AB28"/>
  <c r="AE28"/>
  <c r="BO29" i="29" s="1"/>
  <c r="AH28" i="23"/>
  <c r="BV29" i="29" s="1"/>
  <c r="D29" i="23"/>
  <c r="G29"/>
  <c r="J29"/>
  <c r="R30" i="29" s="1"/>
  <c r="M29" i="23"/>
  <c r="Y30" i="29" s="1"/>
  <c r="P29" i="23"/>
  <c r="S29"/>
  <c r="V29"/>
  <c r="AT30" i="29" s="1"/>
  <c r="Y29" i="23"/>
  <c r="BA30" i="29" s="1"/>
  <c r="AB29" i="23"/>
  <c r="AE29"/>
  <c r="AH29"/>
  <c r="BV30" i="29" s="1"/>
  <c r="D30" i="23"/>
  <c r="D31" i="29" s="1"/>
  <c r="G30" i="23"/>
  <c r="K31" i="29" s="1"/>
  <c r="J30" i="23"/>
  <c r="M30"/>
  <c r="Y31" i="29" s="1"/>
  <c r="P30" i="23"/>
  <c r="AF31" i="29" s="1"/>
  <c r="S30" i="23"/>
  <c r="V30"/>
  <c r="Y30"/>
  <c r="BA31" i="29" s="1"/>
  <c r="AB30" i="23"/>
  <c r="BH31" i="29" s="1"/>
  <c r="AE30" i="23"/>
  <c r="AH30"/>
  <c r="D31"/>
  <c r="D32" i="29" s="1"/>
  <c r="G31" i="23"/>
  <c r="J31"/>
  <c r="M31"/>
  <c r="P31"/>
  <c r="AF32" i="29" s="1"/>
  <c r="S31" i="23"/>
  <c r="AM32" i="29" s="1"/>
  <c r="V31" i="23"/>
  <c r="Y31"/>
  <c r="AB31"/>
  <c r="BH32" i="29" s="1"/>
  <c r="AE31" i="23"/>
  <c r="BO32" i="29" s="1"/>
  <c r="AH31" i="23"/>
  <c r="D32"/>
  <c r="G32"/>
  <c r="C19" i="41" s="1"/>
  <c r="J32" i="23"/>
  <c r="D19" i="41" s="1"/>
  <c r="M32" i="23"/>
  <c r="P32"/>
  <c r="S32"/>
  <c r="AM33" i="29" s="1"/>
  <c r="V32" i="23"/>
  <c r="AT33" i="29" s="1"/>
  <c r="Y32" i="23"/>
  <c r="AB32"/>
  <c r="AE32"/>
  <c r="K19" i="41" s="1"/>
  <c r="AH32" i="23"/>
  <c r="L19" i="41" s="1"/>
  <c r="D33" i="23"/>
  <c r="G33"/>
  <c r="J33"/>
  <c r="M33"/>
  <c r="P33"/>
  <c r="S33"/>
  <c r="V33"/>
  <c r="Y33"/>
  <c r="AB33"/>
  <c r="AE33"/>
  <c r="AH33"/>
  <c r="G10" i="41"/>
  <c r="J10"/>
  <c r="K10"/>
  <c r="D8" i="16"/>
  <c r="D9"/>
  <c r="E8" i="19" s="1"/>
  <c r="D10" i="16"/>
  <c r="E9" i="19" s="1"/>
  <c r="E9" i="16"/>
  <c r="E8" s="1"/>
  <c r="U9"/>
  <c r="V9" s="1"/>
  <c r="V10"/>
  <c r="AG9"/>
  <c r="AG8" s="1"/>
  <c r="AH8" s="1"/>
  <c r="AK9"/>
  <c r="AO9"/>
  <c r="AP10"/>
  <c r="D11"/>
  <c r="E10" i="19" s="1"/>
  <c r="F11" i="16"/>
  <c r="J11"/>
  <c r="N11"/>
  <c r="R11"/>
  <c r="V11"/>
  <c r="Z11"/>
  <c r="AD11"/>
  <c r="AH11"/>
  <c r="AL11"/>
  <c r="AP11"/>
  <c r="D12"/>
  <c r="F12"/>
  <c r="J12"/>
  <c r="N12"/>
  <c r="R12"/>
  <c r="V12"/>
  <c r="Z12"/>
  <c r="AD12"/>
  <c r="AH12"/>
  <c r="AL12"/>
  <c r="AP12"/>
  <c r="D13"/>
  <c r="F13"/>
  <c r="J13"/>
  <c r="N13"/>
  <c r="R13"/>
  <c r="V13"/>
  <c r="Z13"/>
  <c r="AD13"/>
  <c r="AH13"/>
  <c r="AL13"/>
  <c r="AP13"/>
  <c r="D14"/>
  <c r="F14"/>
  <c r="J14"/>
  <c r="N14"/>
  <c r="R14"/>
  <c r="V14"/>
  <c r="Z14"/>
  <c r="AD14"/>
  <c r="AH14"/>
  <c r="AL14"/>
  <c r="AP14"/>
  <c r="D15"/>
  <c r="E14" i="19" s="1"/>
  <c r="F15" i="16"/>
  <c r="J15"/>
  <c r="N15"/>
  <c r="R15"/>
  <c r="V15"/>
  <c r="Z15"/>
  <c r="AD15"/>
  <c r="AH15"/>
  <c r="AL15"/>
  <c r="AP15"/>
  <c r="D16"/>
  <c r="E15" i="19" s="1"/>
  <c r="F16" i="16"/>
  <c r="J16"/>
  <c r="N16"/>
  <c r="R16"/>
  <c r="V16"/>
  <c r="Z16"/>
  <c r="AD16"/>
  <c r="AH16"/>
  <c r="AL16"/>
  <c r="AP16"/>
  <c r="D17"/>
  <c r="E16" i="19" s="1"/>
  <c r="F17" i="16"/>
  <c r="J17"/>
  <c r="N17"/>
  <c r="R17"/>
  <c r="V17"/>
  <c r="Z17"/>
  <c r="AD17"/>
  <c r="AH17"/>
  <c r="AL17"/>
  <c r="AP17"/>
  <c r="D18"/>
  <c r="E17" i="19" s="1"/>
  <c r="F18" i="16"/>
  <c r="J18"/>
  <c r="N18"/>
  <c r="R18"/>
  <c r="V18"/>
  <c r="Z18"/>
  <c r="AD18"/>
  <c r="AH18"/>
  <c r="AL18"/>
  <c r="AP18"/>
  <c r="D19"/>
  <c r="F19"/>
  <c r="J19"/>
  <c r="N19"/>
  <c r="R19"/>
  <c r="V19"/>
  <c r="Z19"/>
  <c r="AD19"/>
  <c r="AH19"/>
  <c r="AL19"/>
  <c r="AP19"/>
  <c r="D20"/>
  <c r="F20"/>
  <c r="J20"/>
  <c r="N20"/>
  <c r="R20"/>
  <c r="V20"/>
  <c r="Z20"/>
  <c r="AD20"/>
  <c r="AH20"/>
  <c r="AL20"/>
  <c r="AP20"/>
  <c r="D21"/>
  <c r="F21"/>
  <c r="J21"/>
  <c r="N21"/>
  <c r="R21"/>
  <c r="V21"/>
  <c r="Z21"/>
  <c r="AD21"/>
  <c r="AH21"/>
  <c r="AL21"/>
  <c r="AP21"/>
  <c r="D22"/>
  <c r="E21" i="19" s="1"/>
  <c r="F22" i="16"/>
  <c r="J22"/>
  <c r="N22"/>
  <c r="R22"/>
  <c r="V22"/>
  <c r="Z22"/>
  <c r="AD22"/>
  <c r="AH22"/>
  <c r="AL22"/>
  <c r="AP22"/>
  <c r="D23"/>
  <c r="F23"/>
  <c r="J23"/>
  <c r="N23"/>
  <c r="R23"/>
  <c r="V23"/>
  <c r="Z23"/>
  <c r="AD23"/>
  <c r="AH23"/>
  <c r="AL23"/>
  <c r="AP23"/>
  <c r="D24"/>
  <c r="F24"/>
  <c r="J24"/>
  <c r="N24"/>
  <c r="R24"/>
  <c r="V24"/>
  <c r="Z24"/>
  <c r="AD24"/>
  <c r="AH24"/>
  <c r="AL24"/>
  <c r="AP24"/>
  <c r="D25"/>
  <c r="E24" i="19" s="1"/>
  <c r="F25" i="16"/>
  <c r="J25"/>
  <c r="N25"/>
  <c r="R25"/>
  <c r="V25"/>
  <c r="Z25"/>
  <c r="AD25"/>
  <c r="AH25"/>
  <c r="AL25"/>
  <c r="AP25"/>
  <c r="D26"/>
  <c r="E25" i="19" s="1"/>
  <c r="F26" i="16"/>
  <c r="J26"/>
  <c r="N26"/>
  <c r="R26"/>
  <c r="V26"/>
  <c r="Z26"/>
  <c r="AD26"/>
  <c r="AH26"/>
  <c r="AL26"/>
  <c r="AP26"/>
  <c r="D27"/>
  <c r="E26" i="19" s="1"/>
  <c r="F27" i="16"/>
  <c r="J27"/>
  <c r="N27"/>
  <c r="R27"/>
  <c r="V27"/>
  <c r="Z27"/>
  <c r="AD27"/>
  <c r="AH27"/>
  <c r="AL27"/>
  <c r="AP27"/>
  <c r="D28"/>
  <c r="E27" i="19" s="1"/>
  <c r="F28" i="16"/>
  <c r="J28"/>
  <c r="N28"/>
  <c r="R28"/>
  <c r="V28"/>
  <c r="Z28"/>
  <c r="AD28"/>
  <c r="AH28"/>
  <c r="AL28"/>
  <c r="AP28"/>
  <c r="D29"/>
  <c r="E28" i="19" s="1"/>
  <c r="F29" i="16"/>
  <c r="J29"/>
  <c r="N29"/>
  <c r="R29"/>
  <c r="V29"/>
  <c r="Z29"/>
  <c r="AD29"/>
  <c r="AH29"/>
  <c r="AL29"/>
  <c r="AP29"/>
  <c r="D30"/>
  <c r="E29" i="19" s="1"/>
  <c r="F30" i="16"/>
  <c r="J30"/>
  <c r="N30"/>
  <c r="R30"/>
  <c r="V30"/>
  <c r="Z30"/>
  <c r="AD30"/>
  <c r="AH30"/>
  <c r="AL30"/>
  <c r="AP30"/>
  <c r="D31"/>
  <c r="J31"/>
  <c r="R31"/>
  <c r="Z31"/>
  <c r="AH31"/>
  <c r="AP31"/>
  <c r="D32"/>
  <c r="E31" i="19" s="1"/>
  <c r="P6" i="18"/>
  <c r="P42" s="1"/>
  <c r="AF6"/>
  <c r="AF42" s="1"/>
  <c r="AV6"/>
  <c r="AV42" s="1"/>
  <c r="BL6"/>
  <c r="BL42" s="1"/>
  <c r="CB6"/>
  <c r="CB42" s="1"/>
  <c r="CR6"/>
  <c r="CR42" s="1"/>
  <c r="DH6"/>
  <c r="DH42" s="1"/>
  <c r="DX6"/>
  <c r="DX42" s="1"/>
  <c r="EN6"/>
  <c r="EN42" s="1"/>
  <c r="FD6"/>
  <c r="FD42" s="1"/>
  <c r="FT6"/>
  <c r="FT42" s="1"/>
  <c r="P7"/>
  <c r="AF7"/>
  <c r="AV7"/>
  <c r="BL7"/>
  <c r="CB7"/>
  <c r="CR7"/>
  <c r="DH7"/>
  <c r="DX7"/>
  <c r="EN7"/>
  <c r="FD7"/>
  <c r="FT7"/>
  <c r="P8"/>
  <c r="AF8"/>
  <c r="AV8"/>
  <c r="BL8"/>
  <c r="CB8"/>
  <c r="CR8"/>
  <c r="DH8"/>
  <c r="DX8"/>
  <c r="EN8"/>
  <c r="FD8"/>
  <c r="FT8"/>
  <c r="P9"/>
  <c r="AF9"/>
  <c r="AV9"/>
  <c r="BL9"/>
  <c r="CB9"/>
  <c r="CR9"/>
  <c r="DH9"/>
  <c r="DX9"/>
  <c r="EN9"/>
  <c r="FD9"/>
  <c r="FT9"/>
  <c r="P10"/>
  <c r="AF10"/>
  <c r="AV10"/>
  <c r="BL10"/>
  <c r="CB10"/>
  <c r="CR10"/>
  <c r="DH10"/>
  <c r="DX10"/>
  <c r="EN10"/>
  <c r="FD10"/>
  <c r="FT10"/>
  <c r="P11"/>
  <c r="AF11"/>
  <c r="AV11"/>
  <c r="BL11"/>
  <c r="CB11"/>
  <c r="CR11"/>
  <c r="DH11"/>
  <c r="DX11"/>
  <c r="EN11"/>
  <c r="FD11"/>
  <c r="FT11"/>
  <c r="P12"/>
  <c r="AF12"/>
  <c r="AV12"/>
  <c r="BL12"/>
  <c r="CB12"/>
  <c r="CR12"/>
  <c r="DH12"/>
  <c r="DX12"/>
  <c r="EN12"/>
  <c r="FD12"/>
  <c r="FT12"/>
  <c r="P13"/>
  <c r="AF13"/>
  <c r="AV13"/>
  <c r="BL13"/>
  <c r="CB13"/>
  <c r="CR13"/>
  <c r="DH13"/>
  <c r="DX13"/>
  <c r="EN13"/>
  <c r="FD13"/>
  <c r="FT13"/>
  <c r="P14"/>
  <c r="AF14"/>
  <c r="AV14"/>
  <c r="BL14"/>
  <c r="CB14"/>
  <c r="CR14"/>
  <c r="DH14"/>
  <c r="DX14"/>
  <c r="EN14"/>
  <c r="FD14"/>
  <c r="FT14"/>
  <c r="P15"/>
  <c r="AF15"/>
  <c r="AV15"/>
  <c r="BL15"/>
  <c r="CB15"/>
  <c r="CR15"/>
  <c r="DH15"/>
  <c r="DX15"/>
  <c r="EN15"/>
  <c r="FD15"/>
  <c r="FT15"/>
  <c r="P16"/>
  <c r="AF16"/>
  <c r="AV16"/>
  <c r="BL16"/>
  <c r="CB16"/>
  <c r="CR16"/>
  <c r="DH16"/>
  <c r="DX16"/>
  <c r="EN16"/>
  <c r="FD16"/>
  <c r="FT16"/>
  <c r="P17"/>
  <c r="AF17"/>
  <c r="AV17"/>
  <c r="BL17"/>
  <c r="CB17"/>
  <c r="CR17"/>
  <c r="DH17"/>
  <c r="DX17"/>
  <c r="EN17"/>
  <c r="FD17"/>
  <c r="FT17"/>
  <c r="P18"/>
  <c r="AF18"/>
  <c r="AV18"/>
  <c r="BL18"/>
  <c r="CB18"/>
  <c r="CR18"/>
  <c r="DH18"/>
  <c r="DX18"/>
  <c r="EN18"/>
  <c r="FD18"/>
  <c r="FT18"/>
  <c r="P19"/>
  <c r="AF19"/>
  <c r="AV19"/>
  <c r="BL19"/>
  <c r="CB19"/>
  <c r="CR19"/>
  <c r="DH19"/>
  <c r="DX19"/>
  <c r="EN19"/>
  <c r="FD19"/>
  <c r="FT19"/>
  <c r="P20"/>
  <c r="AF20"/>
  <c r="AV20"/>
  <c r="BL20"/>
  <c r="CB20"/>
  <c r="CR20"/>
  <c r="DH20"/>
  <c r="DX20"/>
  <c r="EN20"/>
  <c r="FD20"/>
  <c r="FT20"/>
  <c r="P21"/>
  <c r="AF21"/>
  <c r="AV21"/>
  <c r="BL21"/>
  <c r="CB21"/>
  <c r="CR21"/>
  <c r="DH21"/>
  <c r="DX21"/>
  <c r="EN21"/>
  <c r="FD21"/>
  <c r="FT21"/>
  <c r="P22"/>
  <c r="AF22"/>
  <c r="AV22"/>
  <c r="BL22"/>
  <c r="CB22"/>
  <c r="CR22"/>
  <c r="DH22"/>
  <c r="DX22"/>
  <c r="EN22"/>
  <c r="FD22"/>
  <c r="FT22"/>
  <c r="P23"/>
  <c r="AF23"/>
  <c r="AV23"/>
  <c r="BL23"/>
  <c r="CB23"/>
  <c r="CR23"/>
  <c r="DH23"/>
  <c r="DX23"/>
  <c r="EN23"/>
  <c r="FD23"/>
  <c r="FT23"/>
  <c r="P24"/>
  <c r="AF24"/>
  <c r="AV24"/>
  <c r="BL24"/>
  <c r="CB24"/>
  <c r="CR24"/>
  <c r="DH24"/>
  <c r="DX24"/>
  <c r="EN24"/>
  <c r="FD24"/>
  <c r="FT24"/>
  <c r="P25"/>
  <c r="AF25"/>
  <c r="AV25"/>
  <c r="BL25"/>
  <c r="CB25"/>
  <c r="CR25"/>
  <c r="DH25"/>
  <c r="DX25"/>
  <c r="EN25"/>
  <c r="FD25"/>
  <c r="FT25"/>
  <c r="P26"/>
  <c r="AF26"/>
  <c r="AV26"/>
  <c r="BL26"/>
  <c r="CB26"/>
  <c r="CR26"/>
  <c r="DH26"/>
  <c r="DX26"/>
  <c r="EN26"/>
  <c r="FD26"/>
  <c r="FT26"/>
  <c r="P27"/>
  <c r="AF27"/>
  <c r="AV27"/>
  <c r="BL27"/>
  <c r="CB27"/>
  <c r="CR27"/>
  <c r="DH27"/>
  <c r="DX27"/>
  <c r="EN27"/>
  <c r="FD27"/>
  <c r="FT27"/>
  <c r="P28"/>
  <c r="AF28"/>
  <c r="AV28"/>
  <c r="BL28"/>
  <c r="CB28"/>
  <c r="CR28"/>
  <c r="DH28"/>
  <c r="DX28"/>
  <c r="EN28"/>
  <c r="FD28"/>
  <c r="FT28"/>
  <c r="P29"/>
  <c r="AF29"/>
  <c r="AV29"/>
  <c r="BL29"/>
  <c r="CB29"/>
  <c r="CR29"/>
  <c r="DH29"/>
  <c r="DX29"/>
  <c r="EN29"/>
  <c r="FD29"/>
  <c r="FT29"/>
  <c r="P30"/>
  <c r="AF30"/>
  <c r="AV30"/>
  <c r="BL30"/>
  <c r="CB30"/>
  <c r="CR30"/>
  <c r="DH30"/>
  <c r="DX30"/>
  <c r="EN30"/>
  <c r="FD30"/>
  <c r="FT30"/>
  <c r="P31"/>
  <c r="AF31"/>
  <c r="AV31"/>
  <c r="BL31"/>
  <c r="CB31"/>
  <c r="CR31"/>
  <c r="DH31"/>
  <c r="DX31"/>
  <c r="EN31"/>
  <c r="FD31"/>
  <c r="FT31"/>
  <c r="P32"/>
  <c r="AF32"/>
  <c r="AV32"/>
  <c r="CB32"/>
  <c r="CR32"/>
  <c r="DH32"/>
  <c r="DX32"/>
  <c r="EN32"/>
  <c r="FD32"/>
  <c r="FT32"/>
  <c r="D5" i="69"/>
  <c r="E4" s="1"/>
  <c r="D8"/>
  <c r="D10"/>
  <c r="E9" s="1"/>
  <c r="D12"/>
  <c r="I9" s="1"/>
  <c r="D13"/>
  <c r="D15"/>
  <c r="D17"/>
  <c r="D18"/>
  <c r="D20"/>
  <c r="F19" s="1"/>
  <c r="D22"/>
  <c r="D23"/>
  <c r="D25"/>
  <c r="E24" s="1"/>
  <c r="D27"/>
  <c r="D28"/>
  <c r="D30"/>
  <c r="E29" s="1"/>
  <c r="D32"/>
  <c r="I29" s="1"/>
  <c r="D33"/>
  <c r="D35"/>
  <c r="D37"/>
  <c r="D38"/>
  <c r="D40"/>
  <c r="F39" s="1"/>
  <c r="D42"/>
  <c r="D43"/>
  <c r="D45"/>
  <c r="E44" s="1"/>
  <c r="D47"/>
  <c r="D48"/>
  <c r="D50"/>
  <c r="E49" s="1"/>
  <c r="D52"/>
  <c r="H49" s="1"/>
  <c r="D53"/>
  <c r="D55"/>
  <c r="D57"/>
  <c r="D58"/>
  <c r="J54" s="1"/>
  <c r="F6" i="14"/>
  <c r="F7"/>
  <c r="F8"/>
  <c r="F9"/>
  <c r="F10"/>
  <c r="F11"/>
  <c r="F12"/>
  <c r="F13"/>
  <c r="F14"/>
  <c r="F15"/>
  <c r="F16"/>
  <c r="F17"/>
  <c r="F18"/>
  <c r="F19"/>
  <c r="F20"/>
  <c r="F21"/>
  <c r="F22"/>
  <c r="AZ4" i="13"/>
  <c r="L8"/>
  <c r="Q8"/>
  <c r="AF8"/>
  <c r="AK8"/>
  <c r="AP8"/>
  <c r="AU8"/>
  <c r="AZ8"/>
  <c r="BA8" s="1"/>
  <c r="L9"/>
  <c r="Q9"/>
  <c r="AF9"/>
  <c r="AK9"/>
  <c r="AP9"/>
  <c r="AU9"/>
  <c r="AZ9"/>
  <c r="BA9" s="1"/>
  <c r="L10"/>
  <c r="Q10"/>
  <c r="AF10"/>
  <c r="AK10"/>
  <c r="AP10"/>
  <c r="AU10"/>
  <c r="AZ10"/>
  <c r="BA10" s="1"/>
  <c r="L11"/>
  <c r="Q11"/>
  <c r="AF11"/>
  <c r="AK11"/>
  <c r="AP11"/>
  <c r="AU11"/>
  <c r="AZ11"/>
  <c r="BA11" s="1"/>
  <c r="D12"/>
  <c r="D11" s="1"/>
  <c r="E12"/>
  <c r="E11" s="1"/>
  <c r="E10" s="1"/>
  <c r="E9" s="1"/>
  <c r="E8" s="1"/>
  <c r="L12"/>
  <c r="Q12"/>
  <c r="U12"/>
  <c r="U11" s="1"/>
  <c r="Z12"/>
  <c r="Z11" s="1"/>
  <c r="AF12"/>
  <c r="AK12"/>
  <c r="AP12"/>
  <c r="AU12"/>
  <c r="AZ12"/>
  <c r="BA12" s="1"/>
  <c r="BE12"/>
  <c r="BE11" s="1"/>
  <c r="G13"/>
  <c r="L13"/>
  <c r="Q13"/>
  <c r="V13"/>
  <c r="AA13"/>
  <c r="AF13"/>
  <c r="AK13"/>
  <c r="AP13"/>
  <c r="AU13"/>
  <c r="AZ13"/>
  <c r="BA13" s="1"/>
  <c r="BF13"/>
  <c r="G14"/>
  <c r="L14"/>
  <c r="Q14"/>
  <c r="V14"/>
  <c r="AA14"/>
  <c r="AF14"/>
  <c r="AK14"/>
  <c r="AP14"/>
  <c r="AU14"/>
  <c r="AZ14"/>
  <c r="BA14" s="1"/>
  <c r="BF14"/>
  <c r="G15"/>
  <c r="L15"/>
  <c r="Q15"/>
  <c r="V15"/>
  <c r="AA15"/>
  <c r="AF15"/>
  <c r="AK15"/>
  <c r="AP15"/>
  <c r="AU15"/>
  <c r="AZ15"/>
  <c r="BA15" s="1"/>
  <c r="BF15"/>
  <c r="G16"/>
  <c r="L16"/>
  <c r="Q16"/>
  <c r="V16"/>
  <c r="AA16"/>
  <c r="AF16"/>
  <c r="AK16"/>
  <c r="AP16"/>
  <c r="AU16"/>
  <c r="AZ16"/>
  <c r="BA16" s="1"/>
  <c r="BF16"/>
  <c r="G17"/>
  <c r="L17"/>
  <c r="Q17"/>
  <c r="V17"/>
  <c r="AA17"/>
  <c r="AF17"/>
  <c r="AK17"/>
  <c r="AP17"/>
  <c r="AU17"/>
  <c r="AZ17"/>
  <c r="BA17" s="1"/>
  <c r="BF17"/>
  <c r="BA18"/>
  <c r="G19"/>
  <c r="G55" s="1"/>
  <c r="L19"/>
  <c r="Q19"/>
  <c r="V19"/>
  <c r="AA19"/>
  <c r="AA55" s="1"/>
  <c r="AF19"/>
  <c r="AK19"/>
  <c r="AP19"/>
  <c r="AP55" s="1"/>
  <c r="AU19"/>
  <c r="AU55" s="1"/>
  <c r="AZ19"/>
  <c r="AZ55" s="1"/>
  <c r="BF19"/>
  <c r="BF55" s="1"/>
  <c r="G20"/>
  <c r="L20"/>
  <c r="Q20"/>
  <c r="V20"/>
  <c r="AA20"/>
  <c r="AF20"/>
  <c r="AK20"/>
  <c r="AP20"/>
  <c r="AU20"/>
  <c r="AZ20"/>
  <c r="BA20" s="1"/>
  <c r="BF20"/>
  <c r="G21"/>
  <c r="L21"/>
  <c r="Q21"/>
  <c r="V21"/>
  <c r="AA21"/>
  <c r="AF21"/>
  <c r="AK21"/>
  <c r="AP21"/>
  <c r="AU21"/>
  <c r="AZ21"/>
  <c r="BA21" s="1"/>
  <c r="BF21"/>
  <c r="G22"/>
  <c r="L22"/>
  <c r="Q22"/>
  <c r="V22"/>
  <c r="AA22"/>
  <c r="AF22"/>
  <c r="AK22"/>
  <c r="AP22"/>
  <c r="AU22"/>
  <c r="AZ22"/>
  <c r="BA22" s="1"/>
  <c r="BF22"/>
  <c r="G23"/>
  <c r="L23"/>
  <c r="Q23"/>
  <c r="V23"/>
  <c r="AA23"/>
  <c r="AF23"/>
  <c r="AK23"/>
  <c r="AP23"/>
  <c r="AU23"/>
  <c r="AZ23"/>
  <c r="BA23" s="1"/>
  <c r="BF23"/>
  <c r="G24"/>
  <c r="L24"/>
  <c r="Q24"/>
  <c r="V24"/>
  <c r="AA24"/>
  <c r="AF24"/>
  <c r="AK24"/>
  <c r="AP24"/>
  <c r="AU24"/>
  <c r="AZ24"/>
  <c r="BA24" s="1"/>
  <c r="BF24"/>
  <c r="G25"/>
  <c r="L25"/>
  <c r="Q25"/>
  <c r="V25"/>
  <c r="AA25"/>
  <c r="AF25"/>
  <c r="AK25"/>
  <c r="AP25"/>
  <c r="AU25"/>
  <c r="AZ25"/>
  <c r="BA25" s="1"/>
  <c r="BF25"/>
  <c r="G26"/>
  <c r="L26"/>
  <c r="Q26"/>
  <c r="V26"/>
  <c r="AA26"/>
  <c r="AF26"/>
  <c r="AK26"/>
  <c r="AP26"/>
  <c r="AU26"/>
  <c r="AZ26"/>
  <c r="BA26" s="1"/>
  <c r="BF26"/>
  <c r="G27"/>
  <c r="L27"/>
  <c r="Q27"/>
  <c r="V27"/>
  <c r="AA27"/>
  <c r="AF27"/>
  <c r="AK27"/>
  <c r="AP27"/>
  <c r="AU27"/>
  <c r="AZ27"/>
  <c r="BA27" s="1"/>
  <c r="BF27"/>
  <c r="G28"/>
  <c r="L28"/>
  <c r="Q28"/>
  <c r="V28"/>
  <c r="AA28"/>
  <c r="AF28"/>
  <c r="AK28"/>
  <c r="AP28"/>
  <c r="AU28"/>
  <c r="AZ28"/>
  <c r="BA28" s="1"/>
  <c r="BF28"/>
  <c r="G29"/>
  <c r="L29"/>
  <c r="Q29"/>
  <c r="V29"/>
  <c r="AA29"/>
  <c r="AF29"/>
  <c r="AK29"/>
  <c r="AP29"/>
  <c r="AU29"/>
  <c r="AZ29"/>
  <c r="BA29" s="1"/>
  <c r="BF29"/>
  <c r="G30"/>
  <c r="L30"/>
  <c r="Q30"/>
  <c r="V30"/>
  <c r="AA30"/>
  <c r="AF30"/>
  <c r="AK30"/>
  <c r="AP30"/>
  <c r="AU30"/>
  <c r="AZ30"/>
  <c r="BA30" s="1"/>
  <c r="BF30"/>
  <c r="G31"/>
  <c r="L31"/>
  <c r="Q31"/>
  <c r="V31"/>
  <c r="AA31"/>
  <c r="AF31"/>
  <c r="AK31"/>
  <c r="AP31"/>
  <c r="AU31"/>
  <c r="AZ31"/>
  <c r="BA31" s="1"/>
  <c r="BF31"/>
  <c r="G32"/>
  <c r="L32"/>
  <c r="Q32"/>
  <c r="V32"/>
  <c r="AA32"/>
  <c r="AF32"/>
  <c r="AK32"/>
  <c r="AP32"/>
  <c r="AU32"/>
  <c r="AZ32"/>
  <c r="BA32" s="1"/>
  <c r="BF32"/>
  <c r="G33"/>
  <c r="L33"/>
  <c r="Q33"/>
  <c r="V33"/>
  <c r="AA33"/>
  <c r="AF33"/>
  <c r="AK33"/>
  <c r="AP33"/>
  <c r="AU33"/>
  <c r="AZ33"/>
  <c r="BA33" s="1"/>
  <c r="BF33"/>
  <c r="G34"/>
  <c r="L34"/>
  <c r="Q34"/>
  <c r="V34"/>
  <c r="AA34"/>
  <c r="AF34"/>
  <c r="AK34"/>
  <c r="AP34"/>
  <c r="AU34"/>
  <c r="AZ34"/>
  <c r="BA34" s="1"/>
  <c r="BF34"/>
  <c r="G35"/>
  <c r="L35"/>
  <c r="Q35"/>
  <c r="V35"/>
  <c r="AA35"/>
  <c r="AF35"/>
  <c r="AK35"/>
  <c r="AP35"/>
  <c r="AU35"/>
  <c r="AZ35"/>
  <c r="BA35" s="1"/>
  <c r="BF35"/>
  <c r="G36"/>
  <c r="Q36"/>
  <c r="V36"/>
  <c r="AA36"/>
  <c r="AF36"/>
  <c r="AK36"/>
  <c r="AP36"/>
  <c r="AU36"/>
  <c r="AZ36"/>
  <c r="BA36" s="1"/>
  <c r="BF36"/>
  <c r="G37"/>
  <c r="L37"/>
  <c r="Q37"/>
  <c r="V37"/>
  <c r="AA37"/>
  <c r="AF37"/>
  <c r="AK37"/>
  <c r="AP37"/>
  <c r="AU37"/>
  <c r="AZ37"/>
  <c r="BA37" s="1"/>
  <c r="BF37"/>
  <c r="G38"/>
  <c r="L38"/>
  <c r="Q38"/>
  <c r="V38"/>
  <c r="AA38"/>
  <c r="AF38"/>
  <c r="AK38"/>
  <c r="AP38"/>
  <c r="AU38"/>
  <c r="AZ38"/>
  <c r="BA38" s="1"/>
  <c r="BF38"/>
  <c r="G39"/>
  <c r="L39"/>
  <c r="Q39"/>
  <c r="V39"/>
  <c r="AA39"/>
  <c r="AF39"/>
  <c r="AK39"/>
  <c r="AP39"/>
  <c r="AU39"/>
  <c r="AZ39"/>
  <c r="BA39" s="1"/>
  <c r="BF39"/>
  <c r="G40"/>
  <c r="L40"/>
  <c r="Q40"/>
  <c r="V40"/>
  <c r="AA40"/>
  <c r="AF40"/>
  <c r="AK40"/>
  <c r="AP40"/>
  <c r="AU40"/>
  <c r="AZ40"/>
  <c r="BA40" s="1"/>
  <c r="BF40"/>
  <c r="G41"/>
  <c r="L41"/>
  <c r="Q41"/>
  <c r="AF41"/>
  <c r="AK41"/>
  <c r="AP41"/>
  <c r="AZ41"/>
  <c r="B7" i="15"/>
  <c r="B43" s="1"/>
  <c r="B8"/>
  <c r="B9"/>
  <c r="B10"/>
  <c r="B11"/>
  <c r="B12"/>
  <c r="B13"/>
  <c r="B14"/>
  <c r="B15"/>
  <c r="B16"/>
  <c r="D16" s="1"/>
  <c r="B17"/>
  <c r="D17" s="1"/>
  <c r="F17" s="1"/>
  <c r="G17" s="1"/>
  <c r="D16" i="19" s="1"/>
  <c r="B18" i="15"/>
  <c r="D18" s="1"/>
  <c r="B19"/>
  <c r="D19" s="1"/>
  <c r="B20"/>
  <c r="D20" s="1"/>
  <c r="B21"/>
  <c r="D21" s="1"/>
  <c r="F21" s="1"/>
  <c r="G21" s="1"/>
  <c r="D20" i="19" s="1"/>
  <c r="B22" i="15"/>
  <c r="D22" s="1"/>
  <c r="B23"/>
  <c r="D23" s="1"/>
  <c r="B24"/>
  <c r="D24" s="1"/>
  <c r="B25"/>
  <c r="D25" s="1"/>
  <c r="B26"/>
  <c r="D26" s="1"/>
  <c r="B27"/>
  <c r="D27" s="1"/>
  <c r="B28"/>
  <c r="D28" s="1"/>
  <c r="B29"/>
  <c r="D29" s="1"/>
  <c r="B30"/>
  <c r="D30" s="1"/>
  <c r="B31"/>
  <c r="D31" s="1"/>
  <c r="B32"/>
  <c r="D32" s="1"/>
  <c r="B33"/>
  <c r="D33" s="1"/>
  <c r="F33" s="1"/>
  <c r="G33" s="1"/>
  <c r="B14" i="64"/>
  <c r="J14" s="1"/>
  <c r="C15"/>
  <c r="D15" s="1"/>
  <c r="G15"/>
  <c r="H15" s="1"/>
  <c r="K15"/>
  <c r="L15" s="1"/>
  <c r="O15"/>
  <c r="P15" s="1"/>
  <c r="S15"/>
  <c r="T15" s="1"/>
  <c r="W15"/>
  <c r="X15" s="1"/>
  <c r="AA15"/>
  <c r="AB15" s="1"/>
  <c r="AE15"/>
  <c r="AF15" s="1"/>
  <c r="AI15"/>
  <c r="AJ15" s="1"/>
  <c r="AM15"/>
  <c r="AN15" s="1"/>
  <c r="AQ15"/>
  <c r="AR15" s="1"/>
  <c r="C16"/>
  <c r="D16" s="1"/>
  <c r="E16" s="1"/>
  <c r="G16"/>
  <c r="K16"/>
  <c r="L16" s="1"/>
  <c r="M16" s="1"/>
  <c r="O16"/>
  <c r="S16"/>
  <c r="T16" s="1"/>
  <c r="U16" s="1"/>
  <c r="AU16" i="19" s="1"/>
  <c r="W16" i="64"/>
  <c r="AA16"/>
  <c r="AE16"/>
  <c r="AI16"/>
  <c r="AM16"/>
  <c r="AQ16"/>
  <c r="AR16" s="1"/>
  <c r="AS16" s="1"/>
  <c r="C17"/>
  <c r="D17" s="1"/>
  <c r="G17"/>
  <c r="H17" s="1"/>
  <c r="I17" s="1"/>
  <c r="Q17" i="19" s="1"/>
  <c r="K17" i="64"/>
  <c r="O17"/>
  <c r="S17"/>
  <c r="W17"/>
  <c r="AA17"/>
  <c r="AE17"/>
  <c r="AF17" s="1"/>
  <c r="AG17" s="1"/>
  <c r="AI17"/>
  <c r="AM17"/>
  <c r="AN17" s="1"/>
  <c r="AO17" s="1"/>
  <c r="CS17" i="19" s="1"/>
  <c r="AQ17" i="64"/>
  <c r="C18"/>
  <c r="D18" s="1"/>
  <c r="G18"/>
  <c r="K18"/>
  <c r="O18"/>
  <c r="S18"/>
  <c r="T18" s="1"/>
  <c r="U18" s="1"/>
  <c r="W18"/>
  <c r="AA18"/>
  <c r="AB18" s="1"/>
  <c r="AC18" s="1"/>
  <c r="BO18" i="19" s="1"/>
  <c r="AE18" i="64"/>
  <c r="AI18"/>
  <c r="AM18"/>
  <c r="AQ18"/>
  <c r="AR18" s="1"/>
  <c r="AS18" s="1"/>
  <c r="C19"/>
  <c r="D19" s="1"/>
  <c r="G19"/>
  <c r="H19" s="1"/>
  <c r="I19" s="1"/>
  <c r="K19"/>
  <c r="O19"/>
  <c r="P19" s="1"/>
  <c r="Q19" s="1"/>
  <c r="AK19" i="19" s="1"/>
  <c r="S19" i="64"/>
  <c r="W19"/>
  <c r="AA19"/>
  <c r="AE19"/>
  <c r="AI19"/>
  <c r="AM19"/>
  <c r="AN19" s="1"/>
  <c r="AO19" s="1"/>
  <c r="CS19" i="19" s="1"/>
  <c r="AQ19" i="64"/>
  <c r="C20"/>
  <c r="G20"/>
  <c r="K20"/>
  <c r="O20"/>
  <c r="S20"/>
  <c r="T20" s="1"/>
  <c r="U20" s="1"/>
  <c r="W20"/>
  <c r="AA20"/>
  <c r="AB20" s="1"/>
  <c r="AC20" s="1"/>
  <c r="BO20" i="19" s="1"/>
  <c r="AE20" i="64"/>
  <c r="AI20"/>
  <c r="AM20"/>
  <c r="AQ20"/>
  <c r="AR20" s="1"/>
  <c r="AS20" s="1"/>
  <c r="D21"/>
  <c r="G21"/>
  <c r="H21" s="1"/>
  <c r="I21" s="1"/>
  <c r="Q21" i="19" s="1"/>
  <c r="K21" i="64"/>
  <c r="O21"/>
  <c r="P21" s="1"/>
  <c r="Q21" s="1"/>
  <c r="AK21" i="19" s="1"/>
  <c r="S21" i="64"/>
  <c r="W21"/>
  <c r="AA21"/>
  <c r="AE21"/>
  <c r="AI21"/>
  <c r="AM21"/>
  <c r="AN21" s="1"/>
  <c r="AO21" s="1"/>
  <c r="AQ21"/>
  <c r="D22"/>
  <c r="E22" s="1"/>
  <c r="G22" i="19" s="1"/>
  <c r="G22" i="64"/>
  <c r="K22"/>
  <c r="O22"/>
  <c r="S22"/>
  <c r="T22" s="1"/>
  <c r="U22" s="1"/>
  <c r="W22"/>
  <c r="AA22"/>
  <c r="AB22" s="1"/>
  <c r="AC22" s="1"/>
  <c r="BO22" i="19" s="1"/>
  <c r="AE22" i="64"/>
  <c r="AI22"/>
  <c r="AM22"/>
  <c r="AQ22"/>
  <c r="G23"/>
  <c r="H23" s="1"/>
  <c r="I23" s="1"/>
  <c r="K23"/>
  <c r="O23"/>
  <c r="P23" s="1"/>
  <c r="Q23" s="1"/>
  <c r="S23"/>
  <c r="W23"/>
  <c r="AA23"/>
  <c r="AE23"/>
  <c r="AI23"/>
  <c r="AM23"/>
  <c r="AN23" s="1"/>
  <c r="AO23" s="1"/>
  <c r="AQ23"/>
  <c r="D24"/>
  <c r="G24"/>
  <c r="K24"/>
  <c r="L24" s="1"/>
  <c r="M24" s="1"/>
  <c r="AA24" i="19" s="1"/>
  <c r="O24" i="64"/>
  <c r="S24"/>
  <c r="W24"/>
  <c r="AA24"/>
  <c r="AE24"/>
  <c r="AI24"/>
  <c r="AJ24" s="1"/>
  <c r="AK24" s="1"/>
  <c r="CI24" i="19" s="1"/>
  <c r="AM24" i="64"/>
  <c r="AQ24"/>
  <c r="AR24" s="1"/>
  <c r="AS24" s="1"/>
  <c r="DC24" i="19" s="1"/>
  <c r="G25" i="64"/>
  <c r="H25" s="1"/>
  <c r="K25"/>
  <c r="O25"/>
  <c r="P25" s="1"/>
  <c r="S25"/>
  <c r="T25" s="1"/>
  <c r="W25"/>
  <c r="X25" s="1"/>
  <c r="AA25"/>
  <c r="AB25" s="1"/>
  <c r="AE25"/>
  <c r="AF25" s="1"/>
  <c r="AI25"/>
  <c r="AJ25" s="1"/>
  <c r="AM25"/>
  <c r="AN25" s="1"/>
  <c r="AQ25"/>
  <c r="AR25" s="1"/>
  <c r="G26"/>
  <c r="K26"/>
  <c r="O26"/>
  <c r="S26"/>
  <c r="W26"/>
  <c r="AA26"/>
  <c r="AE26"/>
  <c r="AI26"/>
  <c r="AM26"/>
  <c r="AQ26"/>
  <c r="G27"/>
  <c r="K27"/>
  <c r="O27"/>
  <c r="S27"/>
  <c r="W27"/>
  <c r="AA27"/>
  <c r="AE27"/>
  <c r="AI27"/>
  <c r="AM27"/>
  <c r="AQ27"/>
  <c r="D28"/>
  <c r="E28" s="1"/>
  <c r="G28"/>
  <c r="K28"/>
  <c r="O28"/>
  <c r="S28"/>
  <c r="W28"/>
  <c r="AA28"/>
  <c r="AE28"/>
  <c r="AI28"/>
  <c r="AM28"/>
  <c r="AQ28"/>
  <c r="D29"/>
  <c r="G29"/>
  <c r="K29"/>
  <c r="O29"/>
  <c r="S29"/>
  <c r="W29"/>
  <c r="AA29"/>
  <c r="AE29"/>
  <c r="AI29"/>
  <c r="AM29"/>
  <c r="AQ29"/>
  <c r="D30"/>
  <c r="G30"/>
  <c r="H30" s="1"/>
  <c r="K30"/>
  <c r="L30" s="1"/>
  <c r="O30"/>
  <c r="P30" s="1"/>
  <c r="S30"/>
  <c r="T30" s="1"/>
  <c r="W30"/>
  <c r="X30" s="1"/>
  <c r="AA30"/>
  <c r="AB30" s="1"/>
  <c r="AE30"/>
  <c r="AF30" s="1"/>
  <c r="AI30"/>
  <c r="AJ30" s="1"/>
  <c r="AM30"/>
  <c r="AQ30"/>
  <c r="AR30" s="1"/>
  <c r="D31"/>
  <c r="AM31"/>
  <c r="D32"/>
  <c r="AM32"/>
  <c r="AN32" s="1"/>
  <c r="D7" i="9"/>
  <c r="D43" s="1"/>
  <c r="P7"/>
  <c r="P43" s="1"/>
  <c r="S7"/>
  <c r="S43" s="1"/>
  <c r="V7"/>
  <c r="V43" s="1"/>
  <c r="Y7"/>
  <c r="Y43" s="1"/>
  <c r="AB7"/>
  <c r="AE7"/>
  <c r="AE43" s="1"/>
  <c r="AH7"/>
  <c r="AH43" s="1"/>
  <c r="D8"/>
  <c r="P8"/>
  <c r="AP7" i="19" s="1"/>
  <c r="S8" i="9"/>
  <c r="AZ7" i="19" s="1"/>
  <c r="V8" i="9"/>
  <c r="Y8"/>
  <c r="AB8"/>
  <c r="CD7" i="19" s="1"/>
  <c r="AE8" i="9"/>
  <c r="CN7" i="19" s="1"/>
  <c r="AH8" i="9"/>
  <c r="D9"/>
  <c r="P9"/>
  <c r="AP8" i="19" s="1"/>
  <c r="S9" i="9"/>
  <c r="AZ8" i="19" s="1"/>
  <c r="V9" i="9"/>
  <c r="Y9"/>
  <c r="BT8" i="19" s="1"/>
  <c r="AB9" i="9"/>
  <c r="CD8" i="19" s="1"/>
  <c r="AE9" i="9"/>
  <c r="CN8" i="19" s="1"/>
  <c r="AH9" i="9"/>
  <c r="D10"/>
  <c r="P10"/>
  <c r="AP9" i="19" s="1"/>
  <c r="S10" i="9"/>
  <c r="AZ9" i="19" s="1"/>
  <c r="V10" i="9"/>
  <c r="Y10"/>
  <c r="BT9" i="19" s="1"/>
  <c r="AB10" i="9"/>
  <c r="CD9" i="19" s="1"/>
  <c r="AE10" i="9"/>
  <c r="CN9" i="19" s="1"/>
  <c r="AH10" i="9"/>
  <c r="CX9" i="19" s="1"/>
  <c r="D11" i="9"/>
  <c r="P11"/>
  <c r="AP10" i="19" s="1"/>
  <c r="S11" i="9"/>
  <c r="AZ10" i="19" s="1"/>
  <c r="V11" i="9"/>
  <c r="Y11"/>
  <c r="AB11"/>
  <c r="CD10" i="19" s="1"/>
  <c r="AE11" i="9"/>
  <c r="CN10" i="19" s="1"/>
  <c r="AH11" i="9"/>
  <c r="D12"/>
  <c r="B11" i="19" s="1"/>
  <c r="P12" i="9"/>
  <c r="AP11" i="19" s="1"/>
  <c r="S12" i="9"/>
  <c r="AZ11" i="19" s="1"/>
  <c r="V12" i="9"/>
  <c r="Y12"/>
  <c r="BT11" i="19" s="1"/>
  <c r="AB12" i="9"/>
  <c r="CD11" i="19" s="1"/>
  <c r="AE12" i="9"/>
  <c r="CN11" i="19" s="1"/>
  <c r="AH12" i="9"/>
  <c r="D13"/>
  <c r="P13"/>
  <c r="AP12" i="19" s="1"/>
  <c r="S13" i="9"/>
  <c r="AZ12" i="19" s="1"/>
  <c r="V13" i="9"/>
  <c r="Y13"/>
  <c r="AB13"/>
  <c r="CD12" i="19" s="1"/>
  <c r="AE13" i="9"/>
  <c r="CN12" i="19" s="1"/>
  <c r="AH13" i="9"/>
  <c r="D14"/>
  <c r="B13" i="19" s="1"/>
  <c r="P14" i="9"/>
  <c r="AP13" i="19" s="1"/>
  <c r="S14" i="9"/>
  <c r="AZ13" i="19" s="1"/>
  <c r="V14" i="9"/>
  <c r="BJ13" i="19" s="1"/>
  <c r="Y14" i="9"/>
  <c r="AB14"/>
  <c r="CD13" i="19" s="1"/>
  <c r="AE14" i="9"/>
  <c r="CN13" i="19" s="1"/>
  <c r="AH14" i="9"/>
  <c r="D15"/>
  <c r="P15"/>
  <c r="AP14" i="19" s="1"/>
  <c r="S15" i="9"/>
  <c r="AZ14" i="19" s="1"/>
  <c r="V15" i="9"/>
  <c r="Y15"/>
  <c r="AB15"/>
  <c r="AE15"/>
  <c r="CN14" i="19" s="1"/>
  <c r="AH15" i="9"/>
  <c r="CX14" i="19" s="1"/>
  <c r="D16" i="9"/>
  <c r="P16"/>
  <c r="AP15" i="19" s="1"/>
  <c r="S16" i="9"/>
  <c r="AZ15" i="19" s="1"/>
  <c r="V16" i="9"/>
  <c r="Y16"/>
  <c r="AB16"/>
  <c r="AE16"/>
  <c r="CN15" i="19" s="1"/>
  <c r="AH16" i="9"/>
  <c r="D17"/>
  <c r="B16" i="19" s="1"/>
  <c r="P17" i="9"/>
  <c r="AP16" i="19" s="1"/>
  <c r="S17" i="9"/>
  <c r="AZ16" i="19" s="1"/>
  <c r="V17" i="9"/>
  <c r="Y17"/>
  <c r="BT16" i="19" s="1"/>
  <c r="AB17" i="9"/>
  <c r="CD16" i="19" s="1"/>
  <c r="AE17" i="9"/>
  <c r="CN16" i="19" s="1"/>
  <c r="AH17" i="9"/>
  <c r="CX16" i="19" s="1"/>
  <c r="D18" i="9"/>
  <c r="B17" i="19" s="1"/>
  <c r="P18" i="9"/>
  <c r="AP17" i="19" s="1"/>
  <c r="S18" i="9"/>
  <c r="AZ17" i="19" s="1"/>
  <c r="V18" i="9"/>
  <c r="Y18"/>
  <c r="BT17" i="19" s="1"/>
  <c r="AB18" i="9"/>
  <c r="AE18"/>
  <c r="CN17" i="19" s="1"/>
  <c r="AH18" i="9"/>
  <c r="D19"/>
  <c r="B18" i="19" s="1"/>
  <c r="P19" i="9"/>
  <c r="AP18" i="19" s="1"/>
  <c r="S19" i="9"/>
  <c r="AZ18" i="19" s="1"/>
  <c r="V19" i="9"/>
  <c r="BJ18" i="19" s="1"/>
  <c r="Y19" i="9"/>
  <c r="AB19"/>
  <c r="CD18" i="19" s="1"/>
  <c r="AE19" i="9"/>
  <c r="CN18" i="19" s="1"/>
  <c r="AH19" i="9"/>
  <c r="D20"/>
  <c r="B19" i="19" s="1"/>
  <c r="P20" i="9"/>
  <c r="AP19" i="19" s="1"/>
  <c r="S20" i="9"/>
  <c r="AZ19" i="19" s="1"/>
  <c r="V20" i="9"/>
  <c r="Y20"/>
  <c r="AB20"/>
  <c r="CD19" i="19" s="1"/>
  <c r="AE20" i="9"/>
  <c r="CN19" i="19" s="1"/>
  <c r="AH20" i="9"/>
  <c r="D21"/>
  <c r="B20" i="19" s="1"/>
  <c r="P21" i="9"/>
  <c r="AP20" i="19" s="1"/>
  <c r="S21" i="9"/>
  <c r="AZ20" i="19" s="1"/>
  <c r="V21" i="9"/>
  <c r="BJ20" i="19" s="1"/>
  <c r="Y21" i="9"/>
  <c r="AB21"/>
  <c r="AE21"/>
  <c r="CN20" i="19" s="1"/>
  <c r="AH21" i="9"/>
  <c r="D22"/>
  <c r="P22"/>
  <c r="AP21" i="19" s="1"/>
  <c r="S22" i="9"/>
  <c r="AZ21" i="19" s="1"/>
  <c r="V22" i="9"/>
  <c r="Y22"/>
  <c r="BT21" i="19" s="1"/>
  <c r="AB22" i="9"/>
  <c r="CD21" i="19" s="1"/>
  <c r="AE22" i="9"/>
  <c r="CN21" i="19" s="1"/>
  <c r="AH22" i="9"/>
  <c r="D23"/>
  <c r="P23"/>
  <c r="AP22" i="19" s="1"/>
  <c r="S23" i="9"/>
  <c r="AZ22" i="19" s="1"/>
  <c r="V23" i="9"/>
  <c r="Y23"/>
  <c r="AB23"/>
  <c r="AE23"/>
  <c r="CN22" i="19" s="1"/>
  <c r="AH23" i="9"/>
  <c r="CX22" i="19" s="1"/>
  <c r="D24" i="9"/>
  <c r="P24"/>
  <c r="AP23" i="19" s="1"/>
  <c r="S24" i="9"/>
  <c r="AZ23" i="19" s="1"/>
  <c r="V24" i="9"/>
  <c r="BJ23" i="19" s="1"/>
  <c r="Y24" i="9"/>
  <c r="AB24"/>
  <c r="AE24"/>
  <c r="CN23" i="19" s="1"/>
  <c r="AH24" i="9"/>
  <c r="D25"/>
  <c r="P25"/>
  <c r="AP24" i="19" s="1"/>
  <c r="S25" i="9"/>
  <c r="AZ24" i="19" s="1"/>
  <c r="V25" i="9"/>
  <c r="Y25"/>
  <c r="AB25"/>
  <c r="CD24" i="19" s="1"/>
  <c r="AE25" i="9"/>
  <c r="CN24" i="19" s="1"/>
  <c r="AH25" i="9"/>
  <c r="D26"/>
  <c r="P26"/>
  <c r="AP25" i="19" s="1"/>
  <c r="S26" i="9"/>
  <c r="AZ25" i="19" s="1"/>
  <c r="V26" i="9"/>
  <c r="Y26"/>
  <c r="AB26"/>
  <c r="CD25" i="19" s="1"/>
  <c r="AE26" i="9"/>
  <c r="CN25" i="19" s="1"/>
  <c r="AH26" i="9"/>
  <c r="D27"/>
  <c r="P27"/>
  <c r="AP26" i="19" s="1"/>
  <c r="S27" i="9"/>
  <c r="AZ26" i="19" s="1"/>
  <c r="V27" i="9"/>
  <c r="Y27"/>
  <c r="BT26" i="19" s="1"/>
  <c r="AB27" i="9"/>
  <c r="AE27"/>
  <c r="CN26" i="19" s="1"/>
  <c r="AH27" i="9"/>
  <c r="D28"/>
  <c r="B27" i="19" s="1"/>
  <c r="P28" i="9"/>
  <c r="AP27" i="19" s="1"/>
  <c r="S28" i="9"/>
  <c r="AZ27" i="19" s="1"/>
  <c r="V28" i="9"/>
  <c r="Y28"/>
  <c r="BT27" i="19" s="1"/>
  <c r="AB28" i="9"/>
  <c r="AE28"/>
  <c r="CN27" i="19" s="1"/>
  <c r="AH28" i="9"/>
  <c r="D29"/>
  <c r="B28" i="19" s="1"/>
  <c r="P29" i="9"/>
  <c r="AP28" i="19" s="1"/>
  <c r="S29" i="9"/>
  <c r="AZ28" i="19" s="1"/>
  <c r="V29" i="9"/>
  <c r="Y29"/>
  <c r="BT28" i="19" s="1"/>
  <c r="AB29" i="9"/>
  <c r="AE29"/>
  <c r="CN28" i="19" s="1"/>
  <c r="AH29" i="9"/>
  <c r="CX28" i="19" s="1"/>
  <c r="D30" i="9"/>
  <c r="P30"/>
  <c r="AP29" i="19" s="1"/>
  <c r="S30" i="9"/>
  <c r="AZ29" i="19" s="1"/>
  <c r="V30" i="9"/>
  <c r="Y30"/>
  <c r="BT29" i="19" s="1"/>
  <c r="AB30" i="9"/>
  <c r="CD29" i="19" s="1"/>
  <c r="AE30" i="9"/>
  <c r="CN29" i="19" s="1"/>
  <c r="AH30" i="9"/>
  <c r="D31"/>
  <c r="B30" i="19" s="1"/>
  <c r="P31" i="9"/>
  <c r="AP30" i="19" s="1"/>
  <c r="S31" i="9"/>
  <c r="AZ30" i="19" s="1"/>
  <c r="V31" i="9"/>
  <c r="BJ30" i="19" s="1"/>
  <c r="Y31" i="9"/>
  <c r="AB31"/>
  <c r="CD30" i="19" s="1"/>
  <c r="AE31" i="9"/>
  <c r="CN30" i="19" s="1"/>
  <c r="AH31" i="9"/>
  <c r="D32"/>
  <c r="C43" i="7"/>
  <c r="F7"/>
  <c r="F43" s="1"/>
  <c r="J43"/>
  <c r="M7"/>
  <c r="M43" s="1"/>
  <c r="Q43"/>
  <c r="T7"/>
  <c r="T43" s="1"/>
  <c r="X43"/>
  <c r="AA7"/>
  <c r="AA43" s="1"/>
  <c r="AE43"/>
  <c r="AH7"/>
  <c r="AH43" s="1"/>
  <c r="AL43"/>
  <c r="AO7"/>
  <c r="AO43" s="1"/>
  <c r="AS43"/>
  <c r="AV7"/>
  <c r="AV43" s="1"/>
  <c r="AZ43"/>
  <c r="BC7"/>
  <c r="BC43" s="1"/>
  <c r="BG43"/>
  <c r="BJ7"/>
  <c r="BJ43" s="1"/>
  <c r="BQ7"/>
  <c r="BQ43" s="1"/>
  <c r="BU43"/>
  <c r="BX7"/>
  <c r="BX43" s="1"/>
  <c r="F8"/>
  <c r="M8"/>
  <c r="T8"/>
  <c r="AA8"/>
  <c r="AH8"/>
  <c r="AO8"/>
  <c r="AV8"/>
  <c r="BC8"/>
  <c r="BJ8"/>
  <c r="BQ8"/>
  <c r="BX8"/>
  <c r="F9"/>
  <c r="M9"/>
  <c r="T9"/>
  <c r="AA9"/>
  <c r="AH9"/>
  <c r="AO9"/>
  <c r="AV9"/>
  <c r="BC9"/>
  <c r="BJ9"/>
  <c r="BQ9"/>
  <c r="BX9"/>
  <c r="F10"/>
  <c r="M10"/>
  <c r="T10"/>
  <c r="AA10"/>
  <c r="AH10"/>
  <c r="AO10"/>
  <c r="AV10"/>
  <c r="BC10"/>
  <c r="BJ10"/>
  <c r="BQ10"/>
  <c r="BX10"/>
  <c r="F11"/>
  <c r="M11"/>
  <c r="T11"/>
  <c r="AA11"/>
  <c r="AH11"/>
  <c r="AO11"/>
  <c r="AV11"/>
  <c r="BC11"/>
  <c r="BJ11"/>
  <c r="BQ11"/>
  <c r="BX11"/>
  <c r="F12"/>
  <c r="M12"/>
  <c r="T12"/>
  <c r="AA12"/>
  <c r="AH12"/>
  <c r="AO12"/>
  <c r="AV12"/>
  <c r="BC12"/>
  <c r="BJ12"/>
  <c r="BQ12"/>
  <c r="BX12"/>
  <c r="F13"/>
  <c r="M13"/>
  <c r="T13"/>
  <c r="AA13"/>
  <c r="AH13"/>
  <c r="AO13"/>
  <c r="AV13"/>
  <c r="BC13"/>
  <c r="BJ13"/>
  <c r="BQ13"/>
  <c r="BX13"/>
  <c r="F14"/>
  <c r="M14"/>
  <c r="T14"/>
  <c r="AA14"/>
  <c r="AH14"/>
  <c r="AO14"/>
  <c r="AV14"/>
  <c r="BC14"/>
  <c r="BJ14"/>
  <c r="BQ14"/>
  <c r="BX14"/>
  <c r="M15"/>
  <c r="T15"/>
  <c r="AA15"/>
  <c r="AH15"/>
  <c r="AO15"/>
  <c r="AV15"/>
  <c r="BC15"/>
  <c r="BJ15"/>
  <c r="BQ15"/>
  <c r="BX15"/>
  <c r="F16"/>
  <c r="M16"/>
  <c r="T16"/>
  <c r="AA16"/>
  <c r="AH16"/>
  <c r="AO16"/>
  <c r="AV16"/>
  <c r="BC16"/>
  <c r="BJ16"/>
  <c r="BQ16"/>
  <c r="BX16"/>
  <c r="F17"/>
  <c r="M17"/>
  <c r="T17"/>
  <c r="AA17"/>
  <c r="AH17"/>
  <c r="AO17"/>
  <c r="AV17"/>
  <c r="BC17"/>
  <c r="BJ17"/>
  <c r="BQ17"/>
  <c r="BX17"/>
  <c r="F18"/>
  <c r="M18"/>
  <c r="T18"/>
  <c r="AA18"/>
  <c r="AH18"/>
  <c r="AO18"/>
  <c r="AV18"/>
  <c r="BC18"/>
  <c r="BJ18"/>
  <c r="BQ18"/>
  <c r="BX18"/>
  <c r="F19"/>
  <c r="M19"/>
  <c r="T19"/>
  <c r="AA19"/>
  <c r="AH19"/>
  <c r="AO19"/>
  <c r="AV19"/>
  <c r="BC19"/>
  <c r="BJ19"/>
  <c r="BQ19"/>
  <c r="BX19"/>
  <c r="F20"/>
  <c r="M20"/>
  <c r="T20"/>
  <c r="AA20"/>
  <c r="AH20"/>
  <c r="AO20"/>
  <c r="AV20"/>
  <c r="BC20"/>
  <c r="BJ20"/>
  <c r="BQ20"/>
  <c r="BX20"/>
  <c r="F21"/>
  <c r="M21"/>
  <c r="T21"/>
  <c r="AA21"/>
  <c r="AH21"/>
  <c r="AO21"/>
  <c r="AV21"/>
  <c r="BC21"/>
  <c r="BJ21"/>
  <c r="BQ21"/>
  <c r="BX21"/>
  <c r="F22"/>
  <c r="M22"/>
  <c r="T22"/>
  <c r="AA22"/>
  <c r="AH22"/>
  <c r="AO22"/>
  <c r="AV22"/>
  <c r="BC22"/>
  <c r="BJ22"/>
  <c r="BQ22"/>
  <c r="BX22"/>
  <c r="F23"/>
  <c r="M23"/>
  <c r="T23"/>
  <c r="AA23"/>
  <c r="AH23"/>
  <c r="AO23"/>
  <c r="AV23"/>
  <c r="BC23"/>
  <c r="BJ23"/>
  <c r="BQ23"/>
  <c r="BX23"/>
  <c r="F24"/>
  <c r="M24"/>
  <c r="T24"/>
  <c r="AA24"/>
  <c r="AH24"/>
  <c r="AO24"/>
  <c r="AV24"/>
  <c r="BC24"/>
  <c r="BJ24"/>
  <c r="BQ24"/>
  <c r="BX24"/>
  <c r="F25"/>
  <c r="M25"/>
  <c r="T25"/>
  <c r="AA25"/>
  <c r="AH25"/>
  <c r="AO25"/>
  <c r="AV25"/>
  <c r="BC25"/>
  <c r="BJ25"/>
  <c r="BQ25"/>
  <c r="BX25"/>
  <c r="F26"/>
  <c r="M26"/>
  <c r="T26"/>
  <c r="AA26"/>
  <c r="AH26"/>
  <c r="AO26"/>
  <c r="AV26"/>
  <c r="BC26"/>
  <c r="BJ26"/>
  <c r="BQ26"/>
  <c r="BX26"/>
  <c r="F27"/>
  <c r="M27"/>
  <c r="T27"/>
  <c r="AA27"/>
  <c r="AH27"/>
  <c r="AO27"/>
  <c r="AV27"/>
  <c r="BC27"/>
  <c r="BJ27"/>
  <c r="BQ27"/>
  <c r="BX27"/>
  <c r="M28"/>
  <c r="T28"/>
  <c r="AA28"/>
  <c r="AH28"/>
  <c r="AO28"/>
  <c r="AV28"/>
  <c r="BC28"/>
  <c r="BJ28"/>
  <c r="BQ28"/>
  <c r="BX28"/>
  <c r="F29"/>
  <c r="M29"/>
  <c r="T29"/>
  <c r="AA29"/>
  <c r="AH29"/>
  <c r="AO29"/>
  <c r="AV29"/>
  <c r="BC29"/>
  <c r="BJ29"/>
  <c r="BQ29"/>
  <c r="BX29"/>
  <c r="H30"/>
  <c r="M30"/>
  <c r="T30"/>
  <c r="AA30"/>
  <c r="AH30"/>
  <c r="AO30"/>
  <c r="AV30"/>
  <c r="BC30"/>
  <c r="BJ30"/>
  <c r="BQ30"/>
  <c r="BX30"/>
  <c r="M31"/>
  <c r="X30" i="58"/>
  <c r="AB31" i="7"/>
  <c r="AC31" s="1"/>
  <c r="AP31"/>
  <c r="AQ31" s="1"/>
  <c r="BL30" i="58"/>
  <c r="BD31" i="7"/>
  <c r="BE31" s="1"/>
  <c r="BR31"/>
  <c r="BS31" s="1"/>
  <c r="CZ30" i="58"/>
  <c r="M32" i="7"/>
  <c r="N32" s="1"/>
  <c r="O32" s="1"/>
  <c r="N31" i="58" s="1"/>
  <c r="CF31"/>
  <c r="CZ31"/>
  <c r="M33" i="7"/>
  <c r="AB32"/>
  <c r="AC32" s="1"/>
  <c r="AH31" i="58" s="1"/>
  <c r="AP32" i="7"/>
  <c r="AQ32" s="1"/>
  <c r="BB31" i="58" s="1"/>
  <c r="BD32" i="7"/>
  <c r="BE32" s="1"/>
  <c r="BR32"/>
  <c r="BS32" s="1"/>
  <c r="AB33"/>
  <c r="AC33" s="1"/>
  <c r="AH32" i="58" s="1"/>
  <c r="AP33" i="7"/>
  <c r="AQ33" s="1"/>
  <c r="BD33"/>
  <c r="BE33" s="1"/>
  <c r="BR33"/>
  <c r="BS33" s="1"/>
  <c r="CP32" i="58" s="1"/>
  <c r="E16" i="70"/>
  <c r="F16" s="1"/>
  <c r="D27"/>
  <c r="C51"/>
  <c r="D51"/>
  <c r="I51"/>
  <c r="J51"/>
  <c r="D5" i="80"/>
  <c r="V8" i="6"/>
  <c r="D6" i="80"/>
  <c r="F6"/>
  <c r="G6" s="1"/>
  <c r="D7"/>
  <c r="D8"/>
  <c r="D9"/>
  <c r="D10"/>
  <c r="D11"/>
  <c r="F11"/>
  <c r="G11" s="1"/>
  <c r="D12"/>
  <c r="D13"/>
  <c r="D14"/>
  <c r="D15"/>
  <c r="D16"/>
  <c r="D42" s="1"/>
  <c r="D17"/>
  <c r="D18"/>
  <c r="D19"/>
  <c r="D20"/>
  <c r="D21"/>
  <c r="D22"/>
  <c r="D23"/>
  <c r="D24"/>
  <c r="D25"/>
  <c r="D26"/>
  <c r="D27"/>
  <c r="D28"/>
  <c r="D29"/>
  <c r="D30"/>
  <c r="D31"/>
  <c r="B41"/>
  <c r="C41"/>
  <c r="J41"/>
  <c r="D5" i="79"/>
  <c r="D6"/>
  <c r="F6"/>
  <c r="G6" s="1"/>
  <c r="D7"/>
  <c r="D8"/>
  <c r="D9"/>
  <c r="D10"/>
  <c r="D11"/>
  <c r="F11"/>
  <c r="G11" s="1"/>
  <c r="D12"/>
  <c r="D13"/>
  <c r="D14"/>
  <c r="D15"/>
  <c r="D16"/>
  <c r="D42" s="1"/>
  <c r="D17"/>
  <c r="D18"/>
  <c r="D19"/>
  <c r="D20"/>
  <c r="D21"/>
  <c r="D22"/>
  <c r="D23"/>
  <c r="D24"/>
  <c r="D25"/>
  <c r="D26"/>
  <c r="D27"/>
  <c r="D28"/>
  <c r="D29"/>
  <c r="D30"/>
  <c r="D31"/>
  <c r="B41"/>
  <c r="C41"/>
  <c r="J41"/>
  <c r="D5" i="78"/>
  <c r="D6"/>
  <c r="F6"/>
  <c r="G6" s="1"/>
  <c r="D7"/>
  <c r="D8"/>
  <c r="D9"/>
  <c r="D10"/>
  <c r="D11"/>
  <c r="F11"/>
  <c r="G11" s="1"/>
  <c r="D12"/>
  <c r="D13"/>
  <c r="D14"/>
  <c r="D15"/>
  <c r="D16"/>
  <c r="D42" s="1"/>
  <c r="D17"/>
  <c r="D18"/>
  <c r="D19"/>
  <c r="D20"/>
  <c r="D21"/>
  <c r="D22"/>
  <c r="D23"/>
  <c r="D24"/>
  <c r="D25"/>
  <c r="D26"/>
  <c r="D27"/>
  <c r="D28"/>
  <c r="D29"/>
  <c r="D30"/>
  <c r="D31"/>
  <c r="B41"/>
  <c r="C41"/>
  <c r="J41"/>
  <c r="D5" i="77"/>
  <c r="D6"/>
  <c r="F6"/>
  <c r="G6" s="1"/>
  <c r="D7"/>
  <c r="D8"/>
  <c r="D9"/>
  <c r="D10"/>
  <c r="D11"/>
  <c r="F11"/>
  <c r="G11" s="1"/>
  <c r="D12"/>
  <c r="D13"/>
  <c r="D14"/>
  <c r="D15"/>
  <c r="D16"/>
  <c r="D42" s="1"/>
  <c r="D17"/>
  <c r="D18"/>
  <c r="D19"/>
  <c r="D20"/>
  <c r="D21"/>
  <c r="D22"/>
  <c r="D23"/>
  <c r="D24"/>
  <c r="D25"/>
  <c r="D26"/>
  <c r="D27"/>
  <c r="D28"/>
  <c r="D29"/>
  <c r="D30"/>
  <c r="D31"/>
  <c r="B41"/>
  <c r="C41"/>
  <c r="J41"/>
  <c r="D5" i="76"/>
  <c r="D6"/>
  <c r="F6"/>
  <c r="G6" s="1"/>
  <c r="D7"/>
  <c r="D8"/>
  <c r="D9"/>
  <c r="D10"/>
  <c r="D11"/>
  <c r="F11"/>
  <c r="G11" s="1"/>
  <c r="D12"/>
  <c r="D13"/>
  <c r="D14"/>
  <c r="D15"/>
  <c r="D16"/>
  <c r="D42" s="1"/>
  <c r="D17"/>
  <c r="D18"/>
  <c r="D19"/>
  <c r="D20"/>
  <c r="D21"/>
  <c r="D22"/>
  <c r="D23"/>
  <c r="D24"/>
  <c r="D25"/>
  <c r="D26"/>
  <c r="D27"/>
  <c r="D28"/>
  <c r="D29"/>
  <c r="D30"/>
  <c r="D31"/>
  <c r="B41"/>
  <c r="C41"/>
  <c r="J41"/>
  <c r="D5" i="75"/>
  <c r="F5"/>
  <c r="G5" s="1"/>
  <c r="D6"/>
  <c r="H6"/>
  <c r="D7"/>
  <c r="D8"/>
  <c r="D9"/>
  <c r="D10"/>
  <c r="F10"/>
  <c r="G10" s="1"/>
  <c r="D11"/>
  <c r="H11"/>
  <c r="D12"/>
  <c r="D13"/>
  <c r="D14"/>
  <c r="D15"/>
  <c r="D16"/>
  <c r="D42" s="1"/>
  <c r="F16"/>
  <c r="G16" s="1"/>
  <c r="D17"/>
  <c r="D18"/>
  <c r="D19"/>
  <c r="D20"/>
  <c r="D21"/>
  <c r="D22"/>
  <c r="D23"/>
  <c r="D24"/>
  <c r="D25"/>
  <c r="D26"/>
  <c r="D27"/>
  <c r="D28"/>
  <c r="D29"/>
  <c r="D30"/>
  <c r="D31"/>
  <c r="B41"/>
  <c r="C41"/>
  <c r="J41"/>
  <c r="D5" i="74"/>
  <c r="F5"/>
  <c r="G5" s="1"/>
  <c r="D6"/>
  <c r="H6"/>
  <c r="I6" s="1"/>
  <c r="D7"/>
  <c r="D8"/>
  <c r="D9"/>
  <c r="D10"/>
  <c r="F10"/>
  <c r="G10" s="1"/>
  <c r="D11"/>
  <c r="H11"/>
  <c r="D12"/>
  <c r="D13"/>
  <c r="D14"/>
  <c r="D15"/>
  <c r="D16"/>
  <c r="D42" s="1"/>
  <c r="F16"/>
  <c r="D17"/>
  <c r="D18"/>
  <c r="D19"/>
  <c r="D20"/>
  <c r="D21"/>
  <c r="D22"/>
  <c r="D23"/>
  <c r="D24"/>
  <c r="D25"/>
  <c r="D26"/>
  <c r="D27"/>
  <c r="D28"/>
  <c r="D29"/>
  <c r="D30"/>
  <c r="D31"/>
  <c r="B41"/>
  <c r="C41"/>
  <c r="J41"/>
  <c r="D5" i="73"/>
  <c r="F5"/>
  <c r="G5" s="1"/>
  <c r="D6"/>
  <c r="H6"/>
  <c r="I6" s="1"/>
  <c r="D7"/>
  <c r="D8"/>
  <c r="D9"/>
  <c r="D10"/>
  <c r="F10"/>
  <c r="G10" s="1"/>
  <c r="D11"/>
  <c r="H11"/>
  <c r="D12"/>
  <c r="D13"/>
  <c r="D14"/>
  <c r="D15"/>
  <c r="D16"/>
  <c r="D42" s="1"/>
  <c r="F16"/>
  <c r="G16" s="1"/>
  <c r="D17"/>
  <c r="D18"/>
  <c r="D19"/>
  <c r="D20"/>
  <c r="D21"/>
  <c r="D22"/>
  <c r="D23"/>
  <c r="D24"/>
  <c r="D25"/>
  <c r="D26"/>
  <c r="D27"/>
  <c r="D28"/>
  <c r="D29"/>
  <c r="D30"/>
  <c r="D31"/>
  <c r="B41"/>
  <c r="C41"/>
  <c r="J41"/>
  <c r="D5" i="72"/>
  <c r="F5"/>
  <c r="G5" s="1"/>
  <c r="D6"/>
  <c r="H6"/>
  <c r="D7"/>
  <c r="D8"/>
  <c r="D9"/>
  <c r="D10"/>
  <c r="F10"/>
  <c r="G10" s="1"/>
  <c r="D11"/>
  <c r="H11"/>
  <c r="D12"/>
  <c r="D13"/>
  <c r="D14"/>
  <c r="D15"/>
  <c r="D16"/>
  <c r="D42" s="1"/>
  <c r="D17"/>
  <c r="D18"/>
  <c r="D19"/>
  <c r="D20"/>
  <c r="D21"/>
  <c r="D22"/>
  <c r="D23"/>
  <c r="D24"/>
  <c r="D25"/>
  <c r="D26"/>
  <c r="D27"/>
  <c r="D28"/>
  <c r="D29"/>
  <c r="D30"/>
  <c r="D31"/>
  <c r="B41"/>
  <c r="C41"/>
  <c r="J41"/>
  <c r="D5" i="71"/>
  <c r="F5"/>
  <c r="G5" s="1"/>
  <c r="D6"/>
  <c r="H6"/>
  <c r="D7"/>
  <c r="D8"/>
  <c r="D9"/>
  <c r="D10"/>
  <c r="F10"/>
  <c r="G10" s="1"/>
  <c r="D11"/>
  <c r="H11"/>
  <c r="I11" s="1"/>
  <c r="D12"/>
  <c r="D13"/>
  <c r="D14"/>
  <c r="D15"/>
  <c r="D16"/>
  <c r="D42" s="1"/>
  <c r="F16"/>
  <c r="G16" s="1"/>
  <c r="D17"/>
  <c r="D18"/>
  <c r="D19"/>
  <c r="D20"/>
  <c r="D21"/>
  <c r="D22"/>
  <c r="D23"/>
  <c r="D24"/>
  <c r="D25"/>
  <c r="D26"/>
  <c r="D27"/>
  <c r="D28"/>
  <c r="D29"/>
  <c r="D30"/>
  <c r="D31"/>
  <c r="B41"/>
  <c r="J41"/>
  <c r="G7" i="5"/>
  <c r="G43" s="1"/>
  <c r="G8"/>
  <c r="G9"/>
  <c r="G10"/>
  <c r="G11"/>
  <c r="G12"/>
  <c r="G13"/>
  <c r="G14"/>
  <c r="G15"/>
  <c r="G16"/>
  <c r="G17"/>
  <c r="G18"/>
  <c r="G19"/>
  <c r="G20"/>
  <c r="B21"/>
  <c r="B22" s="1"/>
  <c r="C21"/>
  <c r="D21"/>
  <c r="D22" s="1"/>
  <c r="D23" s="1"/>
  <c r="D24" s="1"/>
  <c r="D25" s="1"/>
  <c r="D26" s="1"/>
  <c r="D27" s="1"/>
  <c r="D28" s="1"/>
  <c r="D29" s="1"/>
  <c r="D30" s="1"/>
  <c r="D31" s="1"/>
  <c r="D32" s="1"/>
  <c r="D33" s="1"/>
  <c r="D34" s="1"/>
  <c r="D35" s="1"/>
  <c r="D36" s="1"/>
  <c r="D37" s="1"/>
  <c r="D38" s="1"/>
  <c r="E21"/>
  <c r="G21"/>
  <c r="C22"/>
  <c r="G22"/>
  <c r="G23"/>
  <c r="G24"/>
  <c r="G25"/>
  <c r="G26"/>
  <c r="G27"/>
  <c r="G28"/>
  <c r="G29"/>
  <c r="G30"/>
  <c r="G31"/>
  <c r="G32"/>
  <c r="G33"/>
  <c r="Q32" i="58"/>
  <c r="AK32"/>
  <c r="BE32"/>
  <c r="BY32"/>
  <c r="CS32"/>
  <c r="C7" i="3"/>
  <c r="C43" s="1"/>
  <c r="G7"/>
  <c r="G43" s="1"/>
  <c r="K7"/>
  <c r="K43" s="1"/>
  <c r="O7"/>
  <c r="O43" s="1"/>
  <c r="S7"/>
  <c r="S43" s="1"/>
  <c r="W7"/>
  <c r="W43" s="1"/>
  <c r="AA7"/>
  <c r="AA43" s="1"/>
  <c r="AE7"/>
  <c r="AE43" s="1"/>
  <c r="AI7"/>
  <c r="AI43" s="1"/>
  <c r="AM7"/>
  <c r="AM43" s="1"/>
  <c r="AQ7"/>
  <c r="AQ43" s="1"/>
  <c r="C8"/>
  <c r="D8" s="1"/>
  <c r="G8"/>
  <c r="H8" s="1"/>
  <c r="K8"/>
  <c r="L8" s="1"/>
  <c r="O8"/>
  <c r="P8" s="1"/>
  <c r="S8"/>
  <c r="T8" s="1"/>
  <c r="W8"/>
  <c r="X8" s="1"/>
  <c r="AA8"/>
  <c r="AB8" s="1"/>
  <c r="AE8"/>
  <c r="AF8" s="1"/>
  <c r="AI8"/>
  <c r="AJ8" s="1"/>
  <c r="AM8"/>
  <c r="AN8" s="1"/>
  <c r="AQ8"/>
  <c r="AR8" s="1"/>
  <c r="C9"/>
  <c r="D9" s="1"/>
  <c r="G9"/>
  <c r="H9" s="1"/>
  <c r="K9"/>
  <c r="L9" s="1"/>
  <c r="O9"/>
  <c r="P9" s="1"/>
  <c r="S9"/>
  <c r="T9" s="1"/>
  <c r="W9"/>
  <c r="X9" s="1"/>
  <c r="AA9"/>
  <c r="AB9" s="1"/>
  <c r="AE9"/>
  <c r="AF9" s="1"/>
  <c r="AI9"/>
  <c r="AJ9" s="1"/>
  <c r="AM9"/>
  <c r="AN9" s="1"/>
  <c r="AQ9"/>
  <c r="AR9" s="1"/>
  <c r="C10"/>
  <c r="D10" s="1"/>
  <c r="G10"/>
  <c r="H10" s="1"/>
  <c r="K10"/>
  <c r="L10" s="1"/>
  <c r="O10"/>
  <c r="P10" s="1"/>
  <c r="S10"/>
  <c r="T10" s="1"/>
  <c r="W10"/>
  <c r="X10" s="1"/>
  <c r="AA10"/>
  <c r="AB10" s="1"/>
  <c r="AE10"/>
  <c r="AF10" s="1"/>
  <c r="AI10"/>
  <c r="AJ10" s="1"/>
  <c r="AM10"/>
  <c r="AN10" s="1"/>
  <c r="AQ10"/>
  <c r="AR10" s="1"/>
  <c r="C11"/>
  <c r="D11" s="1"/>
  <c r="G11"/>
  <c r="H11" s="1"/>
  <c r="K11"/>
  <c r="L11" s="1"/>
  <c r="O11"/>
  <c r="P11" s="1"/>
  <c r="S11"/>
  <c r="T11" s="1"/>
  <c r="W11"/>
  <c r="X11" s="1"/>
  <c r="AA11"/>
  <c r="AB11" s="1"/>
  <c r="AE11"/>
  <c r="AF11" s="1"/>
  <c r="AI11"/>
  <c r="AJ11" s="1"/>
  <c r="AM11"/>
  <c r="AN11" s="1"/>
  <c r="AQ11"/>
  <c r="AR11" s="1"/>
  <c r="C12"/>
  <c r="D12" s="1"/>
  <c r="G12"/>
  <c r="H12" s="1"/>
  <c r="K12"/>
  <c r="L12" s="1"/>
  <c r="O12"/>
  <c r="P12" s="1"/>
  <c r="S12"/>
  <c r="T12" s="1"/>
  <c r="W12"/>
  <c r="X12" s="1"/>
  <c r="AA12"/>
  <c r="AB12" s="1"/>
  <c r="AE12"/>
  <c r="AF12" s="1"/>
  <c r="AI12"/>
  <c r="AJ12" s="1"/>
  <c r="AM12"/>
  <c r="AN12" s="1"/>
  <c r="AQ12"/>
  <c r="AR12" s="1"/>
  <c r="C13"/>
  <c r="D13" s="1"/>
  <c r="G13"/>
  <c r="H13" s="1"/>
  <c r="K13"/>
  <c r="L13" s="1"/>
  <c r="O13"/>
  <c r="P13" s="1"/>
  <c r="S13"/>
  <c r="T13" s="1"/>
  <c r="W13"/>
  <c r="X13" s="1"/>
  <c r="AA13"/>
  <c r="AB13" s="1"/>
  <c r="AE13"/>
  <c r="AF13" s="1"/>
  <c r="AI13"/>
  <c r="AJ13" s="1"/>
  <c r="AM13"/>
  <c r="AN13" s="1"/>
  <c r="AQ13"/>
  <c r="AR13" s="1"/>
  <c r="C14"/>
  <c r="D14" s="1"/>
  <c r="G14"/>
  <c r="H14" s="1"/>
  <c r="K14"/>
  <c r="L14" s="1"/>
  <c r="O14"/>
  <c r="P14" s="1"/>
  <c r="S14"/>
  <c r="T14" s="1"/>
  <c r="W14"/>
  <c r="X14" s="1"/>
  <c r="AA14"/>
  <c r="AB14" s="1"/>
  <c r="AE14"/>
  <c r="AF14" s="1"/>
  <c r="AI14"/>
  <c r="AJ14" s="1"/>
  <c r="AM14"/>
  <c r="AN14" s="1"/>
  <c r="AQ14"/>
  <c r="AR14" s="1"/>
  <c r="C15"/>
  <c r="D15" s="1"/>
  <c r="G15"/>
  <c r="H15" s="1"/>
  <c r="K15"/>
  <c r="L15" s="1"/>
  <c r="O15"/>
  <c r="P15" s="1"/>
  <c r="S15"/>
  <c r="T15" s="1"/>
  <c r="W15"/>
  <c r="X15" s="1"/>
  <c r="AA15"/>
  <c r="AB15" s="1"/>
  <c r="AE15"/>
  <c r="AF15" s="1"/>
  <c r="AI15"/>
  <c r="AJ15" s="1"/>
  <c r="AM15"/>
  <c r="AN15" s="1"/>
  <c r="AQ15"/>
  <c r="AR15" s="1"/>
  <c r="C16"/>
  <c r="D16" s="1"/>
  <c r="G16"/>
  <c r="H16" s="1"/>
  <c r="K16"/>
  <c r="L16" s="1"/>
  <c r="O16"/>
  <c r="P16" s="1"/>
  <c r="S16"/>
  <c r="T16" s="1"/>
  <c r="W16"/>
  <c r="X16" s="1"/>
  <c r="AA16"/>
  <c r="AB16" s="1"/>
  <c r="AE16"/>
  <c r="AF16" s="1"/>
  <c r="AI16"/>
  <c r="AJ16" s="1"/>
  <c r="AM16"/>
  <c r="AN16" s="1"/>
  <c r="AQ16"/>
  <c r="AR16" s="1"/>
  <c r="C17"/>
  <c r="D17" s="1"/>
  <c r="G17"/>
  <c r="H17" s="1"/>
  <c r="K17"/>
  <c r="L17" s="1"/>
  <c r="O17"/>
  <c r="P17" s="1"/>
  <c r="S17"/>
  <c r="T17" s="1"/>
  <c r="W17"/>
  <c r="X17" s="1"/>
  <c r="AA17"/>
  <c r="AB17" s="1"/>
  <c r="AE17"/>
  <c r="AF17" s="1"/>
  <c r="AI17"/>
  <c r="AJ17" s="1"/>
  <c r="AM17"/>
  <c r="AN17" s="1"/>
  <c r="AQ17"/>
  <c r="AR17" s="1"/>
  <c r="C18"/>
  <c r="D18" s="1"/>
  <c r="G18"/>
  <c r="H18" s="1"/>
  <c r="K18"/>
  <c r="L18" s="1"/>
  <c r="O18"/>
  <c r="P18" s="1"/>
  <c r="S18"/>
  <c r="T18" s="1"/>
  <c r="W18"/>
  <c r="X18" s="1"/>
  <c r="AA18"/>
  <c r="AB18" s="1"/>
  <c r="AE18"/>
  <c r="AF18" s="1"/>
  <c r="AI18"/>
  <c r="AJ18" s="1"/>
  <c r="AM18"/>
  <c r="AN18" s="1"/>
  <c r="AQ18"/>
  <c r="AR18" s="1"/>
  <c r="C19"/>
  <c r="D19" s="1"/>
  <c r="G19"/>
  <c r="H19" s="1"/>
  <c r="K19"/>
  <c r="L19" s="1"/>
  <c r="O19"/>
  <c r="P19" s="1"/>
  <c r="S19"/>
  <c r="T19" s="1"/>
  <c r="W19"/>
  <c r="X19" s="1"/>
  <c r="AA19"/>
  <c r="AB19" s="1"/>
  <c r="AE19"/>
  <c r="AF19" s="1"/>
  <c r="AI19"/>
  <c r="AJ19" s="1"/>
  <c r="AM19"/>
  <c r="AN19" s="1"/>
  <c r="AQ19"/>
  <c r="AR19" s="1"/>
  <c r="C20"/>
  <c r="D20" s="1"/>
  <c r="G20"/>
  <c r="H20" s="1"/>
  <c r="K20"/>
  <c r="L20" s="1"/>
  <c r="O20"/>
  <c r="P20" s="1"/>
  <c r="S20"/>
  <c r="T20" s="1"/>
  <c r="W20"/>
  <c r="X20" s="1"/>
  <c r="AA20"/>
  <c r="AB20" s="1"/>
  <c r="AE20"/>
  <c r="AF20" s="1"/>
  <c r="AI20"/>
  <c r="AJ20" s="1"/>
  <c r="AM20"/>
  <c r="AN20" s="1"/>
  <c r="AQ20"/>
  <c r="AR20" s="1"/>
  <c r="C21"/>
  <c r="D21" s="1"/>
  <c r="G21"/>
  <c r="H21" s="1"/>
  <c r="K21"/>
  <c r="L21" s="1"/>
  <c r="O21"/>
  <c r="P21" s="1"/>
  <c r="S21"/>
  <c r="T21" s="1"/>
  <c r="W21"/>
  <c r="X21" s="1"/>
  <c r="AA21"/>
  <c r="AB21" s="1"/>
  <c r="AE21"/>
  <c r="AF21" s="1"/>
  <c r="AI21"/>
  <c r="AJ21" s="1"/>
  <c r="AM21"/>
  <c r="AN21" s="1"/>
  <c r="AQ21"/>
  <c r="AR21" s="1"/>
  <c r="C22"/>
  <c r="D22" s="1"/>
  <c r="G22"/>
  <c r="H22" s="1"/>
  <c r="K22"/>
  <c r="L22" s="1"/>
  <c r="O22"/>
  <c r="P22" s="1"/>
  <c r="S22"/>
  <c r="T22" s="1"/>
  <c r="W22"/>
  <c r="X22" s="1"/>
  <c r="AA22"/>
  <c r="AB22" s="1"/>
  <c r="AE22"/>
  <c r="AF22" s="1"/>
  <c r="AI22"/>
  <c r="AJ22" s="1"/>
  <c r="AM22"/>
  <c r="AN22" s="1"/>
  <c r="AQ22"/>
  <c r="AR22" s="1"/>
  <c r="C23"/>
  <c r="D23" s="1"/>
  <c r="G23"/>
  <c r="H23" s="1"/>
  <c r="K23"/>
  <c r="L23" s="1"/>
  <c r="O23"/>
  <c r="P23" s="1"/>
  <c r="S23"/>
  <c r="T23" s="1"/>
  <c r="W23"/>
  <c r="X23" s="1"/>
  <c r="AA23"/>
  <c r="AB23" s="1"/>
  <c r="AE23"/>
  <c r="AF23" s="1"/>
  <c r="AI23"/>
  <c r="AJ23" s="1"/>
  <c r="AM23"/>
  <c r="AN23" s="1"/>
  <c r="AQ23"/>
  <c r="AR23" s="1"/>
  <c r="C24"/>
  <c r="D24" s="1"/>
  <c r="G24"/>
  <c r="H24" s="1"/>
  <c r="K24"/>
  <c r="L24" s="1"/>
  <c r="O24"/>
  <c r="P24" s="1"/>
  <c r="S24"/>
  <c r="T24" s="1"/>
  <c r="W24"/>
  <c r="X24" s="1"/>
  <c r="AA24"/>
  <c r="AB24" s="1"/>
  <c r="AE24"/>
  <c r="AF24" s="1"/>
  <c r="AI24"/>
  <c r="AJ24" s="1"/>
  <c r="AM24"/>
  <c r="AN24" s="1"/>
  <c r="AQ24"/>
  <c r="AR24" s="1"/>
  <c r="C25"/>
  <c r="D25" s="1"/>
  <c r="G25"/>
  <c r="H25" s="1"/>
  <c r="K25"/>
  <c r="L25" s="1"/>
  <c r="O25"/>
  <c r="P25" s="1"/>
  <c r="S25"/>
  <c r="T25" s="1"/>
  <c r="W25"/>
  <c r="X25" s="1"/>
  <c r="AA25"/>
  <c r="AB25" s="1"/>
  <c r="AE25"/>
  <c r="AF25" s="1"/>
  <c r="AI25"/>
  <c r="AJ25" s="1"/>
  <c r="AM25"/>
  <c r="AN25" s="1"/>
  <c r="AQ25"/>
  <c r="AR25" s="1"/>
  <c r="C26"/>
  <c r="D26" s="1"/>
  <c r="G26"/>
  <c r="H26" s="1"/>
  <c r="K26"/>
  <c r="L26" s="1"/>
  <c r="O26"/>
  <c r="P26" s="1"/>
  <c r="S26"/>
  <c r="T26" s="1"/>
  <c r="W26"/>
  <c r="X26" s="1"/>
  <c r="AA26"/>
  <c r="AB26" s="1"/>
  <c r="AE26"/>
  <c r="AF26" s="1"/>
  <c r="AI26"/>
  <c r="AJ26" s="1"/>
  <c r="AM26"/>
  <c r="AN26" s="1"/>
  <c r="AQ26"/>
  <c r="AR26" s="1"/>
  <c r="C27"/>
  <c r="D27" s="1"/>
  <c r="G27"/>
  <c r="H27" s="1"/>
  <c r="K27"/>
  <c r="L27" s="1"/>
  <c r="O27"/>
  <c r="P27" s="1"/>
  <c r="S27"/>
  <c r="T27" s="1"/>
  <c r="W27"/>
  <c r="X27" s="1"/>
  <c r="AA27"/>
  <c r="AB27" s="1"/>
  <c r="AE27"/>
  <c r="AF27" s="1"/>
  <c r="AI27"/>
  <c r="AJ27" s="1"/>
  <c r="AM27"/>
  <c r="AN27" s="1"/>
  <c r="AQ27"/>
  <c r="AR27" s="1"/>
  <c r="C28"/>
  <c r="D28" s="1"/>
  <c r="G28"/>
  <c r="H28" s="1"/>
  <c r="K28"/>
  <c r="L28" s="1"/>
  <c r="O28"/>
  <c r="P28" s="1"/>
  <c r="S28"/>
  <c r="T28" s="1"/>
  <c r="W28"/>
  <c r="X28" s="1"/>
  <c r="AA28"/>
  <c r="AB28" s="1"/>
  <c r="AE28"/>
  <c r="AF28" s="1"/>
  <c r="AI28"/>
  <c r="AJ28" s="1"/>
  <c r="AM28"/>
  <c r="AN28" s="1"/>
  <c r="AQ28"/>
  <c r="AR28" s="1"/>
  <c r="C29"/>
  <c r="G29"/>
  <c r="H29" s="1"/>
  <c r="K29"/>
  <c r="L29" s="1"/>
  <c r="O29"/>
  <c r="P29" s="1"/>
  <c r="S29"/>
  <c r="T29" s="1"/>
  <c r="W29"/>
  <c r="X29" s="1"/>
  <c r="AA29"/>
  <c r="AB29" s="1"/>
  <c r="AE29"/>
  <c r="AF29" s="1"/>
  <c r="AI29"/>
  <c r="AJ29" s="1"/>
  <c r="AM29"/>
  <c r="AN29" s="1"/>
  <c r="AQ29"/>
  <c r="AR29" s="1"/>
  <c r="C30"/>
  <c r="G30"/>
  <c r="K30"/>
  <c r="L30" s="1"/>
  <c r="O30"/>
  <c r="P30" s="1"/>
  <c r="S30"/>
  <c r="T30" s="1"/>
  <c r="W30"/>
  <c r="X30" s="1"/>
  <c r="AA30"/>
  <c r="AB30" s="1"/>
  <c r="AE30"/>
  <c r="AF30" s="1"/>
  <c r="AI30"/>
  <c r="AJ30" s="1"/>
  <c r="AM30"/>
  <c r="AN30" s="1"/>
  <c r="AQ30"/>
  <c r="AR30" s="1"/>
  <c r="C31"/>
  <c r="D31" s="1"/>
  <c r="G31"/>
  <c r="H31" s="1"/>
  <c r="K31"/>
  <c r="L31" s="1"/>
  <c r="O31"/>
  <c r="P31" s="1"/>
  <c r="S31"/>
  <c r="T31" s="1"/>
  <c r="W31"/>
  <c r="X31" s="1"/>
  <c r="AA31"/>
  <c r="AB31" s="1"/>
  <c r="AE31"/>
  <c r="AF31" s="1"/>
  <c r="AI31"/>
  <c r="AJ31" s="1"/>
  <c r="AM31"/>
  <c r="AN31" s="1"/>
  <c r="AQ31"/>
  <c r="AR31" s="1"/>
  <c r="C32"/>
  <c r="G32"/>
  <c r="H32" s="1"/>
  <c r="K32"/>
  <c r="L32" s="1"/>
  <c r="O32"/>
  <c r="P32" s="1"/>
  <c r="S32"/>
  <c r="T32" s="1"/>
  <c r="W32"/>
  <c r="X32" s="1"/>
  <c r="AA32"/>
  <c r="AB32" s="1"/>
  <c r="AE32"/>
  <c r="AF32" s="1"/>
  <c r="AI32"/>
  <c r="AJ32" s="1"/>
  <c r="AM32"/>
  <c r="AN32" s="1"/>
  <c r="AQ32"/>
  <c r="AR32" s="1"/>
  <c r="G8" i="1"/>
  <c r="G44" s="1"/>
  <c r="M8"/>
  <c r="M44" s="1"/>
  <c r="S8"/>
  <c r="S44" s="1"/>
  <c r="Y8"/>
  <c r="Y44" s="1"/>
  <c r="AE8"/>
  <c r="AE44" s="1"/>
  <c r="AK8"/>
  <c r="AK44" s="1"/>
  <c r="AQ8"/>
  <c r="AQ44" s="1"/>
  <c r="AW8"/>
  <c r="AW44" s="1"/>
  <c r="BC8"/>
  <c r="BC44" s="1"/>
  <c r="BI8"/>
  <c r="BI44" s="1"/>
  <c r="BO8"/>
  <c r="BO44" s="1"/>
  <c r="G9"/>
  <c r="M9"/>
  <c r="L7" i="58" s="1"/>
  <c r="S9" i="1"/>
  <c r="Y9"/>
  <c r="AF7" i="58" s="1"/>
  <c r="AE9" i="1"/>
  <c r="AK9"/>
  <c r="AQ9"/>
  <c r="BJ7" i="58" s="1"/>
  <c r="AW9" i="1"/>
  <c r="BT7" i="58" s="1"/>
  <c r="BC9" i="1"/>
  <c r="CD7" i="58" s="1"/>
  <c r="BI9" i="1"/>
  <c r="CN7" i="58" s="1"/>
  <c r="BO9" i="1"/>
  <c r="CX7" i="58" s="1"/>
  <c r="G10" i="1"/>
  <c r="M10"/>
  <c r="K9" i="5" s="1"/>
  <c r="S10" i="1"/>
  <c r="Y10"/>
  <c r="AF8" i="58" s="1"/>
  <c r="AE10" i="1"/>
  <c r="AK10"/>
  <c r="AQ10"/>
  <c r="BJ8" i="58" s="1"/>
  <c r="AW10" i="1"/>
  <c r="BT8" i="58" s="1"/>
  <c r="BC10" i="1"/>
  <c r="CD8" i="58" s="1"/>
  <c r="BI10" i="1"/>
  <c r="CN8" i="58" s="1"/>
  <c r="BO10" i="1"/>
  <c r="CX8" i="58" s="1"/>
  <c r="G11" i="1"/>
  <c r="M11"/>
  <c r="L9" i="58" s="1"/>
  <c r="S11" i="1"/>
  <c r="Y11"/>
  <c r="AF9" i="58" s="1"/>
  <c r="AE11" i="1"/>
  <c r="AP9" i="58" s="1"/>
  <c r="AK11" i="1"/>
  <c r="AZ9" i="58" s="1"/>
  <c r="AQ11" i="1"/>
  <c r="BJ9" i="58" s="1"/>
  <c r="AW11" i="1"/>
  <c r="BT9" i="58" s="1"/>
  <c r="BC11" i="1"/>
  <c r="BI11"/>
  <c r="CN9" i="58" s="1"/>
  <c r="BO11" i="1"/>
  <c r="CX9" i="58" s="1"/>
  <c r="G12" i="1"/>
  <c r="M12"/>
  <c r="L10" i="58" s="1"/>
  <c r="S12" i="1"/>
  <c r="V10" i="58" s="1"/>
  <c r="Y12" i="1"/>
  <c r="AF10" i="58" s="1"/>
  <c r="AE12" i="1"/>
  <c r="AP10" i="58" s="1"/>
  <c r="AK12" i="1"/>
  <c r="AZ10" i="58" s="1"/>
  <c r="AW12" i="1"/>
  <c r="BT10" i="58" s="1"/>
  <c r="BC12" i="1"/>
  <c r="BI12"/>
  <c r="CN10" i="58" s="1"/>
  <c r="G13" i="1"/>
  <c r="B11" i="58" s="1"/>
  <c r="M13" i="1"/>
  <c r="S13"/>
  <c r="V11" i="58" s="1"/>
  <c r="Y13" i="1"/>
  <c r="AE13"/>
  <c r="AP11" i="58" s="1"/>
  <c r="AK13" i="1"/>
  <c r="AZ11" i="58" s="1"/>
  <c r="AW13" i="1"/>
  <c r="BI13"/>
  <c r="CN11" i="58" s="1"/>
  <c r="AC12" i="5"/>
  <c r="G14" i="1"/>
  <c r="B12" i="58" s="1"/>
  <c r="M14" i="1"/>
  <c r="S14"/>
  <c r="V12" i="58" s="1"/>
  <c r="Y14" i="1"/>
  <c r="AE14"/>
  <c r="AP12" i="58" s="1"/>
  <c r="AK14" i="1"/>
  <c r="AW14"/>
  <c r="BI14"/>
  <c r="CN12" i="58" s="1"/>
  <c r="G15" i="1"/>
  <c r="B13" i="58" s="1"/>
  <c r="M15" i="1"/>
  <c r="S15"/>
  <c r="V13" i="58" s="1"/>
  <c r="Y15" i="1"/>
  <c r="AE15"/>
  <c r="AP13" i="58" s="1"/>
  <c r="AK15" i="1"/>
  <c r="AW15"/>
  <c r="BT13" i="58" s="1"/>
  <c r="G16" i="1"/>
  <c r="M16"/>
  <c r="L14" i="58" s="1"/>
  <c r="S16" i="1"/>
  <c r="V14" i="58" s="1"/>
  <c r="Y16" i="1"/>
  <c r="AF14" i="58" s="1"/>
  <c r="AE16" i="1"/>
  <c r="AP14" i="58" s="1"/>
  <c r="AK16" i="1"/>
  <c r="AW16"/>
  <c r="BT14" i="58" s="1"/>
  <c r="G17" i="1"/>
  <c r="B15" i="58" s="1"/>
  <c r="M17" i="1"/>
  <c r="L15" i="58" s="1"/>
  <c r="S17" i="1"/>
  <c r="Y17"/>
  <c r="AF15" i="58" s="1"/>
  <c r="AE17" i="1"/>
  <c r="AK17"/>
  <c r="AZ15" i="58" s="1"/>
  <c r="AW17" i="1"/>
  <c r="G18"/>
  <c r="M18"/>
  <c r="L16" i="58" s="1"/>
  <c r="S18" i="1"/>
  <c r="V16" i="58" s="1"/>
  <c r="Y18" i="1"/>
  <c r="AF16" i="58" s="1"/>
  <c r="AE18" i="1"/>
  <c r="AP16" i="58" s="1"/>
  <c r="AK18" i="1"/>
  <c r="AZ16" i="58" s="1"/>
  <c r="AW18" i="1"/>
  <c r="G19"/>
  <c r="B17" i="58" s="1"/>
  <c r="M19" i="1"/>
  <c r="S19"/>
  <c r="V17" i="58" s="1"/>
  <c r="Y19" i="1"/>
  <c r="AE19"/>
  <c r="AP17" i="58" s="1"/>
  <c r="AK19" i="1"/>
  <c r="AZ17" i="58" s="1"/>
  <c r="AW19" i="1"/>
  <c r="BT17" i="58" s="1"/>
  <c r="G20" i="1"/>
  <c r="B18" i="58" s="1"/>
  <c r="M20" i="1"/>
  <c r="S20"/>
  <c r="V18" i="58" s="1"/>
  <c r="Y20" i="1"/>
  <c r="AE20"/>
  <c r="AP18" i="58" s="1"/>
  <c r="AK20" i="1"/>
  <c r="AW20"/>
  <c r="BT18" i="58" s="1"/>
  <c r="G21" i="1"/>
  <c r="B19" i="58" s="1"/>
  <c r="M21" i="1"/>
  <c r="S21"/>
  <c r="V19" i="58" s="1"/>
  <c r="Y21" i="1"/>
  <c r="AE21"/>
  <c r="AP19" i="58" s="1"/>
  <c r="AK21" i="1"/>
  <c r="AW21"/>
  <c r="G22"/>
  <c r="M22"/>
  <c r="L20" i="58" s="1"/>
  <c r="S22" i="1"/>
  <c r="Y22"/>
  <c r="AF20" i="58" s="1"/>
  <c r="AE22" i="1"/>
  <c r="AK22"/>
  <c r="AZ20" i="58" s="1"/>
  <c r="AW22" i="1"/>
  <c r="W21" i="5" s="1"/>
  <c r="G23" i="1"/>
  <c r="B21" i="58" s="1"/>
  <c r="M23" i="1"/>
  <c r="L21" i="58" s="1"/>
  <c r="S23" i="1"/>
  <c r="V21" i="58" s="1"/>
  <c r="Y23" i="1"/>
  <c r="AF21" i="58" s="1"/>
  <c r="AE23" i="1"/>
  <c r="AP21" i="58" s="1"/>
  <c r="AW23" i="1"/>
  <c r="BT21" i="58" s="1"/>
  <c r="G24" i="1"/>
  <c r="B22" i="58" s="1"/>
  <c r="M24" i="1"/>
  <c r="L22" i="58" s="1"/>
  <c r="S24" i="1"/>
  <c r="V22" i="58" s="1"/>
  <c r="Y24" i="1"/>
  <c r="AF22" i="58" s="1"/>
  <c r="AE24" i="1"/>
  <c r="AP22" i="58" s="1"/>
  <c r="AW24" i="1"/>
  <c r="G25"/>
  <c r="M25"/>
  <c r="L23" i="58" s="1"/>
  <c r="S25" i="1"/>
  <c r="Y25"/>
  <c r="AF23" i="58" s="1"/>
  <c r="AE25" i="1"/>
  <c r="AW25"/>
  <c r="BT23" i="58" s="1"/>
  <c r="G26" i="1"/>
  <c r="B24" i="58" s="1"/>
  <c r="M26" i="1"/>
  <c r="S26"/>
  <c r="V24" i="58" s="1"/>
  <c r="Y26" i="1"/>
  <c r="AE26"/>
  <c r="AP24" i="58" s="1"/>
  <c r="AW26" i="1"/>
  <c r="G27"/>
  <c r="M27"/>
  <c r="L25" i="58" s="1"/>
  <c r="S27" i="1"/>
  <c r="Y27"/>
  <c r="AF25" i="58" s="1"/>
  <c r="AE27" i="1"/>
  <c r="AP25" i="58" s="1"/>
  <c r="AW27" i="1"/>
  <c r="BT25" i="58" s="1"/>
  <c r="G28" i="1"/>
  <c r="B26" i="58" s="1"/>
  <c r="M28" i="1"/>
  <c r="L26" i="58" s="1"/>
  <c r="S28" i="1"/>
  <c r="V26" i="58" s="1"/>
  <c r="Y28" i="1"/>
  <c r="AE28"/>
  <c r="AP26" i="58" s="1"/>
  <c r="AW28" i="1"/>
  <c r="G29"/>
  <c r="B27" i="58" s="1"/>
  <c r="M29" i="1"/>
  <c r="L27" i="58" s="1"/>
  <c r="S29" i="1"/>
  <c r="V27" i="58" s="1"/>
  <c r="Y29" i="1"/>
  <c r="AF27" i="58" s="1"/>
  <c r="AE29" i="1"/>
  <c r="AW29"/>
  <c r="BT27" i="58" s="1"/>
  <c r="G30" i="1"/>
  <c r="B28" i="58" s="1"/>
  <c r="M30" i="1"/>
  <c r="L28" i="58" s="1"/>
  <c r="S30" i="1"/>
  <c r="V28" i="58" s="1"/>
  <c r="AE30" i="1"/>
  <c r="AP28" i="58" s="1"/>
  <c r="AW30" i="1"/>
  <c r="BT28" i="58" s="1"/>
  <c r="G31" i="1"/>
  <c r="M31"/>
  <c r="L29" i="58" s="1"/>
  <c r="AW31" i="1"/>
  <c r="BT29" i="58" s="1"/>
  <c r="G32" i="1"/>
  <c r="B30" i="58" s="1"/>
  <c r="M32" i="1"/>
  <c r="L30" i="58" s="1"/>
  <c r="M33" i="1"/>
  <c r="B8" i="41"/>
  <c r="B9" s="1"/>
  <c r="C8"/>
  <c r="D8"/>
  <c r="E8"/>
  <c r="F8"/>
  <c r="F9" s="1"/>
  <c r="G8"/>
  <c r="H8"/>
  <c r="I8"/>
  <c r="J8"/>
  <c r="J9" s="1"/>
  <c r="K8"/>
  <c r="L8"/>
  <c r="B10"/>
  <c r="B11" s="1"/>
  <c r="C10"/>
  <c r="E10"/>
  <c r="H10"/>
  <c r="L10"/>
  <c r="B16"/>
  <c r="C16"/>
  <c r="D16"/>
  <c r="E16"/>
  <c r="F16"/>
  <c r="G16"/>
  <c r="H16"/>
  <c r="I16"/>
  <c r="J16"/>
  <c r="K16"/>
  <c r="L16"/>
  <c r="E19"/>
  <c r="I19"/>
  <c r="H29"/>
  <c r="B36"/>
  <c r="B37" s="1"/>
  <c r="B38" s="1"/>
  <c r="C6" i="35"/>
  <c r="C42" s="1"/>
  <c r="D6"/>
  <c r="D42" s="1"/>
  <c r="H6"/>
  <c r="H42" s="1"/>
  <c r="I6"/>
  <c r="I42" s="1"/>
  <c r="M6"/>
  <c r="M42" s="1"/>
  <c r="N6"/>
  <c r="N42" s="1"/>
  <c r="R6"/>
  <c r="R42" s="1"/>
  <c r="W6"/>
  <c r="W42" s="1"/>
  <c r="X6"/>
  <c r="X42" s="1"/>
  <c r="AB6"/>
  <c r="AB42" s="1"/>
  <c r="AC6"/>
  <c r="AC42" s="1"/>
  <c r="AG6"/>
  <c r="AG42" s="1"/>
  <c r="AH6"/>
  <c r="AH42" s="1"/>
  <c r="AL6"/>
  <c r="AL42" s="1"/>
  <c r="AM6"/>
  <c r="AM42" s="1"/>
  <c r="AQ6"/>
  <c r="AQ42" s="1"/>
  <c r="AR6"/>
  <c r="AR42" s="1"/>
  <c r="AV6"/>
  <c r="AV42" s="1"/>
  <c r="AW6"/>
  <c r="AW42" s="1"/>
  <c r="BA6"/>
  <c r="BA42" s="1"/>
  <c r="BB6"/>
  <c r="BB42" s="1"/>
  <c r="C7"/>
  <c r="D7"/>
  <c r="H7"/>
  <c r="I7"/>
  <c r="M7"/>
  <c r="N7"/>
  <c r="R7"/>
  <c r="W7"/>
  <c r="X7"/>
  <c r="AB7"/>
  <c r="AC7"/>
  <c r="AG7"/>
  <c r="AH7"/>
  <c r="AL7"/>
  <c r="AM7"/>
  <c r="AQ7"/>
  <c r="AR7"/>
  <c r="AV7"/>
  <c r="AW7"/>
  <c r="BA7"/>
  <c r="BB7"/>
  <c r="C8"/>
  <c r="D8"/>
  <c r="H8"/>
  <c r="I8"/>
  <c r="M8"/>
  <c r="N8"/>
  <c r="R8"/>
  <c r="V8"/>
  <c r="W8"/>
  <c r="X8"/>
  <c r="AB8"/>
  <c r="AC8"/>
  <c r="AG8"/>
  <c r="AH8"/>
  <c r="AL8"/>
  <c r="AM8"/>
  <c r="AQ8"/>
  <c r="AR8"/>
  <c r="AV8"/>
  <c r="AW8"/>
  <c r="BA8"/>
  <c r="BB8"/>
  <c r="C9"/>
  <c r="D9"/>
  <c r="H9"/>
  <c r="I9"/>
  <c r="M9"/>
  <c r="N9"/>
  <c r="R9"/>
  <c r="W9"/>
  <c r="X9"/>
  <c r="AA9"/>
  <c r="AB9"/>
  <c r="AC9"/>
  <c r="AG9"/>
  <c r="AH9"/>
  <c r="AK9"/>
  <c r="AL9"/>
  <c r="AM9"/>
  <c r="AQ9"/>
  <c r="AR9"/>
  <c r="AV9"/>
  <c r="AW9"/>
  <c r="BA9"/>
  <c r="BB9"/>
  <c r="C10"/>
  <c r="D10"/>
  <c r="H10"/>
  <c r="I10"/>
  <c r="M10"/>
  <c r="N10"/>
  <c r="R10"/>
  <c r="W10"/>
  <c r="X10"/>
  <c r="AB10"/>
  <c r="AC10"/>
  <c r="AG10"/>
  <c r="AH10"/>
  <c r="AL10"/>
  <c r="AM10"/>
  <c r="AQ10"/>
  <c r="AR10"/>
  <c r="AV10"/>
  <c r="AW10"/>
  <c r="BA10"/>
  <c r="BB10"/>
  <c r="C11"/>
  <c r="D11"/>
  <c r="H11"/>
  <c r="I11"/>
  <c r="M11"/>
  <c r="N11"/>
  <c r="R11"/>
  <c r="W11"/>
  <c r="X11"/>
  <c r="AB11"/>
  <c r="AC11"/>
  <c r="AG11"/>
  <c r="AH11"/>
  <c r="AL11"/>
  <c r="AM11"/>
  <c r="AQ11"/>
  <c r="AR11"/>
  <c r="AU11"/>
  <c r="AV11"/>
  <c r="AW11"/>
  <c r="BA11"/>
  <c r="BB11"/>
  <c r="C12"/>
  <c r="D12"/>
  <c r="H12"/>
  <c r="I12"/>
  <c r="M12"/>
  <c r="N12"/>
  <c r="R12"/>
  <c r="W12"/>
  <c r="X12"/>
  <c r="AB12"/>
  <c r="AC12"/>
  <c r="AG12"/>
  <c r="AH12"/>
  <c r="AL12"/>
  <c r="AM12"/>
  <c r="AQ12"/>
  <c r="AR12"/>
  <c r="AV12"/>
  <c r="AW12"/>
  <c r="BA12"/>
  <c r="BB12"/>
  <c r="C13"/>
  <c r="D13"/>
  <c r="H13"/>
  <c r="I13"/>
  <c r="M13"/>
  <c r="N13"/>
  <c r="R13"/>
  <c r="W13"/>
  <c r="X13"/>
  <c r="AB13"/>
  <c r="AC13"/>
  <c r="AG13"/>
  <c r="AH13"/>
  <c r="AL13"/>
  <c r="AM13"/>
  <c r="AQ13"/>
  <c r="AR13"/>
  <c r="AV13"/>
  <c r="AW13"/>
  <c r="BA13"/>
  <c r="BB13"/>
  <c r="B14"/>
  <c r="C14"/>
  <c r="D14"/>
  <c r="H14"/>
  <c r="I14"/>
  <c r="M14"/>
  <c r="N14"/>
  <c r="R14"/>
  <c r="W14"/>
  <c r="X14"/>
  <c r="AB14"/>
  <c r="AC14"/>
  <c r="AG14"/>
  <c r="AH14"/>
  <c r="AL14"/>
  <c r="AM14"/>
  <c r="AQ14"/>
  <c r="AR14"/>
  <c r="AV14"/>
  <c r="AW14"/>
  <c r="BA14"/>
  <c r="BB14"/>
  <c r="C15"/>
  <c r="D15"/>
  <c r="H15"/>
  <c r="I15"/>
  <c r="M15"/>
  <c r="N15"/>
  <c r="Q15"/>
  <c r="R15"/>
  <c r="W15"/>
  <c r="X15"/>
  <c r="AB15"/>
  <c r="AC15"/>
  <c r="AG15"/>
  <c r="AH15"/>
  <c r="AL15"/>
  <c r="AM15"/>
  <c r="AQ15"/>
  <c r="AR15"/>
  <c r="AV15"/>
  <c r="AW15"/>
  <c r="BA15"/>
  <c r="BB15"/>
  <c r="C16"/>
  <c r="D16"/>
  <c r="H16"/>
  <c r="I16"/>
  <c r="M16"/>
  <c r="N16"/>
  <c r="R16"/>
  <c r="W16"/>
  <c r="X16"/>
  <c r="AB16"/>
  <c r="AC16"/>
  <c r="AG16"/>
  <c r="AH16"/>
  <c r="AL16"/>
  <c r="AM16"/>
  <c r="AQ16"/>
  <c r="AR16"/>
  <c r="AV16"/>
  <c r="AW16"/>
  <c r="BA16"/>
  <c r="BB16"/>
  <c r="C17"/>
  <c r="D17"/>
  <c r="H17"/>
  <c r="I17"/>
  <c r="M17"/>
  <c r="N17"/>
  <c r="R17"/>
  <c r="W17"/>
  <c r="X17"/>
  <c r="AB17"/>
  <c r="AC17"/>
  <c r="AG17"/>
  <c r="AH17"/>
  <c r="AL17"/>
  <c r="AM17"/>
  <c r="AQ17"/>
  <c r="AR17"/>
  <c r="AV17"/>
  <c r="AW17"/>
  <c r="BA17"/>
  <c r="BB17"/>
  <c r="C18"/>
  <c r="D18"/>
  <c r="H18"/>
  <c r="I18"/>
  <c r="M18"/>
  <c r="N18"/>
  <c r="R18"/>
  <c r="W18"/>
  <c r="X18"/>
  <c r="AB18"/>
  <c r="AC18"/>
  <c r="AG18"/>
  <c r="AH18"/>
  <c r="AL18"/>
  <c r="AM18"/>
  <c r="AQ18"/>
  <c r="AR18"/>
  <c r="AV18"/>
  <c r="AW18"/>
  <c r="BA18"/>
  <c r="BB18"/>
  <c r="C19"/>
  <c r="D19"/>
  <c r="H19"/>
  <c r="I19"/>
  <c r="M19"/>
  <c r="N19"/>
  <c r="R19"/>
  <c r="W19"/>
  <c r="X19"/>
  <c r="AB19"/>
  <c r="AC19"/>
  <c r="AG19"/>
  <c r="AH19"/>
  <c r="AL19"/>
  <c r="AM19"/>
  <c r="AQ19"/>
  <c r="AR19"/>
  <c r="AV19"/>
  <c r="AW19"/>
  <c r="BA19"/>
  <c r="BB19"/>
  <c r="C20"/>
  <c r="D20"/>
  <c r="H20"/>
  <c r="I20"/>
  <c r="M20"/>
  <c r="N20"/>
  <c r="R20"/>
  <c r="W20"/>
  <c r="X20"/>
  <c r="AB20"/>
  <c r="AC20"/>
  <c r="AG20"/>
  <c r="AH20"/>
  <c r="AL20"/>
  <c r="AM20"/>
  <c r="AQ20"/>
  <c r="AR20"/>
  <c r="AV20"/>
  <c r="AW20"/>
  <c r="BA20"/>
  <c r="BB20"/>
  <c r="C21"/>
  <c r="D21"/>
  <c r="H21"/>
  <c r="I21"/>
  <c r="M21"/>
  <c r="N21"/>
  <c r="R21"/>
  <c r="W21"/>
  <c r="X21"/>
  <c r="AB21"/>
  <c r="AC21"/>
  <c r="AG21"/>
  <c r="AH21"/>
  <c r="AL21"/>
  <c r="AM21"/>
  <c r="AQ21"/>
  <c r="AR21"/>
  <c r="AV21"/>
  <c r="AW21"/>
  <c r="BA21"/>
  <c r="BB21"/>
  <c r="C22"/>
  <c r="D22"/>
  <c r="H22"/>
  <c r="I22"/>
  <c r="M22"/>
  <c r="N22"/>
  <c r="R22"/>
  <c r="W22"/>
  <c r="X22"/>
  <c r="AB22"/>
  <c r="AC22"/>
  <c r="AG22"/>
  <c r="AH22"/>
  <c r="AL22"/>
  <c r="AM22"/>
  <c r="AQ22"/>
  <c r="AR22"/>
  <c r="AV22"/>
  <c r="AW22"/>
  <c r="BA22"/>
  <c r="BB22"/>
  <c r="C23"/>
  <c r="D23"/>
  <c r="H23"/>
  <c r="I23"/>
  <c r="M23"/>
  <c r="N23"/>
  <c r="R23"/>
  <c r="W23"/>
  <c r="X23"/>
  <c r="AB23"/>
  <c r="AC23"/>
  <c r="AG23"/>
  <c r="AH23"/>
  <c r="AL23"/>
  <c r="AM23"/>
  <c r="AQ23"/>
  <c r="AR23"/>
  <c r="AV23"/>
  <c r="AW23"/>
  <c r="BA23"/>
  <c r="BB23"/>
  <c r="C24"/>
  <c r="D24"/>
  <c r="H24"/>
  <c r="I24"/>
  <c r="M24"/>
  <c r="N24"/>
  <c r="R24"/>
  <c r="V24"/>
  <c r="W24"/>
  <c r="X24"/>
  <c r="AB24"/>
  <c r="AC24"/>
  <c r="AG24"/>
  <c r="AH24"/>
  <c r="AL24"/>
  <c r="AM24"/>
  <c r="AQ24"/>
  <c r="AR24"/>
  <c r="AV24"/>
  <c r="AW24"/>
  <c r="BA24"/>
  <c r="BB24"/>
  <c r="C25"/>
  <c r="D25"/>
  <c r="H25"/>
  <c r="I25"/>
  <c r="M25"/>
  <c r="N25"/>
  <c r="R25"/>
  <c r="W25"/>
  <c r="X25"/>
  <c r="AB25"/>
  <c r="AC25"/>
  <c r="AG25"/>
  <c r="AH25"/>
  <c r="AK25"/>
  <c r="AL25"/>
  <c r="AM25"/>
  <c r="AQ25"/>
  <c r="AR25"/>
  <c r="AV25"/>
  <c r="AW25"/>
  <c r="BA25"/>
  <c r="BB25"/>
  <c r="C26"/>
  <c r="D26"/>
  <c r="H26"/>
  <c r="I26"/>
  <c r="L26"/>
  <c r="M26"/>
  <c r="N26"/>
  <c r="R26"/>
  <c r="W26"/>
  <c r="X26"/>
  <c r="AB26"/>
  <c r="AC26"/>
  <c r="AG26"/>
  <c r="AH26"/>
  <c r="AL26"/>
  <c r="AM26"/>
  <c r="AP26"/>
  <c r="AQ26"/>
  <c r="AR26"/>
  <c r="AV26"/>
  <c r="AW26"/>
  <c r="BA26"/>
  <c r="BB26"/>
  <c r="C27"/>
  <c r="D27"/>
  <c r="H27"/>
  <c r="I27"/>
  <c r="M27"/>
  <c r="N27"/>
  <c r="Q27"/>
  <c r="R27"/>
  <c r="W27"/>
  <c r="X27"/>
  <c r="AB27"/>
  <c r="AC27"/>
  <c r="AG27"/>
  <c r="AH27"/>
  <c r="AL27"/>
  <c r="AM27"/>
  <c r="AQ27"/>
  <c r="AR27"/>
  <c r="AU27"/>
  <c r="AV27"/>
  <c r="AW27"/>
  <c r="BA27"/>
  <c r="BB27"/>
  <c r="C28"/>
  <c r="D28"/>
  <c r="H28"/>
  <c r="I28"/>
  <c r="M28"/>
  <c r="N28"/>
  <c r="R28"/>
  <c r="W28"/>
  <c r="X28"/>
  <c r="AB28"/>
  <c r="AC28"/>
  <c r="AG28"/>
  <c r="AH28"/>
  <c r="AL28"/>
  <c r="AM28"/>
  <c r="AQ28"/>
  <c r="AR28"/>
  <c r="AV28"/>
  <c r="AW28"/>
  <c r="BA28"/>
  <c r="BB28"/>
  <c r="C29"/>
  <c r="D29"/>
  <c r="H29"/>
  <c r="I29"/>
  <c r="M29"/>
  <c r="N29"/>
  <c r="R29"/>
  <c r="W29"/>
  <c r="X29"/>
  <c r="AB29"/>
  <c r="AC29"/>
  <c r="AG29"/>
  <c r="AH29"/>
  <c r="AL29"/>
  <c r="AM29"/>
  <c r="AQ29"/>
  <c r="AR29"/>
  <c r="AV29"/>
  <c r="AW29"/>
  <c r="BA29"/>
  <c r="BB29"/>
  <c r="B30"/>
  <c r="C30"/>
  <c r="D30"/>
  <c r="H30"/>
  <c r="I30"/>
  <c r="M30"/>
  <c r="N30"/>
  <c r="R30"/>
  <c r="W30"/>
  <c r="X30"/>
  <c r="AB30"/>
  <c r="AC30"/>
  <c r="AG30"/>
  <c r="AH30"/>
  <c r="AK30"/>
  <c r="AL30"/>
  <c r="AM30"/>
  <c r="AQ30"/>
  <c r="AR30"/>
  <c r="AV30"/>
  <c r="AW30"/>
  <c r="BA30"/>
  <c r="BB30"/>
  <c r="C31"/>
  <c r="D31"/>
  <c r="H31"/>
  <c r="I31"/>
  <c r="M31"/>
  <c r="N31"/>
  <c r="R31"/>
  <c r="W31"/>
  <c r="X31"/>
  <c r="AB31"/>
  <c r="AC31"/>
  <c r="AG31"/>
  <c r="AH31"/>
  <c r="AL31"/>
  <c r="AM31"/>
  <c r="AQ31"/>
  <c r="AR31"/>
  <c r="AV31"/>
  <c r="AW31"/>
  <c r="BA31"/>
  <c r="BB31"/>
  <c r="B8" i="29"/>
  <c r="I8"/>
  <c r="I44" s="1"/>
  <c r="P8"/>
  <c r="P44" s="1"/>
  <c r="R8"/>
  <c r="R44" s="1"/>
  <c r="W8"/>
  <c r="W44" s="1"/>
  <c r="AD8"/>
  <c r="AD44" s="1"/>
  <c r="AK8"/>
  <c r="AK44" s="1"/>
  <c r="AM8"/>
  <c r="AM44" s="1"/>
  <c r="AR8"/>
  <c r="AR44" s="1"/>
  <c r="AT8"/>
  <c r="AT44" s="1"/>
  <c r="AY8"/>
  <c r="AY44" s="1"/>
  <c r="BF8"/>
  <c r="BF44" s="1"/>
  <c r="BM8"/>
  <c r="BM44" s="1"/>
  <c r="BT8"/>
  <c r="BT44" s="1"/>
  <c r="BV8"/>
  <c r="BV44" s="1"/>
  <c r="B9"/>
  <c r="I9"/>
  <c r="P9"/>
  <c r="W9"/>
  <c r="Y9"/>
  <c r="AD9"/>
  <c r="AK9"/>
  <c r="AR9"/>
  <c r="AY9"/>
  <c r="BA9"/>
  <c r="BF9"/>
  <c r="BM9"/>
  <c r="BT9"/>
  <c r="B10"/>
  <c r="D10"/>
  <c r="I10"/>
  <c r="P10"/>
  <c r="W10"/>
  <c r="AD10"/>
  <c r="AF10"/>
  <c r="AK10"/>
  <c r="AR10"/>
  <c r="AY10"/>
  <c r="BF10"/>
  <c r="BH10"/>
  <c r="BM10"/>
  <c r="BT10"/>
  <c r="B11"/>
  <c r="I11"/>
  <c r="K11"/>
  <c r="P11"/>
  <c r="W11"/>
  <c r="AD11"/>
  <c r="AK11"/>
  <c r="AM11"/>
  <c r="AR11"/>
  <c r="AY11"/>
  <c r="BF11"/>
  <c r="BM11"/>
  <c r="BO11"/>
  <c r="BT11"/>
  <c r="B12"/>
  <c r="I12"/>
  <c r="P12"/>
  <c r="R12"/>
  <c r="W12"/>
  <c r="AD12"/>
  <c r="AK12"/>
  <c r="AM12"/>
  <c r="AR12"/>
  <c r="AT12"/>
  <c r="AY12"/>
  <c r="BF12"/>
  <c r="BM12"/>
  <c r="BT12"/>
  <c r="BV12"/>
  <c r="B13"/>
  <c r="I13"/>
  <c r="P13"/>
  <c r="W13"/>
  <c r="Y13"/>
  <c r="AD13"/>
  <c r="AK13"/>
  <c r="AR13"/>
  <c r="AY13"/>
  <c r="BA13"/>
  <c r="BF13"/>
  <c r="BM13"/>
  <c r="BT13"/>
  <c r="B14"/>
  <c r="D14"/>
  <c r="I14"/>
  <c r="P14"/>
  <c r="W14"/>
  <c r="Y14"/>
  <c r="AD14"/>
  <c r="AF14"/>
  <c r="AK14"/>
  <c r="AR14"/>
  <c r="AY14"/>
  <c r="BF14"/>
  <c r="BH14"/>
  <c r="BM14"/>
  <c r="BT14"/>
  <c r="B15"/>
  <c r="I15"/>
  <c r="K15"/>
  <c r="P15"/>
  <c r="W15"/>
  <c r="AD15"/>
  <c r="AK15"/>
  <c r="AM15"/>
  <c r="AR15"/>
  <c r="AY15"/>
  <c r="BF15"/>
  <c r="BM15"/>
  <c r="BO15"/>
  <c r="BT15"/>
  <c r="B16"/>
  <c r="I16"/>
  <c r="K16"/>
  <c r="P16"/>
  <c r="R16"/>
  <c r="W16"/>
  <c r="AD16"/>
  <c r="AK16"/>
  <c r="AR16"/>
  <c r="AT16"/>
  <c r="AY16"/>
  <c r="BF16"/>
  <c r="BM16"/>
  <c r="BO16"/>
  <c r="BT16"/>
  <c r="BV16"/>
  <c r="B17"/>
  <c r="I17"/>
  <c r="P17"/>
  <c r="W17"/>
  <c r="Y17"/>
  <c r="AD17"/>
  <c r="AK17"/>
  <c r="AR17"/>
  <c r="AT17"/>
  <c r="AY17"/>
  <c r="BA17"/>
  <c r="BF17"/>
  <c r="BM17"/>
  <c r="BT17"/>
  <c r="B18"/>
  <c r="D18"/>
  <c r="I18"/>
  <c r="P18"/>
  <c r="W18"/>
  <c r="AD18"/>
  <c r="AF18"/>
  <c r="AK18"/>
  <c r="AR18"/>
  <c r="AT18"/>
  <c r="AY18"/>
  <c r="BF18"/>
  <c r="BH18"/>
  <c r="BM18"/>
  <c r="BT18"/>
  <c r="B19"/>
  <c r="I19"/>
  <c r="K19"/>
  <c r="P19"/>
  <c r="W19"/>
  <c r="AD19"/>
  <c r="AK19"/>
  <c r="AM19"/>
  <c r="AR19"/>
  <c r="AY19"/>
  <c r="BF19"/>
  <c r="BH19"/>
  <c r="BM19"/>
  <c r="BO19"/>
  <c r="BT19"/>
  <c r="B20"/>
  <c r="I20"/>
  <c r="P20"/>
  <c r="R20"/>
  <c r="W20"/>
  <c r="AD20"/>
  <c r="AK20"/>
  <c r="AR20"/>
  <c r="AT20"/>
  <c r="AY20"/>
  <c r="BF20"/>
  <c r="BM20"/>
  <c r="BT20"/>
  <c r="BV20"/>
  <c r="B21"/>
  <c r="I21"/>
  <c r="P21"/>
  <c r="R21"/>
  <c r="W21"/>
  <c r="Y21"/>
  <c r="AD21"/>
  <c r="AK21"/>
  <c r="AR21"/>
  <c r="AY21"/>
  <c r="BA21"/>
  <c r="BF21"/>
  <c r="BM21"/>
  <c r="BT21"/>
  <c r="BV21"/>
  <c r="B22"/>
  <c r="D22"/>
  <c r="I22"/>
  <c r="P22"/>
  <c r="W22"/>
  <c r="AD22"/>
  <c r="AF22"/>
  <c r="AK22"/>
  <c r="AR22"/>
  <c r="AT22"/>
  <c r="AY22"/>
  <c r="BF22"/>
  <c r="BH22"/>
  <c r="BM22"/>
  <c r="BT22"/>
  <c r="B23"/>
  <c r="D23"/>
  <c r="I23"/>
  <c r="K23"/>
  <c r="P23"/>
  <c r="W23"/>
  <c r="AD23"/>
  <c r="AK23"/>
  <c r="AM23"/>
  <c r="AR23"/>
  <c r="AY23"/>
  <c r="BF23"/>
  <c r="BH23"/>
  <c r="BM23"/>
  <c r="BO23"/>
  <c r="BT23"/>
  <c r="B24"/>
  <c r="I24"/>
  <c r="P24"/>
  <c r="R24"/>
  <c r="W24"/>
  <c r="AD24"/>
  <c r="AK24"/>
  <c r="AR24"/>
  <c r="AT24"/>
  <c r="AY24"/>
  <c r="BF24"/>
  <c r="BM24"/>
  <c r="BT24"/>
  <c r="BV24"/>
  <c r="B25"/>
  <c r="I25"/>
  <c r="P25"/>
  <c r="W25"/>
  <c r="Y25"/>
  <c r="AD25"/>
  <c r="AK25"/>
  <c r="AR25"/>
  <c r="AY25"/>
  <c r="BA25"/>
  <c r="BF25"/>
  <c r="BM25"/>
  <c r="BT25"/>
  <c r="BV25"/>
  <c r="B26"/>
  <c r="D26"/>
  <c r="I26"/>
  <c r="P26"/>
  <c r="W26"/>
  <c r="AD26"/>
  <c r="AF26"/>
  <c r="AK26"/>
  <c r="AR26"/>
  <c r="AY26"/>
  <c r="BA26"/>
  <c r="BF26"/>
  <c r="BH26"/>
  <c r="BM26"/>
  <c r="BT26"/>
  <c r="B27"/>
  <c r="I27"/>
  <c r="K27"/>
  <c r="P27"/>
  <c r="W27"/>
  <c r="AD27"/>
  <c r="AF27"/>
  <c r="AK27"/>
  <c r="AM27"/>
  <c r="AR27"/>
  <c r="AY27"/>
  <c r="BF27"/>
  <c r="BM27"/>
  <c r="BO27"/>
  <c r="BT27"/>
  <c r="B28"/>
  <c r="I28"/>
  <c r="P28"/>
  <c r="R28"/>
  <c r="W28"/>
  <c r="AD28"/>
  <c r="AF28"/>
  <c r="AK28"/>
  <c r="AR28"/>
  <c r="AT28"/>
  <c r="AY28"/>
  <c r="BF28"/>
  <c r="BM28"/>
  <c r="BT28"/>
  <c r="BV28"/>
  <c r="B29"/>
  <c r="I29"/>
  <c r="P29"/>
  <c r="R29"/>
  <c r="W29"/>
  <c r="Y29"/>
  <c r="AD29"/>
  <c r="AK29"/>
  <c r="AR29"/>
  <c r="AY29"/>
  <c r="BA29"/>
  <c r="BF29"/>
  <c r="BM29"/>
  <c r="BT29"/>
  <c r="B30"/>
  <c r="D30"/>
  <c r="I30"/>
  <c r="P30"/>
  <c r="W30"/>
  <c r="AD30"/>
  <c r="AF30"/>
  <c r="AK30"/>
  <c r="AR30"/>
  <c r="AY30"/>
  <c r="BF30"/>
  <c r="BH30"/>
  <c r="BM30"/>
  <c r="BT30"/>
  <c r="B31"/>
  <c r="I31"/>
  <c r="P31"/>
  <c r="W31"/>
  <c r="AD31"/>
  <c r="AK31"/>
  <c r="AM31"/>
  <c r="AR31"/>
  <c r="AY31"/>
  <c r="BF31"/>
  <c r="BM31"/>
  <c r="BO31"/>
  <c r="BT31"/>
  <c r="B32"/>
  <c r="I32"/>
  <c r="K32"/>
  <c r="P32"/>
  <c r="R32"/>
  <c r="W32"/>
  <c r="AD32"/>
  <c r="AK32"/>
  <c r="AR32"/>
  <c r="AT32"/>
  <c r="AY32"/>
  <c r="BF32"/>
  <c r="BM32"/>
  <c r="BT32"/>
  <c r="BV32"/>
  <c r="B33"/>
  <c r="I33"/>
  <c r="P33"/>
  <c r="W33"/>
  <c r="Y33"/>
  <c r="AD33"/>
  <c r="AK33"/>
  <c r="AR33"/>
  <c r="AY33"/>
  <c r="BA33"/>
  <c r="BF33"/>
  <c r="BM33"/>
  <c r="BT33"/>
  <c r="L6" i="19"/>
  <c r="L42" s="1"/>
  <c r="V6"/>
  <c r="V42" s="1"/>
  <c r="AF6"/>
  <c r="AF42" s="1"/>
  <c r="L7"/>
  <c r="V7"/>
  <c r="AF7"/>
  <c r="L8"/>
  <c r="V8"/>
  <c r="AF8"/>
  <c r="L9"/>
  <c r="V9"/>
  <c r="AF9"/>
  <c r="L10"/>
  <c r="V10"/>
  <c r="AF10"/>
  <c r="L11"/>
  <c r="V11"/>
  <c r="AF11"/>
  <c r="L12"/>
  <c r="V12"/>
  <c r="AF12"/>
  <c r="L13"/>
  <c r="V13"/>
  <c r="AF13"/>
  <c r="L14"/>
  <c r="V14"/>
  <c r="AF14"/>
  <c r="L15"/>
  <c r="V15"/>
  <c r="AF15"/>
  <c r="L16"/>
  <c r="V16"/>
  <c r="AF16"/>
  <c r="L17"/>
  <c r="V17"/>
  <c r="AF17"/>
  <c r="L18"/>
  <c r="V18"/>
  <c r="AF18"/>
  <c r="L19"/>
  <c r="V19"/>
  <c r="AF19"/>
  <c r="L20"/>
  <c r="V20"/>
  <c r="AF20"/>
  <c r="L21"/>
  <c r="V21"/>
  <c r="AF21"/>
  <c r="L22"/>
  <c r="V22"/>
  <c r="AF22"/>
  <c r="L23"/>
  <c r="V23"/>
  <c r="AF23"/>
  <c r="L24"/>
  <c r="V24"/>
  <c r="AF24"/>
  <c r="L25"/>
  <c r="V25"/>
  <c r="AF25"/>
  <c r="L26"/>
  <c r="V26"/>
  <c r="AF26"/>
  <c r="L27"/>
  <c r="V27"/>
  <c r="AF27"/>
  <c r="L28"/>
  <c r="V28"/>
  <c r="AF28"/>
  <c r="L29"/>
  <c r="V29"/>
  <c r="AF29"/>
  <c r="L30"/>
  <c r="V30"/>
  <c r="AF30"/>
  <c r="G6" i="58"/>
  <c r="G44" s="1"/>
  <c r="Q6"/>
  <c r="Q44" s="1"/>
  <c r="AA6"/>
  <c r="AA44" s="1"/>
  <c r="AK6"/>
  <c r="AK44" s="1"/>
  <c r="AU6"/>
  <c r="AU44" s="1"/>
  <c r="BE6"/>
  <c r="BE44" s="1"/>
  <c r="BO6"/>
  <c r="BO44" s="1"/>
  <c r="BY6"/>
  <c r="BY44" s="1"/>
  <c r="CI6"/>
  <c r="CI44" s="1"/>
  <c r="CS6"/>
  <c r="CS44" s="1"/>
  <c r="DC6"/>
  <c r="DC44" s="1"/>
  <c r="G7"/>
  <c r="Q7"/>
  <c r="AA7"/>
  <c r="AK7"/>
  <c r="AP7"/>
  <c r="AU7"/>
  <c r="BE7"/>
  <c r="BO7"/>
  <c r="BY7"/>
  <c r="CI7"/>
  <c r="CS7"/>
  <c r="DC7"/>
  <c r="G8"/>
  <c r="Q8"/>
  <c r="AA8"/>
  <c r="AK8"/>
  <c r="AU8"/>
  <c r="BE8"/>
  <c r="BO8"/>
  <c r="BY8"/>
  <c r="CI8"/>
  <c r="CS8"/>
  <c r="DC8"/>
  <c r="G9"/>
  <c r="Q9"/>
  <c r="V9"/>
  <c r="AA9"/>
  <c r="AK9"/>
  <c r="AU9"/>
  <c r="BE9"/>
  <c r="BO9"/>
  <c r="BY9"/>
  <c r="CI9"/>
  <c r="CS9"/>
  <c r="DC9"/>
  <c r="G10"/>
  <c r="Q10"/>
  <c r="AA10"/>
  <c r="AK10"/>
  <c r="AU10"/>
  <c r="BE10"/>
  <c r="BO10"/>
  <c r="BY10"/>
  <c r="CI10"/>
  <c r="CS10"/>
  <c r="DC10"/>
  <c r="G11"/>
  <c r="Q11"/>
  <c r="AA11"/>
  <c r="AK11"/>
  <c r="AU11"/>
  <c r="BE11"/>
  <c r="BO11"/>
  <c r="BY11"/>
  <c r="CI11"/>
  <c r="CS11"/>
  <c r="DC11"/>
  <c r="G12"/>
  <c r="Q12"/>
  <c r="AA12"/>
  <c r="AK12"/>
  <c r="AU12"/>
  <c r="BE12"/>
  <c r="BO12"/>
  <c r="BY12"/>
  <c r="CI12"/>
  <c r="CS12"/>
  <c r="DC12"/>
  <c r="G13"/>
  <c r="Q13"/>
  <c r="AA13"/>
  <c r="AK13"/>
  <c r="AU13"/>
  <c r="BE13"/>
  <c r="BO13"/>
  <c r="BY13"/>
  <c r="CI13"/>
  <c r="CS13"/>
  <c r="DC13"/>
  <c r="G14"/>
  <c r="Q14"/>
  <c r="AA14"/>
  <c r="AK14"/>
  <c r="AU14"/>
  <c r="BE14"/>
  <c r="BO14"/>
  <c r="BY14"/>
  <c r="CI14"/>
  <c r="CS14"/>
  <c r="DC14"/>
  <c r="G15"/>
  <c r="Q15"/>
  <c r="AA15"/>
  <c r="AK15"/>
  <c r="AU15"/>
  <c r="BE15"/>
  <c r="BO15"/>
  <c r="BY15"/>
  <c r="CI15"/>
  <c r="CS15"/>
  <c r="DC15"/>
  <c r="G16"/>
  <c r="Q16"/>
  <c r="AA16"/>
  <c r="AK16"/>
  <c r="AU16"/>
  <c r="BE16"/>
  <c r="BO16"/>
  <c r="BY16"/>
  <c r="CI16"/>
  <c r="CS16"/>
  <c r="DC16"/>
  <c r="G17"/>
  <c r="Q17"/>
  <c r="AA17"/>
  <c r="AK17"/>
  <c r="AU17"/>
  <c r="BE17"/>
  <c r="BO17"/>
  <c r="BY17"/>
  <c r="CI17"/>
  <c r="CS17"/>
  <c r="DC17"/>
  <c r="G18"/>
  <c r="Q18"/>
  <c r="AA18"/>
  <c r="AK18"/>
  <c r="AU18"/>
  <c r="BE18"/>
  <c r="BO18"/>
  <c r="BY18"/>
  <c r="CI18"/>
  <c r="CS18"/>
  <c r="DC18"/>
  <c r="G19"/>
  <c r="Q19"/>
  <c r="AA19"/>
  <c r="AK19"/>
  <c r="AU19"/>
  <c r="BE19"/>
  <c r="BO19"/>
  <c r="BY19"/>
  <c r="CI19"/>
  <c r="CS19"/>
  <c r="DC19"/>
  <c r="G20"/>
  <c r="Q20"/>
  <c r="AA20"/>
  <c r="AK20"/>
  <c r="AU20"/>
  <c r="BE20"/>
  <c r="BO20"/>
  <c r="BY20"/>
  <c r="CI20"/>
  <c r="CS20"/>
  <c r="DC20"/>
  <c r="G21"/>
  <c r="Q21"/>
  <c r="AA21"/>
  <c r="AK21"/>
  <c r="AU21"/>
  <c r="BE21"/>
  <c r="BO21"/>
  <c r="BY21"/>
  <c r="CI21"/>
  <c r="CS21"/>
  <c r="DC21"/>
  <c r="G22"/>
  <c r="Q22"/>
  <c r="AA22"/>
  <c r="AK22"/>
  <c r="AU22"/>
  <c r="BE22"/>
  <c r="BO22"/>
  <c r="BY22"/>
  <c r="CI22"/>
  <c r="CS22"/>
  <c r="DC22"/>
  <c r="G23"/>
  <c r="Q23"/>
  <c r="AA23"/>
  <c r="AK23"/>
  <c r="AU23"/>
  <c r="BE23"/>
  <c r="BO23"/>
  <c r="BY23"/>
  <c r="CI23"/>
  <c r="CS23"/>
  <c r="DC23"/>
  <c r="G24"/>
  <c r="Q24"/>
  <c r="AA24"/>
  <c r="AK24"/>
  <c r="AU24"/>
  <c r="BE24"/>
  <c r="BO24"/>
  <c r="BY24"/>
  <c r="CI24"/>
  <c r="CS24"/>
  <c r="DC24"/>
  <c r="G25"/>
  <c r="Q25"/>
  <c r="AA25"/>
  <c r="AK25"/>
  <c r="AU25"/>
  <c r="BE25"/>
  <c r="BO25"/>
  <c r="BY25"/>
  <c r="CI25"/>
  <c r="CS25"/>
  <c r="DC25"/>
  <c r="G26"/>
  <c r="Q26"/>
  <c r="AA26"/>
  <c r="AK26"/>
  <c r="AU26"/>
  <c r="BE26"/>
  <c r="BO26"/>
  <c r="BY26"/>
  <c r="CI26"/>
  <c r="CS26"/>
  <c r="DC26"/>
  <c r="G27"/>
  <c r="Q27"/>
  <c r="AA27"/>
  <c r="AK27"/>
  <c r="AU27"/>
  <c r="BE27"/>
  <c r="BO27"/>
  <c r="BY27"/>
  <c r="CI27"/>
  <c r="CS27"/>
  <c r="DC27"/>
  <c r="G28"/>
  <c r="Q28"/>
  <c r="AA28"/>
  <c r="AK28"/>
  <c r="AU28"/>
  <c r="BE28"/>
  <c r="BO28"/>
  <c r="BY28"/>
  <c r="CI28"/>
  <c r="CS28"/>
  <c r="DC28"/>
  <c r="G29"/>
  <c r="Q29"/>
  <c r="AA29"/>
  <c r="AK29"/>
  <c r="AU29"/>
  <c r="BE29"/>
  <c r="BO29"/>
  <c r="BY29"/>
  <c r="CI29"/>
  <c r="CS29"/>
  <c r="DC29"/>
  <c r="D30"/>
  <c r="G30"/>
  <c r="Q30"/>
  <c r="AA30"/>
  <c r="AK30"/>
  <c r="AR30"/>
  <c r="AU30"/>
  <c r="BE30"/>
  <c r="BO30"/>
  <c r="BY30"/>
  <c r="CF30"/>
  <c r="CI30"/>
  <c r="CS30"/>
  <c r="DC30"/>
  <c r="D31"/>
  <c r="G31"/>
  <c r="Q31"/>
  <c r="X31"/>
  <c r="AA31"/>
  <c r="AK31"/>
  <c r="AR31"/>
  <c r="AU31"/>
  <c r="BE31"/>
  <c r="BL31"/>
  <c r="BO31"/>
  <c r="BY31"/>
  <c r="CI31"/>
  <c r="CS31"/>
  <c r="DC31"/>
  <c r="E41" i="80"/>
  <c r="E24" i="71"/>
  <c r="AK8" i="16"/>
  <c r="AK7" s="1"/>
  <c r="AK43" s="1"/>
  <c r="AL9"/>
  <c r="G49" i="69"/>
  <c r="F49"/>
  <c r="F44"/>
  <c r="J39"/>
  <c r="H29"/>
  <c r="G29"/>
  <c r="F29"/>
  <c r="G24"/>
  <c r="F14"/>
  <c r="G9"/>
  <c r="F9"/>
  <c r="I4"/>
  <c r="L11" i="28"/>
  <c r="H11"/>
  <c r="I6" i="32"/>
  <c r="G6"/>
  <c r="D5"/>
  <c r="C6"/>
  <c r="C4"/>
  <c r="G4"/>
  <c r="K6"/>
  <c r="K5"/>
  <c r="D12" i="28"/>
  <c r="H12"/>
  <c r="D33" i="16"/>
  <c r="D11" i="28"/>
  <c r="K4" i="32"/>
  <c r="D4"/>
  <c r="L36" i="41"/>
  <c r="K36"/>
  <c r="J36"/>
  <c r="I36"/>
  <c r="H36"/>
  <c r="G36"/>
  <c r="F36"/>
  <c r="E36"/>
  <c r="D36"/>
  <c r="C36"/>
  <c r="AP14" i="64" l="1"/>
  <c r="AQ14" s="1"/>
  <c r="AR14" s="1"/>
  <c r="G16" i="74"/>
  <c r="G17" s="1"/>
  <c r="G18" s="1"/>
  <c r="G19" s="1"/>
  <c r="G20" s="1"/>
  <c r="G21" s="1"/>
  <c r="G22" s="1"/>
  <c r="G23" s="1"/>
  <c r="G24" s="1"/>
  <c r="G25" s="1"/>
  <c r="G26" s="1"/>
  <c r="G27" s="1"/>
  <c r="G28" s="1"/>
  <c r="G29" s="1"/>
  <c r="G30" s="1"/>
  <c r="G31" s="1"/>
  <c r="G32" s="1"/>
  <c r="G33" s="1"/>
  <c r="G34" s="1"/>
  <c r="G35" s="1"/>
  <c r="G36" s="1"/>
  <c r="G37" s="1"/>
  <c r="G38" s="1"/>
  <c r="L30" i="253"/>
  <c r="M29"/>
  <c r="H9" i="69"/>
  <c r="J19"/>
  <c r="I44"/>
  <c r="I49"/>
  <c r="BV33" i="29"/>
  <c r="G19" i="41"/>
  <c r="J44" i="69"/>
  <c r="J24"/>
  <c r="E17" i="79"/>
  <c r="E18" s="1"/>
  <c r="E19" s="1"/>
  <c r="E20" s="1"/>
  <c r="E21" s="1"/>
  <c r="BB31" i="253"/>
  <c r="BC30"/>
  <c r="AE29"/>
  <c r="AD30"/>
  <c r="F24" i="69"/>
  <c r="D8" i="29"/>
  <c r="D44" s="1"/>
  <c r="I24" i="69"/>
  <c r="G44"/>
  <c r="H19" i="41"/>
  <c r="Q39" i="35"/>
  <c r="T39" s="1"/>
  <c r="V39"/>
  <c r="Y39" s="1"/>
  <c r="D53" i="29"/>
  <c r="BP38" i="34"/>
  <c r="BO41"/>
  <c r="R41"/>
  <c r="S38"/>
  <c r="AA39" i="35"/>
  <c r="AD39" s="1"/>
  <c r="AF39"/>
  <c r="AI39" s="1"/>
  <c r="J49" i="69"/>
  <c r="J29"/>
  <c r="J9"/>
  <c r="AP39" i="16"/>
  <c r="AQ39" s="1"/>
  <c r="AR39" s="1"/>
  <c r="DA38" i="19" s="1"/>
  <c r="AO40" i="16"/>
  <c r="AK39" i="35"/>
  <c r="AN39" s="1"/>
  <c r="AP39"/>
  <c r="AS39" s="1"/>
  <c r="AZ39"/>
  <c r="BC39" s="1"/>
  <c r="I39" i="69"/>
  <c r="J34"/>
  <c r="I19"/>
  <c r="H4"/>
  <c r="K41" i="34"/>
  <c r="L38"/>
  <c r="F31" i="253"/>
  <c r="G30"/>
  <c r="BP37" i="34"/>
  <c r="AU38" i="35" s="1"/>
  <c r="AX38" s="1"/>
  <c r="L37" i="34"/>
  <c r="G38" i="35" s="1"/>
  <c r="J38" s="1"/>
  <c r="D38" i="34"/>
  <c r="E37"/>
  <c r="B38" i="35" s="1"/>
  <c r="E38" s="1"/>
  <c r="D52" i="29"/>
  <c r="B44"/>
  <c r="G5" i="32"/>
  <c r="BO8" i="29"/>
  <c r="BO44" s="1"/>
  <c r="F14" i="64"/>
  <c r="C14"/>
  <c r="D14" s="1"/>
  <c r="AL8" i="16"/>
  <c r="AM8" s="1"/>
  <c r="AN8" s="1"/>
  <c r="CQ7" i="19" s="1"/>
  <c r="H21" i="14"/>
  <c r="J21"/>
  <c r="L21"/>
  <c r="AB23" i="15" s="1"/>
  <c r="AD23" s="1"/>
  <c r="AE23" s="1"/>
  <c r="N21" i="14"/>
  <c r="AJ23" i="15" s="1"/>
  <c r="AL23" s="1"/>
  <c r="AM23" s="1"/>
  <c r="P21" i="14"/>
  <c r="AR23" i="15" s="1"/>
  <c r="AT23" s="1"/>
  <c r="AU23" s="1"/>
  <c r="CZ22" i="19" s="1"/>
  <c r="I21" i="14"/>
  <c r="K21"/>
  <c r="X23" i="15" s="1"/>
  <c r="Z23" s="1"/>
  <c r="AA23" s="1"/>
  <c r="M21" i="14"/>
  <c r="AF23" i="15" s="1"/>
  <c r="AH23" s="1"/>
  <c r="AI23" s="1"/>
  <c r="O21" i="14"/>
  <c r="G21"/>
  <c r="H7"/>
  <c r="L9" i="15" s="1"/>
  <c r="N9" s="1"/>
  <c r="O9" s="1"/>
  <c r="J7" i="14"/>
  <c r="L7"/>
  <c r="N7"/>
  <c r="P7"/>
  <c r="AR9" i="15" s="1"/>
  <c r="AT9" s="1"/>
  <c r="AU9" s="1"/>
  <c r="I7" i="14"/>
  <c r="K7"/>
  <c r="X9" i="15" s="1"/>
  <c r="Z9" s="1"/>
  <c r="AA9" s="1"/>
  <c r="M7" i="14"/>
  <c r="O7"/>
  <c r="AN9" i="15" s="1"/>
  <c r="AP9" s="1"/>
  <c r="AQ9" s="1"/>
  <c r="G7" i="14"/>
  <c r="H9" i="15" s="1"/>
  <c r="J9" s="1"/>
  <c r="K9" s="1"/>
  <c r="H19" i="14"/>
  <c r="L21" i="15" s="1"/>
  <c r="N21" s="1"/>
  <c r="O21" s="1"/>
  <c r="J19" i="14"/>
  <c r="L19"/>
  <c r="AB21" i="15" s="1"/>
  <c r="AD21" s="1"/>
  <c r="AE21" s="1"/>
  <c r="N19" i="14"/>
  <c r="P19"/>
  <c r="AR21" i="15" s="1"/>
  <c r="AT21" s="1"/>
  <c r="AU21" s="1"/>
  <c r="CZ20" i="19" s="1"/>
  <c r="I19" i="14"/>
  <c r="K19"/>
  <c r="X21" i="15" s="1"/>
  <c r="Z21" s="1"/>
  <c r="AA21" s="1"/>
  <c r="M19" i="14"/>
  <c r="O19"/>
  <c r="AN21" i="15" s="1"/>
  <c r="AP21" s="1"/>
  <c r="AQ21" s="1"/>
  <c r="G19" i="14"/>
  <c r="H17"/>
  <c r="L19" i="15" s="1"/>
  <c r="N19" s="1"/>
  <c r="O19" s="1"/>
  <c r="J17" i="14"/>
  <c r="L17"/>
  <c r="N17"/>
  <c r="P17"/>
  <c r="AR19" i="15" s="1"/>
  <c r="AT19" s="1"/>
  <c r="AU19" s="1"/>
  <c r="I17" i="14"/>
  <c r="K17"/>
  <c r="M17"/>
  <c r="O17"/>
  <c r="AN19" i="15" s="1"/>
  <c r="AP19" s="1"/>
  <c r="AQ19" s="1"/>
  <c r="G17" i="14"/>
  <c r="H19" i="15" s="1"/>
  <c r="J19" s="1"/>
  <c r="K19" s="1"/>
  <c r="H15" i="14"/>
  <c r="L17" i="15" s="1"/>
  <c r="N17" s="1"/>
  <c r="O17" s="1"/>
  <c r="J15" i="14"/>
  <c r="L15"/>
  <c r="AB17" i="15" s="1"/>
  <c r="AD17" s="1"/>
  <c r="AE17" s="1"/>
  <c r="N15" i="14"/>
  <c r="P15"/>
  <c r="AR17" i="15" s="1"/>
  <c r="AT17" s="1"/>
  <c r="AU17" s="1"/>
  <c r="CZ16" i="19" s="1"/>
  <c r="I15" i="14"/>
  <c r="K15"/>
  <c r="X17" i="15" s="1"/>
  <c r="Z17" s="1"/>
  <c r="AA17" s="1"/>
  <c r="M15" i="14"/>
  <c r="O15"/>
  <c r="AN17" i="15" s="1"/>
  <c r="AP17" s="1"/>
  <c r="AQ17" s="1"/>
  <c r="G15" i="14"/>
  <c r="H13"/>
  <c r="L15" i="15" s="1"/>
  <c r="N15" s="1"/>
  <c r="O15" s="1"/>
  <c r="J13" i="14"/>
  <c r="L13"/>
  <c r="AB15" i="15" s="1"/>
  <c r="AD15" s="1"/>
  <c r="AE15" s="1"/>
  <c r="N13" i="14"/>
  <c r="P13"/>
  <c r="AR15" i="15" s="1"/>
  <c r="AT15" s="1"/>
  <c r="AU15" s="1"/>
  <c r="I13" i="14"/>
  <c r="K13"/>
  <c r="X15" i="15" s="1"/>
  <c r="Z15" s="1"/>
  <c r="AA15" s="1"/>
  <c r="M13" i="14"/>
  <c r="O13"/>
  <c r="AN15" i="15" s="1"/>
  <c r="AP15" s="1"/>
  <c r="AQ15" s="1"/>
  <c r="G13" i="14"/>
  <c r="H15" i="15" s="1"/>
  <c r="J15" s="1"/>
  <c r="K15" s="1"/>
  <c r="H11" i="14"/>
  <c r="L13" i="15" s="1"/>
  <c r="N13" s="1"/>
  <c r="O13" s="1"/>
  <c r="J11" i="14"/>
  <c r="L11"/>
  <c r="AB13" i="15" s="1"/>
  <c r="AD13" s="1"/>
  <c r="AE13" s="1"/>
  <c r="N11" i="14"/>
  <c r="P11"/>
  <c r="AR13" i="15" s="1"/>
  <c r="AT13" s="1"/>
  <c r="AU13" s="1"/>
  <c r="CZ12" i="19" s="1"/>
  <c r="I11" i="14"/>
  <c r="K11"/>
  <c r="X13" i="15" s="1"/>
  <c r="Z13" s="1"/>
  <c r="AA13" s="1"/>
  <c r="M11" i="14"/>
  <c r="AF13" i="15" s="1"/>
  <c r="AH13" s="1"/>
  <c r="AI13" s="1"/>
  <c r="O11" i="14"/>
  <c r="G11"/>
  <c r="H9"/>
  <c r="L11" i="15" s="1"/>
  <c r="N11" s="1"/>
  <c r="O11" s="1"/>
  <c r="J9" i="14"/>
  <c r="T11" i="15" s="1"/>
  <c r="V11" s="1"/>
  <c r="W11" s="1"/>
  <c r="L9" i="14"/>
  <c r="N9"/>
  <c r="P9"/>
  <c r="AR11" i="15" s="1"/>
  <c r="AT11" s="1"/>
  <c r="AU11" s="1"/>
  <c r="I9" i="14"/>
  <c r="P11" i="15" s="1"/>
  <c r="R11" s="1"/>
  <c r="S11" s="1"/>
  <c r="K9" i="14"/>
  <c r="M9"/>
  <c r="O9"/>
  <c r="AN11" i="15" s="1"/>
  <c r="AP11" s="1"/>
  <c r="AQ11" s="1"/>
  <c r="G9" i="14"/>
  <c r="I22"/>
  <c r="P24" i="15" s="1"/>
  <c r="R24" s="1"/>
  <c r="S24" s="1"/>
  <c r="K22" i="14"/>
  <c r="M22"/>
  <c r="AF24" i="15" s="1"/>
  <c r="AH24" s="1"/>
  <c r="AI24" s="1"/>
  <c r="O22" i="14"/>
  <c r="G22"/>
  <c r="H22"/>
  <c r="J22"/>
  <c r="T24" i="15" s="1"/>
  <c r="V24" s="1"/>
  <c r="W24" s="1"/>
  <c r="AR23" i="19" s="1"/>
  <c r="L22" i="14"/>
  <c r="AB24" i="15" s="1"/>
  <c r="AD24" s="1"/>
  <c r="AE24" s="1"/>
  <c r="N22" i="14"/>
  <c r="AJ24" i="15" s="1"/>
  <c r="AL24" s="1"/>
  <c r="AM24" s="1"/>
  <c r="P22" i="14"/>
  <c r="I20"/>
  <c r="P22" i="15" s="1"/>
  <c r="R22" s="1"/>
  <c r="S22" s="1"/>
  <c r="K20" i="14"/>
  <c r="M20"/>
  <c r="AF22" i="15" s="1"/>
  <c r="AH22" s="1"/>
  <c r="AI22" s="1"/>
  <c r="O20" i="14"/>
  <c r="G20"/>
  <c r="H22" i="15" s="1"/>
  <c r="J22" s="1"/>
  <c r="K22" s="1"/>
  <c r="H20" i="14"/>
  <c r="J20"/>
  <c r="T22" i="15" s="1"/>
  <c r="V22" s="1"/>
  <c r="W22" s="1"/>
  <c r="L20" i="14"/>
  <c r="N20"/>
  <c r="AJ22" i="15" s="1"/>
  <c r="AL22" s="1"/>
  <c r="AM22" s="1"/>
  <c r="CF21" i="19" s="1"/>
  <c r="P20" i="14"/>
  <c r="I18"/>
  <c r="P20" i="15" s="1"/>
  <c r="R20" s="1"/>
  <c r="S20" s="1"/>
  <c r="K18" i="14"/>
  <c r="M18"/>
  <c r="AF20" i="15" s="1"/>
  <c r="AH20" s="1"/>
  <c r="AI20" s="1"/>
  <c r="O18" i="14"/>
  <c r="AN20" i="15" s="1"/>
  <c r="AP20" s="1"/>
  <c r="AQ20" s="1"/>
  <c r="G18" i="14"/>
  <c r="H20" i="15" s="1"/>
  <c r="J20" s="1"/>
  <c r="K20" s="1"/>
  <c r="H18" i="14"/>
  <c r="J18"/>
  <c r="T20" i="15" s="1"/>
  <c r="V20" s="1"/>
  <c r="W20" s="1"/>
  <c r="L18" i="14"/>
  <c r="N18"/>
  <c r="AJ20" i="15" s="1"/>
  <c r="AL20" s="1"/>
  <c r="AM20" s="1"/>
  <c r="P18" i="14"/>
  <c r="I16"/>
  <c r="P18" i="15" s="1"/>
  <c r="R18" s="1"/>
  <c r="S18" s="1"/>
  <c r="AH17" i="19" s="1"/>
  <c r="K16" i="14"/>
  <c r="X18" i="15" s="1"/>
  <c r="Z18" s="1"/>
  <c r="AA18" s="1"/>
  <c r="BB17" i="19" s="1"/>
  <c r="M16" i="14"/>
  <c r="AF18" i="15" s="1"/>
  <c r="AH18" s="1"/>
  <c r="AI18" s="1"/>
  <c r="BV17" i="19" s="1"/>
  <c r="O16" i="14"/>
  <c r="G16"/>
  <c r="H18" i="15" s="1"/>
  <c r="J18" s="1"/>
  <c r="K18" s="1"/>
  <c r="N17" i="19" s="1"/>
  <c r="H16" i="14"/>
  <c r="J16"/>
  <c r="L16"/>
  <c r="N16"/>
  <c r="AJ18" i="15" s="1"/>
  <c r="AL18" s="1"/>
  <c r="AM18" s="1"/>
  <c r="CF17" i="19" s="1"/>
  <c r="P16" i="14"/>
  <c r="I14"/>
  <c r="P16" i="15" s="1"/>
  <c r="R16" s="1"/>
  <c r="S16" s="1"/>
  <c r="K14" i="14"/>
  <c r="M14"/>
  <c r="AF16" i="15" s="1"/>
  <c r="AH16" s="1"/>
  <c r="AI16" s="1"/>
  <c r="O14" i="14"/>
  <c r="G14"/>
  <c r="H14"/>
  <c r="J14"/>
  <c r="T16" i="15" s="1"/>
  <c r="V16" s="1"/>
  <c r="W16" s="1"/>
  <c r="AR15" i="19" s="1"/>
  <c r="L14" i="14"/>
  <c r="AB16" i="15" s="1"/>
  <c r="AD16" s="1"/>
  <c r="AE16" s="1"/>
  <c r="BL15" i="19" s="1"/>
  <c r="N14" i="14"/>
  <c r="AJ16" i="15" s="1"/>
  <c r="AL16" s="1"/>
  <c r="AM16" s="1"/>
  <c r="CF15" i="19" s="1"/>
  <c r="P14" i="14"/>
  <c r="I12"/>
  <c r="P14" i="15" s="1"/>
  <c r="R14" s="1"/>
  <c r="S14" s="1"/>
  <c r="K12" i="14"/>
  <c r="M12"/>
  <c r="AF14" i="15" s="1"/>
  <c r="AH14" s="1"/>
  <c r="AI14" s="1"/>
  <c r="O12" i="14"/>
  <c r="G12"/>
  <c r="H14" i="15" s="1"/>
  <c r="J14" s="1"/>
  <c r="K14" s="1"/>
  <c r="N13" i="19" s="1"/>
  <c r="H12" i="14"/>
  <c r="J12"/>
  <c r="T14" i="15" s="1"/>
  <c r="V14" s="1"/>
  <c r="W14" s="1"/>
  <c r="AR13" i="19" s="1"/>
  <c r="L12" i="14"/>
  <c r="N12"/>
  <c r="AJ14" i="15" s="1"/>
  <c r="AL14" s="1"/>
  <c r="AM14" s="1"/>
  <c r="CF13" i="19" s="1"/>
  <c r="P12" i="14"/>
  <c r="I10"/>
  <c r="P12" i="15" s="1"/>
  <c r="R12" s="1"/>
  <c r="S12" s="1"/>
  <c r="AH11" i="19" s="1"/>
  <c r="K10" i="14"/>
  <c r="M10"/>
  <c r="AF12" i="15" s="1"/>
  <c r="AH12" s="1"/>
  <c r="AI12" s="1"/>
  <c r="O10" i="14"/>
  <c r="G10"/>
  <c r="H12" i="15" s="1"/>
  <c r="J12" s="1"/>
  <c r="K12" s="1"/>
  <c r="H10" i="14"/>
  <c r="J10"/>
  <c r="T12" i="15" s="1"/>
  <c r="V12" s="1"/>
  <c r="W12" s="1"/>
  <c r="AR11" i="19" s="1"/>
  <c r="L10" i="14"/>
  <c r="AB12" i="15" s="1"/>
  <c r="AD12" s="1"/>
  <c r="AE12" s="1"/>
  <c r="N10" i="14"/>
  <c r="AJ12" i="15" s="1"/>
  <c r="AL12" s="1"/>
  <c r="AM12" s="1"/>
  <c r="CF11" i="19" s="1"/>
  <c r="P10" i="14"/>
  <c r="I8"/>
  <c r="P10" i="15" s="1"/>
  <c r="R10" s="1"/>
  <c r="S10" s="1"/>
  <c r="K8" i="14"/>
  <c r="X10" i="15" s="1"/>
  <c r="Z10" s="1"/>
  <c r="AA10" s="1"/>
  <c r="BB9" i="19" s="1"/>
  <c r="M8" i="14"/>
  <c r="AF10" i="15" s="1"/>
  <c r="AH10" s="1"/>
  <c r="AI10" s="1"/>
  <c r="O8" i="14"/>
  <c r="G8"/>
  <c r="H10" i="15" s="1"/>
  <c r="J10" s="1"/>
  <c r="K10" s="1"/>
  <c r="N9" i="19" s="1"/>
  <c r="H8" i="14"/>
  <c r="J8"/>
  <c r="L8"/>
  <c r="N8"/>
  <c r="AJ10" i="15" s="1"/>
  <c r="AL10" s="1"/>
  <c r="AM10" s="1"/>
  <c r="CF9" i="19" s="1"/>
  <c r="P8" i="14"/>
  <c r="I6"/>
  <c r="P8" i="15" s="1"/>
  <c r="R8" s="1"/>
  <c r="S8" s="1"/>
  <c r="K6" i="14"/>
  <c r="M6"/>
  <c r="AF8" i="15" s="1"/>
  <c r="AH8" s="1"/>
  <c r="AI8" s="1"/>
  <c r="O6" i="14"/>
  <c r="AN8" i="15" s="1"/>
  <c r="AP8" s="1"/>
  <c r="AQ8" s="1"/>
  <c r="G6" i="14"/>
  <c r="H6"/>
  <c r="J6"/>
  <c r="T8" i="15" s="1"/>
  <c r="V8" s="1"/>
  <c r="W8" s="1"/>
  <c r="AR7" i="19" s="1"/>
  <c r="L6" i="14"/>
  <c r="N6"/>
  <c r="AJ8" i="15" s="1"/>
  <c r="AL8" s="1"/>
  <c r="AM8" s="1"/>
  <c r="CF7" i="19" s="1"/>
  <c r="P6" i="14"/>
  <c r="F41"/>
  <c r="G41"/>
  <c r="CD6" i="19"/>
  <c r="AC13" i="5"/>
  <c r="AF8" i="29"/>
  <c r="AF44" s="1"/>
  <c r="BH8"/>
  <c r="BH44" s="1"/>
  <c r="K8"/>
  <c r="K44" s="1"/>
  <c r="AH9" i="16"/>
  <c r="AI9" s="1"/>
  <c r="AJ9" s="1"/>
  <c r="CG8" i="19" s="1"/>
  <c r="AQ30" i="16"/>
  <c r="AR30" s="1"/>
  <c r="DA29" i="19" s="1"/>
  <c r="K30" i="16"/>
  <c r="L30" s="1"/>
  <c r="Y29" i="19" s="1"/>
  <c r="W29" i="16"/>
  <c r="X29" s="1"/>
  <c r="BC28" i="19" s="1"/>
  <c r="G29" i="16"/>
  <c r="H29" s="1"/>
  <c r="O28" i="19" s="1"/>
  <c r="S28" i="16"/>
  <c r="T28" s="1"/>
  <c r="AS27" i="19" s="1"/>
  <c r="AE27" i="16"/>
  <c r="AF27" s="1"/>
  <c r="BW26" i="19" s="1"/>
  <c r="O27" i="16"/>
  <c r="P27" s="1"/>
  <c r="AI26" i="19" s="1"/>
  <c r="AA26" i="16"/>
  <c r="AB26" s="1"/>
  <c r="BM25" i="19" s="1"/>
  <c r="AM25" i="16"/>
  <c r="AN25" s="1"/>
  <c r="CQ24" i="19" s="1"/>
  <c r="AI24" i="16"/>
  <c r="AJ24" s="1"/>
  <c r="CG23" i="19" s="1"/>
  <c r="O23" i="16"/>
  <c r="P23" s="1"/>
  <c r="AI22" i="19" s="1"/>
  <c r="AA22" i="16"/>
  <c r="AB22" s="1"/>
  <c r="BM21" i="19" s="1"/>
  <c r="AM21" i="16"/>
  <c r="AN21" s="1"/>
  <c r="CQ20" i="19" s="1"/>
  <c r="G21" i="16"/>
  <c r="H21" s="1"/>
  <c r="O20" i="19" s="1"/>
  <c r="S20" i="16"/>
  <c r="T20" s="1"/>
  <c r="AS19" i="19" s="1"/>
  <c r="AE19" i="16"/>
  <c r="AF19" s="1"/>
  <c r="BW18" i="19" s="1"/>
  <c r="AQ18" i="16"/>
  <c r="AR18" s="1"/>
  <c r="DA17" i="19" s="1"/>
  <c r="K18" i="16"/>
  <c r="L18" s="1"/>
  <c r="Y17" i="19" s="1"/>
  <c r="G17" i="16"/>
  <c r="H17" s="1"/>
  <c r="O16" i="19" s="1"/>
  <c r="O15" i="16"/>
  <c r="P15" s="1"/>
  <c r="AI14" i="19" s="1"/>
  <c r="AA14" i="16"/>
  <c r="AB14" s="1"/>
  <c r="BM13" i="19" s="1"/>
  <c r="AM13" i="16"/>
  <c r="AN13" s="1"/>
  <c r="CQ12" i="19" s="1"/>
  <c r="G13" i="16"/>
  <c r="H13" s="1"/>
  <c r="O12" i="19" s="1"/>
  <c r="AE11" i="16"/>
  <c r="AF11" s="1"/>
  <c r="BW10" i="19" s="1"/>
  <c r="AQ10" i="16"/>
  <c r="AR10" s="1"/>
  <c r="DA9" i="19" s="1"/>
  <c r="W10" i="16"/>
  <c r="X10" s="1"/>
  <c r="BC9" i="19" s="1"/>
  <c r="AI31" i="16"/>
  <c r="AJ31" s="1"/>
  <c r="CG30" i="19" s="1"/>
  <c r="AE30" i="16"/>
  <c r="AF30" s="1"/>
  <c r="BW29" i="19" s="1"/>
  <c r="AQ29" i="16"/>
  <c r="AR29" s="1"/>
  <c r="DA28" i="19" s="1"/>
  <c r="K29" i="16"/>
  <c r="L29" s="1"/>
  <c r="Y28" i="19" s="1"/>
  <c r="W28" i="16"/>
  <c r="X28" s="1"/>
  <c r="BC27" i="19" s="1"/>
  <c r="AI27" i="16"/>
  <c r="AJ27" s="1"/>
  <c r="CG26" i="19" s="1"/>
  <c r="S27" i="16"/>
  <c r="T27" s="1"/>
  <c r="AS26" i="19" s="1"/>
  <c r="AE26" i="16"/>
  <c r="AF26" s="1"/>
  <c r="BW25" i="19" s="1"/>
  <c r="AQ25" i="16"/>
  <c r="AR25" s="1"/>
  <c r="DA24" i="19" s="1"/>
  <c r="K25" i="16"/>
  <c r="L25" s="1"/>
  <c r="Y24" i="19" s="1"/>
  <c r="AM24" i="16"/>
  <c r="AN24" s="1"/>
  <c r="CQ23" i="19" s="1"/>
  <c r="G24" i="16"/>
  <c r="H24" s="1"/>
  <c r="O23" i="19" s="1"/>
  <c r="S23" i="16"/>
  <c r="T23" s="1"/>
  <c r="AS22" i="19" s="1"/>
  <c r="AE22" i="16"/>
  <c r="AF22" s="1"/>
  <c r="BW21" i="19" s="1"/>
  <c r="AQ21" i="16"/>
  <c r="AR21" s="1"/>
  <c r="DA20" i="19" s="1"/>
  <c r="K21" i="16"/>
  <c r="L21" s="1"/>
  <c r="Y20" i="19" s="1"/>
  <c r="G20" i="16"/>
  <c r="H20" s="1"/>
  <c r="O19" i="19" s="1"/>
  <c r="AE18" i="16"/>
  <c r="AF18" s="1"/>
  <c r="BW17" i="19" s="1"/>
  <c r="AQ17" i="16"/>
  <c r="AR17" s="1"/>
  <c r="DA16" i="19" s="1"/>
  <c r="AM16" i="16"/>
  <c r="AN16" s="1"/>
  <c r="CQ15" i="19" s="1"/>
  <c r="G16" i="16"/>
  <c r="H16" s="1"/>
  <c r="O15" i="19" s="1"/>
  <c r="O14" i="16"/>
  <c r="P14" s="1"/>
  <c r="AI13" i="19" s="1"/>
  <c r="AA13" i="16"/>
  <c r="AB13" s="1"/>
  <c r="BM12" i="19" s="1"/>
  <c r="AM12" i="16"/>
  <c r="AN12" s="1"/>
  <c r="CQ11" i="19" s="1"/>
  <c r="G12" i="16"/>
  <c r="H12" s="1"/>
  <c r="O11" i="19" s="1"/>
  <c r="S11" i="16"/>
  <c r="T11" s="1"/>
  <c r="AS10" i="19" s="1"/>
  <c r="AM9" i="16"/>
  <c r="AN9" s="1"/>
  <c r="CQ8" i="19" s="1"/>
  <c r="AQ31" i="16"/>
  <c r="AR31" s="1"/>
  <c r="DA30" i="19" s="1"/>
  <c r="K31" i="16"/>
  <c r="L31" s="1"/>
  <c r="Y30" i="19" s="1"/>
  <c r="AI30" i="16"/>
  <c r="AJ30" s="1"/>
  <c r="CG29" i="19" s="1"/>
  <c r="S30" i="16"/>
  <c r="T30" s="1"/>
  <c r="AS29" i="19" s="1"/>
  <c r="AE29" i="16"/>
  <c r="AF29" s="1"/>
  <c r="BW28" i="19" s="1"/>
  <c r="O29" i="16"/>
  <c r="P29" s="1"/>
  <c r="AI28" i="19" s="1"/>
  <c r="AQ28" i="16"/>
  <c r="AR28" s="1"/>
  <c r="DA27" i="19" s="1"/>
  <c r="AA28" i="16"/>
  <c r="AB28" s="1"/>
  <c r="BM27" i="19" s="1"/>
  <c r="K28" i="16"/>
  <c r="L28" s="1"/>
  <c r="Y27" i="19" s="1"/>
  <c r="AM27" i="16"/>
  <c r="AN27" s="1"/>
  <c r="CQ26" i="19" s="1"/>
  <c r="W27" i="16"/>
  <c r="X27" s="1"/>
  <c r="BC26" i="19" s="1"/>
  <c r="G27" i="16"/>
  <c r="H27" s="1"/>
  <c r="O26" i="19" s="1"/>
  <c r="AI26" i="16"/>
  <c r="AJ26" s="1"/>
  <c r="CG25" i="19" s="1"/>
  <c r="S26" i="16"/>
  <c r="T26" s="1"/>
  <c r="AS25" i="19" s="1"/>
  <c r="AE25" i="16"/>
  <c r="AF25" s="1"/>
  <c r="BW24" i="19" s="1"/>
  <c r="O25" i="16"/>
  <c r="P25" s="1"/>
  <c r="AI24" i="19" s="1"/>
  <c r="AQ24" i="16"/>
  <c r="AR24" s="1"/>
  <c r="DA23" i="19" s="1"/>
  <c r="AA24" i="16"/>
  <c r="AB24" s="1"/>
  <c r="BM23" i="19" s="1"/>
  <c r="K24" i="16"/>
  <c r="L24" s="1"/>
  <c r="Y23" i="19" s="1"/>
  <c r="AM23" i="16"/>
  <c r="AN23" s="1"/>
  <c r="CQ22" i="19" s="1"/>
  <c r="W23" i="16"/>
  <c r="X23" s="1"/>
  <c r="BC22" i="19" s="1"/>
  <c r="G23" i="16"/>
  <c r="H23" s="1"/>
  <c r="O22" i="19" s="1"/>
  <c r="AI22" i="16"/>
  <c r="AJ22" s="1"/>
  <c r="CG21" i="19" s="1"/>
  <c r="S22" i="16"/>
  <c r="T22" s="1"/>
  <c r="AS21" i="19" s="1"/>
  <c r="AE21" i="16"/>
  <c r="AF21" s="1"/>
  <c r="BW20" i="19" s="1"/>
  <c r="O21" i="16"/>
  <c r="P21" s="1"/>
  <c r="AI20" i="19" s="1"/>
  <c r="AQ20" i="16"/>
  <c r="AR20" s="1"/>
  <c r="DA19" i="19" s="1"/>
  <c r="AA20" i="16"/>
  <c r="AB20" s="1"/>
  <c r="BM19" i="19" s="1"/>
  <c r="K20" i="16"/>
  <c r="L20" s="1"/>
  <c r="Y19" i="19" s="1"/>
  <c r="AM19" i="16"/>
  <c r="AN19" s="1"/>
  <c r="CQ18" i="19" s="1"/>
  <c r="W19" i="16"/>
  <c r="X19" s="1"/>
  <c r="BC18" i="19" s="1"/>
  <c r="G19" i="16"/>
  <c r="H19" s="1"/>
  <c r="O18" i="19" s="1"/>
  <c r="AI18" i="16"/>
  <c r="AJ18" s="1"/>
  <c r="CG17" i="19" s="1"/>
  <c r="S18" i="16"/>
  <c r="T18" s="1"/>
  <c r="AS17" i="19" s="1"/>
  <c r="AE17" i="16"/>
  <c r="AF17" s="1"/>
  <c r="BW16" i="19" s="1"/>
  <c r="O17" i="16"/>
  <c r="P17" s="1"/>
  <c r="AI16" i="19" s="1"/>
  <c r="AQ16" i="16"/>
  <c r="AR16" s="1"/>
  <c r="DA15" i="19" s="1"/>
  <c r="AA16" i="16"/>
  <c r="AB16" s="1"/>
  <c r="BM15" i="19" s="1"/>
  <c r="K16" i="16"/>
  <c r="L16" s="1"/>
  <c r="Y15" i="19" s="1"/>
  <c r="AM15" i="16"/>
  <c r="AN15" s="1"/>
  <c r="CQ14" i="19" s="1"/>
  <c r="W15" i="16"/>
  <c r="X15" s="1"/>
  <c r="BC14" i="19" s="1"/>
  <c r="G15" i="16"/>
  <c r="H15" s="1"/>
  <c r="O14" i="19" s="1"/>
  <c r="AI14" i="16"/>
  <c r="AJ14" s="1"/>
  <c r="CG13" i="19" s="1"/>
  <c r="S14" i="16"/>
  <c r="T14" s="1"/>
  <c r="AS13" i="19" s="1"/>
  <c r="AE13" i="16"/>
  <c r="AF13" s="1"/>
  <c r="BW12" i="19" s="1"/>
  <c r="O13" i="16"/>
  <c r="P13" s="1"/>
  <c r="AI12" i="19" s="1"/>
  <c r="AQ12" i="16"/>
  <c r="AR12" s="1"/>
  <c r="DA11" i="19" s="1"/>
  <c r="AA12" i="16"/>
  <c r="AB12" s="1"/>
  <c r="BM11" i="19" s="1"/>
  <c r="K12" i="16"/>
  <c r="L12" s="1"/>
  <c r="Y11" i="19" s="1"/>
  <c r="AM11" i="16"/>
  <c r="AN11" s="1"/>
  <c r="CQ10" i="19" s="1"/>
  <c r="W11" i="16"/>
  <c r="X11" s="1"/>
  <c r="BC10" i="19" s="1"/>
  <c r="G11" i="16"/>
  <c r="H11" s="1"/>
  <c r="O10" i="19" s="1"/>
  <c r="AA31" i="16"/>
  <c r="AB31" s="1"/>
  <c r="BM30" i="19" s="1"/>
  <c r="AA30" i="16"/>
  <c r="AB30" s="1"/>
  <c r="BM29" i="19" s="1"/>
  <c r="AM29" i="16"/>
  <c r="AN29" s="1"/>
  <c r="CQ28" i="19" s="1"/>
  <c r="AI28" i="16"/>
  <c r="AJ28" s="1"/>
  <c r="CG27" i="19" s="1"/>
  <c r="AQ26" i="16"/>
  <c r="AR26" s="1"/>
  <c r="DA25" i="19" s="1"/>
  <c r="K26" i="16"/>
  <c r="L26" s="1"/>
  <c r="Y25" i="19" s="1"/>
  <c r="W25" i="16"/>
  <c r="X25" s="1"/>
  <c r="BC24" i="19" s="1"/>
  <c r="G25" i="16"/>
  <c r="H25" s="1"/>
  <c r="O24" i="19" s="1"/>
  <c r="S24" i="16"/>
  <c r="T24" s="1"/>
  <c r="AS23" i="19" s="1"/>
  <c r="AE23" i="16"/>
  <c r="AF23" s="1"/>
  <c r="BW22" i="19" s="1"/>
  <c r="AQ22" i="16"/>
  <c r="AR22" s="1"/>
  <c r="DA21" i="19" s="1"/>
  <c r="K22" i="16"/>
  <c r="L22" s="1"/>
  <c r="Y21" i="19" s="1"/>
  <c r="W21" i="16"/>
  <c r="X21" s="1"/>
  <c r="BC20" i="19" s="1"/>
  <c r="AI20" i="16"/>
  <c r="AJ20" s="1"/>
  <c r="CG19" i="19" s="1"/>
  <c r="O19" i="16"/>
  <c r="P19" s="1"/>
  <c r="AI18" i="19" s="1"/>
  <c r="AA18" i="16"/>
  <c r="AB18" s="1"/>
  <c r="BM17" i="19" s="1"/>
  <c r="AM17" i="16"/>
  <c r="AN17" s="1"/>
  <c r="CQ16" i="19" s="1"/>
  <c r="W17" i="16"/>
  <c r="X17" s="1"/>
  <c r="BC16" i="19" s="1"/>
  <c r="AI16" i="16"/>
  <c r="AJ16" s="1"/>
  <c r="CG15" i="19" s="1"/>
  <c r="S16" i="16"/>
  <c r="T16" s="1"/>
  <c r="AS15" i="19" s="1"/>
  <c r="AE15" i="16"/>
  <c r="AF15" s="1"/>
  <c r="BW14" i="19" s="1"/>
  <c r="AQ14" i="16"/>
  <c r="AR14" s="1"/>
  <c r="DA13" i="19" s="1"/>
  <c r="K14" i="16"/>
  <c r="L14" s="1"/>
  <c r="Y13" i="19" s="1"/>
  <c r="W13" i="16"/>
  <c r="X13" s="1"/>
  <c r="BC12" i="19" s="1"/>
  <c r="AI12" i="16"/>
  <c r="AJ12" s="1"/>
  <c r="CG11" i="19" s="1"/>
  <c r="S12" i="16"/>
  <c r="T12" s="1"/>
  <c r="AS11" i="19" s="1"/>
  <c r="O11" i="16"/>
  <c r="P11" s="1"/>
  <c r="AI10" i="19" s="1"/>
  <c r="O30" i="16"/>
  <c r="P30" s="1"/>
  <c r="AI29" i="19" s="1"/>
  <c r="AA29" i="16"/>
  <c r="AB29" s="1"/>
  <c r="BM28" i="19" s="1"/>
  <c r="AM28" i="16"/>
  <c r="AN28" s="1"/>
  <c r="CQ27" i="19" s="1"/>
  <c r="G28" i="16"/>
  <c r="H28" s="1"/>
  <c r="O27" i="19" s="1"/>
  <c r="O26" i="16"/>
  <c r="P26" s="1"/>
  <c r="AI25" i="19" s="1"/>
  <c r="AA25" i="16"/>
  <c r="AB25" s="1"/>
  <c r="BM24" i="19" s="1"/>
  <c r="W24" i="16"/>
  <c r="X24" s="1"/>
  <c r="BC23" i="19" s="1"/>
  <c r="AI23" i="16"/>
  <c r="AJ23" s="1"/>
  <c r="CG22" i="19" s="1"/>
  <c r="O22" i="16"/>
  <c r="P22" s="1"/>
  <c r="AI21" i="19" s="1"/>
  <c r="AA21" i="16"/>
  <c r="AB21" s="1"/>
  <c r="BM20" i="19" s="1"/>
  <c r="AM20" i="16"/>
  <c r="AN20" s="1"/>
  <c r="CQ19" i="19" s="1"/>
  <c r="W20" i="16"/>
  <c r="X20" s="1"/>
  <c r="BC19" i="19" s="1"/>
  <c r="AI19" i="16"/>
  <c r="AJ19" s="1"/>
  <c r="CG18" i="19" s="1"/>
  <c r="S19" i="16"/>
  <c r="T19" s="1"/>
  <c r="AS18" i="19" s="1"/>
  <c r="O18" i="16"/>
  <c r="P18" s="1"/>
  <c r="AI17" i="19" s="1"/>
  <c r="AA17" i="16"/>
  <c r="AB17" s="1"/>
  <c r="BM16" i="19" s="1"/>
  <c r="K17" i="16"/>
  <c r="L17" s="1"/>
  <c r="Y16" i="19" s="1"/>
  <c r="W16" i="16"/>
  <c r="X16" s="1"/>
  <c r="BC15" i="19" s="1"/>
  <c r="AI15" i="16"/>
  <c r="AJ15" s="1"/>
  <c r="CG14" i="19" s="1"/>
  <c r="S15" i="16"/>
  <c r="T15" s="1"/>
  <c r="AS14" i="19" s="1"/>
  <c r="AE14" i="16"/>
  <c r="AF14" s="1"/>
  <c r="BW13" i="19" s="1"/>
  <c r="AQ13" i="16"/>
  <c r="AR13" s="1"/>
  <c r="DA12" i="19" s="1"/>
  <c r="K13" i="16"/>
  <c r="L13" s="1"/>
  <c r="Y12" i="19" s="1"/>
  <c r="W12" i="16"/>
  <c r="X12" s="1"/>
  <c r="BC11" i="19" s="1"/>
  <c r="AI11" i="16"/>
  <c r="AJ11" s="1"/>
  <c r="CG10" i="19" s="1"/>
  <c r="AI8" i="16"/>
  <c r="AJ8" s="1"/>
  <c r="CG7" i="19" s="1"/>
  <c r="S31" i="16"/>
  <c r="T31" s="1"/>
  <c r="AS30" i="19" s="1"/>
  <c r="AM30" i="16"/>
  <c r="AN30" s="1"/>
  <c r="CQ29" i="19" s="1"/>
  <c r="W30" i="16"/>
  <c r="X30" s="1"/>
  <c r="BC29" i="19" s="1"/>
  <c r="G30" i="16"/>
  <c r="H30" s="1"/>
  <c r="O29" i="19" s="1"/>
  <c r="AI29" i="16"/>
  <c r="AJ29" s="1"/>
  <c r="CG28" i="19" s="1"/>
  <c r="S29" i="16"/>
  <c r="T29" s="1"/>
  <c r="AS28" i="19" s="1"/>
  <c r="AE28" i="16"/>
  <c r="AF28" s="1"/>
  <c r="BW27" i="19" s="1"/>
  <c r="O28" i="16"/>
  <c r="P28" s="1"/>
  <c r="AI27" i="19" s="1"/>
  <c r="AQ27" i="16"/>
  <c r="AR27" s="1"/>
  <c r="DA26" i="19" s="1"/>
  <c r="AA27" i="16"/>
  <c r="AB27" s="1"/>
  <c r="BM26" i="19" s="1"/>
  <c r="K27" i="16"/>
  <c r="L27" s="1"/>
  <c r="Y26" i="19" s="1"/>
  <c r="AM26" i="16"/>
  <c r="AN26" s="1"/>
  <c r="CQ25" i="19" s="1"/>
  <c r="W26" i="16"/>
  <c r="X26" s="1"/>
  <c r="BC25" i="19" s="1"/>
  <c r="G26" i="16"/>
  <c r="H26" s="1"/>
  <c r="O25" i="19" s="1"/>
  <c r="AI25" i="16"/>
  <c r="AJ25" s="1"/>
  <c r="CG24" i="19" s="1"/>
  <c r="S25" i="16"/>
  <c r="T25" s="1"/>
  <c r="AS24" i="19" s="1"/>
  <c r="AE24" i="16"/>
  <c r="AF24" s="1"/>
  <c r="BW23" i="19" s="1"/>
  <c r="O24" i="16"/>
  <c r="P24" s="1"/>
  <c r="AI23" i="19" s="1"/>
  <c r="AQ23" i="16"/>
  <c r="AR23" s="1"/>
  <c r="DA22" i="19" s="1"/>
  <c r="AA23" i="16"/>
  <c r="AB23" s="1"/>
  <c r="BM22" i="19" s="1"/>
  <c r="K23" i="16"/>
  <c r="L23" s="1"/>
  <c r="Y22" i="19" s="1"/>
  <c r="AM22" i="16"/>
  <c r="AN22" s="1"/>
  <c r="CQ21" i="19" s="1"/>
  <c r="W22" i="16"/>
  <c r="X22" s="1"/>
  <c r="BC21" i="19" s="1"/>
  <c r="G22" i="16"/>
  <c r="H22" s="1"/>
  <c r="O21" i="19" s="1"/>
  <c r="AI21" i="16"/>
  <c r="AJ21" s="1"/>
  <c r="CG20" i="19" s="1"/>
  <c r="S21" i="16"/>
  <c r="T21" s="1"/>
  <c r="AS20" i="19" s="1"/>
  <c r="AE20" i="16"/>
  <c r="AF20" s="1"/>
  <c r="BW19" i="19" s="1"/>
  <c r="O20" i="16"/>
  <c r="P20" s="1"/>
  <c r="AI19" i="19" s="1"/>
  <c r="AQ19" i="16"/>
  <c r="AR19" s="1"/>
  <c r="DA18" i="19" s="1"/>
  <c r="AA19" i="16"/>
  <c r="AB19" s="1"/>
  <c r="BM18" i="19" s="1"/>
  <c r="K19" i="16"/>
  <c r="L19" s="1"/>
  <c r="Y18" i="19" s="1"/>
  <c r="AM18" i="16"/>
  <c r="AN18" s="1"/>
  <c r="CQ17" i="19" s="1"/>
  <c r="W18" i="16"/>
  <c r="X18" s="1"/>
  <c r="BC17" i="19" s="1"/>
  <c r="G18" i="16"/>
  <c r="H18" s="1"/>
  <c r="O17" i="19" s="1"/>
  <c r="AI17" i="16"/>
  <c r="AJ17" s="1"/>
  <c r="CG16" i="19" s="1"/>
  <c r="S17" i="16"/>
  <c r="T17" s="1"/>
  <c r="AS16" i="19" s="1"/>
  <c r="AE16" i="16"/>
  <c r="AF16" s="1"/>
  <c r="BW15" i="19" s="1"/>
  <c r="O16" i="16"/>
  <c r="P16" s="1"/>
  <c r="AI15" i="19" s="1"/>
  <c r="AQ15" i="16"/>
  <c r="AR15" s="1"/>
  <c r="DA14" i="19" s="1"/>
  <c r="AA15" i="16"/>
  <c r="AB15" s="1"/>
  <c r="BM14" i="19" s="1"/>
  <c r="K15" i="16"/>
  <c r="L15" s="1"/>
  <c r="Y14" i="19" s="1"/>
  <c r="AM14" i="16"/>
  <c r="AN14" s="1"/>
  <c r="CQ13" i="19" s="1"/>
  <c r="W14" i="16"/>
  <c r="X14" s="1"/>
  <c r="BC13" i="19" s="1"/>
  <c r="G14" i="16"/>
  <c r="H14" s="1"/>
  <c r="O13" i="19" s="1"/>
  <c r="AI13" i="16"/>
  <c r="AJ13" s="1"/>
  <c r="CG12" i="19" s="1"/>
  <c r="S13" i="16"/>
  <c r="T13" s="1"/>
  <c r="AS12" i="19" s="1"/>
  <c r="AE12" i="16"/>
  <c r="AF12" s="1"/>
  <c r="BW11" i="19" s="1"/>
  <c r="O12" i="16"/>
  <c r="P12" s="1"/>
  <c r="AI11" i="19" s="1"/>
  <c r="AQ11" i="16"/>
  <c r="AR11" s="1"/>
  <c r="DA10" i="19" s="1"/>
  <c r="AA11" i="16"/>
  <c r="AB11" s="1"/>
  <c r="BM10" i="19" s="1"/>
  <c r="K11" i="16"/>
  <c r="L11" s="1"/>
  <c r="Y10" i="19" s="1"/>
  <c r="W9" i="16"/>
  <c r="X9" s="1"/>
  <c r="BC8" i="19" s="1"/>
  <c r="AF29" i="64"/>
  <c r="AG29" s="1"/>
  <c r="BY29" i="19" s="1"/>
  <c r="AR28" i="64"/>
  <c r="AS28" s="1"/>
  <c r="DC28" i="19" s="1"/>
  <c r="L28" i="64"/>
  <c r="M28" s="1"/>
  <c r="AA28" i="19" s="1"/>
  <c r="X27" i="64"/>
  <c r="Y27" s="1"/>
  <c r="BE27" i="19" s="1"/>
  <c r="AF26" i="64"/>
  <c r="AG26" s="1"/>
  <c r="BY26" i="19" s="1"/>
  <c r="AF22" i="64"/>
  <c r="AG22" s="1"/>
  <c r="BY22" i="19" s="1"/>
  <c r="L21" i="64"/>
  <c r="M21" s="1"/>
  <c r="AA21" i="19" s="1"/>
  <c r="AF20" i="64"/>
  <c r="AG20" s="1"/>
  <c r="BY20" i="19" s="1"/>
  <c r="H18" i="64"/>
  <c r="I18" s="1"/>
  <c r="Q18" i="19" s="1"/>
  <c r="AB17" i="64"/>
  <c r="AC17" s="1"/>
  <c r="BO17" i="19" s="1"/>
  <c r="AB16" i="64"/>
  <c r="AC16" s="1"/>
  <c r="BO16" i="19" s="1"/>
  <c r="P16" i="64"/>
  <c r="Q16" s="1"/>
  <c r="AK16" i="19" s="1"/>
  <c r="T29" i="64"/>
  <c r="U29" s="1"/>
  <c r="AU29" i="19" s="1"/>
  <c r="AF28" i="64"/>
  <c r="AG28" s="1"/>
  <c r="BY28" i="19" s="1"/>
  <c r="AR27" i="64"/>
  <c r="AS27" s="1"/>
  <c r="DC27" i="19" s="1"/>
  <c r="L27" i="64"/>
  <c r="M27" s="1"/>
  <c r="AA27" i="19" s="1"/>
  <c r="AB24" i="64"/>
  <c r="AC24" s="1"/>
  <c r="BO24" i="19" s="1"/>
  <c r="AF23" i="64"/>
  <c r="AG23" s="1"/>
  <c r="BY23" i="19" s="1"/>
  <c r="AJ22" i="64"/>
  <c r="AK22" s="1"/>
  <c r="CI22" i="19" s="1"/>
  <c r="L22" i="64"/>
  <c r="M22" s="1"/>
  <c r="AA22" i="19" s="1"/>
  <c r="AB21" i="64"/>
  <c r="AC21" s="1"/>
  <c r="BO21" i="19" s="1"/>
  <c r="X20" i="64"/>
  <c r="Y20" s="1"/>
  <c r="BE20" i="19" s="1"/>
  <c r="AB19" i="64"/>
  <c r="AC19" s="1"/>
  <c r="BO19" i="19" s="1"/>
  <c r="X18" i="64"/>
  <c r="Y18" s="1"/>
  <c r="BE18" i="19" s="1"/>
  <c r="AF16" i="64"/>
  <c r="AG16" s="1"/>
  <c r="BY16" i="19" s="1"/>
  <c r="AR29" i="64"/>
  <c r="AS29" s="1"/>
  <c r="DC29" i="19" s="1"/>
  <c r="AB29" i="64"/>
  <c r="AC29" s="1"/>
  <c r="BO29" i="19" s="1"/>
  <c r="L29" i="64"/>
  <c r="M29" s="1"/>
  <c r="AA29" i="19" s="1"/>
  <c r="AN28" i="64"/>
  <c r="AO28" s="1"/>
  <c r="CS28" i="19" s="1"/>
  <c r="X28" i="64"/>
  <c r="Y28" s="1"/>
  <c r="BE28" i="19" s="1"/>
  <c r="H28" i="64"/>
  <c r="I28" s="1"/>
  <c r="Q28" i="19" s="1"/>
  <c r="AJ27" i="64"/>
  <c r="AK27" s="1"/>
  <c r="CI27" i="19" s="1"/>
  <c r="T27" i="64"/>
  <c r="U27" s="1"/>
  <c r="AU27" i="19" s="1"/>
  <c r="AR26" i="64"/>
  <c r="AS26" s="1"/>
  <c r="DC26" i="19" s="1"/>
  <c r="AB26" i="64"/>
  <c r="AC26" s="1"/>
  <c r="BO26" i="19" s="1"/>
  <c r="L26" i="64"/>
  <c r="M26" s="1"/>
  <c r="AA26" i="19" s="1"/>
  <c r="T24" i="64"/>
  <c r="U24" s="1"/>
  <c r="AU24" i="19" s="1"/>
  <c r="H24" i="64"/>
  <c r="I24" s="1"/>
  <c r="Q24" i="19" s="1"/>
  <c r="X23" i="64"/>
  <c r="Y23" s="1"/>
  <c r="BE23" i="19" s="1"/>
  <c r="L23" i="64"/>
  <c r="M23" s="1"/>
  <c r="AA23" i="19" s="1"/>
  <c r="AR22" i="64"/>
  <c r="AS22" s="1"/>
  <c r="DC22" i="19" s="1"/>
  <c r="AJ21" i="64"/>
  <c r="AK21" s="1"/>
  <c r="CI21" i="19" s="1"/>
  <c r="T21" i="64"/>
  <c r="U21" s="1"/>
  <c r="AU21" i="19" s="1"/>
  <c r="AJ19" i="64"/>
  <c r="AK19" s="1"/>
  <c r="CI19" i="19" s="1"/>
  <c r="T19" i="64"/>
  <c r="U19" s="1"/>
  <c r="AU19" i="19" s="1"/>
  <c r="AJ17" i="64"/>
  <c r="AK17" s="1"/>
  <c r="CI17" i="19" s="1"/>
  <c r="X17" i="64"/>
  <c r="Y17" s="1"/>
  <c r="BE17" i="19" s="1"/>
  <c r="AN16" i="64"/>
  <c r="AO16" s="1"/>
  <c r="CS16" i="19" s="1"/>
  <c r="X16" i="64"/>
  <c r="Y16" s="1"/>
  <c r="BE16" i="19" s="1"/>
  <c r="P29" i="64"/>
  <c r="Q29" s="1"/>
  <c r="AK29" i="19" s="1"/>
  <c r="AB28" i="64"/>
  <c r="AC28" s="1"/>
  <c r="BO28" i="19" s="1"/>
  <c r="AN27" i="64"/>
  <c r="AO27" s="1"/>
  <c r="CS27" i="19" s="1"/>
  <c r="H27" i="64"/>
  <c r="I27" s="1"/>
  <c r="Q27" i="19" s="1"/>
  <c r="P26" i="64"/>
  <c r="Q26" s="1"/>
  <c r="AK26" i="19" s="1"/>
  <c r="X24" i="64"/>
  <c r="Y24" s="1"/>
  <c r="BE24" i="19" s="1"/>
  <c r="AB23" i="64"/>
  <c r="AC23" s="1"/>
  <c r="BO23" i="19" s="1"/>
  <c r="H22" i="64"/>
  <c r="I22" s="1"/>
  <c r="Q22" i="19" s="1"/>
  <c r="X21" i="64"/>
  <c r="Y21" s="1"/>
  <c r="BE21" i="19" s="1"/>
  <c r="H20" i="64"/>
  <c r="I20" s="1"/>
  <c r="Q20" i="19" s="1"/>
  <c r="X19" i="64"/>
  <c r="Y19" s="1"/>
  <c r="BE19" i="19" s="1"/>
  <c r="L19" i="64"/>
  <c r="M19" s="1"/>
  <c r="AA19" i="19" s="1"/>
  <c r="AF18" i="64"/>
  <c r="AG18" s="1"/>
  <c r="BY18" i="19" s="1"/>
  <c r="L17" i="64"/>
  <c r="M17" s="1"/>
  <c r="AA17" i="19" s="1"/>
  <c r="AJ29" i="64"/>
  <c r="AK29" s="1"/>
  <c r="CI29" i="19" s="1"/>
  <c r="P28" i="64"/>
  <c r="Q28" s="1"/>
  <c r="AK28" i="19" s="1"/>
  <c r="AB27" i="64"/>
  <c r="AC27" s="1"/>
  <c r="BO27" i="19" s="1"/>
  <c r="AJ26" i="64"/>
  <c r="AK26" s="1"/>
  <c r="CI26" i="19" s="1"/>
  <c r="T26" i="64"/>
  <c r="U26" s="1"/>
  <c r="AU26" i="19" s="1"/>
  <c r="AN24" i="64"/>
  <c r="AO24" s="1"/>
  <c r="CS24" i="19" s="1"/>
  <c r="AR23" i="64"/>
  <c r="AS23" s="1"/>
  <c r="DC23" i="19" s="1"/>
  <c r="X22" i="64"/>
  <c r="Y22" s="1"/>
  <c r="BE22" i="19" s="1"/>
  <c r="AJ20" i="64"/>
  <c r="AK20" s="1"/>
  <c r="CI20" i="19" s="1"/>
  <c r="L20" i="64"/>
  <c r="M20" s="1"/>
  <c r="AA20" i="19" s="1"/>
  <c r="AJ18" i="64"/>
  <c r="AK18" s="1"/>
  <c r="CI18" i="19" s="1"/>
  <c r="L18" i="64"/>
  <c r="M18" s="1"/>
  <c r="AA18" i="19" s="1"/>
  <c r="P17" i="64"/>
  <c r="Q17" s="1"/>
  <c r="AK17" i="19" s="1"/>
  <c r="AN29" i="64"/>
  <c r="AO29" s="1"/>
  <c r="CS29" i="19" s="1"/>
  <c r="X29" i="64"/>
  <c r="Y29" s="1"/>
  <c r="BE29" i="19" s="1"/>
  <c r="H29" i="64"/>
  <c r="I29" s="1"/>
  <c r="Q29" i="19" s="1"/>
  <c r="AJ28" i="64"/>
  <c r="AK28" s="1"/>
  <c r="CI28" i="19" s="1"/>
  <c r="T28" i="64"/>
  <c r="U28" s="1"/>
  <c r="AU28" i="19" s="1"/>
  <c r="AF27" i="64"/>
  <c r="AG27" s="1"/>
  <c r="BY27" i="19" s="1"/>
  <c r="P27" i="64"/>
  <c r="Q27" s="1"/>
  <c r="AK27" i="19" s="1"/>
  <c r="AN26" i="64"/>
  <c r="AO26" s="1"/>
  <c r="CS26" i="19" s="1"/>
  <c r="X26" i="64"/>
  <c r="Y26" s="1"/>
  <c r="BE26" i="19" s="1"/>
  <c r="H26" i="64"/>
  <c r="I26" s="1"/>
  <c r="Q26" i="19" s="1"/>
  <c r="AF24" i="64"/>
  <c r="AG24" s="1"/>
  <c r="BY24" i="19" s="1"/>
  <c r="P24" i="64"/>
  <c r="Q24" s="1"/>
  <c r="AK24" i="19" s="1"/>
  <c r="AJ23" i="64"/>
  <c r="AK23" s="1"/>
  <c r="CI23" i="19" s="1"/>
  <c r="T23" i="64"/>
  <c r="U23" s="1"/>
  <c r="AU23" i="19" s="1"/>
  <c r="AN22" i="64"/>
  <c r="AO22" s="1"/>
  <c r="CS22" i="19" s="1"/>
  <c r="P22" i="64"/>
  <c r="Q22" s="1"/>
  <c r="AK22" i="19" s="1"/>
  <c r="AR21" i="64"/>
  <c r="AS21" s="1"/>
  <c r="DC21" i="19" s="1"/>
  <c r="AF21" i="64"/>
  <c r="AG21" s="1"/>
  <c r="BY21" i="19" s="1"/>
  <c r="AN20" i="64"/>
  <c r="AO20" s="1"/>
  <c r="CS20" i="19" s="1"/>
  <c r="P20" i="64"/>
  <c r="Q20" s="1"/>
  <c r="AK20" i="19" s="1"/>
  <c r="AR19" i="64"/>
  <c r="AS19" s="1"/>
  <c r="DC19" i="19" s="1"/>
  <c r="AF19" i="64"/>
  <c r="AG19" s="1"/>
  <c r="BY19" i="19" s="1"/>
  <c r="AN18" i="64"/>
  <c r="AO18" s="1"/>
  <c r="CS18" i="19" s="1"/>
  <c r="P18" i="64"/>
  <c r="Q18" s="1"/>
  <c r="AK18" i="19" s="1"/>
  <c r="AR17" i="64"/>
  <c r="AS17" s="1"/>
  <c r="DC17" i="19" s="1"/>
  <c r="T17" i="64"/>
  <c r="U17" s="1"/>
  <c r="AU17" i="19" s="1"/>
  <c r="AJ16" i="64"/>
  <c r="AK16" s="1"/>
  <c r="CI16" i="19" s="1"/>
  <c r="AN31" i="64"/>
  <c r="AO31" s="1"/>
  <c r="CS31" i="19" s="1"/>
  <c r="AN30" i="64"/>
  <c r="AO30" s="1"/>
  <c r="CS30" i="19" s="1"/>
  <c r="L25" i="64"/>
  <c r="M25" s="1"/>
  <c r="AA25" i="19" s="1"/>
  <c r="H16" i="64"/>
  <c r="I16" s="1"/>
  <c r="Q16" i="19" s="1"/>
  <c r="D27" i="64"/>
  <c r="E27" s="1"/>
  <c r="G27" i="19" s="1"/>
  <c r="D26" i="64"/>
  <c r="E26" s="1"/>
  <c r="G26" i="19" s="1"/>
  <c r="D25" i="64"/>
  <c r="E25" s="1"/>
  <c r="G25" i="19" s="1"/>
  <c r="D20" i="64"/>
  <c r="E20" s="1"/>
  <c r="G20" i="19" s="1"/>
  <c r="AH14" i="64"/>
  <c r="AI14" s="1"/>
  <c r="AJ14" s="1"/>
  <c r="AD14"/>
  <c r="AE14" s="1"/>
  <c r="AF14" s="1"/>
  <c r="V14"/>
  <c r="W14" s="1"/>
  <c r="X14" s="1"/>
  <c r="N14"/>
  <c r="O14" s="1"/>
  <c r="P14" s="1"/>
  <c r="AL14"/>
  <c r="AM14" s="1"/>
  <c r="AN14" s="1"/>
  <c r="Z14"/>
  <c r="AA14" s="1"/>
  <c r="AB14" s="1"/>
  <c r="G14"/>
  <c r="H14" s="1"/>
  <c r="R14"/>
  <c r="S14" s="1"/>
  <c r="T14" s="1"/>
  <c r="B23" i="5"/>
  <c r="D39"/>
  <c r="D40" s="1"/>
  <c r="D43" s="1"/>
  <c r="F21"/>
  <c r="H21" s="1"/>
  <c r="CN28" i="58"/>
  <c r="CN16"/>
  <c r="AA25" i="5"/>
  <c r="U22"/>
  <c r="CX31" i="58"/>
  <c r="AP30"/>
  <c r="BJ25"/>
  <c r="CX24"/>
  <c r="CD17"/>
  <c r="AA21" i="5"/>
  <c r="CD21" i="58"/>
  <c r="Y26" i="5"/>
  <c r="CN23" i="58"/>
  <c r="O32" i="5"/>
  <c r="AA28"/>
  <c r="AC16"/>
  <c r="G25" i="41"/>
  <c r="BB33" i="29"/>
  <c r="BC33" s="1"/>
  <c r="AN24" i="15"/>
  <c r="AP24" s="1"/>
  <c r="AQ24" s="1"/>
  <c r="L24"/>
  <c r="N24" s="1"/>
  <c r="O24" s="1"/>
  <c r="AR24"/>
  <c r="AT24" s="1"/>
  <c r="AU24" s="1"/>
  <c r="X24"/>
  <c r="Z24" s="1"/>
  <c r="AA24" s="1"/>
  <c r="H24"/>
  <c r="J24" s="1"/>
  <c r="K24" s="1"/>
  <c r="X20"/>
  <c r="Z20" s="1"/>
  <c r="AA20" s="1"/>
  <c r="L20"/>
  <c r="N20" s="1"/>
  <c r="O20" s="1"/>
  <c r="X19" i="19" s="1"/>
  <c r="AB20" i="15"/>
  <c r="AD20" s="1"/>
  <c r="AE20" s="1"/>
  <c r="AR20"/>
  <c r="AT20" s="1"/>
  <c r="AU20" s="1"/>
  <c r="X12"/>
  <c r="Z12" s="1"/>
  <c r="AA12" s="1"/>
  <c r="L12"/>
  <c r="N12" s="1"/>
  <c r="O12" s="1"/>
  <c r="AR12"/>
  <c r="AT12" s="1"/>
  <c r="AU12" s="1"/>
  <c r="AN12"/>
  <c r="AP12" s="1"/>
  <c r="AQ12" s="1"/>
  <c r="L8"/>
  <c r="N8" s="1"/>
  <c r="O8" s="1"/>
  <c r="X7" i="19" s="1"/>
  <c r="AB8" i="15"/>
  <c r="AD8" s="1"/>
  <c r="AE8" s="1"/>
  <c r="AR8"/>
  <c r="AT8" s="1"/>
  <c r="AU8" s="1"/>
  <c r="CZ7" i="19" s="1"/>
  <c r="X8" i="15"/>
  <c r="Z8" s="1"/>
  <c r="AA8" s="1"/>
  <c r="H8"/>
  <c r="J8" s="1"/>
  <c r="K8" s="1"/>
  <c r="AJ17"/>
  <c r="AL17" s="1"/>
  <c r="AM17" s="1"/>
  <c r="CF16" i="19" s="1"/>
  <c r="P17" i="15"/>
  <c r="R17" s="1"/>
  <c r="S17" s="1"/>
  <c r="T17"/>
  <c r="V17" s="1"/>
  <c r="W17" s="1"/>
  <c r="H17"/>
  <c r="J17" s="1"/>
  <c r="K17" s="1"/>
  <c r="AF17"/>
  <c r="AH17" s="1"/>
  <c r="AI17" s="1"/>
  <c r="AB9"/>
  <c r="AD9" s="1"/>
  <c r="AE9" s="1"/>
  <c r="AJ9"/>
  <c r="AL9" s="1"/>
  <c r="AM9" s="1"/>
  <c r="CF8" i="19" s="1"/>
  <c r="P9" i="15"/>
  <c r="R9" s="1"/>
  <c r="S9" s="1"/>
  <c r="T9"/>
  <c r="V9" s="1"/>
  <c r="W9" s="1"/>
  <c r="AF9"/>
  <c r="AH9" s="1"/>
  <c r="AI9" s="1"/>
  <c r="X22"/>
  <c r="Z22" s="1"/>
  <c r="AA22" s="1"/>
  <c r="AN22"/>
  <c r="AP22" s="1"/>
  <c r="AQ22" s="1"/>
  <c r="AB22"/>
  <c r="AD22" s="1"/>
  <c r="AE22" s="1"/>
  <c r="L22"/>
  <c r="N22" s="1"/>
  <c r="O22" s="1"/>
  <c r="AR22"/>
  <c r="AT22" s="1"/>
  <c r="AU22" s="1"/>
  <c r="AN18"/>
  <c r="AP18" s="1"/>
  <c r="AQ18" s="1"/>
  <c r="CP17" i="19" s="1"/>
  <c r="L18" i="15"/>
  <c r="N18" s="1"/>
  <c r="O18" s="1"/>
  <c r="AR18"/>
  <c r="AT18" s="1"/>
  <c r="AU18" s="1"/>
  <c r="T18"/>
  <c r="V18" s="1"/>
  <c r="W18" s="1"/>
  <c r="AR17" i="19" s="1"/>
  <c r="AB18" i="15"/>
  <c r="AD18" s="1"/>
  <c r="AE18" s="1"/>
  <c r="X14"/>
  <c r="Z14" s="1"/>
  <c r="AA14" s="1"/>
  <c r="BB13" i="19" s="1"/>
  <c r="AN14" i="15"/>
  <c r="AP14" s="1"/>
  <c r="AQ14" s="1"/>
  <c r="CP13" i="19" s="1"/>
  <c r="AB14" i="15"/>
  <c r="AD14" s="1"/>
  <c r="AE14" s="1"/>
  <c r="BL13" i="19" s="1"/>
  <c r="L14" i="15"/>
  <c r="N14" s="1"/>
  <c r="O14" s="1"/>
  <c r="X13" i="19" s="1"/>
  <c r="AR14" i="15"/>
  <c r="AT14" s="1"/>
  <c r="AU14" s="1"/>
  <c r="CZ13" i="19" s="1"/>
  <c r="AN10" i="15"/>
  <c r="AP10" s="1"/>
  <c r="AQ10" s="1"/>
  <c r="CP9" i="19" s="1"/>
  <c r="L10" i="15"/>
  <c r="N10" s="1"/>
  <c r="O10" s="1"/>
  <c r="AR10"/>
  <c r="AT10" s="1"/>
  <c r="AU10" s="1"/>
  <c r="T10"/>
  <c r="V10" s="1"/>
  <c r="W10" s="1"/>
  <c r="AR9" i="19" s="1"/>
  <c r="AB10" i="15"/>
  <c r="AD10" s="1"/>
  <c r="AE10" s="1"/>
  <c r="AN16"/>
  <c r="AP16" s="1"/>
  <c r="AQ16" s="1"/>
  <c r="L16"/>
  <c r="N16" s="1"/>
  <c r="O16" s="1"/>
  <c r="AR16"/>
  <c r="AT16" s="1"/>
  <c r="AU16" s="1"/>
  <c r="CZ15" i="19" s="1"/>
  <c r="X16" i="15"/>
  <c r="Z16" s="1"/>
  <c r="AA16" s="1"/>
  <c r="H16"/>
  <c r="J16" s="1"/>
  <c r="K16" s="1"/>
  <c r="T21"/>
  <c r="V21" s="1"/>
  <c r="W21" s="1"/>
  <c r="AR20" i="19" s="1"/>
  <c r="H21" i="15"/>
  <c r="J21" s="1"/>
  <c r="K21" s="1"/>
  <c r="AF21"/>
  <c r="AH21" s="1"/>
  <c r="AI21" s="1"/>
  <c r="AJ21"/>
  <c r="AL21" s="1"/>
  <c r="AM21" s="1"/>
  <c r="CF20" i="19" s="1"/>
  <c r="P21" i="15"/>
  <c r="R21" s="1"/>
  <c r="S21" s="1"/>
  <c r="T13"/>
  <c r="V13" s="1"/>
  <c r="W13" s="1"/>
  <c r="H13"/>
  <c r="J13" s="1"/>
  <c r="K13" s="1"/>
  <c r="AN13"/>
  <c r="AP13" s="1"/>
  <c r="AQ13" s="1"/>
  <c r="AJ13"/>
  <c r="AL13" s="1"/>
  <c r="AM13" s="1"/>
  <c r="CF12" i="19" s="1"/>
  <c r="P13" i="15"/>
  <c r="R13" s="1"/>
  <c r="S13" s="1"/>
  <c r="T23"/>
  <c r="V23" s="1"/>
  <c r="W23" s="1"/>
  <c r="AR22" i="19" s="1"/>
  <c r="H23" i="15"/>
  <c r="J23" s="1"/>
  <c r="K23" s="1"/>
  <c r="L23"/>
  <c r="N23" s="1"/>
  <c r="O23" s="1"/>
  <c r="P23"/>
  <c r="R23" s="1"/>
  <c r="S23" s="1"/>
  <c r="AN23"/>
  <c r="AP23" s="1"/>
  <c r="AQ23" s="1"/>
  <c r="T19"/>
  <c r="V19" s="1"/>
  <c r="W19" s="1"/>
  <c r="AJ19"/>
  <c r="AL19" s="1"/>
  <c r="AM19" s="1"/>
  <c r="AB19"/>
  <c r="AD19" s="1"/>
  <c r="AE19" s="1"/>
  <c r="P19"/>
  <c r="R19" s="1"/>
  <c r="S19" s="1"/>
  <c r="AF19"/>
  <c r="AH19" s="1"/>
  <c r="AI19" s="1"/>
  <c r="X19"/>
  <c r="Z19" s="1"/>
  <c r="AA19" s="1"/>
  <c r="T15"/>
  <c r="V15" s="1"/>
  <c r="W15" s="1"/>
  <c r="AJ15"/>
  <c r="AL15" s="1"/>
  <c r="AM15" s="1"/>
  <c r="P15"/>
  <c r="R15" s="1"/>
  <c r="S15" s="1"/>
  <c r="AF15"/>
  <c r="AH15" s="1"/>
  <c r="AI15" s="1"/>
  <c r="AJ11"/>
  <c r="AL11" s="1"/>
  <c r="AM11" s="1"/>
  <c r="CF10" i="19" s="1"/>
  <c r="H11" i="15"/>
  <c r="J11" s="1"/>
  <c r="K11" s="1"/>
  <c r="AB11"/>
  <c r="AD11" s="1"/>
  <c r="AE11" s="1"/>
  <c r="AF11"/>
  <c r="AH11" s="1"/>
  <c r="AI11" s="1"/>
  <c r="X11"/>
  <c r="Z11" s="1"/>
  <c r="AA11" s="1"/>
  <c r="J41" i="14"/>
  <c r="N41"/>
  <c r="H41"/>
  <c r="P41"/>
  <c r="O41"/>
  <c r="I41"/>
  <c r="M41"/>
  <c r="L41"/>
  <c r="K41"/>
  <c r="AZ24" i="58"/>
  <c r="BJ20"/>
  <c r="CX19"/>
  <c r="AC28" i="5"/>
  <c r="CX23" i="58"/>
  <c r="W31" i="5"/>
  <c r="S29"/>
  <c r="BX38" i="2"/>
  <c r="BX39" s="1"/>
  <c r="BX40" s="1"/>
  <c r="CD37"/>
  <c r="D28" i="70"/>
  <c r="F27"/>
  <c r="F28" s="1"/>
  <c r="F29" s="1"/>
  <c r="F30" s="1"/>
  <c r="F32" s="1"/>
  <c r="F33" s="1"/>
  <c r="F34" s="1"/>
  <c r="F35" s="1"/>
  <c r="F36" s="1"/>
  <c r="F37" s="1"/>
  <c r="F38" s="1"/>
  <c r="F39" s="1"/>
  <c r="F40" s="1"/>
  <c r="F41" s="1"/>
  <c r="F42" s="1"/>
  <c r="F43" s="1"/>
  <c r="F44" s="1"/>
  <c r="F45" s="1"/>
  <c r="F46" s="1"/>
  <c r="G17" i="71"/>
  <c r="G18" s="1"/>
  <c r="G19" s="1"/>
  <c r="G20" s="1"/>
  <c r="G21" s="1"/>
  <c r="G22" s="1"/>
  <c r="G23" s="1"/>
  <c r="G24" s="1"/>
  <c r="G25" s="1"/>
  <c r="G26" s="1"/>
  <c r="G27" s="1"/>
  <c r="G28" s="1"/>
  <c r="G29" s="1"/>
  <c r="G30" s="1"/>
  <c r="G31" s="1"/>
  <c r="G32" s="1"/>
  <c r="G33" s="1"/>
  <c r="G34" s="1"/>
  <c r="G35" s="1"/>
  <c r="G36" s="1"/>
  <c r="I6"/>
  <c r="K6" s="1"/>
  <c r="I11" i="72"/>
  <c r="F14" i="6" s="1"/>
  <c r="G14" s="1"/>
  <c r="Y12" i="58" s="1"/>
  <c r="I6" i="72"/>
  <c r="K6" s="1"/>
  <c r="I11" i="73"/>
  <c r="K11" s="1"/>
  <c r="I11" i="74"/>
  <c r="K11" s="1"/>
  <c r="I11" i="75"/>
  <c r="K11" s="1"/>
  <c r="I6"/>
  <c r="K6" s="1"/>
  <c r="R5" i="33"/>
  <c r="R41" s="1"/>
  <c r="E20" i="41"/>
  <c r="E21" s="1"/>
  <c r="B5" i="33"/>
  <c r="J5"/>
  <c r="J41" s="1"/>
  <c r="AP31" i="253"/>
  <c r="AQ30"/>
  <c r="AW29"/>
  <c r="AV30"/>
  <c r="BN31"/>
  <c r="BO30"/>
  <c r="BI30"/>
  <c r="BH31"/>
  <c r="Y29"/>
  <c r="X30"/>
  <c r="AK31"/>
  <c r="AJ32"/>
  <c r="R30"/>
  <c r="S29"/>
  <c r="G17" i="79"/>
  <c r="G18" s="1"/>
  <c r="G19" s="1"/>
  <c r="G20" s="1"/>
  <c r="G21" s="1"/>
  <c r="G22" s="1"/>
  <c r="G23" s="1"/>
  <c r="G24" s="1"/>
  <c r="G25" s="1"/>
  <c r="G26" s="1"/>
  <c r="G27" s="1"/>
  <c r="G28" s="1"/>
  <c r="G29" s="1"/>
  <c r="G30" s="1"/>
  <c r="G31" s="1"/>
  <c r="G32" s="1"/>
  <c r="G33" s="1"/>
  <c r="G34" s="1"/>
  <c r="G35" s="1"/>
  <c r="G36" s="1"/>
  <c r="G37" s="1"/>
  <c r="E21" i="70"/>
  <c r="F21" s="1"/>
  <c r="E23" i="71"/>
  <c r="E23" i="74"/>
  <c r="E23" i="77"/>
  <c r="E30" i="76"/>
  <c r="H12" i="74"/>
  <c r="I12" s="1"/>
  <c r="H7"/>
  <c r="H12" i="72"/>
  <c r="E30"/>
  <c r="H12" i="75"/>
  <c r="H7"/>
  <c r="I7" s="1"/>
  <c r="E17" i="70"/>
  <c r="E15" i="64"/>
  <c r="G15" i="19" s="1"/>
  <c r="E17" i="64"/>
  <c r="G17" i="19" s="1"/>
  <c r="E18" i="64"/>
  <c r="G18" i="19" s="1"/>
  <c r="E19" i="64"/>
  <c r="G19" i="19" s="1"/>
  <c r="E21" i="64"/>
  <c r="G21" i="19" s="1"/>
  <c r="E23" i="64"/>
  <c r="G23" i="19" s="1"/>
  <c r="E24" i="64"/>
  <c r="G24" i="19" s="1"/>
  <c r="G28"/>
  <c r="E29" i="64"/>
  <c r="G29" i="19" s="1"/>
  <c r="E30" i="64"/>
  <c r="G30" i="19" s="1"/>
  <c r="E31" i="64"/>
  <c r="G31" i="19" s="1"/>
  <c r="E32" i="64"/>
  <c r="G32" i="19" s="1"/>
  <c r="AS15" i="64"/>
  <c r="DC15" i="19" s="1"/>
  <c r="AS25" i="64"/>
  <c r="DC25" i="19" s="1"/>
  <c r="AS30" i="64"/>
  <c r="DC30" i="19" s="1"/>
  <c r="AO15" i="64"/>
  <c r="CS15" i="19" s="1"/>
  <c r="AO25" i="64"/>
  <c r="CS25" i="19" s="1"/>
  <c r="AO32" i="64"/>
  <c r="CS32" i="19" s="1"/>
  <c r="AK15" i="64"/>
  <c r="CI15" i="19" s="1"/>
  <c r="AK25" i="64"/>
  <c r="CI25" i="19" s="1"/>
  <c r="AK30" i="64"/>
  <c r="CI30" i="19" s="1"/>
  <c r="AG15" i="64"/>
  <c r="BY15" i="19" s="1"/>
  <c r="AG25" i="64"/>
  <c r="BY25" i="19" s="1"/>
  <c r="AG30" i="64"/>
  <c r="BY30" i="19" s="1"/>
  <c r="AC15" i="64"/>
  <c r="BO15" i="19" s="1"/>
  <c r="AC25" i="64"/>
  <c r="BO25" i="19" s="1"/>
  <c r="AC30" i="64"/>
  <c r="BO30" i="19" s="1"/>
  <c r="Y15" i="64"/>
  <c r="BE15" i="19" s="1"/>
  <c r="Y25" i="64"/>
  <c r="BE25" i="19" s="1"/>
  <c r="Y30" i="64"/>
  <c r="BE30" i="19" s="1"/>
  <c r="U15" i="64"/>
  <c r="AU15" i="19" s="1"/>
  <c r="U25" i="64"/>
  <c r="AU25" i="19" s="1"/>
  <c r="U30" i="64"/>
  <c r="AU30" i="19" s="1"/>
  <c r="Q15" i="64"/>
  <c r="AK15" i="19" s="1"/>
  <c r="Q25" i="64"/>
  <c r="AK25" i="19" s="1"/>
  <c r="Q30" i="64"/>
  <c r="AK30" i="19" s="1"/>
  <c r="M15" i="64"/>
  <c r="AA15" i="19" s="1"/>
  <c r="M30" i="64"/>
  <c r="AA30" i="19" s="1"/>
  <c r="I15" i="64"/>
  <c r="Q15" i="19" s="1"/>
  <c r="I25" i="64"/>
  <c r="Q25" i="19" s="1"/>
  <c r="I30" i="64"/>
  <c r="Q30" i="19" s="1"/>
  <c r="CN19" i="58"/>
  <c r="CN15"/>
  <c r="CD13"/>
  <c r="Y30" i="5"/>
  <c r="U29"/>
  <c r="BJ12" i="58"/>
  <c r="CN30"/>
  <c r="AA15" i="5"/>
  <c r="BJ24" i="58"/>
  <c r="BJ16"/>
  <c r="V12" i="6"/>
  <c r="W12" s="1"/>
  <c r="DA10" i="58" s="1"/>
  <c r="B58" i="77"/>
  <c r="E25" s="1"/>
  <c r="E24"/>
  <c r="E30" i="73"/>
  <c r="E23" i="75"/>
  <c r="E30" i="77"/>
  <c r="F12"/>
  <c r="G12" s="1"/>
  <c r="E23" i="73"/>
  <c r="D5" i="33"/>
  <c r="D41" s="1"/>
  <c r="BR25" i="7"/>
  <c r="BS25" s="1"/>
  <c r="CP24" i="58" s="1"/>
  <c r="AP25" i="7"/>
  <c r="AQ25" s="1"/>
  <c r="BB24" i="58" s="1"/>
  <c r="BY24" i="7"/>
  <c r="BZ24" s="1"/>
  <c r="CZ23" i="58" s="1"/>
  <c r="AW24" i="7"/>
  <c r="AX24" s="1"/>
  <c r="BL23" i="58" s="1"/>
  <c r="U24" i="7"/>
  <c r="V24" s="1"/>
  <c r="X23" i="58" s="1"/>
  <c r="BR23" i="7"/>
  <c r="BS23" s="1"/>
  <c r="CP22" i="58" s="1"/>
  <c r="AB23" i="7"/>
  <c r="AC23" s="1"/>
  <c r="AH22" i="58" s="1"/>
  <c r="BY22" i="7"/>
  <c r="BZ22" s="1"/>
  <c r="CZ21" i="58" s="1"/>
  <c r="BK22" i="7"/>
  <c r="BL22" s="1"/>
  <c r="CF21" i="58" s="1"/>
  <c r="AI22" i="7"/>
  <c r="AJ22" s="1"/>
  <c r="AR21" i="58" s="1"/>
  <c r="BD25" i="7"/>
  <c r="BE25" s="1"/>
  <c r="BV24" i="58" s="1"/>
  <c r="AB25" i="7"/>
  <c r="AC25" s="1"/>
  <c r="AH24" i="58" s="1"/>
  <c r="N25" i="7"/>
  <c r="O25" s="1"/>
  <c r="N24" i="58" s="1"/>
  <c r="BK24" i="7"/>
  <c r="BL24" s="1"/>
  <c r="CF23" i="58" s="1"/>
  <c r="AI24" i="7"/>
  <c r="AJ24" s="1"/>
  <c r="AR23" i="58" s="1"/>
  <c r="G24" i="7"/>
  <c r="H24" s="1"/>
  <c r="D23" i="58" s="1"/>
  <c r="BD23" i="7"/>
  <c r="BE23" s="1"/>
  <c r="BV22" i="58" s="1"/>
  <c r="AP23" i="7"/>
  <c r="AQ23" s="1"/>
  <c r="BB22" i="58" s="1"/>
  <c r="N23" i="7"/>
  <c r="O23" s="1"/>
  <c r="N22" i="58" s="1"/>
  <c r="AW22" i="7"/>
  <c r="AX22" s="1"/>
  <c r="BL21" i="58" s="1"/>
  <c r="F29" i="15"/>
  <c r="G29" s="1"/>
  <c r="D28" i="19" s="1"/>
  <c r="AP6"/>
  <c r="AP42" s="1"/>
  <c r="AL7" i="16"/>
  <c r="AL43" s="1"/>
  <c r="U8"/>
  <c r="L9" i="41"/>
  <c r="H9"/>
  <c r="D9"/>
  <c r="F25" i="15"/>
  <c r="G25" s="1"/>
  <c r="D24" i="19" s="1"/>
  <c r="AG7" i="16"/>
  <c r="G17" i="77"/>
  <c r="G18" s="1"/>
  <c r="G19" s="1"/>
  <c r="G20" s="1"/>
  <c r="G21" s="1"/>
  <c r="G22" s="1"/>
  <c r="G23" s="1"/>
  <c r="G24" s="1"/>
  <c r="G25" s="1"/>
  <c r="G26" s="1"/>
  <c r="G27" s="1"/>
  <c r="G28" s="1"/>
  <c r="G29" s="1"/>
  <c r="G30" s="1"/>
  <c r="G31" s="1"/>
  <c r="G32" s="1"/>
  <c r="G33" s="1"/>
  <c r="G34" s="1"/>
  <c r="G35" s="1"/>
  <c r="G36" s="1"/>
  <c r="G37" s="1"/>
  <c r="G38" s="1"/>
  <c r="G17" i="78"/>
  <c r="G18" s="1"/>
  <c r="G19" s="1"/>
  <c r="G20" s="1"/>
  <c r="G21" s="1"/>
  <c r="G22" s="1"/>
  <c r="G23" s="1"/>
  <c r="G24" s="1"/>
  <c r="G25" s="1"/>
  <c r="G26" s="1"/>
  <c r="G27" s="1"/>
  <c r="G28" s="1"/>
  <c r="G29" s="1"/>
  <c r="G30" s="1"/>
  <c r="G31" s="1"/>
  <c r="G32" s="1"/>
  <c r="G33" s="1"/>
  <c r="G34" s="1"/>
  <c r="G35" s="1"/>
  <c r="G36" s="1"/>
  <c r="G37" s="1"/>
  <c r="G17" i="76"/>
  <c r="G18" s="1"/>
  <c r="G19" s="1"/>
  <c r="G20" s="1"/>
  <c r="G21" s="1"/>
  <c r="G22" s="1"/>
  <c r="G23" s="1"/>
  <c r="G24" s="1"/>
  <c r="G25" s="1"/>
  <c r="G26" s="1"/>
  <c r="G27" s="1"/>
  <c r="G28" s="1"/>
  <c r="G29" s="1"/>
  <c r="G30" s="1"/>
  <c r="G31" s="1"/>
  <c r="G32" s="1"/>
  <c r="G33" s="1"/>
  <c r="G34" s="1"/>
  <c r="G35" s="1"/>
  <c r="G36" s="1"/>
  <c r="G37" s="1"/>
  <c r="G38" s="1"/>
  <c r="G17" i="80"/>
  <c r="G18" s="1"/>
  <c r="G19" s="1"/>
  <c r="G20" s="1"/>
  <c r="G21" s="1"/>
  <c r="G22" s="1"/>
  <c r="G23" s="1"/>
  <c r="G24" s="1"/>
  <c r="G25" s="1"/>
  <c r="G26" s="1"/>
  <c r="G27" s="1"/>
  <c r="G28" s="1"/>
  <c r="G29" s="1"/>
  <c r="G30" s="1"/>
  <c r="G31" s="1"/>
  <c r="G32" s="1"/>
  <c r="G33" s="1"/>
  <c r="G34" s="1"/>
  <c r="G35" s="1"/>
  <c r="G36" s="1"/>
  <c r="G37" s="1"/>
  <c r="BW33" i="29"/>
  <c r="BX33" s="1"/>
  <c r="D20" i="41"/>
  <c r="D21" s="1"/>
  <c r="K16" i="70"/>
  <c r="S16" i="5"/>
  <c r="U19"/>
  <c r="CN22" i="58"/>
  <c r="V6"/>
  <c r="V42" s="1"/>
  <c r="U24" i="5"/>
  <c r="BT20" i="58"/>
  <c r="CX6"/>
  <c r="CX42" s="1"/>
  <c r="K16" i="77"/>
  <c r="CX10" i="58"/>
  <c r="S11" i="5"/>
  <c r="R12" i="6"/>
  <c r="S12" s="1"/>
  <c r="CG10" i="58" s="1"/>
  <c r="K11" i="80"/>
  <c r="K25" i="41"/>
  <c r="D30" i="33"/>
  <c r="CD32" i="2"/>
  <c r="CC32" s="1"/>
  <c r="AS30" i="37" s="1"/>
  <c r="BL32" i="2"/>
  <c r="BE32" s="1"/>
  <c r="AF30" i="37" s="1"/>
  <c r="AT32" i="2"/>
  <c r="AO32" s="1"/>
  <c r="W30" i="37" s="1"/>
  <c r="J32" i="2"/>
  <c r="C32" s="1"/>
  <c r="B30" i="37" s="1"/>
  <c r="CM31" i="2"/>
  <c r="CL31" s="1"/>
  <c r="AX29" i="37" s="1"/>
  <c r="BC31" i="2"/>
  <c r="BB31" s="1"/>
  <c r="AD29" i="37" s="1"/>
  <c r="CV30" i="2"/>
  <c r="CQ30" s="1"/>
  <c r="BA28" i="37" s="1"/>
  <c r="BL30" i="2"/>
  <c r="BK30" s="1"/>
  <c r="AI28" i="37" s="1"/>
  <c r="AT30" i="2"/>
  <c r="AM30" s="1"/>
  <c r="V28" i="37" s="1"/>
  <c r="AB30" i="2"/>
  <c r="Y30" s="1"/>
  <c r="N28" i="37" s="1"/>
  <c r="J30" i="2"/>
  <c r="G30" s="1"/>
  <c r="D28" i="37" s="1"/>
  <c r="CM29" i="2"/>
  <c r="CJ29" s="1"/>
  <c r="AW27" i="37" s="1"/>
  <c r="BU29" i="2"/>
  <c r="BP29" s="1"/>
  <c r="AL27" i="37" s="1"/>
  <c r="BC29" i="2"/>
  <c r="AX29" s="1"/>
  <c r="AB27" i="37" s="1"/>
  <c r="S29" i="2"/>
  <c r="P29" s="1"/>
  <c r="I27" i="37" s="1"/>
  <c r="CV28" i="2"/>
  <c r="CQ28" s="1"/>
  <c r="BA26" i="37" s="1"/>
  <c r="CD28" i="2"/>
  <c r="CA28" s="1"/>
  <c r="AR26" i="37" s="1"/>
  <c r="AT28" i="2"/>
  <c r="AO28" s="1"/>
  <c r="W26" i="37" s="1"/>
  <c r="J28" i="2"/>
  <c r="I28" s="1"/>
  <c r="E26" i="37" s="1"/>
  <c r="BU27" i="2"/>
  <c r="BR27" s="1"/>
  <c r="AM25" i="37" s="1"/>
  <c r="BC27" i="2"/>
  <c r="BB27" s="1"/>
  <c r="AD25" i="37" s="1"/>
  <c r="AK27" i="2"/>
  <c r="AJ27" s="1"/>
  <c r="T25" i="37" s="1"/>
  <c r="S27" i="2"/>
  <c r="R27" s="1"/>
  <c r="J25" i="37" s="1"/>
  <c r="CV26" i="2"/>
  <c r="CU26" s="1"/>
  <c r="BC24" i="37" s="1"/>
  <c r="BL26" i="2"/>
  <c r="BK26" s="1"/>
  <c r="AI24" i="37" s="1"/>
  <c r="AT26" i="2"/>
  <c r="AS26" s="1"/>
  <c r="Y24" i="37" s="1"/>
  <c r="AB26" i="2"/>
  <c r="AA26" s="1"/>
  <c r="O24" i="37" s="1"/>
  <c r="J26" i="2"/>
  <c r="AK25"/>
  <c r="AJ25" s="1"/>
  <c r="T23" i="37" s="1"/>
  <c r="S25" i="2"/>
  <c r="R25" s="1"/>
  <c r="J23" i="37" s="1"/>
  <c r="CV24" i="2"/>
  <c r="CU24" s="1"/>
  <c r="BC22" i="37" s="1"/>
  <c r="CD24" i="2"/>
  <c r="CC24" s="1"/>
  <c r="AS22" i="37" s="1"/>
  <c r="BL24" i="2"/>
  <c r="BE24" s="1"/>
  <c r="AF22" i="37" s="1"/>
  <c r="AT24" i="2"/>
  <c r="AS24" s="1"/>
  <c r="Y22" i="37" s="1"/>
  <c r="J24" i="2"/>
  <c r="E24" s="1"/>
  <c r="C22" i="37" s="1"/>
  <c r="CM23" i="2"/>
  <c r="CL23" s="1"/>
  <c r="AX21" i="37" s="1"/>
  <c r="BC23" i="2"/>
  <c r="AX23" s="1"/>
  <c r="AB21" i="37" s="1"/>
  <c r="AK23" i="2"/>
  <c r="AH23" s="1"/>
  <c r="S21" i="37" s="1"/>
  <c r="S23" i="2"/>
  <c r="R23" s="1"/>
  <c r="J21" i="37" s="1"/>
  <c r="BL22" i="2"/>
  <c r="BK22" s="1"/>
  <c r="AI20" i="37" s="1"/>
  <c r="AB22" i="2"/>
  <c r="AA22" s="1"/>
  <c r="O20" i="37" s="1"/>
  <c r="CM21" i="2"/>
  <c r="CF21" s="1"/>
  <c r="AU19" i="37" s="1"/>
  <c r="BU21" i="2"/>
  <c r="BT21" s="1"/>
  <c r="AN19" i="37" s="1"/>
  <c r="AK21" i="2"/>
  <c r="AD21" s="1"/>
  <c r="Q19" i="37" s="1"/>
  <c r="S21" i="2"/>
  <c r="N21" s="1"/>
  <c r="H19" i="37" s="1"/>
  <c r="CV20" i="2"/>
  <c r="CS20" s="1"/>
  <c r="BB18" i="37" s="1"/>
  <c r="CD20" i="2"/>
  <c r="CC20" s="1"/>
  <c r="AS18" i="37" s="1"/>
  <c r="BL20" i="2"/>
  <c r="BK20" s="1"/>
  <c r="AI18" i="37" s="1"/>
  <c r="AT20" i="2"/>
  <c r="AS20" s="1"/>
  <c r="Y18" i="37" s="1"/>
  <c r="J20" i="2"/>
  <c r="G20" s="1"/>
  <c r="D18" i="37" s="1"/>
  <c r="CM19" i="2"/>
  <c r="CL19" s="1"/>
  <c r="AX17" i="37" s="1"/>
  <c r="BU19" i="2"/>
  <c r="BT19" s="1"/>
  <c r="AN17" i="37" s="1"/>
  <c r="BC19" i="2"/>
  <c r="AX19" s="1"/>
  <c r="AB17" i="37" s="1"/>
  <c r="AK19" i="2"/>
  <c r="AH19" s="1"/>
  <c r="S17" i="37" s="1"/>
  <c r="S19" i="2"/>
  <c r="L19" s="1"/>
  <c r="G17" i="37" s="1"/>
  <c r="AT18" i="2"/>
  <c r="AO18" s="1"/>
  <c r="W16" i="37" s="1"/>
  <c r="AB18" i="2"/>
  <c r="AA18" s="1"/>
  <c r="O16" i="37" s="1"/>
  <c r="J18" i="2"/>
  <c r="C18" s="1"/>
  <c r="B16" i="37" s="1"/>
  <c r="CM17" i="2"/>
  <c r="CL17" s="1"/>
  <c r="AX15" i="37" s="1"/>
  <c r="BU17" i="2"/>
  <c r="BP17" s="1"/>
  <c r="AL15" i="37" s="1"/>
  <c r="AK17" i="2"/>
  <c r="AF17" s="1"/>
  <c r="R15" i="37" s="1"/>
  <c r="S17" i="2"/>
  <c r="R17" s="1"/>
  <c r="J15" i="37" s="1"/>
  <c r="CV16" i="2"/>
  <c r="CQ16" s="1"/>
  <c r="BA14" i="37" s="1"/>
  <c r="CD16" i="2"/>
  <c r="CC16" s="1"/>
  <c r="AS14" i="37" s="1"/>
  <c r="BL16" i="2"/>
  <c r="BE16" s="1"/>
  <c r="AF14" i="37" s="1"/>
  <c r="AT16" i="2"/>
  <c r="AS16" s="1"/>
  <c r="Y14" i="37" s="1"/>
  <c r="J16" i="2"/>
  <c r="I16" s="1"/>
  <c r="E14" i="37" s="1"/>
  <c r="CM15" i="2"/>
  <c r="CJ15" s="1"/>
  <c r="AW13" i="37" s="1"/>
  <c r="BU15" i="2"/>
  <c r="BT15" s="1"/>
  <c r="AN13" i="37" s="1"/>
  <c r="AK15" i="2"/>
  <c r="AJ15" s="1"/>
  <c r="T13" i="37" s="1"/>
  <c r="S15" i="2"/>
  <c r="N15" s="1"/>
  <c r="H13" i="37" s="1"/>
  <c r="CV14" i="2"/>
  <c r="CU14" s="1"/>
  <c r="BC12" i="37" s="1"/>
  <c r="J14" i="2"/>
  <c r="E14" s="1"/>
  <c r="C12" i="37" s="1"/>
  <c r="CM13" i="2"/>
  <c r="CL13" s="1"/>
  <c r="AX11" i="37" s="1"/>
  <c r="BU13" i="2"/>
  <c r="BP13" s="1"/>
  <c r="AL11" i="37" s="1"/>
  <c r="BC13" i="2"/>
  <c r="BB13" s="1"/>
  <c r="AD11" i="37" s="1"/>
  <c r="CD12" i="2"/>
  <c r="CC12" s="1"/>
  <c r="AS10" i="37" s="1"/>
  <c r="AT12" i="2"/>
  <c r="AQ12" s="1"/>
  <c r="X10" i="37" s="1"/>
  <c r="BU11" i="2"/>
  <c r="BT11" s="1"/>
  <c r="AN9" i="37" s="1"/>
  <c r="AK11" i="2"/>
  <c r="AJ11" s="1"/>
  <c r="T9" i="37" s="1"/>
  <c r="CD10" i="2"/>
  <c r="BY10" s="1"/>
  <c r="AQ8" i="37" s="1"/>
  <c r="BC9" i="2"/>
  <c r="BB9" s="1"/>
  <c r="AD7" i="37" s="1"/>
  <c r="AT8" i="2"/>
  <c r="AS8" s="1"/>
  <c r="Y6" i="37" s="1"/>
  <c r="J8" i="2"/>
  <c r="I8" s="1"/>
  <c r="E6" i="37" s="1"/>
  <c r="S31" i="2"/>
  <c r="N31" s="1"/>
  <c r="H29" i="37" s="1"/>
  <c r="L12" i="28"/>
  <c r="BW16" i="29" s="1"/>
  <c r="BX16" s="1"/>
  <c r="BO33"/>
  <c r="R33"/>
  <c r="T33" s="1"/>
  <c r="K33"/>
  <c r="T9" i="6"/>
  <c r="U9" s="1"/>
  <c r="CQ7" i="58" s="1"/>
  <c r="E30" i="79"/>
  <c r="T16" i="6"/>
  <c r="U16" s="1"/>
  <c r="CQ14" i="58" s="1"/>
  <c r="E30" i="75"/>
  <c r="F7" i="79"/>
  <c r="G7" s="1"/>
  <c r="K15" i="80"/>
  <c r="T13" i="6"/>
  <c r="U13" s="1"/>
  <c r="CQ11" i="58" s="1"/>
  <c r="T17" i="6"/>
  <c r="U17" s="1"/>
  <c r="CQ15" i="58" s="1"/>
  <c r="N18" i="6"/>
  <c r="O18" s="1"/>
  <c r="BM16" i="58" s="1"/>
  <c r="N10" i="6"/>
  <c r="O10" s="1"/>
  <c r="BM8" i="58" s="1"/>
  <c r="N8" i="6"/>
  <c r="O8" s="1"/>
  <c r="BM6" i="58" s="1"/>
  <c r="N14" i="6"/>
  <c r="O14" s="1"/>
  <c r="BM12" i="58" s="1"/>
  <c r="D41" i="73"/>
  <c r="D41" i="78"/>
  <c r="F7"/>
  <c r="G7" s="1"/>
  <c r="F7" i="80"/>
  <c r="G7" s="1"/>
  <c r="K19" i="70"/>
  <c r="D41" i="71"/>
  <c r="D41" i="74"/>
  <c r="D41" i="75"/>
  <c r="D41" i="76"/>
  <c r="F7"/>
  <c r="G7" s="1"/>
  <c r="D41" i="80"/>
  <c r="B15" i="6"/>
  <c r="C15" s="1"/>
  <c r="E13" i="58" s="1"/>
  <c r="K18" i="70"/>
  <c r="K15"/>
  <c r="CN31" i="58"/>
  <c r="K7" i="79"/>
  <c r="K12" i="80"/>
  <c r="BC30" i="2"/>
  <c r="BB30" s="1"/>
  <c r="AD28" i="37" s="1"/>
  <c r="BL29" i="2"/>
  <c r="BK29" s="1"/>
  <c r="AI27" i="37" s="1"/>
  <c r="AB25" i="2"/>
  <c r="U25" s="1"/>
  <c r="L23" i="37" s="1"/>
  <c r="BU24" i="2"/>
  <c r="BT24" s="1"/>
  <c r="AN22" i="37" s="1"/>
  <c r="CV23" i="2"/>
  <c r="CU23" s="1"/>
  <c r="BC21" i="37" s="1"/>
  <c r="CM20" i="2"/>
  <c r="CL20" s="1"/>
  <c r="AX18" i="37" s="1"/>
  <c r="BC18" i="2"/>
  <c r="BB18" s="1"/>
  <c r="AD16" i="37" s="1"/>
  <c r="CV11" i="2"/>
  <c r="CO11" s="1"/>
  <c r="AZ9" i="37" s="1"/>
  <c r="S10" i="2"/>
  <c r="R10" s="1"/>
  <c r="J8" i="37" s="1"/>
  <c r="CM8" i="2"/>
  <c r="CL8" s="1"/>
  <c r="AX6" i="37" s="1"/>
  <c r="AK8" i="2"/>
  <c r="AJ8" s="1"/>
  <c r="T6" i="37" s="1"/>
  <c r="N11" i="6"/>
  <c r="O11" s="1"/>
  <c r="BM9" i="58" s="1"/>
  <c r="R17" i="6"/>
  <c r="S17" s="1"/>
  <c r="CG15" i="58" s="1"/>
  <c r="CV31" i="2"/>
  <c r="CS31" s="1"/>
  <c r="BB29" i="37" s="1"/>
  <c r="BC28" i="2"/>
  <c r="AX28" s="1"/>
  <c r="AB26" i="37" s="1"/>
  <c r="CV27" i="2"/>
  <c r="CO27" s="1"/>
  <c r="AZ25" i="37" s="1"/>
  <c r="CM26" i="2"/>
  <c r="CJ26" s="1"/>
  <c r="AW24" i="37" s="1"/>
  <c r="AK26" i="2"/>
  <c r="AJ26" s="1"/>
  <c r="T24" i="37" s="1"/>
  <c r="AT19" i="2"/>
  <c r="AS19" s="1"/>
  <c r="Y17" i="37" s="1"/>
  <c r="BU16" i="2"/>
  <c r="BT16" s="1"/>
  <c r="AN14" i="37" s="1"/>
  <c r="S14" i="2"/>
  <c r="R14" s="1"/>
  <c r="J12" i="37" s="1"/>
  <c r="BL13" i="2"/>
  <c r="BE13" s="1"/>
  <c r="AF11" i="37" s="1"/>
  <c r="J13" i="2"/>
  <c r="I13" s="1"/>
  <c r="E11" i="37" s="1"/>
  <c r="BC12" i="2"/>
  <c r="BB12" s="1"/>
  <c r="AD10" i="37" s="1"/>
  <c r="AT11" i="2"/>
  <c r="AS11" s="1"/>
  <c r="Y9" i="37" s="1"/>
  <c r="K11" i="79"/>
  <c r="K16" i="80"/>
  <c r="K20" i="70"/>
  <c r="AB31" i="2"/>
  <c r="W31" s="1"/>
  <c r="M29" i="37" s="1"/>
  <c r="CD6" i="58"/>
  <c r="CD42" s="1"/>
  <c r="B6"/>
  <c r="B42" s="1"/>
  <c r="BJ6"/>
  <c r="BJ42" s="1"/>
  <c r="AP6"/>
  <c r="AP42" s="1"/>
  <c r="BT31"/>
  <c r="BJ29"/>
  <c r="CX20"/>
  <c r="U18" i="5"/>
  <c r="S17"/>
  <c r="AA10"/>
  <c r="AZ29" i="58"/>
  <c r="BJ13"/>
  <c r="M31" i="5"/>
  <c r="AP29" i="58"/>
  <c r="AZ21"/>
  <c r="AC29" i="5"/>
  <c r="Q18"/>
  <c r="AZ25" i="58"/>
  <c r="CD22"/>
  <c r="CX16"/>
  <c r="BJ10"/>
  <c r="L8"/>
  <c r="N9" i="6"/>
  <c r="O9" s="1"/>
  <c r="BM7" i="58" s="1"/>
  <c r="K11" i="77"/>
  <c r="K15" i="78"/>
  <c r="K5" i="75"/>
  <c r="N16" i="6"/>
  <c r="O16" s="1"/>
  <c r="BM14" i="58" s="1"/>
  <c r="K16" i="79"/>
  <c r="T8" i="6"/>
  <c r="K10" i="80"/>
  <c r="K8" i="79"/>
  <c r="F13" i="6"/>
  <c r="G13" s="1"/>
  <c r="Y11" i="58" s="1"/>
  <c r="J8" i="6"/>
  <c r="K16" i="75"/>
  <c r="P13" i="6"/>
  <c r="Q13" s="1"/>
  <c r="BW11" i="58" s="1"/>
  <c r="K16" i="71"/>
  <c r="K16" i="78"/>
  <c r="R15" i="6"/>
  <c r="S15" s="1"/>
  <c r="CG13" i="58" s="1"/>
  <c r="K5" i="78"/>
  <c r="K9" i="79"/>
  <c r="V16" i="6"/>
  <c r="W16" s="1"/>
  <c r="DA14" i="58" s="1"/>
  <c r="B14" i="6"/>
  <c r="C14" s="1"/>
  <c r="E12" i="58" s="1"/>
  <c r="K14" i="76"/>
  <c r="N13" i="6"/>
  <c r="O13" s="1"/>
  <c r="BM11" i="58" s="1"/>
  <c r="K14" i="77"/>
  <c r="K6"/>
  <c r="R11" i="6"/>
  <c r="S11" s="1"/>
  <c r="CG9" i="58" s="1"/>
  <c r="V9" i="6"/>
  <c r="W9" s="1"/>
  <c r="DA7" i="58" s="1"/>
  <c r="K25" i="70"/>
  <c r="CX6" i="19"/>
  <c r="CX42" s="1"/>
  <c r="R10" i="6"/>
  <c r="S10" s="1"/>
  <c r="CG8" i="58" s="1"/>
  <c r="K16" i="73"/>
  <c r="K10" i="74"/>
  <c r="K15" i="77"/>
  <c r="K7"/>
  <c r="K11" i="78"/>
  <c r="B19" i="6"/>
  <c r="C19" s="1"/>
  <c r="E17" i="58" s="1"/>
  <c r="CD33" i="2"/>
  <c r="BY33" s="1"/>
  <c r="AQ31" i="37" s="1"/>
  <c r="AT33" i="2"/>
  <c r="AM33" s="1"/>
  <c r="V31" i="37" s="1"/>
  <c r="CM32" i="2"/>
  <c r="CL32" s="1"/>
  <c r="AX30" i="37" s="1"/>
  <c r="BC32" i="2"/>
  <c r="AX32" s="1"/>
  <c r="AB30" i="37" s="1"/>
  <c r="BL31" i="2"/>
  <c r="BE31" s="1"/>
  <c r="AF29" i="37" s="1"/>
  <c r="AT31" i="2"/>
  <c r="AO31" s="1"/>
  <c r="W29" i="37" s="1"/>
  <c r="J31" i="2"/>
  <c r="E31" s="1"/>
  <c r="C29" i="37" s="1"/>
  <c r="CM30" i="2"/>
  <c r="CH30" s="1"/>
  <c r="AV28" i="37" s="1"/>
  <c r="CV29" i="2"/>
  <c r="CU29" s="1"/>
  <c r="BC27" i="37" s="1"/>
  <c r="AT29" i="2"/>
  <c r="AO29" s="1"/>
  <c r="W27" i="37" s="1"/>
  <c r="AB29" i="2"/>
  <c r="AA29" s="1"/>
  <c r="O27" i="37" s="1"/>
  <c r="J29" i="2"/>
  <c r="CM28"/>
  <c r="CL28" s="1"/>
  <c r="AX26" i="37" s="1"/>
  <c r="BU28" i="2"/>
  <c r="BN28" s="1"/>
  <c r="AK26" i="37" s="1"/>
  <c r="AK28" i="2"/>
  <c r="AJ28" s="1"/>
  <c r="T26" i="37" s="1"/>
  <c r="CD27" i="2"/>
  <c r="CC27" s="1"/>
  <c r="AS25" i="37" s="1"/>
  <c r="BL27" i="2"/>
  <c r="BI27" s="1"/>
  <c r="AH25" i="37" s="1"/>
  <c r="AT27" i="2"/>
  <c r="AO27" s="1"/>
  <c r="W25" i="37" s="1"/>
  <c r="AB27" i="2"/>
  <c r="U27" s="1"/>
  <c r="L25" i="37" s="1"/>
  <c r="J27" i="2"/>
  <c r="G27" s="1"/>
  <c r="D25" i="37" s="1"/>
  <c r="BU26" i="2"/>
  <c r="BT26" s="1"/>
  <c r="AN24" i="37" s="1"/>
  <c r="CV25" i="2"/>
  <c r="CO25" s="1"/>
  <c r="AZ23" i="37" s="1"/>
  <c r="BL25" i="2"/>
  <c r="BI25" s="1"/>
  <c r="AH23" i="37" s="1"/>
  <c r="J25" i="2"/>
  <c r="C25" s="1"/>
  <c r="B23" i="37" s="1"/>
  <c r="CM24" i="2"/>
  <c r="CL24" s="1"/>
  <c r="AX22" i="37" s="1"/>
  <c r="BC24" i="2"/>
  <c r="AZ24" s="1"/>
  <c r="AC22" i="37" s="1"/>
  <c r="AK24" i="2"/>
  <c r="AH24" s="1"/>
  <c r="S22" i="37" s="1"/>
  <c r="BL23" i="2"/>
  <c r="BK23" s="1"/>
  <c r="AI21" i="37" s="1"/>
  <c r="AT23" i="2"/>
  <c r="AM23" s="1"/>
  <c r="V21" i="37" s="1"/>
  <c r="CM22" i="2"/>
  <c r="CF22" s="1"/>
  <c r="AU20" i="37" s="1"/>
  <c r="BU22" i="2"/>
  <c r="BN22" s="1"/>
  <c r="AK20" i="37" s="1"/>
  <c r="AK22" i="2"/>
  <c r="AD22" s="1"/>
  <c r="Q20" i="37" s="1"/>
  <c r="CV21" i="2"/>
  <c r="CQ21" s="1"/>
  <c r="BA19" i="37" s="1"/>
  <c r="BL21" i="2"/>
  <c r="BK21" s="1"/>
  <c r="AI19" i="37" s="1"/>
  <c r="AT21" i="2"/>
  <c r="AQ21" s="1"/>
  <c r="X19" i="37" s="1"/>
  <c r="AB21" i="2"/>
  <c r="AA21" s="1"/>
  <c r="O19" i="37" s="1"/>
  <c r="J21" i="2"/>
  <c r="I21" s="1"/>
  <c r="E19" i="37" s="1"/>
  <c r="BU20" i="2"/>
  <c r="BP20" s="1"/>
  <c r="AL18" i="37" s="1"/>
  <c r="BC20" i="2"/>
  <c r="BB20" s="1"/>
  <c r="AD18" i="37" s="1"/>
  <c r="AK20" i="2"/>
  <c r="AJ20" s="1"/>
  <c r="T18" i="37" s="1"/>
  <c r="CV19" i="2"/>
  <c r="CU19" s="1"/>
  <c r="BC17" i="37" s="1"/>
  <c r="BL19" i="2"/>
  <c r="BK19" s="1"/>
  <c r="AI17" i="37" s="1"/>
  <c r="J19" i="2"/>
  <c r="I19" s="1"/>
  <c r="E17" i="37" s="1"/>
  <c r="CM18" i="2"/>
  <c r="CL18" s="1"/>
  <c r="AX16" i="37" s="1"/>
  <c r="BU18" i="2"/>
  <c r="BN18" s="1"/>
  <c r="AK16" i="37" s="1"/>
  <c r="AK18" i="2"/>
  <c r="AH18" s="1"/>
  <c r="S16" i="37" s="1"/>
  <c r="CV17" i="2"/>
  <c r="CU17" s="1"/>
  <c r="BC15" i="37" s="1"/>
  <c r="BL17" i="2"/>
  <c r="BI17" s="1"/>
  <c r="AH15" i="37" s="1"/>
  <c r="AT17" i="2"/>
  <c r="AS17" s="1"/>
  <c r="Y15" i="37" s="1"/>
  <c r="J17" i="2"/>
  <c r="I17" s="1"/>
  <c r="E15" i="37" s="1"/>
  <c r="CM16" i="2"/>
  <c r="CL16" s="1"/>
  <c r="AX14" i="37" s="1"/>
  <c r="AK16" i="2"/>
  <c r="AF16" s="1"/>
  <c r="R14" i="37" s="1"/>
  <c r="CV15" i="2"/>
  <c r="CU15" s="1"/>
  <c r="BC13" i="37" s="1"/>
  <c r="BL15" i="2"/>
  <c r="BK15" s="1"/>
  <c r="AI13" i="37" s="1"/>
  <c r="AT15" i="2"/>
  <c r="AS15" s="1"/>
  <c r="Y13" i="37" s="1"/>
  <c r="CM14" i="2"/>
  <c r="CJ14" s="1"/>
  <c r="AW12" i="37" s="1"/>
  <c r="AK14" i="2"/>
  <c r="AH14" s="1"/>
  <c r="S12" i="37" s="1"/>
  <c r="CV13" i="2"/>
  <c r="CS13" s="1"/>
  <c r="BB11" i="37" s="1"/>
  <c r="CD13" i="2"/>
  <c r="CC13" s="1"/>
  <c r="AS11" i="37" s="1"/>
  <c r="AT13" i="2"/>
  <c r="AS13" s="1"/>
  <c r="Y11" i="37" s="1"/>
  <c r="AB13" i="2"/>
  <c r="AA13" s="1"/>
  <c r="O11" i="37" s="1"/>
  <c r="CM12" i="2"/>
  <c r="CL12" s="1"/>
  <c r="AX10" i="37" s="1"/>
  <c r="BU12" i="2"/>
  <c r="BT12" s="1"/>
  <c r="AN10" i="37" s="1"/>
  <c r="AK12" i="2"/>
  <c r="AJ12" s="1"/>
  <c r="T10" i="37" s="1"/>
  <c r="S12" i="2"/>
  <c r="R12" s="1"/>
  <c r="J10" i="37" s="1"/>
  <c r="CD11" i="2"/>
  <c r="CC11" s="1"/>
  <c r="AS9" i="37" s="1"/>
  <c r="BL11" i="2"/>
  <c r="BK11" s="1"/>
  <c r="AI9" i="37" s="1"/>
  <c r="J11" i="2"/>
  <c r="I11" s="1"/>
  <c r="E9" i="37" s="1"/>
  <c r="CM10" i="2"/>
  <c r="CL10" s="1"/>
  <c r="AX8" i="37" s="1"/>
  <c r="BU10" i="2"/>
  <c r="BT10" s="1"/>
  <c r="AN8" i="37" s="1"/>
  <c r="BC10" i="2"/>
  <c r="BB10" s="1"/>
  <c r="AD8" i="37" s="1"/>
  <c r="AK10" i="2"/>
  <c r="AJ10" s="1"/>
  <c r="T8" i="37" s="1"/>
  <c r="CV9" i="2"/>
  <c r="CQ9" s="1"/>
  <c r="BA7" i="37" s="1"/>
  <c r="BL9" i="2"/>
  <c r="BE9" s="1"/>
  <c r="AF7" i="37" s="1"/>
  <c r="AB9" i="2"/>
  <c r="U9" s="1"/>
  <c r="L7" i="37" s="1"/>
  <c r="J9" i="2"/>
  <c r="G9" s="1"/>
  <c r="D7" i="37" s="1"/>
  <c r="BU8" i="2"/>
  <c r="BT8" s="1"/>
  <c r="AN6" i="37" s="1"/>
  <c r="BC8" i="2"/>
  <c r="BB8" s="1"/>
  <c r="AD6" i="37" s="1"/>
  <c r="S8" i="2"/>
  <c r="R8" s="1"/>
  <c r="J6" i="37" s="1"/>
  <c r="D13" i="6"/>
  <c r="E13" s="1"/>
  <c r="O11" i="58" s="1"/>
  <c r="N12" i="6"/>
  <c r="O12" s="1"/>
  <c r="BM10" i="58" s="1"/>
  <c r="T15" i="6"/>
  <c r="U15" s="1"/>
  <c r="CQ13" i="58" s="1"/>
  <c r="B10" i="6"/>
  <c r="C10" s="1"/>
  <c r="E8" i="58" s="1"/>
  <c r="AT9" i="2"/>
  <c r="AS9" s="1"/>
  <c r="Y7" i="37" s="1"/>
  <c r="J15" i="2"/>
  <c r="I15" s="1"/>
  <c r="E13" i="37" s="1"/>
  <c r="AB17" i="2"/>
  <c r="AA17" s="1"/>
  <c r="O15" i="37" s="1"/>
  <c r="BC22" i="2"/>
  <c r="BB22" s="1"/>
  <c r="AD20" i="37" s="1"/>
  <c r="J23" i="2"/>
  <c r="C23" s="1"/>
  <c r="B21" i="37" s="1"/>
  <c r="CD31" i="2"/>
  <c r="CA31" s="1"/>
  <c r="AR29" i="37" s="1"/>
  <c r="CN6" i="19"/>
  <c r="CN42" s="1"/>
  <c r="K10" i="73"/>
  <c r="N19" i="6"/>
  <c r="O19" s="1"/>
  <c r="BM17" i="58" s="1"/>
  <c r="N15" i="6"/>
  <c r="O15" s="1"/>
  <c r="BM13" i="58" s="1"/>
  <c r="K9" i="77"/>
  <c r="R13" i="6"/>
  <c r="S13" s="1"/>
  <c r="CG11" i="58" s="1"/>
  <c r="V11" i="6"/>
  <c r="W11" s="1"/>
  <c r="DA9" i="58" s="1"/>
  <c r="CD9" i="2"/>
  <c r="BY9" s="1"/>
  <c r="AQ7" i="37" s="1"/>
  <c r="BC26" i="2"/>
  <c r="BB26" s="1"/>
  <c r="AD24" i="37" s="1"/>
  <c r="J30" i="33"/>
  <c r="H20" i="41"/>
  <c r="K13" i="77"/>
  <c r="R9" i="6"/>
  <c r="S9" s="1"/>
  <c r="CG7" i="58" s="1"/>
  <c r="T18" i="6"/>
  <c r="U18" s="1"/>
  <c r="CQ16" i="58" s="1"/>
  <c r="F30" i="15"/>
  <c r="G30" s="1"/>
  <c r="D29" i="19" s="1"/>
  <c r="BC16" i="2"/>
  <c r="AX16" s="1"/>
  <c r="AB14" i="37" s="1"/>
  <c r="AZ6" i="19"/>
  <c r="AZ42" s="1"/>
  <c r="K10" i="75"/>
  <c r="B58" i="73"/>
  <c r="B59" s="1"/>
  <c r="E24"/>
  <c r="D41" i="77"/>
  <c r="C57" i="78"/>
  <c r="E24" s="1"/>
  <c r="T5" i="33"/>
  <c r="T41" s="1"/>
  <c r="P5"/>
  <c r="P41" s="1"/>
  <c r="H5"/>
  <c r="H41" s="1"/>
  <c r="J11" i="41"/>
  <c r="J12" s="1"/>
  <c r="J13" s="1"/>
  <c r="J42" s="1"/>
  <c r="AK13" i="2"/>
  <c r="AJ13" s="1"/>
  <c r="T11" i="37" s="1"/>
  <c r="BL12" i="2"/>
  <c r="BK12" s="1"/>
  <c r="AI10" i="37" s="1"/>
  <c r="AB12" i="2"/>
  <c r="W12" s="1"/>
  <c r="M10" i="37" s="1"/>
  <c r="BC11" i="2"/>
  <c r="AV11" s="1"/>
  <c r="AA9" i="37" s="1"/>
  <c r="BL10" i="2"/>
  <c r="BG10" s="1"/>
  <c r="AG8" i="37" s="1"/>
  <c r="AT10" i="2"/>
  <c r="AM10" s="1"/>
  <c r="V8" i="37" s="1"/>
  <c r="J10" i="2"/>
  <c r="E10" s="1"/>
  <c r="C8" i="37" s="1"/>
  <c r="CM9" i="2"/>
  <c r="CL9" s="1"/>
  <c r="AX7" i="37" s="1"/>
  <c r="BU9" i="2"/>
  <c r="BP9" s="1"/>
  <c r="AL7" i="37" s="1"/>
  <c r="AK9" i="2"/>
  <c r="AF9" s="1"/>
  <c r="R7" i="37" s="1"/>
  <c r="BL8" i="2"/>
  <c r="BK8" s="1"/>
  <c r="AI6" i="37" s="1"/>
  <c r="AB8" i="2"/>
  <c r="Y8" s="1"/>
  <c r="N6" i="37" s="1"/>
  <c r="N5" i="33"/>
  <c r="N41" s="1"/>
  <c r="J16"/>
  <c r="F16"/>
  <c r="H15"/>
  <c r="D15"/>
  <c r="N14"/>
  <c r="J14"/>
  <c r="B14"/>
  <c r="L13"/>
  <c r="H13"/>
  <c r="J12"/>
  <c r="F12"/>
  <c r="P11"/>
  <c r="L11"/>
  <c r="D11"/>
  <c r="N10"/>
  <c r="J10"/>
  <c r="L9"/>
  <c r="H9"/>
  <c r="R8"/>
  <c r="N8"/>
  <c r="F8"/>
  <c r="P7"/>
  <c r="L7"/>
  <c r="N6"/>
  <c r="J6"/>
  <c r="J25" i="41"/>
  <c r="B25"/>
  <c r="B26" s="1"/>
  <c r="B27" s="1"/>
  <c r="E31" i="80"/>
  <c r="F12" i="76"/>
  <c r="G12" s="1"/>
  <c r="BX32" i="29"/>
  <c r="F28" i="15"/>
  <c r="G28" s="1"/>
  <c r="D27" i="19" s="1"/>
  <c r="F26" i="15"/>
  <c r="G26" s="1"/>
  <c r="F24"/>
  <c r="G24" s="1"/>
  <c r="D23" i="19" s="1"/>
  <c r="F22" i="15"/>
  <c r="G22" s="1"/>
  <c r="D21" i="19" s="1"/>
  <c r="F20" i="15"/>
  <c r="G20" s="1"/>
  <c r="F18"/>
  <c r="G18" s="1"/>
  <c r="D17" i="19" s="1"/>
  <c r="F16" i="15"/>
  <c r="G16" s="1"/>
  <c r="D15" i="19" s="1"/>
  <c r="BR29" i="7"/>
  <c r="BS29" s="1"/>
  <c r="CP28" i="58" s="1"/>
  <c r="BD29" i="7"/>
  <c r="BE29" s="1"/>
  <c r="BV28" i="58" s="1"/>
  <c r="AP29" i="7"/>
  <c r="AQ29" s="1"/>
  <c r="BB28" i="58" s="1"/>
  <c r="AB29" i="7"/>
  <c r="AC29" s="1"/>
  <c r="AH28" i="58" s="1"/>
  <c r="N29" i="7"/>
  <c r="O29" s="1"/>
  <c r="N28" i="58" s="1"/>
  <c r="BY28" i="7"/>
  <c r="BZ28" s="1"/>
  <c r="CZ27" i="58" s="1"/>
  <c r="BK28" i="7"/>
  <c r="BL28" s="1"/>
  <c r="CF27" i="58" s="1"/>
  <c r="AW28" i="7"/>
  <c r="AX28" s="1"/>
  <c r="BL27" i="58" s="1"/>
  <c r="AI28" i="7"/>
  <c r="AJ28" s="1"/>
  <c r="AR27" i="58" s="1"/>
  <c r="U28" i="7"/>
  <c r="V28" s="1"/>
  <c r="X27" i="58" s="1"/>
  <c r="G28" i="7"/>
  <c r="H28" s="1"/>
  <c r="D27" i="58" s="1"/>
  <c r="BR27" i="7"/>
  <c r="BS27" s="1"/>
  <c r="CP26" i="58" s="1"/>
  <c r="BD27" i="7"/>
  <c r="BE27" s="1"/>
  <c r="BV26" i="58" s="1"/>
  <c r="AP27" i="7"/>
  <c r="AQ27" s="1"/>
  <c r="BB26" i="58" s="1"/>
  <c r="AB27" i="7"/>
  <c r="AC27" s="1"/>
  <c r="AH26" i="58" s="1"/>
  <c r="N27" i="7"/>
  <c r="O27" s="1"/>
  <c r="N26" i="58" s="1"/>
  <c r="BY26" i="7"/>
  <c r="BZ26" s="1"/>
  <c r="CZ25" i="58" s="1"/>
  <c r="BK26" i="7"/>
  <c r="BL26" s="1"/>
  <c r="CF25" i="58" s="1"/>
  <c r="AW26" i="7"/>
  <c r="AX26" s="1"/>
  <c r="BL25" i="58" s="1"/>
  <c r="AI26" i="7"/>
  <c r="AJ26" s="1"/>
  <c r="AR25" i="58" s="1"/>
  <c r="U26" i="7"/>
  <c r="V26" s="1"/>
  <c r="G26"/>
  <c r="H26" s="1"/>
  <c r="D25" i="58" s="1"/>
  <c r="J30" i="41"/>
  <c r="F30"/>
  <c r="AH30" i="29"/>
  <c r="BC29"/>
  <c r="T32"/>
  <c r="AA33"/>
  <c r="AV32"/>
  <c r="AO31"/>
  <c r="BJ6" i="19"/>
  <c r="BJ42" s="1"/>
  <c r="BF12" i="13"/>
  <c r="BJ30" i="29"/>
  <c r="D41" i="72"/>
  <c r="F12" i="80"/>
  <c r="G12" s="1"/>
  <c r="BQ31" i="29"/>
  <c r="M31"/>
  <c r="AU16"/>
  <c r="AV16" s="1"/>
  <c r="K12" i="28"/>
  <c r="F30" i="29"/>
  <c r="I30" i="5"/>
  <c r="O18"/>
  <c r="M17"/>
  <c r="B14" i="58"/>
  <c r="I15" i="5"/>
  <c r="S13"/>
  <c r="K13"/>
  <c r="L12" i="58"/>
  <c r="Q23" i="19"/>
  <c r="E54" i="69"/>
  <c r="H54"/>
  <c r="I54"/>
  <c r="G54"/>
  <c r="E12" i="19"/>
  <c r="Q9" i="16"/>
  <c r="R10"/>
  <c r="F8"/>
  <c r="E7"/>
  <c r="E43" s="1"/>
  <c r="I10" i="41"/>
  <c r="I11" s="1"/>
  <c r="BO34" i="29"/>
  <c r="BQ34" s="1"/>
  <c r="K34"/>
  <c r="M34" s="1"/>
  <c r="F19" i="41"/>
  <c r="AF33" i="29"/>
  <c r="BA32"/>
  <c r="BV31"/>
  <c r="R31"/>
  <c r="AM30"/>
  <c r="BH29"/>
  <c r="D29"/>
  <c r="Y28"/>
  <c r="AT27"/>
  <c r="BO26"/>
  <c r="K26"/>
  <c r="AF25"/>
  <c r="BA24"/>
  <c r="AT23"/>
  <c r="BO22"/>
  <c r="K22"/>
  <c r="AF21"/>
  <c r="BA20"/>
  <c r="AT19"/>
  <c r="BO18"/>
  <c r="K18"/>
  <c r="AF17"/>
  <c r="BA16"/>
  <c r="BV15"/>
  <c r="R15"/>
  <c r="BO14"/>
  <c r="K14"/>
  <c r="AF13"/>
  <c r="BA12"/>
  <c r="BV11"/>
  <c r="R11"/>
  <c r="AM10"/>
  <c r="BH9"/>
  <c r="D9"/>
  <c r="Y8"/>
  <c r="Y44" s="1"/>
  <c r="AA30" i="35"/>
  <c r="AD30" s="1"/>
  <c r="C59" i="75"/>
  <c r="E25"/>
  <c r="V29" i="58"/>
  <c r="O30" i="5"/>
  <c r="S31"/>
  <c r="AZ30" i="58"/>
  <c r="AZ22"/>
  <c r="S23" i="5"/>
  <c r="U27"/>
  <c r="U23"/>
  <c r="Y28"/>
  <c r="CD27" i="58"/>
  <c r="Y20" i="5"/>
  <c r="AA26"/>
  <c r="CN25" i="58"/>
  <c r="CN17"/>
  <c r="AA18" i="5"/>
  <c r="CX29" i="58"/>
  <c r="AC30" i="5"/>
  <c r="CX25" i="58"/>
  <c r="CX17"/>
  <c r="AC14" i="5"/>
  <c r="CZ33" i="58"/>
  <c r="H10" i="28"/>
  <c r="S16" i="29"/>
  <c r="T16" s="1"/>
  <c r="D34" i="70"/>
  <c r="AU15" i="29"/>
  <c r="Q28" i="5"/>
  <c r="AP27" i="58"/>
  <c r="I28" i="5"/>
  <c r="K25"/>
  <c r="L24" i="58"/>
  <c r="Q21" i="5"/>
  <c r="AP20" i="58"/>
  <c r="I21" i="5"/>
  <c r="B20" i="58"/>
  <c r="W14" i="5"/>
  <c r="O14"/>
  <c r="AF13" i="58"/>
  <c r="M9" i="5"/>
  <c r="V8" i="58"/>
  <c r="BB32"/>
  <c r="CX29" i="19"/>
  <c r="BJ28"/>
  <c r="BJ27"/>
  <c r="BJ26"/>
  <c r="BJ25"/>
  <c r="BJ24"/>
  <c r="BJ22"/>
  <c r="CX20"/>
  <c r="CX19"/>
  <c r="CX17"/>
  <c r="CX15"/>
  <c r="CX12"/>
  <c r="CX11"/>
  <c r="CX10"/>
  <c r="BJ10"/>
  <c r="BJ9"/>
  <c r="BJ8"/>
  <c r="G16"/>
  <c r="J10" i="16"/>
  <c r="I9"/>
  <c r="E23" i="72"/>
  <c r="B57"/>
  <c r="K5"/>
  <c r="F8" i="6"/>
  <c r="K13" i="78"/>
  <c r="R16" i="6"/>
  <c r="S16" s="1"/>
  <c r="CG14" i="58" s="1"/>
  <c r="P15" i="6"/>
  <c r="Q15" s="1"/>
  <c r="BW13" i="58" s="1"/>
  <c r="K12" i="77"/>
  <c r="Q35" i="58"/>
  <c r="L6" i="32"/>
  <c r="G12" i="28"/>
  <c r="I31" i="5"/>
  <c r="W27"/>
  <c r="BT26" i="58"/>
  <c r="Q24" i="5"/>
  <c r="AP23" i="58"/>
  <c r="M24" i="5"/>
  <c r="V23" i="58"/>
  <c r="I24" i="5"/>
  <c r="B23" i="58"/>
  <c r="BT19"/>
  <c r="W20" i="5"/>
  <c r="S19"/>
  <c r="AZ18" i="58"/>
  <c r="O19" i="5"/>
  <c r="AF18" i="58"/>
  <c r="K19" i="5"/>
  <c r="L18" i="58"/>
  <c r="S15" i="5"/>
  <c r="AZ14" i="58"/>
  <c r="O15" i="5"/>
  <c r="K15"/>
  <c r="W12"/>
  <c r="BT11" i="58"/>
  <c r="Q11" i="5"/>
  <c r="M11"/>
  <c r="I11"/>
  <c r="B10" i="58"/>
  <c r="Q8" i="5"/>
  <c r="M8"/>
  <c r="V7" i="58"/>
  <c r="I8" i="5"/>
  <c r="B7" i="58"/>
  <c r="CN6"/>
  <c r="CN42" s="1"/>
  <c r="BT6"/>
  <c r="BT42" s="1"/>
  <c r="AZ6"/>
  <c r="AZ42" s="1"/>
  <c r="AF6"/>
  <c r="AF42" s="1"/>
  <c r="L6"/>
  <c r="L42" s="1"/>
  <c r="AK32" i="3"/>
  <c r="U32"/>
  <c r="AG31"/>
  <c r="Q31"/>
  <c r="AS30"/>
  <c r="AC30"/>
  <c r="M30"/>
  <c r="AO29"/>
  <c r="Y29"/>
  <c r="I29"/>
  <c r="AK28"/>
  <c r="U28"/>
  <c r="E28"/>
  <c r="AG27"/>
  <c r="Q27"/>
  <c r="AS26"/>
  <c r="AC26"/>
  <c r="M26"/>
  <c r="AO25"/>
  <c r="Y25"/>
  <c r="I25"/>
  <c r="AK24"/>
  <c r="U24"/>
  <c r="E24"/>
  <c r="AG23"/>
  <c r="Q23"/>
  <c r="AS22"/>
  <c r="AC22"/>
  <c r="M22"/>
  <c r="AO21"/>
  <c r="Y21"/>
  <c r="I21"/>
  <c r="AK20"/>
  <c r="U20"/>
  <c r="E20"/>
  <c r="AG19"/>
  <c r="Q19"/>
  <c r="AS18"/>
  <c r="AC18"/>
  <c r="M18"/>
  <c r="AO17"/>
  <c r="Y17"/>
  <c r="I17"/>
  <c r="AK16"/>
  <c r="U16"/>
  <c r="E16"/>
  <c r="AG15"/>
  <c r="Q15"/>
  <c r="AS14"/>
  <c r="AC14"/>
  <c r="M14"/>
  <c r="AO13"/>
  <c r="Y13"/>
  <c r="I13"/>
  <c r="AK12"/>
  <c r="U12"/>
  <c r="E12"/>
  <c r="AG11"/>
  <c r="Q11"/>
  <c r="AS10"/>
  <c r="AC10"/>
  <c r="M10"/>
  <c r="AO9"/>
  <c r="Y9"/>
  <c r="I9"/>
  <c r="AK8"/>
  <c r="U8"/>
  <c r="E8"/>
  <c r="C23" i="5"/>
  <c r="H12" i="71"/>
  <c r="I12" s="1"/>
  <c r="M8" i="6"/>
  <c r="BC6" i="58" s="1"/>
  <c r="BV32"/>
  <c r="CP31"/>
  <c r="B31" i="19"/>
  <c r="BT30"/>
  <c r="B29"/>
  <c r="B26"/>
  <c r="BT25"/>
  <c r="B25"/>
  <c r="BT24"/>
  <c r="B24"/>
  <c r="BT23"/>
  <c r="B23"/>
  <c r="BT22"/>
  <c r="B22"/>
  <c r="B21"/>
  <c r="BT20"/>
  <c r="BT19"/>
  <c r="BT18"/>
  <c r="BT15"/>
  <c r="B15"/>
  <c r="BT14"/>
  <c r="B14"/>
  <c r="BT13"/>
  <c r="BT12"/>
  <c r="B12"/>
  <c r="BT10"/>
  <c r="B10"/>
  <c r="B9"/>
  <c r="B8"/>
  <c r="BT7"/>
  <c r="B7"/>
  <c r="BT6"/>
  <c r="BT42" s="1"/>
  <c r="B6"/>
  <c r="B42" s="1"/>
  <c r="K14" i="64"/>
  <c r="L14" s="1"/>
  <c r="CS23" i="19"/>
  <c r="AU22"/>
  <c r="CS21"/>
  <c r="DC16"/>
  <c r="BF41" i="13"/>
  <c r="Z10"/>
  <c r="AA11"/>
  <c r="E23" i="19"/>
  <c r="E20"/>
  <c r="AO8" i="16"/>
  <c r="AP9"/>
  <c r="N10"/>
  <c r="M9"/>
  <c r="H24" i="69"/>
  <c r="F54"/>
  <c r="F23" i="15"/>
  <c r="G23" s="1"/>
  <c r="CX13" i="58"/>
  <c r="AZ12"/>
  <c r="CX30" i="19"/>
  <c r="CX21"/>
  <c r="BJ21"/>
  <c r="AU20"/>
  <c r="CX18"/>
  <c r="AU18"/>
  <c r="BJ16"/>
  <c r="BJ15"/>
  <c r="CX13"/>
  <c r="CX8"/>
  <c r="CX7"/>
  <c r="F10" i="41"/>
  <c r="F11" s="1"/>
  <c r="F12" s="1"/>
  <c r="F13" s="1"/>
  <c r="F42" s="1"/>
  <c r="AC18" i="5"/>
  <c r="D8" i="6"/>
  <c r="P11"/>
  <c r="Q11" s="1"/>
  <c r="BW9" i="58" s="1"/>
  <c r="K7" i="80"/>
  <c r="G12" i="13"/>
  <c r="BW15" i="29"/>
  <c r="C12" i="28"/>
  <c r="K18" i="5"/>
  <c r="L17" i="58"/>
  <c r="Q17" i="5"/>
  <c r="I17"/>
  <c r="B16" i="58"/>
  <c r="W13" i="5"/>
  <c r="BT12" i="58"/>
  <c r="O13" i="5"/>
  <c r="AF12" i="58"/>
  <c r="DC20" i="19"/>
  <c r="DC18"/>
  <c r="BA41" i="13"/>
  <c r="E34" i="69"/>
  <c r="H34"/>
  <c r="I34"/>
  <c r="E14"/>
  <c r="H14"/>
  <c r="I14"/>
  <c r="G14"/>
  <c r="E30" i="19"/>
  <c r="E18"/>
  <c r="E11"/>
  <c r="D10" i="41"/>
  <c r="D11" s="1"/>
  <c r="AM34" i="29"/>
  <c r="AO34" s="1"/>
  <c r="J19" i="41"/>
  <c r="BH33" i="29"/>
  <c r="B19" i="41"/>
  <c r="D33" i="29"/>
  <c r="Y32"/>
  <c r="AT31"/>
  <c r="BO30"/>
  <c r="K30"/>
  <c r="AF29"/>
  <c r="BA28"/>
  <c r="BV27"/>
  <c r="R27"/>
  <c r="AM26"/>
  <c r="BH25"/>
  <c r="D25"/>
  <c r="Y24"/>
  <c r="BV23"/>
  <c r="R23"/>
  <c r="AM22"/>
  <c r="BH21"/>
  <c r="D21"/>
  <c r="Y20"/>
  <c r="BV19"/>
  <c r="R19"/>
  <c r="AM18"/>
  <c r="BH17"/>
  <c r="D17"/>
  <c r="Y16"/>
  <c r="AT15"/>
  <c r="AM14"/>
  <c r="BH13"/>
  <c r="D13"/>
  <c r="Y12"/>
  <c r="AT11"/>
  <c r="BO10"/>
  <c r="K10"/>
  <c r="AF9"/>
  <c r="BA8"/>
  <c r="BA44" s="1"/>
  <c r="AP31" i="35"/>
  <c r="AS31" s="1"/>
  <c r="J31" i="41"/>
  <c r="AU30" i="35"/>
  <c r="AX30" s="1"/>
  <c r="AF28" i="58"/>
  <c r="O29" i="5"/>
  <c r="Q32"/>
  <c r="AP31" i="58"/>
  <c r="AZ26"/>
  <c r="BJ30"/>
  <c r="U15" i="5"/>
  <c r="Y32"/>
  <c r="CD23" i="58"/>
  <c r="Y16" i="5"/>
  <c r="CD15" i="58"/>
  <c r="AA30" i="5"/>
  <c r="AA22"/>
  <c r="CN13" i="58"/>
  <c r="AC22" i="5"/>
  <c r="BL33" i="58"/>
  <c r="D10" i="28"/>
  <c r="H6" i="32"/>
  <c r="M28" i="5"/>
  <c r="W25"/>
  <c r="BT24" i="58"/>
  <c r="O25" i="5"/>
  <c r="AF24" i="58"/>
  <c r="M21" i="5"/>
  <c r="V20" i="58"/>
  <c r="W16" i="5"/>
  <c r="W15"/>
  <c r="S14"/>
  <c r="AZ13" i="58"/>
  <c r="K14" i="5"/>
  <c r="L13" i="58"/>
  <c r="AP8"/>
  <c r="Q9" i="5"/>
  <c r="BV31" i="58"/>
  <c r="BJ29" i="19"/>
  <c r="CX26"/>
  <c r="CX25"/>
  <c r="CX24"/>
  <c r="CX23"/>
  <c r="BJ19"/>
  <c r="BJ17"/>
  <c r="BJ14"/>
  <c r="BJ11"/>
  <c r="BY17"/>
  <c r="E7"/>
  <c r="E29" i="41"/>
  <c r="E30" s="1"/>
  <c r="B16" i="6"/>
  <c r="C16" s="1"/>
  <c r="E14" i="58" s="1"/>
  <c r="K23" i="70"/>
  <c r="K32" i="5"/>
  <c r="L31" i="58"/>
  <c r="O27" i="5"/>
  <c r="AF26" i="58"/>
  <c r="K27" i="5"/>
  <c r="W23"/>
  <c r="BT22" i="58"/>
  <c r="Q22" i="5"/>
  <c r="M22"/>
  <c r="I22"/>
  <c r="M10"/>
  <c r="I10"/>
  <c r="B9" i="58"/>
  <c r="AA9" i="5"/>
  <c r="W9"/>
  <c r="S9"/>
  <c r="AZ8" i="58"/>
  <c r="AO32" i="3"/>
  <c r="Y32"/>
  <c r="I32"/>
  <c r="AK31"/>
  <c r="U31"/>
  <c r="E31"/>
  <c r="AG30"/>
  <c r="Q30"/>
  <c r="AS29"/>
  <c r="AC29"/>
  <c r="M29"/>
  <c r="AO28"/>
  <c r="Y28"/>
  <c r="I28"/>
  <c r="AK27"/>
  <c r="U27"/>
  <c r="E27"/>
  <c r="AG26"/>
  <c r="Q26"/>
  <c r="AS25"/>
  <c r="AC25"/>
  <c r="M25"/>
  <c r="AO24"/>
  <c r="Y24"/>
  <c r="I24"/>
  <c r="AK23"/>
  <c r="U23"/>
  <c r="E23"/>
  <c r="AG22"/>
  <c r="Q22"/>
  <c r="AS21"/>
  <c r="AC21"/>
  <c r="M21"/>
  <c r="AO20"/>
  <c r="Y20"/>
  <c r="I20"/>
  <c r="AK19"/>
  <c r="U19"/>
  <c r="E19"/>
  <c r="AG18"/>
  <c r="Q18"/>
  <c r="AS17"/>
  <c r="AC17"/>
  <c r="M17"/>
  <c r="AO16"/>
  <c r="Y16"/>
  <c r="I16"/>
  <c r="AK15"/>
  <c r="U15"/>
  <c r="E15"/>
  <c r="AG14"/>
  <c r="Q14"/>
  <c r="AS13"/>
  <c r="AC13"/>
  <c r="M13"/>
  <c r="AO12"/>
  <c r="Y12"/>
  <c r="I12"/>
  <c r="AK11"/>
  <c r="U11"/>
  <c r="E11"/>
  <c r="AG10"/>
  <c r="Q10"/>
  <c r="AS9"/>
  <c r="AC9"/>
  <c r="M9"/>
  <c r="AO8"/>
  <c r="Y8"/>
  <c r="I8"/>
  <c r="E22" i="5"/>
  <c r="E23" s="1"/>
  <c r="E24" s="1"/>
  <c r="E25" s="1"/>
  <c r="E26" s="1"/>
  <c r="E27" s="1"/>
  <c r="E28" s="1"/>
  <c r="E29" s="1"/>
  <c r="E30" s="1"/>
  <c r="E31" s="1"/>
  <c r="E32" s="1"/>
  <c r="E33" s="1"/>
  <c r="H9" i="6"/>
  <c r="I9" s="1"/>
  <c r="AI7" i="58" s="1"/>
  <c r="H7" i="73"/>
  <c r="I7" s="1"/>
  <c r="W8" i="6"/>
  <c r="DA6" i="58" s="1"/>
  <c r="AK23" i="19"/>
  <c r="D32"/>
  <c r="E22"/>
  <c r="E19"/>
  <c r="E13"/>
  <c r="Z10" i="16"/>
  <c r="Y9"/>
  <c r="B31" i="35"/>
  <c r="E31" s="1"/>
  <c r="AP30"/>
  <c r="AS30" s="1"/>
  <c r="AE31" i="2"/>
  <c r="AE32" s="1"/>
  <c r="AK30"/>
  <c r="AF30" s="1"/>
  <c r="R28" i="37" s="1"/>
  <c r="E25" i="71"/>
  <c r="AA14" i="5"/>
  <c r="F19" i="15"/>
  <c r="G19" s="1"/>
  <c r="G34" i="69"/>
  <c r="AF29" i="58"/>
  <c r="C5" i="32"/>
  <c r="J14" i="69"/>
  <c r="F34"/>
  <c r="H44"/>
  <c r="F9" i="16"/>
  <c r="E24" i="75"/>
  <c r="CD31" i="58"/>
  <c r="AF17"/>
  <c r="BT15"/>
  <c r="CD11"/>
  <c r="CX27" i="19"/>
  <c r="BJ12"/>
  <c r="BJ7"/>
  <c r="V31" i="35"/>
  <c r="Y31" s="1"/>
  <c r="BT32" i="58"/>
  <c r="U31" i="5"/>
  <c r="S27"/>
  <c r="AC26"/>
  <c r="F11" i="71"/>
  <c r="G11" s="1"/>
  <c r="K16" i="72"/>
  <c r="K16" i="74"/>
  <c r="E13" i="28"/>
  <c r="AG33" i="29"/>
  <c r="F20" i="41"/>
  <c r="BB32" i="29"/>
  <c r="BW31"/>
  <c r="AU31"/>
  <c r="BP30"/>
  <c r="L30"/>
  <c r="AG29"/>
  <c r="BB28"/>
  <c r="BW27"/>
  <c r="S27"/>
  <c r="AN26"/>
  <c r="BI25"/>
  <c r="E25"/>
  <c r="Z24"/>
  <c r="AU23"/>
  <c r="BP22"/>
  <c r="L22"/>
  <c r="E21"/>
  <c r="Z20"/>
  <c r="AU19"/>
  <c r="BP18"/>
  <c r="L18"/>
  <c r="J31" i="33"/>
  <c r="L25" i="41"/>
  <c r="V30" i="33"/>
  <c r="D25" i="41"/>
  <c r="F30" i="33"/>
  <c r="L29"/>
  <c r="J28"/>
  <c r="P27"/>
  <c r="H27"/>
  <c r="N26"/>
  <c r="T25"/>
  <c r="D25"/>
  <c r="B24"/>
  <c r="H23"/>
  <c r="N22"/>
  <c r="T21"/>
  <c r="D21"/>
  <c r="B20"/>
  <c r="H19"/>
  <c r="N18"/>
  <c r="AF30" i="35"/>
  <c r="AI30" s="1"/>
  <c r="L29"/>
  <c r="O29" s="1"/>
  <c r="AA28"/>
  <c r="AD28" s="1"/>
  <c r="AP27"/>
  <c r="AS27" s="1"/>
  <c r="B27"/>
  <c r="E27" s="1"/>
  <c r="Q26"/>
  <c r="T26" s="1"/>
  <c r="AF25"/>
  <c r="AI25" s="1"/>
  <c r="AU24"/>
  <c r="AX24" s="1"/>
  <c r="G24"/>
  <c r="J24" s="1"/>
  <c r="V23"/>
  <c r="Y23" s="1"/>
  <c r="AK22"/>
  <c r="AN22" s="1"/>
  <c r="AZ21"/>
  <c r="BC21" s="1"/>
  <c r="L21"/>
  <c r="O21" s="1"/>
  <c r="AA20"/>
  <c r="AD20" s="1"/>
  <c r="AP19"/>
  <c r="AS19" s="1"/>
  <c r="B19"/>
  <c r="E19" s="1"/>
  <c r="Q18"/>
  <c r="T18" s="1"/>
  <c r="AF17"/>
  <c r="AI17" s="1"/>
  <c r="AU16"/>
  <c r="AX16" s="1"/>
  <c r="G16"/>
  <c r="J16" s="1"/>
  <c r="B15"/>
  <c r="E15" s="1"/>
  <c r="AK14"/>
  <c r="AN14" s="1"/>
  <c r="AZ13"/>
  <c r="BC13" s="1"/>
  <c r="L13"/>
  <c r="O13" s="1"/>
  <c r="G12"/>
  <c r="J12" s="1"/>
  <c r="V11"/>
  <c r="Y11" s="1"/>
  <c r="AK10"/>
  <c r="AN10" s="1"/>
  <c r="AZ9"/>
  <c r="BC9" s="1"/>
  <c r="AU8"/>
  <c r="AX8" s="1"/>
  <c r="AP7"/>
  <c r="AS7" s="1"/>
  <c r="I13" i="28"/>
  <c r="BI33" i="29"/>
  <c r="J20" i="41"/>
  <c r="E33" i="29"/>
  <c r="B20" i="41"/>
  <c r="Z32" i="29"/>
  <c r="S31"/>
  <c r="AN30"/>
  <c r="BI29"/>
  <c r="E29"/>
  <c r="Z28"/>
  <c r="AU27"/>
  <c r="BP26"/>
  <c r="L26"/>
  <c r="AG25"/>
  <c r="BB24"/>
  <c r="BW23"/>
  <c r="S23"/>
  <c r="AN22"/>
  <c r="BI21"/>
  <c r="AG21"/>
  <c r="BB20"/>
  <c r="BW19"/>
  <c r="S19"/>
  <c r="AN18"/>
  <c r="R31" i="33"/>
  <c r="H25" i="41"/>
  <c r="N30" i="33"/>
  <c r="T29"/>
  <c r="D29"/>
  <c r="R28"/>
  <c r="B28"/>
  <c r="V26"/>
  <c r="F26"/>
  <c r="L25"/>
  <c r="R24"/>
  <c r="J24"/>
  <c r="P23"/>
  <c r="V22"/>
  <c r="F22"/>
  <c r="L21"/>
  <c r="R20"/>
  <c r="J20"/>
  <c r="P19"/>
  <c r="V18"/>
  <c r="F18"/>
  <c r="T17"/>
  <c r="L30" i="35"/>
  <c r="O30" s="1"/>
  <c r="AZ29"/>
  <c r="BC29" s="1"/>
  <c r="AF29"/>
  <c r="AI29" s="1"/>
  <c r="AU28"/>
  <c r="AX28" s="1"/>
  <c r="G28"/>
  <c r="J28" s="1"/>
  <c r="V27"/>
  <c r="Y27" s="1"/>
  <c r="AK26"/>
  <c r="AN26" s="1"/>
  <c r="AZ25"/>
  <c r="BC25" s="1"/>
  <c r="L25"/>
  <c r="O25" s="1"/>
  <c r="AA24"/>
  <c r="AD24" s="1"/>
  <c r="AP23"/>
  <c r="AS23" s="1"/>
  <c r="B23"/>
  <c r="E23" s="1"/>
  <c r="Q22"/>
  <c r="T22" s="1"/>
  <c r="AF21"/>
  <c r="AI21" s="1"/>
  <c r="AU20"/>
  <c r="AX20" s="1"/>
  <c r="G20"/>
  <c r="J20" s="1"/>
  <c r="V19"/>
  <c r="Y19" s="1"/>
  <c r="AK18"/>
  <c r="AN18" s="1"/>
  <c r="AZ17"/>
  <c r="BC17" s="1"/>
  <c r="L17"/>
  <c r="O17" s="1"/>
  <c r="AA16"/>
  <c r="AD16" s="1"/>
  <c r="AP15"/>
  <c r="AS15" s="1"/>
  <c r="V15"/>
  <c r="Y15" s="1"/>
  <c r="Q14"/>
  <c r="T14" s="1"/>
  <c r="AF13"/>
  <c r="AI13" s="1"/>
  <c r="AU12"/>
  <c r="AX12" s="1"/>
  <c r="AA12"/>
  <c r="AD12" s="1"/>
  <c r="AP11"/>
  <c r="AS11" s="1"/>
  <c r="B11"/>
  <c r="E11" s="1"/>
  <c r="Q10"/>
  <c r="T10" s="1"/>
  <c r="AF9"/>
  <c r="AI9" s="1"/>
  <c r="L9"/>
  <c r="O9" s="1"/>
  <c r="AA8"/>
  <c r="AD8" s="1"/>
  <c r="G8"/>
  <c r="J8" s="1"/>
  <c r="V7"/>
  <c r="Y7" s="1"/>
  <c r="B7"/>
  <c r="E7" s="1"/>
  <c r="CV32" i="2"/>
  <c r="CU32" s="1"/>
  <c r="BC30" i="37" s="1"/>
  <c r="AB32" i="2"/>
  <c r="AA32" s="1"/>
  <c r="O30" i="37" s="1"/>
  <c r="AK29" i="2"/>
  <c r="BL28"/>
  <c r="AB28"/>
  <c r="U28" s="1"/>
  <c r="L26" i="37" s="1"/>
  <c r="CM27" i="2"/>
  <c r="CF27" s="1"/>
  <c r="AU25" i="37" s="1"/>
  <c r="CM25" i="2"/>
  <c r="BU23"/>
  <c r="BN23" s="1"/>
  <c r="AK21" i="37" s="1"/>
  <c r="CV22" i="2"/>
  <c r="CU22" s="1"/>
  <c r="BC20" i="37" s="1"/>
  <c r="AT22" i="2"/>
  <c r="AM22" s="1"/>
  <c r="V20" i="37" s="1"/>
  <c r="J22" i="2"/>
  <c r="C22" s="1"/>
  <c r="B20" i="37" s="1"/>
  <c r="BC21" i="2"/>
  <c r="AV21" s="1"/>
  <c r="AA19" i="37" s="1"/>
  <c r="CV18" i="2"/>
  <c r="CU18" s="1"/>
  <c r="BC16" i="37" s="1"/>
  <c r="BC17" i="2"/>
  <c r="BB17" s="1"/>
  <c r="AD15" i="37" s="1"/>
  <c r="BC15" i="2"/>
  <c r="AV15" s="1"/>
  <c r="AA13" i="37" s="1"/>
  <c r="CV12" i="2"/>
  <c r="CO12" s="1"/>
  <c r="AZ10" i="37" s="1"/>
  <c r="CM11" i="2"/>
  <c r="CL11" s="1"/>
  <c r="AX9" i="37" s="1"/>
  <c r="CV10" i="2"/>
  <c r="CO10" s="1"/>
  <c r="AZ8" i="37" s="1"/>
  <c r="CV8" i="2"/>
  <c r="CO8" s="1"/>
  <c r="AZ6" i="37" s="1"/>
  <c r="BO31" i="2"/>
  <c r="BU30"/>
  <c r="BR30" s="1"/>
  <c r="AM28" i="37" s="1"/>
  <c r="C57" i="79"/>
  <c r="E23"/>
  <c r="E23" i="76"/>
  <c r="D57"/>
  <c r="B59" i="74"/>
  <c r="E24"/>
  <c r="S15" i="29"/>
  <c r="E32" i="19"/>
  <c r="W29" i="5"/>
  <c r="K29"/>
  <c r="Q26"/>
  <c r="M26"/>
  <c r="V25" i="58"/>
  <c r="I26" i="5"/>
  <c r="B25" i="58"/>
  <c r="O23" i="5"/>
  <c r="K23"/>
  <c r="S20"/>
  <c r="AZ19" i="58"/>
  <c r="O20" i="5"/>
  <c r="AF19" i="58"/>
  <c r="K20" i="5"/>
  <c r="L19" i="58"/>
  <c r="W17" i="5"/>
  <c r="BT16" i="58"/>
  <c r="Q16" i="5"/>
  <c r="AP15" i="58"/>
  <c r="M16" i="5"/>
  <c r="V15" i="58"/>
  <c r="I16" i="5"/>
  <c r="S12"/>
  <c r="O12"/>
  <c r="AF11" i="58"/>
  <c r="K12" i="5"/>
  <c r="L11" i="58"/>
  <c r="Y11" i="5"/>
  <c r="CD10" i="58"/>
  <c r="Y10" i="5"/>
  <c r="CD9" i="58"/>
  <c r="U10" i="5"/>
  <c r="Q10"/>
  <c r="I9"/>
  <c r="B8" i="58"/>
  <c r="AA8" i="5"/>
  <c r="W8"/>
  <c r="S8"/>
  <c r="AZ7" i="58"/>
  <c r="J9" i="6"/>
  <c r="K9" s="1"/>
  <c r="AS7" i="58" s="1"/>
  <c r="K6" i="74"/>
  <c r="Q19" i="19"/>
  <c r="AA16"/>
  <c r="E39" i="69"/>
  <c r="G39"/>
  <c r="H39"/>
  <c r="E19"/>
  <c r="G19"/>
  <c r="H19"/>
  <c r="J4"/>
  <c r="F4"/>
  <c r="G4"/>
  <c r="AD10" i="16"/>
  <c r="AC9"/>
  <c r="L31" i="41"/>
  <c r="AF31" i="35"/>
  <c r="AI31" s="1"/>
  <c r="D31" i="41"/>
  <c r="CP34" i="2"/>
  <c r="CV33"/>
  <c r="CU33" s="1"/>
  <c r="BC31" i="37" s="1"/>
  <c r="BF33" i="2"/>
  <c r="V33"/>
  <c r="AK35" i="58"/>
  <c r="CD8" i="2"/>
  <c r="BY8" s="1"/>
  <c r="AQ6" i="37" s="1"/>
  <c r="J12" i="2"/>
  <c r="I12" s="1"/>
  <c r="E10" i="37" s="1"/>
  <c r="BL18" i="2"/>
  <c r="BK18" s="1"/>
  <c r="AI16" i="37" s="1"/>
  <c r="P15" i="33"/>
  <c r="F14"/>
  <c r="R12"/>
  <c r="H11"/>
  <c r="T9"/>
  <c r="J8"/>
  <c r="V6"/>
  <c r="L5"/>
  <c r="L41" s="1"/>
  <c r="R34" i="29"/>
  <c r="T34" s="1"/>
  <c r="CD20" i="58"/>
  <c r="Y13" i="5"/>
  <c r="AS35" i="35"/>
  <c r="J35"/>
  <c r="K31" i="5"/>
  <c r="W30"/>
  <c r="K30"/>
  <c r="M27"/>
  <c r="I27"/>
  <c r="W26"/>
  <c r="O26"/>
  <c r="K26"/>
  <c r="O24"/>
  <c r="K24"/>
  <c r="Q23"/>
  <c r="M23"/>
  <c r="I23"/>
  <c r="W22"/>
  <c r="O22"/>
  <c r="K22"/>
  <c r="Q20"/>
  <c r="M20"/>
  <c r="I20"/>
  <c r="W19"/>
  <c r="W18"/>
  <c r="S18"/>
  <c r="K17"/>
  <c r="K16"/>
  <c r="M15"/>
  <c r="Q13"/>
  <c r="M13"/>
  <c r="I13"/>
  <c r="AA12"/>
  <c r="O11"/>
  <c r="K11"/>
  <c r="AC10"/>
  <c r="K10"/>
  <c r="AC9"/>
  <c r="Y9"/>
  <c r="U9"/>
  <c r="AC8"/>
  <c r="Y8"/>
  <c r="U8"/>
  <c r="AS32" i="3"/>
  <c r="AC32"/>
  <c r="M32"/>
  <c r="AO31"/>
  <c r="Y31"/>
  <c r="I31"/>
  <c r="AK30"/>
  <c r="U30"/>
  <c r="AG29"/>
  <c r="Q29"/>
  <c r="AS28"/>
  <c r="AC28"/>
  <c r="M28"/>
  <c r="AO27"/>
  <c r="Y27"/>
  <c r="I27"/>
  <c r="AK26"/>
  <c r="U26"/>
  <c r="E26"/>
  <c r="AG25"/>
  <c r="Q25"/>
  <c r="AS24"/>
  <c r="AC24"/>
  <c r="M24"/>
  <c r="AO23"/>
  <c r="Y23"/>
  <c r="I23"/>
  <c r="AK22"/>
  <c r="U22"/>
  <c r="E22"/>
  <c r="AG21"/>
  <c r="Q21"/>
  <c r="AS20"/>
  <c r="AC20"/>
  <c r="M20"/>
  <c r="AO19"/>
  <c r="Y19"/>
  <c r="I19"/>
  <c r="AK18"/>
  <c r="U18"/>
  <c r="E18"/>
  <c r="AG17"/>
  <c r="Q17"/>
  <c r="AS16"/>
  <c r="AC16"/>
  <c r="M16"/>
  <c r="AO15"/>
  <c r="Y15"/>
  <c r="I15"/>
  <c r="AK14"/>
  <c r="U14"/>
  <c r="E14"/>
  <c r="AG13"/>
  <c r="Q13"/>
  <c r="AS12"/>
  <c r="AC12"/>
  <c r="M12"/>
  <c r="AO11"/>
  <c r="Y11"/>
  <c r="I11"/>
  <c r="AK10"/>
  <c r="U10"/>
  <c r="E10"/>
  <c r="AG9"/>
  <c r="Q9"/>
  <c r="AS8"/>
  <c r="AC8"/>
  <c r="M8"/>
  <c r="CD28" i="19"/>
  <c r="CD27"/>
  <c r="CD26"/>
  <c r="CD23"/>
  <c r="CD22"/>
  <c r="CD20"/>
  <c r="CD17"/>
  <c r="CD15"/>
  <c r="CD14"/>
  <c r="BA34" i="29"/>
  <c r="BC34" s="1"/>
  <c r="Y34"/>
  <c r="AA34" s="1"/>
  <c r="V31" i="33"/>
  <c r="N31"/>
  <c r="F31"/>
  <c r="P25"/>
  <c r="H25"/>
  <c r="V24"/>
  <c r="N24"/>
  <c r="F24"/>
  <c r="T23"/>
  <c r="L23"/>
  <c r="D23"/>
  <c r="R22"/>
  <c r="J22"/>
  <c r="B22"/>
  <c r="P21"/>
  <c r="H21"/>
  <c r="V20"/>
  <c r="N20"/>
  <c r="F20"/>
  <c r="T19"/>
  <c r="L19"/>
  <c r="D19"/>
  <c r="R18"/>
  <c r="J18"/>
  <c r="B18"/>
  <c r="P17"/>
  <c r="V16"/>
  <c r="B32" i="19"/>
  <c r="X33" i="58"/>
  <c r="E30" i="74"/>
  <c r="BJ31" i="58"/>
  <c r="V31"/>
  <c r="AZ23"/>
  <c r="BJ15"/>
  <c r="CX14"/>
  <c r="BP33" i="29"/>
  <c r="AN33"/>
  <c r="AO33" s="1"/>
  <c r="L33"/>
  <c r="BI32"/>
  <c r="BJ32" s="1"/>
  <c r="AG32"/>
  <c r="AH32" s="1"/>
  <c r="E32"/>
  <c r="BB31"/>
  <c r="BC31" s="1"/>
  <c r="Z31"/>
  <c r="AA31" s="1"/>
  <c r="BW30"/>
  <c r="BX30" s="1"/>
  <c r="AU30"/>
  <c r="AV30" s="1"/>
  <c r="S30"/>
  <c r="T30" s="1"/>
  <c r="BP29"/>
  <c r="BQ29" s="1"/>
  <c r="AN29"/>
  <c r="AO29" s="1"/>
  <c r="L29"/>
  <c r="M29" s="1"/>
  <c r="BI28"/>
  <c r="BJ28" s="1"/>
  <c r="AG28"/>
  <c r="AH28" s="1"/>
  <c r="E28"/>
  <c r="BB27"/>
  <c r="BC27" s="1"/>
  <c r="Z27"/>
  <c r="AA27" s="1"/>
  <c r="BW26"/>
  <c r="BX26" s="1"/>
  <c r="AU26"/>
  <c r="AV26" s="1"/>
  <c r="S26"/>
  <c r="T26" s="1"/>
  <c r="BP25"/>
  <c r="BQ25" s="1"/>
  <c r="AN25"/>
  <c r="AO25" s="1"/>
  <c r="L25"/>
  <c r="M25" s="1"/>
  <c r="BI24"/>
  <c r="BJ24" s="1"/>
  <c r="AG24"/>
  <c r="AH24" s="1"/>
  <c r="E24"/>
  <c r="F24" s="1"/>
  <c r="BB23"/>
  <c r="BC23" s="1"/>
  <c r="Z23"/>
  <c r="AA23" s="1"/>
  <c r="BW22"/>
  <c r="BX22" s="1"/>
  <c r="AU22"/>
  <c r="AV22" s="1"/>
  <c r="S22"/>
  <c r="T22" s="1"/>
  <c r="BP21"/>
  <c r="BQ21" s="1"/>
  <c r="AN21"/>
  <c r="AO21" s="1"/>
  <c r="L21"/>
  <c r="M21" s="1"/>
  <c r="BI20"/>
  <c r="BJ20" s="1"/>
  <c r="AG20"/>
  <c r="AH20" s="1"/>
  <c r="E20"/>
  <c r="BB19"/>
  <c r="BC19" s="1"/>
  <c r="Z19"/>
  <c r="AA19" s="1"/>
  <c r="BW18"/>
  <c r="BX18" s="1"/>
  <c r="AU18"/>
  <c r="AV18" s="1"/>
  <c r="S18"/>
  <c r="T18" s="1"/>
  <c r="T16" i="33"/>
  <c r="L16"/>
  <c r="D16"/>
  <c r="R15"/>
  <c r="J15"/>
  <c r="B15"/>
  <c r="P14"/>
  <c r="H14"/>
  <c r="V13"/>
  <c r="N13"/>
  <c r="F13"/>
  <c r="T12"/>
  <c r="L12"/>
  <c r="D12"/>
  <c r="R11"/>
  <c r="J11"/>
  <c r="B11"/>
  <c r="P10"/>
  <c r="H10"/>
  <c r="V9"/>
  <c r="N9"/>
  <c r="F9"/>
  <c r="T8"/>
  <c r="L8"/>
  <c r="D8"/>
  <c r="R7"/>
  <c r="J7"/>
  <c r="B7"/>
  <c r="P6"/>
  <c r="H6"/>
  <c r="V5"/>
  <c r="V41" s="1"/>
  <c r="F5"/>
  <c r="F41" s="1"/>
  <c r="L30" i="41"/>
  <c r="H30"/>
  <c r="D30"/>
  <c r="O31" i="5"/>
  <c r="S24"/>
  <c r="AC23"/>
  <c r="Y21"/>
  <c r="U20"/>
  <c r="AA19"/>
  <c r="U16"/>
  <c r="AC15"/>
  <c r="H8" i="6"/>
  <c r="F6" i="75"/>
  <c r="G6" s="1"/>
  <c r="P8" i="6"/>
  <c r="K24" i="70"/>
  <c r="N33" i="7"/>
  <c r="O33" s="1"/>
  <c r="BY29"/>
  <c r="BZ29" s="1"/>
  <c r="BK29"/>
  <c r="BL29" s="1"/>
  <c r="AW29"/>
  <c r="AX29" s="1"/>
  <c r="AI29"/>
  <c r="AJ29" s="1"/>
  <c r="U29"/>
  <c r="V29" s="1"/>
  <c r="G29"/>
  <c r="H29" s="1"/>
  <c r="BR28"/>
  <c r="BS28" s="1"/>
  <c r="BD28"/>
  <c r="BE28" s="1"/>
  <c r="AP28"/>
  <c r="AQ28" s="1"/>
  <c r="AB28"/>
  <c r="AC28" s="1"/>
  <c r="N28"/>
  <c r="O28" s="1"/>
  <c r="BY27"/>
  <c r="BZ27" s="1"/>
  <c r="BK27"/>
  <c r="BL27" s="1"/>
  <c r="AW27"/>
  <c r="AX27" s="1"/>
  <c r="AI27"/>
  <c r="AJ27" s="1"/>
  <c r="U27"/>
  <c r="V27" s="1"/>
  <c r="G27"/>
  <c r="H27" s="1"/>
  <c r="BR26"/>
  <c r="BS26" s="1"/>
  <c r="BD26"/>
  <c r="BE26" s="1"/>
  <c r="AP26"/>
  <c r="AQ26" s="1"/>
  <c r="AB26"/>
  <c r="AC26" s="1"/>
  <c r="N26"/>
  <c r="O26" s="1"/>
  <c r="BY25"/>
  <c r="BZ25" s="1"/>
  <c r="BK25"/>
  <c r="BL25" s="1"/>
  <c r="AW25"/>
  <c r="AX25" s="1"/>
  <c r="AI25"/>
  <c r="AJ25" s="1"/>
  <c r="U25"/>
  <c r="V25" s="1"/>
  <c r="G25"/>
  <c r="H25" s="1"/>
  <c r="BR24"/>
  <c r="BS24" s="1"/>
  <c r="BD24"/>
  <c r="BE24" s="1"/>
  <c r="AP24"/>
  <c r="AQ24" s="1"/>
  <c r="AB24"/>
  <c r="AC24" s="1"/>
  <c r="N24"/>
  <c r="O24" s="1"/>
  <c r="BY23"/>
  <c r="BZ23" s="1"/>
  <c r="BK23"/>
  <c r="BL23" s="1"/>
  <c r="AW23"/>
  <c r="AX23" s="1"/>
  <c r="AI23"/>
  <c r="AJ23" s="1"/>
  <c r="U23"/>
  <c r="V23" s="1"/>
  <c r="G23"/>
  <c r="H23" s="1"/>
  <c r="BR22"/>
  <c r="BS22" s="1"/>
  <c r="BD22"/>
  <c r="BE22" s="1"/>
  <c r="AP22"/>
  <c r="AQ22" s="1"/>
  <c r="F31" i="15"/>
  <c r="G31" s="1"/>
  <c r="F27"/>
  <c r="G27" s="1"/>
  <c r="C57" i="80"/>
  <c r="E30"/>
  <c r="C64" i="78"/>
  <c r="C65" s="1"/>
  <c r="BV34" i="29"/>
  <c r="BX34" s="1"/>
  <c r="AT34"/>
  <c r="AV34" s="1"/>
  <c r="T31" i="33"/>
  <c r="L31"/>
  <c r="D31"/>
  <c r="Y25" i="5"/>
  <c r="Y17"/>
  <c r="AR33" i="58"/>
  <c r="BC35" i="35"/>
  <c r="O35"/>
  <c r="AD35"/>
  <c r="Q29" i="5"/>
  <c r="M29"/>
  <c r="I29"/>
  <c r="W28"/>
  <c r="O28"/>
  <c r="K28"/>
  <c r="Q25"/>
  <c r="M25"/>
  <c r="I25"/>
  <c r="S21"/>
  <c r="O21"/>
  <c r="K21"/>
  <c r="Q19"/>
  <c r="M19"/>
  <c r="M18"/>
  <c r="I18"/>
  <c r="Q14"/>
  <c r="M14"/>
  <c r="I14"/>
  <c r="AA13"/>
  <c r="Q12"/>
  <c r="M12"/>
  <c r="I12"/>
  <c r="AA11"/>
  <c r="W11"/>
  <c r="W10"/>
  <c r="S10"/>
  <c r="O10"/>
  <c r="O9"/>
  <c r="O8"/>
  <c r="K8"/>
  <c r="AG32" i="3"/>
  <c r="Q32"/>
  <c r="AS31"/>
  <c r="AC31"/>
  <c r="M31"/>
  <c r="AO30"/>
  <c r="Y30"/>
  <c r="AK29"/>
  <c r="U29"/>
  <c r="AG28"/>
  <c r="Q28"/>
  <c r="AS27"/>
  <c r="AC27"/>
  <c r="M27"/>
  <c r="AO26"/>
  <c r="Y26"/>
  <c r="I26"/>
  <c r="AK25"/>
  <c r="U25"/>
  <c r="E25"/>
  <c r="AG24"/>
  <c r="Q24"/>
  <c r="AS23"/>
  <c r="AC23"/>
  <c r="M23"/>
  <c r="AO22"/>
  <c r="Y22"/>
  <c r="I22"/>
  <c r="AK21"/>
  <c r="U21"/>
  <c r="E21"/>
  <c r="AG20"/>
  <c r="Q20"/>
  <c r="AS19"/>
  <c r="AC19"/>
  <c r="M19"/>
  <c r="AO18"/>
  <c r="Y18"/>
  <c r="I18"/>
  <c r="AK17"/>
  <c r="U17"/>
  <c r="E17"/>
  <c r="AG16"/>
  <c r="Q16"/>
  <c r="AS15"/>
  <c r="AC15"/>
  <c r="M15"/>
  <c r="AO14"/>
  <c r="Y14"/>
  <c r="I14"/>
  <c r="AK13"/>
  <c r="U13"/>
  <c r="E13"/>
  <c r="AG12"/>
  <c r="Q12"/>
  <c r="AS11"/>
  <c r="AC11"/>
  <c r="M11"/>
  <c r="AO10"/>
  <c r="Y10"/>
  <c r="I10"/>
  <c r="AK9"/>
  <c r="U9"/>
  <c r="E9"/>
  <c r="AG8"/>
  <c r="Q8"/>
  <c r="D29" i="58"/>
  <c r="B13" i="64"/>
  <c r="F13" s="1"/>
  <c r="BH34" i="29"/>
  <c r="BJ34" s="1"/>
  <c r="AF34"/>
  <c r="AH34" s="1"/>
  <c r="D34"/>
  <c r="Q30" i="35"/>
  <c r="T30" s="1"/>
  <c r="Y31" i="5"/>
  <c r="CD26" i="58"/>
  <c r="CD18"/>
  <c r="Y15" i="5"/>
  <c r="CF33" i="58"/>
  <c r="T35" i="35"/>
  <c r="AI35"/>
  <c r="AN35"/>
  <c r="AX35"/>
  <c r="BY35" i="58"/>
  <c r="AZ31"/>
  <c r="CX30"/>
  <c r="AF30"/>
  <c r="CD28"/>
  <c r="BJ27"/>
  <c r="CN26"/>
  <c r="CX22"/>
  <c r="CX18"/>
  <c r="BJ11"/>
  <c r="BI17" i="29"/>
  <c r="AG17"/>
  <c r="E17"/>
  <c r="P30" i="33"/>
  <c r="H30"/>
  <c r="V29"/>
  <c r="N29"/>
  <c r="F29"/>
  <c r="T28"/>
  <c r="L28"/>
  <c r="D28"/>
  <c r="R27"/>
  <c r="J27"/>
  <c r="B27"/>
  <c r="P26"/>
  <c r="H26"/>
  <c r="V25"/>
  <c r="F25"/>
  <c r="L24"/>
  <c r="R23"/>
  <c r="B23"/>
  <c r="H22"/>
  <c r="N21"/>
  <c r="T20"/>
  <c r="D20"/>
  <c r="J19"/>
  <c r="P18"/>
  <c r="V17"/>
  <c r="K20" i="41"/>
  <c r="K21" s="1"/>
  <c r="G20"/>
  <c r="C20"/>
  <c r="C21" s="1"/>
  <c r="L11"/>
  <c r="H11"/>
  <c r="U32" i="5"/>
  <c r="M32"/>
  <c r="AC31"/>
  <c r="Y29"/>
  <c r="S28"/>
  <c r="AC27"/>
  <c r="Q27"/>
  <c r="W24"/>
  <c r="I19"/>
  <c r="O17"/>
  <c r="O16"/>
  <c r="Q15"/>
  <c r="U12"/>
  <c r="F32" i="15"/>
  <c r="G32" s="1"/>
  <c r="CD36" i="2"/>
  <c r="CG6" i="58"/>
  <c r="AC7" i="5"/>
  <c r="AC43" s="1"/>
  <c r="AA7"/>
  <c r="AA43" s="1"/>
  <c r="W7"/>
  <c r="W43" s="1"/>
  <c r="U7"/>
  <c r="U43" s="1"/>
  <c r="S7"/>
  <c r="S43" s="1"/>
  <c r="Q7"/>
  <c r="Q43" s="1"/>
  <c r="O7"/>
  <c r="O43" s="1"/>
  <c r="M7"/>
  <c r="M43" s="1"/>
  <c r="K7"/>
  <c r="K43" s="1"/>
  <c r="I7"/>
  <c r="I43" s="1"/>
  <c r="CA34" i="18"/>
  <c r="CC34" s="1"/>
  <c r="O34"/>
  <c r="Q34" s="1"/>
  <c r="D32" i="35"/>
  <c r="C33"/>
  <c r="CG35" i="2"/>
  <c r="CG36" s="1"/>
  <c r="CG37" s="1"/>
  <c r="CM34"/>
  <c r="CH34" s="1"/>
  <c r="AV32" i="37" s="1"/>
  <c r="AW35" i="2"/>
  <c r="AW36" s="1"/>
  <c r="AW37" s="1"/>
  <c r="BC34"/>
  <c r="AX34" s="1"/>
  <c r="AB32" i="37" s="1"/>
  <c r="M35" i="2"/>
  <c r="M36" s="1"/>
  <c r="M37" s="1"/>
  <c r="S34"/>
  <c r="N34" s="1"/>
  <c r="H32" i="37" s="1"/>
  <c r="CP35" i="2"/>
  <c r="CP36" s="1"/>
  <c r="CP37" s="1"/>
  <c r="CV34"/>
  <c r="CQ34" s="1"/>
  <c r="BA32" i="37" s="1"/>
  <c r="AN35" i="2"/>
  <c r="AN36" s="1"/>
  <c r="AN37" s="1"/>
  <c r="AT34"/>
  <c r="AO34" s="1"/>
  <c r="W32" i="37" s="1"/>
  <c r="C66" i="80"/>
  <c r="E32"/>
  <c r="E31" i="79"/>
  <c r="C65"/>
  <c r="E31" i="77"/>
  <c r="B65"/>
  <c r="E31" i="76"/>
  <c r="D65"/>
  <c r="E31" i="75"/>
  <c r="C65"/>
  <c r="E31" i="74"/>
  <c r="B66"/>
  <c r="E31" i="73"/>
  <c r="B65"/>
  <c r="E31" i="72"/>
  <c r="B65"/>
  <c r="H33" i="35"/>
  <c r="I32"/>
  <c r="M33"/>
  <c r="N32"/>
  <c r="R33"/>
  <c r="T33" s="1"/>
  <c r="W33"/>
  <c r="AC32"/>
  <c r="AH32"/>
  <c r="AM32"/>
  <c r="AR32"/>
  <c r="AV33"/>
  <c r="AR36" i="16"/>
  <c r="AN36"/>
  <c r="H36"/>
  <c r="D41" i="70"/>
  <c r="N31" i="7"/>
  <c r="O31" s="1"/>
  <c r="N30" i="58" s="1"/>
  <c r="N30" i="7"/>
  <c r="O30" s="1"/>
  <c r="F19" i="29"/>
  <c r="CD30" i="2"/>
  <c r="CC30" s="1"/>
  <c r="AS28" i="37" s="1"/>
  <c r="CD29" i="2"/>
  <c r="BW29" s="1"/>
  <c r="AP27" i="37" s="1"/>
  <c r="CD26" i="2"/>
  <c r="BW26" s="1"/>
  <c r="AP24" i="37" s="1"/>
  <c r="CD23" i="2"/>
  <c r="BW23" s="1"/>
  <c r="AP21" i="37" s="1"/>
  <c r="CD22" i="2"/>
  <c r="CC22" s="1"/>
  <c r="AS20" i="37" s="1"/>
  <c r="CD21" i="2"/>
  <c r="BY21" s="1"/>
  <c r="AQ19" i="37" s="1"/>
  <c r="CD19" i="2"/>
  <c r="CC19" s="1"/>
  <c r="AS17" i="37" s="1"/>
  <c r="CD18" i="2"/>
  <c r="CA18" s="1"/>
  <c r="AR16" i="37" s="1"/>
  <c r="CD17" i="2"/>
  <c r="CA17" s="1"/>
  <c r="AR15" i="37" s="1"/>
  <c r="AA29" i="29"/>
  <c r="BX28"/>
  <c r="AV28"/>
  <c r="T28"/>
  <c r="AO27"/>
  <c r="M27"/>
  <c r="CD34" i="2"/>
  <c r="AG33" i="35"/>
  <c r="AL33"/>
  <c r="BB32"/>
  <c r="AW32"/>
  <c r="AN7" i="3"/>
  <c r="AN43" s="1"/>
  <c r="AF7"/>
  <c r="AF43" s="1"/>
  <c r="X7"/>
  <c r="X43" s="1"/>
  <c r="P7"/>
  <c r="P43" s="1"/>
  <c r="H7"/>
  <c r="H43" s="1"/>
  <c r="AS29" i="35"/>
  <c r="Y29"/>
  <c r="E29"/>
  <c r="AN28"/>
  <c r="T28"/>
  <c r="BC27"/>
  <c r="AI27"/>
  <c r="O27"/>
  <c r="AX26"/>
  <c r="AD26"/>
  <c r="AR7" i="3"/>
  <c r="AR43" s="1"/>
  <c r="AJ7"/>
  <c r="AJ43" s="1"/>
  <c r="AB7"/>
  <c r="AB43" s="1"/>
  <c r="T7"/>
  <c r="T43" s="1"/>
  <c r="D7"/>
  <c r="D43" s="1"/>
  <c r="E30" i="35"/>
  <c r="AX29"/>
  <c r="AN29"/>
  <c r="AD29"/>
  <c r="T29"/>
  <c r="J29"/>
  <c r="BC28"/>
  <c r="AS28"/>
  <c r="AI28"/>
  <c r="Y28"/>
  <c r="O28"/>
  <c r="E28"/>
  <c r="AX27"/>
  <c r="AN27"/>
  <c r="AD27"/>
  <c r="T27"/>
  <c r="J27"/>
  <c r="BC26"/>
  <c r="AS26"/>
  <c r="AI26"/>
  <c r="Y26"/>
  <c r="O26"/>
  <c r="CD15" i="2"/>
  <c r="CC15" s="1"/>
  <c r="AS13" i="37" s="1"/>
  <c r="BA42" i="13"/>
  <c r="V41"/>
  <c r="BF42"/>
  <c r="AU41"/>
  <c r="AA41"/>
  <c r="AQ31" i="64"/>
  <c r="AI31"/>
  <c r="AE31"/>
  <c r="AA31"/>
  <c r="W31"/>
  <c r="S31"/>
  <c r="O31"/>
  <c r="K31"/>
  <c r="G31"/>
  <c r="S32" i="2"/>
  <c r="L32" s="1"/>
  <c r="G30" i="37" s="1"/>
  <c r="S30" i="2"/>
  <c r="R30" s="1"/>
  <c r="J28" i="37" s="1"/>
  <c r="S13" i="2"/>
  <c r="P13" s="1"/>
  <c r="I11" i="37" s="1"/>
  <c r="Y7" i="5"/>
  <c r="Y43" s="1"/>
  <c r="CD24" i="58"/>
  <c r="CD16"/>
  <c r="CD14"/>
  <c r="CD12"/>
  <c r="AB22" i="7"/>
  <c r="AC22" s="1"/>
  <c r="U22"/>
  <c r="V22" s="1"/>
  <c r="N22"/>
  <c r="O22" s="1"/>
  <c r="G22"/>
  <c r="H22" s="1"/>
  <c r="BY21"/>
  <c r="BZ21" s="1"/>
  <c r="BR21"/>
  <c r="BS21" s="1"/>
  <c r="BK21"/>
  <c r="BL21" s="1"/>
  <c r="BD21"/>
  <c r="BE21" s="1"/>
  <c r="AW21"/>
  <c r="AX21" s="1"/>
  <c r="AP21"/>
  <c r="AQ21" s="1"/>
  <c r="AI21"/>
  <c r="AJ21" s="1"/>
  <c r="AB21"/>
  <c r="AC21" s="1"/>
  <c r="U21"/>
  <c r="V21" s="1"/>
  <c r="N21"/>
  <c r="O21" s="1"/>
  <c r="G21"/>
  <c r="H21" s="1"/>
  <c r="BY20"/>
  <c r="BZ20" s="1"/>
  <c r="BR20"/>
  <c r="BS20" s="1"/>
  <c r="BK20"/>
  <c r="BL20" s="1"/>
  <c r="BD20"/>
  <c r="BE20" s="1"/>
  <c r="AW20"/>
  <c r="AX20" s="1"/>
  <c r="AP20"/>
  <c r="AQ20" s="1"/>
  <c r="AI20"/>
  <c r="AJ20" s="1"/>
  <c r="AB20"/>
  <c r="AC20" s="1"/>
  <c r="U20"/>
  <c r="V20" s="1"/>
  <c r="N20"/>
  <c r="O20" s="1"/>
  <c r="G20"/>
  <c r="H20" s="1"/>
  <c r="BY19"/>
  <c r="BZ19" s="1"/>
  <c r="BR19"/>
  <c r="BS19" s="1"/>
  <c r="BK19"/>
  <c r="BL19" s="1"/>
  <c r="BD19"/>
  <c r="BE19" s="1"/>
  <c r="AW19"/>
  <c r="AX19" s="1"/>
  <c r="AP19"/>
  <c r="AQ19" s="1"/>
  <c r="AI19"/>
  <c r="AJ19" s="1"/>
  <c r="AB19"/>
  <c r="AC19" s="1"/>
  <c r="U19"/>
  <c r="V19" s="1"/>
  <c r="N19"/>
  <c r="O19" s="1"/>
  <c r="G19"/>
  <c r="H19" s="1"/>
  <c r="BY18"/>
  <c r="BZ18" s="1"/>
  <c r="BR18"/>
  <c r="BS18" s="1"/>
  <c r="BK18"/>
  <c r="BL18" s="1"/>
  <c r="BD18"/>
  <c r="BE18" s="1"/>
  <c r="AW18"/>
  <c r="AX18" s="1"/>
  <c r="AP18"/>
  <c r="AQ18" s="1"/>
  <c r="AI18"/>
  <c r="AJ18" s="1"/>
  <c r="AB18"/>
  <c r="AC18" s="1"/>
  <c r="U18"/>
  <c r="V18" s="1"/>
  <c r="N18"/>
  <c r="O18" s="1"/>
  <c r="G18"/>
  <c r="H18" s="1"/>
  <c r="BY17"/>
  <c r="BZ17" s="1"/>
  <c r="BR17"/>
  <c r="BS17" s="1"/>
  <c r="BK17"/>
  <c r="BL17" s="1"/>
  <c r="BD17"/>
  <c r="BE17" s="1"/>
  <c r="AW17"/>
  <c r="AX17" s="1"/>
  <c r="AP17"/>
  <c r="AQ17" s="1"/>
  <c r="AI17"/>
  <c r="AJ17" s="1"/>
  <c r="AB17"/>
  <c r="AC17" s="1"/>
  <c r="U17"/>
  <c r="V17" s="1"/>
  <c r="N17"/>
  <c r="O17" s="1"/>
  <c r="G17"/>
  <c r="H17" s="1"/>
  <c r="BY16"/>
  <c r="BZ16" s="1"/>
  <c r="BR16"/>
  <c r="BS16" s="1"/>
  <c r="BK16"/>
  <c r="BL16" s="1"/>
  <c r="BD16"/>
  <c r="BE16" s="1"/>
  <c r="AW16"/>
  <c r="AX16" s="1"/>
  <c r="AP16"/>
  <c r="AQ16" s="1"/>
  <c r="AI16"/>
  <c r="AJ16" s="1"/>
  <c r="AB16"/>
  <c r="AC16" s="1"/>
  <c r="U16"/>
  <c r="V16" s="1"/>
  <c r="N16"/>
  <c r="O16" s="1"/>
  <c r="G16"/>
  <c r="H16" s="1"/>
  <c r="BY15"/>
  <c r="BZ15" s="1"/>
  <c r="BR15"/>
  <c r="BS15" s="1"/>
  <c r="BK15"/>
  <c r="BL15" s="1"/>
  <c r="BD15"/>
  <c r="BE15" s="1"/>
  <c r="AW15"/>
  <c r="AX15" s="1"/>
  <c r="AP15"/>
  <c r="AQ15" s="1"/>
  <c r="AI15"/>
  <c r="AJ15" s="1"/>
  <c r="AB15"/>
  <c r="AC15" s="1"/>
  <c r="U15"/>
  <c r="V15" s="1"/>
  <c r="N15"/>
  <c r="O15" s="1"/>
  <c r="H15"/>
  <c r="BY14"/>
  <c r="BZ14" s="1"/>
  <c r="BR14"/>
  <c r="BS14" s="1"/>
  <c r="BK14"/>
  <c r="BL14" s="1"/>
  <c r="BD14"/>
  <c r="BE14" s="1"/>
  <c r="AW14"/>
  <c r="AX14" s="1"/>
  <c r="AP14"/>
  <c r="AQ14" s="1"/>
  <c r="AI14"/>
  <c r="AJ14" s="1"/>
  <c r="AB14"/>
  <c r="AC14" s="1"/>
  <c r="U14"/>
  <c r="V14" s="1"/>
  <c r="N14"/>
  <c r="O14" s="1"/>
  <c r="G14"/>
  <c r="H14" s="1"/>
  <c r="BY13"/>
  <c r="BZ13" s="1"/>
  <c r="BR13"/>
  <c r="BS13" s="1"/>
  <c r="BK13"/>
  <c r="BL13" s="1"/>
  <c r="BD13"/>
  <c r="BE13" s="1"/>
  <c r="AW13"/>
  <c r="AX13" s="1"/>
  <c r="AP13"/>
  <c r="AQ13" s="1"/>
  <c r="AI13"/>
  <c r="AJ13" s="1"/>
  <c r="AB13"/>
  <c r="AC13" s="1"/>
  <c r="U13"/>
  <c r="V13" s="1"/>
  <c r="N13"/>
  <c r="O13" s="1"/>
  <c r="G13"/>
  <c r="H13" s="1"/>
  <c r="BY12"/>
  <c r="BZ12" s="1"/>
  <c r="BR12"/>
  <c r="BS12" s="1"/>
  <c r="BK12"/>
  <c r="BL12" s="1"/>
  <c r="BD12"/>
  <c r="BE12" s="1"/>
  <c r="AW12"/>
  <c r="AX12" s="1"/>
  <c r="AP12"/>
  <c r="AQ12" s="1"/>
  <c r="AI12"/>
  <c r="AJ12" s="1"/>
  <c r="AB12"/>
  <c r="AC12" s="1"/>
  <c r="U12"/>
  <c r="V12" s="1"/>
  <c r="N12"/>
  <c r="O12" s="1"/>
  <c r="G12"/>
  <c r="H12" s="1"/>
  <c r="BY11"/>
  <c r="BZ11" s="1"/>
  <c r="BR11"/>
  <c r="BS11" s="1"/>
  <c r="BK11"/>
  <c r="BL11" s="1"/>
  <c r="BD11"/>
  <c r="BE11" s="1"/>
  <c r="AW11"/>
  <c r="AX11" s="1"/>
  <c r="AP11"/>
  <c r="AQ11" s="1"/>
  <c r="AI11"/>
  <c r="AJ11" s="1"/>
  <c r="AB11"/>
  <c r="AC11" s="1"/>
  <c r="U11"/>
  <c r="V11" s="1"/>
  <c r="N11"/>
  <c r="O11" s="1"/>
  <c r="G11"/>
  <c r="H11" s="1"/>
  <c r="BY10"/>
  <c r="BZ10" s="1"/>
  <c r="BR10"/>
  <c r="BS10" s="1"/>
  <c r="BK10"/>
  <c r="BL10" s="1"/>
  <c r="BR30"/>
  <c r="BS30" s="1"/>
  <c r="BD30"/>
  <c r="BE30" s="1"/>
  <c r="I21" i="41"/>
  <c r="F11" i="73"/>
  <c r="G11" s="1"/>
  <c r="G17"/>
  <c r="G18" s="1"/>
  <c r="G19" s="1"/>
  <c r="G20" s="1"/>
  <c r="G21" s="1"/>
  <c r="G22" s="1"/>
  <c r="G23" s="1"/>
  <c r="G24" s="1"/>
  <c r="G25" s="1"/>
  <c r="G26" s="1"/>
  <c r="G27" s="1"/>
  <c r="G28" s="1"/>
  <c r="G29" s="1"/>
  <c r="G30" s="1"/>
  <c r="G31" s="1"/>
  <c r="G32" s="1"/>
  <c r="G33" s="1"/>
  <c r="G34" s="1"/>
  <c r="G35" s="1"/>
  <c r="G36" s="1"/>
  <c r="G37" s="1"/>
  <c r="G38" s="1"/>
  <c r="BJ26" i="29"/>
  <c r="AH26"/>
  <c r="F26"/>
  <c r="E34" i="5"/>
  <c r="E35" s="1"/>
  <c r="E36" s="1"/>
  <c r="E37" s="1"/>
  <c r="E38" s="1"/>
  <c r="V31" i="19"/>
  <c r="CX31"/>
  <c r="AB32" i="9"/>
  <c r="S24" i="2"/>
  <c r="N24" s="1"/>
  <c r="H22" i="37" s="1"/>
  <c r="S22" i="2"/>
  <c r="R22" s="1"/>
  <c r="J20" i="37" s="1"/>
  <c r="S20" i="2"/>
  <c r="P20" s="1"/>
  <c r="I18" i="37" s="1"/>
  <c r="BP5" i="34"/>
  <c r="BB5"/>
  <c r="BB41" s="1"/>
  <c r="AN5"/>
  <c r="AN41" s="1"/>
  <c r="Z5"/>
  <c r="Z41" s="1"/>
  <c r="L5"/>
  <c r="BW5"/>
  <c r="BW41" s="1"/>
  <c r="BI5"/>
  <c r="BI41" s="1"/>
  <c r="AU5"/>
  <c r="AU41" s="1"/>
  <c r="AG5"/>
  <c r="AG41" s="1"/>
  <c r="S5"/>
  <c r="E5"/>
  <c r="D6" i="32"/>
  <c r="G11" i="13"/>
  <c r="D10"/>
  <c r="N7" i="7"/>
  <c r="N43" s="1"/>
  <c r="D32" i="3"/>
  <c r="D30"/>
  <c r="D7" i="16"/>
  <c r="D43" s="1"/>
  <c r="CS33" i="19"/>
  <c r="F6" i="71"/>
  <c r="G6" s="1"/>
  <c r="F11" i="74"/>
  <c r="G11" s="1"/>
  <c r="F11" i="75"/>
  <c r="G11" s="1"/>
  <c r="H30" i="3"/>
  <c r="D29"/>
  <c r="L7"/>
  <c r="L43" s="1"/>
  <c r="B7" i="2"/>
  <c r="B43" s="1"/>
  <c r="L21" i="41"/>
  <c r="C37"/>
  <c r="C38" s="1"/>
  <c r="G37"/>
  <c r="G38" s="1"/>
  <c r="K37"/>
  <c r="K38" s="1"/>
  <c r="E37"/>
  <c r="E38" s="1"/>
  <c r="I37"/>
  <c r="I38" s="1"/>
  <c r="D37"/>
  <c r="D38" s="1"/>
  <c r="F37"/>
  <c r="F38" s="1"/>
  <c r="H37"/>
  <c r="H38" s="1"/>
  <c r="J37"/>
  <c r="J38" s="1"/>
  <c r="L37"/>
  <c r="L38" s="1"/>
  <c r="CM33" i="2"/>
  <c r="CJ33" s="1"/>
  <c r="AW31" i="37" s="1"/>
  <c r="BC33" i="2"/>
  <c r="AZ33" s="1"/>
  <c r="AC31" i="37" s="1"/>
  <c r="D33" i="2"/>
  <c r="J33" s="1"/>
  <c r="G33" s="1"/>
  <c r="S33"/>
  <c r="N33" s="1"/>
  <c r="H31" i="37" s="1"/>
  <c r="S28" i="2"/>
  <c r="R28" s="1"/>
  <c r="J26" i="37" s="1"/>
  <c r="S11" i="2"/>
  <c r="N11" s="1"/>
  <c r="H9" i="37" s="1"/>
  <c r="S9" i="2"/>
  <c r="L9" s="1"/>
  <c r="G7" i="37" s="1"/>
  <c r="X32" i="35"/>
  <c r="K30" i="41"/>
  <c r="I30"/>
  <c r="G30"/>
  <c r="C30"/>
  <c r="E11"/>
  <c r="BC30" i="35"/>
  <c r="Y30"/>
  <c r="BC31"/>
  <c r="O31"/>
  <c r="AN30"/>
  <c r="J30"/>
  <c r="FE7" i="18"/>
  <c r="FC11"/>
  <c r="FE11" s="1"/>
  <c r="FC13"/>
  <c r="FE13" s="1"/>
  <c r="FC15"/>
  <c r="FE15" s="1"/>
  <c r="FC17"/>
  <c r="FE17" s="1"/>
  <c r="FC21"/>
  <c r="FE21" s="1"/>
  <c r="FC23"/>
  <c r="FE23" s="1"/>
  <c r="FC29"/>
  <c r="FE29" s="1"/>
  <c r="FC31"/>
  <c r="FE31" s="1"/>
  <c r="FC8"/>
  <c r="FE8" s="1"/>
  <c r="FC12"/>
  <c r="FE12" s="1"/>
  <c r="FC14"/>
  <c r="FE14" s="1"/>
  <c r="FC16"/>
  <c r="FE16" s="1"/>
  <c r="FC20"/>
  <c r="FE20" s="1"/>
  <c r="FC22"/>
  <c r="FE22" s="1"/>
  <c r="FC24"/>
  <c r="FE24" s="1"/>
  <c r="FC28"/>
  <c r="FE28" s="1"/>
  <c r="FC30"/>
  <c r="FE30" s="1"/>
  <c r="FC32"/>
  <c r="FE32" s="1"/>
  <c r="CQ7"/>
  <c r="CS7" s="1"/>
  <c r="CQ9"/>
  <c r="CS9" s="1"/>
  <c r="CQ11"/>
  <c r="CS11" s="1"/>
  <c r="CQ15"/>
  <c r="CS15" s="1"/>
  <c r="CQ17"/>
  <c r="CS17" s="1"/>
  <c r="CQ19"/>
  <c r="CS19" s="1"/>
  <c r="CQ21"/>
  <c r="CS21" s="1"/>
  <c r="CQ25"/>
  <c r="CS25" s="1"/>
  <c r="CQ27"/>
  <c r="CS27" s="1"/>
  <c r="CQ10"/>
  <c r="CS10" s="1"/>
  <c r="CQ12"/>
  <c r="CS12" s="1"/>
  <c r="CQ18"/>
  <c r="CS18" s="1"/>
  <c r="CQ20"/>
  <c r="CS20" s="1"/>
  <c r="CQ22"/>
  <c r="CS22" s="1"/>
  <c r="CQ24"/>
  <c r="CS24" s="1"/>
  <c r="CQ26"/>
  <c r="CS26" s="1"/>
  <c r="CQ28"/>
  <c r="CS28" s="1"/>
  <c r="C8" i="6"/>
  <c r="H7" i="71"/>
  <c r="I7" s="1"/>
  <c r="F12" i="79"/>
  <c r="G12" s="1"/>
  <c r="F6" i="72"/>
  <c r="G6" s="1"/>
  <c r="F6" i="73"/>
  <c r="G6" s="1"/>
  <c r="F6" i="74"/>
  <c r="G6" s="1"/>
  <c r="F12" i="78"/>
  <c r="G12" s="1"/>
  <c r="G17" i="75"/>
  <c r="G18" s="1"/>
  <c r="G19" s="1"/>
  <c r="G20" s="1"/>
  <c r="G21" s="1"/>
  <c r="G22" s="1"/>
  <c r="G23" s="1"/>
  <c r="G24" s="1"/>
  <c r="G25" s="1"/>
  <c r="G26" s="1"/>
  <c r="G27" s="1"/>
  <c r="G28" s="1"/>
  <c r="G29" s="1"/>
  <c r="G30" s="1"/>
  <c r="G31" s="1"/>
  <c r="G32" s="1"/>
  <c r="G33" s="1"/>
  <c r="G34" s="1"/>
  <c r="G35" s="1"/>
  <c r="G36" s="1"/>
  <c r="G37" s="1"/>
  <c r="G38" s="1"/>
  <c r="F7" i="77"/>
  <c r="G7" s="1"/>
  <c r="H15" i="5"/>
  <c r="H12"/>
  <c r="H11"/>
  <c r="S18" i="2"/>
  <c r="R18" s="1"/>
  <c r="J16" i="37" s="1"/>
  <c r="S16" i="2"/>
  <c r="L16" s="1"/>
  <c r="G14" i="37" s="1"/>
  <c r="S26" i="2"/>
  <c r="R26" s="1"/>
  <c r="J24" i="37" s="1"/>
  <c r="AT25" i="2"/>
  <c r="AQ25" s="1"/>
  <c r="X23" i="37" s="1"/>
  <c r="CT7" i="2"/>
  <c r="CT43" s="1"/>
  <c r="CK7"/>
  <c r="CK43" s="1"/>
  <c r="CB7"/>
  <c r="CB43" s="1"/>
  <c r="BS7"/>
  <c r="BS43" s="1"/>
  <c r="BJ7"/>
  <c r="BJ43" s="1"/>
  <c r="BA7"/>
  <c r="BA43" s="1"/>
  <c r="AR7"/>
  <c r="AR43" s="1"/>
  <c r="AI7"/>
  <c r="AI43" s="1"/>
  <c r="Z7"/>
  <c r="Z43" s="1"/>
  <c r="AB24"/>
  <c r="AA24" s="1"/>
  <c r="O22" i="37" s="1"/>
  <c r="AB23" i="2"/>
  <c r="AA23" s="1"/>
  <c r="O21" i="37" s="1"/>
  <c r="AB20" i="2"/>
  <c r="U20" s="1"/>
  <c r="L18" i="37" s="1"/>
  <c r="AB19" i="2"/>
  <c r="AA19" s="1"/>
  <c r="O17" i="37" s="1"/>
  <c r="AB16" i="2"/>
  <c r="W16" s="1"/>
  <c r="M14" i="37" s="1"/>
  <c r="AB15" i="2"/>
  <c r="AA15" s="1"/>
  <c r="O13" i="37" s="1"/>
  <c r="AB14" i="2"/>
  <c r="Y14" s="1"/>
  <c r="N12" i="37" s="1"/>
  <c r="AB11" i="2"/>
  <c r="AA11" s="1"/>
  <c r="O9" i="37" s="1"/>
  <c r="AB10" i="2"/>
  <c r="Y10" s="1"/>
  <c r="N8" i="37" s="1"/>
  <c r="Q7" i="2"/>
  <c r="Q43" s="1"/>
  <c r="H7"/>
  <c r="H43" s="1"/>
  <c r="CN7"/>
  <c r="CN43" s="1"/>
  <c r="CE7"/>
  <c r="CE43" s="1"/>
  <c r="BV7"/>
  <c r="BV43" s="1"/>
  <c r="BM7"/>
  <c r="BM43" s="1"/>
  <c r="BU25"/>
  <c r="BP25" s="1"/>
  <c r="AL23" i="37" s="1"/>
  <c r="BD7" i="2"/>
  <c r="BD43" s="1"/>
  <c r="AU7"/>
  <c r="AU43" s="1"/>
  <c r="AL7"/>
  <c r="AL43" s="1"/>
  <c r="AC7"/>
  <c r="AC43" s="1"/>
  <c r="T7"/>
  <c r="T43" s="1"/>
  <c r="K7"/>
  <c r="K43" s="1"/>
  <c r="AT14"/>
  <c r="CD25"/>
  <c r="K31" i="41"/>
  <c r="AU31" i="35"/>
  <c r="AX31" s="1"/>
  <c r="I31" i="41"/>
  <c r="AK31" i="35"/>
  <c r="AN31" s="1"/>
  <c r="AA31"/>
  <c r="AD31" s="1"/>
  <c r="G31" i="41"/>
  <c r="E31"/>
  <c r="Q31" i="35"/>
  <c r="T31" s="1"/>
  <c r="G31"/>
  <c r="J31" s="1"/>
  <c r="C31" i="41"/>
  <c r="B31"/>
  <c r="BJ27" i="29"/>
  <c r="AH27"/>
  <c r="F27"/>
  <c r="BX25"/>
  <c r="AV25"/>
  <c r="T25"/>
  <c r="BQ24"/>
  <c r="AO24"/>
  <c r="M24"/>
  <c r="BJ23"/>
  <c r="AH23"/>
  <c r="F23"/>
  <c r="BC22"/>
  <c r="AA22"/>
  <c r="BX21"/>
  <c r="AV21"/>
  <c r="T21"/>
  <c r="BQ20"/>
  <c r="AO20"/>
  <c r="M20"/>
  <c r="BJ19"/>
  <c r="AH19"/>
  <c r="BC18"/>
  <c r="AA18"/>
  <c r="BX17"/>
  <c r="AV17"/>
  <c r="T17"/>
  <c r="B12" i="41"/>
  <c r="B13" s="1"/>
  <c r="B42" s="1"/>
  <c r="I9"/>
  <c r="E9"/>
  <c r="BF11" i="13"/>
  <c r="BE10"/>
  <c r="BA19"/>
  <c r="BA55" s="1"/>
  <c r="AA12"/>
  <c r="V12"/>
  <c r="V11"/>
  <c r="U10"/>
  <c r="CP30" i="58"/>
  <c r="BB30"/>
  <c r="BK30" i="7"/>
  <c r="BL30" s="1"/>
  <c r="BV30" i="58"/>
  <c r="AH30"/>
  <c r="BY30" i="7"/>
  <c r="BZ30" s="1"/>
  <c r="AW30"/>
  <c r="AX30" s="1"/>
  <c r="AP30"/>
  <c r="AQ30" s="1"/>
  <c r="AI30"/>
  <c r="AJ30" s="1"/>
  <c r="AB30"/>
  <c r="AC30" s="1"/>
  <c r="U30"/>
  <c r="V30" s="1"/>
  <c r="BD10"/>
  <c r="BE10" s="1"/>
  <c r="AW10"/>
  <c r="AX10" s="1"/>
  <c r="AP10"/>
  <c r="AQ10" s="1"/>
  <c r="AI10"/>
  <c r="AJ10" s="1"/>
  <c r="AB10"/>
  <c r="AC10" s="1"/>
  <c r="U10"/>
  <c r="V10" s="1"/>
  <c r="N10"/>
  <c r="O10" s="1"/>
  <c r="G10"/>
  <c r="H10" s="1"/>
  <c r="BY9"/>
  <c r="BZ9" s="1"/>
  <c r="BR9"/>
  <c r="BS9" s="1"/>
  <c r="BK9"/>
  <c r="BL9" s="1"/>
  <c r="BD9"/>
  <c r="BE9" s="1"/>
  <c r="AW9"/>
  <c r="AX9" s="1"/>
  <c r="AP9"/>
  <c r="AQ9" s="1"/>
  <c r="AI9"/>
  <c r="AJ9" s="1"/>
  <c r="AB9"/>
  <c r="AC9" s="1"/>
  <c r="U9"/>
  <c r="V9" s="1"/>
  <c r="N9"/>
  <c r="O9" s="1"/>
  <c r="G9"/>
  <c r="H9" s="1"/>
  <c r="BY8"/>
  <c r="BZ8" s="1"/>
  <c r="BR8"/>
  <c r="BS8" s="1"/>
  <c r="BK8"/>
  <c r="BL8" s="1"/>
  <c r="BD8"/>
  <c r="BE8" s="1"/>
  <c r="AW8"/>
  <c r="AX8" s="1"/>
  <c r="AP8"/>
  <c r="AQ8" s="1"/>
  <c r="AI8"/>
  <c r="AJ8" s="1"/>
  <c r="AB8"/>
  <c r="AC8" s="1"/>
  <c r="U8"/>
  <c r="V8" s="1"/>
  <c r="N8"/>
  <c r="O8" s="1"/>
  <c r="G8"/>
  <c r="H8" s="1"/>
  <c r="BR7"/>
  <c r="BR43" s="1"/>
  <c r="BD7"/>
  <c r="BD43" s="1"/>
  <c r="AP7"/>
  <c r="AP43" s="1"/>
  <c r="AB7"/>
  <c r="AB43" s="1"/>
  <c r="D32" i="58"/>
  <c r="BU14" i="2"/>
  <c r="BL14"/>
  <c r="BE14" s="1"/>
  <c r="AF12" i="37" s="1"/>
  <c r="BC14" i="2"/>
  <c r="AV14" s="1"/>
  <c r="AA12" i="37" s="1"/>
  <c r="BC25" i="2"/>
  <c r="H17" i="5"/>
  <c r="H13"/>
  <c r="B31" i="58"/>
  <c r="B29"/>
  <c r="CD14" i="2"/>
  <c r="CC14" s="1"/>
  <c r="AS12" i="37" s="1"/>
  <c r="H16" i="5"/>
  <c r="H7"/>
  <c r="BJ31" i="19"/>
  <c r="H19" i="5"/>
  <c r="H18"/>
  <c r="H14"/>
  <c r="H9"/>
  <c r="H8"/>
  <c r="J6" i="32"/>
  <c r="F6"/>
  <c r="DC32" i="58"/>
  <c r="CI32"/>
  <c r="BO32"/>
  <c r="AU32"/>
  <c r="AA32"/>
  <c r="G32"/>
  <c r="AV33" i="29"/>
  <c r="BQ32"/>
  <c r="AO32"/>
  <c r="M32"/>
  <c r="BJ31"/>
  <c r="AH31"/>
  <c r="F31"/>
  <c r="BC30"/>
  <c r="AA30"/>
  <c r="BX29"/>
  <c r="AV29"/>
  <c r="T29"/>
  <c r="BQ28"/>
  <c r="AO28"/>
  <c r="M28"/>
  <c r="BC26"/>
  <c r="AA26"/>
  <c r="J26" i="35"/>
  <c r="AS25"/>
  <c r="Y25"/>
  <c r="E25"/>
  <c r="AN24"/>
  <c r="T24"/>
  <c r="BC23"/>
  <c r="AI23"/>
  <c r="O23"/>
  <c r="AX22"/>
  <c r="AD22"/>
  <c r="J22"/>
  <c r="AS21"/>
  <c r="Y21"/>
  <c r="E21"/>
  <c r="AN20"/>
  <c r="T20"/>
  <c r="BC19"/>
  <c r="AI19"/>
  <c r="O19"/>
  <c r="AX18"/>
  <c r="AD18"/>
  <c r="J18"/>
  <c r="AS17"/>
  <c r="Y17"/>
  <c r="E17"/>
  <c r="AN16"/>
  <c r="T16"/>
  <c r="BC15"/>
  <c r="AI15"/>
  <c r="O15"/>
  <c r="AX14"/>
  <c r="AD14"/>
  <c r="J14"/>
  <c r="AS13"/>
  <c r="Y13"/>
  <c r="E13"/>
  <c r="AN12"/>
  <c r="T12"/>
  <c r="BC11"/>
  <c r="AI11"/>
  <c r="O11"/>
  <c r="AX10"/>
  <c r="AD10"/>
  <c r="J10"/>
  <c r="AS9"/>
  <c r="Y9"/>
  <c r="E9"/>
  <c r="AN8"/>
  <c r="T8"/>
  <c r="BC7"/>
  <c r="AI7"/>
  <c r="O7"/>
  <c r="CX32" i="58"/>
  <c r="AC33" i="5"/>
  <c r="CD32" i="58"/>
  <c r="Y33" i="5"/>
  <c r="BJ32" i="58"/>
  <c r="U33" i="5"/>
  <c r="AP32" i="58"/>
  <c r="Q33" i="5"/>
  <c r="V32" i="58"/>
  <c r="M33" i="5"/>
  <c r="B32" i="58"/>
  <c r="I33" i="5"/>
  <c r="BQ27" i="29"/>
  <c r="BC25"/>
  <c r="AA25"/>
  <c r="BX24"/>
  <c r="AV24"/>
  <c r="T24"/>
  <c r="BQ23"/>
  <c r="AO23"/>
  <c r="M23"/>
  <c r="BJ22"/>
  <c r="AH22"/>
  <c r="F22"/>
  <c r="BC21"/>
  <c r="AA21"/>
  <c r="BX20"/>
  <c r="AV20"/>
  <c r="T20"/>
  <c r="BQ19"/>
  <c r="AO19"/>
  <c r="M19"/>
  <c r="BJ18"/>
  <c r="AH18"/>
  <c r="F18"/>
  <c r="BQ17"/>
  <c r="AO17"/>
  <c r="M17"/>
  <c r="E26" i="35"/>
  <c r="AX25"/>
  <c r="AN25"/>
  <c r="AD25"/>
  <c r="T25"/>
  <c r="J25"/>
  <c r="BC24"/>
  <c r="AS24"/>
  <c r="AI24"/>
  <c r="Y24"/>
  <c r="O24"/>
  <c r="E24"/>
  <c r="AX23"/>
  <c r="AN23"/>
  <c r="AD23"/>
  <c r="T23"/>
  <c r="J23"/>
  <c r="BC22"/>
  <c r="AS22"/>
  <c r="AI22"/>
  <c r="Y22"/>
  <c r="O22"/>
  <c r="E22"/>
  <c r="AX21"/>
  <c r="AN21"/>
  <c r="AD21"/>
  <c r="T21"/>
  <c r="J21"/>
  <c r="BC20"/>
  <c r="AS20"/>
  <c r="AI20"/>
  <c r="Y20"/>
  <c r="O20"/>
  <c r="E20"/>
  <c r="AX19"/>
  <c r="AN19"/>
  <c r="AD19"/>
  <c r="T19"/>
  <c r="J19"/>
  <c r="BC18"/>
  <c r="AS18"/>
  <c r="AI18"/>
  <c r="Y18"/>
  <c r="O18"/>
  <c r="E18"/>
  <c r="AX17"/>
  <c r="AN17"/>
  <c r="AD17"/>
  <c r="T17"/>
  <c r="J17"/>
  <c r="BC16"/>
  <c r="AS16"/>
  <c r="AI16"/>
  <c r="Y16"/>
  <c r="O16"/>
  <c r="E16"/>
  <c r="AX15"/>
  <c r="AN15"/>
  <c r="AD15"/>
  <c r="T15"/>
  <c r="J15"/>
  <c r="BC14"/>
  <c r="AS14"/>
  <c r="AI14"/>
  <c r="Y14"/>
  <c r="O14"/>
  <c r="E14"/>
  <c r="AX13"/>
  <c r="AN13"/>
  <c r="AD13"/>
  <c r="T13"/>
  <c r="J13"/>
  <c r="BC12"/>
  <c r="AS12"/>
  <c r="AI12"/>
  <c r="Y12"/>
  <c r="O12"/>
  <c r="E12"/>
  <c r="AX11"/>
  <c r="AN11"/>
  <c r="AD11"/>
  <c r="T11"/>
  <c r="J11"/>
  <c r="BC10"/>
  <c r="AS10"/>
  <c r="AI10"/>
  <c r="Y10"/>
  <c r="O10"/>
  <c r="E10"/>
  <c r="AX9"/>
  <c r="AN9"/>
  <c r="AD9"/>
  <c r="T9"/>
  <c r="J9"/>
  <c r="BC8"/>
  <c r="AS8"/>
  <c r="AI8"/>
  <c r="Y8"/>
  <c r="O8"/>
  <c r="E8"/>
  <c r="AX7"/>
  <c r="AN7"/>
  <c r="AD7"/>
  <c r="T7"/>
  <c r="J7"/>
  <c r="AA33" i="5"/>
  <c r="W33"/>
  <c r="S33"/>
  <c r="O33"/>
  <c r="K33"/>
  <c r="H20"/>
  <c r="H12" i="73"/>
  <c r="I12" s="1"/>
  <c r="D41" i="79"/>
  <c r="H10" i="5"/>
  <c r="H7" i="72"/>
  <c r="I7" s="1"/>
  <c r="BY7" i="7"/>
  <c r="BY43" s="1"/>
  <c r="BK7"/>
  <c r="BK43" s="1"/>
  <c r="AW7"/>
  <c r="AW43" s="1"/>
  <c r="AI7"/>
  <c r="AI43" s="1"/>
  <c r="U7"/>
  <c r="U43" s="1"/>
  <c r="G7"/>
  <c r="G43" s="1"/>
  <c r="CN31" i="19"/>
  <c r="BT31"/>
  <c r="AZ31"/>
  <c r="AF31"/>
  <c r="L31"/>
  <c r="AE8" i="18"/>
  <c r="AG8" s="1"/>
  <c r="AE10"/>
  <c r="AG10" s="1"/>
  <c r="AE14"/>
  <c r="AG14" s="1"/>
  <c r="AE22"/>
  <c r="AG22" s="1"/>
  <c r="AE30"/>
  <c r="AG30" s="1"/>
  <c r="AE11"/>
  <c r="AG11" s="1"/>
  <c r="AE13"/>
  <c r="AG13" s="1"/>
  <c r="AE21"/>
  <c r="AG21" s="1"/>
  <c r="AE27"/>
  <c r="AG27" s="1"/>
  <c r="AE29"/>
  <c r="AG29" s="1"/>
  <c r="O18"/>
  <c r="Q18" s="1"/>
  <c r="O23"/>
  <c r="Q23" s="1"/>
  <c r="AK32" i="35"/>
  <c r="Q32"/>
  <c r="P31" i="33"/>
  <c r="H31"/>
  <c r="AU32" i="35"/>
  <c r="AA32"/>
  <c r="G32"/>
  <c r="AL10" i="16"/>
  <c r="AH10"/>
  <c r="F10"/>
  <c r="C32" i="35"/>
  <c r="H32"/>
  <c r="M32"/>
  <c r="R32"/>
  <c r="W32"/>
  <c r="AB32"/>
  <c r="AG32"/>
  <c r="AL32"/>
  <c r="AQ32"/>
  <c r="BA32"/>
  <c r="AV32"/>
  <c r="K11" i="41"/>
  <c r="G11"/>
  <c r="C11"/>
  <c r="K9"/>
  <c r="G9"/>
  <c r="C9"/>
  <c r="AE30" i="253" l="1"/>
  <c r="AD31"/>
  <c r="BC31"/>
  <c r="BB32"/>
  <c r="L31"/>
  <c r="M30"/>
  <c r="H21" i="41"/>
  <c r="G21"/>
  <c r="Z13" i="64"/>
  <c r="AA13" s="1"/>
  <c r="AB13" s="1"/>
  <c r="L39" i="35"/>
  <c r="O39" s="1"/>
  <c r="S41" i="34"/>
  <c r="CO16" i="2"/>
  <c r="AZ14" i="37" s="1"/>
  <c r="G39" i="35"/>
  <c r="J39" s="1"/>
  <c r="L41" i="34"/>
  <c r="AP40" i="16"/>
  <c r="AU39" i="35"/>
  <c r="AX39" s="1"/>
  <c r="BP41" i="34"/>
  <c r="B41" i="33"/>
  <c r="C48"/>
  <c r="C49"/>
  <c r="D41" i="34"/>
  <c r="F32" i="253"/>
  <c r="G31"/>
  <c r="BX43" i="2"/>
  <c r="CD40"/>
  <c r="BY40" s="1"/>
  <c r="I29"/>
  <c r="E27" i="37" s="1"/>
  <c r="G29" i="2"/>
  <c r="I26"/>
  <c r="E24" i="37" s="1"/>
  <c r="G26" i="2"/>
  <c r="D24" i="37" s="1"/>
  <c r="CD39" i="2"/>
  <c r="BY39" s="1"/>
  <c r="AQ37" i="37" s="1"/>
  <c r="F23" i="14"/>
  <c r="D15" i="15"/>
  <c r="F15" s="1"/>
  <c r="G15" s="1"/>
  <c r="D14" i="19" s="1"/>
  <c r="G38" i="80"/>
  <c r="G38" i="79"/>
  <c r="G38" i="78"/>
  <c r="F38" i="77"/>
  <c r="F42" s="1"/>
  <c r="G42"/>
  <c r="G42" i="76"/>
  <c r="F38"/>
  <c r="F42" s="1"/>
  <c r="G42" i="75"/>
  <c r="F38"/>
  <c r="F42" s="1"/>
  <c r="F38" i="74"/>
  <c r="F42" s="1"/>
  <c r="G42"/>
  <c r="F38" i="73"/>
  <c r="F42" s="1"/>
  <c r="G42"/>
  <c r="H13" i="74"/>
  <c r="H14" s="1"/>
  <c r="E22" i="70"/>
  <c r="F22" s="1"/>
  <c r="D14" i="15"/>
  <c r="F14" s="1"/>
  <c r="G14" s="1"/>
  <c r="D13" i="19" s="1"/>
  <c r="F37" i="75"/>
  <c r="F37" i="76"/>
  <c r="F37" i="79"/>
  <c r="F47" i="70"/>
  <c r="H46"/>
  <c r="K46" s="1"/>
  <c r="F37" i="78"/>
  <c r="F37" i="74"/>
  <c r="F37" i="80"/>
  <c r="D12" i="41"/>
  <c r="D13" s="1"/>
  <c r="D42" s="1"/>
  <c r="F37" i="73"/>
  <c r="F37" i="77"/>
  <c r="G9" i="16"/>
  <c r="H9" s="1"/>
  <c r="O8" i="19" s="1"/>
  <c r="AM7" i="16"/>
  <c r="AM43" s="1"/>
  <c r="AE10"/>
  <c r="AF10" s="1"/>
  <c r="BW9" i="19" s="1"/>
  <c r="G10" i="16"/>
  <c r="H10" s="1"/>
  <c r="O9" i="19" s="1"/>
  <c r="G8" i="16"/>
  <c r="H8" s="1"/>
  <c r="O7" i="19" s="1"/>
  <c r="AA10" i="16"/>
  <c r="AB10" s="1"/>
  <c r="BM9" i="19" s="1"/>
  <c r="O10" i="16"/>
  <c r="P10" s="1"/>
  <c r="AI9" i="19" s="1"/>
  <c r="AM10" i="16"/>
  <c r="AN10" s="1"/>
  <c r="CQ9" i="19" s="1"/>
  <c r="AI10" i="16"/>
  <c r="AJ10" s="1"/>
  <c r="CG9" i="19" s="1"/>
  <c r="AQ9" i="16"/>
  <c r="AR9" s="1"/>
  <c r="DA8" i="19" s="1"/>
  <c r="K10" i="16"/>
  <c r="L10" s="1"/>
  <c r="Y9" i="19" s="1"/>
  <c r="S10" i="16"/>
  <c r="T10" s="1"/>
  <c r="AS9" i="19" s="1"/>
  <c r="D26" i="41"/>
  <c r="D27" s="1"/>
  <c r="I26"/>
  <c r="I27" s="1"/>
  <c r="AJ7" i="15"/>
  <c r="AJ43" s="1"/>
  <c r="T7"/>
  <c r="T31" i="64"/>
  <c r="U31" s="1"/>
  <c r="AU31" i="19" s="1"/>
  <c r="AF31" i="64"/>
  <c r="AG31" s="1"/>
  <c r="BY31" i="19" s="1"/>
  <c r="L31" i="64"/>
  <c r="M31" s="1"/>
  <c r="AA31" i="19" s="1"/>
  <c r="AB31" i="64"/>
  <c r="AC31" s="1"/>
  <c r="BO31" i="19" s="1"/>
  <c r="AJ31" i="64"/>
  <c r="AK31" s="1"/>
  <c r="CI31" i="19" s="1"/>
  <c r="P31" i="64"/>
  <c r="Q31" s="1"/>
  <c r="AK31" i="19" s="1"/>
  <c r="H31" i="64"/>
  <c r="I31" s="1"/>
  <c r="Q31" i="19" s="1"/>
  <c r="X31" i="64"/>
  <c r="Y31" s="1"/>
  <c r="BE31" i="19" s="1"/>
  <c r="AR31" i="64"/>
  <c r="AS31" s="1"/>
  <c r="DC31" i="19" s="1"/>
  <c r="AP13" i="64"/>
  <c r="AQ13" s="1"/>
  <c r="AR13" s="1"/>
  <c r="J13"/>
  <c r="K13" s="1"/>
  <c r="L13" s="1"/>
  <c r="F36" i="71"/>
  <c r="G37"/>
  <c r="G38" s="1"/>
  <c r="E46" i="70"/>
  <c r="G46" s="1"/>
  <c r="E39" i="5"/>
  <c r="E40" s="1"/>
  <c r="E43" s="1"/>
  <c r="F22"/>
  <c r="H22" s="1"/>
  <c r="F21" i="58" s="1"/>
  <c r="B24" i="5"/>
  <c r="F23"/>
  <c r="H23" s="1"/>
  <c r="AS25" i="2"/>
  <c r="Y23" i="37" s="1"/>
  <c r="L9" i="6"/>
  <c r="M9" s="1"/>
  <c r="BC7" i="58" s="1"/>
  <c r="H14" i="6"/>
  <c r="I14" s="1"/>
  <c r="AI12" i="58" s="1"/>
  <c r="F24" i="14"/>
  <c r="D9" i="6"/>
  <c r="E9" s="1"/>
  <c r="O7" i="58" s="1"/>
  <c r="CD38" i="2"/>
  <c r="AW38"/>
  <c r="AW39" s="1"/>
  <c r="AW40" s="1"/>
  <c r="BC37"/>
  <c r="CA37"/>
  <c r="AR35" i="37" s="1"/>
  <c r="CC37" i="2"/>
  <c r="AS35" i="37" s="1"/>
  <c r="BW37" i="2"/>
  <c r="AP35" i="37" s="1"/>
  <c r="BY37" i="2"/>
  <c r="AQ35" i="37" s="1"/>
  <c r="CP38" i="2"/>
  <c r="CP39" s="1"/>
  <c r="CP40" s="1"/>
  <c r="CV37"/>
  <c r="AN38"/>
  <c r="AN39" s="1"/>
  <c r="AN40" s="1"/>
  <c r="AT37"/>
  <c r="AO37" s="1"/>
  <c r="W35" i="37" s="1"/>
  <c r="M38" i="2"/>
  <c r="M39" s="1"/>
  <c r="M40" s="1"/>
  <c r="S37"/>
  <c r="N37" s="1"/>
  <c r="H35" i="37" s="1"/>
  <c r="CG38" i="2"/>
  <c r="CG39" s="1"/>
  <c r="CG40" s="1"/>
  <c r="CM37"/>
  <c r="H12" i="41"/>
  <c r="H13" s="1"/>
  <c r="H42" s="1"/>
  <c r="L14" i="6"/>
  <c r="M14" s="1"/>
  <c r="BC12" i="58" s="1"/>
  <c r="H27" i="70"/>
  <c r="F9" i="6"/>
  <c r="G9" s="1"/>
  <c r="Y7" i="58" s="1"/>
  <c r="H8" i="75"/>
  <c r="I8" s="1"/>
  <c r="D29" i="70"/>
  <c r="H28"/>
  <c r="I12" i="72"/>
  <c r="K12" s="1"/>
  <c r="K11"/>
  <c r="F12" i="73"/>
  <c r="G12" s="1"/>
  <c r="J14" i="6"/>
  <c r="K14" s="1"/>
  <c r="AS12" i="58" s="1"/>
  <c r="I7" i="74"/>
  <c r="K7" s="1"/>
  <c r="I12" i="75"/>
  <c r="K12" s="1"/>
  <c r="E31" i="78"/>
  <c r="F29" i="29"/>
  <c r="BP10" i="2"/>
  <c r="AL8" i="37" s="1"/>
  <c r="CS14" i="2"/>
  <c r="BB12" i="37" s="1"/>
  <c r="BT27" i="2"/>
  <c r="AN25" i="37" s="1"/>
  <c r="G8" i="2"/>
  <c r="D6" i="37" s="1"/>
  <c r="X31" i="253"/>
  <c r="Y30"/>
  <c r="R31"/>
  <c r="S30"/>
  <c r="BO31"/>
  <c r="BN32"/>
  <c r="AQ31"/>
  <c r="AP32"/>
  <c r="AV31"/>
  <c r="AW30"/>
  <c r="AJ33"/>
  <c r="AK32"/>
  <c r="BH32"/>
  <c r="BI31"/>
  <c r="F36" i="79"/>
  <c r="H13" i="72"/>
  <c r="I13" s="1"/>
  <c r="H8" i="74"/>
  <c r="F16" i="72"/>
  <c r="G16" s="1"/>
  <c r="G17" s="1"/>
  <c r="G18" s="1"/>
  <c r="G19" s="1"/>
  <c r="G20" s="1"/>
  <c r="G21" s="1"/>
  <c r="G22" s="1"/>
  <c r="G23" s="1"/>
  <c r="G24" s="1"/>
  <c r="G25" s="1"/>
  <c r="G26" s="1"/>
  <c r="G27" s="1"/>
  <c r="G28" s="1"/>
  <c r="G29" s="1"/>
  <c r="G30" s="1"/>
  <c r="G31" s="1"/>
  <c r="G32" s="1"/>
  <c r="G33" s="1"/>
  <c r="G34" s="1"/>
  <c r="G35" s="1"/>
  <c r="G36" s="1"/>
  <c r="E25" i="73"/>
  <c r="H13" i="75"/>
  <c r="E18" i="70"/>
  <c r="F18" s="1"/>
  <c r="O7" i="7"/>
  <c r="O43" s="1"/>
  <c r="E14" i="64"/>
  <c r="G14" i="19" s="1"/>
  <c r="AS14" i="64"/>
  <c r="DC14" i="19" s="1"/>
  <c r="AO14" i="64"/>
  <c r="CS14" i="19" s="1"/>
  <c r="Q14" i="64"/>
  <c r="AK14" i="19" s="1"/>
  <c r="AG14" i="64"/>
  <c r="BY14" i="19" s="1"/>
  <c r="AK14" i="64"/>
  <c r="CI14" i="19" s="1"/>
  <c r="I14" i="64"/>
  <c r="Q14" i="19" s="1"/>
  <c r="Y14" i="64"/>
  <c r="BE14" i="19" s="1"/>
  <c r="AC14" i="64"/>
  <c r="BO14" i="19" s="1"/>
  <c r="M14" i="64"/>
  <c r="AA14" i="19" s="1"/>
  <c r="U14" i="64"/>
  <c r="AU14" i="19" s="1"/>
  <c r="E26" i="2"/>
  <c r="C24" i="37" s="1"/>
  <c r="AS18" i="2"/>
  <c r="Y16" i="37" s="1"/>
  <c r="AX13" i="2"/>
  <c r="AB11" i="37" s="1"/>
  <c r="BW16" i="2"/>
  <c r="AP14" i="37" s="1"/>
  <c r="CU28" i="2"/>
  <c r="BC26" i="37" s="1"/>
  <c r="CF15" i="2"/>
  <c r="AU13" i="37" s="1"/>
  <c r="E8" i="2"/>
  <c r="C6" i="37" s="1"/>
  <c r="BP27" i="2"/>
  <c r="AL25" i="37" s="1"/>
  <c r="CL15" i="2"/>
  <c r="AX13" i="37" s="1"/>
  <c r="CA16" i="2"/>
  <c r="AR14" i="37" s="1"/>
  <c r="CJ23" i="2"/>
  <c r="AW21" i="37" s="1"/>
  <c r="CF29" i="2"/>
  <c r="AU27" i="37" s="1"/>
  <c r="BG20" i="2"/>
  <c r="AG18" i="37" s="1"/>
  <c r="BE30" i="2"/>
  <c r="AF28" i="37" s="1"/>
  <c r="CS26" i="2"/>
  <c r="BB24" i="37" s="1"/>
  <c r="CF23" i="2"/>
  <c r="AU21" i="37" s="1"/>
  <c r="AV13" i="2"/>
  <c r="AA11" i="37" s="1"/>
  <c r="CH15" i="2"/>
  <c r="AV13" i="37" s="1"/>
  <c r="AF21" i="2"/>
  <c r="R19" i="37" s="1"/>
  <c r="B59" i="77"/>
  <c r="B60" s="1"/>
  <c r="F13"/>
  <c r="G13" s="1"/>
  <c r="F36" i="74"/>
  <c r="F36" i="80"/>
  <c r="F36" i="73"/>
  <c r="F36" i="78"/>
  <c r="F36" i="76"/>
  <c r="F36" i="75"/>
  <c r="F36" i="77"/>
  <c r="C26" i="41"/>
  <c r="C27" s="1"/>
  <c r="E26"/>
  <c r="E27" s="1"/>
  <c r="L26"/>
  <c r="L27" s="1"/>
  <c r="G26"/>
  <c r="G27" s="1"/>
  <c r="H26"/>
  <c r="H27" s="1"/>
  <c r="AV19" i="29"/>
  <c r="BQ22"/>
  <c r="V8" i="16"/>
  <c r="U7"/>
  <c r="AO26" i="29"/>
  <c r="AH29"/>
  <c r="F8" i="76"/>
  <c r="L12" i="41"/>
  <c r="L13" s="1"/>
  <c r="L42" s="1"/>
  <c r="AH21" i="29"/>
  <c r="BC24"/>
  <c r="AO30"/>
  <c r="AH33"/>
  <c r="AH7" i="16"/>
  <c r="F17" i="78"/>
  <c r="H17" s="1"/>
  <c r="AH13" i="64"/>
  <c r="AI13" s="1"/>
  <c r="AJ13" s="1"/>
  <c r="R13"/>
  <c r="S13" s="1"/>
  <c r="T13" s="1"/>
  <c r="N13"/>
  <c r="O13" s="1"/>
  <c r="P13" s="1"/>
  <c r="AD13"/>
  <c r="AE13" s="1"/>
  <c r="AF13" s="1"/>
  <c r="C13"/>
  <c r="D13" s="1"/>
  <c r="B12"/>
  <c r="J12" s="1"/>
  <c r="V13"/>
  <c r="W13" s="1"/>
  <c r="X13" s="1"/>
  <c r="AL13"/>
  <c r="AM13" s="1"/>
  <c r="AN13" s="1"/>
  <c r="AO18" i="29"/>
  <c r="BX23"/>
  <c r="T15"/>
  <c r="K26" i="41"/>
  <c r="K27" s="1"/>
  <c r="CA12" i="2"/>
  <c r="AR10" i="37" s="1"/>
  <c r="BY32" i="2"/>
  <c r="AQ30" i="37" s="1"/>
  <c r="BW12" i="2"/>
  <c r="AP10" i="37" s="1"/>
  <c r="AD25" i="2"/>
  <c r="Q23" i="37" s="1"/>
  <c r="AZ23" i="2"/>
  <c r="AC21" i="37" s="1"/>
  <c r="AZ19" i="2"/>
  <c r="AC17" i="37" s="1"/>
  <c r="BG16" i="2"/>
  <c r="AG14" i="37" s="1"/>
  <c r="BK16" i="2"/>
  <c r="AI14" i="37" s="1"/>
  <c r="C14" i="2"/>
  <c r="B12" i="37" s="1"/>
  <c r="AF25" i="2"/>
  <c r="R23" i="37" s="1"/>
  <c r="R21" i="2"/>
  <c r="J19" i="37" s="1"/>
  <c r="W22" i="2"/>
  <c r="M20" i="37" s="1"/>
  <c r="BG26" i="2"/>
  <c r="AG24" i="37" s="1"/>
  <c r="BB19" i="2"/>
  <c r="AD17" i="37" s="1"/>
  <c r="CC10" i="2"/>
  <c r="AS8" i="37" s="1"/>
  <c r="AQ20" i="2"/>
  <c r="X18" i="37" s="1"/>
  <c r="BR29" i="2"/>
  <c r="AM27" i="37" s="1"/>
  <c r="W18" i="2"/>
  <c r="M16" i="37" s="1"/>
  <c r="AS30" i="2"/>
  <c r="Y28" i="37" s="1"/>
  <c r="BY12" i="2"/>
  <c r="AQ10" i="37" s="1"/>
  <c r="Y18" i="2"/>
  <c r="N16" i="37" s="1"/>
  <c r="AD17" i="2"/>
  <c r="Q15" i="37" s="1"/>
  <c r="BR15" i="2"/>
  <c r="AM13" i="37" s="1"/>
  <c r="I14" i="2"/>
  <c r="E12" i="37" s="1"/>
  <c r="G14" i="2"/>
  <c r="D12" i="37" s="1"/>
  <c r="AO20" i="2"/>
  <c r="W18" i="37" s="1"/>
  <c r="BN29" i="2"/>
  <c r="AK27" i="37" s="1"/>
  <c r="BP11" i="2"/>
  <c r="AL9" i="37" s="1"/>
  <c r="I24" i="2"/>
  <c r="E22" i="37" s="1"/>
  <c r="BY16" i="2"/>
  <c r="AQ14" i="37" s="1"/>
  <c r="BG22" i="2"/>
  <c r="AG20" i="37" s="1"/>
  <c r="CO26" i="2"/>
  <c r="AZ24" i="37" s="1"/>
  <c r="BR19" i="2"/>
  <c r="AM17" i="37" s="1"/>
  <c r="CO14" i="2"/>
  <c r="AZ12" i="37" s="1"/>
  <c r="BN27" i="2"/>
  <c r="AK25" i="37" s="1"/>
  <c r="CL29" i="2"/>
  <c r="AX27" i="37" s="1"/>
  <c r="G32" i="2"/>
  <c r="D30" i="37" s="1"/>
  <c r="AM18" i="2"/>
  <c r="V16" i="37" s="1"/>
  <c r="BP15" i="2"/>
  <c r="AL13" i="37" s="1"/>
  <c r="L21" i="2"/>
  <c r="G19" i="37" s="1"/>
  <c r="AD11" i="2"/>
  <c r="Q9" i="37" s="1"/>
  <c r="C8" i="2"/>
  <c r="B6" i="37" s="1"/>
  <c r="AH11" i="2"/>
  <c r="S9" i="37" s="1"/>
  <c r="E17" i="2"/>
  <c r="C15" i="37" s="1"/>
  <c r="AZ27" i="2"/>
  <c r="AC25" i="37" s="1"/>
  <c r="BE26" i="2"/>
  <c r="AF24" i="37" s="1"/>
  <c r="BY28" i="2"/>
  <c r="AQ26" i="37" s="1"/>
  <c r="BW32" i="2"/>
  <c r="AP30" i="37" s="1"/>
  <c r="AQ18" i="2"/>
  <c r="X16" i="37" s="1"/>
  <c r="BR17" i="2"/>
  <c r="AM15" i="37" s="1"/>
  <c r="BY24" i="2"/>
  <c r="AQ22" i="37" s="1"/>
  <c r="CH29" i="2"/>
  <c r="AV27" i="37" s="1"/>
  <c r="BN17" i="2"/>
  <c r="AK15" i="37" s="1"/>
  <c r="AV27" i="2"/>
  <c r="AA25" i="37" s="1"/>
  <c r="AM20" i="2"/>
  <c r="V18" i="37" s="1"/>
  <c r="BW10" i="2"/>
  <c r="AP8" i="37" s="1"/>
  <c r="P21" i="2"/>
  <c r="I19" i="37" s="1"/>
  <c r="CS28" i="2"/>
  <c r="BB26" i="37" s="1"/>
  <c r="U22" i="2"/>
  <c r="L20" i="37" s="1"/>
  <c r="AH25" i="2"/>
  <c r="S23" i="37" s="1"/>
  <c r="I32" i="2"/>
  <c r="E30" i="37" s="1"/>
  <c r="BK24" i="2"/>
  <c r="AI22" i="37" s="1"/>
  <c r="BI16" i="2"/>
  <c r="AH14" i="37" s="1"/>
  <c r="BI20" i="2"/>
  <c r="AH18" i="37" s="1"/>
  <c r="CC28" i="2"/>
  <c r="AS26" i="37" s="1"/>
  <c r="BE20" i="2"/>
  <c r="AF18" i="37" s="1"/>
  <c r="BI30" i="2"/>
  <c r="AH28" i="37" s="1"/>
  <c r="E32" i="2"/>
  <c r="C30" i="37" s="1"/>
  <c r="BT17" i="2"/>
  <c r="AN15" i="37" s="1"/>
  <c r="BG30" i="2"/>
  <c r="AG28" i="37" s="1"/>
  <c r="BN19" i="2"/>
  <c r="AK17" i="37" s="1"/>
  <c r="CO28" i="2"/>
  <c r="AZ26" i="37" s="1"/>
  <c r="C26" i="2"/>
  <c r="B24" i="37" s="1"/>
  <c r="AF11" i="2"/>
  <c r="R9" i="37" s="1"/>
  <c r="CQ14" i="2"/>
  <c r="BA12" i="37" s="1"/>
  <c r="BP19" i="2"/>
  <c r="AL17" i="37" s="1"/>
  <c r="Y22" i="2"/>
  <c r="N20" i="37" s="1"/>
  <c r="CA10" i="2"/>
  <c r="AR8" i="37" s="1"/>
  <c r="AZ13" i="2"/>
  <c r="AC11" i="37" s="1"/>
  <c r="CQ26" i="2"/>
  <c r="BA24" i="37" s="1"/>
  <c r="U18" i="2"/>
  <c r="L16" i="37" s="1"/>
  <c r="CA24" i="2"/>
  <c r="AR22" i="37" s="1"/>
  <c r="BW28" i="2"/>
  <c r="AP26" i="37" s="1"/>
  <c r="AJ17" i="2"/>
  <c r="T15" i="37" s="1"/>
  <c r="AH17" i="2"/>
  <c r="S15" i="37" s="1"/>
  <c r="BG24" i="2"/>
  <c r="AG22" i="37" s="1"/>
  <c r="AX27" i="2"/>
  <c r="AB25" i="37" s="1"/>
  <c r="BW24" i="2"/>
  <c r="AP22" i="37" s="1"/>
  <c r="BT29" i="2"/>
  <c r="AN27" i="37" s="1"/>
  <c r="BN15" i="2"/>
  <c r="AK13" i="37" s="1"/>
  <c r="AV23" i="2"/>
  <c r="AA21" i="37" s="1"/>
  <c r="BI22" i="2"/>
  <c r="AH20" i="37" s="1"/>
  <c r="AH21" i="2"/>
  <c r="S19" i="37" s="1"/>
  <c r="BE22" i="2"/>
  <c r="AF20" i="37" s="1"/>
  <c r="BB23" i="2"/>
  <c r="AD21" i="37" s="1"/>
  <c r="BI24" i="2"/>
  <c r="AH22" i="37" s="1"/>
  <c r="AJ21" i="2"/>
  <c r="T19" i="37" s="1"/>
  <c r="AV19" i="2"/>
  <c r="AA17" i="37" s="1"/>
  <c r="CH23" i="2"/>
  <c r="AV21" i="37" s="1"/>
  <c r="BI26" i="2"/>
  <c r="AH24" i="37" s="1"/>
  <c r="AO8" i="2"/>
  <c r="W6" i="37" s="1"/>
  <c r="L23" i="2"/>
  <c r="G21" i="37" s="1"/>
  <c r="CS27" i="2"/>
  <c r="BB25" i="37" s="1"/>
  <c r="AO12" i="2"/>
  <c r="W10" i="37" s="1"/>
  <c r="N19" i="2"/>
  <c r="H17" i="37" s="1"/>
  <c r="AX9" i="2"/>
  <c r="AB7" i="37" s="1"/>
  <c r="N27" i="2"/>
  <c r="H25" i="37" s="1"/>
  <c r="BI21" i="2"/>
  <c r="AH19" i="37" s="1"/>
  <c r="BW20" i="2"/>
  <c r="AP18" i="37" s="1"/>
  <c r="E18" i="2"/>
  <c r="C16" i="37" s="1"/>
  <c r="N29" i="2"/>
  <c r="H27" i="37" s="1"/>
  <c r="AM24" i="2"/>
  <c r="V22" i="37" s="1"/>
  <c r="CH17" i="2"/>
  <c r="AV15" i="37" s="1"/>
  <c r="AA12" i="2"/>
  <c r="O10" i="37" s="1"/>
  <c r="Y25" i="2"/>
  <c r="N23" i="37" s="1"/>
  <c r="AQ8" i="2"/>
  <c r="X6" i="37" s="1"/>
  <c r="AS32" i="2"/>
  <c r="Y30" i="37" s="1"/>
  <c r="Y26" i="2"/>
  <c r="N24" i="37" s="1"/>
  <c r="CU11" i="2"/>
  <c r="BC9" i="37" s="1"/>
  <c r="CS24" i="2"/>
  <c r="BB22" i="37" s="1"/>
  <c r="AS28" i="2"/>
  <c r="Y26" i="37" s="1"/>
  <c r="I30" i="2"/>
  <c r="E28" i="37" s="1"/>
  <c r="CH31" i="2"/>
  <c r="AV29" i="37" s="1"/>
  <c r="CJ31" i="2"/>
  <c r="AW29" i="37" s="1"/>
  <c r="CF31" i="2"/>
  <c r="AU29" i="37" s="1"/>
  <c r="CA32" i="2"/>
  <c r="AR30" i="37" s="1"/>
  <c r="CQ10" i="2"/>
  <c r="BA8" i="37" s="1"/>
  <c r="E16" i="2"/>
  <c r="C14" i="37" s="1"/>
  <c r="U26" i="2"/>
  <c r="L24" i="37" s="1"/>
  <c r="BR13" i="2"/>
  <c r="AM11" i="37" s="1"/>
  <c r="L15" i="2"/>
  <c r="G13" i="37" s="1"/>
  <c r="L27" i="2"/>
  <c r="G25" i="37" s="1"/>
  <c r="AH15" i="2"/>
  <c r="S13" i="37" s="1"/>
  <c r="CQ11" i="2"/>
  <c r="BA9" i="37" s="1"/>
  <c r="P27" i="2"/>
  <c r="I25" i="37" s="1"/>
  <c r="CO19" i="2"/>
  <c r="AZ17" i="37" s="1"/>
  <c r="G16" i="2"/>
  <c r="D14" i="37" s="1"/>
  <c r="CS16" i="2"/>
  <c r="BB14" i="37" s="1"/>
  <c r="CJ21" i="2"/>
  <c r="AW19" i="37" s="1"/>
  <c r="R19" i="2"/>
  <c r="J17" i="37" s="1"/>
  <c r="CO20" i="2"/>
  <c r="AZ18" i="37" s="1"/>
  <c r="BP21" i="2"/>
  <c r="AL19" i="37" s="1"/>
  <c r="CU20" i="2"/>
  <c r="BC18" i="37" s="1"/>
  <c r="BN11" i="2"/>
  <c r="AK9" i="37" s="1"/>
  <c r="R29" i="2"/>
  <c r="J27" i="37" s="1"/>
  <c r="L29" i="2"/>
  <c r="G27" i="37" s="1"/>
  <c r="BR21" i="2"/>
  <c r="AM19" i="37" s="1"/>
  <c r="CH21" i="2"/>
  <c r="AV19" i="37" s="1"/>
  <c r="CQ29" i="2"/>
  <c r="BA27" i="37" s="1"/>
  <c r="AO16" i="2"/>
  <c r="W14" i="37" s="1"/>
  <c r="U30" i="2"/>
  <c r="L28" i="37" s="1"/>
  <c r="BR16" i="2"/>
  <c r="AM14" i="37" s="1"/>
  <c r="BR11" i="2"/>
  <c r="AM9" i="37" s="1"/>
  <c r="AO26" i="2"/>
  <c r="W24" i="37" s="1"/>
  <c r="AH27" i="2"/>
  <c r="S25" i="37" s="1"/>
  <c r="AD8" i="2"/>
  <c r="Q6" i="37" s="1"/>
  <c r="AQ16" i="2"/>
  <c r="X14" i="37" s="1"/>
  <c r="AV9" i="2"/>
  <c r="AA7" i="37" s="1"/>
  <c r="BT13" i="2"/>
  <c r="AN11" i="37" s="1"/>
  <c r="CJ19" i="2"/>
  <c r="AW17" i="37" s="1"/>
  <c r="P19" i="2"/>
  <c r="I17" i="37" s="1"/>
  <c r="G24" i="2"/>
  <c r="D22" i="37" s="1"/>
  <c r="E30" i="2"/>
  <c r="C28" i="37" s="1"/>
  <c r="AS29" i="2"/>
  <c r="Y27" i="37" s="1"/>
  <c r="AZ18" i="2"/>
  <c r="AC16" i="37" s="1"/>
  <c r="BN21" i="2"/>
  <c r="AK19" i="37" s="1"/>
  <c r="C24" i="2"/>
  <c r="B22" i="37" s="1"/>
  <c r="AO30" i="2"/>
  <c r="W28" i="37" s="1"/>
  <c r="AQ30" i="2"/>
  <c r="X28" i="37" s="1"/>
  <c r="CH13" i="2"/>
  <c r="AV11" i="37" s="1"/>
  <c r="P17" i="2"/>
  <c r="I15" i="37" s="1"/>
  <c r="AV31" i="2"/>
  <c r="AA29" i="37" s="1"/>
  <c r="I18" i="2"/>
  <c r="E16" i="37" s="1"/>
  <c r="AD23" i="2"/>
  <c r="Q21" i="37" s="1"/>
  <c r="C20" i="2"/>
  <c r="B18" i="37" s="1"/>
  <c r="AJ19" i="2"/>
  <c r="T17" i="37" s="1"/>
  <c r="AM28" i="2"/>
  <c r="V26" i="37" s="1"/>
  <c r="AX31" i="2"/>
  <c r="AB29" i="37" s="1"/>
  <c r="AF15" i="2"/>
  <c r="R13" i="37" s="1"/>
  <c r="AF19" i="2"/>
  <c r="R17" i="37" s="1"/>
  <c r="N23" i="2"/>
  <c r="H21" i="37" s="1"/>
  <c r="W26" i="2"/>
  <c r="M24" i="37" s="1"/>
  <c r="L17" i="2"/>
  <c r="G15" i="37" s="1"/>
  <c r="L25" i="2"/>
  <c r="G23" i="37" s="1"/>
  <c r="CU16" i="2"/>
  <c r="BC14" i="37" s="1"/>
  <c r="P31" i="2"/>
  <c r="I29" i="37" s="1"/>
  <c r="CF13" i="2"/>
  <c r="AU11" i="37" s="1"/>
  <c r="AM26" i="2"/>
  <c r="V24" i="37" s="1"/>
  <c r="C16" i="2"/>
  <c r="B14" i="37" s="1"/>
  <c r="CU30" i="2"/>
  <c r="BC28" i="37" s="1"/>
  <c r="G13" i="2"/>
  <c r="D11" i="37" s="1"/>
  <c r="AD19" i="2"/>
  <c r="Q17" i="37" s="1"/>
  <c r="CH19" i="2"/>
  <c r="AV17" i="37" s="1"/>
  <c r="BY20" i="2"/>
  <c r="AQ18" i="37" s="1"/>
  <c r="AF23" i="2"/>
  <c r="R21" i="37" s="1"/>
  <c r="P25" i="2"/>
  <c r="I23" i="37" s="1"/>
  <c r="BI32" i="2"/>
  <c r="AH30" i="37" s="1"/>
  <c r="AQ26" i="2"/>
  <c r="X24" i="37" s="1"/>
  <c r="E20" i="2"/>
  <c r="C18" i="37" s="1"/>
  <c r="CL21" i="2"/>
  <c r="AX19" i="37" s="1"/>
  <c r="AQ32" i="2"/>
  <c r="X30" i="37" s="1"/>
  <c r="AM32" i="2"/>
  <c r="V30" i="37" s="1"/>
  <c r="AZ29" i="2"/>
  <c r="AC27" i="37" s="1"/>
  <c r="AF27" i="2"/>
  <c r="R25" i="37" s="1"/>
  <c r="P15" i="2"/>
  <c r="I13" i="37" s="1"/>
  <c r="AO24" i="2"/>
  <c r="W22" i="37" s="1"/>
  <c r="AV18" i="2"/>
  <c r="AA16" i="37" s="1"/>
  <c r="AQ24" i="2"/>
  <c r="X22" i="37" s="1"/>
  <c r="AV29" i="2"/>
  <c r="AA27" i="37" s="1"/>
  <c r="G18" i="2"/>
  <c r="D16" i="37" s="1"/>
  <c r="AJ23" i="2"/>
  <c r="T21" i="37" s="1"/>
  <c r="AA30" i="2"/>
  <c r="O28" i="37" s="1"/>
  <c r="AM12" i="2"/>
  <c r="V10" i="37" s="1"/>
  <c r="CQ20" i="2"/>
  <c r="BA18" i="37" s="1"/>
  <c r="AS12" i="2"/>
  <c r="Y10" i="37" s="1"/>
  <c r="AQ28" i="2"/>
  <c r="X26" i="37" s="1"/>
  <c r="N17" i="2"/>
  <c r="H15" i="37" s="1"/>
  <c r="R15" i="2"/>
  <c r="J13" i="37" s="1"/>
  <c r="N25" i="2"/>
  <c r="H23" i="37" s="1"/>
  <c r="W30" i="2"/>
  <c r="M28" i="37" s="1"/>
  <c r="BN13" i="2"/>
  <c r="AK11" i="37" s="1"/>
  <c r="P23" i="2"/>
  <c r="I21" i="37" s="1"/>
  <c r="AD15" i="2"/>
  <c r="Q13" i="37" s="1"/>
  <c r="E28" i="2"/>
  <c r="C26" i="37" s="1"/>
  <c r="AZ31" i="2"/>
  <c r="AC29" i="37" s="1"/>
  <c r="CO30" i="2"/>
  <c r="AZ28" i="37" s="1"/>
  <c r="CA20" i="2"/>
  <c r="AR18" i="37" s="1"/>
  <c r="AZ9" i="2"/>
  <c r="AC7" i="37" s="1"/>
  <c r="AM16" i="2"/>
  <c r="V14" i="37" s="1"/>
  <c r="CJ13" i="2"/>
  <c r="AW11" i="37" s="1"/>
  <c r="CQ24" i="2"/>
  <c r="BA22" i="37" s="1"/>
  <c r="G28" i="2"/>
  <c r="D26" i="37" s="1"/>
  <c r="AD27" i="2"/>
  <c r="Q25" i="37" s="1"/>
  <c r="C30" i="2"/>
  <c r="B28" i="37" s="1"/>
  <c r="BB29" i="2"/>
  <c r="AD27" i="37" s="1"/>
  <c r="CF17" i="2"/>
  <c r="AU15" i="37" s="1"/>
  <c r="CO24" i="2"/>
  <c r="AZ22" i="37" s="1"/>
  <c r="BG32" i="2"/>
  <c r="AG30" i="37" s="1"/>
  <c r="AF8" i="2"/>
  <c r="R6" i="37" s="1"/>
  <c r="BK32" i="2"/>
  <c r="AI30" i="37" s="1"/>
  <c r="CJ17" i="2"/>
  <c r="AW15" i="37" s="1"/>
  <c r="C28" i="2"/>
  <c r="B26" i="37" s="1"/>
  <c r="AV28" i="2"/>
  <c r="AA26" i="37" s="1"/>
  <c r="I20" i="2"/>
  <c r="E18" i="37" s="1"/>
  <c r="AM8" i="2"/>
  <c r="V6" i="37" s="1"/>
  <c r="CS30" i="2"/>
  <c r="BB28" i="37" s="1"/>
  <c r="CF19" i="2"/>
  <c r="AU17" i="37" s="1"/>
  <c r="R31" i="2"/>
  <c r="J29" i="37" s="1"/>
  <c r="L31" i="2"/>
  <c r="G29" i="37" s="1"/>
  <c r="BN16" i="2"/>
  <c r="AK14" i="37" s="1"/>
  <c r="CJ10" i="2"/>
  <c r="AW8" i="37" s="1"/>
  <c r="CF24" i="2"/>
  <c r="AU22" i="37" s="1"/>
  <c r="E21" i="2"/>
  <c r="C19" i="37" s="1"/>
  <c r="AD14" i="2"/>
  <c r="Q12" i="37" s="1"/>
  <c r="CQ27" i="2"/>
  <c r="BA25" i="37" s="1"/>
  <c r="CS11" i="2"/>
  <c r="BB9" i="37" s="1"/>
  <c r="L10" i="2"/>
  <c r="G8" i="37" s="1"/>
  <c r="BI29" i="2"/>
  <c r="AH27" i="37" s="1"/>
  <c r="CH26" i="2"/>
  <c r="AV24" i="37" s="1"/>
  <c r="N10" i="2"/>
  <c r="H8" i="37" s="1"/>
  <c r="AO11" i="2"/>
  <c r="W9" i="37" s="1"/>
  <c r="CJ20" i="2"/>
  <c r="AW18" i="37" s="1"/>
  <c r="BG13" i="2"/>
  <c r="AG11" i="37" s="1"/>
  <c r="CF14" i="2"/>
  <c r="AU12" i="37" s="1"/>
  <c r="N14" i="2"/>
  <c r="H12" i="37" s="1"/>
  <c r="CO33" i="2"/>
  <c r="AZ31" i="37" s="1"/>
  <c r="CC18" i="2"/>
  <c r="AS16" i="37" s="1"/>
  <c r="AH26" i="2"/>
  <c r="S24" i="37" s="1"/>
  <c r="F21" i="29"/>
  <c r="T23"/>
  <c r="BJ29"/>
  <c r="BC32"/>
  <c r="J21" i="41"/>
  <c r="F17" i="29"/>
  <c r="BX19"/>
  <c r="AO22"/>
  <c r="F25"/>
  <c r="BX27"/>
  <c r="BQ30"/>
  <c r="B21" i="41"/>
  <c r="B22" s="1"/>
  <c r="BJ21" i="29"/>
  <c r="AH25"/>
  <c r="AA32"/>
  <c r="BQ33"/>
  <c r="M26"/>
  <c r="AA20"/>
  <c r="BX31"/>
  <c r="M33"/>
  <c r="AA28"/>
  <c r="T31"/>
  <c r="I12" i="41"/>
  <c r="I13" s="1"/>
  <c r="I42" s="1"/>
  <c r="C58" i="78"/>
  <c r="C59" s="1"/>
  <c r="F8" i="79"/>
  <c r="G8" s="1"/>
  <c r="F12" i="71"/>
  <c r="G12" s="1"/>
  <c r="F8" i="78"/>
  <c r="G8" s="1"/>
  <c r="F8" i="80"/>
  <c r="G8" s="1"/>
  <c r="CO31" i="2"/>
  <c r="AZ29" i="37" s="1"/>
  <c r="BW33" i="2"/>
  <c r="AP31" i="37" s="1"/>
  <c r="C13" i="2"/>
  <c r="B11" i="37" s="1"/>
  <c r="E13" i="2"/>
  <c r="C11" i="37" s="1"/>
  <c r="W25" i="2"/>
  <c r="M23" i="37" s="1"/>
  <c r="AZ28" i="2"/>
  <c r="AC26" i="37" s="1"/>
  <c r="AV12" i="2"/>
  <c r="AA10" i="37" s="1"/>
  <c r="BN24" i="2"/>
  <c r="AK22" i="37" s="1"/>
  <c r="AV32" i="2"/>
  <c r="AA30" i="37" s="1"/>
  <c r="AZ12" i="2"/>
  <c r="AC10" i="37" s="1"/>
  <c r="AA25" i="2"/>
  <c r="O23" i="37" s="1"/>
  <c r="AX11" i="2"/>
  <c r="AB9" i="37" s="1"/>
  <c r="J11" i="5"/>
  <c r="N11" s="1"/>
  <c r="Z10" i="58" s="1"/>
  <c r="BB28" i="2"/>
  <c r="AD26" i="37" s="1"/>
  <c r="U8" i="6"/>
  <c r="CQ6" i="58" s="1"/>
  <c r="AO19" i="2"/>
  <c r="W17" i="37" s="1"/>
  <c r="AM19" i="2"/>
  <c r="V17" i="37" s="1"/>
  <c r="BP24" i="2"/>
  <c r="AL22" i="37" s="1"/>
  <c r="AH8" i="2"/>
  <c r="S6" i="37" s="1"/>
  <c r="AX12" i="2"/>
  <c r="AB10" i="37" s="1"/>
  <c r="AQ19" i="2"/>
  <c r="X17" i="37" s="1"/>
  <c r="BR24" i="2"/>
  <c r="AM22" i="37" s="1"/>
  <c r="AD20" i="2"/>
  <c r="Q18" i="37" s="1"/>
  <c r="CU27" i="2"/>
  <c r="BC25" i="37" s="1"/>
  <c r="AX18" i="2"/>
  <c r="AB16" i="37" s="1"/>
  <c r="BP16" i="2"/>
  <c r="AL14" i="37" s="1"/>
  <c r="AZ30" i="2"/>
  <c r="AC28" i="37" s="1"/>
  <c r="AV30" i="2"/>
  <c r="AA28" i="37" s="1"/>
  <c r="CF26" i="2"/>
  <c r="AU24" i="37" s="1"/>
  <c r="P14" i="2"/>
  <c r="I12" i="37" s="1"/>
  <c r="CH8" i="2"/>
  <c r="AV6" i="37" s="1"/>
  <c r="CQ23" i="2"/>
  <c r="BA21" i="37" s="1"/>
  <c r="CF8" i="2"/>
  <c r="AU6" i="37" s="1"/>
  <c r="CO23" i="2"/>
  <c r="AZ21" i="37" s="1"/>
  <c r="CJ8" i="2"/>
  <c r="AW6" i="37" s="1"/>
  <c r="CH20" i="2"/>
  <c r="AV18" i="37" s="1"/>
  <c r="BK13" i="2"/>
  <c r="AI11" i="37" s="1"/>
  <c r="U31" i="2"/>
  <c r="L29" i="37" s="1"/>
  <c r="CS23" i="2"/>
  <c r="BB21" i="37" s="1"/>
  <c r="AA9" i="2"/>
  <c r="O7" i="37" s="1"/>
  <c r="AF26" i="2"/>
  <c r="R24" i="37" s="1"/>
  <c r="CH18" i="2"/>
  <c r="AV16" i="37" s="1"/>
  <c r="U21" i="2"/>
  <c r="L19" i="37" s="1"/>
  <c r="AM11" i="2"/>
  <c r="V9" i="37" s="1"/>
  <c r="AA31" i="2"/>
  <c r="O29" i="37" s="1"/>
  <c r="AQ11" i="2"/>
  <c r="X9" i="37" s="1"/>
  <c r="P10" i="2"/>
  <c r="I8" i="37" s="1"/>
  <c r="L14" i="2"/>
  <c r="G12" i="37" s="1"/>
  <c r="BI13" i="2"/>
  <c r="AH11" i="37" s="1"/>
  <c r="BG29" i="2"/>
  <c r="AG27" i="37" s="1"/>
  <c r="CF20" i="2"/>
  <c r="AU18" i="37" s="1"/>
  <c r="AX30" i="2"/>
  <c r="AB28" i="37" s="1"/>
  <c r="AD26" i="2"/>
  <c r="Q24" i="37" s="1"/>
  <c r="BE29" i="2"/>
  <c r="AF27" i="37" s="1"/>
  <c r="Y31" i="2"/>
  <c r="N29" i="37" s="1"/>
  <c r="CL26" i="2"/>
  <c r="AX24" i="37" s="1"/>
  <c r="CU31" i="2"/>
  <c r="BC29" i="37" s="1"/>
  <c r="CQ31" i="2"/>
  <c r="BA29" i="37" s="1"/>
  <c r="CO17" i="2"/>
  <c r="AZ15" i="37" s="1"/>
  <c r="Y9" i="2"/>
  <c r="N7" i="37" s="1"/>
  <c r="C31" i="2"/>
  <c r="B29" i="37" s="1"/>
  <c r="Y12" i="2"/>
  <c r="N10" i="37" s="1"/>
  <c r="BP12" i="2"/>
  <c r="AL10" i="37" s="1"/>
  <c r="W29" i="2"/>
  <c r="M27" i="37" s="1"/>
  <c r="C10" i="2"/>
  <c r="B8" i="37" s="1"/>
  <c r="AD24" i="2"/>
  <c r="Q22" i="37" s="1"/>
  <c r="AF12" i="2"/>
  <c r="R10" i="37" s="1"/>
  <c r="I9" i="2"/>
  <c r="E7" i="37" s="1"/>
  <c r="CL14" i="2"/>
  <c r="AX12" i="37" s="1"/>
  <c r="AO9" i="2"/>
  <c r="W7" i="37" s="1"/>
  <c r="AD28" i="2"/>
  <c r="Q26" i="37" s="1"/>
  <c r="BE25" i="2"/>
  <c r="AF23" i="37" s="1"/>
  <c r="I25" i="2"/>
  <c r="E23" i="37" s="1"/>
  <c r="W27" i="2"/>
  <c r="M25" i="37" s="1"/>
  <c r="BN12" i="2"/>
  <c r="AK10" i="37" s="1"/>
  <c r="CJ16" i="2"/>
  <c r="AW14" i="37" s="1"/>
  <c r="CH32" i="2"/>
  <c r="AV30" i="37" s="1"/>
  <c r="AD12" i="2"/>
  <c r="Q10" i="37" s="1"/>
  <c r="BW27" i="2"/>
  <c r="AP25" i="37" s="1"/>
  <c r="CQ17" i="2"/>
  <c r="BA15" i="37" s="1"/>
  <c r="BP22" i="2"/>
  <c r="AL20" i="37" s="1"/>
  <c r="AF28" i="2"/>
  <c r="R26" i="37" s="1"/>
  <c r="AJ22" i="2"/>
  <c r="T20" i="37" s="1"/>
  <c r="P8" i="2"/>
  <c r="I6" i="37" s="1"/>
  <c r="C27" i="2"/>
  <c r="B25" i="37" s="1"/>
  <c r="BR22" i="2"/>
  <c r="AM20" i="37" s="1"/>
  <c r="AQ13" i="2"/>
  <c r="X11" i="37" s="1"/>
  <c r="AA27" i="2"/>
  <c r="O25" i="37" s="1"/>
  <c r="K8" i="6"/>
  <c r="AS6" i="58" s="1"/>
  <c r="Y17" i="2"/>
  <c r="N15" i="37" s="1"/>
  <c r="L12" i="2"/>
  <c r="G10" i="37" s="1"/>
  <c r="CJ24" i="2"/>
  <c r="AW22" i="37" s="1"/>
  <c r="C21" i="2"/>
  <c r="B19" i="37" s="1"/>
  <c r="CS15" i="2"/>
  <c r="BB13" i="37" s="1"/>
  <c r="AJ14" i="2"/>
  <c r="T12" i="37" s="1"/>
  <c r="CH9" i="2"/>
  <c r="AV7" i="37" s="1"/>
  <c r="BN8" i="2"/>
  <c r="AK6" i="37" s="1"/>
  <c r="AV24" i="2"/>
  <c r="AA22" i="37" s="1"/>
  <c r="AX22" i="2"/>
  <c r="AB20" i="37" s="1"/>
  <c r="AQ17" i="2"/>
  <c r="X15" i="37" s="1"/>
  <c r="BG27" i="2"/>
  <c r="AG25" i="37" s="1"/>
  <c r="BR18" i="2"/>
  <c r="AM16" i="37" s="1"/>
  <c r="CC33" i="2"/>
  <c r="AS31" i="37" s="1"/>
  <c r="BP26" i="2"/>
  <c r="AL24" i="37" s="1"/>
  <c r="CJ22" i="2"/>
  <c r="AW20" i="37" s="1"/>
  <c r="CS9" i="2"/>
  <c r="BB7" i="37" s="1"/>
  <c r="BN26" i="2"/>
  <c r="AK24" i="37" s="1"/>
  <c r="CF28" i="2"/>
  <c r="AU26" i="37" s="1"/>
  <c r="BT18" i="2"/>
  <c r="AN16" i="37" s="1"/>
  <c r="AA8" i="2"/>
  <c r="O6" i="37" s="1"/>
  <c r="CJ28" i="2"/>
  <c r="AW26" i="37" s="1"/>
  <c r="W8" i="2"/>
  <c r="M6" i="37" s="1"/>
  <c r="BK31" i="2"/>
  <c r="AI29" i="37" s="1"/>
  <c r="CO9" i="2"/>
  <c r="AZ7" i="37" s="1"/>
  <c r="CO29" i="2"/>
  <c r="AZ27" i="37" s="1"/>
  <c r="BG31" i="2"/>
  <c r="AG29" i="37" s="1"/>
  <c r="AS23" i="2"/>
  <c r="Y21" i="37" s="1"/>
  <c r="CU21" i="2"/>
  <c r="BC19" i="37" s="1"/>
  <c r="AS10" i="2"/>
  <c r="Y8" i="37" s="1"/>
  <c r="E15" i="2"/>
  <c r="C13" i="37" s="1"/>
  <c r="BG15" i="2"/>
  <c r="AG13" i="37" s="1"/>
  <c r="AS27" i="2"/>
  <c r="Y25" i="37" s="1"/>
  <c r="N8" i="2"/>
  <c r="H6" i="37" s="1"/>
  <c r="W9" i="2"/>
  <c r="M7" i="37" s="1"/>
  <c r="P30" i="2"/>
  <c r="I28" i="37" s="1"/>
  <c r="AD18" i="2"/>
  <c r="Q16" i="37" s="1"/>
  <c r="I10" i="2"/>
  <c r="E8" i="37" s="1"/>
  <c r="AX10" i="2"/>
  <c r="AB8" i="37" s="1"/>
  <c r="BG19" i="2"/>
  <c r="AG17" i="37" s="1"/>
  <c r="BE11" i="2"/>
  <c r="AF9" i="37" s="1"/>
  <c r="BW18" i="2"/>
  <c r="AP16" i="37" s="1"/>
  <c r="AD9" i="2"/>
  <c r="Q7" i="37" s="1"/>
  <c r="AQ15" i="2"/>
  <c r="X13" i="37" s="1"/>
  <c r="BI19" i="2"/>
  <c r="AH17" i="37" s="1"/>
  <c r="AJ18" i="2"/>
  <c r="T16" i="37" s="1"/>
  <c r="C19" i="2"/>
  <c r="B17" i="37" s="1"/>
  <c r="AS21" i="2"/>
  <c r="Y19" i="37" s="1"/>
  <c r="BK25" i="2"/>
  <c r="AI23" i="37" s="1"/>
  <c r="BW11" i="2"/>
  <c r="AP9" i="37" s="1"/>
  <c r="CC23" i="2"/>
  <c r="AS21" i="37" s="1"/>
  <c r="AJ9" i="2"/>
  <c r="T7" i="37" s="1"/>
  <c r="K6" i="73"/>
  <c r="N30" i="2"/>
  <c r="H28" i="37" s="1"/>
  <c r="U12" i="2"/>
  <c r="L10" i="37" s="1"/>
  <c r="G10" i="2"/>
  <c r="D8" i="37" s="1"/>
  <c r="BI11" i="2"/>
  <c r="AH9" i="37" s="1"/>
  <c r="AH28" i="2"/>
  <c r="S26" i="37" s="1"/>
  <c r="BW13" i="2"/>
  <c r="AP11" i="37" s="1"/>
  <c r="AZ20" i="2"/>
  <c r="AC18" i="37" s="1"/>
  <c r="CJ32" i="2"/>
  <c r="AW30" i="37" s="1"/>
  <c r="G17" i="2"/>
  <c r="D15" i="37" s="1"/>
  <c r="AO21" i="2"/>
  <c r="W19" i="37" s="1"/>
  <c r="G15" i="2"/>
  <c r="D13" i="37" s="1"/>
  <c r="BT22" i="2"/>
  <c r="AN20" i="37" s="1"/>
  <c r="I31" i="2"/>
  <c r="E29" i="37" s="1"/>
  <c r="BG25" i="2"/>
  <c r="AG23" i="37" s="1"/>
  <c r="AO33" i="2"/>
  <c r="W31" i="37" s="1"/>
  <c r="Y32" i="2"/>
  <c r="N30" i="37" s="1"/>
  <c r="BN9" i="2"/>
  <c r="AK7" i="37" s="1"/>
  <c r="J15" i="5"/>
  <c r="L15" s="1"/>
  <c r="P14" i="58" s="1"/>
  <c r="BG9" i="2"/>
  <c r="AG7" i="37" s="1"/>
  <c r="AH13" i="2"/>
  <c r="S11" i="37" s="1"/>
  <c r="BY23" i="2"/>
  <c r="AQ21" i="37" s="1"/>
  <c r="CS25" i="2"/>
  <c r="BB23" i="37" s="1"/>
  <c r="CA23" i="2"/>
  <c r="AR21" i="37" s="1"/>
  <c r="AX8" i="2"/>
  <c r="AB6" i="37" s="1"/>
  <c r="CH12" i="2"/>
  <c r="AV10" i="37" s="1"/>
  <c r="BB24" i="2"/>
  <c r="AD22" i="37" s="1"/>
  <c r="CU25" i="2"/>
  <c r="BC23" i="37" s="1"/>
  <c r="CU13" i="2"/>
  <c r="BC11" i="37" s="1"/>
  <c r="BK9" i="2"/>
  <c r="AI7" i="37" s="1"/>
  <c r="AQ27" i="2"/>
  <c r="X25" i="37" s="1"/>
  <c r="Y15" i="2"/>
  <c r="N13" i="37" s="1"/>
  <c r="L8" i="2"/>
  <c r="G6" i="37" s="1"/>
  <c r="BI12" i="2"/>
  <c r="AH10" i="37" s="1"/>
  <c r="CQ13" i="2"/>
  <c r="BA11" i="37" s="1"/>
  <c r="BI15" i="2"/>
  <c r="AH13" i="37" s="1"/>
  <c r="CS17" i="2"/>
  <c r="BB15" i="37" s="1"/>
  <c r="BR20" i="2"/>
  <c r="AM18" i="37" s="1"/>
  <c r="AX24" i="2"/>
  <c r="AB22" i="37" s="1"/>
  <c r="CH27" i="2"/>
  <c r="AV25" i="37" s="1"/>
  <c r="BR28" i="2"/>
  <c r="AM26" i="37" s="1"/>
  <c r="AV8" i="2"/>
  <c r="AA6" i="37" s="1"/>
  <c r="C17" i="2"/>
  <c r="B15" i="37" s="1"/>
  <c r="BE19" i="2"/>
  <c r="AF17" i="37" s="1"/>
  <c r="BN20" i="2"/>
  <c r="AK18" i="37" s="1"/>
  <c r="CF32" i="2"/>
  <c r="AU30" i="37" s="1"/>
  <c r="BY18" i="2"/>
  <c r="AQ16" i="37" s="1"/>
  <c r="BG11" i="2"/>
  <c r="AG9" i="37" s="1"/>
  <c r="Y29" i="2"/>
  <c r="N27" i="37" s="1"/>
  <c r="BN10" i="2"/>
  <c r="AK8" i="37" s="1"/>
  <c r="BE15" i="2"/>
  <c r="AF13" i="37" s="1"/>
  <c r="AM29" i="2"/>
  <c r="V27" i="37" s="1"/>
  <c r="CO13" i="2"/>
  <c r="AZ11" i="37" s="1"/>
  <c r="AS33" i="2"/>
  <c r="Y31" i="37" s="1"/>
  <c r="CQ25" i="2"/>
  <c r="BA23" i="37" s="1"/>
  <c r="AM21" i="2"/>
  <c r="V19" i="37" s="1"/>
  <c r="BY13" i="2"/>
  <c r="AQ11" i="37" s="1"/>
  <c r="AM27" i="2"/>
  <c r="V25" i="37" s="1"/>
  <c r="BI9" i="2"/>
  <c r="AH7" i="37" s="1"/>
  <c r="BT28" i="2"/>
  <c r="AN26" i="37" s="1"/>
  <c r="G31" i="2"/>
  <c r="D29" i="37" s="1"/>
  <c r="CH22" i="2"/>
  <c r="AV20" i="37" s="1"/>
  <c r="AJ24" i="2"/>
  <c r="T22" i="37" s="1"/>
  <c r="Y27" i="2"/>
  <c r="N25" i="37" s="1"/>
  <c r="AQ31" i="2"/>
  <c r="X29" i="37" s="1"/>
  <c r="R13" i="2"/>
  <c r="J11" i="37" s="1"/>
  <c r="AF18" i="2"/>
  <c r="R16" i="37" s="1"/>
  <c r="BT20" i="2"/>
  <c r="AN18" i="37" s="1"/>
  <c r="AQ33" i="2"/>
  <c r="X31" i="37" s="1"/>
  <c r="BE21" i="2"/>
  <c r="AF19" i="37" s="1"/>
  <c r="AM31" i="2"/>
  <c r="V29" i="37" s="1"/>
  <c r="AQ29" i="2"/>
  <c r="X27" i="37" s="1"/>
  <c r="CL22" i="2"/>
  <c r="AX20" i="37" s="1"/>
  <c r="AS31" i="2"/>
  <c r="Y29" i="37" s="1"/>
  <c r="BR12" i="2"/>
  <c r="AM10" i="37" s="1"/>
  <c r="CA13" i="2"/>
  <c r="AR11" i="37" s="1"/>
  <c r="AZ8" i="2"/>
  <c r="AC6" i="37" s="1"/>
  <c r="BR10" i="2"/>
  <c r="AM8" i="37" s="1"/>
  <c r="CA11" i="2"/>
  <c r="AR9" i="37" s="1"/>
  <c r="CJ12" i="2"/>
  <c r="AW10" i="37" s="1"/>
  <c r="AO15" i="2"/>
  <c r="W13" i="37" s="1"/>
  <c r="BY17" i="2"/>
  <c r="AQ15" i="37" s="1"/>
  <c r="AX20" i="2"/>
  <c r="AB18" i="37" s="1"/>
  <c r="AO22" i="2"/>
  <c r="W20" i="37" s="1"/>
  <c r="AF24" i="2"/>
  <c r="R22" i="37" s="1"/>
  <c r="CF12" i="2"/>
  <c r="AU10" i="37" s="1"/>
  <c r="CF16" i="2"/>
  <c r="AU14" i="37" s="1"/>
  <c r="AV20" i="2"/>
  <c r="AA18" i="37" s="1"/>
  <c r="AZ10" i="2"/>
  <c r="AC8" i="37" s="1"/>
  <c r="AV10" i="2"/>
  <c r="AA8" i="37" s="1"/>
  <c r="E19" i="2"/>
  <c r="C17" i="37" s="1"/>
  <c r="BG21" i="2"/>
  <c r="AG19" i="37" s="1"/>
  <c r="AX26" i="2"/>
  <c r="AB24" i="37" s="1"/>
  <c r="BP28" i="2"/>
  <c r="AL26" i="37" s="1"/>
  <c r="AM15" i="2"/>
  <c r="V13" i="37" s="1"/>
  <c r="U29" i="2"/>
  <c r="L27" i="37" s="1"/>
  <c r="G19" i="2"/>
  <c r="D17" i="37" s="1"/>
  <c r="E23" i="2"/>
  <c r="C21" i="37" s="1"/>
  <c r="AQ10" i="2"/>
  <c r="X8" i="37" s="1"/>
  <c r="BY11" i="2"/>
  <c r="AQ9" i="37" s="1"/>
  <c r="CH16" i="2"/>
  <c r="AV14" i="37" s="1"/>
  <c r="W21" i="2"/>
  <c r="M19" i="37" s="1"/>
  <c r="BY27" i="2"/>
  <c r="AQ25" i="37" s="1"/>
  <c r="AF10" i="2"/>
  <c r="R8" i="37" s="1"/>
  <c r="G11" i="2"/>
  <c r="D9" i="37" s="1"/>
  <c r="AF22" i="2"/>
  <c r="R20" i="37" s="1"/>
  <c r="CH14" i="2"/>
  <c r="AV12" i="37" s="1"/>
  <c r="E25" i="2"/>
  <c r="C23" i="37" s="1"/>
  <c r="BB32" i="2"/>
  <c r="AD30" i="37" s="1"/>
  <c r="BK17" i="2"/>
  <c r="AI15" i="37" s="1"/>
  <c r="N12" i="2"/>
  <c r="H10" i="37" s="1"/>
  <c r="W13" i="2"/>
  <c r="M11" i="37" s="1"/>
  <c r="AA10" i="2"/>
  <c r="O8" i="37" s="1"/>
  <c r="BR8" i="2"/>
  <c r="AM6" i="37" s="1"/>
  <c r="U13" i="2"/>
  <c r="L11" i="37" s="1"/>
  <c r="BI10" i="2"/>
  <c r="AH8" i="37" s="1"/>
  <c r="AO13" i="2"/>
  <c r="W11" i="37" s="1"/>
  <c r="P12" i="2"/>
  <c r="I10" i="37" s="1"/>
  <c r="AF14" i="2"/>
  <c r="R12" i="37" s="1"/>
  <c r="AH16" i="2"/>
  <c r="S14" i="37" s="1"/>
  <c r="AO17" i="2"/>
  <c r="W15" i="37" s="1"/>
  <c r="CS18" i="2"/>
  <c r="BB16" i="37" s="1"/>
  <c r="AF20" i="2"/>
  <c r="R18" i="37" s="1"/>
  <c r="G21" i="2"/>
  <c r="D19" i="37" s="1"/>
  <c r="CS21" i="2"/>
  <c r="BB19" i="37" s="1"/>
  <c r="AO23" i="2"/>
  <c r="W21" i="37" s="1"/>
  <c r="C9" i="2"/>
  <c r="B7" i="37" s="1"/>
  <c r="BE17" i="2"/>
  <c r="AF15" i="37" s="1"/>
  <c r="BE23" i="2"/>
  <c r="AF21" i="37" s="1"/>
  <c r="CJ18" i="2"/>
  <c r="AW16" i="37" s="1"/>
  <c r="CH28" i="2"/>
  <c r="AV26" i="37" s="1"/>
  <c r="AD10" i="2"/>
  <c r="Q8" i="37" s="1"/>
  <c r="CH10" i="2"/>
  <c r="AV8" i="37" s="1"/>
  <c r="AH22" i="2"/>
  <c r="S20" i="37" s="1"/>
  <c r="BI23" i="2"/>
  <c r="AH21" i="37" s="1"/>
  <c r="E29" i="2"/>
  <c r="C27" i="37" s="1"/>
  <c r="C11" i="2"/>
  <c r="B9" i="37" s="1"/>
  <c r="W32" i="2"/>
  <c r="M30" i="37" s="1"/>
  <c r="BI31" i="2"/>
  <c r="AH29" i="37" s="1"/>
  <c r="BK27" i="2"/>
  <c r="AI25" i="37" s="1"/>
  <c r="BP18" i="2"/>
  <c r="AL16" i="37" s="1"/>
  <c r="AJ16" i="2"/>
  <c r="T14" i="37" s="1"/>
  <c r="CU9" i="2"/>
  <c r="BC7" i="37" s="1"/>
  <c r="E27" i="2"/>
  <c r="C25" i="37" s="1"/>
  <c r="CO21" i="2"/>
  <c r="AZ19" i="37" s="1"/>
  <c r="CF18" i="2"/>
  <c r="AU16" i="37" s="1"/>
  <c r="C15" i="2"/>
  <c r="B13" i="37" s="1"/>
  <c r="BG23" i="2"/>
  <c r="AG21" i="37" s="1"/>
  <c r="I27" i="2"/>
  <c r="E25" i="37" s="1"/>
  <c r="CA27" i="2"/>
  <c r="AR25" i="37" s="1"/>
  <c r="CJ30" i="2"/>
  <c r="AW28" i="37" s="1"/>
  <c r="AZ32" i="2"/>
  <c r="AC30" i="37" s="1"/>
  <c r="CA33" i="2"/>
  <c r="AR31" i="37" s="1"/>
  <c r="BG17" i="2"/>
  <c r="AG15" i="37" s="1"/>
  <c r="AQ23" i="2"/>
  <c r="X21" i="37" s="1"/>
  <c r="BR9" i="2"/>
  <c r="AM7" i="37" s="1"/>
  <c r="E9" i="2"/>
  <c r="C7" i="37" s="1"/>
  <c r="AH12" i="2"/>
  <c r="S10" i="37" s="1"/>
  <c r="AZ22" i="2"/>
  <c r="AC20" i="37" s="1"/>
  <c r="CF30" i="2"/>
  <c r="AU28" i="37" s="1"/>
  <c r="CL30" i="2"/>
  <c r="AX28" i="37" s="1"/>
  <c r="AM13" i="2"/>
  <c r="V11" i="37" s="1"/>
  <c r="AV26" i="2"/>
  <c r="AA24" i="37" s="1"/>
  <c r="N32" i="2"/>
  <c r="H30" i="37" s="1"/>
  <c r="Y21" i="2"/>
  <c r="N19" i="37" s="1"/>
  <c r="Y28" i="2"/>
  <c r="N26" i="37" s="1"/>
  <c r="BT9" i="2"/>
  <c r="AN7" i="37" s="1"/>
  <c r="AQ9" i="2"/>
  <c r="X7" i="37" s="1"/>
  <c r="Y13" i="2"/>
  <c r="N11" i="37" s="1"/>
  <c r="BP8" i="2"/>
  <c r="AL6" i="37" s="1"/>
  <c r="AH10" i="2"/>
  <c r="S8" i="37" s="1"/>
  <c r="E11" i="2"/>
  <c r="C9" i="37" s="1"/>
  <c r="CQ15" i="2"/>
  <c r="BA13" i="37" s="1"/>
  <c r="CQ19" i="2"/>
  <c r="BA17" i="37" s="1"/>
  <c r="CA21" i="2"/>
  <c r="AR19" i="37" s="1"/>
  <c r="CQ22" i="2"/>
  <c r="BA20" i="37" s="1"/>
  <c r="G25" i="2"/>
  <c r="D23" i="37" s="1"/>
  <c r="D27"/>
  <c r="CS29" i="2"/>
  <c r="BB27" i="37" s="1"/>
  <c r="AM17" i="2"/>
  <c r="V15" i="37" s="1"/>
  <c r="CA30" i="2"/>
  <c r="AR28" i="37" s="1"/>
  <c r="AH9" i="2"/>
  <c r="S7" i="37" s="1"/>
  <c r="CS19" i="2"/>
  <c r="BB17" i="37" s="1"/>
  <c r="CS22" i="2"/>
  <c r="BB20" i="37" s="1"/>
  <c r="BR26" i="2"/>
  <c r="AM24" i="37" s="1"/>
  <c r="CF10" i="2"/>
  <c r="AU8" i="37" s="1"/>
  <c r="C29" i="2"/>
  <c r="B27" i="37" s="1"/>
  <c r="CH24" i="2"/>
  <c r="AV22" i="37" s="1"/>
  <c r="AH20" i="2"/>
  <c r="S18" i="37" s="1"/>
  <c r="BE27" i="2"/>
  <c r="AF25" i="37" s="1"/>
  <c r="AD16" i="2"/>
  <c r="Q14" i="37" s="1"/>
  <c r="AO10" i="2"/>
  <c r="W8" i="37" s="1"/>
  <c r="AZ26" i="2"/>
  <c r="AC24" i="37" s="1"/>
  <c r="CO15" i="2"/>
  <c r="AZ13" i="37" s="1"/>
  <c r="BB16" i="2"/>
  <c r="AD14" i="37" s="1"/>
  <c r="AZ16" i="2"/>
  <c r="AC14" i="37" s="1"/>
  <c r="CC9" i="2"/>
  <c r="AS7" i="37" s="1"/>
  <c r="CA9" i="2"/>
  <c r="AR7" i="37" s="1"/>
  <c r="U17" i="2"/>
  <c r="L15" i="37" s="1"/>
  <c r="N13" i="2"/>
  <c r="H11" i="37" s="1"/>
  <c r="L13" i="2"/>
  <c r="G11" i="37" s="1"/>
  <c r="U8" i="2"/>
  <c r="L6" i="37" s="1"/>
  <c r="BB11" i="2"/>
  <c r="AD9" i="37" s="1"/>
  <c r="BW19" i="2"/>
  <c r="AP17" i="37" s="1"/>
  <c r="E22" i="2"/>
  <c r="C20" i="37" s="1"/>
  <c r="AZ11" i="2"/>
  <c r="AC9" i="37" s="1"/>
  <c r="AV27" i="29"/>
  <c r="AV16" i="2"/>
  <c r="AA14" i="37" s="1"/>
  <c r="AV22" i="2"/>
  <c r="AA20" i="37" s="1"/>
  <c r="I23" i="2"/>
  <c r="E21" i="37" s="1"/>
  <c r="G23" i="2"/>
  <c r="D21" i="37" s="1"/>
  <c r="L11" i="2"/>
  <c r="G9" i="37" s="1"/>
  <c r="Y20" i="2"/>
  <c r="N18" i="37" s="1"/>
  <c r="CJ9" i="2"/>
  <c r="AW7" i="37" s="1"/>
  <c r="CF9" i="2"/>
  <c r="AU7" i="37" s="1"/>
  <c r="BW9" i="2"/>
  <c r="AP7" i="37" s="1"/>
  <c r="CC31" i="2"/>
  <c r="AS29" i="37" s="1"/>
  <c r="BY31" i="2"/>
  <c r="AQ29" i="37" s="1"/>
  <c r="F17" i="73"/>
  <c r="H17" s="1"/>
  <c r="R11" i="2"/>
  <c r="J9" i="37" s="1"/>
  <c r="N22" i="2"/>
  <c r="H20" i="37" s="1"/>
  <c r="U16" i="2"/>
  <c r="L14" i="37" s="1"/>
  <c r="F12" i="74"/>
  <c r="W17" i="2"/>
  <c r="M15" i="37" s="1"/>
  <c r="BY15" i="2"/>
  <c r="AQ13" i="37" s="1"/>
  <c r="CA22" i="2"/>
  <c r="AR20" i="37" s="1"/>
  <c r="M18" i="29"/>
  <c r="BW31" i="2"/>
  <c r="AP29" i="37" s="1"/>
  <c r="AM9" i="2"/>
  <c r="V7" i="37" s="1"/>
  <c r="F26" i="41"/>
  <c r="F27" s="1"/>
  <c r="J26"/>
  <c r="J27" s="1"/>
  <c r="F23" i="19"/>
  <c r="F18"/>
  <c r="P29"/>
  <c r="P21"/>
  <c r="P11"/>
  <c r="P22"/>
  <c r="P10"/>
  <c r="BD26"/>
  <c r="BD22"/>
  <c r="BD18"/>
  <c r="BD10"/>
  <c r="BD27"/>
  <c r="BD21"/>
  <c r="BD17"/>
  <c r="BD11"/>
  <c r="BD7"/>
  <c r="CR30"/>
  <c r="CR24"/>
  <c r="CR20"/>
  <c r="CR14"/>
  <c r="CR8"/>
  <c r="CR29"/>
  <c r="CR21"/>
  <c r="CR15"/>
  <c r="CR11"/>
  <c r="F34"/>
  <c r="P27"/>
  <c r="P13"/>
  <c r="P30"/>
  <c r="P14"/>
  <c r="P8"/>
  <c r="BD28"/>
  <c r="BD24"/>
  <c r="BD20"/>
  <c r="BD12"/>
  <c r="BD25"/>
  <c r="BD19"/>
  <c r="BD15"/>
  <c r="BD9"/>
  <c r="CR32"/>
  <c r="CR28"/>
  <c r="CR22"/>
  <c r="CR16"/>
  <c r="CR12"/>
  <c r="CR31"/>
  <c r="CR23"/>
  <c r="CR17"/>
  <c r="CR13"/>
  <c r="CR7"/>
  <c r="AT34"/>
  <c r="BG12" i="2"/>
  <c r="AG10" i="37" s="1"/>
  <c r="BE12" i="2"/>
  <c r="AF10" i="37" s="1"/>
  <c r="BG8" i="2"/>
  <c r="AG6" i="37" s="1"/>
  <c r="BI8" i="2"/>
  <c r="AH6" i="37" s="1"/>
  <c r="BE8" i="2"/>
  <c r="AF6" i="37" s="1"/>
  <c r="BK10" i="2"/>
  <c r="AI8" i="37" s="1"/>
  <c r="BE10" i="2"/>
  <c r="AF8" i="37" s="1"/>
  <c r="AF13" i="2"/>
  <c r="R11" i="37" s="1"/>
  <c r="AD13" i="2"/>
  <c r="Q11" i="37" s="1"/>
  <c r="E12" i="2"/>
  <c r="C10" i="37" s="1"/>
  <c r="L28" i="2"/>
  <c r="G26" i="37" s="1"/>
  <c r="P9" i="2"/>
  <c r="I7" i="37" s="1"/>
  <c r="P16" i="2"/>
  <c r="I14" i="37" s="1"/>
  <c r="R24" i="2"/>
  <c r="J22" i="37" s="1"/>
  <c r="U14" i="2"/>
  <c r="L12" i="37" s="1"/>
  <c r="AA14" i="2"/>
  <c r="O12" i="37" s="1"/>
  <c r="Y16" i="2"/>
  <c r="N14" i="37" s="1"/>
  <c r="W20" i="2"/>
  <c r="M18" i="37" s="1"/>
  <c r="P28" i="2"/>
  <c r="I26" i="37" s="1"/>
  <c r="P32" i="2"/>
  <c r="I30" i="37" s="1"/>
  <c r="G12" i="2"/>
  <c r="D10" i="37" s="1"/>
  <c r="CA15" i="2"/>
  <c r="AR13" i="37" s="1"/>
  <c r="BY22" i="2"/>
  <c r="AQ20" i="37" s="1"/>
  <c r="CC17" i="2"/>
  <c r="AS15" i="37" s="1"/>
  <c r="BY19" i="2"/>
  <c r="AQ17" i="37" s="1"/>
  <c r="CA26" i="2"/>
  <c r="AR24" i="37" s="1"/>
  <c r="F17" i="75"/>
  <c r="H17" s="1"/>
  <c r="D25" i="19"/>
  <c r="F13" i="76"/>
  <c r="G13" s="1"/>
  <c r="F17"/>
  <c r="H17" s="1"/>
  <c r="O31" i="18"/>
  <c r="Q31" s="1"/>
  <c r="O15"/>
  <c r="Q15" s="1"/>
  <c r="O26"/>
  <c r="Q26" s="1"/>
  <c r="Q10"/>
  <c r="N28" i="2"/>
  <c r="H26" i="37" s="1"/>
  <c r="L30" i="2"/>
  <c r="G28" i="37" s="1"/>
  <c r="N20" i="2"/>
  <c r="H18" i="37" s="1"/>
  <c r="P24" i="2"/>
  <c r="I22" i="37" s="1"/>
  <c r="W23" i="2"/>
  <c r="M21" i="37" s="1"/>
  <c r="CA19" i="2"/>
  <c r="AR17" i="37" s="1"/>
  <c r="BY26" i="2"/>
  <c r="AQ24" i="37" s="1"/>
  <c r="BY30" i="2"/>
  <c r="AQ28" i="37" s="1"/>
  <c r="BW17" i="2"/>
  <c r="AP15" i="37" s="1"/>
  <c r="BW30" i="2"/>
  <c r="AP28" i="37" s="1"/>
  <c r="BW22" i="2"/>
  <c r="AP20" i="37" s="1"/>
  <c r="CC26" i="2"/>
  <c r="AS24" i="37" s="1"/>
  <c r="F28" i="29"/>
  <c r="EM34" i="18"/>
  <c r="EO34" s="1"/>
  <c r="D19" i="19"/>
  <c r="X25" i="58"/>
  <c r="P26" i="2"/>
  <c r="I24" i="37" s="1"/>
  <c r="R32" i="2"/>
  <c r="J30" i="37" s="1"/>
  <c r="F13" i="80"/>
  <c r="G13" s="1"/>
  <c r="CO22" i="2"/>
  <c r="AZ20" i="37" s="1"/>
  <c r="BJ17" i="29"/>
  <c r="T19"/>
  <c r="AA24"/>
  <c r="BJ25"/>
  <c r="T27"/>
  <c r="BC28"/>
  <c r="M30"/>
  <c r="AV31"/>
  <c r="F21" i="41"/>
  <c r="E12"/>
  <c r="E13" s="1"/>
  <c r="E42" s="1"/>
  <c r="C12" i="2"/>
  <c r="B10" i="37" s="1"/>
  <c r="BJ33" i="29"/>
  <c r="AH17"/>
  <c r="BQ18"/>
  <c r="BC20"/>
  <c r="M22"/>
  <c r="AV23"/>
  <c r="BQ26"/>
  <c r="BV11" i="19"/>
  <c r="N16"/>
  <c r="F17" i="74"/>
  <c r="H17" s="1"/>
  <c r="AH21" i="19"/>
  <c r="AR8"/>
  <c r="N10"/>
  <c r="F17" i="79"/>
  <c r="H17" s="1"/>
  <c r="BL8" i="19"/>
  <c r="BL23"/>
  <c r="BB15"/>
  <c r="BL21"/>
  <c r="X14"/>
  <c r="CZ18"/>
  <c r="BV10"/>
  <c r="BV14"/>
  <c r="BV18"/>
  <c r="BV22"/>
  <c r="BV23"/>
  <c r="F16" i="58"/>
  <c r="BB7"/>
  <c r="X8"/>
  <c r="CZ8"/>
  <c r="BV9"/>
  <c r="AH29"/>
  <c r="N8" i="19"/>
  <c r="BB7"/>
  <c r="CP9" i="58"/>
  <c r="BL10"/>
  <c r="AH11"/>
  <c r="D12"/>
  <c r="CF12"/>
  <c r="BB13"/>
  <c r="X14"/>
  <c r="CZ14"/>
  <c r="BV15"/>
  <c r="AR16"/>
  <c r="N17"/>
  <c r="CP17"/>
  <c r="BL18"/>
  <c r="AH19"/>
  <c r="D20"/>
  <c r="CF20"/>
  <c r="AR12" i="19"/>
  <c r="CZ11"/>
  <c r="BL22"/>
  <c r="BL16"/>
  <c r="BB21" i="58"/>
  <c r="CZ22"/>
  <c r="AR24"/>
  <c r="CP25"/>
  <c r="AH27"/>
  <c r="CF28"/>
  <c r="CZ19" i="19"/>
  <c r="BF34" i="2"/>
  <c r="BL33"/>
  <c r="DW14" i="18"/>
  <c r="DY14" s="1"/>
  <c r="DW9"/>
  <c r="DY9" s="1"/>
  <c r="DW13"/>
  <c r="DY13" s="1"/>
  <c r="BO32" i="2"/>
  <c r="BU31"/>
  <c r="BP31" s="1"/>
  <c r="AL29" i="37" s="1"/>
  <c r="CL25" i="2"/>
  <c r="AX23" i="37" s="1"/>
  <c r="CH25" i="2"/>
  <c r="AV23" i="37" s="1"/>
  <c r="I12" i="28"/>
  <c r="E12"/>
  <c r="CF23" i="19"/>
  <c r="L10" i="6"/>
  <c r="M10" s="1"/>
  <c r="BC8" i="58" s="1"/>
  <c r="K7" i="75"/>
  <c r="BV13" i="19"/>
  <c r="X20"/>
  <c r="D22"/>
  <c r="G11" i="28"/>
  <c r="D35" i="70"/>
  <c r="C60" i="75"/>
  <c r="E26"/>
  <c r="BB8" i="19"/>
  <c r="BB12"/>
  <c r="BB16"/>
  <c r="BB20"/>
  <c r="BB23"/>
  <c r="F12" i="58"/>
  <c r="AR7"/>
  <c r="N8"/>
  <c r="CP8"/>
  <c r="BL9"/>
  <c r="X29"/>
  <c r="CF29"/>
  <c r="N18" i="19"/>
  <c r="AH7"/>
  <c r="N10" i="58"/>
  <c r="CP10"/>
  <c r="BL11"/>
  <c r="AH12"/>
  <c r="D13"/>
  <c r="CF13"/>
  <c r="BB14"/>
  <c r="X15"/>
  <c r="CZ15"/>
  <c r="BV16"/>
  <c r="AR17"/>
  <c r="N18"/>
  <c r="CP18"/>
  <c r="BL19"/>
  <c r="AH20"/>
  <c r="D21"/>
  <c r="X12" i="19"/>
  <c r="BL11"/>
  <c r="BL18"/>
  <c r="D31"/>
  <c r="B5" i="32"/>
  <c r="B4"/>
  <c r="BL12" i="19"/>
  <c r="D30"/>
  <c r="CF22" i="58"/>
  <c r="X24"/>
  <c r="BV25"/>
  <c r="N27"/>
  <c r="BL28"/>
  <c r="I8" i="6"/>
  <c r="AI6" i="58" s="1"/>
  <c r="X9" i="19"/>
  <c r="AD9" i="16"/>
  <c r="AC8"/>
  <c r="BT30" i="2"/>
  <c r="AN28" i="37" s="1"/>
  <c r="BN30" i="2"/>
  <c r="AK28" i="37" s="1"/>
  <c r="AX15" i="2"/>
  <c r="AB13" i="37" s="1"/>
  <c r="AZ15" i="2"/>
  <c r="AC13" i="37" s="1"/>
  <c r="BB15" i="2"/>
  <c r="AD13" i="37" s="1"/>
  <c r="BL10" i="19"/>
  <c r="D18"/>
  <c r="E26" i="71"/>
  <c r="N23" i="19"/>
  <c r="AH13"/>
  <c r="CZ14"/>
  <c r="L4" i="32"/>
  <c r="L5"/>
  <c r="F7" i="16"/>
  <c r="F43" s="1"/>
  <c r="K11" i="28"/>
  <c r="AH8" i="19"/>
  <c r="AH10"/>
  <c r="AH12"/>
  <c r="AH14"/>
  <c r="AH16"/>
  <c r="AH18"/>
  <c r="AH20"/>
  <c r="AH22"/>
  <c r="AH23"/>
  <c r="F17" i="58"/>
  <c r="AH7"/>
  <c r="BV7"/>
  <c r="D8"/>
  <c r="AR8"/>
  <c r="CF8"/>
  <c r="N9"/>
  <c r="BB9"/>
  <c r="BB29"/>
  <c r="N14" i="19"/>
  <c r="CP7"/>
  <c r="F14" i="58"/>
  <c r="I30" i="3"/>
  <c r="E32"/>
  <c r="CP29" i="58"/>
  <c r="D10"/>
  <c r="AR10"/>
  <c r="CF10"/>
  <c r="N11"/>
  <c r="BB11"/>
  <c r="CP11"/>
  <c r="X12"/>
  <c r="BL12"/>
  <c r="CZ12"/>
  <c r="AH13"/>
  <c r="BV13"/>
  <c r="D14"/>
  <c r="AR14"/>
  <c r="CF14"/>
  <c r="N15"/>
  <c r="BB15"/>
  <c r="CP15"/>
  <c r="X16"/>
  <c r="BL16"/>
  <c r="CZ16"/>
  <c r="AH17"/>
  <c r="BV17"/>
  <c r="D18"/>
  <c r="AR18"/>
  <c r="CF18"/>
  <c r="N19"/>
  <c r="BB19"/>
  <c r="CP19"/>
  <c r="X20"/>
  <c r="BL20"/>
  <c r="CZ20"/>
  <c r="AH21"/>
  <c r="X21" i="19"/>
  <c r="X11"/>
  <c r="AH15"/>
  <c r="CZ17"/>
  <c r="F5" i="32"/>
  <c r="F4"/>
  <c r="E24" i="80"/>
  <c r="C58"/>
  <c r="AH9" i="19"/>
  <c r="CP11"/>
  <c r="AH19"/>
  <c r="D26"/>
  <c r="CP21" i="58"/>
  <c r="BL22"/>
  <c r="AH23"/>
  <c r="D24"/>
  <c r="CF24"/>
  <c r="BB25"/>
  <c r="X26"/>
  <c r="CZ26"/>
  <c r="BV27"/>
  <c r="AR28"/>
  <c r="N32"/>
  <c r="F7" i="75"/>
  <c r="G7" s="1"/>
  <c r="F12" i="28"/>
  <c r="BL14" i="19"/>
  <c r="CC8" i="2"/>
  <c r="AS6" i="37" s="1"/>
  <c r="CA8" i="2"/>
  <c r="AR6" i="37" s="1"/>
  <c r="V34" i="2"/>
  <c r="AB33"/>
  <c r="AR16" i="19"/>
  <c r="D58" i="76"/>
  <c r="E24"/>
  <c r="CH11" i="2"/>
  <c r="AV9" i="37" s="1"/>
  <c r="CJ11" i="2"/>
  <c r="AW9" i="37" s="1"/>
  <c r="I22" i="2"/>
  <c r="E20" i="37" s="1"/>
  <c r="G22" i="2"/>
  <c r="D20" i="37" s="1"/>
  <c r="BK28" i="2"/>
  <c r="AI26" i="37" s="1"/>
  <c r="BG28" i="2"/>
  <c r="AG26" i="37" s="1"/>
  <c r="BI28" i="2"/>
  <c r="AH26" i="37" s="1"/>
  <c r="AH29" i="2"/>
  <c r="S27" i="37" s="1"/>
  <c r="AJ29" i="2"/>
  <c r="T27" i="37" s="1"/>
  <c r="AF29" i="2"/>
  <c r="R27" i="37" s="1"/>
  <c r="CS32" i="2"/>
  <c r="BB30" i="37" s="1"/>
  <c r="CQ32" i="2"/>
  <c r="BA30" i="37" s="1"/>
  <c r="X10" i="19"/>
  <c r="EM15" i="18"/>
  <c r="EO15" s="1"/>
  <c r="EM30"/>
  <c r="EO30" s="1"/>
  <c r="EM25"/>
  <c r="EO25" s="1"/>
  <c r="EM13"/>
  <c r="EO13" s="1"/>
  <c r="EM20"/>
  <c r="EO20" s="1"/>
  <c r="EM24"/>
  <c r="EO24" s="1"/>
  <c r="EM29"/>
  <c r="EO29" s="1"/>
  <c r="L10" i="28"/>
  <c r="Z9" i="16"/>
  <c r="Y8"/>
  <c r="D9" i="28"/>
  <c r="AR10" i="19"/>
  <c r="J15" i="6"/>
  <c r="K15" s="1"/>
  <c r="AS13" i="58" s="1"/>
  <c r="K12" i="74"/>
  <c r="BB19" i="19"/>
  <c r="CF22"/>
  <c r="CA12" i="18"/>
  <c r="CC12" s="1"/>
  <c r="CA16"/>
  <c r="CC16" s="1"/>
  <c r="CA28"/>
  <c r="CC28" s="1"/>
  <c r="CA11"/>
  <c r="CC11" s="1"/>
  <c r="CA15"/>
  <c r="CC15" s="1"/>
  <c r="CA17"/>
  <c r="CC17" s="1"/>
  <c r="CA18"/>
  <c r="CC18" s="1"/>
  <c r="CA29"/>
  <c r="CC29" s="1"/>
  <c r="M8" i="16"/>
  <c r="N9"/>
  <c r="CF14" i="19"/>
  <c r="C24" i="5"/>
  <c r="B58" i="72"/>
  <c r="E24"/>
  <c r="J9" i="16"/>
  <c r="I8"/>
  <c r="H9" i="28"/>
  <c r="R9" i="16"/>
  <c r="Q8"/>
  <c r="BP16" i="29"/>
  <c r="BQ16" s="1"/>
  <c r="DW11" i="18"/>
  <c r="DY11" s="1"/>
  <c r="CA26"/>
  <c r="CC26" s="1"/>
  <c r="EM22"/>
  <c r="EO22" s="1"/>
  <c r="EM21"/>
  <c r="EO21" s="1"/>
  <c r="BE18" i="2"/>
  <c r="AF16" i="37" s="1"/>
  <c r="O20" i="18"/>
  <c r="Q20" s="1"/>
  <c r="O12"/>
  <c r="Q12" s="1"/>
  <c r="AE15"/>
  <c r="AG15" s="1"/>
  <c r="AX17" i="2"/>
  <c r="AB15" i="37" s="1"/>
  <c r="P22" i="2"/>
  <c r="I20" i="37" s="1"/>
  <c r="CA20" i="18"/>
  <c r="CC20" s="1"/>
  <c r="CA19"/>
  <c r="CC19" s="1"/>
  <c r="EM8"/>
  <c r="EO8" s="1"/>
  <c r="EM23"/>
  <c r="EO23" s="1"/>
  <c r="BI18" i="2"/>
  <c r="AH16" i="37" s="1"/>
  <c r="O33" i="18"/>
  <c r="Q33" s="1"/>
  <c r="BX15" i="29"/>
  <c r="AE25" i="18"/>
  <c r="AG25" s="1"/>
  <c r="AE17"/>
  <c r="AG17" s="1"/>
  <c r="AE9"/>
  <c r="AG9" s="1"/>
  <c r="AE26"/>
  <c r="AG26" s="1"/>
  <c r="AE18"/>
  <c r="AG18" s="1"/>
  <c r="F20" i="29"/>
  <c r="F33"/>
  <c r="B6" i="32"/>
  <c r="N29" i="58"/>
  <c r="L32" i="41"/>
  <c r="L33" s="1"/>
  <c r="L34" s="1"/>
  <c r="N9" i="2"/>
  <c r="H7" i="37" s="1"/>
  <c r="BG18" i="2"/>
  <c r="AG16" i="37" s="1"/>
  <c r="R9" i="2"/>
  <c r="J7" i="37" s="1"/>
  <c r="N18" i="2"/>
  <c r="H16" i="37" s="1"/>
  <c r="L22" i="2"/>
  <c r="G20" i="37" s="1"/>
  <c r="Y24" i="2"/>
  <c r="N22" i="37" s="1"/>
  <c r="P33" i="2"/>
  <c r="I31" i="37" s="1"/>
  <c r="CQ30" i="18"/>
  <c r="CS30" s="1"/>
  <c r="CQ14"/>
  <c r="CS14" s="1"/>
  <c r="CQ29"/>
  <c r="CS29" s="1"/>
  <c r="CQ13"/>
  <c r="CS13" s="1"/>
  <c r="DW8"/>
  <c r="DY8" s="1"/>
  <c r="DW7"/>
  <c r="DY7" s="1"/>
  <c r="FC26"/>
  <c r="FE26" s="1"/>
  <c r="FC18"/>
  <c r="FE18" s="1"/>
  <c r="FC10"/>
  <c r="FE10" s="1"/>
  <c r="FC25"/>
  <c r="FE25" s="1"/>
  <c r="FC9"/>
  <c r="FE9" s="1"/>
  <c r="CA30"/>
  <c r="CC30" s="1"/>
  <c r="CA22"/>
  <c r="CC22" s="1"/>
  <c r="CA14"/>
  <c r="CC14" s="1"/>
  <c r="CA21"/>
  <c r="CC21" s="1"/>
  <c r="CA13"/>
  <c r="CC13" s="1"/>
  <c r="EM26"/>
  <c r="EO26" s="1"/>
  <c r="EM18"/>
  <c r="EO18" s="1"/>
  <c r="EM10"/>
  <c r="EO10" s="1"/>
  <c r="EM17"/>
  <c r="EO17" s="1"/>
  <c r="EM9"/>
  <c r="EO9" s="1"/>
  <c r="CA29" i="2"/>
  <c r="AR27" i="37" s="1"/>
  <c r="BW21" i="2"/>
  <c r="AP19" i="37" s="1"/>
  <c r="CC21" i="2"/>
  <c r="AS19" i="37" s="1"/>
  <c r="BY29" i="2"/>
  <c r="AQ27" i="37" s="1"/>
  <c r="AZ17" i="2"/>
  <c r="AC15" i="37" s="1"/>
  <c r="AE34" i="18"/>
  <c r="AG34" s="1"/>
  <c r="BK34"/>
  <c r="BM34" s="1"/>
  <c r="CQ34"/>
  <c r="CS34" s="1"/>
  <c r="FC34"/>
  <c r="FE34" s="1"/>
  <c r="DW34"/>
  <c r="DY34" s="1"/>
  <c r="DG34"/>
  <c r="DI34" s="1"/>
  <c r="AU34"/>
  <c r="AW34" s="1"/>
  <c r="BW8" i="2"/>
  <c r="AP6" i="37" s="1"/>
  <c r="BP30" i="2"/>
  <c r="AL28" i="37" s="1"/>
  <c r="AK31" i="2"/>
  <c r="AV15" i="29"/>
  <c r="BV8" i="19"/>
  <c r="BV12"/>
  <c r="BV16"/>
  <c r="BV20"/>
  <c r="N7" i="58"/>
  <c r="CP7"/>
  <c r="BL8"/>
  <c r="AH9"/>
  <c r="CZ29"/>
  <c r="G13" i="64"/>
  <c r="H13" s="1"/>
  <c r="N22" i="19"/>
  <c r="F10" i="58"/>
  <c r="X10"/>
  <c r="CZ10"/>
  <c r="BV11"/>
  <c r="AR12"/>
  <c r="N13"/>
  <c r="CP13"/>
  <c r="BL14"/>
  <c r="AH15"/>
  <c r="D16"/>
  <c r="CF16"/>
  <c r="BB17"/>
  <c r="X18"/>
  <c r="CZ18"/>
  <c r="BV19"/>
  <c r="AR20"/>
  <c r="N21"/>
  <c r="N15" i="19"/>
  <c r="CA36" i="2"/>
  <c r="BL7" i="19"/>
  <c r="X17"/>
  <c r="AR19"/>
  <c r="N11"/>
  <c r="CP21"/>
  <c r="X22" i="58"/>
  <c r="BV23"/>
  <c r="N25"/>
  <c r="BL26"/>
  <c r="D28"/>
  <c r="BL9" i="19"/>
  <c r="BT23" i="2"/>
  <c r="AN21" i="37" s="1"/>
  <c r="BP23" i="2"/>
  <c r="AL21" i="37" s="1"/>
  <c r="BR23" i="2"/>
  <c r="AM21" i="37" s="1"/>
  <c r="AA28" i="2"/>
  <c r="O26" i="37" s="1"/>
  <c r="W28" i="2"/>
  <c r="M26" i="37" s="1"/>
  <c r="AJ30" i="2"/>
  <c r="T28" i="37" s="1"/>
  <c r="AD30" i="2"/>
  <c r="Q28" i="37" s="1"/>
  <c r="H8" i="73"/>
  <c r="I8" s="1"/>
  <c r="H5" i="32"/>
  <c r="H4"/>
  <c r="CZ10" i="19"/>
  <c r="C11" i="28"/>
  <c r="X16" i="19"/>
  <c r="CF18"/>
  <c r="H13" i="71"/>
  <c r="I13" s="1"/>
  <c r="G8" i="6"/>
  <c r="Y6" i="58" s="1"/>
  <c r="BB10" i="19"/>
  <c r="BB14"/>
  <c r="BB18"/>
  <c r="BB22"/>
  <c r="F7" i="58"/>
  <c r="D7"/>
  <c r="CF7"/>
  <c r="BB8"/>
  <c r="X9"/>
  <c r="BL29"/>
  <c r="N20" i="19"/>
  <c r="N7"/>
  <c r="F20" i="58"/>
  <c r="CF9"/>
  <c r="BB10"/>
  <c r="X11"/>
  <c r="CZ11"/>
  <c r="BV12"/>
  <c r="AR13"/>
  <c r="N14"/>
  <c r="CP14"/>
  <c r="BL15"/>
  <c r="AH16"/>
  <c r="D17"/>
  <c r="CF17"/>
  <c r="BB18"/>
  <c r="X19"/>
  <c r="CZ19"/>
  <c r="BV20"/>
  <c r="BB21" i="19"/>
  <c r="BV15"/>
  <c r="CZ21"/>
  <c r="BV9"/>
  <c r="BV19"/>
  <c r="D22" i="58"/>
  <c r="BB23"/>
  <c r="CZ24"/>
  <c r="AR26"/>
  <c r="CP27"/>
  <c r="B12" i="28"/>
  <c r="BL19" i="19"/>
  <c r="E6" i="32"/>
  <c r="CQ8" i="2"/>
  <c r="BA6" i="37" s="1"/>
  <c r="CU8" i="2"/>
  <c r="BC6" i="37" s="1"/>
  <c r="CQ12" i="2"/>
  <c r="BA10" i="37" s="1"/>
  <c r="CU12" i="2"/>
  <c r="BC10" i="37" s="1"/>
  <c r="CS12" i="2"/>
  <c r="BB10" i="37" s="1"/>
  <c r="BV21" i="19"/>
  <c r="CP15"/>
  <c r="CP19"/>
  <c r="E8" i="6"/>
  <c r="O6" i="58" s="1"/>
  <c r="CZ8" i="19"/>
  <c r="AP8" i="16"/>
  <c r="AO7"/>
  <c r="AO43" s="1"/>
  <c r="AR18" i="19"/>
  <c r="CP8"/>
  <c r="CP10"/>
  <c r="CP12"/>
  <c r="CP14"/>
  <c r="CP16"/>
  <c r="CP18"/>
  <c r="CP20"/>
  <c r="CP22"/>
  <c r="CP23"/>
  <c r="F13" i="58"/>
  <c r="F15"/>
  <c r="X7"/>
  <c r="BL7"/>
  <c r="CZ7"/>
  <c r="AH8"/>
  <c r="BV8"/>
  <c r="D9"/>
  <c r="AR9"/>
  <c r="AR29"/>
  <c r="N12" i="19"/>
  <c r="CZ23"/>
  <c r="BV7"/>
  <c r="F11" i="58"/>
  <c r="E29" i="3"/>
  <c r="E30"/>
  <c r="BV29" i="58"/>
  <c r="CZ9"/>
  <c r="AH10"/>
  <c r="BV10"/>
  <c r="D11"/>
  <c r="AR11"/>
  <c r="CF11"/>
  <c r="N12"/>
  <c r="BB12"/>
  <c r="CP12"/>
  <c r="X13"/>
  <c r="BL13"/>
  <c r="CZ13"/>
  <c r="AH14"/>
  <c r="BV14"/>
  <c r="D15"/>
  <c r="AR15"/>
  <c r="CF15"/>
  <c r="N16"/>
  <c r="BB16"/>
  <c r="CP16"/>
  <c r="X17"/>
  <c r="BL17"/>
  <c r="CZ17"/>
  <c r="AH18"/>
  <c r="BV18"/>
  <c r="D19"/>
  <c r="AR19"/>
  <c r="CF19"/>
  <c r="N20"/>
  <c r="BB20"/>
  <c r="CP20"/>
  <c r="X21"/>
  <c r="N21" i="19"/>
  <c r="X15"/>
  <c r="BL17"/>
  <c r="CF19"/>
  <c r="J5" i="32"/>
  <c r="J4"/>
  <c r="F34" i="29"/>
  <c r="X8" i="19"/>
  <c r="BB11"/>
  <c r="X18"/>
  <c r="X22"/>
  <c r="BV21" i="58"/>
  <c r="AR22"/>
  <c r="N23"/>
  <c r="CP23"/>
  <c r="BL24"/>
  <c r="AH25"/>
  <c r="D26"/>
  <c r="CF26"/>
  <c r="BB27"/>
  <c r="X28"/>
  <c r="CZ28"/>
  <c r="Q8" i="6"/>
  <c r="BW6" i="58" s="1"/>
  <c r="F32" i="29"/>
  <c r="J12" i="28"/>
  <c r="CZ9" i="19"/>
  <c r="X23"/>
  <c r="CQ33" i="2"/>
  <c r="BA31" i="37" s="1"/>
  <c r="CS33" i="2"/>
  <c r="BB31" i="37" s="1"/>
  <c r="BK31" i="18"/>
  <c r="BM31" s="1"/>
  <c r="BK10"/>
  <c r="BM10" s="1"/>
  <c r="BK26"/>
  <c r="BM26" s="1"/>
  <c r="BK16"/>
  <c r="BM16" s="1"/>
  <c r="BK24"/>
  <c r="BM24" s="1"/>
  <c r="BK9"/>
  <c r="BM9" s="1"/>
  <c r="BK25"/>
  <c r="BM25" s="1"/>
  <c r="DW15"/>
  <c r="DY15" s="1"/>
  <c r="DW19"/>
  <c r="DY19" s="1"/>
  <c r="DW23"/>
  <c r="DY23" s="1"/>
  <c r="DW27"/>
  <c r="DY27" s="1"/>
  <c r="DW31"/>
  <c r="DY31" s="1"/>
  <c r="DW22"/>
  <c r="DY22" s="1"/>
  <c r="DW30"/>
  <c r="DY30" s="1"/>
  <c r="DW16"/>
  <c r="DY16" s="1"/>
  <c r="DW24"/>
  <c r="DY24" s="1"/>
  <c r="DW32"/>
  <c r="DY32" s="1"/>
  <c r="DW29"/>
  <c r="DY29" s="1"/>
  <c r="DW17"/>
  <c r="DY17" s="1"/>
  <c r="DW20"/>
  <c r="DY20" s="1"/>
  <c r="B60" i="74"/>
  <c r="E25"/>
  <c r="C58" i="79"/>
  <c r="E24"/>
  <c r="CU10" i="2"/>
  <c r="BC8" i="37" s="1"/>
  <c r="CS10" i="2"/>
  <c r="BB8" i="37" s="1"/>
  <c r="BB21" i="2"/>
  <c r="AD19" i="37" s="1"/>
  <c r="AZ21" i="2"/>
  <c r="AC19" i="37" s="1"/>
  <c r="AX21" i="2"/>
  <c r="AB19" i="37" s="1"/>
  <c r="AS22" i="2"/>
  <c r="Y20" i="37" s="1"/>
  <c r="AQ22" i="2"/>
  <c r="X20" i="37" s="1"/>
  <c r="CL27" i="2"/>
  <c r="AX25" i="37" s="1"/>
  <c r="CJ27" i="2"/>
  <c r="AW25" i="37" s="1"/>
  <c r="BB17" i="29"/>
  <c r="BC17" s="1"/>
  <c r="Z17"/>
  <c r="AA17" s="1"/>
  <c r="I4" i="32"/>
  <c r="I5"/>
  <c r="AE33" i="2"/>
  <c r="AK32"/>
  <c r="S14" i="29"/>
  <c r="T14" s="1"/>
  <c r="B60" i="73"/>
  <c r="E26"/>
  <c r="AU7" i="18"/>
  <c r="AW7" s="1"/>
  <c r="AU18"/>
  <c r="AW18" s="1"/>
  <c r="AU9"/>
  <c r="AW9" s="1"/>
  <c r="AU32"/>
  <c r="AW32" s="1"/>
  <c r="DG17"/>
  <c r="DI17" s="1"/>
  <c r="DG14"/>
  <c r="DI14" s="1"/>
  <c r="DG27"/>
  <c r="DI27" s="1"/>
  <c r="L16" i="29"/>
  <c r="M16" s="1"/>
  <c r="AR14" i="19"/>
  <c r="N19"/>
  <c r="BL20"/>
  <c r="AR21"/>
  <c r="FS8" i="18"/>
  <c r="FU8" s="1"/>
  <c r="FS12"/>
  <c r="FU12" s="1"/>
  <c r="FS20"/>
  <c r="FU20" s="1"/>
  <c r="FS28"/>
  <c r="FU28" s="1"/>
  <c r="FS10"/>
  <c r="FU10" s="1"/>
  <c r="FS18"/>
  <c r="FU18" s="1"/>
  <c r="AA10" i="13"/>
  <c r="Z9"/>
  <c r="D14" i="6"/>
  <c r="E14" s="1"/>
  <c r="O12" i="58" s="1"/>
  <c r="K11" i="71"/>
  <c r="AN16" i="29"/>
  <c r="AO16" s="1"/>
  <c r="AU14"/>
  <c r="AV14" s="1"/>
  <c r="FS19" i="18"/>
  <c r="FU19" s="1"/>
  <c r="FS31"/>
  <c r="FU31" s="1"/>
  <c r="BK8"/>
  <c r="BM8" s="1"/>
  <c r="BK23"/>
  <c r="BM23" s="1"/>
  <c r="BK7"/>
  <c r="BM7" s="1"/>
  <c r="DW28"/>
  <c r="DY28" s="1"/>
  <c r="DW12"/>
  <c r="DY12" s="1"/>
  <c r="AU24"/>
  <c r="AW24" s="1"/>
  <c r="CA10"/>
  <c r="CC10" s="1"/>
  <c r="CA25"/>
  <c r="CC25" s="1"/>
  <c r="CA9"/>
  <c r="CC9" s="1"/>
  <c r="DG12"/>
  <c r="DI12" s="1"/>
  <c r="EM14"/>
  <c r="EO14" s="1"/>
  <c r="FS16"/>
  <c r="FU16" s="1"/>
  <c r="O7"/>
  <c r="Q7" s="1"/>
  <c r="O17"/>
  <c r="Q17" s="1"/>
  <c r="O28"/>
  <c r="Q28" s="1"/>
  <c r="AE31"/>
  <c r="AG31" s="1"/>
  <c r="AE23"/>
  <c r="AG23" s="1"/>
  <c r="AE7"/>
  <c r="AG7" s="1"/>
  <c r="AE24"/>
  <c r="AG24" s="1"/>
  <c r="AE16"/>
  <c r="AG16" s="1"/>
  <c r="CQ18" i="2"/>
  <c r="BA16" i="37" s="1"/>
  <c r="P18" i="2"/>
  <c r="I16" i="37" s="1"/>
  <c r="BK18" i="18"/>
  <c r="BM18" s="1"/>
  <c r="BK17"/>
  <c r="BM17" s="1"/>
  <c r="DW21"/>
  <c r="DY21" s="1"/>
  <c r="AU25"/>
  <c r="AW25" s="1"/>
  <c r="CA27"/>
  <c r="CC27" s="1"/>
  <c r="DG29"/>
  <c r="DI29" s="1"/>
  <c r="EM32"/>
  <c r="EO32" s="1"/>
  <c r="EM16"/>
  <c r="EO16" s="1"/>
  <c r="EM31"/>
  <c r="EO31" s="1"/>
  <c r="EM7"/>
  <c r="EO7" s="1"/>
  <c r="FS25"/>
  <c r="FU25" s="1"/>
  <c r="CC29" i="2"/>
  <c r="AS27" i="37" s="1"/>
  <c r="AH30" i="2"/>
  <c r="S28" i="37" s="1"/>
  <c r="BY36" i="2"/>
  <c r="AV17"/>
  <c r="AA15" i="37" s="1"/>
  <c r="CO18" i="2"/>
  <c r="AZ16" i="37" s="1"/>
  <c r="CF25" i="2"/>
  <c r="AU23" i="37" s="1"/>
  <c r="O29" i="18"/>
  <c r="Q29" s="1"/>
  <c r="O21"/>
  <c r="Q21" s="1"/>
  <c r="O13"/>
  <c r="Q13" s="1"/>
  <c r="AE19"/>
  <c r="AG19" s="1"/>
  <c r="AE28"/>
  <c r="AG28" s="1"/>
  <c r="AE20"/>
  <c r="AG20" s="1"/>
  <c r="AE12"/>
  <c r="AG12" s="1"/>
  <c r="BT25" i="2"/>
  <c r="AN23" i="37" s="1"/>
  <c r="J21" i="5"/>
  <c r="R21" s="1"/>
  <c r="W10" i="2"/>
  <c r="M8" i="37" s="1"/>
  <c r="R16" i="2"/>
  <c r="J14" i="37" s="1"/>
  <c r="R20" i="2"/>
  <c r="J18" i="37" s="1"/>
  <c r="W19" i="2"/>
  <c r="M17" i="37" s="1"/>
  <c r="W24" i="2"/>
  <c r="M22" i="37" s="1"/>
  <c r="R33" i="2"/>
  <c r="J31" i="37" s="1"/>
  <c r="F13" i="79"/>
  <c r="F12" i="75"/>
  <c r="G12" s="1"/>
  <c r="BK30" i="18"/>
  <c r="BM30" s="1"/>
  <c r="BK22"/>
  <c r="BM22" s="1"/>
  <c r="BK29"/>
  <c r="BM29" s="1"/>
  <c r="CQ32"/>
  <c r="CS32" s="1"/>
  <c r="CQ16"/>
  <c r="CS16" s="1"/>
  <c r="CQ8"/>
  <c r="CS8" s="1"/>
  <c r="CQ31"/>
  <c r="CS31" s="1"/>
  <c r="CQ23"/>
  <c r="CS23" s="1"/>
  <c r="DW26"/>
  <c r="DY26" s="1"/>
  <c r="DW10"/>
  <c r="DY10" s="1"/>
  <c r="FC27"/>
  <c r="FE27" s="1"/>
  <c r="FC19"/>
  <c r="FE19" s="1"/>
  <c r="AU30"/>
  <c r="AW30" s="1"/>
  <c r="AU22"/>
  <c r="AW22" s="1"/>
  <c r="AU29"/>
  <c r="AW29" s="1"/>
  <c r="AU21"/>
  <c r="AW21" s="1"/>
  <c r="CA32"/>
  <c r="CC32" s="1"/>
  <c r="CA24"/>
  <c r="CC24" s="1"/>
  <c r="CA8"/>
  <c r="CC8" s="1"/>
  <c r="CA31"/>
  <c r="CC31" s="1"/>
  <c r="CA23"/>
  <c r="CC23" s="1"/>
  <c r="CA7"/>
  <c r="CC7" s="1"/>
  <c r="DG26"/>
  <c r="DI26" s="1"/>
  <c r="DG18"/>
  <c r="DI18" s="1"/>
  <c r="DG25"/>
  <c r="DI25" s="1"/>
  <c r="EM28"/>
  <c r="EO28" s="1"/>
  <c r="EM12"/>
  <c r="EO12" s="1"/>
  <c r="EM27"/>
  <c r="EO27" s="1"/>
  <c r="EM19"/>
  <c r="EO19" s="1"/>
  <c r="EM11"/>
  <c r="EO11" s="1"/>
  <c r="FS30"/>
  <c r="FU30" s="1"/>
  <c r="FS14"/>
  <c r="FU14" s="1"/>
  <c r="FS21"/>
  <c r="FU21" s="1"/>
  <c r="CS8" i="2"/>
  <c r="BB6" i="37" s="1"/>
  <c r="BW15" i="2"/>
  <c r="AP13" i="37" s="1"/>
  <c r="CJ25" i="2"/>
  <c r="AW23" i="37" s="1"/>
  <c r="FS34" i="18"/>
  <c r="FU34" s="1"/>
  <c r="CF11" i="2"/>
  <c r="AU9" i="37" s="1"/>
  <c r="BE28" i="2"/>
  <c r="AF26" i="37" s="1"/>
  <c r="AD29" i="2"/>
  <c r="Q27" i="37" s="1"/>
  <c r="U32" i="2"/>
  <c r="L30" i="37" s="1"/>
  <c r="CO32" i="2"/>
  <c r="AZ30" i="37" s="1"/>
  <c r="AS7" i="3"/>
  <c r="AS43" s="1"/>
  <c r="Y7"/>
  <c r="Y43" s="1"/>
  <c r="AC7"/>
  <c r="AC43" s="1"/>
  <c r="I7"/>
  <c r="I43" s="1"/>
  <c r="AO7"/>
  <c r="AO43" s="1"/>
  <c r="AG7"/>
  <c r="AG43" s="1"/>
  <c r="AK7"/>
  <c r="AK43" s="1"/>
  <c r="Q7"/>
  <c r="Q43" s="1"/>
  <c r="U7"/>
  <c r="U43" s="1"/>
  <c r="AT36" i="2"/>
  <c r="AO36" s="1"/>
  <c r="CV36"/>
  <c r="CQ36" s="1"/>
  <c r="S36"/>
  <c r="BC36"/>
  <c r="CM36"/>
  <c r="CC36"/>
  <c r="BW36"/>
  <c r="X33" i="35"/>
  <c r="Y33" s="1"/>
  <c r="O35" i="19"/>
  <c r="CQ35"/>
  <c r="DA35"/>
  <c r="AR33" i="35"/>
  <c r="AQ33"/>
  <c r="AM33"/>
  <c r="AN33" s="1"/>
  <c r="AH33"/>
  <c r="AI33" s="1"/>
  <c r="AC33"/>
  <c r="AB33"/>
  <c r="N33"/>
  <c r="O33" s="1"/>
  <c r="I33"/>
  <c r="J33" s="1"/>
  <c r="B66" i="72"/>
  <c r="E32"/>
  <c r="E32" i="73"/>
  <c r="B66"/>
  <c r="E32" i="74"/>
  <c r="B67"/>
  <c r="E32" i="75"/>
  <c r="C66"/>
  <c r="E32" i="76"/>
  <c r="D66"/>
  <c r="E32" i="77"/>
  <c r="B66"/>
  <c r="E32" i="78"/>
  <c r="C66"/>
  <c r="E32" i="79"/>
  <c r="C66"/>
  <c r="C67" i="80"/>
  <c r="C68" s="1"/>
  <c r="E33"/>
  <c r="AS34" i="2"/>
  <c r="Y32" i="37" s="1"/>
  <c r="AM34" i="2"/>
  <c r="V32" i="37" s="1"/>
  <c r="CO34" i="2"/>
  <c r="AZ32" i="37" s="1"/>
  <c r="CU34" i="2"/>
  <c r="BC32" i="37" s="1"/>
  <c r="L34" i="2"/>
  <c r="G32" i="37" s="1"/>
  <c r="R34" i="2"/>
  <c r="J32" i="37" s="1"/>
  <c r="AV34" i="2"/>
  <c r="AA32" i="37" s="1"/>
  <c r="BB34" i="2"/>
  <c r="AD32" i="37" s="1"/>
  <c r="CL34" i="2"/>
  <c r="AX32" i="37" s="1"/>
  <c r="CF34" i="2"/>
  <c r="AU32" i="37" s="1"/>
  <c r="D33" i="35"/>
  <c r="E33" s="1"/>
  <c r="O35" i="18"/>
  <c r="Q35" s="1"/>
  <c r="AE35"/>
  <c r="AU35"/>
  <c r="BK35"/>
  <c r="CA35"/>
  <c r="CQ35"/>
  <c r="DG35"/>
  <c r="DW35"/>
  <c r="EM35"/>
  <c r="FC35"/>
  <c r="FS35"/>
  <c r="P34" i="2"/>
  <c r="I32" i="37" s="1"/>
  <c r="AZ34" i="2"/>
  <c r="AC32" i="37" s="1"/>
  <c r="CJ34" i="2"/>
  <c r="AW32" i="37" s="1"/>
  <c r="AQ34" i="2"/>
  <c r="X32" i="37" s="1"/>
  <c r="CS34" i="2"/>
  <c r="BB32" i="37" s="1"/>
  <c r="D43" i="70"/>
  <c r="D42"/>
  <c r="W14" i="2"/>
  <c r="M12" i="37" s="1"/>
  <c r="U10" i="2"/>
  <c r="L8" i="37" s="1"/>
  <c r="AA16" i="2"/>
  <c r="O14" i="37" s="1"/>
  <c r="AA20" i="2"/>
  <c r="O18" i="37" s="1"/>
  <c r="U24" i="2"/>
  <c r="L22" i="37" s="1"/>
  <c r="AW33" i="35"/>
  <c r="BY34" i="2"/>
  <c r="AQ32" i="37" s="1"/>
  <c r="CC34" i="2"/>
  <c r="AS32" i="37" s="1"/>
  <c r="BW34" i="2"/>
  <c r="AP32" i="37" s="1"/>
  <c r="CA34" i="2"/>
  <c r="AR32" i="37" s="1"/>
  <c r="BB33" i="35"/>
  <c r="BA33"/>
  <c r="F6" i="58"/>
  <c r="E7" i="3"/>
  <c r="AA42" i="13"/>
  <c r="AU42"/>
  <c r="BF43"/>
  <c r="V42"/>
  <c r="BA43"/>
  <c r="AQ32" i="64"/>
  <c r="AR32" s="1"/>
  <c r="AI32"/>
  <c r="AJ32" s="1"/>
  <c r="AE32"/>
  <c r="AA32"/>
  <c r="W32"/>
  <c r="X32" s="1"/>
  <c r="S32"/>
  <c r="T32" s="1"/>
  <c r="O32"/>
  <c r="P32" s="1"/>
  <c r="K32"/>
  <c r="L32" s="1"/>
  <c r="G32"/>
  <c r="H32" s="1"/>
  <c r="DW6" i="18"/>
  <c r="DW42" s="1"/>
  <c r="AU6"/>
  <c r="AU42" s="1"/>
  <c r="O6"/>
  <c r="O42" s="1"/>
  <c r="AE6"/>
  <c r="AE42" s="1"/>
  <c r="CQ6"/>
  <c r="CQ42" s="1"/>
  <c r="EM6"/>
  <c r="EM42" s="1"/>
  <c r="V32" i="19"/>
  <c r="BR25" i="2"/>
  <c r="AM23" i="37" s="1"/>
  <c r="N26" i="2"/>
  <c r="H24" i="37" s="1"/>
  <c r="L26" i="2"/>
  <c r="G24" i="37" s="1"/>
  <c r="L33" i="2"/>
  <c r="G31" i="37" s="1"/>
  <c r="P11" i="2"/>
  <c r="I9" i="37" s="1"/>
  <c r="N16" i="2"/>
  <c r="H14" i="37" s="1"/>
  <c r="L20" i="2"/>
  <c r="G18" i="37" s="1"/>
  <c r="L24" i="2"/>
  <c r="G22" i="37" s="1"/>
  <c r="W11" i="2"/>
  <c r="M9" i="37" s="1"/>
  <c r="W15" i="2"/>
  <c r="M13" i="37" s="1"/>
  <c r="Y19" i="2"/>
  <c r="N17" i="37" s="1"/>
  <c r="Y23" i="2"/>
  <c r="N21" i="37" s="1"/>
  <c r="AF32" i="19"/>
  <c r="L18" i="2"/>
  <c r="G16" i="37" s="1"/>
  <c r="U11" i="2"/>
  <c r="L9" i="37" s="1"/>
  <c r="Y11" i="2"/>
  <c r="N9" i="37" s="1"/>
  <c r="U15" i="2"/>
  <c r="L13" i="37" s="1"/>
  <c r="U19" i="2"/>
  <c r="L17" i="37" s="1"/>
  <c r="U23" i="2"/>
  <c r="L21" i="37" s="1"/>
  <c r="AM25" i="2"/>
  <c r="V23" i="37" s="1"/>
  <c r="AP31" i="19"/>
  <c r="AB33" i="9"/>
  <c r="CD31" i="19"/>
  <c r="B6" i="35"/>
  <c r="L6"/>
  <c r="L42" s="1"/>
  <c r="V6"/>
  <c r="V42" s="1"/>
  <c r="AF6"/>
  <c r="AF42" s="1"/>
  <c r="AP6"/>
  <c r="AP42" s="1"/>
  <c r="AZ6"/>
  <c r="AZ42" s="1"/>
  <c r="G6"/>
  <c r="Q6"/>
  <c r="Q42" s="1"/>
  <c r="AA6"/>
  <c r="AA42" s="1"/>
  <c r="AK6"/>
  <c r="AK42" s="1"/>
  <c r="AU6"/>
  <c r="AU42" s="1"/>
  <c r="D9" i="13"/>
  <c r="G10"/>
  <c r="G12" i="41"/>
  <c r="G13" s="1"/>
  <c r="G42" s="1"/>
  <c r="AO25" i="2"/>
  <c r="W23" i="37" s="1"/>
  <c r="M7" i="3"/>
  <c r="M43" s="1"/>
  <c r="G7" i="71"/>
  <c r="E6" i="19"/>
  <c r="E42" s="1"/>
  <c r="D34" i="2"/>
  <c r="AX33"/>
  <c r="AB31" i="37" s="1"/>
  <c r="BB33" i="2"/>
  <c r="AD31" i="37" s="1"/>
  <c r="AV33" i="2"/>
  <c r="AA31" i="37" s="1"/>
  <c r="CH33" i="2"/>
  <c r="AV31" i="37" s="1"/>
  <c r="CL33" i="2"/>
  <c r="AX31" i="37" s="1"/>
  <c r="CF33" i="2"/>
  <c r="AU31" i="37" s="1"/>
  <c r="C12" i="41"/>
  <c r="C13" s="1"/>
  <c r="C42" s="1"/>
  <c r="K12"/>
  <c r="K13" s="1"/>
  <c r="K42" s="1"/>
  <c r="J32" i="35"/>
  <c r="AE33" i="18"/>
  <c r="BK33"/>
  <c r="DW33"/>
  <c r="AU33"/>
  <c r="DG33"/>
  <c r="CQ33"/>
  <c r="FC33"/>
  <c r="CA33"/>
  <c r="EM33"/>
  <c r="L32" i="19"/>
  <c r="AZ32"/>
  <c r="CN32"/>
  <c r="BT32"/>
  <c r="BJ32"/>
  <c r="CX32"/>
  <c r="E6" i="58"/>
  <c r="H8" i="71"/>
  <c r="I8" s="1"/>
  <c r="F7" i="74"/>
  <c r="G7" s="1"/>
  <c r="F7" i="72"/>
  <c r="G7" s="1"/>
  <c r="F13" i="78"/>
  <c r="F7" i="73"/>
  <c r="G7" s="1"/>
  <c r="F8" i="77"/>
  <c r="G8" s="1"/>
  <c r="J17" i="5"/>
  <c r="X17" s="1"/>
  <c r="J12"/>
  <c r="BN25" i="2"/>
  <c r="AK23" i="37" s="1"/>
  <c r="J7" i="2"/>
  <c r="CV7"/>
  <c r="CM7"/>
  <c r="CD7"/>
  <c r="BU7"/>
  <c r="BL7"/>
  <c r="BC7"/>
  <c r="AT7"/>
  <c r="AK7"/>
  <c r="AB7"/>
  <c r="S7"/>
  <c r="BY25"/>
  <c r="AQ23" i="37" s="1"/>
  <c r="BW25" i="2"/>
  <c r="AP23" i="37" s="1"/>
  <c r="CA25" i="2"/>
  <c r="AR23" i="37" s="1"/>
  <c r="AO14" i="2"/>
  <c r="W12" i="37" s="1"/>
  <c r="AQ14" i="2"/>
  <c r="X12" i="37" s="1"/>
  <c r="AM14" i="2"/>
  <c r="V12" i="37" s="1"/>
  <c r="CC25" i="2"/>
  <c r="AS23" i="37" s="1"/>
  <c r="AS14" i="2"/>
  <c r="Y12" i="37" s="1"/>
  <c r="BW31" i="34"/>
  <c r="BI31"/>
  <c r="AU31"/>
  <c r="AG31"/>
  <c r="S31"/>
  <c r="E31"/>
  <c r="D32" i="41"/>
  <c r="D33" s="1"/>
  <c r="D34" s="1"/>
  <c r="H32"/>
  <c r="H33" s="1"/>
  <c r="H34" s="1"/>
  <c r="B32"/>
  <c r="B33" s="1"/>
  <c r="B34" s="1"/>
  <c r="C32"/>
  <c r="C33" s="1"/>
  <c r="C34" s="1"/>
  <c r="G32"/>
  <c r="G33" s="1"/>
  <c r="G34" s="1"/>
  <c r="K32"/>
  <c r="K33" s="1"/>
  <c r="K34" s="1"/>
  <c r="E32"/>
  <c r="E33" s="1"/>
  <c r="E34" s="1"/>
  <c r="I32"/>
  <c r="I33" s="1"/>
  <c r="I34" s="1"/>
  <c r="F32"/>
  <c r="F33" s="1"/>
  <c r="F34" s="1"/>
  <c r="J32"/>
  <c r="J33" s="1"/>
  <c r="J34" s="1"/>
  <c r="H7" i="15"/>
  <c r="H43" s="1"/>
  <c r="BF10" i="13"/>
  <c r="BE9"/>
  <c r="X7" i="15"/>
  <c r="X43" s="1"/>
  <c r="AN7"/>
  <c r="AN43" s="1"/>
  <c r="P7"/>
  <c r="P43" s="1"/>
  <c r="AF7"/>
  <c r="AF43" s="1"/>
  <c r="AB7"/>
  <c r="AB43" s="1"/>
  <c r="L7"/>
  <c r="L43" s="1"/>
  <c r="AR7"/>
  <c r="AR43" s="1"/>
  <c r="U9" i="13"/>
  <c r="V10"/>
  <c r="X32" i="58"/>
  <c r="BL32"/>
  <c r="CZ32"/>
  <c r="AC7" i="7"/>
  <c r="AC43" s="1"/>
  <c r="BE7"/>
  <c r="BE43" s="1"/>
  <c r="AR32" i="58"/>
  <c r="CF32"/>
  <c r="AQ7" i="7"/>
  <c r="AQ43" s="1"/>
  <c r="BS7"/>
  <c r="BS43" s="1"/>
  <c r="BT14" i="2"/>
  <c r="AN12" i="37" s="1"/>
  <c r="BP14" i="2"/>
  <c r="AL12" i="37" s="1"/>
  <c r="BR14" i="2"/>
  <c r="AM12" i="37" s="1"/>
  <c r="BN14" i="2"/>
  <c r="AK12" i="37" s="1"/>
  <c r="BI14" i="2"/>
  <c r="AH12" i="37" s="1"/>
  <c r="BK14" i="2"/>
  <c r="AI12" i="37" s="1"/>
  <c r="BG14" i="2"/>
  <c r="AG12" i="37" s="1"/>
  <c r="BB25" i="2"/>
  <c r="AD23" i="37" s="1"/>
  <c r="AZ25" i="2"/>
  <c r="AC23" i="37" s="1"/>
  <c r="AX25" i="2"/>
  <c r="AB23" i="37" s="1"/>
  <c r="BB14" i="2"/>
  <c r="AD12" i="37" s="1"/>
  <c r="AZ14" i="2"/>
  <c r="AC12" i="37" s="1"/>
  <c r="AX14" i="2"/>
  <c r="AB12" i="37" s="1"/>
  <c r="AV25" i="2"/>
  <c r="AA23" i="37" s="1"/>
  <c r="J16" i="5"/>
  <c r="R16" s="1"/>
  <c r="J13"/>
  <c r="R13" s="1"/>
  <c r="BY14" i="2"/>
  <c r="AQ12" i="37" s="1"/>
  <c r="CA14" i="2"/>
  <c r="AR12" i="37" s="1"/>
  <c r="BW14" i="2"/>
  <c r="AP12" i="37" s="1"/>
  <c r="J7" i="5"/>
  <c r="J19"/>
  <c r="F18" i="58"/>
  <c r="J8" i="5"/>
  <c r="J9"/>
  <c r="F8" i="58"/>
  <c r="J14" i="5"/>
  <c r="J18"/>
  <c r="F31" i="16"/>
  <c r="V31"/>
  <c r="AL31"/>
  <c r="CG31" i="19"/>
  <c r="V7" i="7"/>
  <c r="V43" s="1"/>
  <c r="AX7"/>
  <c r="AX43" s="1"/>
  <c r="BZ7"/>
  <c r="BZ43" s="1"/>
  <c r="H8" i="72"/>
  <c r="I8" s="1"/>
  <c r="J10" i="5"/>
  <c r="F9" i="58"/>
  <c r="H13" i="73"/>
  <c r="I13" s="1"/>
  <c r="AD32" i="35"/>
  <c r="AX32"/>
  <c r="AI30" i="19"/>
  <c r="AD31" i="16"/>
  <c r="Y31" i="19"/>
  <c r="BM31"/>
  <c r="DA31"/>
  <c r="AE32" i="18"/>
  <c r="H7" i="7"/>
  <c r="H43" s="1"/>
  <c r="AJ7"/>
  <c r="AJ43" s="1"/>
  <c r="BL7"/>
  <c r="BL43" s="1"/>
  <c r="J20" i="5"/>
  <c r="F19" i="58"/>
  <c r="T32" i="35"/>
  <c r="AN32"/>
  <c r="F18" i="79"/>
  <c r="H18" s="1"/>
  <c r="I18" s="1"/>
  <c r="F18" i="78"/>
  <c r="H18" s="1"/>
  <c r="I18" s="1"/>
  <c r="D54" i="29"/>
  <c r="D55" s="1"/>
  <c r="D56" s="1"/>
  <c r="F18" i="76"/>
  <c r="H18" s="1"/>
  <c r="I18" s="1"/>
  <c r="F18" i="75"/>
  <c r="H18" s="1"/>
  <c r="I18" s="1"/>
  <c r="F18" i="74"/>
  <c r="H18" s="1"/>
  <c r="I18" s="1"/>
  <c r="F18" i="73"/>
  <c r="H18" s="1"/>
  <c r="I18" s="1"/>
  <c r="D30" i="70" l="1"/>
  <c r="D31" s="1"/>
  <c r="B11" i="64"/>
  <c r="F11" s="1"/>
  <c r="AE31" i="253"/>
  <c r="AD32"/>
  <c r="G42" i="35"/>
  <c r="G12" i="74"/>
  <c r="F13"/>
  <c r="G13" s="1"/>
  <c r="M31" i="253"/>
  <c r="L32"/>
  <c r="BB33"/>
  <c r="BC32"/>
  <c r="F22" i="41"/>
  <c r="AQ38" i="37"/>
  <c r="M43" i="2"/>
  <c r="S40"/>
  <c r="CQ40"/>
  <c r="CP43"/>
  <c r="CV40"/>
  <c r="B39" i="35"/>
  <c r="E39" s="1"/>
  <c r="E41" i="34"/>
  <c r="CG43" i="2"/>
  <c r="CM40"/>
  <c r="AN43"/>
  <c r="AT40"/>
  <c r="AO40" s="1"/>
  <c r="AW43"/>
  <c r="BC40"/>
  <c r="AX40" s="1"/>
  <c r="CD43"/>
  <c r="CA40"/>
  <c r="BW40"/>
  <c r="CC40"/>
  <c r="G32" i="253"/>
  <c r="F33"/>
  <c r="AQ40" i="16"/>
  <c r="AR40" s="1"/>
  <c r="DA39" i="19" s="1"/>
  <c r="DD39" s="1"/>
  <c r="DF39" s="1"/>
  <c r="B42" i="35"/>
  <c r="E43" i="3"/>
  <c r="BU39" i="58"/>
  <c r="CE39"/>
  <c r="CO39"/>
  <c r="BA39"/>
  <c r="CY39"/>
  <c r="BK39"/>
  <c r="M39"/>
  <c r="C39"/>
  <c r="AQ39"/>
  <c r="AG39"/>
  <c r="W39"/>
  <c r="F48" i="70"/>
  <c r="CM39" i="2"/>
  <c r="S39"/>
  <c r="N39" s="1"/>
  <c r="H37" i="37" s="1"/>
  <c r="AT39" i="2"/>
  <c r="AO39" s="1"/>
  <c r="W37" i="37" s="1"/>
  <c r="CV39" i="2"/>
  <c r="CQ39" s="1"/>
  <c r="BA37" i="37" s="1"/>
  <c r="BC39" i="2"/>
  <c r="CC39"/>
  <c r="AS37" i="37" s="1"/>
  <c r="BW39" i="2"/>
  <c r="AP37" i="37" s="1"/>
  <c r="CA39" i="2"/>
  <c r="AR37" i="37" s="1"/>
  <c r="V7" i="15"/>
  <c r="V43" s="1"/>
  <c r="T43"/>
  <c r="I24" i="14"/>
  <c r="P26" i="15" s="1"/>
  <c r="R26" s="1"/>
  <c r="S26" s="1"/>
  <c r="AH25" i="19" s="1"/>
  <c r="K24" i="14"/>
  <c r="X26" i="15" s="1"/>
  <c r="Z26" s="1"/>
  <c r="AA26" s="1"/>
  <c r="BB25" i="19" s="1"/>
  <c r="M24" i="14"/>
  <c r="AF26" i="15" s="1"/>
  <c r="AH26" s="1"/>
  <c r="AI26" s="1"/>
  <c r="BV25" i="19" s="1"/>
  <c r="O24" i="14"/>
  <c r="G24"/>
  <c r="H24"/>
  <c r="L26" i="15" s="1"/>
  <c r="N26" s="1"/>
  <c r="O26" s="1"/>
  <c r="X25" i="19" s="1"/>
  <c r="J24" i="14"/>
  <c r="L24"/>
  <c r="AB26" i="15" s="1"/>
  <c r="AD26" s="1"/>
  <c r="AE26" s="1"/>
  <c r="BL25" i="19" s="1"/>
  <c r="N24" i="14"/>
  <c r="AJ26" i="15" s="1"/>
  <c r="AL26" s="1"/>
  <c r="AM26" s="1"/>
  <c r="CF25" i="19" s="1"/>
  <c r="P24" i="14"/>
  <c r="AR26" i="15" s="1"/>
  <c r="AT26" s="1"/>
  <c r="AU26" s="1"/>
  <c r="CZ25" i="19" s="1"/>
  <c r="H23" i="14"/>
  <c r="J23"/>
  <c r="T25" i="15" s="1"/>
  <c r="V25" s="1"/>
  <c r="W25" s="1"/>
  <c r="AR24" i="19" s="1"/>
  <c r="L23" i="14"/>
  <c r="AB25" i="15" s="1"/>
  <c r="AD25" s="1"/>
  <c r="AE25" s="1"/>
  <c r="BL24" i="19" s="1"/>
  <c r="N23" i="14"/>
  <c r="AJ25" i="15" s="1"/>
  <c r="AL25" s="1"/>
  <c r="AM25" s="1"/>
  <c r="CF24" i="19" s="1"/>
  <c r="P23" i="14"/>
  <c r="I23"/>
  <c r="P25" i="15" s="1"/>
  <c r="R25" s="1"/>
  <c r="S25" s="1"/>
  <c r="AH24" i="19" s="1"/>
  <c r="K23" i="14"/>
  <c r="M23"/>
  <c r="AF25" i="15" s="1"/>
  <c r="AH25" s="1"/>
  <c r="AI25" s="1"/>
  <c r="BV24" i="19" s="1"/>
  <c r="O23" i="14"/>
  <c r="AN25" i="15" s="1"/>
  <c r="AP25" s="1"/>
  <c r="AQ25" s="1"/>
  <c r="CP24" i="19" s="1"/>
  <c r="G23" i="14"/>
  <c r="H25" i="15" s="1"/>
  <c r="J25" s="1"/>
  <c r="K25" s="1"/>
  <c r="N24" i="19" s="1"/>
  <c r="X25" i="15"/>
  <c r="Z25" s="1"/>
  <c r="AA25" s="1"/>
  <c r="BB24" i="19" s="1"/>
  <c r="AR25" i="15"/>
  <c r="AT25" s="1"/>
  <c r="AU25" s="1"/>
  <c r="CZ24" i="19" s="1"/>
  <c r="L25" i="15"/>
  <c r="N25" s="1"/>
  <c r="O25" s="1"/>
  <c r="X24" i="19" s="1"/>
  <c r="F38" i="79"/>
  <c r="F42" s="1"/>
  <c r="G42"/>
  <c r="F38" i="80"/>
  <c r="F42" s="1"/>
  <c r="G42"/>
  <c r="F38" i="78"/>
  <c r="F42" s="1"/>
  <c r="G42"/>
  <c r="C50" i="33"/>
  <c r="C51" s="1"/>
  <c r="C52" s="1"/>
  <c r="H9" i="75"/>
  <c r="I9" s="1"/>
  <c r="L12" i="6" s="1"/>
  <c r="M12" s="1"/>
  <c r="BC10" i="58" s="1"/>
  <c r="F38" i="71"/>
  <c r="F42" s="1"/>
  <c r="G42"/>
  <c r="I14" i="74"/>
  <c r="K14" s="1"/>
  <c r="H15"/>
  <c r="I15" s="1"/>
  <c r="J18" i="6" s="1"/>
  <c r="K18" s="1"/>
  <c r="AS16" i="58" s="1"/>
  <c r="E23" i="70"/>
  <c r="E24" s="1"/>
  <c r="F24" s="1"/>
  <c r="I13" i="74"/>
  <c r="J16" i="6" s="1"/>
  <c r="K16" s="1"/>
  <c r="AS14" i="58" s="1"/>
  <c r="J22" i="5"/>
  <c r="N22" s="1"/>
  <c r="D13" i="15"/>
  <c r="F13" s="1"/>
  <c r="G13" s="1"/>
  <c r="D12" i="19" s="1"/>
  <c r="AQ38" i="58"/>
  <c r="AG38"/>
  <c r="M38"/>
  <c r="BK38"/>
  <c r="CO38"/>
  <c r="W38"/>
  <c r="CY38"/>
  <c r="CE38"/>
  <c r="BA38"/>
  <c r="BU38"/>
  <c r="AL7" i="15"/>
  <c r="AL43" s="1"/>
  <c r="E47" i="70"/>
  <c r="H47"/>
  <c r="AN7" i="16"/>
  <c r="AN43" s="1"/>
  <c r="AQ8"/>
  <c r="AR8" s="1"/>
  <c r="DA7" i="19" s="1"/>
  <c r="S9" i="16"/>
  <c r="T9" s="1"/>
  <c r="AS8" i="19" s="1"/>
  <c r="O9" i="16"/>
  <c r="P9" s="1"/>
  <c r="AI8" i="19" s="1"/>
  <c r="W31" i="16"/>
  <c r="X31" s="1"/>
  <c r="BC30" i="19" s="1"/>
  <c r="G7" i="16"/>
  <c r="G43" s="1"/>
  <c r="AI7"/>
  <c r="W8"/>
  <c r="X8" s="1"/>
  <c r="BC7" i="19" s="1"/>
  <c r="AE31" i="16"/>
  <c r="AF31" s="1"/>
  <c r="BW30" i="19" s="1"/>
  <c r="K9" i="16"/>
  <c r="L9" s="1"/>
  <c r="Y8" i="19" s="1"/>
  <c r="AA9" i="16"/>
  <c r="AB9" s="1"/>
  <c r="BM8" i="19" s="1"/>
  <c r="AE9" i="16"/>
  <c r="AF9" s="1"/>
  <c r="BW8" i="19" s="1"/>
  <c r="G31" i="16"/>
  <c r="H31" s="1"/>
  <c r="O30" i="19" s="1"/>
  <c r="AM31" i="16"/>
  <c r="AN31" s="1"/>
  <c r="CQ30" i="19" s="1"/>
  <c r="AF32" i="64"/>
  <c r="AG32" s="1"/>
  <c r="BY32" i="19" s="1"/>
  <c r="AB32" i="64"/>
  <c r="AC32" s="1"/>
  <c r="BO32" i="19" s="1"/>
  <c r="G37" i="72"/>
  <c r="G38" s="1"/>
  <c r="F36"/>
  <c r="F37" i="71"/>
  <c r="H14" i="72"/>
  <c r="I14" s="1"/>
  <c r="B25" i="5"/>
  <c r="F24"/>
  <c r="F25" i="14"/>
  <c r="AN26" i="15"/>
  <c r="AP26" s="1"/>
  <c r="AQ26" s="1"/>
  <c r="CP25" i="19" s="1"/>
  <c r="T26" i="15"/>
  <c r="V26" s="1"/>
  <c r="W26" s="1"/>
  <c r="AR25" i="19" s="1"/>
  <c r="H26" i="15"/>
  <c r="J26" s="1"/>
  <c r="K26" s="1"/>
  <c r="N25" i="19" s="1"/>
  <c r="H22" i="41"/>
  <c r="K22"/>
  <c r="L22"/>
  <c r="E22"/>
  <c r="I22"/>
  <c r="D22"/>
  <c r="G22"/>
  <c r="C22"/>
  <c r="AT38" i="2"/>
  <c r="BB37"/>
  <c r="AD35" i="37" s="1"/>
  <c r="AZ37" i="2"/>
  <c r="AC35" i="37" s="1"/>
  <c r="AV37" i="2"/>
  <c r="AA35" i="37" s="1"/>
  <c r="L37" i="2"/>
  <c r="G35" i="37" s="1"/>
  <c r="R37" i="2"/>
  <c r="J35" i="37" s="1"/>
  <c r="P37" i="2"/>
  <c r="I35" i="37" s="1"/>
  <c r="BW38" i="2"/>
  <c r="AP36" i="37" s="1"/>
  <c r="CC38" i="2"/>
  <c r="AS36" i="37" s="1"/>
  <c r="CA38" i="2"/>
  <c r="AR36" i="37" s="1"/>
  <c r="CM38" i="2"/>
  <c r="AQ37"/>
  <c r="X35" i="37" s="1"/>
  <c r="AM37" i="2"/>
  <c r="V35" i="37" s="1"/>
  <c r="AS37" i="2"/>
  <c r="Y35" i="37" s="1"/>
  <c r="CV38" i="2"/>
  <c r="BY38"/>
  <c r="AQ36" i="37" s="1"/>
  <c r="CH37" i="2"/>
  <c r="AV35" i="37" s="1"/>
  <c r="CF37" i="2"/>
  <c r="AU35" i="37" s="1"/>
  <c r="CL37" i="2"/>
  <c r="AX35" i="37" s="1"/>
  <c r="CJ37" i="2"/>
  <c r="AW35" i="37" s="1"/>
  <c r="S38" i="2"/>
  <c r="CQ37"/>
  <c r="BA35" i="37" s="1"/>
  <c r="CS37" i="2"/>
  <c r="BB35" i="37" s="1"/>
  <c r="CU37" i="2"/>
  <c r="BC35" i="37" s="1"/>
  <c r="CO37" i="2"/>
  <c r="AZ35" i="37" s="1"/>
  <c r="BC38" i="2"/>
  <c r="AX37"/>
  <c r="AB35" i="37" s="1"/>
  <c r="K8" i="75"/>
  <c r="L11" i="6"/>
  <c r="M11" s="1"/>
  <c r="BC9" i="58" s="1"/>
  <c r="J10" i="6"/>
  <c r="K10" s="1"/>
  <c r="AS8" i="58" s="1"/>
  <c r="F23" i="70"/>
  <c r="F15" i="6"/>
  <c r="G15" s="1"/>
  <c r="Y13" i="58" s="1"/>
  <c r="F11" i="72"/>
  <c r="G11" s="1"/>
  <c r="I17" i="73"/>
  <c r="H20" i="6" s="1"/>
  <c r="I20" s="1"/>
  <c r="AI18" i="58" s="1"/>
  <c r="F13" i="73"/>
  <c r="G13" s="1"/>
  <c r="I17" i="74"/>
  <c r="J20" i="6" s="1"/>
  <c r="K20" s="1"/>
  <c r="AS18" i="58" s="1"/>
  <c r="I8" i="74"/>
  <c r="J11" i="6" s="1"/>
  <c r="K11" s="1"/>
  <c r="AS9" i="58" s="1"/>
  <c r="I13" i="75"/>
  <c r="K13" s="1"/>
  <c r="L15" i="6"/>
  <c r="M15" s="1"/>
  <c r="BC13" i="58" s="1"/>
  <c r="I17" i="75"/>
  <c r="L20" i="6" s="1"/>
  <c r="M20" s="1"/>
  <c r="BC18" i="58" s="1"/>
  <c r="F9" i="76"/>
  <c r="G9" s="1"/>
  <c r="G8"/>
  <c r="I17"/>
  <c r="K17" s="1"/>
  <c r="E26" i="77"/>
  <c r="F14" i="78"/>
  <c r="G14" s="1"/>
  <c r="G13"/>
  <c r="I17"/>
  <c r="R20" i="6" s="1"/>
  <c r="S20" s="1"/>
  <c r="CG18" i="58" s="1"/>
  <c r="I17" i="79"/>
  <c r="K17" s="1"/>
  <c r="F14"/>
  <c r="G14" s="1"/>
  <c r="G13"/>
  <c r="AK33" i="253"/>
  <c r="AJ34"/>
  <c r="AW31"/>
  <c r="AV32"/>
  <c r="X32"/>
  <c r="Y31"/>
  <c r="BN33"/>
  <c r="BO32"/>
  <c r="BH33"/>
  <c r="BI32"/>
  <c r="S31"/>
  <c r="R32"/>
  <c r="AP33"/>
  <c r="AQ32"/>
  <c r="E19" i="70"/>
  <c r="F19" s="1"/>
  <c r="H9" i="74"/>
  <c r="E25" i="78"/>
  <c r="H14" i="75"/>
  <c r="BK37" i="58"/>
  <c r="CE37"/>
  <c r="W37"/>
  <c r="CO37"/>
  <c r="AQ37"/>
  <c r="BU37"/>
  <c r="BA37"/>
  <c r="AG37"/>
  <c r="M37"/>
  <c r="CY37"/>
  <c r="N6"/>
  <c r="N42" s="1"/>
  <c r="AS33" i="35"/>
  <c r="AK13" i="64"/>
  <c r="CI13" i="19" s="1"/>
  <c r="AG13" i="64"/>
  <c r="BY13" i="19" s="1"/>
  <c r="AO13" i="64"/>
  <c r="CS13" i="19" s="1"/>
  <c r="AS13" i="64"/>
  <c r="DC13" i="19" s="1"/>
  <c r="U13" i="64"/>
  <c r="AU13" i="19" s="1"/>
  <c r="AC13" i="64"/>
  <c r="BO13" i="19" s="1"/>
  <c r="I13" i="64"/>
  <c r="Q13" i="19" s="1"/>
  <c r="Q13" i="64"/>
  <c r="AK13" i="19" s="1"/>
  <c r="V12" i="64"/>
  <c r="W12" s="1"/>
  <c r="X12" s="1"/>
  <c r="E13"/>
  <c r="G13" i="19" s="1"/>
  <c r="Y13" i="64"/>
  <c r="BE13" i="19" s="1"/>
  <c r="M13" i="64"/>
  <c r="AA13" i="19" s="1"/>
  <c r="C12" i="64"/>
  <c r="D12" s="1"/>
  <c r="AS32"/>
  <c r="DC32" i="19" s="1"/>
  <c r="AK32" i="64"/>
  <c r="CI32" i="19" s="1"/>
  <c r="Y32" i="64"/>
  <c r="BE32" i="19" s="1"/>
  <c r="U32" i="64"/>
  <c r="AU32" i="19" s="1"/>
  <c r="Q32" i="64"/>
  <c r="AK32" i="19" s="1"/>
  <c r="M32" i="64"/>
  <c r="AA32" i="19" s="1"/>
  <c r="I32" i="64"/>
  <c r="Q32" i="19" s="1"/>
  <c r="E35" i="80"/>
  <c r="C69"/>
  <c r="F14" i="77"/>
  <c r="G14" s="1"/>
  <c r="V7" i="16"/>
  <c r="N12" i="64"/>
  <c r="O12" s="1"/>
  <c r="P12" s="1"/>
  <c r="Z12"/>
  <c r="AA12" s="1"/>
  <c r="AB12" s="1"/>
  <c r="F12"/>
  <c r="G12" s="1"/>
  <c r="H12" s="1"/>
  <c r="AL12"/>
  <c r="AM12" s="1"/>
  <c r="AN12" s="1"/>
  <c r="AP12"/>
  <c r="AQ12" s="1"/>
  <c r="AR12" s="1"/>
  <c r="R12"/>
  <c r="S12" s="1"/>
  <c r="T12" s="1"/>
  <c r="AD12"/>
  <c r="AE12" s="1"/>
  <c r="AF12" s="1"/>
  <c r="AH12"/>
  <c r="AI12" s="1"/>
  <c r="AJ12" s="1"/>
  <c r="Z11" i="5"/>
  <c r="CH10" i="58" s="1"/>
  <c r="V11" i="5"/>
  <c r="BN10" i="58" s="1"/>
  <c r="T11" i="5"/>
  <c r="BD10" i="58" s="1"/>
  <c r="AD11" i="5"/>
  <c r="DB10" i="58" s="1"/>
  <c r="AD15" i="5"/>
  <c r="DB14" i="58" s="1"/>
  <c r="AB11" i="5"/>
  <c r="CR10" i="58" s="1"/>
  <c r="V15" i="5"/>
  <c r="BN14" i="58" s="1"/>
  <c r="J22" i="41"/>
  <c r="F9" i="79"/>
  <c r="G9" s="1"/>
  <c r="F13" i="71"/>
  <c r="F9" i="78"/>
  <c r="G9" s="1"/>
  <c r="F9" i="80"/>
  <c r="G9" s="1"/>
  <c r="F13" i="75"/>
  <c r="L11" i="5"/>
  <c r="P10" i="58" s="1"/>
  <c r="P11" i="5"/>
  <c r="AJ10" i="58" s="1"/>
  <c r="R7" i="5"/>
  <c r="R11"/>
  <c r="AT10" i="58" s="1"/>
  <c r="X11" i="5"/>
  <c r="BX10" i="58" s="1"/>
  <c r="N17" i="5"/>
  <c r="Z16" i="58" s="1"/>
  <c r="P21" i="5"/>
  <c r="AJ20" i="58" s="1"/>
  <c r="P17" i="5"/>
  <c r="AJ16" i="58" s="1"/>
  <c r="AB17" i="5"/>
  <c r="CR16" i="58" s="1"/>
  <c r="R15" i="5"/>
  <c r="AT14" i="58" s="1"/>
  <c r="Z17" i="5"/>
  <c r="CH16" i="58" s="1"/>
  <c r="V17" i="5"/>
  <c r="BN16" i="58" s="1"/>
  <c r="N15" i="5"/>
  <c r="Z14" i="58" s="1"/>
  <c r="X15" i="5"/>
  <c r="BX14" i="58" s="1"/>
  <c r="AD21" i="5"/>
  <c r="DB20" i="58" s="1"/>
  <c r="T15" i="5"/>
  <c r="BD14" i="58" s="1"/>
  <c r="Z15" i="5"/>
  <c r="CH14" i="58" s="1"/>
  <c r="P15" i="5"/>
  <c r="AJ14" i="58" s="1"/>
  <c r="T21" i="5"/>
  <c r="BD20" i="58" s="1"/>
  <c r="AB15" i="5"/>
  <c r="CR14" i="58" s="1"/>
  <c r="Z16" i="5"/>
  <c r="CH15" i="58" s="1"/>
  <c r="X21" i="5"/>
  <c r="BX20" i="58" s="1"/>
  <c r="V21" i="5"/>
  <c r="BN20" i="58" s="1"/>
  <c r="AB13" i="5"/>
  <c r="CR12" i="58" s="1"/>
  <c r="Q6" i="18"/>
  <c r="Q42" s="1"/>
  <c r="X16" i="5"/>
  <c r="BX15" i="58" s="1"/>
  <c r="V13" i="5"/>
  <c r="BN12" i="58" s="1"/>
  <c r="V16" i="5"/>
  <c r="BN15" i="58" s="1"/>
  <c r="R17" i="5"/>
  <c r="AT16" i="58" s="1"/>
  <c r="L17" i="5"/>
  <c r="P16" i="58" s="1"/>
  <c r="T17" i="5"/>
  <c r="BD16" i="58" s="1"/>
  <c r="AD17" i="5"/>
  <c r="DB16" i="58" s="1"/>
  <c r="W36"/>
  <c r="BK36"/>
  <c r="CY36"/>
  <c r="AG36"/>
  <c r="BU36"/>
  <c r="C36"/>
  <c r="AQ36"/>
  <c r="CE36"/>
  <c r="M36"/>
  <c r="BA36"/>
  <c r="CO36"/>
  <c r="DB34" i="19"/>
  <c r="DB21"/>
  <c r="DB30"/>
  <c r="CH19"/>
  <c r="CH12"/>
  <c r="BN25"/>
  <c r="BN26"/>
  <c r="AT23"/>
  <c r="AT8"/>
  <c r="AT32"/>
  <c r="Z29"/>
  <c r="Z22"/>
  <c r="CR27"/>
  <c r="BX26"/>
  <c r="BD31"/>
  <c r="BD16"/>
  <c r="AJ29"/>
  <c r="AJ22"/>
  <c r="P20"/>
  <c r="P19"/>
  <c r="F21"/>
  <c r="CH7"/>
  <c r="CH16"/>
  <c r="BN29"/>
  <c r="Z25"/>
  <c r="BX21"/>
  <c r="AJ17"/>
  <c r="AJ18"/>
  <c r="P16"/>
  <c r="P7"/>
  <c r="P31"/>
  <c r="F17"/>
  <c r="CH14"/>
  <c r="AT9"/>
  <c r="AT10"/>
  <c r="BX12"/>
  <c r="AJ7"/>
  <c r="AJ8"/>
  <c r="DB19"/>
  <c r="DB10"/>
  <c r="DB20"/>
  <c r="DB8"/>
  <c r="BN27"/>
  <c r="BN14"/>
  <c r="BN17"/>
  <c r="Z9"/>
  <c r="Z7"/>
  <c r="BX17"/>
  <c r="BX32"/>
  <c r="BX16"/>
  <c r="BX22"/>
  <c r="BX31"/>
  <c r="BX23"/>
  <c r="BX15"/>
  <c r="AJ25"/>
  <c r="AJ24"/>
  <c r="AJ26"/>
  <c r="BN34"/>
  <c r="CR34"/>
  <c r="AJ34"/>
  <c r="CH17"/>
  <c r="CH18"/>
  <c r="AT21"/>
  <c r="AT22"/>
  <c r="CR9"/>
  <c r="CR18"/>
  <c r="BX7"/>
  <c r="BD13"/>
  <c r="BD14"/>
  <c r="P26"/>
  <c r="P17"/>
  <c r="F33"/>
  <c r="CH8"/>
  <c r="AT19"/>
  <c r="AT20"/>
  <c r="F12"/>
  <c r="CH22"/>
  <c r="AT26"/>
  <c r="AT29"/>
  <c r="AT15"/>
  <c r="AT28"/>
  <c r="AT12"/>
  <c r="CH24"/>
  <c r="CH13"/>
  <c r="CH15"/>
  <c r="BX13"/>
  <c r="BX14"/>
  <c r="CH34"/>
  <c r="F26"/>
  <c r="F31"/>
  <c r="DB14"/>
  <c r="CH11"/>
  <c r="CH27"/>
  <c r="CH28"/>
  <c r="BN18"/>
  <c r="AT7"/>
  <c r="AT31"/>
  <c r="AT24"/>
  <c r="Z21"/>
  <c r="Z30"/>
  <c r="CR19"/>
  <c r="BX10"/>
  <c r="BD23"/>
  <c r="BD8"/>
  <c r="BD32"/>
  <c r="AJ30"/>
  <c r="P12"/>
  <c r="P28"/>
  <c r="F13"/>
  <c r="F29"/>
  <c r="DB25"/>
  <c r="CH31"/>
  <c r="CH32"/>
  <c r="AT27"/>
  <c r="P24"/>
  <c r="P23"/>
  <c r="F28"/>
  <c r="F7"/>
  <c r="DB16"/>
  <c r="BN12"/>
  <c r="AT25"/>
  <c r="Z24"/>
  <c r="BX28"/>
  <c r="AJ23"/>
  <c r="DB31"/>
  <c r="DB18"/>
  <c r="DB28"/>
  <c r="DB12"/>
  <c r="Z32"/>
  <c r="Z18"/>
  <c r="BX20"/>
  <c r="BX29"/>
  <c r="BX24"/>
  <c r="BX30"/>
  <c r="BX27"/>
  <c r="BX19"/>
  <c r="AJ9"/>
  <c r="AJ16"/>
  <c r="AJ10"/>
  <c r="AJ31"/>
  <c r="Z34"/>
  <c r="BX34"/>
  <c r="BD34"/>
  <c r="P34"/>
  <c r="CH9"/>
  <c r="CH10"/>
  <c r="CH26"/>
  <c r="AT13"/>
  <c r="AT14"/>
  <c r="AT30"/>
  <c r="CR25"/>
  <c r="CR10"/>
  <c r="CR26"/>
  <c r="BX8"/>
  <c r="BD29"/>
  <c r="BD30"/>
  <c r="P18"/>
  <c r="P9"/>
  <c r="P25"/>
  <c r="CH23"/>
  <c r="P15"/>
  <c r="F20"/>
  <c r="CH21"/>
  <c r="BX11"/>
  <c r="AT18"/>
  <c r="AT17"/>
  <c r="AT11"/>
  <c r="AT16"/>
  <c r="CH29"/>
  <c r="CH20"/>
  <c r="CH25"/>
  <c r="CH30"/>
  <c r="BX9"/>
  <c r="F10"/>
  <c r="F15"/>
  <c r="FS6" i="18"/>
  <c r="FS42" s="1"/>
  <c r="F14" i="76"/>
  <c r="G14" s="1"/>
  <c r="DG15" i="18"/>
  <c r="DI15" s="1"/>
  <c r="F14" i="80"/>
  <c r="G14" s="1"/>
  <c r="O24" i="18"/>
  <c r="Q24" s="1"/>
  <c r="FS7"/>
  <c r="FU7" s="1"/>
  <c r="FS27"/>
  <c r="FU27" s="1"/>
  <c r="FS11"/>
  <c r="FU11" s="1"/>
  <c r="FS29"/>
  <c r="FU29" s="1"/>
  <c r="DG9"/>
  <c r="DI9" s="1"/>
  <c r="DG21"/>
  <c r="DI21" s="1"/>
  <c r="DG20"/>
  <c r="DI20" s="1"/>
  <c r="DG10"/>
  <c r="DI10" s="1"/>
  <c r="DG19"/>
  <c r="DI19" s="1"/>
  <c r="DG11"/>
  <c r="DI11" s="1"/>
  <c r="FS33"/>
  <c r="FU33" s="1"/>
  <c r="AU27"/>
  <c r="AW27" s="1"/>
  <c r="AU28"/>
  <c r="AW28" s="1"/>
  <c r="BK12"/>
  <c r="BM12" s="1"/>
  <c r="AU26"/>
  <c r="AW26" s="1"/>
  <c r="AU10"/>
  <c r="AW10" s="1"/>
  <c r="DG28"/>
  <c r="DI28" s="1"/>
  <c r="BK32"/>
  <c r="BM32" s="1"/>
  <c r="FS13"/>
  <c r="FU13" s="1"/>
  <c r="FS9"/>
  <c r="FU9" s="1"/>
  <c r="FS22"/>
  <c r="FU22" s="1"/>
  <c r="DG13"/>
  <c r="DI13" s="1"/>
  <c r="AU16"/>
  <c r="AW16" s="1"/>
  <c r="AU17"/>
  <c r="AW17" s="1"/>
  <c r="DW18"/>
  <c r="DY18" s="1"/>
  <c r="O32"/>
  <c r="Q32" s="1"/>
  <c r="FS23"/>
  <c r="FU23" s="1"/>
  <c r="FS15"/>
  <c r="FU15" s="1"/>
  <c r="FS17"/>
  <c r="FU17" s="1"/>
  <c r="FS32"/>
  <c r="FU32" s="1"/>
  <c r="FS24"/>
  <c r="FU24" s="1"/>
  <c r="FS26"/>
  <c r="FU26" s="1"/>
  <c r="DG32"/>
  <c r="DI32" s="1"/>
  <c r="DG24"/>
  <c r="DI24" s="1"/>
  <c r="DG8"/>
  <c r="DI8" s="1"/>
  <c r="DG16"/>
  <c r="DI16" s="1"/>
  <c r="DG22"/>
  <c r="DI22" s="1"/>
  <c r="DG6"/>
  <c r="DG42" s="1"/>
  <c r="DG31"/>
  <c r="DI31" s="1"/>
  <c r="DG23"/>
  <c r="DI23" s="1"/>
  <c r="DG7"/>
  <c r="DI7" s="1"/>
  <c r="O14"/>
  <c r="Q14" s="1"/>
  <c r="O9"/>
  <c r="Q9" s="1"/>
  <c r="AU31"/>
  <c r="AW31" s="1"/>
  <c r="AU15"/>
  <c r="AW15" s="1"/>
  <c r="DG30"/>
  <c r="DI30" s="1"/>
  <c r="BK15"/>
  <c r="BM15" s="1"/>
  <c r="AU23"/>
  <c r="AW23" s="1"/>
  <c r="AU8"/>
  <c r="AW8" s="1"/>
  <c r="DW25"/>
  <c r="DY25" s="1"/>
  <c r="W34" i="37"/>
  <c r="CJ36" i="2"/>
  <c r="BA34" i="37"/>
  <c r="B61" i="73"/>
  <c r="E28" s="1"/>
  <c r="E27"/>
  <c r="AJ32" i="2"/>
  <c r="T30" i="37" s="1"/>
  <c r="AD32" i="2"/>
  <c r="Q30" i="37" s="1"/>
  <c r="AF32" i="2"/>
  <c r="R30" i="37" s="1"/>
  <c r="AH32" i="2"/>
  <c r="S30" i="37" s="1"/>
  <c r="E4" i="32"/>
  <c r="E5"/>
  <c r="H14" i="71"/>
  <c r="I14" s="1"/>
  <c r="AU13" i="29"/>
  <c r="AV13" s="1"/>
  <c r="F22" i="58"/>
  <c r="J23" i="5"/>
  <c r="Z8" i="16"/>
  <c r="Y7"/>
  <c r="K10" i="28"/>
  <c r="AC7" i="16"/>
  <c r="AD8"/>
  <c r="I11" i="28"/>
  <c r="BG33" i="2"/>
  <c r="AG31" i="37" s="1"/>
  <c r="BK33" i="2"/>
  <c r="AI31" i="37" s="1"/>
  <c r="BI33" i="2"/>
  <c r="AH31" i="37" s="1"/>
  <c r="BE33" i="2"/>
  <c r="AF31" i="37" s="1"/>
  <c r="P36" i="2"/>
  <c r="F17" i="77"/>
  <c r="H17" s="1"/>
  <c r="I17" s="1"/>
  <c r="E26" i="78"/>
  <c r="C60"/>
  <c r="H10" i="6"/>
  <c r="I10" s="1"/>
  <c r="AI8" i="58" s="1"/>
  <c r="K7" i="73"/>
  <c r="AR34" i="37"/>
  <c r="F17" i="71"/>
  <c r="H17" s="1"/>
  <c r="I17" s="1"/>
  <c r="V35" i="2"/>
  <c r="V36" s="1"/>
  <c r="V37" s="1"/>
  <c r="AB34"/>
  <c r="W34" s="1"/>
  <c r="M32" i="37" s="1"/>
  <c r="C61" i="75"/>
  <c r="E28" s="1"/>
  <c r="E27"/>
  <c r="Z16" i="29"/>
  <c r="AA16" s="1"/>
  <c r="K12" i="64"/>
  <c r="L12" s="1"/>
  <c r="BX16" i="58"/>
  <c r="AQ34" i="37"/>
  <c r="C59" i="79"/>
  <c r="E25"/>
  <c r="BI16" i="29"/>
  <c r="BJ16" s="1"/>
  <c r="AP7" i="16"/>
  <c r="AP43" s="1"/>
  <c r="L15" i="29"/>
  <c r="M15" s="1"/>
  <c r="H9" i="73"/>
  <c r="I9" s="1"/>
  <c r="F17" i="80"/>
  <c r="H17" s="1"/>
  <c r="I17" s="1"/>
  <c r="N8" i="16"/>
  <c r="M7"/>
  <c r="D8" i="28"/>
  <c r="W33" i="2"/>
  <c r="M31" i="37" s="1"/>
  <c r="Y33" i="2"/>
  <c r="N31" i="37" s="1"/>
  <c r="AA33" i="2"/>
  <c r="O31" i="37" s="1"/>
  <c r="U33" i="2"/>
  <c r="L31" i="37" s="1"/>
  <c r="F8" i="75"/>
  <c r="G8" s="1"/>
  <c r="E25" i="80"/>
  <c r="C59"/>
  <c r="AN15" i="29"/>
  <c r="AO15" s="1"/>
  <c r="E11" i="28"/>
  <c r="O11" i="18"/>
  <c r="Q11" s="1"/>
  <c r="CH36" i="2"/>
  <c r="O30" i="18"/>
  <c r="Q30" s="1"/>
  <c r="Z13" i="5"/>
  <c r="BK6" i="18"/>
  <c r="BK42" s="1"/>
  <c r="AD33" i="35"/>
  <c r="N36" i="2"/>
  <c r="AU13" i="18"/>
  <c r="AW13" s="1"/>
  <c r="AU14"/>
  <c r="AW14" s="1"/>
  <c r="BK21"/>
  <c r="BM21" s="1"/>
  <c r="O16"/>
  <c r="Q16" s="1"/>
  <c r="AU11"/>
  <c r="AW11" s="1"/>
  <c r="AU12"/>
  <c r="AW12" s="1"/>
  <c r="BK27"/>
  <c r="BM27" s="1"/>
  <c r="BK28"/>
  <c r="BM28" s="1"/>
  <c r="O22"/>
  <c r="Q22" s="1"/>
  <c r="O27"/>
  <c r="Q27" s="1"/>
  <c r="AS34" i="37"/>
  <c r="B61" i="74"/>
  <c r="E26"/>
  <c r="B11" i="28"/>
  <c r="AJ31" i="2"/>
  <c r="T29" i="37" s="1"/>
  <c r="AF31" i="2"/>
  <c r="R29" i="37" s="1"/>
  <c r="AD31" i="2"/>
  <c r="Q29" i="37" s="1"/>
  <c r="AH31" i="2"/>
  <c r="S29" i="37" s="1"/>
  <c r="B59" i="72"/>
  <c r="E25"/>
  <c r="BW14" i="29"/>
  <c r="BX14" s="1"/>
  <c r="AG16"/>
  <c r="AH16" s="1"/>
  <c r="BT31" i="2"/>
  <c r="AN29" i="37" s="1"/>
  <c r="BR31" i="2"/>
  <c r="AM29" i="37" s="1"/>
  <c r="BN31" i="2"/>
  <c r="AK29" i="37" s="1"/>
  <c r="AT12" i="58"/>
  <c r="AP34" i="37"/>
  <c r="AZ36" i="2"/>
  <c r="AQ36"/>
  <c r="E16" i="29"/>
  <c r="C10" i="28"/>
  <c r="R8" i="16"/>
  <c r="Q7"/>
  <c r="H8" i="28"/>
  <c r="S13" i="29"/>
  <c r="T13" s="1"/>
  <c r="BP15"/>
  <c r="BQ15" s="1"/>
  <c r="E28" i="71"/>
  <c r="E27"/>
  <c r="G10" i="28"/>
  <c r="AT15" i="58"/>
  <c r="AT20"/>
  <c r="AB34" i="9"/>
  <c r="AB35" s="1"/>
  <c r="CS36" i="2"/>
  <c r="Z21" i="5"/>
  <c r="N21"/>
  <c r="AB21"/>
  <c r="L21"/>
  <c r="AA9" i="13"/>
  <c r="Z8"/>
  <c r="AA8" s="1"/>
  <c r="AE34" i="2"/>
  <c r="AK33"/>
  <c r="J11" i="28"/>
  <c r="D15" i="6"/>
  <c r="E15" s="1"/>
  <c r="O13" i="58" s="1"/>
  <c r="K12" i="71"/>
  <c r="I7" i="16"/>
  <c r="I43" s="1"/>
  <c r="J8"/>
  <c r="C25" i="5"/>
  <c r="H24"/>
  <c r="L9" i="28"/>
  <c r="D59" i="76"/>
  <c r="E25"/>
  <c r="F11" i="28"/>
  <c r="B61" i="77"/>
  <c r="E28" s="1"/>
  <c r="E27"/>
  <c r="BB16" i="29"/>
  <c r="BC16" s="1"/>
  <c r="BO33" i="2"/>
  <c r="BU32"/>
  <c r="BF35"/>
  <c r="BF36" s="1"/>
  <c r="BF37" s="1"/>
  <c r="BL34"/>
  <c r="F17" i="72"/>
  <c r="H17" s="1"/>
  <c r="I17" s="1"/>
  <c r="BK11" i="18"/>
  <c r="BM11" s="1"/>
  <c r="AU19"/>
  <c r="AW19" s="1"/>
  <c r="AU20"/>
  <c r="AW20" s="1"/>
  <c r="CA6"/>
  <c r="CA42" s="1"/>
  <c r="BK13"/>
  <c r="BM13" s="1"/>
  <c r="BK14"/>
  <c r="BM14" s="1"/>
  <c r="O8"/>
  <c r="Q8" s="1"/>
  <c r="BK19"/>
  <c r="BM19" s="1"/>
  <c r="BK20"/>
  <c r="BM20" s="1"/>
  <c r="O19"/>
  <c r="Q19" s="1"/>
  <c r="O25"/>
  <c r="Q25" s="1"/>
  <c r="AG35" i="58"/>
  <c r="CO35"/>
  <c r="BU35"/>
  <c r="CY35"/>
  <c r="C35"/>
  <c r="W35"/>
  <c r="M35"/>
  <c r="BK35"/>
  <c r="BA35"/>
  <c r="AQ35"/>
  <c r="CE35"/>
  <c r="CL36" i="2"/>
  <c r="CF36"/>
  <c r="BB36"/>
  <c r="AV36"/>
  <c r="R36"/>
  <c r="L36"/>
  <c r="CU36"/>
  <c r="CO36"/>
  <c r="AS36"/>
  <c r="AM36"/>
  <c r="AX36"/>
  <c r="E34" i="80"/>
  <c r="E33" i="79"/>
  <c r="C67"/>
  <c r="E33" i="78"/>
  <c r="C67"/>
  <c r="E33" i="77"/>
  <c r="B67"/>
  <c r="E33" i="76"/>
  <c r="D67"/>
  <c r="E33" i="75"/>
  <c r="C67"/>
  <c r="E33" i="74"/>
  <c r="B68"/>
  <c r="E33" i="73"/>
  <c r="B67"/>
  <c r="E33" i="72"/>
  <c r="B67"/>
  <c r="D35" i="2"/>
  <c r="D36" s="1"/>
  <c r="D37" s="1"/>
  <c r="J34"/>
  <c r="E34" s="1"/>
  <c r="C32" i="37" s="1"/>
  <c r="C29" i="58"/>
  <c r="FU35" i="18"/>
  <c r="FE35"/>
  <c r="EO35"/>
  <c r="DY35"/>
  <c r="DI35"/>
  <c r="CS35"/>
  <c r="CC35"/>
  <c r="BM35"/>
  <c r="AW35"/>
  <c r="AG35"/>
  <c r="BK6" i="58"/>
  <c r="BK44" s="1"/>
  <c r="CY6"/>
  <c r="CY33"/>
  <c r="CO33"/>
  <c r="BK33"/>
  <c r="M33"/>
  <c r="BU33"/>
  <c r="BA33"/>
  <c r="AG33"/>
  <c r="W33"/>
  <c r="CE33"/>
  <c r="C33"/>
  <c r="AQ33"/>
  <c r="BC33" i="35"/>
  <c r="AX33"/>
  <c r="C6" i="58"/>
  <c r="W7"/>
  <c r="AQ7"/>
  <c r="W8"/>
  <c r="AG9"/>
  <c r="CE9"/>
  <c r="AG10"/>
  <c r="AQ10"/>
  <c r="M11"/>
  <c r="AG13"/>
  <c r="BU13"/>
  <c r="AQ14"/>
  <c r="CE14"/>
  <c r="BA15"/>
  <c r="W16"/>
  <c r="AQ18"/>
  <c r="CE18"/>
  <c r="BA19"/>
  <c r="W20"/>
  <c r="AG21"/>
  <c r="C22"/>
  <c r="M23"/>
  <c r="W24"/>
  <c r="AG25"/>
  <c r="C26"/>
  <c r="BA27"/>
  <c r="W28"/>
  <c r="CY28"/>
  <c r="BA29"/>
  <c r="C30"/>
  <c r="W30"/>
  <c r="CY30"/>
  <c r="W31"/>
  <c r="AG31"/>
  <c r="AQ31"/>
  <c r="C7"/>
  <c r="H7" s="1"/>
  <c r="M7"/>
  <c r="BA7"/>
  <c r="BK7"/>
  <c r="CE7"/>
  <c r="CO7"/>
  <c r="CY7"/>
  <c r="M8"/>
  <c r="AG8"/>
  <c r="BA8"/>
  <c r="BK8"/>
  <c r="BU8"/>
  <c r="CO8"/>
  <c r="CY8"/>
  <c r="C9"/>
  <c r="H9" s="1"/>
  <c r="W9"/>
  <c r="AQ9"/>
  <c r="BK9"/>
  <c r="BU9"/>
  <c r="CY9"/>
  <c r="C10"/>
  <c r="H10" s="1"/>
  <c r="M10"/>
  <c r="BA10"/>
  <c r="CE10"/>
  <c r="BA11"/>
  <c r="CO11"/>
  <c r="W12"/>
  <c r="BK12"/>
  <c r="CY12"/>
  <c r="C14"/>
  <c r="H14" s="1"/>
  <c r="M15"/>
  <c r="CO15"/>
  <c r="BK16"/>
  <c r="CY16"/>
  <c r="AG17"/>
  <c r="BU17"/>
  <c r="C18"/>
  <c r="M19"/>
  <c r="CO19"/>
  <c r="BK20"/>
  <c r="CY20"/>
  <c r="BU21"/>
  <c r="AQ22"/>
  <c r="BA23"/>
  <c r="CO23"/>
  <c r="BK24"/>
  <c r="CY24"/>
  <c r="BU25"/>
  <c r="AQ26"/>
  <c r="CE26"/>
  <c r="M27"/>
  <c r="CO27"/>
  <c r="BK28"/>
  <c r="AG29"/>
  <c r="BU29"/>
  <c r="AQ30"/>
  <c r="BK31"/>
  <c r="BU31"/>
  <c r="CE31"/>
  <c r="CY31"/>
  <c r="CE30"/>
  <c r="CE28"/>
  <c r="BU27"/>
  <c r="CY26"/>
  <c r="BU23"/>
  <c r="CY22"/>
  <c r="BK22"/>
  <c r="CO21"/>
  <c r="M21"/>
  <c r="CO17"/>
  <c r="M17"/>
  <c r="AQ16"/>
  <c r="BU15"/>
  <c r="CY14"/>
  <c r="W14"/>
  <c r="CY10"/>
  <c r="W10"/>
  <c r="BA9"/>
  <c r="CE8"/>
  <c r="C8"/>
  <c r="H8" s="1"/>
  <c r="AG7"/>
  <c r="CO31"/>
  <c r="M31"/>
  <c r="BK26"/>
  <c r="CO25"/>
  <c r="M25"/>
  <c r="AQ24"/>
  <c r="AQ20"/>
  <c r="BU19"/>
  <c r="CY18"/>
  <c r="BA13"/>
  <c r="CE12"/>
  <c r="C12"/>
  <c r="H12" s="1"/>
  <c r="AG11"/>
  <c r="CY32"/>
  <c r="M32"/>
  <c r="BU30"/>
  <c r="CY29"/>
  <c r="W29"/>
  <c r="BA28"/>
  <c r="CE27"/>
  <c r="C27"/>
  <c r="AG26"/>
  <c r="BK25"/>
  <c r="CO24"/>
  <c r="M24"/>
  <c r="AQ23"/>
  <c r="BU22"/>
  <c r="CY21"/>
  <c r="W21"/>
  <c r="BA20"/>
  <c r="CE19"/>
  <c r="C19"/>
  <c r="AG18"/>
  <c r="BK17"/>
  <c r="CO16"/>
  <c r="M16"/>
  <c r="AQ15"/>
  <c r="BU14"/>
  <c r="CY13"/>
  <c r="W13"/>
  <c r="BA12"/>
  <c r="CE11"/>
  <c r="C11"/>
  <c r="H11" s="1"/>
  <c r="CO30"/>
  <c r="M30"/>
  <c r="AQ29"/>
  <c r="AG28"/>
  <c r="BK27"/>
  <c r="CO26"/>
  <c r="M26"/>
  <c r="AQ25"/>
  <c r="BU24"/>
  <c r="CY23"/>
  <c r="W23"/>
  <c r="BA22"/>
  <c r="CE21"/>
  <c r="C21"/>
  <c r="AG20"/>
  <c r="BK19"/>
  <c r="CO18"/>
  <c r="M18"/>
  <c r="AQ17"/>
  <c r="BU16"/>
  <c r="CY15"/>
  <c r="W15"/>
  <c r="BA14"/>
  <c r="CE13"/>
  <c r="C13"/>
  <c r="H13" s="1"/>
  <c r="AG12"/>
  <c r="BK11"/>
  <c r="CO10"/>
  <c r="CE32"/>
  <c r="AQ32"/>
  <c r="CO29"/>
  <c r="AQ28"/>
  <c r="AG27"/>
  <c r="C24"/>
  <c r="AG23"/>
  <c r="CE22"/>
  <c r="W22"/>
  <c r="BA21"/>
  <c r="W18"/>
  <c r="BA17"/>
  <c r="CE16"/>
  <c r="C16"/>
  <c r="H16" s="1"/>
  <c r="AG15"/>
  <c r="BK14"/>
  <c r="CO13"/>
  <c r="BK10"/>
  <c r="CO9"/>
  <c r="M9"/>
  <c r="AQ8"/>
  <c r="BU7"/>
  <c r="BA31"/>
  <c r="BK30"/>
  <c r="W26"/>
  <c r="BA25"/>
  <c r="CE24"/>
  <c r="CE20"/>
  <c r="C20"/>
  <c r="AG19"/>
  <c r="BK18"/>
  <c r="M13"/>
  <c r="AQ12"/>
  <c r="BU11"/>
  <c r="W32"/>
  <c r="BA32"/>
  <c r="AG30"/>
  <c r="BK29"/>
  <c r="CO28"/>
  <c r="M28"/>
  <c r="AQ27"/>
  <c r="BU26"/>
  <c r="CY25"/>
  <c r="W25"/>
  <c r="BA24"/>
  <c r="CE23"/>
  <c r="C23"/>
  <c r="AG22"/>
  <c r="BK21"/>
  <c r="CO20"/>
  <c r="M20"/>
  <c r="AQ19"/>
  <c r="BU18"/>
  <c r="CY17"/>
  <c r="W17"/>
  <c r="BA16"/>
  <c r="CE15"/>
  <c r="C15"/>
  <c r="H15" s="1"/>
  <c r="AG14"/>
  <c r="BK13"/>
  <c r="CO12"/>
  <c r="M12"/>
  <c r="AQ11"/>
  <c r="BU10"/>
  <c r="BA30"/>
  <c r="CE29"/>
  <c r="BU28"/>
  <c r="CY27"/>
  <c r="W27"/>
  <c r="BA26"/>
  <c r="CE25"/>
  <c r="C25"/>
  <c r="AG24"/>
  <c r="BK23"/>
  <c r="CO22"/>
  <c r="M22"/>
  <c r="AQ21"/>
  <c r="BU20"/>
  <c r="CY19"/>
  <c r="W19"/>
  <c r="BA18"/>
  <c r="CE17"/>
  <c r="C17"/>
  <c r="H17" s="1"/>
  <c r="AG16"/>
  <c r="BK15"/>
  <c r="CO14"/>
  <c r="M14"/>
  <c r="AQ13"/>
  <c r="BU12"/>
  <c r="CY11"/>
  <c r="W11"/>
  <c r="BK32"/>
  <c r="C32"/>
  <c r="CO32"/>
  <c r="AG32"/>
  <c r="BU32"/>
  <c r="BU6"/>
  <c r="BU44" s="1"/>
  <c r="AG6"/>
  <c r="AG44" s="1"/>
  <c r="C31"/>
  <c r="AQ6"/>
  <c r="CE6"/>
  <c r="CE44" s="1"/>
  <c r="M29"/>
  <c r="CO6"/>
  <c r="BA6"/>
  <c r="BA44" s="1"/>
  <c r="M6"/>
  <c r="C28"/>
  <c r="BF44" i="13"/>
  <c r="AA43"/>
  <c r="BA44"/>
  <c r="V43"/>
  <c r="AU43"/>
  <c r="AQ34" i="64"/>
  <c r="AR34" s="1"/>
  <c r="AQ33"/>
  <c r="AR33" s="1"/>
  <c r="AI34"/>
  <c r="AJ34" s="1"/>
  <c r="AI33"/>
  <c r="AJ33" s="1"/>
  <c r="AE34"/>
  <c r="AF34" s="1"/>
  <c r="AE33"/>
  <c r="AF33" s="1"/>
  <c r="AA34"/>
  <c r="AB34" s="1"/>
  <c r="AA33"/>
  <c r="AB33" s="1"/>
  <c r="W34"/>
  <c r="X34" s="1"/>
  <c r="W33"/>
  <c r="X33" s="1"/>
  <c r="S34"/>
  <c r="T34" s="1"/>
  <c r="S33"/>
  <c r="T33" s="1"/>
  <c r="O34"/>
  <c r="P34" s="1"/>
  <c r="O33"/>
  <c r="P33" s="1"/>
  <c r="K34"/>
  <c r="L34" s="1"/>
  <c r="K33"/>
  <c r="L33" s="1"/>
  <c r="G33"/>
  <c r="H33" s="1"/>
  <c r="AM7" i="2"/>
  <c r="BE7"/>
  <c r="AW6" i="18"/>
  <c r="AW42" s="1"/>
  <c r="DY6"/>
  <c r="DY42" s="1"/>
  <c r="CF7" i="2"/>
  <c r="EO6" i="18"/>
  <c r="EO42" s="1"/>
  <c r="FE6"/>
  <c r="FE42" s="1"/>
  <c r="CS6"/>
  <c r="CS42" s="1"/>
  <c r="AG6"/>
  <c r="AG42" s="1"/>
  <c r="Z33" i="16"/>
  <c r="J33"/>
  <c r="AH33"/>
  <c r="R33"/>
  <c r="CD32" i="19"/>
  <c r="AP32"/>
  <c r="P13" i="5"/>
  <c r="AD13"/>
  <c r="N13"/>
  <c r="T13"/>
  <c r="AX6" i="35"/>
  <c r="AX42" s="1"/>
  <c r="AN6"/>
  <c r="AN42" s="1"/>
  <c r="AD6"/>
  <c r="AD42" s="1"/>
  <c r="T6"/>
  <c r="T42" s="1"/>
  <c r="J6"/>
  <c r="J42" s="1"/>
  <c r="BC6"/>
  <c r="BC42" s="1"/>
  <c r="AS6"/>
  <c r="AS42" s="1"/>
  <c r="AI6"/>
  <c r="AI42" s="1"/>
  <c r="Y6"/>
  <c r="Y42" s="1"/>
  <c r="O6"/>
  <c r="O42" s="1"/>
  <c r="E6"/>
  <c r="D8" i="13"/>
  <c r="G8" s="1"/>
  <c r="G9"/>
  <c r="AS31" i="19"/>
  <c r="N7" i="15"/>
  <c r="N43" s="1"/>
  <c r="U7" i="2"/>
  <c r="W6" i="58"/>
  <c r="AT7" i="15"/>
  <c r="AT43" s="1"/>
  <c r="AD7"/>
  <c r="AD43" s="1"/>
  <c r="AH7"/>
  <c r="AH43" s="1"/>
  <c r="R7"/>
  <c r="R43" s="1"/>
  <c r="AP7"/>
  <c r="AP43" s="1"/>
  <c r="Z7"/>
  <c r="Z43" s="1"/>
  <c r="J7"/>
  <c r="J43" s="1"/>
  <c r="F8" i="71"/>
  <c r="G8" s="1"/>
  <c r="W7" i="15"/>
  <c r="W43" s="1"/>
  <c r="N16" i="5"/>
  <c r="P16"/>
  <c r="AD7" i="2"/>
  <c r="I33"/>
  <c r="E31" i="37" s="1"/>
  <c r="D31"/>
  <c r="C33" i="2"/>
  <c r="B31" i="37" s="1"/>
  <c r="E33" i="2"/>
  <c r="C31" i="37" s="1"/>
  <c r="D57" i="29"/>
  <c r="D58" s="1"/>
  <c r="BN39" s="1"/>
  <c r="EO33" i="18"/>
  <c r="FE33"/>
  <c r="CS33"/>
  <c r="DI33"/>
  <c r="AW33"/>
  <c r="DY33"/>
  <c r="BM33"/>
  <c r="CC33"/>
  <c r="AG33"/>
  <c r="D10" i="6"/>
  <c r="E10" s="1"/>
  <c r="O8" i="58" s="1"/>
  <c r="K7" i="71"/>
  <c r="H9"/>
  <c r="I9" s="1"/>
  <c r="F8" i="72"/>
  <c r="G8" s="1"/>
  <c r="F8" i="73"/>
  <c r="G8" s="1"/>
  <c r="F8" i="74"/>
  <c r="G8" s="1"/>
  <c r="F9" i="77"/>
  <c r="G9" s="1"/>
  <c r="X12" i="5"/>
  <c r="P12"/>
  <c r="AD12"/>
  <c r="V12"/>
  <c r="N12"/>
  <c r="AB12"/>
  <c r="T12"/>
  <c r="L12"/>
  <c r="Z12"/>
  <c r="R12"/>
  <c r="I7" i="2"/>
  <c r="C7"/>
  <c r="E7"/>
  <c r="G7"/>
  <c r="CU7"/>
  <c r="CQ7"/>
  <c r="CS7"/>
  <c r="CO7"/>
  <c r="CH7"/>
  <c r="CL7"/>
  <c r="CJ7"/>
  <c r="CC7"/>
  <c r="CA7"/>
  <c r="BY7"/>
  <c r="BY43" s="1"/>
  <c r="BW7"/>
  <c r="BT7"/>
  <c r="BR7"/>
  <c r="BP7"/>
  <c r="BN7"/>
  <c r="BK7"/>
  <c r="BG7"/>
  <c r="BI7"/>
  <c r="AX7"/>
  <c r="BB7"/>
  <c r="AZ7"/>
  <c r="AV7"/>
  <c r="AS7"/>
  <c r="AQ7"/>
  <c r="AO7"/>
  <c r="AJ7"/>
  <c r="AH7"/>
  <c r="AF7"/>
  <c r="AA7"/>
  <c r="W7"/>
  <c r="Y7"/>
  <c r="P7"/>
  <c r="N7"/>
  <c r="R7"/>
  <c r="L7"/>
  <c r="AZ32" i="35"/>
  <c r="AP32"/>
  <c r="AF32"/>
  <c r="V32"/>
  <c r="L32"/>
  <c r="B32"/>
  <c r="E32" s="1"/>
  <c r="BF9" i="13"/>
  <c r="BE8"/>
  <c r="BF8" s="1"/>
  <c r="V9"/>
  <c r="U8"/>
  <c r="V8" s="1"/>
  <c r="J11" i="64"/>
  <c r="CP6" i="58"/>
  <c r="CP42" s="1"/>
  <c r="BB6"/>
  <c r="BB42" s="1"/>
  <c r="BV6"/>
  <c r="BV42" s="1"/>
  <c r="AH6"/>
  <c r="AH42" s="1"/>
  <c r="X13" i="5"/>
  <c r="L13"/>
  <c r="AD16"/>
  <c r="T16"/>
  <c r="AB16"/>
  <c r="L16"/>
  <c r="AB7"/>
  <c r="Z7"/>
  <c r="N7"/>
  <c r="X7"/>
  <c r="P7"/>
  <c r="L7"/>
  <c r="T7"/>
  <c r="AD7"/>
  <c r="V7"/>
  <c r="Z18"/>
  <c r="R18"/>
  <c r="AB18"/>
  <c r="T18"/>
  <c r="L18"/>
  <c r="AD18"/>
  <c r="V18"/>
  <c r="N18"/>
  <c r="X18"/>
  <c r="P18"/>
  <c r="Z14"/>
  <c r="R14"/>
  <c r="X14"/>
  <c r="P14"/>
  <c r="AD14"/>
  <c r="V14"/>
  <c r="N14"/>
  <c r="AB14"/>
  <c r="T14"/>
  <c r="L14"/>
  <c r="AD8"/>
  <c r="V8"/>
  <c r="N8"/>
  <c r="X8"/>
  <c r="P8"/>
  <c r="Z8"/>
  <c r="R8"/>
  <c r="AB8"/>
  <c r="T8"/>
  <c r="L8"/>
  <c r="AB19"/>
  <c r="T19"/>
  <c r="L19"/>
  <c r="Z19"/>
  <c r="R19"/>
  <c r="X19"/>
  <c r="P19"/>
  <c r="AD19"/>
  <c r="V19"/>
  <c r="N19"/>
  <c r="X9"/>
  <c r="P9"/>
  <c r="AD9"/>
  <c r="V9"/>
  <c r="N9"/>
  <c r="AB9"/>
  <c r="T9"/>
  <c r="L9"/>
  <c r="Z9"/>
  <c r="R9"/>
  <c r="AG32" i="18"/>
  <c r="BW31" i="19"/>
  <c r="AI31"/>
  <c r="H15" i="6"/>
  <c r="I15" s="1"/>
  <c r="AI13" i="58" s="1"/>
  <c r="K12" i="73"/>
  <c r="AD10" i="5"/>
  <c r="V10"/>
  <c r="N10"/>
  <c r="X10"/>
  <c r="P10"/>
  <c r="Z10"/>
  <c r="R10"/>
  <c r="AB10"/>
  <c r="T10"/>
  <c r="L10"/>
  <c r="F10" i="6"/>
  <c r="G10" s="1"/>
  <c r="Y8" i="58" s="1"/>
  <c r="K7" i="72"/>
  <c r="CZ6" i="58"/>
  <c r="CZ42" s="1"/>
  <c r="BL6"/>
  <c r="BL42" s="1"/>
  <c r="X6"/>
  <c r="X42" s="1"/>
  <c r="Z20" i="5"/>
  <c r="R20"/>
  <c r="AB20"/>
  <c r="T20"/>
  <c r="L20"/>
  <c r="AD20"/>
  <c r="V20"/>
  <c r="N20"/>
  <c r="X20"/>
  <c r="P20"/>
  <c r="F16" i="6"/>
  <c r="G16" s="1"/>
  <c r="Y14" i="58" s="1"/>
  <c r="K13" i="72"/>
  <c r="CF6" i="58"/>
  <c r="CF42" s="1"/>
  <c r="AR6"/>
  <c r="AR42" s="1"/>
  <c r="D6"/>
  <c r="D42" s="1"/>
  <c r="H14" i="73"/>
  <c r="I14" s="1"/>
  <c r="H9" i="72"/>
  <c r="I9" s="1"/>
  <c r="CQ31" i="19"/>
  <c r="BC31"/>
  <c r="O31"/>
  <c r="H21" i="6"/>
  <c r="I21" s="1"/>
  <c r="AI19" i="58" s="1"/>
  <c r="K18" i="73"/>
  <c r="J21" i="6"/>
  <c r="K21" s="1"/>
  <c r="AS19" i="58" s="1"/>
  <c r="K18" i="74"/>
  <c r="L21" i="6"/>
  <c r="M21" s="1"/>
  <c r="BC19" i="58" s="1"/>
  <c r="K18" i="75"/>
  <c r="N21" i="6"/>
  <c r="O21" s="1"/>
  <c r="BM19" i="58" s="1"/>
  <c r="K18" i="76"/>
  <c r="R21" i="6"/>
  <c r="S21" s="1"/>
  <c r="CG19" i="58" s="1"/>
  <c r="K18" i="78"/>
  <c r="T21" i="6"/>
  <c r="U21" s="1"/>
  <c r="CQ19" i="58" s="1"/>
  <c r="K18" i="79"/>
  <c r="F19" i="73"/>
  <c r="H19" s="1"/>
  <c r="I19" s="1"/>
  <c r="F19" i="74"/>
  <c r="H19" s="1"/>
  <c r="I19" s="1"/>
  <c r="F19" i="75"/>
  <c r="H19" s="1"/>
  <c r="I19" s="1"/>
  <c r="F19" i="76"/>
  <c r="H19" s="1"/>
  <c r="I19" s="1"/>
  <c r="F19" i="78"/>
  <c r="H19" s="1"/>
  <c r="I19" s="1"/>
  <c r="F19" i="79"/>
  <c r="H19" s="1"/>
  <c r="I19" s="1"/>
  <c r="AH11" i="64" l="1"/>
  <c r="AI11" s="1"/>
  <c r="AJ11" s="1"/>
  <c r="C11"/>
  <c r="D11" s="1"/>
  <c r="AL11"/>
  <c r="AM11" s="1"/>
  <c r="AN11" s="1"/>
  <c r="R11"/>
  <c r="S11" s="1"/>
  <c r="T11" s="1"/>
  <c r="N11"/>
  <c r="O11" s="1"/>
  <c r="P11" s="1"/>
  <c r="AP11"/>
  <c r="V11"/>
  <c r="W11" s="1"/>
  <c r="X11" s="1"/>
  <c r="AD11"/>
  <c r="Z11"/>
  <c r="B10"/>
  <c r="AE32" i="253"/>
  <c r="AD33"/>
  <c r="M32"/>
  <c r="L33"/>
  <c r="C44" i="58"/>
  <c r="BB34" i="253"/>
  <c r="BC33"/>
  <c r="M44" i="58"/>
  <c r="CO44"/>
  <c r="AO43" i="2"/>
  <c r="W38" i="37"/>
  <c r="F34" i="253"/>
  <c r="G33"/>
  <c r="AR38" i="37"/>
  <c r="CA43" i="2"/>
  <c r="AX43"/>
  <c r="AB38" i="37"/>
  <c r="CJ40" i="2"/>
  <c r="CM43"/>
  <c r="CF40"/>
  <c r="CL40"/>
  <c r="P40"/>
  <c r="S43"/>
  <c r="R40"/>
  <c r="L40"/>
  <c r="AP38" i="37"/>
  <c r="BW43" i="2"/>
  <c r="BA38" i="37"/>
  <c r="CQ43" i="2"/>
  <c r="CC43"/>
  <c r="AS38" i="37"/>
  <c r="AZ40" i="2"/>
  <c r="BC43"/>
  <c r="AV40"/>
  <c r="BB40"/>
  <c r="CH40"/>
  <c r="E42" i="35"/>
  <c r="AQ40" i="2"/>
  <c r="AT43"/>
  <c r="AS40"/>
  <c r="AM40"/>
  <c r="CU40"/>
  <c r="CV43"/>
  <c r="CS40"/>
  <c r="CO40"/>
  <c r="N40"/>
  <c r="Q41" i="29"/>
  <c r="BU41"/>
  <c r="AE41"/>
  <c r="AZ41"/>
  <c r="AL41"/>
  <c r="J41"/>
  <c r="AS41"/>
  <c r="C41"/>
  <c r="BG41"/>
  <c r="BN41"/>
  <c r="X41"/>
  <c r="E48" i="70"/>
  <c r="G48" s="1"/>
  <c r="G52" s="1"/>
  <c r="H48"/>
  <c r="B41" i="6" s="1"/>
  <c r="W44" i="58"/>
  <c r="AQ44"/>
  <c r="CY44"/>
  <c r="F52" i="70"/>
  <c r="W7" i="16"/>
  <c r="BB39" i="2"/>
  <c r="AD37" i="37" s="1"/>
  <c r="AV39" i="2"/>
  <c r="AA37" i="37" s="1"/>
  <c r="AZ39" i="2"/>
  <c r="AC37" i="37" s="1"/>
  <c r="CO39" i="2"/>
  <c r="AZ37" i="37" s="1"/>
  <c r="CU39" i="2"/>
  <c r="BC37" i="37" s="1"/>
  <c r="CS39" i="2"/>
  <c r="BB37" i="37" s="1"/>
  <c r="AS39" i="2"/>
  <c r="Y37" i="37" s="1"/>
  <c r="AM39" i="2"/>
  <c r="V37" i="37" s="1"/>
  <c r="AQ39" i="2"/>
  <c r="X37" i="37" s="1"/>
  <c r="R39" i="2"/>
  <c r="J37" i="37" s="1"/>
  <c r="L39" i="2"/>
  <c r="G37" i="37" s="1"/>
  <c r="P39" i="2"/>
  <c r="I37" i="37" s="1"/>
  <c r="CH39" i="2"/>
  <c r="AV37" i="37" s="1"/>
  <c r="CF39" i="2"/>
  <c r="AU37" i="37" s="1"/>
  <c r="CL39" i="2"/>
  <c r="AX37" i="37" s="1"/>
  <c r="CJ39" i="2"/>
  <c r="AW37" i="37" s="1"/>
  <c r="AX39" i="2"/>
  <c r="AB37" i="37" s="1"/>
  <c r="H25" i="14"/>
  <c r="L27" i="15" s="1"/>
  <c r="N27" s="1"/>
  <c r="O27" s="1"/>
  <c r="X26" i="19" s="1"/>
  <c r="J25" i="14"/>
  <c r="T27" i="15" s="1"/>
  <c r="V27" s="1"/>
  <c r="W27" s="1"/>
  <c r="AR26" i="19" s="1"/>
  <c r="L25" i="14"/>
  <c r="N25"/>
  <c r="AJ27" i="15" s="1"/>
  <c r="AL27" s="1"/>
  <c r="AM27" s="1"/>
  <c r="CF26" i="19" s="1"/>
  <c r="P25" i="14"/>
  <c r="AR27" i="15" s="1"/>
  <c r="AT27" s="1"/>
  <c r="AU27" s="1"/>
  <c r="CZ26" i="19" s="1"/>
  <c r="I25" i="14"/>
  <c r="P27" i="15" s="1"/>
  <c r="R27" s="1"/>
  <c r="S27" s="1"/>
  <c r="AH26" i="19" s="1"/>
  <c r="K25" i="14"/>
  <c r="M25"/>
  <c r="AF27" i="15" s="1"/>
  <c r="AH27" s="1"/>
  <c r="AI27" s="1"/>
  <c r="BV26" i="19" s="1"/>
  <c r="O25" i="14"/>
  <c r="AN27" i="15" s="1"/>
  <c r="AP27" s="1"/>
  <c r="AQ27" s="1"/>
  <c r="CP26" i="19" s="1"/>
  <c r="G25" i="14"/>
  <c r="H27" i="15" s="1"/>
  <c r="J27" s="1"/>
  <c r="K27" s="1"/>
  <c r="N26" i="19" s="1"/>
  <c r="AM7" i="15"/>
  <c r="AM43" s="1"/>
  <c r="E52" i="70"/>
  <c r="K48"/>
  <c r="K52" s="1"/>
  <c r="K15" i="74"/>
  <c r="F12" i="72"/>
  <c r="G12" s="1"/>
  <c r="F38"/>
  <c r="F42" s="1"/>
  <c r="G42"/>
  <c r="K13" i="74"/>
  <c r="J17" i="6"/>
  <c r="K17" s="1"/>
  <c r="AS15" i="58" s="1"/>
  <c r="AV15" s="1"/>
  <c r="AB22" i="5"/>
  <c r="CR21" i="58" s="1"/>
  <c r="X22" i="5"/>
  <c r="BX21" i="58" s="1"/>
  <c r="T22" i="5"/>
  <c r="BD21" i="58" s="1"/>
  <c r="P22" i="5"/>
  <c r="AJ21" i="58" s="1"/>
  <c r="AD22" i="5"/>
  <c r="DB21" i="58" s="1"/>
  <c r="L22" i="5"/>
  <c r="P21" i="58" s="1"/>
  <c r="Z22" i="5"/>
  <c r="CH21" i="58" s="1"/>
  <c r="V22" i="5"/>
  <c r="BN21" i="58" s="1"/>
  <c r="R22" i="5"/>
  <c r="AT21" i="58" s="1"/>
  <c r="B40" i="6"/>
  <c r="K47" i="70"/>
  <c r="D12" i="15"/>
  <c r="F12" s="1"/>
  <c r="G12" s="1"/>
  <c r="D11" i="19" s="1"/>
  <c r="AL40" i="29"/>
  <c r="AZ40"/>
  <c r="F37" i="72"/>
  <c r="G47" i="70"/>
  <c r="BG40" i="29"/>
  <c r="C40"/>
  <c r="Q40"/>
  <c r="X40"/>
  <c r="BU40"/>
  <c r="AS40"/>
  <c r="J40"/>
  <c r="AE40"/>
  <c r="BN40"/>
  <c r="CQ6" i="19"/>
  <c r="CQ42" s="1"/>
  <c r="K33" i="16"/>
  <c r="L33" s="1"/>
  <c r="AA8"/>
  <c r="AB8" s="1"/>
  <c r="BM7" i="19" s="1"/>
  <c r="AI33" i="16"/>
  <c r="AJ33" s="1"/>
  <c r="S8"/>
  <c r="T8" s="1"/>
  <c r="AS7" i="19" s="1"/>
  <c r="AE8" i="16"/>
  <c r="AF8" s="1"/>
  <c r="BW7" i="19" s="1"/>
  <c r="S33" i="16"/>
  <c r="T33" s="1"/>
  <c r="O8"/>
  <c r="P8" s="1"/>
  <c r="AI7" i="19" s="1"/>
  <c r="AQ7" i="16"/>
  <c r="AQ43" s="1"/>
  <c r="AA33"/>
  <c r="AB33" s="1"/>
  <c r="K8"/>
  <c r="L8" s="1"/>
  <c r="Y7" i="19" s="1"/>
  <c r="DI6" i="18"/>
  <c r="DI42" s="1"/>
  <c r="E36" i="80"/>
  <c r="C70"/>
  <c r="H15" i="72"/>
  <c r="I15" s="1"/>
  <c r="K15" s="1"/>
  <c r="F15" i="79"/>
  <c r="G15" s="1"/>
  <c r="F14" i="73"/>
  <c r="G14" s="1"/>
  <c r="B26" i="5"/>
  <c r="F25"/>
  <c r="H25" s="1"/>
  <c r="AB27" i="15"/>
  <c r="AD27" s="1"/>
  <c r="AE27" s="1"/>
  <c r="BL26" i="19" s="1"/>
  <c r="X27" i="15"/>
  <c r="Z27" s="1"/>
  <c r="AA27" s="1"/>
  <c r="BB26" i="19" s="1"/>
  <c r="F26" i="14"/>
  <c r="F15" i="78"/>
  <c r="G15" s="1"/>
  <c r="N20" i="6"/>
  <c r="O20" s="1"/>
  <c r="BM18" i="58" s="1"/>
  <c r="CQ38" i="2"/>
  <c r="BA36" i="37" s="1"/>
  <c r="D38" i="2"/>
  <c r="D39" s="1"/>
  <c r="J37"/>
  <c r="BF38"/>
  <c r="BF39" s="1"/>
  <c r="BF40" s="1"/>
  <c r="BL37"/>
  <c r="V38"/>
  <c r="V39" s="1"/>
  <c r="V40" s="1"/>
  <c r="AB37"/>
  <c r="W37" s="1"/>
  <c r="M35" i="37" s="1"/>
  <c r="CJ38" i="2"/>
  <c r="AW36" i="37" s="1"/>
  <c r="CL38" i="2"/>
  <c r="AX36" i="37" s="1"/>
  <c r="CF38" i="2"/>
  <c r="AU36" i="37" s="1"/>
  <c r="AQ38" i="2"/>
  <c r="X36" i="37" s="1"/>
  <c r="AM38" i="2"/>
  <c r="V36" i="37" s="1"/>
  <c r="AS38" i="2"/>
  <c r="Y36" i="37" s="1"/>
  <c r="L38" i="2"/>
  <c r="G36" i="37" s="1"/>
  <c r="R38" i="2"/>
  <c r="J36" i="37" s="1"/>
  <c r="P38" i="2"/>
  <c r="I36" i="37" s="1"/>
  <c r="AX38" i="2"/>
  <c r="AB36" i="37" s="1"/>
  <c r="CH38" i="2"/>
  <c r="AV36" i="37" s="1"/>
  <c r="AO38" i="2"/>
  <c r="W36" i="37" s="1"/>
  <c r="AZ38" i="2"/>
  <c r="AC36" i="37" s="1"/>
  <c r="BB38" i="2"/>
  <c r="AD36" i="37" s="1"/>
  <c r="AV38" i="2"/>
  <c r="AA36" i="37" s="1"/>
  <c r="CU38" i="2"/>
  <c r="BC36" i="37" s="1"/>
  <c r="CO38" i="2"/>
  <c r="AZ36" i="37" s="1"/>
  <c r="CS38" i="2"/>
  <c r="BB36" i="37" s="1"/>
  <c r="N38" i="2"/>
  <c r="H36" i="37" s="1"/>
  <c r="L16" i="6"/>
  <c r="M16" s="1"/>
  <c r="BC14" i="58" s="1"/>
  <c r="BF14" s="1"/>
  <c r="BH14" s="1"/>
  <c r="T20" i="6"/>
  <c r="U20" s="1"/>
  <c r="CQ18" i="58" s="1"/>
  <c r="K17" i="73"/>
  <c r="K17" i="75"/>
  <c r="K17" i="78"/>
  <c r="E25" i="70"/>
  <c r="F25" s="1"/>
  <c r="F14" i="71"/>
  <c r="G14" s="1"/>
  <c r="G13"/>
  <c r="K17" i="74"/>
  <c r="I9"/>
  <c r="J12" i="6" s="1"/>
  <c r="K12" s="1"/>
  <c r="AS10" i="58" s="1"/>
  <c r="AV10" s="1"/>
  <c r="AX10" s="1"/>
  <c r="K8" i="74"/>
  <c r="H15" i="75"/>
  <c r="I14"/>
  <c r="L17" i="6" s="1"/>
  <c r="M17" s="1"/>
  <c r="BC15" i="58" s="1"/>
  <c r="K9" i="75"/>
  <c r="F14"/>
  <c r="G14" s="1"/>
  <c r="G13"/>
  <c r="BN34" i="253"/>
  <c r="BO33"/>
  <c r="X33"/>
  <c r="Y32"/>
  <c r="R33"/>
  <c r="S32"/>
  <c r="AK34"/>
  <c r="AJ35"/>
  <c r="AP34"/>
  <c r="AQ33"/>
  <c r="BI33"/>
  <c r="BH34"/>
  <c r="AW32"/>
  <c r="AV33"/>
  <c r="CC6" i="18"/>
  <c r="CC42" s="1"/>
  <c r="BG39" i="29"/>
  <c r="AS39"/>
  <c r="C39"/>
  <c r="AE39"/>
  <c r="X39"/>
  <c r="AL39"/>
  <c r="Q39"/>
  <c r="BU39"/>
  <c r="J39"/>
  <c r="AZ39"/>
  <c r="Q12" i="64"/>
  <c r="AK12" i="19" s="1"/>
  <c r="AS12" i="64"/>
  <c r="DC12" i="19" s="1"/>
  <c r="AC12" i="64"/>
  <c r="BO12" i="19" s="1"/>
  <c r="I12" i="64"/>
  <c r="Q12" i="19" s="1"/>
  <c r="E11" i="64"/>
  <c r="G11" i="19" s="1"/>
  <c r="AG12" i="64"/>
  <c r="BY12" i="19" s="1"/>
  <c r="Y12" i="64"/>
  <c r="BE12" i="19" s="1"/>
  <c r="M12" i="64"/>
  <c r="AA12" i="19" s="1"/>
  <c r="U12" i="64"/>
  <c r="AU12" i="19" s="1"/>
  <c r="AO12" i="64"/>
  <c r="CS12" i="19" s="1"/>
  <c r="AK12" i="64"/>
  <c r="CI12" i="19" s="1"/>
  <c r="E12" i="64"/>
  <c r="G12" i="19" s="1"/>
  <c r="F15" i="77"/>
  <c r="G15" s="1"/>
  <c r="BM6" i="18"/>
  <c r="BM42" s="1"/>
  <c r="FU6"/>
  <c r="FU42" s="1"/>
  <c r="AJ7" i="16"/>
  <c r="CJ10" i="58"/>
  <c r="CL10" s="1"/>
  <c r="C53" i="33"/>
  <c r="C54" s="1"/>
  <c r="W35" s="1"/>
  <c r="AT6" i="58"/>
  <c r="BU33" i="29"/>
  <c r="L17" i="41" s="1"/>
  <c r="AZ15" i="29"/>
  <c r="AE8"/>
  <c r="D49" i="21"/>
  <c r="D50" s="1"/>
  <c r="D52" s="1"/>
  <c r="F14" i="74"/>
  <c r="BP10" i="58"/>
  <c r="BR10" s="1"/>
  <c r="DD14"/>
  <c r="DF14" s="1"/>
  <c r="CJ14"/>
  <c r="CL14" s="1"/>
  <c r="V5" i="37"/>
  <c r="CT10" i="58"/>
  <c r="CV10" s="1"/>
  <c r="CT14"/>
  <c r="CV14" s="1"/>
  <c r="DD16"/>
  <c r="DF16" s="1"/>
  <c r="AV14"/>
  <c r="AX14" s="1"/>
  <c r="CJ15"/>
  <c r="CL15" s="1"/>
  <c r="BG12" i="29"/>
  <c r="CT16" i="58"/>
  <c r="CV16" s="1"/>
  <c r="BP12"/>
  <c r="BR12" s="1"/>
  <c r="AE24" i="29"/>
  <c r="X11"/>
  <c r="AL21"/>
  <c r="BN9"/>
  <c r="AS18"/>
  <c r="E34" i="72"/>
  <c r="B68"/>
  <c r="E34" i="73"/>
  <c r="B68"/>
  <c r="E34" i="74"/>
  <c r="B69"/>
  <c r="B70" s="1"/>
  <c r="B71" s="1"/>
  <c r="E34" i="75"/>
  <c r="C68"/>
  <c r="E34" i="76"/>
  <c r="D68"/>
  <c r="E34" i="77"/>
  <c r="B68"/>
  <c r="E34" i="78"/>
  <c r="C68"/>
  <c r="E34" i="79"/>
  <c r="C68"/>
  <c r="F32" i="19"/>
  <c r="P32"/>
  <c r="DB33"/>
  <c r="AJ33"/>
  <c r="Z33"/>
  <c r="BD33"/>
  <c r="CH33"/>
  <c r="P6"/>
  <c r="P42" s="1"/>
  <c r="CR6"/>
  <c r="CR42" s="1"/>
  <c r="CH6"/>
  <c r="CH42" s="1"/>
  <c r="Z6"/>
  <c r="Z42" s="1"/>
  <c r="P35"/>
  <c r="AJ35"/>
  <c r="BD35"/>
  <c r="BX35"/>
  <c r="CR35"/>
  <c r="F25"/>
  <c r="AJ20"/>
  <c r="F8"/>
  <c r="AJ13"/>
  <c r="Z20"/>
  <c r="F22"/>
  <c r="AJ27"/>
  <c r="Z11"/>
  <c r="AJ21"/>
  <c r="Z13"/>
  <c r="F30"/>
  <c r="BX25"/>
  <c r="Z23"/>
  <c r="BN30"/>
  <c r="Z31"/>
  <c r="F14"/>
  <c r="BN23"/>
  <c r="BN16"/>
  <c r="BN8"/>
  <c r="BN32"/>
  <c r="DB26"/>
  <c r="DB32"/>
  <c r="DB23"/>
  <c r="BX18"/>
  <c r="Z16"/>
  <c r="DB22"/>
  <c r="DB13"/>
  <c r="AJ32"/>
  <c r="Z10"/>
  <c r="Z28"/>
  <c r="BN19"/>
  <c r="BN21"/>
  <c r="DB29"/>
  <c r="DB11"/>
  <c r="DB7"/>
  <c r="BN15"/>
  <c r="P33"/>
  <c r="AT33"/>
  <c r="BX33"/>
  <c r="BN33"/>
  <c r="CR33"/>
  <c r="F6"/>
  <c r="F42" s="1"/>
  <c r="BD6"/>
  <c r="BD42" s="1"/>
  <c r="BX6"/>
  <c r="BX42" s="1"/>
  <c r="F35"/>
  <c r="Z35"/>
  <c r="AT35"/>
  <c r="BN35"/>
  <c r="CH35"/>
  <c r="DB35"/>
  <c r="F19"/>
  <c r="AJ19"/>
  <c r="AJ14"/>
  <c r="Z19"/>
  <c r="AJ11"/>
  <c r="F27"/>
  <c r="AJ28"/>
  <c r="Z12"/>
  <c r="F16"/>
  <c r="Z14"/>
  <c r="F11"/>
  <c r="Z8"/>
  <c r="AJ15"/>
  <c r="Z15"/>
  <c r="F9"/>
  <c r="BN7"/>
  <c r="BN31"/>
  <c r="BN22"/>
  <c r="BN24"/>
  <c r="DB24"/>
  <c r="DB17"/>
  <c r="DB15"/>
  <c r="Z17"/>
  <c r="BN13"/>
  <c r="DB9"/>
  <c r="BN28"/>
  <c r="Z26"/>
  <c r="AJ12"/>
  <c r="Z27"/>
  <c r="BN11"/>
  <c r="BN10"/>
  <c r="BN20"/>
  <c r="BN9"/>
  <c r="DB27"/>
  <c r="F24"/>
  <c r="C38" i="29"/>
  <c r="AS38"/>
  <c r="AZ38"/>
  <c r="BG38"/>
  <c r="X38"/>
  <c r="BU38"/>
  <c r="AL38"/>
  <c r="Q38"/>
  <c r="BN38"/>
  <c r="AE38"/>
  <c r="J38"/>
  <c r="L5" i="37"/>
  <c r="Q14" i="29"/>
  <c r="J17"/>
  <c r="C20"/>
  <c r="BU22"/>
  <c r="BN25"/>
  <c r="BF10" i="58"/>
  <c r="BH10" s="1"/>
  <c r="AU5" i="37"/>
  <c r="AF5"/>
  <c r="AV12" i="58"/>
  <c r="AX12" s="1"/>
  <c r="CJ16"/>
  <c r="CL16" s="1"/>
  <c r="F15" i="76"/>
  <c r="G15" s="1"/>
  <c r="BG8" i="29"/>
  <c r="Q10"/>
  <c r="AZ11"/>
  <c r="J13"/>
  <c r="AS14"/>
  <c r="C16"/>
  <c r="AL17"/>
  <c r="BU18"/>
  <c r="AE20"/>
  <c r="BN21"/>
  <c r="X23"/>
  <c r="BG24"/>
  <c r="Q26"/>
  <c r="AV16" i="58"/>
  <c r="AX16" s="1"/>
  <c r="CD33" i="19"/>
  <c r="X27" i="29"/>
  <c r="AZ27"/>
  <c r="BP16" i="58"/>
  <c r="BR16" s="1"/>
  <c r="BP15"/>
  <c r="BR15" s="1"/>
  <c r="BZ15"/>
  <c r="CB15" s="1"/>
  <c r="CT12"/>
  <c r="CV12" s="1"/>
  <c r="F15" i="80"/>
  <c r="G15" s="1"/>
  <c r="BD19" i="58"/>
  <c r="BF19" s="1"/>
  <c r="BX9"/>
  <c r="BZ9" s="1"/>
  <c r="Z8"/>
  <c r="AB8" s="1"/>
  <c r="AT18"/>
  <c r="AV18" s="1"/>
  <c r="AT7"/>
  <c r="AV7" s="1"/>
  <c r="BD13"/>
  <c r="BF13" s="1"/>
  <c r="CH13"/>
  <c r="CJ13" s="1"/>
  <c r="CR17"/>
  <c r="CT17" s="1"/>
  <c r="BD15"/>
  <c r="AA11" i="64"/>
  <c r="AB11" s="1"/>
  <c r="G11"/>
  <c r="H11" s="1"/>
  <c r="BN11" i="58"/>
  <c r="BP11" s="1"/>
  <c r="AB34" i="37"/>
  <c r="J34"/>
  <c r="AX34"/>
  <c r="BL36" i="2"/>
  <c r="BW13" i="29"/>
  <c r="BX13" s="1"/>
  <c r="CH20" i="58"/>
  <c r="BB34" i="37"/>
  <c r="R7" i="16"/>
  <c r="B60" i="72"/>
  <c r="E26"/>
  <c r="AV34" i="37"/>
  <c r="F18" i="71"/>
  <c r="H18" s="1"/>
  <c r="I18" s="1"/>
  <c r="D16" i="6"/>
  <c r="E16" s="1"/>
  <c r="O14" i="58" s="1"/>
  <c r="R14" s="1"/>
  <c r="K13" i="71"/>
  <c r="BX19" i="58"/>
  <c r="CH19"/>
  <c r="CJ19" s="1"/>
  <c r="AJ9"/>
  <c r="DB9"/>
  <c r="DD9" s="1"/>
  <c r="AT8"/>
  <c r="AV8" s="1"/>
  <c r="AJ8"/>
  <c r="AL8" s="1"/>
  <c r="Z18"/>
  <c r="BD18"/>
  <c r="BF18" s="1"/>
  <c r="BX7"/>
  <c r="BZ7" s="1"/>
  <c r="BN13"/>
  <c r="BP13" s="1"/>
  <c r="Z17"/>
  <c r="AB17" s="1"/>
  <c r="BX12"/>
  <c r="BZ12" s="1"/>
  <c r="CH11"/>
  <c r="CJ11" s="1"/>
  <c r="Z11"/>
  <c r="AB11" s="1"/>
  <c r="AJ15"/>
  <c r="AA34" i="37"/>
  <c r="K17" i="72"/>
  <c r="F20" i="6"/>
  <c r="G20" s="1"/>
  <c r="Y18" i="58" s="1"/>
  <c r="BK34" i="2"/>
  <c r="AI32" i="37" s="1"/>
  <c r="BI34" i="2"/>
  <c r="AH32" i="37" s="1"/>
  <c r="BG34" i="2"/>
  <c r="AG32" i="37" s="1"/>
  <c r="BE34" i="2"/>
  <c r="AF32" i="37" s="1"/>
  <c r="BO34" i="2"/>
  <c r="BU33"/>
  <c r="BP33" s="1"/>
  <c r="AL31" i="37" s="1"/>
  <c r="D60" i="76"/>
  <c r="E26"/>
  <c r="S12" i="29"/>
  <c r="T12" s="1"/>
  <c r="H12" i="6"/>
  <c r="I12" s="1"/>
  <c r="AI10" i="58" s="1"/>
  <c r="AL10" s="1"/>
  <c r="K9" i="73"/>
  <c r="AB36" i="2"/>
  <c r="W36" s="1"/>
  <c r="AB23" i="5"/>
  <c r="P23"/>
  <c r="AD23"/>
  <c r="R23"/>
  <c r="T23"/>
  <c r="N23"/>
  <c r="X23"/>
  <c r="Z23"/>
  <c r="L23"/>
  <c r="V23"/>
  <c r="H15" i="71"/>
  <c r="I15" s="1"/>
  <c r="AJ19" i="58"/>
  <c r="AL19" s="1"/>
  <c r="DB19"/>
  <c r="AT19"/>
  <c r="AV19" s="1"/>
  <c r="P9"/>
  <c r="CH9"/>
  <c r="CJ9" s="1"/>
  <c r="BN9"/>
  <c r="BP9" s="1"/>
  <c r="BD8"/>
  <c r="BF8" s="1"/>
  <c r="DB8"/>
  <c r="DD8" s="1"/>
  <c r="AJ18"/>
  <c r="AL18" s="1"/>
  <c r="P18"/>
  <c r="BD7"/>
  <c r="BF7" s="1"/>
  <c r="AJ7"/>
  <c r="AL7" s="1"/>
  <c r="DB7"/>
  <c r="DD7" s="1"/>
  <c r="Z13"/>
  <c r="AB13" s="1"/>
  <c r="BX13"/>
  <c r="BZ13" s="1"/>
  <c r="BX17"/>
  <c r="BZ17" s="1"/>
  <c r="P17"/>
  <c r="R17" s="1"/>
  <c r="CH17"/>
  <c r="CJ17" s="1"/>
  <c r="Z21"/>
  <c r="P15"/>
  <c r="P12"/>
  <c r="R12" s="1"/>
  <c r="AE11" i="64"/>
  <c r="AF11" s="1"/>
  <c r="AT11" i="58"/>
  <c r="AV11" s="1"/>
  <c r="CR11"/>
  <c r="CT11" s="1"/>
  <c r="AJ11"/>
  <c r="AL11" s="1"/>
  <c r="Z12"/>
  <c r="AB12" s="1"/>
  <c r="BC34" i="37"/>
  <c r="BT32" i="2"/>
  <c r="AN30" i="37" s="1"/>
  <c r="BR32" i="2"/>
  <c r="AM30" i="37" s="1"/>
  <c r="BN32" i="2"/>
  <c r="AK30" i="37" s="1"/>
  <c r="J24" i="5"/>
  <c r="F23" i="58"/>
  <c r="BI15" i="29"/>
  <c r="BJ15" s="1"/>
  <c r="CR20" i="58"/>
  <c r="G9" i="28"/>
  <c r="AU12" i="29"/>
  <c r="AV12" s="1"/>
  <c r="L14"/>
  <c r="M14" s="1"/>
  <c r="X34" i="37"/>
  <c r="B10" i="28"/>
  <c r="B62" i="74"/>
  <c r="E28" s="1"/>
  <c r="E27"/>
  <c r="H34" i="37"/>
  <c r="E10" i="28"/>
  <c r="H7" i="16"/>
  <c r="H43" s="1"/>
  <c r="E26" i="80"/>
  <c r="C60"/>
  <c r="F9" i="75"/>
  <c r="G9" s="1"/>
  <c r="D7" i="28"/>
  <c r="V20" i="6"/>
  <c r="W20" s="1"/>
  <c r="DA18" i="58" s="1"/>
  <c r="K17" i="80"/>
  <c r="E27" i="78"/>
  <c r="C61"/>
  <c r="E28" s="1"/>
  <c r="I10" i="28"/>
  <c r="K9"/>
  <c r="AW34" i="37"/>
  <c r="C8" i="29"/>
  <c r="AL9"/>
  <c r="BU10"/>
  <c r="AE12"/>
  <c r="BN13"/>
  <c r="X15"/>
  <c r="BG16"/>
  <c r="Q18"/>
  <c r="AZ19"/>
  <c r="J21"/>
  <c r="AS22"/>
  <c r="C24"/>
  <c r="AL25"/>
  <c r="BU26"/>
  <c r="AL29"/>
  <c r="BZ10" i="58"/>
  <c r="BP14"/>
  <c r="BZ16"/>
  <c r="DD10"/>
  <c r="Z19"/>
  <c r="CR9"/>
  <c r="CT9" s="1"/>
  <c r="CH8"/>
  <c r="CJ8" s="1"/>
  <c r="BX8"/>
  <c r="BZ8" s="1"/>
  <c r="BN18"/>
  <c r="CR18"/>
  <c r="Z7"/>
  <c r="AB7" s="1"/>
  <c r="DB13"/>
  <c r="DD13" s="1"/>
  <c r="BN17"/>
  <c r="BP17" s="1"/>
  <c r="P11"/>
  <c r="R11" s="1"/>
  <c r="Z15"/>
  <c r="AJ12"/>
  <c r="AL12" s="1"/>
  <c r="AB36" i="9"/>
  <c r="CD35" i="19" s="1"/>
  <c r="Y34" i="37"/>
  <c r="AD34"/>
  <c r="F18" i="72"/>
  <c r="H18" s="1"/>
  <c r="I18" s="1"/>
  <c r="AG15" i="29"/>
  <c r="AH15" s="1"/>
  <c r="AE35" i="2"/>
  <c r="AE36" s="1"/>
  <c r="AE37" s="1"/>
  <c r="AK34"/>
  <c r="AF34" s="1"/>
  <c r="R32" i="37" s="1"/>
  <c r="AC34"/>
  <c r="N7" i="16"/>
  <c r="H11" i="6"/>
  <c r="I11" s="1"/>
  <c r="AI9" i="58" s="1"/>
  <c r="K8" i="73"/>
  <c r="F18" i="77"/>
  <c r="H18" s="1"/>
  <c r="I18" s="1"/>
  <c r="AD7" i="16"/>
  <c r="P19" i="58"/>
  <c r="BD9"/>
  <c r="BF9" s="1"/>
  <c r="CR8"/>
  <c r="CT8" s="1"/>
  <c r="BX18"/>
  <c r="CR7"/>
  <c r="CT7" s="1"/>
  <c r="P13"/>
  <c r="R13" s="1"/>
  <c r="AT13"/>
  <c r="AV13" s="1"/>
  <c r="BD17"/>
  <c r="BF17" s="1"/>
  <c r="CR15"/>
  <c r="CT15" s="1"/>
  <c r="K11" i="64"/>
  <c r="L11" s="1"/>
  <c r="BX11" i="58"/>
  <c r="BZ11" s="1"/>
  <c r="DB12"/>
  <c r="DD12" s="1"/>
  <c r="V34" i="37"/>
  <c r="G34"/>
  <c r="AU34"/>
  <c r="C26" i="5"/>
  <c r="AF33" i="2"/>
  <c r="R31" i="37" s="1"/>
  <c r="AH33" i="2"/>
  <c r="S31" i="37" s="1"/>
  <c r="AD33" i="2"/>
  <c r="Q31" i="37" s="1"/>
  <c r="AJ33" i="2"/>
  <c r="T31" i="37" s="1"/>
  <c r="Z20" i="58"/>
  <c r="H7" i="28"/>
  <c r="C9"/>
  <c r="C60" i="79"/>
  <c r="E26"/>
  <c r="BN19" i="58"/>
  <c r="BP19" s="1"/>
  <c r="BR19" s="1"/>
  <c r="CR19"/>
  <c r="CT19" s="1"/>
  <c r="AT9"/>
  <c r="AV9" s="1"/>
  <c r="Z9"/>
  <c r="P8"/>
  <c r="R8" s="1"/>
  <c r="BN8"/>
  <c r="BP8" s="1"/>
  <c r="DB18"/>
  <c r="CH18"/>
  <c r="CJ18" s="1"/>
  <c r="P7"/>
  <c r="R7" s="1"/>
  <c r="CH7"/>
  <c r="CJ7" s="1"/>
  <c r="BN7"/>
  <c r="BP7" s="1"/>
  <c r="CR13"/>
  <c r="CT13" s="1"/>
  <c r="AJ13"/>
  <c r="AL13" s="1"/>
  <c r="AJ17"/>
  <c r="AL17" s="1"/>
  <c r="DB17"/>
  <c r="DD17" s="1"/>
  <c r="AT17"/>
  <c r="AV17" s="1"/>
  <c r="DB15"/>
  <c r="DD15" s="1"/>
  <c r="AQ11" i="64"/>
  <c r="AR11" s="1"/>
  <c r="BD11" i="58"/>
  <c r="BF11" s="1"/>
  <c r="DB11"/>
  <c r="DD11" s="1"/>
  <c r="BD12"/>
  <c r="BF12" s="1"/>
  <c r="AZ34" i="37"/>
  <c r="D38" i="70"/>
  <c r="D37"/>
  <c r="F10" i="28"/>
  <c r="L8"/>
  <c r="J7" i="16"/>
  <c r="J43" s="1"/>
  <c r="J10" i="28"/>
  <c r="P20" i="58"/>
  <c r="AN14" i="29"/>
  <c r="AO14" s="1"/>
  <c r="F16"/>
  <c r="E15"/>
  <c r="CH12" i="58"/>
  <c r="CJ12" s="1"/>
  <c r="Z15" i="29"/>
  <c r="AA15" s="1"/>
  <c r="F18" i="80"/>
  <c r="H18" s="1"/>
  <c r="AA34" i="2"/>
  <c r="O32" i="37" s="1"/>
  <c r="Y34" i="2"/>
  <c r="N32" i="37" s="1"/>
  <c r="U34" i="2"/>
  <c r="L32" i="37" s="1"/>
  <c r="D20" i="6"/>
  <c r="E20" s="1"/>
  <c r="O18" i="58" s="1"/>
  <c r="K17" i="71"/>
  <c r="P20" i="6"/>
  <c r="Q20" s="1"/>
  <c r="BW18" i="58" s="1"/>
  <c r="K17" i="77"/>
  <c r="I34" i="37"/>
  <c r="BB15" i="29"/>
  <c r="BC15" s="1"/>
  <c r="BP14"/>
  <c r="BQ14" s="1"/>
  <c r="Z7" i="16"/>
  <c r="BZ14" i="58"/>
  <c r="J9" i="29"/>
  <c r="AS10"/>
  <c r="C12"/>
  <c r="AL13"/>
  <c r="BU14"/>
  <c r="AE16"/>
  <c r="BN17"/>
  <c r="X19"/>
  <c r="BG20"/>
  <c r="Q22"/>
  <c r="AZ23"/>
  <c r="J25"/>
  <c r="AS26"/>
  <c r="C28"/>
  <c r="BP32" i="2"/>
  <c r="AL30" i="37" s="1"/>
  <c r="AB14" i="58"/>
  <c r="J16"/>
  <c r="J14"/>
  <c r="J9"/>
  <c r="J17"/>
  <c r="J11"/>
  <c r="J15"/>
  <c r="J13"/>
  <c r="J12"/>
  <c r="J10"/>
  <c r="J7"/>
  <c r="J36" i="2"/>
  <c r="C36" s="1"/>
  <c r="C34"/>
  <c r="B32" i="37" s="1"/>
  <c r="I34" i="2"/>
  <c r="E32" i="37" s="1"/>
  <c r="G34" i="2"/>
  <c r="D32" i="37" s="1"/>
  <c r="AS33" i="64"/>
  <c r="AK33"/>
  <c r="AG33"/>
  <c r="AC33"/>
  <c r="Y33"/>
  <c r="U33"/>
  <c r="Q33"/>
  <c r="M33"/>
  <c r="I33"/>
  <c r="BU37" i="29"/>
  <c r="BN37"/>
  <c r="BG37"/>
  <c r="AZ37"/>
  <c r="AS37"/>
  <c r="AL37"/>
  <c r="AE37"/>
  <c r="X37"/>
  <c r="Q37"/>
  <c r="J37"/>
  <c r="C37"/>
  <c r="J35"/>
  <c r="AL35"/>
  <c r="BN35"/>
  <c r="Q35"/>
  <c r="AS35"/>
  <c r="BU35"/>
  <c r="X35"/>
  <c r="AZ35"/>
  <c r="C35"/>
  <c r="AE35"/>
  <c r="BG35"/>
  <c r="J8" i="58"/>
  <c r="AE36" i="29"/>
  <c r="C36"/>
  <c r="BU36"/>
  <c r="AZ36"/>
  <c r="X36"/>
  <c r="Q36"/>
  <c r="BG36"/>
  <c r="AS36"/>
  <c r="BN36"/>
  <c r="AL36"/>
  <c r="J36"/>
  <c r="Q8"/>
  <c r="AS8"/>
  <c r="BU8"/>
  <c r="X9"/>
  <c r="AZ9"/>
  <c r="C10"/>
  <c r="AE10"/>
  <c r="BG10"/>
  <c r="J11"/>
  <c r="AL11"/>
  <c r="BN11"/>
  <c r="Q12"/>
  <c r="AS12"/>
  <c r="BU12"/>
  <c r="X13"/>
  <c r="AZ13"/>
  <c r="C14"/>
  <c r="AE14"/>
  <c r="BG14"/>
  <c r="J15"/>
  <c r="AL15"/>
  <c r="BN15"/>
  <c r="Q16"/>
  <c r="AS16"/>
  <c r="BU16"/>
  <c r="X17"/>
  <c r="AZ17"/>
  <c r="C18"/>
  <c r="AE18"/>
  <c r="BG18"/>
  <c r="J19"/>
  <c r="AL19"/>
  <c r="BN19"/>
  <c r="Q20"/>
  <c r="AS20"/>
  <c r="BU20"/>
  <c r="X21"/>
  <c r="AZ21"/>
  <c r="C22"/>
  <c r="AE22"/>
  <c r="BG22"/>
  <c r="J23"/>
  <c r="AL23"/>
  <c r="BN23"/>
  <c r="Q24"/>
  <c r="AS24"/>
  <c r="BU24"/>
  <c r="X25"/>
  <c r="AZ25"/>
  <c r="C26"/>
  <c r="AE26"/>
  <c r="BG26"/>
  <c r="J27"/>
  <c r="AL27"/>
  <c r="BN27"/>
  <c r="BG28"/>
  <c r="Q30"/>
  <c r="BN6" i="58"/>
  <c r="BD6"/>
  <c r="AJ6"/>
  <c r="Z6"/>
  <c r="CR6"/>
  <c r="DB6"/>
  <c r="P6"/>
  <c r="BX6"/>
  <c r="CH6"/>
  <c r="AU44" i="13"/>
  <c r="V44"/>
  <c r="BA45"/>
  <c r="AA44"/>
  <c r="BF45"/>
  <c r="G34" i="64"/>
  <c r="H34" s="1"/>
  <c r="AE28" i="29"/>
  <c r="J29"/>
  <c r="BN29"/>
  <c r="AS30"/>
  <c r="V33" i="16"/>
  <c r="AD33"/>
  <c r="Q28" i="29"/>
  <c r="AS28"/>
  <c r="BU28"/>
  <c r="X29"/>
  <c r="AZ29"/>
  <c r="C30"/>
  <c r="AE30"/>
  <c r="BG30"/>
  <c r="BU30"/>
  <c r="J31"/>
  <c r="X31"/>
  <c r="AL31"/>
  <c r="AZ31"/>
  <c r="BN31"/>
  <c r="Q5" i="37"/>
  <c r="C32" i="29"/>
  <c r="F9" i="71"/>
  <c r="G9" s="1"/>
  <c r="O7" i="15"/>
  <c r="O43" s="1"/>
  <c r="AR6" i="19"/>
  <c r="AR42" s="1"/>
  <c r="K7" i="15"/>
  <c r="K43" s="1"/>
  <c r="AA7"/>
  <c r="AA43" s="1"/>
  <c r="AQ7"/>
  <c r="AQ43" s="1"/>
  <c r="S7"/>
  <c r="S43" s="1"/>
  <c r="AI7"/>
  <c r="AI43" s="1"/>
  <c r="AE7"/>
  <c r="AE43" s="1"/>
  <c r="AU7"/>
  <c r="AU43" s="1"/>
  <c r="Q32" i="29"/>
  <c r="BU34"/>
  <c r="BN34"/>
  <c r="BG34"/>
  <c r="AZ34"/>
  <c r="AE32"/>
  <c r="AS34"/>
  <c r="AS32"/>
  <c r="AL34"/>
  <c r="BG32"/>
  <c r="AE34"/>
  <c r="X34"/>
  <c r="BU32"/>
  <c r="Q34"/>
  <c r="J33"/>
  <c r="C17" i="41" s="1"/>
  <c r="X33" i="29"/>
  <c r="E17" i="41" s="1"/>
  <c r="J34" i="29"/>
  <c r="AL33"/>
  <c r="G17" i="41" s="1"/>
  <c r="C34" i="29"/>
  <c r="AZ33"/>
  <c r="I17" i="41" s="1"/>
  <c r="D11" i="6"/>
  <c r="E11" s="1"/>
  <c r="O9" i="58" s="1"/>
  <c r="K8" i="71"/>
  <c r="D12" i="6"/>
  <c r="E12" s="1"/>
  <c r="O10" i="58" s="1"/>
  <c r="R10" s="1"/>
  <c r="K9" i="71"/>
  <c r="F9" i="74"/>
  <c r="G9" s="1"/>
  <c r="F9" i="73"/>
  <c r="G9" s="1"/>
  <c r="F9" i="72"/>
  <c r="G9" s="1"/>
  <c r="D5" i="37"/>
  <c r="C5"/>
  <c r="E5"/>
  <c r="B5"/>
  <c r="AZ5"/>
  <c r="BB5"/>
  <c r="BC5"/>
  <c r="BA5"/>
  <c r="AW5"/>
  <c r="AV5"/>
  <c r="AX5"/>
  <c r="AP5"/>
  <c r="AQ5"/>
  <c r="AQ41" s="1"/>
  <c r="AS5"/>
  <c r="AR5"/>
  <c r="AK5"/>
  <c r="AN5"/>
  <c r="AL5"/>
  <c r="AM5"/>
  <c r="AI5"/>
  <c r="AH5"/>
  <c r="AG5"/>
  <c r="AA5"/>
  <c r="AD5"/>
  <c r="AB5"/>
  <c r="AC5"/>
  <c r="Y5"/>
  <c r="W5"/>
  <c r="X5"/>
  <c r="T5"/>
  <c r="R5"/>
  <c r="S5"/>
  <c r="M5"/>
  <c r="O5"/>
  <c r="N5"/>
  <c r="G5"/>
  <c r="I5"/>
  <c r="J5"/>
  <c r="H5"/>
  <c r="BC32" i="35"/>
  <c r="AS32"/>
  <c r="AI32"/>
  <c r="Y32"/>
  <c r="O32"/>
  <c r="B9" i="64"/>
  <c r="R10"/>
  <c r="AH10"/>
  <c r="C10"/>
  <c r="D10" s="1"/>
  <c r="F10"/>
  <c r="J10"/>
  <c r="N10"/>
  <c r="V10"/>
  <c r="Z10"/>
  <c r="AD10"/>
  <c r="AL10"/>
  <c r="AP10"/>
  <c r="F33" i="16"/>
  <c r="F12" i="6"/>
  <c r="G12" s="1"/>
  <c r="Y10" i="58" s="1"/>
  <c r="AB10" s="1"/>
  <c r="K9" i="72"/>
  <c r="H15" i="73"/>
  <c r="I15" s="1"/>
  <c r="BN33" i="29"/>
  <c r="K17" i="41" s="1"/>
  <c r="F11" i="6"/>
  <c r="G11" s="1"/>
  <c r="Y9" i="58" s="1"/>
  <c r="K8" i="72"/>
  <c r="H16" i="6"/>
  <c r="I16" s="1"/>
  <c r="AI14" i="58" s="1"/>
  <c r="AL14" s="1"/>
  <c r="K13" i="73"/>
  <c r="H6" i="58"/>
  <c r="F17" i="6"/>
  <c r="G17" s="1"/>
  <c r="Y15" i="58" s="1"/>
  <c r="K14" i="72"/>
  <c r="T22" i="6"/>
  <c r="U22" s="1"/>
  <c r="CQ20" i="58" s="1"/>
  <c r="K19" i="79"/>
  <c r="R22" i="6"/>
  <c r="S22" s="1"/>
  <c r="CG20" i="58" s="1"/>
  <c r="K19" i="78"/>
  <c r="F20" i="76"/>
  <c r="H20" s="1"/>
  <c r="I20" s="1"/>
  <c r="F20" i="75"/>
  <c r="H20" s="1"/>
  <c r="I20" s="1"/>
  <c r="F20" i="74"/>
  <c r="H20" s="1"/>
  <c r="I20" s="1"/>
  <c r="F20" i="73"/>
  <c r="H20" s="1"/>
  <c r="I20" s="1"/>
  <c r="X8" i="29"/>
  <c r="AZ8"/>
  <c r="C9"/>
  <c r="AE9"/>
  <c r="BG9"/>
  <c r="J10"/>
  <c r="AL10"/>
  <c r="BN10"/>
  <c r="Q11"/>
  <c r="AS11"/>
  <c r="BU11"/>
  <c r="X12"/>
  <c r="AZ12"/>
  <c r="C13"/>
  <c r="AE13"/>
  <c r="BG13"/>
  <c r="J14"/>
  <c r="AL14"/>
  <c r="BN14"/>
  <c r="Q15"/>
  <c r="AS15"/>
  <c r="BU15"/>
  <c r="X16"/>
  <c r="AZ16"/>
  <c r="C17"/>
  <c r="AE17"/>
  <c r="BG17"/>
  <c r="J18"/>
  <c r="AL18"/>
  <c r="BN18"/>
  <c r="Q19"/>
  <c r="AS19"/>
  <c r="BU19"/>
  <c r="X20"/>
  <c r="AZ20"/>
  <c r="C21"/>
  <c r="AE21"/>
  <c r="BG21"/>
  <c r="J22"/>
  <c r="AL22"/>
  <c r="BN22"/>
  <c r="Q23"/>
  <c r="AS23"/>
  <c r="BU23"/>
  <c r="X24"/>
  <c r="AZ24"/>
  <c r="C25"/>
  <c r="AE25"/>
  <c r="BG25"/>
  <c r="J26"/>
  <c r="AL26"/>
  <c r="BN26"/>
  <c r="Q27"/>
  <c r="AS27"/>
  <c r="BU27"/>
  <c r="X28"/>
  <c r="AZ28"/>
  <c r="C29"/>
  <c r="AE29"/>
  <c r="BG29"/>
  <c r="J30"/>
  <c r="AL30"/>
  <c r="BN30"/>
  <c r="Q31"/>
  <c r="AS31"/>
  <c r="BU31"/>
  <c r="X32"/>
  <c r="AZ32"/>
  <c r="C33"/>
  <c r="AE33"/>
  <c r="BG33"/>
  <c r="F20" i="79"/>
  <c r="H20" s="1"/>
  <c r="I20" s="1"/>
  <c r="F20" i="78"/>
  <c r="H20" s="1"/>
  <c r="I20" s="1"/>
  <c r="N22" i="6"/>
  <c r="O22" s="1"/>
  <c r="BM20" i="58" s="1"/>
  <c r="BP20" s="1"/>
  <c r="K19" i="76"/>
  <c r="L22" i="6"/>
  <c r="M22" s="1"/>
  <c r="BC20" i="58" s="1"/>
  <c r="BF20" s="1"/>
  <c r="K19" i="75"/>
  <c r="J22" i="6"/>
  <c r="K22" s="1"/>
  <c r="AS20" i="58" s="1"/>
  <c r="AV20" s="1"/>
  <c r="K19" i="74"/>
  <c r="H22" i="6"/>
  <c r="I22" s="1"/>
  <c r="AI20" i="58" s="1"/>
  <c r="AL20" s="1"/>
  <c r="K19" i="73"/>
  <c r="J8" i="29"/>
  <c r="AL8"/>
  <c r="BN8"/>
  <c r="Q9"/>
  <c r="AS9"/>
  <c r="BU9"/>
  <c r="X10"/>
  <c r="AZ10"/>
  <c r="C11"/>
  <c r="AE11"/>
  <c r="BG11"/>
  <c r="J12"/>
  <c r="AL12"/>
  <c r="BN12"/>
  <c r="Q13"/>
  <c r="AS13"/>
  <c r="BU13"/>
  <c r="X14"/>
  <c r="AZ14"/>
  <c r="C15"/>
  <c r="AE15"/>
  <c r="BG15"/>
  <c r="J16"/>
  <c r="AL16"/>
  <c r="BN16"/>
  <c r="Q17"/>
  <c r="AS17"/>
  <c r="BU17"/>
  <c r="X18"/>
  <c r="AZ18"/>
  <c r="C19"/>
  <c r="AE19"/>
  <c r="BG19"/>
  <c r="J20"/>
  <c r="AL20"/>
  <c r="BN20"/>
  <c r="Q21"/>
  <c r="AS21"/>
  <c r="BU21"/>
  <c r="X22"/>
  <c r="AZ22"/>
  <c r="C23"/>
  <c r="AE23"/>
  <c r="BG23"/>
  <c r="J24"/>
  <c r="AL24"/>
  <c r="BN24"/>
  <c r="Q25"/>
  <c r="AS25"/>
  <c r="BU25"/>
  <c r="X26"/>
  <c r="AZ26"/>
  <c r="C27"/>
  <c r="AE27"/>
  <c r="BG27"/>
  <c r="J28"/>
  <c r="AL28"/>
  <c r="BN28"/>
  <c r="Q29"/>
  <c r="AS29"/>
  <c r="BU29"/>
  <c r="X30"/>
  <c r="AZ30"/>
  <c r="C31"/>
  <c r="AE31"/>
  <c r="BG31"/>
  <c r="J32"/>
  <c r="AL32"/>
  <c r="BN32"/>
  <c r="Q33"/>
  <c r="AS33"/>
  <c r="H52" i="70" l="1"/>
  <c r="AD34" i="253"/>
  <c r="AE33"/>
  <c r="BC34"/>
  <c r="BB35"/>
  <c r="L34"/>
  <c r="M33"/>
  <c r="N43" i="2"/>
  <c r="H38" i="37"/>
  <c r="I38"/>
  <c r="I41" s="1"/>
  <c r="P43" i="2"/>
  <c r="AW38" i="37"/>
  <c r="AW41" s="1"/>
  <c r="CJ43" i="2"/>
  <c r="AR41" i="37"/>
  <c r="BG40" i="2"/>
  <c r="BF43"/>
  <c r="BL40"/>
  <c r="CS43"/>
  <c r="BB38" i="37"/>
  <c r="BB41" s="1"/>
  <c r="Y38"/>
  <c r="Y41" s="1"/>
  <c r="AS43" i="2"/>
  <c r="AA38" i="37"/>
  <c r="AA41" s="1"/>
  <c r="AV43" i="2"/>
  <c r="AP41" i="37"/>
  <c r="W41"/>
  <c r="AZ38"/>
  <c r="CO43" i="2"/>
  <c r="V38" i="37"/>
  <c r="AM43" i="2"/>
  <c r="BB43"/>
  <c r="AD38" i="37"/>
  <c r="AD41" s="1"/>
  <c r="R43" i="2"/>
  <c r="J38" i="37"/>
  <c r="J41" s="1"/>
  <c r="AU38"/>
  <c r="AU41" s="1"/>
  <c r="CF43" i="2"/>
  <c r="F35" i="253"/>
  <c r="G34"/>
  <c r="AS41" i="37"/>
  <c r="V43" i="2"/>
  <c r="AB40"/>
  <c r="BC38" i="37"/>
  <c r="BC41" s="1"/>
  <c r="CU43" i="2"/>
  <c r="X38" i="37"/>
  <c r="X41" s="1"/>
  <c r="AQ43" i="2"/>
  <c r="CH43"/>
  <c r="AV38" i="37"/>
  <c r="AC38"/>
  <c r="AC41" s="1"/>
  <c r="AZ43" i="2"/>
  <c r="G38" i="37"/>
  <c r="G41" s="1"/>
  <c r="L43" i="2"/>
  <c r="CL43"/>
  <c r="AX38" i="37"/>
  <c r="AX41" s="1"/>
  <c r="AB41"/>
  <c r="BA41"/>
  <c r="D40" i="2"/>
  <c r="J39"/>
  <c r="C39" s="1"/>
  <c r="E38" i="33"/>
  <c r="U38"/>
  <c r="O38"/>
  <c r="I38"/>
  <c r="C38"/>
  <c r="S38"/>
  <c r="M38"/>
  <c r="G38"/>
  <c r="W38"/>
  <c r="Q38"/>
  <c r="K38"/>
  <c r="X46" i="29"/>
  <c r="BG46"/>
  <c r="AS46"/>
  <c r="AL46"/>
  <c r="AE46"/>
  <c r="Q46"/>
  <c r="BN46"/>
  <c r="C46"/>
  <c r="J46"/>
  <c r="AZ46"/>
  <c r="BU46"/>
  <c r="AB39" i="2"/>
  <c r="W39" s="1"/>
  <c r="BL39"/>
  <c r="BG39" s="1"/>
  <c r="J38"/>
  <c r="E38" s="1"/>
  <c r="I26" i="14"/>
  <c r="P28" i="15" s="1"/>
  <c r="R28" s="1"/>
  <c r="S28" s="1"/>
  <c r="AH27" i="19" s="1"/>
  <c r="K26" i="14"/>
  <c r="X28" i="15" s="1"/>
  <c r="Z28" s="1"/>
  <c r="AA28" s="1"/>
  <c r="BB27" i="19" s="1"/>
  <c r="M26" i="14"/>
  <c r="AF28" i="15" s="1"/>
  <c r="AH28" s="1"/>
  <c r="AI28" s="1"/>
  <c r="BV27" i="19" s="1"/>
  <c r="O26" i="14"/>
  <c r="AN28" i="15" s="1"/>
  <c r="AP28" s="1"/>
  <c r="AQ28" s="1"/>
  <c r="CP27" i="19" s="1"/>
  <c r="G26" i="14"/>
  <c r="H26"/>
  <c r="J26"/>
  <c r="T28" i="15" s="1"/>
  <c r="V28" s="1"/>
  <c r="W28" s="1"/>
  <c r="AR27" i="19" s="1"/>
  <c r="L26" i="14"/>
  <c r="AB28" i="15" s="1"/>
  <c r="AD28" s="1"/>
  <c r="AE28" s="1"/>
  <c r="BL27" i="19" s="1"/>
  <c r="N26" i="14"/>
  <c r="AJ28" i="15" s="1"/>
  <c r="AL28" s="1"/>
  <c r="AM28" s="1"/>
  <c r="CF27" i="19" s="1"/>
  <c r="P26" i="14"/>
  <c r="AR28" i="15" s="1"/>
  <c r="AT28" s="1"/>
  <c r="AU28" s="1"/>
  <c r="CZ27" i="19" s="1"/>
  <c r="CF6"/>
  <c r="CF42" s="1"/>
  <c r="C41" i="6"/>
  <c r="B44"/>
  <c r="E37" i="80"/>
  <c r="C71"/>
  <c r="E38" s="1"/>
  <c r="E37" i="74"/>
  <c r="H37" s="1"/>
  <c r="B72"/>
  <c r="E38" s="1"/>
  <c r="F13" i="72"/>
  <c r="G13" s="1"/>
  <c r="D11" i="15"/>
  <c r="F11" s="1"/>
  <c r="G11" s="1"/>
  <c r="D10" i="19" s="1"/>
  <c r="C40" i="6"/>
  <c r="Q37" i="33"/>
  <c r="K37"/>
  <c r="I37"/>
  <c r="M37"/>
  <c r="W37"/>
  <c r="C37"/>
  <c r="G37"/>
  <c r="S37"/>
  <c r="E37"/>
  <c r="O37"/>
  <c r="U37"/>
  <c r="J37" i="16"/>
  <c r="K37" s="1"/>
  <c r="L37" s="1"/>
  <c r="Y36" i="19" s="1"/>
  <c r="Z37" i="16"/>
  <c r="AA37" s="1"/>
  <c r="AB37" s="1"/>
  <c r="BM36" i="19" s="1"/>
  <c r="Y39" i="16"/>
  <c r="Y40" s="1"/>
  <c r="AH37"/>
  <c r="AI37" s="1"/>
  <c r="AJ37" s="1"/>
  <c r="CG36" i="19" s="1"/>
  <c r="AG39" i="16"/>
  <c r="AG40" s="1"/>
  <c r="R37"/>
  <c r="S37" s="1"/>
  <c r="T37" s="1"/>
  <c r="AS36" i="19" s="1"/>
  <c r="Q39" i="16"/>
  <c r="Q40" s="1"/>
  <c r="K7"/>
  <c r="K43" s="1"/>
  <c r="G33"/>
  <c r="H33" s="1"/>
  <c r="AE33"/>
  <c r="AF33" s="1"/>
  <c r="S7"/>
  <c r="W33"/>
  <c r="X33" s="1"/>
  <c r="AA7"/>
  <c r="AE7"/>
  <c r="O7"/>
  <c r="BN6" i="19"/>
  <c r="BN42" s="1"/>
  <c r="AT6"/>
  <c r="AT42" s="1"/>
  <c r="H36" i="80"/>
  <c r="I36" s="1"/>
  <c r="V39" i="6" s="1"/>
  <c r="F15" i="73"/>
  <c r="G15" s="1"/>
  <c r="F18" i="6"/>
  <c r="G18" s="1"/>
  <c r="Y16" i="58" s="1"/>
  <c r="AB16" s="1"/>
  <c r="AD16" s="1"/>
  <c r="F26" i="5"/>
  <c r="H26" s="1"/>
  <c r="B27"/>
  <c r="F27" i="14"/>
  <c r="H28" i="15"/>
  <c r="J28" s="1"/>
  <c r="K28" s="1"/>
  <c r="N27" i="19" s="1"/>
  <c r="L28" i="15"/>
  <c r="N28" s="1"/>
  <c r="O28" s="1"/>
  <c r="X27" i="19" s="1"/>
  <c r="BP18" i="58"/>
  <c r="BR18" s="1"/>
  <c r="I37" i="2"/>
  <c r="E35" i="37" s="1"/>
  <c r="G37" i="2"/>
  <c r="D35" i="37" s="1"/>
  <c r="C37" i="2"/>
  <c r="B35" i="37" s="1"/>
  <c r="AE38" i="2"/>
  <c r="AE39" s="1"/>
  <c r="AE40" s="1"/>
  <c r="AK37"/>
  <c r="AF37" s="1"/>
  <c r="R35" i="37" s="1"/>
  <c r="AB38" i="2"/>
  <c r="W38" s="1"/>
  <c r="E37"/>
  <c r="C35" i="37" s="1"/>
  <c r="BE37" i="2"/>
  <c r="AF35" i="37" s="1"/>
  <c r="BI37" i="2"/>
  <c r="AH35" i="37" s="1"/>
  <c r="BK37" i="2"/>
  <c r="AI35" i="37" s="1"/>
  <c r="AA37" i="2"/>
  <c r="O35" i="37" s="1"/>
  <c r="U37" i="2"/>
  <c r="L35" i="37" s="1"/>
  <c r="Y37" i="2"/>
  <c r="N35" i="37" s="1"/>
  <c r="BL38" i="2"/>
  <c r="BG37"/>
  <c r="AG35" i="37" s="1"/>
  <c r="E7" i="33"/>
  <c r="F15" i="75"/>
  <c r="G15" s="1"/>
  <c r="CT18" i="58"/>
  <c r="CV18" s="1"/>
  <c r="BF15"/>
  <c r="BH15" s="1"/>
  <c r="K9" i="74"/>
  <c r="F15" i="71"/>
  <c r="G15" s="1"/>
  <c r="F15" i="74"/>
  <c r="G15" s="1"/>
  <c r="G14"/>
  <c r="I15" i="75"/>
  <c r="L18" i="6" s="1"/>
  <c r="M18" s="1"/>
  <c r="BC16" i="58" s="1"/>
  <c r="BF16" s="1"/>
  <c r="BH16" s="1"/>
  <c r="K14" i="75"/>
  <c r="I18" i="80"/>
  <c r="K18" s="1"/>
  <c r="AQ34" i="253"/>
  <c r="AP35"/>
  <c r="X34"/>
  <c r="Y33"/>
  <c r="AV34"/>
  <c r="AW33"/>
  <c r="R34"/>
  <c r="S33"/>
  <c r="BO34"/>
  <c r="BN35"/>
  <c r="BI34"/>
  <c r="BH35"/>
  <c r="AJ36"/>
  <c r="AK35"/>
  <c r="U36" i="33"/>
  <c r="K36"/>
  <c r="C36"/>
  <c r="Q36"/>
  <c r="M36"/>
  <c r="S36"/>
  <c r="E36"/>
  <c r="G36"/>
  <c r="I36"/>
  <c r="W36"/>
  <c r="O36"/>
  <c r="AJ6" i="19"/>
  <c r="AJ42" s="1"/>
  <c r="E10" i="64"/>
  <c r="G10" i="19" s="1"/>
  <c r="M11" i="64"/>
  <c r="AA11" i="19" s="1"/>
  <c r="U11" i="64"/>
  <c r="AU11" i="19" s="1"/>
  <c r="AK11" i="64"/>
  <c r="CI11" i="19" s="1"/>
  <c r="Y11" i="64"/>
  <c r="BE11" i="19" s="1"/>
  <c r="I11" i="64"/>
  <c r="Q11" i="19" s="1"/>
  <c r="AO11" i="64"/>
  <c r="CS11" i="19" s="1"/>
  <c r="AS11" i="64"/>
  <c r="DC11" i="19" s="1"/>
  <c r="AG11" i="64"/>
  <c r="BY11" i="19" s="1"/>
  <c r="Q11" i="64"/>
  <c r="AK11" i="19" s="1"/>
  <c r="AC11" i="64"/>
  <c r="BO11" i="19" s="1"/>
  <c r="DB6"/>
  <c r="DB42" s="1"/>
  <c r="E35" i="78"/>
  <c r="C69"/>
  <c r="E35" i="76"/>
  <c r="D69"/>
  <c r="E35" i="74"/>
  <c r="E36"/>
  <c r="E35" i="72"/>
  <c r="B69"/>
  <c r="E35" i="79"/>
  <c r="C69"/>
  <c r="E35" i="77"/>
  <c r="B69"/>
  <c r="E35" i="75"/>
  <c r="C69"/>
  <c r="E35" i="73"/>
  <c r="B69"/>
  <c r="E36" s="1"/>
  <c r="E9" i="33"/>
  <c r="W17"/>
  <c r="C5"/>
  <c r="Q28"/>
  <c r="S23"/>
  <c r="W14"/>
  <c r="W31"/>
  <c r="G8"/>
  <c r="I28"/>
  <c r="O34"/>
  <c r="E12"/>
  <c r="O26"/>
  <c r="C17"/>
  <c r="O30"/>
  <c r="I6"/>
  <c r="O29"/>
  <c r="S20"/>
  <c r="K5"/>
  <c r="U19"/>
  <c r="M19"/>
  <c r="I20"/>
  <c r="Q32"/>
  <c r="G7"/>
  <c r="Q10"/>
  <c r="M16"/>
  <c r="I22"/>
  <c r="E28"/>
  <c r="Q7"/>
  <c r="M13"/>
  <c r="I19"/>
  <c r="E25"/>
  <c r="E30"/>
  <c r="E14"/>
  <c r="S25"/>
  <c r="I5"/>
  <c r="W16"/>
  <c r="O28"/>
  <c r="M22"/>
  <c r="Q13"/>
  <c r="Q8"/>
  <c r="E23"/>
  <c r="E10"/>
  <c r="K33"/>
  <c r="G34"/>
  <c r="G9"/>
  <c r="C15"/>
  <c r="U20"/>
  <c r="Q26"/>
  <c r="G6"/>
  <c r="C12"/>
  <c r="U17"/>
  <c r="Q23"/>
  <c r="M29"/>
  <c r="G11"/>
  <c r="U22"/>
  <c r="C14"/>
  <c r="Q25"/>
  <c r="Q16"/>
  <c r="U7"/>
  <c r="W30"/>
  <c r="M11"/>
  <c r="Q21"/>
  <c r="S21"/>
  <c r="S18"/>
  <c r="S7"/>
  <c r="O13"/>
  <c r="K19"/>
  <c r="G25"/>
  <c r="O10"/>
  <c r="K16"/>
  <c r="G22"/>
  <c r="C28"/>
  <c r="G31"/>
  <c r="I8"/>
  <c r="W19"/>
  <c r="E11"/>
  <c r="S22"/>
  <c r="U10"/>
  <c r="I25"/>
  <c r="I32"/>
  <c r="G33"/>
  <c r="W34"/>
  <c r="X7" i="16"/>
  <c r="CG6" i="19"/>
  <c r="M35" i="33"/>
  <c r="S35"/>
  <c r="I35"/>
  <c r="K7"/>
  <c r="I10"/>
  <c r="G13"/>
  <c r="E16"/>
  <c r="C19"/>
  <c r="W21"/>
  <c r="U24"/>
  <c r="S27"/>
  <c r="I7"/>
  <c r="G10"/>
  <c r="E13"/>
  <c r="C16"/>
  <c r="W18"/>
  <c r="U21"/>
  <c r="S24"/>
  <c r="Q27"/>
  <c r="M30"/>
  <c r="K31"/>
  <c r="O7"/>
  <c r="K13"/>
  <c r="G19"/>
  <c r="C25"/>
  <c r="K10"/>
  <c r="G16"/>
  <c r="C22"/>
  <c r="U27"/>
  <c r="I30"/>
  <c r="K9"/>
  <c r="C21"/>
  <c r="G12"/>
  <c r="U23"/>
  <c r="Q29"/>
  <c r="K17"/>
  <c r="O8"/>
  <c r="G30"/>
  <c r="M32"/>
  <c r="U15"/>
  <c r="O24"/>
  <c r="I33"/>
  <c r="U33"/>
  <c r="U34"/>
  <c r="Q30"/>
  <c r="U35"/>
  <c r="O5"/>
  <c r="C7"/>
  <c r="M8"/>
  <c r="W9"/>
  <c r="K11"/>
  <c r="U12"/>
  <c r="I14"/>
  <c r="S15"/>
  <c r="G17"/>
  <c r="Q18"/>
  <c r="E20"/>
  <c r="O21"/>
  <c r="C23"/>
  <c r="M24"/>
  <c r="W25"/>
  <c r="K27"/>
  <c r="U28"/>
  <c r="M5"/>
  <c r="W6"/>
  <c r="K8"/>
  <c r="U9"/>
  <c r="I11"/>
  <c r="S12"/>
  <c r="G14"/>
  <c r="Q15"/>
  <c r="E17"/>
  <c r="O18"/>
  <c r="C20"/>
  <c r="M21"/>
  <c r="W22"/>
  <c r="K24"/>
  <c r="U25"/>
  <c r="I27"/>
  <c r="S28"/>
  <c r="U30"/>
  <c r="K30"/>
  <c r="O31"/>
  <c r="U6"/>
  <c r="S9"/>
  <c r="Q12"/>
  <c r="O15"/>
  <c r="M18"/>
  <c r="K21"/>
  <c r="I24"/>
  <c r="G27"/>
  <c r="S6"/>
  <c r="Q9"/>
  <c r="O12"/>
  <c r="M15"/>
  <c r="K18"/>
  <c r="I21"/>
  <c r="G24"/>
  <c r="E27"/>
  <c r="C30"/>
  <c r="Q31"/>
  <c r="W7"/>
  <c r="S13"/>
  <c r="O19"/>
  <c r="K25"/>
  <c r="S10"/>
  <c r="O16"/>
  <c r="K22"/>
  <c r="G28"/>
  <c r="E31"/>
  <c r="M14"/>
  <c r="E26"/>
  <c r="Q5"/>
  <c r="I17"/>
  <c r="W28"/>
  <c r="E32"/>
  <c r="U32"/>
  <c r="C32"/>
  <c r="G32"/>
  <c r="U18"/>
  <c r="C10"/>
  <c r="W12"/>
  <c r="C33"/>
  <c r="S33"/>
  <c r="O33"/>
  <c r="C34"/>
  <c r="K34"/>
  <c r="S34"/>
  <c r="G35"/>
  <c r="C35"/>
  <c r="W5"/>
  <c r="U8"/>
  <c r="S11"/>
  <c r="Q14"/>
  <c r="O17"/>
  <c r="M20"/>
  <c r="K23"/>
  <c r="I26"/>
  <c r="G29"/>
  <c r="U5"/>
  <c r="S8"/>
  <c r="Q11"/>
  <c r="O14"/>
  <c r="M17"/>
  <c r="K20"/>
  <c r="I23"/>
  <c r="G26"/>
  <c r="E29"/>
  <c r="M10"/>
  <c r="I16"/>
  <c r="E22"/>
  <c r="W27"/>
  <c r="M7"/>
  <c r="I13"/>
  <c r="E19"/>
  <c r="W24"/>
  <c r="I31"/>
  <c r="G15"/>
  <c r="U26"/>
  <c r="K6"/>
  <c r="C18"/>
  <c r="S5"/>
  <c r="C29"/>
  <c r="G20"/>
  <c r="K32"/>
  <c r="S32"/>
  <c r="Q24"/>
  <c r="M31"/>
  <c r="O27"/>
  <c r="W33"/>
  <c r="E34"/>
  <c r="M34"/>
  <c r="Q35"/>
  <c r="G5"/>
  <c r="Q6"/>
  <c r="E8"/>
  <c r="O9"/>
  <c r="C11"/>
  <c r="M12"/>
  <c r="W13"/>
  <c r="K15"/>
  <c r="U16"/>
  <c r="I18"/>
  <c r="S19"/>
  <c r="G21"/>
  <c r="Q22"/>
  <c r="E24"/>
  <c r="O25"/>
  <c r="C27"/>
  <c r="M28"/>
  <c r="W29"/>
  <c r="E5"/>
  <c r="O6"/>
  <c r="C8"/>
  <c r="M9"/>
  <c r="W10"/>
  <c r="K12"/>
  <c r="U13"/>
  <c r="I15"/>
  <c r="S16"/>
  <c r="G18"/>
  <c r="Q19"/>
  <c r="E21"/>
  <c r="O22"/>
  <c r="C24"/>
  <c r="M25"/>
  <c r="W26"/>
  <c r="K28"/>
  <c r="U29"/>
  <c r="S30"/>
  <c r="S31"/>
  <c r="E6"/>
  <c r="C9"/>
  <c r="W11"/>
  <c r="U14"/>
  <c r="S17"/>
  <c r="Q20"/>
  <c r="O23"/>
  <c r="M26"/>
  <c r="K29"/>
  <c r="C6"/>
  <c r="W8"/>
  <c r="U11"/>
  <c r="S14"/>
  <c r="Q17"/>
  <c r="O20"/>
  <c r="M23"/>
  <c r="K26"/>
  <c r="I29"/>
  <c r="C31"/>
  <c r="M6"/>
  <c r="I12"/>
  <c r="E18"/>
  <c r="W23"/>
  <c r="S29"/>
  <c r="I9"/>
  <c r="E15"/>
  <c r="W20"/>
  <c r="S26"/>
  <c r="U31"/>
  <c r="O11"/>
  <c r="G23"/>
  <c r="K14"/>
  <c r="C26"/>
  <c r="O32"/>
  <c r="W32"/>
  <c r="C13"/>
  <c r="M27"/>
  <c r="W15"/>
  <c r="M33"/>
  <c r="Q33"/>
  <c r="E33"/>
  <c r="I34"/>
  <c r="Q34"/>
  <c r="O35"/>
  <c r="E35"/>
  <c r="K35"/>
  <c r="AV6" i="58"/>
  <c r="D51" i="21"/>
  <c r="AB15" i="58"/>
  <c r="AD15" s="1"/>
  <c r="R9"/>
  <c r="T9" s="1"/>
  <c r="DD18"/>
  <c r="DF18" s="1"/>
  <c r="AL9"/>
  <c r="AN9" s="1"/>
  <c r="CT20"/>
  <c r="CV20" s="1"/>
  <c r="AB18"/>
  <c r="AD18" s="1"/>
  <c r="CJ6"/>
  <c r="AB9"/>
  <c r="AD9" s="1"/>
  <c r="R6"/>
  <c r="AB6"/>
  <c r="BF6"/>
  <c r="BZ6"/>
  <c r="DD6"/>
  <c r="CT6"/>
  <c r="AL6"/>
  <c r="BP6"/>
  <c r="AB37" i="9"/>
  <c r="AB38" s="1"/>
  <c r="AB39" s="1"/>
  <c r="AB40" s="1"/>
  <c r="R18" i="58"/>
  <c r="T18" s="1"/>
  <c r="BH12"/>
  <c r="M34" i="37"/>
  <c r="AN17" i="58"/>
  <c r="CL18"/>
  <c r="DF13"/>
  <c r="CV9"/>
  <c r="AN10"/>
  <c r="CL11"/>
  <c r="CV19"/>
  <c r="AX13"/>
  <c r="CV7"/>
  <c r="BH9"/>
  <c r="CV11"/>
  <c r="CL17"/>
  <c r="BR9"/>
  <c r="AN19"/>
  <c r="CL19"/>
  <c r="CL13"/>
  <c r="AD8"/>
  <c r="G10" i="64"/>
  <c r="H10" s="1"/>
  <c r="BH19" i="58"/>
  <c r="AU33" i="19"/>
  <c r="AD12" i="58"/>
  <c r="CB7"/>
  <c r="T11"/>
  <c r="DF17"/>
  <c r="DF8"/>
  <c r="CB8"/>
  <c r="F19" i="80"/>
  <c r="H19" s="1"/>
  <c r="I19" s="1"/>
  <c r="CL12" i="58"/>
  <c r="BH11"/>
  <c r="C27" i="5"/>
  <c r="DF10" i="58"/>
  <c r="BB14" i="29"/>
  <c r="BC14" s="1"/>
  <c r="BD22" i="58"/>
  <c r="BH18"/>
  <c r="DF9"/>
  <c r="D21" i="6"/>
  <c r="E21" s="1"/>
  <c r="O19" i="58" s="1"/>
  <c r="R19" s="1"/>
  <c r="K18" i="71"/>
  <c r="AD10" i="58"/>
  <c r="K10" i="64"/>
  <c r="L10" s="1"/>
  <c r="AS33" i="19"/>
  <c r="BY33"/>
  <c r="AX11" i="58"/>
  <c r="AN18"/>
  <c r="AD17"/>
  <c r="AN12"/>
  <c r="CL9"/>
  <c r="CB17"/>
  <c r="T14"/>
  <c r="F15" i="29"/>
  <c r="CV13" i="58"/>
  <c r="AX9"/>
  <c r="AU11" i="29"/>
  <c r="AV11" s="1"/>
  <c r="CV8" i="58"/>
  <c r="S11" i="29"/>
  <c r="T11" s="1"/>
  <c r="E14"/>
  <c r="N24" i="5"/>
  <c r="Z24"/>
  <c r="AB24"/>
  <c r="V24"/>
  <c r="L24"/>
  <c r="P24"/>
  <c r="AD24"/>
  <c r="T24"/>
  <c r="X24"/>
  <c r="R24"/>
  <c r="AN7" i="58"/>
  <c r="Z22"/>
  <c r="AM10" i="64"/>
  <c r="AN10" s="1"/>
  <c r="O10"/>
  <c r="P10" s="1"/>
  <c r="AI10"/>
  <c r="AJ10" s="1"/>
  <c r="AA33" i="19"/>
  <c r="BO33"/>
  <c r="AX15" i="58"/>
  <c r="DF11"/>
  <c r="T7"/>
  <c r="CB14"/>
  <c r="J9" i="28"/>
  <c r="L7"/>
  <c r="C8"/>
  <c r="P21" i="6"/>
  <c r="Q21" s="1"/>
  <c r="BW19" i="58" s="1"/>
  <c r="BZ19" s="1"/>
  <c r="K18" i="77"/>
  <c r="BR14" i="58"/>
  <c r="BP13" i="29"/>
  <c r="BQ13" s="1"/>
  <c r="E9" i="28"/>
  <c r="AN13" i="29"/>
  <c r="AO13" s="1"/>
  <c r="D17" i="6"/>
  <c r="E17" s="1"/>
  <c r="O15" i="58" s="1"/>
  <c r="R15" s="1"/>
  <c r="K14" i="71"/>
  <c r="BX22" i="58"/>
  <c r="DB22"/>
  <c r="BO35" i="2"/>
  <c r="BO36" s="1"/>
  <c r="BO37" s="1"/>
  <c r="BU34"/>
  <c r="BP34" s="1"/>
  <c r="AL32" i="37" s="1"/>
  <c r="AX8" i="58"/>
  <c r="CJ20"/>
  <c r="AA10" i="64"/>
  <c r="AB10" s="1"/>
  <c r="T8" i="58"/>
  <c r="AN13"/>
  <c r="CI33" i="19"/>
  <c r="G36" i="2"/>
  <c r="T12" i="58"/>
  <c r="DF7"/>
  <c r="CB11"/>
  <c r="CB9"/>
  <c r="BR8"/>
  <c r="AD14"/>
  <c r="CB13"/>
  <c r="F9" i="28"/>
  <c r="C61" i="79"/>
  <c r="E28" s="1"/>
  <c r="E27"/>
  <c r="H6" i="28"/>
  <c r="DF12" i="58"/>
  <c r="K18" i="72"/>
  <c r="F21" i="6"/>
  <c r="G21" s="1"/>
  <c r="Y19" i="58" s="1"/>
  <c r="AB19" s="1"/>
  <c r="D6" i="28"/>
  <c r="B9"/>
  <c r="P22" i="58"/>
  <c r="CR22"/>
  <c r="CB12"/>
  <c r="BR13"/>
  <c r="AN8"/>
  <c r="BI36" i="2"/>
  <c r="BE36"/>
  <c r="BK36"/>
  <c r="AN14" i="58"/>
  <c r="AE10" i="64"/>
  <c r="AF10" s="1"/>
  <c r="S10"/>
  <c r="T10" s="1"/>
  <c r="AX19" i="58"/>
  <c r="Y33" i="19"/>
  <c r="AK33"/>
  <c r="T17" i="58"/>
  <c r="CV17"/>
  <c r="CL8"/>
  <c r="AX17"/>
  <c r="AX7"/>
  <c r="AG14" i="29"/>
  <c r="AH14" s="1"/>
  <c r="CL7" i="58"/>
  <c r="F24"/>
  <c r="J25" i="5"/>
  <c r="AH34" i="2"/>
  <c r="S32" i="37" s="1"/>
  <c r="AJ34" i="2"/>
  <c r="T32" i="37" s="1"/>
  <c r="AD34" i="2"/>
  <c r="Q32" i="37" s="1"/>
  <c r="CB10" i="58"/>
  <c r="I9" i="28"/>
  <c r="O6" i="19"/>
  <c r="O42" s="1"/>
  <c r="G8" i="28"/>
  <c r="AD13" i="58"/>
  <c r="BN22"/>
  <c r="AJ22"/>
  <c r="Y36" i="2"/>
  <c r="U36"/>
  <c r="AA36"/>
  <c r="D61" i="76"/>
  <c r="E28" s="1"/>
  <c r="E27"/>
  <c r="AQ10" i="64"/>
  <c r="AR10" s="1"/>
  <c r="W10"/>
  <c r="X10" s="1"/>
  <c r="T10" i="58"/>
  <c r="BM33" i="19"/>
  <c r="CG33"/>
  <c r="Q33"/>
  <c r="BE33"/>
  <c r="DC33"/>
  <c r="AN11" i="58"/>
  <c r="BH7"/>
  <c r="AD11"/>
  <c r="BH8"/>
  <c r="BI14" i="29"/>
  <c r="BJ14" s="1"/>
  <c r="BW12"/>
  <c r="BX12" s="1"/>
  <c r="DF15" i="58"/>
  <c r="BR7"/>
  <c r="L13" i="29"/>
  <c r="M13" s="1"/>
  <c r="CV15" i="58"/>
  <c r="BH17"/>
  <c r="T13"/>
  <c r="F19" i="77"/>
  <c r="H19" s="1"/>
  <c r="I19" s="1"/>
  <c r="AK36" i="2"/>
  <c r="AF36" s="1"/>
  <c r="F19" i="72"/>
  <c r="H19" s="1"/>
  <c r="I19" s="1"/>
  <c r="BR17" i="58"/>
  <c r="AD7"/>
  <c r="CB16"/>
  <c r="K8" i="28"/>
  <c r="E27" i="80"/>
  <c r="C61"/>
  <c r="E28" s="1"/>
  <c r="Z14" i="29"/>
  <c r="AA14" s="1"/>
  <c r="D18" i="6"/>
  <c r="E18" s="1"/>
  <c r="O16" i="58" s="1"/>
  <c r="R16" s="1"/>
  <c r="K15" i="71"/>
  <c r="CH22" i="58"/>
  <c r="AT22"/>
  <c r="AR7" i="16"/>
  <c r="AR43" s="1"/>
  <c r="BT33" i="2"/>
  <c r="AN31" i="37" s="1"/>
  <c r="BN33" i="2"/>
  <c r="AK31" i="37" s="1"/>
  <c r="BR33" i="2"/>
  <c r="AM31" i="37" s="1"/>
  <c r="F19" i="71"/>
  <c r="H19" s="1"/>
  <c r="I19" s="1"/>
  <c r="B61" i="72"/>
  <c r="E28" s="1"/>
  <c r="E27"/>
  <c r="BR11" i="58"/>
  <c r="BH13"/>
  <c r="AX18"/>
  <c r="E36" i="2"/>
  <c r="BG36"/>
  <c r="BZ18" i="58"/>
  <c r="I36" i="2"/>
  <c r="BA46" i="13"/>
  <c r="Z36" i="16"/>
  <c r="AA36" s="1"/>
  <c r="J36"/>
  <c r="K36" s="1"/>
  <c r="AH36"/>
  <c r="AI36" s="1"/>
  <c r="R36"/>
  <c r="S36" s="1"/>
  <c r="BF46" i="13"/>
  <c r="AA45"/>
  <c r="V45"/>
  <c r="AU45"/>
  <c r="AS34" i="64"/>
  <c r="AK34"/>
  <c r="AG34"/>
  <c r="AC34"/>
  <c r="Y34"/>
  <c r="U34"/>
  <c r="Q34"/>
  <c r="M34"/>
  <c r="X6" i="19"/>
  <c r="X42" s="1"/>
  <c r="J6" i="58"/>
  <c r="CZ6" i="19"/>
  <c r="CZ42" s="1"/>
  <c r="BL6"/>
  <c r="BL42" s="1"/>
  <c r="BV6"/>
  <c r="BV42" s="1"/>
  <c r="AH6"/>
  <c r="AH42" s="1"/>
  <c r="CP6"/>
  <c r="CP42" s="1"/>
  <c r="BB6"/>
  <c r="BB42" s="1"/>
  <c r="N6"/>
  <c r="N42" s="1"/>
  <c r="C9" i="64"/>
  <c r="D9" s="1"/>
  <c r="F9"/>
  <c r="J9"/>
  <c r="N9"/>
  <c r="V9"/>
  <c r="Z9"/>
  <c r="AD9"/>
  <c r="AL9"/>
  <c r="AP9"/>
  <c r="B8"/>
  <c r="R9"/>
  <c r="AH9"/>
  <c r="K14" i="73"/>
  <c r="H17" i="6"/>
  <c r="I17" s="1"/>
  <c r="AI15" i="58" s="1"/>
  <c r="AL15" s="1"/>
  <c r="H18" i="6"/>
  <c r="I18" s="1"/>
  <c r="AI16" i="58" s="1"/>
  <c r="AL16" s="1"/>
  <c r="K15" i="73"/>
  <c r="D17" i="41"/>
  <c r="F21" i="78"/>
  <c r="H21" s="1"/>
  <c r="I21" s="1"/>
  <c r="F21" i="79"/>
  <c r="H21" s="1"/>
  <c r="I21" s="1"/>
  <c r="J17" i="41"/>
  <c r="B17"/>
  <c r="B18" s="1"/>
  <c r="B23" s="1"/>
  <c r="B43" s="1"/>
  <c r="F21" i="73"/>
  <c r="H21" s="1"/>
  <c r="I21" s="1"/>
  <c r="F21" i="74"/>
  <c r="H21" s="1"/>
  <c r="I21" s="1"/>
  <c r="F21" i="75"/>
  <c r="H21" s="1"/>
  <c r="I21" s="1"/>
  <c r="F21" i="76"/>
  <c r="H21" s="1"/>
  <c r="I21" s="1"/>
  <c r="H17" i="41"/>
  <c r="AN20" i="58"/>
  <c r="AX20"/>
  <c r="BH20"/>
  <c r="BR20"/>
  <c r="R23" i="6"/>
  <c r="S23" s="1"/>
  <c r="CG21" i="58" s="1"/>
  <c r="CJ21" s="1"/>
  <c r="K20" i="78"/>
  <c r="T23" i="6"/>
  <c r="U23" s="1"/>
  <c r="CQ21" i="58" s="1"/>
  <c r="CT21" s="1"/>
  <c r="K20" i="79"/>
  <c r="F17" i="41"/>
  <c r="H23" i="6"/>
  <c r="I23" s="1"/>
  <c r="AI21" i="58" s="1"/>
  <c r="AL21" s="1"/>
  <c r="K20" i="73"/>
  <c r="J23" i="6"/>
  <c r="K23" s="1"/>
  <c r="AS21" i="58" s="1"/>
  <c r="AV21" s="1"/>
  <c r="K20" i="74"/>
  <c r="L23" i="6"/>
  <c r="M23" s="1"/>
  <c r="BC21" i="58" s="1"/>
  <c r="BF21" s="1"/>
  <c r="K20" i="75"/>
  <c r="N23" i="6"/>
  <c r="O23" s="1"/>
  <c r="BM21" i="58" s="1"/>
  <c r="BP21" s="1"/>
  <c r="K20" i="76"/>
  <c r="M34" i="253" l="1"/>
  <c r="L35"/>
  <c r="AE34"/>
  <c r="AD35"/>
  <c r="BB36"/>
  <c r="BC35"/>
  <c r="AH40" i="16"/>
  <c r="AG43"/>
  <c r="D43" i="2"/>
  <c r="J40"/>
  <c r="Y40"/>
  <c r="AB43"/>
  <c r="U40"/>
  <c r="AA40"/>
  <c r="AZ41" i="37"/>
  <c r="AG38"/>
  <c r="AG41" s="1"/>
  <c r="BG43" i="2"/>
  <c r="H41" i="37"/>
  <c r="AE43" i="2"/>
  <c r="AK40"/>
  <c r="R40" i="16"/>
  <c r="Q43"/>
  <c r="Z40"/>
  <c r="Y43"/>
  <c r="AV41" i="37"/>
  <c r="G35" i="253"/>
  <c r="F36"/>
  <c r="V41" i="37"/>
  <c r="BK40" i="2"/>
  <c r="BL43"/>
  <c r="BI40"/>
  <c r="BE40"/>
  <c r="W40"/>
  <c r="E39"/>
  <c r="K43" i="33"/>
  <c r="W43"/>
  <c r="M43"/>
  <c r="C43"/>
  <c r="O43"/>
  <c r="E43"/>
  <c r="Q43"/>
  <c r="G43"/>
  <c r="S43"/>
  <c r="I43"/>
  <c r="U43"/>
  <c r="AB43" i="9"/>
  <c r="CD39" i="19"/>
  <c r="C44" i="6"/>
  <c r="E39" i="58"/>
  <c r="R39" i="16"/>
  <c r="AH39"/>
  <c r="Z39"/>
  <c r="BR6" i="58"/>
  <c r="CV6"/>
  <c r="CB6"/>
  <c r="AD6"/>
  <c r="DF6"/>
  <c r="BH6"/>
  <c r="T6"/>
  <c r="CL6"/>
  <c r="AX6"/>
  <c r="M37" i="37"/>
  <c r="AK39" i="2"/>
  <c r="AF39" s="1"/>
  <c r="BE39"/>
  <c r="BK39"/>
  <c r="BI39"/>
  <c r="I38"/>
  <c r="C38"/>
  <c r="G38"/>
  <c r="AG37" i="37"/>
  <c r="AA39" i="2"/>
  <c r="U39"/>
  <c r="Y39"/>
  <c r="H27" i="14"/>
  <c r="L29" i="15" s="1"/>
  <c r="N29" s="1"/>
  <c r="O29" s="1"/>
  <c r="X28" i="19" s="1"/>
  <c r="J27" i="14"/>
  <c r="L27"/>
  <c r="N27"/>
  <c r="P27"/>
  <c r="AR29" i="15" s="1"/>
  <c r="AT29" s="1"/>
  <c r="AU29" s="1"/>
  <c r="CZ28" i="19" s="1"/>
  <c r="I27" i="14"/>
  <c r="K27"/>
  <c r="X29" i="15" s="1"/>
  <c r="Z29" s="1"/>
  <c r="AA29" s="1"/>
  <c r="BB28" i="19" s="1"/>
  <c r="M27" i="14"/>
  <c r="AF29" i="15" s="1"/>
  <c r="AH29" s="1"/>
  <c r="AI29" s="1"/>
  <c r="BV28" i="19" s="1"/>
  <c r="O27" i="14"/>
  <c r="AN29" i="15" s="1"/>
  <c r="AP29" s="1"/>
  <c r="AQ29" s="1"/>
  <c r="CP28" i="19" s="1"/>
  <c r="G27" i="14"/>
  <c r="F14" i="72"/>
  <c r="G14" s="1"/>
  <c r="H38" i="80"/>
  <c r="E42"/>
  <c r="H37"/>
  <c r="I37" s="1"/>
  <c r="E42" i="74"/>
  <c r="H38"/>
  <c r="E36" i="76"/>
  <c r="H36" s="1"/>
  <c r="I36" s="1"/>
  <c r="D70"/>
  <c r="E36" i="72"/>
  <c r="H36" s="1"/>
  <c r="I36" s="1"/>
  <c r="K36" s="1"/>
  <c r="B70"/>
  <c r="I37" i="74"/>
  <c r="E38" i="58"/>
  <c r="CD38" i="19"/>
  <c r="D10" i="15"/>
  <c r="F10" s="1"/>
  <c r="G10" s="1"/>
  <c r="D9" i="19" s="1"/>
  <c r="J38" i="16"/>
  <c r="AH38"/>
  <c r="V37"/>
  <c r="W37" s="1"/>
  <c r="X37" s="1"/>
  <c r="BC36" i="19" s="1"/>
  <c r="U39" i="16"/>
  <c r="U40" s="1"/>
  <c r="R38"/>
  <c r="AD37"/>
  <c r="AE37" s="1"/>
  <c r="AF37" s="1"/>
  <c r="BW36" i="19" s="1"/>
  <c r="AC39" i="16"/>
  <c r="AC40" s="1"/>
  <c r="Z38"/>
  <c r="E36" i="79"/>
  <c r="H36" s="1"/>
  <c r="I36" s="1"/>
  <c r="C70"/>
  <c r="E36" i="78"/>
  <c r="C70"/>
  <c r="E36" i="77"/>
  <c r="H36" s="1"/>
  <c r="I36" s="1"/>
  <c r="B70"/>
  <c r="E36" i="75"/>
  <c r="H36" s="1"/>
  <c r="I36" s="1"/>
  <c r="C70"/>
  <c r="H36" i="73"/>
  <c r="I36" s="1"/>
  <c r="B70"/>
  <c r="F27" i="5"/>
  <c r="H27" s="1"/>
  <c r="B28"/>
  <c r="AB29" i="15"/>
  <c r="AD29" s="1"/>
  <c r="AE29" s="1"/>
  <c r="BL28" i="19" s="1"/>
  <c r="AJ29" i="15"/>
  <c r="AL29" s="1"/>
  <c r="AM29" s="1"/>
  <c r="CF28" i="19" s="1"/>
  <c r="H29" i="15"/>
  <c r="J29" s="1"/>
  <c r="K29" s="1"/>
  <c r="N28" i="19" s="1"/>
  <c r="T29" i="15"/>
  <c r="V29" s="1"/>
  <c r="W29" s="1"/>
  <c r="AR28" i="19" s="1"/>
  <c r="P29" i="15"/>
  <c r="R29" s="1"/>
  <c r="S29" s="1"/>
  <c r="AH28" i="19" s="1"/>
  <c r="F28" i="14"/>
  <c r="BO38" i="2"/>
  <c r="BO39" s="1"/>
  <c r="BO40" s="1"/>
  <c r="BU37"/>
  <c r="BP37" s="1"/>
  <c r="AL35" i="37" s="1"/>
  <c r="BI38" i="2"/>
  <c r="BE38"/>
  <c r="BK38"/>
  <c r="Y38"/>
  <c r="AA38"/>
  <c r="U38"/>
  <c r="AK38"/>
  <c r="AF38" s="1"/>
  <c r="BG38"/>
  <c r="M36" i="37"/>
  <c r="AJ37" i="2"/>
  <c r="T35" i="37" s="1"/>
  <c r="AD37" i="2"/>
  <c r="Q35" i="37" s="1"/>
  <c r="AH37" i="2"/>
  <c r="S35" i="37" s="1"/>
  <c r="K15" i="75"/>
  <c r="K36" i="80"/>
  <c r="W39" i="6"/>
  <c r="V21"/>
  <c r="W21" s="1"/>
  <c r="DA19" i="58" s="1"/>
  <c r="DD19" s="1"/>
  <c r="DF19" s="1"/>
  <c r="BO35" i="253"/>
  <c r="BN36"/>
  <c r="S34"/>
  <c r="R35"/>
  <c r="AJ37"/>
  <c r="AK36"/>
  <c r="AV35"/>
  <c r="AW34"/>
  <c r="X35"/>
  <c r="Y34"/>
  <c r="BH36"/>
  <c r="BI35"/>
  <c r="AQ35"/>
  <c r="AP36"/>
  <c r="CD37" i="19"/>
  <c r="AN6" i="58"/>
  <c r="E9" i="64"/>
  <c r="G9" i="19" s="1"/>
  <c r="Y10" i="64"/>
  <c r="BE10" i="19" s="1"/>
  <c r="I10" i="64"/>
  <c r="Q10" i="19" s="1"/>
  <c r="Q10" i="64"/>
  <c r="AK10" i="19" s="1"/>
  <c r="AG10" i="64"/>
  <c r="BY10" i="19" s="1"/>
  <c r="AC10" i="64"/>
  <c r="BO10" i="19" s="1"/>
  <c r="AK10" i="64"/>
  <c r="CI10" i="19" s="1"/>
  <c r="M10" i="64"/>
  <c r="AA10" i="19" s="1"/>
  <c r="AO10" i="64"/>
  <c r="CS10" i="19" s="1"/>
  <c r="AS10" i="64"/>
  <c r="DC10" i="19" s="1"/>
  <c r="U10" i="64"/>
  <c r="AU10" i="19" s="1"/>
  <c r="H36" i="74"/>
  <c r="I36" s="1"/>
  <c r="BC6" i="19"/>
  <c r="T7" i="16"/>
  <c r="AB7"/>
  <c r="AF7"/>
  <c r="L7"/>
  <c r="L43" s="1"/>
  <c r="D53" i="21"/>
  <c r="I37" s="1"/>
  <c r="BF49" i="13"/>
  <c r="BA49"/>
  <c r="CD36" i="19"/>
  <c r="CL20" i="58"/>
  <c r="AN16"/>
  <c r="AM9" i="64"/>
  <c r="AN9" s="1"/>
  <c r="AU34" i="19"/>
  <c r="CI34"/>
  <c r="BW33"/>
  <c r="AG34" i="37"/>
  <c r="T16" i="58"/>
  <c r="BP12" i="29"/>
  <c r="BQ12" s="1"/>
  <c r="R34" i="37"/>
  <c r="P7" i="16"/>
  <c r="L34" i="37"/>
  <c r="AH34"/>
  <c r="B8" i="28"/>
  <c r="AD19" i="58"/>
  <c r="BD23"/>
  <c r="V22" i="6"/>
  <c r="W22" s="1"/>
  <c r="DA20" i="58" s="1"/>
  <c r="DD20" s="1"/>
  <c r="K19" i="80"/>
  <c r="W9" i="64"/>
  <c r="X9" s="1"/>
  <c r="AK34" i="19"/>
  <c r="BY34"/>
  <c r="DA6"/>
  <c r="DA42" s="1"/>
  <c r="F22" i="6"/>
  <c r="G22" s="1"/>
  <c r="Y20" i="58" s="1"/>
  <c r="AB20" s="1"/>
  <c r="K19" i="72"/>
  <c r="F20" i="77"/>
  <c r="H20" s="1"/>
  <c r="I20" s="1"/>
  <c r="O34" i="37"/>
  <c r="I8" i="28"/>
  <c r="D5"/>
  <c r="AG13" i="29"/>
  <c r="AH13" s="1"/>
  <c r="BW11"/>
  <c r="BX11" s="1"/>
  <c r="P23" i="58"/>
  <c r="AA9" i="64"/>
  <c r="AB9" s="1"/>
  <c r="G9"/>
  <c r="H9" s="1"/>
  <c r="AA34" i="19"/>
  <c r="BO34"/>
  <c r="BC33"/>
  <c r="E34" i="37"/>
  <c r="F20" i="71"/>
  <c r="H20" s="1"/>
  <c r="I20" s="1"/>
  <c r="F20" i="72"/>
  <c r="H20" s="1"/>
  <c r="I20" s="1"/>
  <c r="N34" i="37"/>
  <c r="G7" i="28"/>
  <c r="BB13" i="29"/>
  <c r="BC13" s="1"/>
  <c r="AF34" i="37"/>
  <c r="S10" i="29"/>
  <c r="T10" s="1"/>
  <c r="F8" i="28"/>
  <c r="BU36" i="2"/>
  <c r="BP36" s="1"/>
  <c r="Z13" i="29"/>
  <c r="AA13" s="1"/>
  <c r="CB19" i="58"/>
  <c r="C7" i="28"/>
  <c r="J8"/>
  <c r="AT23" i="58"/>
  <c r="AJ23"/>
  <c r="CH23"/>
  <c r="C28" i="5"/>
  <c r="AI9" i="64"/>
  <c r="AJ9" s="1"/>
  <c r="O9"/>
  <c r="P9" s="1"/>
  <c r="CB18" i="58"/>
  <c r="P22" i="6"/>
  <c r="Q22" s="1"/>
  <c r="BW20" i="58" s="1"/>
  <c r="BZ20" s="1"/>
  <c r="K19" i="77"/>
  <c r="AU10" i="29"/>
  <c r="AV10" s="1"/>
  <c r="L6" i="28"/>
  <c r="BN23" i="58"/>
  <c r="T19"/>
  <c r="AQ9" i="64"/>
  <c r="AR9" s="1"/>
  <c r="C34" i="37"/>
  <c r="D22" i="6"/>
  <c r="E22" s="1"/>
  <c r="O20" i="58" s="1"/>
  <c r="R20" s="1"/>
  <c r="K19" i="71"/>
  <c r="D34" i="37"/>
  <c r="T15" i="58"/>
  <c r="E8" i="28"/>
  <c r="BX23" i="58"/>
  <c r="Z23"/>
  <c r="F20" i="80"/>
  <c r="H20" s="1"/>
  <c r="I20" s="1"/>
  <c r="AN15" i="58"/>
  <c r="S9" i="64"/>
  <c r="T9" s="1"/>
  <c r="AE9"/>
  <c r="AF9" s="1"/>
  <c r="K9"/>
  <c r="L9" s="1"/>
  <c r="BE34" i="19"/>
  <c r="DC34"/>
  <c r="B34" i="37"/>
  <c r="K7" i="28"/>
  <c r="AH36" i="2"/>
  <c r="AD36"/>
  <c r="AJ36"/>
  <c r="AN12" i="29"/>
  <c r="AO12" s="1"/>
  <c r="AD25" i="5"/>
  <c r="R25"/>
  <c r="T25"/>
  <c r="P25"/>
  <c r="V25"/>
  <c r="N25"/>
  <c r="AB25"/>
  <c r="X25"/>
  <c r="Z25"/>
  <c r="L25"/>
  <c r="AI34" i="37"/>
  <c r="E13" i="29"/>
  <c r="H5" i="28"/>
  <c r="BR34" i="2"/>
  <c r="AM32" i="37" s="1"/>
  <c r="BN34" i="2"/>
  <c r="AK32" i="37" s="1"/>
  <c r="BT34" i="2"/>
  <c r="AN32" i="37" s="1"/>
  <c r="L12" i="29"/>
  <c r="M12" s="1"/>
  <c r="BI13"/>
  <c r="BJ13" s="1"/>
  <c r="DB23" i="58"/>
  <c r="CR23"/>
  <c r="F14" i="29"/>
  <c r="J26" i="5"/>
  <c r="F25" i="58"/>
  <c r="AU46" i="13"/>
  <c r="BF48"/>
  <c r="V36" i="16"/>
  <c r="W36" s="1"/>
  <c r="AD36"/>
  <c r="AE36" s="1"/>
  <c r="BA48" i="13"/>
  <c r="AA46"/>
  <c r="I34" i="64"/>
  <c r="E18" i="41"/>
  <c r="E23" s="1"/>
  <c r="E43" s="1"/>
  <c r="L18"/>
  <c r="L23" s="1"/>
  <c r="L43" s="1"/>
  <c r="G18"/>
  <c r="G23" s="1"/>
  <c r="G43" s="1"/>
  <c r="I18"/>
  <c r="I23" s="1"/>
  <c r="I43" s="1"/>
  <c r="F18"/>
  <c r="F23" s="1"/>
  <c r="F43" s="1"/>
  <c r="H18"/>
  <c r="H23" s="1"/>
  <c r="H43" s="1"/>
  <c r="C18"/>
  <c r="C23" s="1"/>
  <c r="C43" s="1"/>
  <c r="K18"/>
  <c r="K23" s="1"/>
  <c r="K43" s="1"/>
  <c r="B7" i="64"/>
  <c r="R8"/>
  <c r="AH8"/>
  <c r="C8"/>
  <c r="D8" s="1"/>
  <c r="F8"/>
  <c r="J8"/>
  <c r="N8"/>
  <c r="V8"/>
  <c r="Z8"/>
  <c r="AD8"/>
  <c r="AL8"/>
  <c r="AP8"/>
  <c r="Y32" i="19"/>
  <c r="AS32"/>
  <c r="CG32"/>
  <c r="BM32"/>
  <c r="DA32"/>
  <c r="F22" i="76"/>
  <c r="H22" s="1"/>
  <c r="I22" s="1"/>
  <c r="F22" i="75"/>
  <c r="H22" s="1"/>
  <c r="I22" s="1"/>
  <c r="F22" i="74"/>
  <c r="H22" s="1"/>
  <c r="I22" s="1"/>
  <c r="F22" i="73"/>
  <c r="H22" s="1"/>
  <c r="I22" s="1"/>
  <c r="T24" i="6"/>
  <c r="U24" s="1"/>
  <c r="CQ22" i="58" s="1"/>
  <c r="CT22" s="1"/>
  <c r="K21" i="79"/>
  <c r="R24" i="6"/>
  <c r="S24" s="1"/>
  <c r="CG22" i="58" s="1"/>
  <c r="CJ22" s="1"/>
  <c r="K21" i="78"/>
  <c r="J18" i="41"/>
  <c r="J23" s="1"/>
  <c r="J43" s="1"/>
  <c r="D18"/>
  <c r="D23" s="1"/>
  <c r="D43" s="1"/>
  <c r="BR21" i="58"/>
  <c r="BH21"/>
  <c r="AX21"/>
  <c r="AN21"/>
  <c r="CV21"/>
  <c r="CL21"/>
  <c r="N24" i="6"/>
  <c r="O24" s="1"/>
  <c r="BM22" i="58" s="1"/>
  <c r="BP22" s="1"/>
  <c r="K21" i="76"/>
  <c r="L24" i="6"/>
  <c r="M24" s="1"/>
  <c r="BC22" i="58" s="1"/>
  <c r="BF22" s="1"/>
  <c r="K21" i="75"/>
  <c r="J24" i="6"/>
  <c r="K24" s="1"/>
  <c r="AS22" i="58" s="1"/>
  <c r="AV22" s="1"/>
  <c r="K21" i="74"/>
  <c r="H24" i="6"/>
  <c r="I24" s="1"/>
  <c r="AI22" i="58" s="1"/>
  <c r="AL22" s="1"/>
  <c r="K21" i="73"/>
  <c r="F22" i="79"/>
  <c r="H22" s="1"/>
  <c r="I22" s="1"/>
  <c r="F22" i="78"/>
  <c r="H22" s="1"/>
  <c r="I22" s="1"/>
  <c r="F15" i="72" l="1"/>
  <c r="G15" s="1"/>
  <c r="B6" i="64"/>
  <c r="J7"/>
  <c r="BC36" i="253"/>
  <c r="BB37"/>
  <c r="L36"/>
  <c r="M35"/>
  <c r="AD36"/>
  <c r="AE35"/>
  <c r="U43" i="16"/>
  <c r="V40"/>
  <c r="F37" i="253"/>
  <c r="G36"/>
  <c r="AH40" i="2"/>
  <c r="AK43"/>
  <c r="AJ40"/>
  <c r="AD40"/>
  <c r="O38" i="37"/>
  <c r="O41" s="1"/>
  <c r="AA43" i="2"/>
  <c r="J43"/>
  <c r="G40"/>
  <c r="I40"/>
  <c r="C40"/>
  <c r="AI40" i="16"/>
  <c r="AH43"/>
  <c r="BO43" i="2"/>
  <c r="BU40"/>
  <c r="BP40" s="1"/>
  <c r="AH38" i="37"/>
  <c r="AH41" s="1"/>
  <c r="BI43" i="2"/>
  <c r="S40" i="16"/>
  <c r="R43"/>
  <c r="Y43" i="2"/>
  <c r="N38" i="37"/>
  <c r="N41" s="1"/>
  <c r="M38"/>
  <c r="M41" s="1"/>
  <c r="W43" i="2"/>
  <c r="BE43"/>
  <c r="AF38" i="37"/>
  <c r="AF40" i="2"/>
  <c r="E40"/>
  <c r="AC43" i="16"/>
  <c r="AD40"/>
  <c r="AI38" i="37"/>
  <c r="AI41" s="1"/>
  <c r="BK43" i="2"/>
  <c r="AA40" i="16"/>
  <c r="Z43"/>
  <c r="L38" i="37"/>
  <c r="U43" i="2"/>
  <c r="E42" i="58"/>
  <c r="CD42" i="19"/>
  <c r="AS39" i="21"/>
  <c r="AO39"/>
  <c r="AK39"/>
  <c r="AG36"/>
  <c r="AG32"/>
  <c r="X33" i="22" s="1"/>
  <c r="AG28" i="21"/>
  <c r="X29" i="22" s="1"/>
  <c r="AG24" i="21"/>
  <c r="X25" i="22" s="1"/>
  <c r="AG20" i="21"/>
  <c r="X21" i="22" s="1"/>
  <c r="AG16" i="21"/>
  <c r="X17" i="22" s="1"/>
  <c r="AG12" i="21"/>
  <c r="X13" i="22" s="1"/>
  <c r="AG8" i="21"/>
  <c r="X9" i="22" s="1"/>
  <c r="AG38" i="21"/>
  <c r="AG34"/>
  <c r="X35" i="22" s="1"/>
  <c r="AG30" i="21"/>
  <c r="X31" i="22" s="1"/>
  <c r="AG26" i="21"/>
  <c r="X27" i="22" s="1"/>
  <c r="AG22" i="21"/>
  <c r="X23" i="22" s="1"/>
  <c r="AG18" i="21"/>
  <c r="X19" i="22" s="1"/>
  <c r="AG14" i="21"/>
  <c r="X15" i="22" s="1"/>
  <c r="AG10" i="21"/>
  <c r="X11" i="22" s="1"/>
  <c r="AG39" i="21"/>
  <c r="AG37"/>
  <c r="AG35"/>
  <c r="X36" i="22" s="1"/>
  <c r="AG33" i="21"/>
  <c r="X34" i="22" s="1"/>
  <c r="AG31" i="21"/>
  <c r="X32" i="22" s="1"/>
  <c r="AG29" i="21"/>
  <c r="X30" i="22" s="1"/>
  <c r="AG27" i="21"/>
  <c r="X28" i="22" s="1"/>
  <c r="AG25" i="21"/>
  <c r="X26" i="22" s="1"/>
  <c r="AG23" i="21"/>
  <c r="X24" i="22" s="1"/>
  <c r="AG21" i="21"/>
  <c r="X22" i="22" s="1"/>
  <c r="AG19" i="21"/>
  <c r="X20" i="22" s="1"/>
  <c r="AG17" i="21"/>
  <c r="X18" i="22" s="1"/>
  <c r="AG15" i="21"/>
  <c r="X16" i="22" s="1"/>
  <c r="AG13" i="21"/>
  <c r="AG11"/>
  <c r="X12" i="22" s="1"/>
  <c r="AG9" i="21"/>
  <c r="X10" i="22" s="1"/>
  <c r="AG7" i="21"/>
  <c r="X8" i="22" s="1"/>
  <c r="AC39" i="21"/>
  <c r="AC37"/>
  <c r="AC35"/>
  <c r="U36" i="22" s="1"/>
  <c r="AC33" i="21"/>
  <c r="U34" i="22" s="1"/>
  <c r="AC31" i="21"/>
  <c r="U32" i="22" s="1"/>
  <c r="AC29" i="21"/>
  <c r="U30" i="22" s="1"/>
  <c r="AC27" i="21"/>
  <c r="AC25"/>
  <c r="U26" i="22" s="1"/>
  <c r="AC23" i="21"/>
  <c r="U24" i="22" s="1"/>
  <c r="AC21" i="21"/>
  <c r="U22" i="22" s="1"/>
  <c r="AC19" i="21"/>
  <c r="U20" i="22" s="1"/>
  <c r="AC17" i="21"/>
  <c r="U18" i="22" s="1"/>
  <c r="AC15" i="21"/>
  <c r="U16" i="22" s="1"/>
  <c r="AC13" i="21"/>
  <c r="U14" i="22" s="1"/>
  <c r="AC11" i="21"/>
  <c r="U12" i="22" s="1"/>
  <c r="AC9" i="21"/>
  <c r="U10" i="22" s="1"/>
  <c r="AC7" i="21"/>
  <c r="U8" i="22" s="1"/>
  <c r="AC38" i="21"/>
  <c r="AC36"/>
  <c r="AC34"/>
  <c r="U35" i="22" s="1"/>
  <c r="AC32" i="21"/>
  <c r="U33" i="22" s="1"/>
  <c r="AC30" i="21"/>
  <c r="U31" i="22" s="1"/>
  <c r="AC28" i="21"/>
  <c r="U29" i="22" s="1"/>
  <c r="AC26" i="21"/>
  <c r="U27" i="22" s="1"/>
  <c r="AC24" i="21"/>
  <c r="U25" i="22" s="1"/>
  <c r="AC22" i="21"/>
  <c r="U23" i="22" s="1"/>
  <c r="AC20" i="21"/>
  <c r="U21" i="22" s="1"/>
  <c r="AC18" i="21"/>
  <c r="U19" i="22" s="1"/>
  <c r="AC16" i="21"/>
  <c r="U17" i="22" s="1"/>
  <c r="AC14" i="21"/>
  <c r="U15" i="22" s="1"/>
  <c r="AC12" i="21"/>
  <c r="U13" i="22" s="1"/>
  <c r="AC10" i="21"/>
  <c r="U11" i="22" s="1"/>
  <c r="AC8" i="21"/>
  <c r="U9" i="22" s="1"/>
  <c r="Y39" i="21"/>
  <c r="Y35"/>
  <c r="R36" i="22" s="1"/>
  <c r="Y31" i="21"/>
  <c r="R32" i="22" s="1"/>
  <c r="Y27" i="21"/>
  <c r="Y23"/>
  <c r="R24" i="22" s="1"/>
  <c r="Y19" i="21"/>
  <c r="R20" i="22" s="1"/>
  <c r="Y15" i="21"/>
  <c r="R16" i="22" s="1"/>
  <c r="Y11" i="21"/>
  <c r="R12" i="22" s="1"/>
  <c r="Y7" i="21"/>
  <c r="R8" i="22" s="1"/>
  <c r="Y36" i="21"/>
  <c r="Y32"/>
  <c r="R33" i="22" s="1"/>
  <c r="Y28" i="21"/>
  <c r="R29" i="22" s="1"/>
  <c r="Y24" i="21"/>
  <c r="R25" i="22" s="1"/>
  <c r="Y20" i="21"/>
  <c r="R21" i="22" s="1"/>
  <c r="Y16" i="21"/>
  <c r="R17" i="22" s="1"/>
  <c r="Y12" i="21"/>
  <c r="R13" i="22" s="1"/>
  <c r="Y8" i="21"/>
  <c r="R9" i="22" s="1"/>
  <c r="Y37" i="21"/>
  <c r="Y33"/>
  <c r="R34" i="22" s="1"/>
  <c r="Y29" i="21"/>
  <c r="R30" i="22" s="1"/>
  <c r="Y25" i="21"/>
  <c r="R26" i="22" s="1"/>
  <c r="Y21" i="21"/>
  <c r="R22" i="22" s="1"/>
  <c r="Y17" i="21"/>
  <c r="R18" i="22" s="1"/>
  <c r="Y13" i="21"/>
  <c r="R14" i="22" s="1"/>
  <c r="Y9" i="21"/>
  <c r="R10" i="22" s="1"/>
  <c r="Y38" i="21"/>
  <c r="Y34"/>
  <c r="R35" i="22" s="1"/>
  <c r="Y30" i="21"/>
  <c r="R31" i="22" s="1"/>
  <c r="Y26" i="21"/>
  <c r="R27" i="22" s="1"/>
  <c r="Y22" i="21"/>
  <c r="R23" i="22" s="1"/>
  <c r="Y18" i="21"/>
  <c r="R19" i="22" s="1"/>
  <c r="Y14" i="21"/>
  <c r="R15" i="22" s="1"/>
  <c r="Y10" i="21"/>
  <c r="R11" i="22" s="1"/>
  <c r="U36" i="21"/>
  <c r="U32"/>
  <c r="O33" i="22" s="1"/>
  <c r="U28" i="21"/>
  <c r="O29" i="22" s="1"/>
  <c r="U24" i="21"/>
  <c r="O25" i="22" s="1"/>
  <c r="U20" i="21"/>
  <c r="O21" i="22" s="1"/>
  <c r="U16" i="21"/>
  <c r="O17" i="22" s="1"/>
  <c r="U12" i="21"/>
  <c r="O13" i="22" s="1"/>
  <c r="U8" i="21"/>
  <c r="O9" i="22" s="1"/>
  <c r="U38" i="21"/>
  <c r="U34"/>
  <c r="O35" i="22" s="1"/>
  <c r="U30" i="21"/>
  <c r="U26"/>
  <c r="O27" i="22" s="1"/>
  <c r="U22" i="21"/>
  <c r="O23" i="22" s="1"/>
  <c r="U18" i="21"/>
  <c r="U14"/>
  <c r="O15" i="22" s="1"/>
  <c r="U10" i="21"/>
  <c r="O11" i="22" s="1"/>
  <c r="U39" i="21"/>
  <c r="U37"/>
  <c r="U35"/>
  <c r="O36" i="22" s="1"/>
  <c r="U33" i="21"/>
  <c r="O34" i="22" s="1"/>
  <c r="U31" i="21"/>
  <c r="O32" i="22" s="1"/>
  <c r="U29" i="21"/>
  <c r="O30" i="22" s="1"/>
  <c r="U27" i="21"/>
  <c r="O28" i="22" s="1"/>
  <c r="U25" i="21"/>
  <c r="O26" i="22" s="1"/>
  <c r="U23" i="21"/>
  <c r="O24" i="22" s="1"/>
  <c r="U21" i="21"/>
  <c r="O22" i="22" s="1"/>
  <c r="U19" i="21"/>
  <c r="O20" i="22" s="1"/>
  <c r="U17" i="21"/>
  <c r="O18" i="22" s="1"/>
  <c r="U15" i="21"/>
  <c r="O16" i="22" s="1"/>
  <c r="U13" i="21"/>
  <c r="O14" i="22" s="1"/>
  <c r="U11" i="21"/>
  <c r="O12" i="22" s="1"/>
  <c r="U9" i="21"/>
  <c r="O10" i="22" s="1"/>
  <c r="U7" i="21"/>
  <c r="O8" i="22" s="1"/>
  <c r="Q39" i="21"/>
  <c r="M39"/>
  <c r="I39"/>
  <c r="E6"/>
  <c r="C7" i="22" s="1"/>
  <c r="E39" i="21"/>
  <c r="AK38"/>
  <c r="E38"/>
  <c r="AO38"/>
  <c r="I38"/>
  <c r="AS38"/>
  <c r="M38"/>
  <c r="Q38"/>
  <c r="V39" i="16"/>
  <c r="AA39"/>
  <c r="AI39"/>
  <c r="S39"/>
  <c r="AD39"/>
  <c r="C37" i="37"/>
  <c r="R37"/>
  <c r="BU39" i="2"/>
  <c r="BP39" s="1"/>
  <c r="L37" i="37"/>
  <c r="AH37"/>
  <c r="AF37"/>
  <c r="N37"/>
  <c r="O37"/>
  <c r="AI37"/>
  <c r="I39" i="2"/>
  <c r="G39"/>
  <c r="AD39"/>
  <c r="AJ39"/>
  <c r="AH39"/>
  <c r="I28" i="14"/>
  <c r="K28"/>
  <c r="M28"/>
  <c r="AF30" i="15" s="1"/>
  <c r="AH30" s="1"/>
  <c r="AI30" s="1"/>
  <c r="BV29" i="19" s="1"/>
  <c r="O28" i="14"/>
  <c r="AN30" i="15" s="1"/>
  <c r="AP30" s="1"/>
  <c r="AQ30" s="1"/>
  <c r="CP29" i="19" s="1"/>
  <c r="G28" i="14"/>
  <c r="H30" i="15" s="1"/>
  <c r="J30" s="1"/>
  <c r="K30" s="1"/>
  <c r="N29" i="19" s="1"/>
  <c r="H28" i="14"/>
  <c r="J28"/>
  <c r="T30" i="15" s="1"/>
  <c r="V30" s="1"/>
  <c r="W30" s="1"/>
  <c r="AR29" i="19" s="1"/>
  <c r="L28" i="14"/>
  <c r="N28"/>
  <c r="AJ30" i="15" s="1"/>
  <c r="AL30" s="1"/>
  <c r="AM30" s="1"/>
  <c r="CF29" i="19" s="1"/>
  <c r="P28" i="14"/>
  <c r="I38" i="80"/>
  <c r="V41" i="6" s="1"/>
  <c r="H42" i="80"/>
  <c r="E37" i="79"/>
  <c r="H37" s="1"/>
  <c r="C71"/>
  <c r="E38" s="1"/>
  <c r="E37" i="78"/>
  <c r="C71"/>
  <c r="E38" s="1"/>
  <c r="E37" i="77"/>
  <c r="H37" s="1"/>
  <c r="B71"/>
  <c r="E38" s="1"/>
  <c r="E37" i="76"/>
  <c r="H37" s="1"/>
  <c r="D71"/>
  <c r="E38" s="1"/>
  <c r="E37" i="75"/>
  <c r="H37" s="1"/>
  <c r="C71"/>
  <c r="E38" s="1"/>
  <c r="I38" i="74"/>
  <c r="J41" i="6" s="1"/>
  <c r="H42" i="74"/>
  <c r="E37" i="73"/>
  <c r="H37" s="1"/>
  <c r="B71"/>
  <c r="E38" s="1"/>
  <c r="E37" i="72"/>
  <c r="H37" s="1"/>
  <c r="B71"/>
  <c r="E38" s="1"/>
  <c r="J40" i="6"/>
  <c r="K37" i="74"/>
  <c r="V40" i="6"/>
  <c r="K37" i="80"/>
  <c r="D9" i="15"/>
  <c r="F9" s="1"/>
  <c r="G9" s="1"/>
  <c r="D8" i="19" s="1"/>
  <c r="C36" i="37"/>
  <c r="K38" i="16"/>
  <c r="AD38"/>
  <c r="V38"/>
  <c r="AI38"/>
  <c r="AA38"/>
  <c r="S38"/>
  <c r="H36" i="78"/>
  <c r="F28" i="5"/>
  <c r="H28" s="1"/>
  <c r="B29"/>
  <c r="F38" i="22"/>
  <c r="AS37" i="21"/>
  <c r="AO37"/>
  <c r="AK37"/>
  <c r="F29" i="14"/>
  <c r="X30" i="15"/>
  <c r="Z30" s="1"/>
  <c r="AA30" s="1"/>
  <c r="BB29" i="19" s="1"/>
  <c r="AB30" i="15"/>
  <c r="AD30" s="1"/>
  <c r="AE30" s="1"/>
  <c r="BL29" i="19" s="1"/>
  <c r="P30" i="15"/>
  <c r="R30" s="1"/>
  <c r="S30" s="1"/>
  <c r="AH29" i="19" s="1"/>
  <c r="L30" i="15"/>
  <c r="N30" s="1"/>
  <c r="O30" s="1"/>
  <c r="X29" i="19" s="1"/>
  <c r="AR30" i="15"/>
  <c r="AT30" s="1"/>
  <c r="AU30" s="1"/>
  <c r="CZ29" i="19" s="1"/>
  <c r="AG36" i="37"/>
  <c r="D36"/>
  <c r="N36"/>
  <c r="AH36"/>
  <c r="E36"/>
  <c r="AH38" i="2"/>
  <c r="AD38"/>
  <c r="AJ38"/>
  <c r="O36" i="37"/>
  <c r="AF36"/>
  <c r="BU38" i="2"/>
  <c r="BP38" s="1"/>
  <c r="B36" i="37"/>
  <c r="R36"/>
  <c r="L36"/>
  <c r="AI36"/>
  <c r="BR37" i="2"/>
  <c r="AM35" i="37" s="1"/>
  <c r="BN37" i="2"/>
  <c r="AK35" i="37" s="1"/>
  <c r="BT37" i="2"/>
  <c r="AN35" i="37" s="1"/>
  <c r="DA37" i="58"/>
  <c r="AP37" i="253"/>
  <c r="AQ36"/>
  <c r="S35"/>
  <c r="R36"/>
  <c r="BH37"/>
  <c r="BI36"/>
  <c r="AW35"/>
  <c r="AV36"/>
  <c r="AK37"/>
  <c r="AJ38"/>
  <c r="BN37"/>
  <c r="BO36"/>
  <c r="Y35"/>
  <c r="X36"/>
  <c r="E8" i="64"/>
  <c r="G8" i="19" s="1"/>
  <c r="AO9" i="64"/>
  <c r="CS9" i="19" s="1"/>
  <c r="AG9" i="64"/>
  <c r="BY9" i="19" s="1"/>
  <c r="AK9" i="64"/>
  <c r="CI9" i="19" s="1"/>
  <c r="AC9" i="64"/>
  <c r="BO9" i="19" s="1"/>
  <c r="U9" i="64"/>
  <c r="AU9" i="19" s="1"/>
  <c r="AS9" i="64"/>
  <c r="DC9" i="19" s="1"/>
  <c r="Q9" i="64"/>
  <c r="AK9" i="19" s="1"/>
  <c r="I9" i="64"/>
  <c r="Q9" i="19" s="1"/>
  <c r="M9" i="64"/>
  <c r="AA9" i="19" s="1"/>
  <c r="Y9" i="64"/>
  <c r="BE9" i="19" s="1"/>
  <c r="N39" i="6"/>
  <c r="P39"/>
  <c r="J39"/>
  <c r="L39"/>
  <c r="F39"/>
  <c r="H39"/>
  <c r="T39"/>
  <c r="BM6" i="19"/>
  <c r="AS6"/>
  <c r="BW6"/>
  <c r="Y6"/>
  <c r="Y42" s="1"/>
  <c r="Q37" i="21"/>
  <c r="E37"/>
  <c r="M37"/>
  <c r="E31"/>
  <c r="C32" i="22" s="1"/>
  <c r="Q36" i="21"/>
  <c r="M36"/>
  <c r="Q17"/>
  <c r="L18" i="22" s="1"/>
  <c r="AK27" i="21"/>
  <c r="AA28" i="22" s="1"/>
  <c r="M8" i="21"/>
  <c r="I9" i="22" s="1"/>
  <c r="E35" i="21"/>
  <c r="C36" i="22" s="1"/>
  <c r="AK35" i="21"/>
  <c r="AA36" i="22" s="1"/>
  <c r="Q34" i="21"/>
  <c r="L35" i="22" s="1"/>
  <c r="E34" i="21"/>
  <c r="C35" i="22" s="1"/>
  <c r="AK34" i="21"/>
  <c r="AA35" i="22" s="1"/>
  <c r="AO16" i="21"/>
  <c r="AD17" i="22" s="1"/>
  <c r="E11" i="21"/>
  <c r="C12" i="22" s="1"/>
  <c r="M6" i="21"/>
  <c r="I7" i="22" s="1"/>
  <c r="Q25" i="21"/>
  <c r="L26" i="22" s="1"/>
  <c r="AK6" i="21"/>
  <c r="AA7" i="22" s="1"/>
  <c r="AO33" i="21"/>
  <c r="AD34" i="22" s="1"/>
  <c r="M33" i="21"/>
  <c r="I34" i="22" s="1"/>
  <c r="E32" i="21"/>
  <c r="C33" i="22" s="1"/>
  <c r="AO7" i="21"/>
  <c r="AD8" i="22" s="1"/>
  <c r="M32" i="21"/>
  <c r="I33" i="22" s="1"/>
  <c r="M30" i="21"/>
  <c r="I31" i="22" s="1"/>
  <c r="AK28" i="21"/>
  <c r="AA29" i="22" s="1"/>
  <c r="Q27" i="21"/>
  <c r="L28" i="22" s="1"/>
  <c r="AO25" i="21"/>
  <c r="AD26" i="22" s="1"/>
  <c r="AS22" i="21"/>
  <c r="AG23" i="22" s="1"/>
  <c r="E20" i="21"/>
  <c r="C21" i="22" s="1"/>
  <c r="I17" i="21"/>
  <c r="F18" i="22" s="1"/>
  <c r="E14" i="21"/>
  <c r="C15" i="22" s="1"/>
  <c r="I11" i="21"/>
  <c r="F12" i="22" s="1"/>
  <c r="Q7" i="21"/>
  <c r="L8" i="22" s="1"/>
  <c r="Y6" i="21"/>
  <c r="R7" i="22" s="1"/>
  <c r="AS7" i="21"/>
  <c r="AG8" i="22" s="1"/>
  <c r="AO10" i="21"/>
  <c r="AD11" i="22" s="1"/>
  <c r="Q12" i="21"/>
  <c r="L13" i="22" s="1"/>
  <c r="AK13" i="21"/>
  <c r="AA14" i="22" s="1"/>
  <c r="M15" i="21"/>
  <c r="I16" i="22" s="1"/>
  <c r="I18" i="21"/>
  <c r="F19" i="22" s="1"/>
  <c r="E21" i="21"/>
  <c r="C22" i="22" s="1"/>
  <c r="AS23" i="21"/>
  <c r="AG24" i="22" s="1"/>
  <c r="AO26" i="21"/>
  <c r="AD27" i="22" s="1"/>
  <c r="Q28" i="21"/>
  <c r="L29" i="22" s="1"/>
  <c r="AK29" i="21"/>
  <c r="AA30" i="22" s="1"/>
  <c r="M31" i="21"/>
  <c r="I32" i="22" s="1"/>
  <c r="I28" i="21"/>
  <c r="F29" i="22" s="1"/>
  <c r="M25" i="21"/>
  <c r="I26" i="22" s="1"/>
  <c r="Q22" i="21"/>
  <c r="L23" i="22" s="1"/>
  <c r="AK7" i="21"/>
  <c r="AA8" i="22" s="1"/>
  <c r="AK14" i="21"/>
  <c r="AA15" i="22" s="1"/>
  <c r="Q29" i="21"/>
  <c r="L30" i="22" s="1"/>
  <c r="Q31" i="21"/>
  <c r="L32" i="22" s="1"/>
  <c r="I9" i="21"/>
  <c r="F10" i="22" s="1"/>
  <c r="M13" i="21"/>
  <c r="I14" i="22" s="1"/>
  <c r="I23" i="21"/>
  <c r="F24" i="22" s="1"/>
  <c r="Q26" i="21"/>
  <c r="L27" i="22" s="1"/>
  <c r="AO15" i="21"/>
  <c r="AD16" i="22" s="1"/>
  <c r="Q10" i="21"/>
  <c r="L11" i="22" s="1"/>
  <c r="Q35" i="21"/>
  <c r="L36" i="22" s="1"/>
  <c r="I34" i="21"/>
  <c r="F35" i="22" s="1"/>
  <c r="AO34" i="21"/>
  <c r="AD35" i="22" s="1"/>
  <c r="AS29" i="21"/>
  <c r="AG30" i="22" s="1"/>
  <c r="I24" i="21"/>
  <c r="F25" i="22" s="1"/>
  <c r="Q18" i="21"/>
  <c r="L19" i="22" s="1"/>
  <c r="AG6" i="21"/>
  <c r="X7" i="22" s="1"/>
  <c r="E12" i="21"/>
  <c r="C13" i="22" s="1"/>
  <c r="E18" i="21"/>
  <c r="C19" i="22" s="1"/>
  <c r="AO23" i="21"/>
  <c r="AD24" i="22" s="1"/>
  <c r="AS33" i="21"/>
  <c r="AG34" i="22" s="1"/>
  <c r="I31" i="21"/>
  <c r="F32" i="22" s="1"/>
  <c r="AS32" i="21"/>
  <c r="AG33" i="22" s="1"/>
  <c r="I29" i="21"/>
  <c r="F30" i="22" s="1"/>
  <c r="M26" i="21"/>
  <c r="I27" i="22" s="1"/>
  <c r="Q23" i="21"/>
  <c r="L24" i="22" s="1"/>
  <c r="AO21" i="21"/>
  <c r="AD22" i="22" s="1"/>
  <c r="AS18" i="21"/>
  <c r="AG19" i="22" s="1"/>
  <c r="E16" i="21"/>
  <c r="C17" i="22" s="1"/>
  <c r="E10" i="21"/>
  <c r="C11" i="22" s="1"/>
  <c r="AK32" i="21"/>
  <c r="AA33" i="22" s="1"/>
  <c r="AS31" i="21"/>
  <c r="AG32" i="22" s="1"/>
  <c r="E9" i="21"/>
  <c r="C10" i="22" s="1"/>
  <c r="AS11" i="21"/>
  <c r="AG12" i="22" s="1"/>
  <c r="Q16" i="21"/>
  <c r="L17" i="22" s="1"/>
  <c r="M19" i="21"/>
  <c r="I20" i="22" s="1"/>
  <c r="AS27" i="21"/>
  <c r="AG28" i="22" s="1"/>
  <c r="AO30" i="21"/>
  <c r="AD31" i="22" s="1"/>
  <c r="AS25" i="21"/>
  <c r="AG26" i="22" s="1"/>
  <c r="E23" i="21"/>
  <c r="C24" i="22" s="1"/>
  <c r="M17" i="21"/>
  <c r="I18" i="22" s="1"/>
  <c r="Q14" i="21"/>
  <c r="L15" i="22" s="1"/>
  <c r="AS10" i="21"/>
  <c r="AG11" i="22" s="1"/>
  <c r="AO13" i="21"/>
  <c r="AD14" i="22" s="1"/>
  <c r="AO19" i="21"/>
  <c r="AD20" i="22" s="1"/>
  <c r="AK22" i="21"/>
  <c r="AA23" i="22" s="1"/>
  <c r="AO36" i="21"/>
  <c r="AK36"/>
  <c r="AO24"/>
  <c r="AD25" i="22" s="1"/>
  <c r="Q11" i="21"/>
  <c r="L12" i="22" s="1"/>
  <c r="AO8" i="21"/>
  <c r="AD9" i="22" s="1"/>
  <c r="AO9" i="21"/>
  <c r="AD10" i="22" s="1"/>
  <c r="I16" i="21"/>
  <c r="F17" i="22" s="1"/>
  <c r="E26" i="21"/>
  <c r="C27" i="22" s="1"/>
  <c r="I36" i="21"/>
  <c r="E36"/>
  <c r="AS36"/>
  <c r="R28" i="22"/>
  <c r="E19" i="21"/>
  <c r="C20" i="22" s="1"/>
  <c r="AS28" i="21"/>
  <c r="AG29" i="22" s="1"/>
  <c r="AS21" i="21"/>
  <c r="AG22" i="22" s="1"/>
  <c r="M20" i="21"/>
  <c r="I21" i="22" s="1"/>
  <c r="I35" i="21"/>
  <c r="F36" i="22" s="1"/>
  <c r="AO35" i="21"/>
  <c r="AD36" i="22" s="1"/>
  <c r="M34" i="21"/>
  <c r="I35" i="22" s="1"/>
  <c r="AS34" i="21"/>
  <c r="AG35" i="22" s="1"/>
  <c r="E27" i="21"/>
  <c r="C28" i="22" s="1"/>
  <c r="M21" i="21"/>
  <c r="I22" i="22" s="1"/>
  <c r="AS8" i="21"/>
  <c r="AG9" i="22" s="1"/>
  <c r="I15" i="21"/>
  <c r="F16" i="22" s="1"/>
  <c r="AS20" i="21"/>
  <c r="AG21" i="22" s="1"/>
  <c r="AK26" i="21"/>
  <c r="AA27" i="22" s="1"/>
  <c r="AK33" i="21"/>
  <c r="AA34" i="22" s="1"/>
  <c r="I33" i="21"/>
  <c r="F34" i="22" s="1"/>
  <c r="E33" i="21"/>
  <c r="C34" i="22" s="1"/>
  <c r="I7" i="21"/>
  <c r="F8" i="22" s="1"/>
  <c r="AO29" i="21"/>
  <c r="AD30" i="22" s="1"/>
  <c r="AS26" i="21"/>
  <c r="AG27" i="22" s="1"/>
  <c r="E24" i="21"/>
  <c r="C25" i="22" s="1"/>
  <c r="I21" i="21"/>
  <c r="F22" i="22" s="1"/>
  <c r="M18" i="21"/>
  <c r="I19" i="22" s="1"/>
  <c r="AK16" i="21"/>
  <c r="AA17" i="22" s="1"/>
  <c r="Q15" i="21"/>
  <c r="L16" i="22" s="1"/>
  <c r="X14"/>
  <c r="M12" i="21"/>
  <c r="I13" i="22" s="1"/>
  <c r="AK10" i="21"/>
  <c r="AA11" i="22" s="1"/>
  <c r="Q9" i="21"/>
  <c r="L10" i="22" s="1"/>
  <c r="AC6" i="21"/>
  <c r="U7" i="22" s="1"/>
  <c r="AO32" i="21"/>
  <c r="AD33" i="22" s="1"/>
  <c r="AO6" i="21"/>
  <c r="AD7" i="22" s="1"/>
  <c r="Q8" i="21"/>
  <c r="L9" i="22" s="1"/>
  <c r="AK9" i="21"/>
  <c r="AA10" i="22" s="1"/>
  <c r="M11" i="21"/>
  <c r="I12" i="22" s="1"/>
  <c r="I14" i="21"/>
  <c r="F15" i="22" s="1"/>
  <c r="E17" i="21"/>
  <c r="C18" i="22" s="1"/>
  <c r="AS19" i="21"/>
  <c r="AG20" i="22" s="1"/>
  <c r="AO22" i="21"/>
  <c r="AD23" i="22" s="1"/>
  <c r="Q24" i="21"/>
  <c r="L25" i="22" s="1"/>
  <c r="AK25" i="21"/>
  <c r="AA26" i="22" s="1"/>
  <c r="M27" i="21"/>
  <c r="I28" i="22" s="1"/>
  <c r="I30" i="21"/>
  <c r="F31" i="22" s="1"/>
  <c r="Q30" i="21"/>
  <c r="L31" i="22" s="1"/>
  <c r="AK15" i="21"/>
  <c r="AA16" i="22" s="1"/>
  <c r="AO12" i="21"/>
  <c r="AD13" i="22" s="1"/>
  <c r="AS9" i="21"/>
  <c r="AG10" i="22" s="1"/>
  <c r="E7" i="21"/>
  <c r="C8" i="22" s="1"/>
  <c r="O19"/>
  <c r="Q21" i="21"/>
  <c r="L22" i="22" s="1"/>
  <c r="M24" i="21"/>
  <c r="I25" i="22" s="1"/>
  <c r="I27" i="21"/>
  <c r="F28" i="22" s="1"/>
  <c r="E30" i="21"/>
  <c r="C31" i="22" s="1"/>
  <c r="AK24" i="21"/>
  <c r="AA25" i="22" s="1"/>
  <c r="AS12" i="21"/>
  <c r="AG13" i="22" s="1"/>
  <c r="E8" i="21"/>
  <c r="C9" i="22" s="1"/>
  <c r="I6" i="21"/>
  <c r="F7" i="22" s="1"/>
  <c r="AO14" i="21"/>
  <c r="AD15" i="22" s="1"/>
  <c r="AK17" i="21"/>
  <c r="AA18" i="22" s="1"/>
  <c r="I22" i="21"/>
  <c r="F23" i="22" s="1"/>
  <c r="E25" i="21"/>
  <c r="C26" i="22" s="1"/>
  <c r="AO28" i="21"/>
  <c r="AD29" i="22" s="1"/>
  <c r="I20" i="21"/>
  <c r="F21" i="22" s="1"/>
  <c r="Q32" i="21"/>
  <c r="L33" i="22" s="1"/>
  <c r="AS6" i="21"/>
  <c r="AG7" i="22" s="1"/>
  <c r="AS16" i="21"/>
  <c r="AG17" i="22" s="1"/>
  <c r="AK11" i="21"/>
  <c r="AA12" i="22" s="1"/>
  <c r="M35" i="21"/>
  <c r="I36" i="22" s="1"/>
  <c r="AS13" i="21"/>
  <c r="AG14" i="22" s="1"/>
  <c r="M28" i="21"/>
  <c r="I29" i="22" s="1"/>
  <c r="Q33" i="21"/>
  <c r="L34" i="22" s="1"/>
  <c r="AO17" i="21"/>
  <c r="AD18" i="22" s="1"/>
  <c r="AO11" i="21"/>
  <c r="AD12" i="22" s="1"/>
  <c r="M7" i="21"/>
  <c r="I8" i="22" s="1"/>
  <c r="E13" i="21"/>
  <c r="C14" i="22" s="1"/>
  <c r="AO18" i="21"/>
  <c r="AD19" i="22" s="1"/>
  <c r="AO20" i="21"/>
  <c r="AD21" i="22" s="1"/>
  <c r="M9" i="21"/>
  <c r="I10" i="22" s="1"/>
  <c r="M10" i="21"/>
  <c r="I11" i="22" s="1"/>
  <c r="E22" i="21"/>
  <c r="C23" i="22" s="1"/>
  <c r="M16" i="21"/>
  <c r="I17" i="22" s="1"/>
  <c r="AS30" i="21"/>
  <c r="AG31" i="22" s="1"/>
  <c r="AK19" i="21"/>
  <c r="AA20" i="22" s="1"/>
  <c r="U6" i="21"/>
  <c r="O7" i="22" s="1"/>
  <c r="I25" i="21"/>
  <c r="F26" i="22" s="1"/>
  <c r="Q19" i="21"/>
  <c r="L20" i="22" s="1"/>
  <c r="Q13" i="21"/>
  <c r="L14" i="22" s="1"/>
  <c r="AO31" i="21"/>
  <c r="AD32" i="22" s="1"/>
  <c r="M23" i="21"/>
  <c r="I24" i="22" s="1"/>
  <c r="E29" i="21"/>
  <c r="C30" i="22" s="1"/>
  <c r="AK23" i="21"/>
  <c r="AA24" i="22" s="1"/>
  <c r="I12" i="21"/>
  <c r="F13" i="22" s="1"/>
  <c r="I19" i="21"/>
  <c r="F20" i="22" s="1"/>
  <c r="AS35" i="21"/>
  <c r="AG36" i="22" s="1"/>
  <c r="M14" i="21"/>
  <c r="I15" i="22" s="1"/>
  <c r="AK20" i="21"/>
  <c r="AA21" i="22" s="1"/>
  <c r="AS14" i="21"/>
  <c r="AG15" i="22" s="1"/>
  <c r="AK8" i="21"/>
  <c r="AA9" i="22" s="1"/>
  <c r="AK31" i="21"/>
  <c r="AA32" i="22" s="1"/>
  <c r="I10" i="21"/>
  <c r="F11" i="22" s="1"/>
  <c r="AS15" i="21"/>
  <c r="AG16" i="22" s="1"/>
  <c r="AK21" i="21"/>
  <c r="AA22" i="22" s="1"/>
  <c r="U28"/>
  <c r="E15" i="21"/>
  <c r="C16" i="22" s="1"/>
  <c r="AO27" i="21"/>
  <c r="AD28" i="22" s="1"/>
  <c r="I8" i="21"/>
  <c r="F9" i="22" s="1"/>
  <c r="I32" i="21"/>
  <c r="F33" i="22" s="1"/>
  <c r="E28" i="21"/>
  <c r="C29" i="22" s="1"/>
  <c r="M22" i="21"/>
  <c r="I23" i="22" s="1"/>
  <c r="Q20" i="21"/>
  <c r="L21" i="22" s="1"/>
  <c r="I26" i="21"/>
  <c r="F27" i="22" s="1"/>
  <c r="AS17" i="21"/>
  <c r="AG18" i="22" s="1"/>
  <c r="Q6" i="21"/>
  <c r="L7" i="22" s="1"/>
  <c r="AK30" i="21"/>
  <c r="AA31" i="22" s="1"/>
  <c r="I13" i="21"/>
  <c r="F14" i="22" s="1"/>
  <c r="AS24" i="21"/>
  <c r="AG25" i="22" s="1"/>
  <c r="O31"/>
  <c r="AK12" i="21"/>
  <c r="AA13" i="22" s="1"/>
  <c r="M29" i="21"/>
  <c r="I30" i="22" s="1"/>
  <c r="AK18" i="21"/>
  <c r="AA19" i="22" s="1"/>
  <c r="AU49" i="13"/>
  <c r="AA49"/>
  <c r="K8" i="64"/>
  <c r="L8" s="1"/>
  <c r="S8"/>
  <c r="T8" s="1"/>
  <c r="P24" i="58"/>
  <c r="AT24"/>
  <c r="C29" i="5"/>
  <c r="E12" i="29"/>
  <c r="O8" i="64"/>
  <c r="P8" s="1"/>
  <c r="AI8"/>
  <c r="AJ8" s="1"/>
  <c r="AU9" i="29"/>
  <c r="AV9" s="1"/>
  <c r="BD24" i="58"/>
  <c r="E7" i="28"/>
  <c r="T20" i="58"/>
  <c r="CB20"/>
  <c r="J27" i="5"/>
  <c r="F26" i="58"/>
  <c r="AL34" i="37"/>
  <c r="K20" i="72"/>
  <c r="F23" i="6"/>
  <c r="G23" s="1"/>
  <c r="Y21" i="58" s="1"/>
  <c r="AB21" s="1"/>
  <c r="AQ8" i="64"/>
  <c r="AR8" s="1"/>
  <c r="W8"/>
  <c r="X8" s="1"/>
  <c r="Q34" i="19"/>
  <c r="P26" i="5"/>
  <c r="AB26"/>
  <c r="R26"/>
  <c r="L26"/>
  <c r="AD26"/>
  <c r="X26"/>
  <c r="N26"/>
  <c r="V26"/>
  <c r="Z26"/>
  <c r="T26"/>
  <c r="H4" i="28"/>
  <c r="H40" s="1"/>
  <c r="BX24" i="58"/>
  <c r="AJ24"/>
  <c r="Z12" i="29"/>
  <c r="AA12" s="1"/>
  <c r="BI12"/>
  <c r="BJ12" s="1"/>
  <c r="C6" i="28"/>
  <c r="BR36" i="2"/>
  <c r="BN36"/>
  <c r="BT36"/>
  <c r="AG12" i="29"/>
  <c r="AH12" s="1"/>
  <c r="K20" i="71"/>
  <c r="D23" i="6"/>
  <c r="E23" s="1"/>
  <c r="O21" i="58" s="1"/>
  <c r="R21" s="1"/>
  <c r="D4" i="28"/>
  <c r="D40" s="1"/>
  <c r="I7"/>
  <c r="F21" i="77"/>
  <c r="H21" s="1"/>
  <c r="I21" s="1"/>
  <c r="AI6" i="19"/>
  <c r="AE8" i="64"/>
  <c r="AF8" s="1"/>
  <c r="Z24" i="58"/>
  <c r="T34" i="37"/>
  <c r="K6" i="28"/>
  <c r="V23" i="6"/>
  <c r="W23" s="1"/>
  <c r="DA21" i="58" s="1"/>
  <c r="DD21" s="1"/>
  <c r="K20" i="80"/>
  <c r="L5" i="28"/>
  <c r="G6"/>
  <c r="F21" i="72"/>
  <c r="H21" s="1"/>
  <c r="I21" s="1"/>
  <c r="AM8" i="64"/>
  <c r="AN8" s="1"/>
  <c r="CR24" i="58"/>
  <c r="S34" i="37"/>
  <c r="F7" i="28"/>
  <c r="S9" i="29"/>
  <c r="T9" s="1"/>
  <c r="BB12"/>
  <c r="BC12" s="1"/>
  <c r="P23" i="6"/>
  <c r="Q23" s="1"/>
  <c r="BW21" i="58" s="1"/>
  <c r="BZ21" s="1"/>
  <c r="K20" i="77"/>
  <c r="AA8" i="64"/>
  <c r="AB8" s="1"/>
  <c r="G8"/>
  <c r="H8" s="1"/>
  <c r="F13" i="29"/>
  <c r="CH24" i="58"/>
  <c r="BN24"/>
  <c r="DB24"/>
  <c r="Q34" i="37"/>
  <c r="BP11" i="29"/>
  <c r="BQ11" s="1"/>
  <c r="F21" i="80"/>
  <c r="H21" s="1"/>
  <c r="I21" s="1"/>
  <c r="BW10" i="29"/>
  <c r="BX10" s="1"/>
  <c r="J7" i="28"/>
  <c r="L11" i="29"/>
  <c r="M11" s="1"/>
  <c r="AN11"/>
  <c r="AO11" s="1"/>
  <c r="F21" i="71"/>
  <c r="H21" s="1"/>
  <c r="I21" s="1"/>
  <c r="AD20" i="58"/>
  <c r="DF20"/>
  <c r="B7" i="28"/>
  <c r="AA48" i="13"/>
  <c r="AB36" i="16"/>
  <c r="L36"/>
  <c r="AJ36"/>
  <c r="T36"/>
  <c r="AU48" i="13"/>
  <c r="C7" i="64"/>
  <c r="D7" s="1"/>
  <c r="N7"/>
  <c r="AD7"/>
  <c r="F7"/>
  <c r="R7"/>
  <c r="V7"/>
  <c r="Z7"/>
  <c r="AH7"/>
  <c r="AL7"/>
  <c r="AP7"/>
  <c r="BW32" i="19"/>
  <c r="CQ32"/>
  <c r="BC32"/>
  <c r="O32"/>
  <c r="T25" i="6"/>
  <c r="U25" s="1"/>
  <c r="CQ23" i="58" s="1"/>
  <c r="CT23" s="1"/>
  <c r="K22" i="79"/>
  <c r="F23" i="78"/>
  <c r="H23" s="1"/>
  <c r="I23" s="1"/>
  <c r="F23" i="79"/>
  <c r="H23" s="1"/>
  <c r="I23" s="1"/>
  <c r="H25" i="6"/>
  <c r="I25" s="1"/>
  <c r="AI23" i="58" s="1"/>
  <c r="AL23" s="1"/>
  <c r="K22" i="73"/>
  <c r="J25" i="6"/>
  <c r="K25" s="1"/>
  <c r="AS23" i="58" s="1"/>
  <c r="AV23" s="1"/>
  <c r="K22" i="74"/>
  <c r="L25" i="6"/>
  <c r="M25" s="1"/>
  <c r="BC23" i="58" s="1"/>
  <c r="BF23" s="1"/>
  <c r="K22" i="75"/>
  <c r="N25" i="6"/>
  <c r="O25" s="1"/>
  <c r="BM23" i="58" s="1"/>
  <c r="BP23" s="1"/>
  <c r="K22" i="76"/>
  <c r="R25" i="6"/>
  <c r="S25" s="1"/>
  <c r="CG23" i="58" s="1"/>
  <c r="CJ23" s="1"/>
  <c r="K22" i="78"/>
  <c r="AN22" i="58"/>
  <c r="AX22"/>
  <c r="BH22"/>
  <c r="BR22"/>
  <c r="CL22"/>
  <c r="CV22"/>
  <c r="F23" i="73"/>
  <c r="H23" s="1"/>
  <c r="I23" s="1"/>
  <c r="F23" i="74"/>
  <c r="H23" s="1"/>
  <c r="I23" s="1"/>
  <c r="F23" i="75"/>
  <c r="H23" s="1"/>
  <c r="I23" s="1"/>
  <c r="F23" i="76"/>
  <c r="H23" s="1"/>
  <c r="I23" s="1"/>
  <c r="B42" i="64" l="1"/>
  <c r="J6"/>
  <c r="J42" s="1"/>
  <c r="AD37" i="253"/>
  <c r="AE36"/>
  <c r="BB38"/>
  <c r="BC37"/>
  <c r="M36"/>
  <c r="L37"/>
  <c r="I44" i="21"/>
  <c r="F40" i="22"/>
  <c r="Y44" i="21"/>
  <c r="R40" i="22"/>
  <c r="AO44" i="21"/>
  <c r="AD40" i="22"/>
  <c r="L41" i="37"/>
  <c r="R38"/>
  <c r="AF43" i="2"/>
  <c r="I43"/>
  <c r="E38" i="37"/>
  <c r="E41" s="1"/>
  <c r="AH43" i="2"/>
  <c r="S38" i="37"/>
  <c r="S41" s="1"/>
  <c r="O40" i="22"/>
  <c r="U44" i="21"/>
  <c r="AA40" i="22"/>
  <c r="AA43" s="1"/>
  <c r="AK44" i="21"/>
  <c r="C38" i="37"/>
  <c r="C41" s="1"/>
  <c r="E43" i="2"/>
  <c r="AL38" i="37"/>
  <c r="BP43" i="2"/>
  <c r="B38" i="37"/>
  <c r="C43" i="2"/>
  <c r="W40" i="16"/>
  <c r="V43"/>
  <c r="E44" i="21"/>
  <c r="C40" i="22"/>
  <c r="C43" s="1"/>
  <c r="Q44" i="21"/>
  <c r="L40" i="22"/>
  <c r="AG44" i="21"/>
  <c r="X40" i="22"/>
  <c r="AB40" i="16"/>
  <c r="AA43"/>
  <c r="AF41" i="37"/>
  <c r="T40" i="16"/>
  <c r="S43"/>
  <c r="AJ40"/>
  <c r="AI43"/>
  <c r="T38" i="37"/>
  <c r="T41" s="1"/>
  <c r="AJ43" i="2"/>
  <c r="F38" i="253"/>
  <c r="G37"/>
  <c r="AD43" i="22"/>
  <c r="I40"/>
  <c r="M44" i="21"/>
  <c r="U40" i="22"/>
  <c r="U43" s="1"/>
  <c r="AC44" i="21"/>
  <c r="AG40" i="22"/>
  <c r="AG43" s="1"/>
  <c r="AS44" i="21"/>
  <c r="AE40" i="16"/>
  <c r="AD43"/>
  <c r="BR40" i="2"/>
  <c r="BU43"/>
  <c r="BT40"/>
  <c r="BN40"/>
  <c r="D38" i="37"/>
  <c r="D41" s="1"/>
  <c r="G43" i="2"/>
  <c r="AD43"/>
  <c r="Q38" i="37"/>
  <c r="Q41" s="1"/>
  <c r="O43" i="22"/>
  <c r="F43"/>
  <c r="X43"/>
  <c r="R43"/>
  <c r="O39"/>
  <c r="I39"/>
  <c r="F39"/>
  <c r="AD39"/>
  <c r="R39"/>
  <c r="L39"/>
  <c r="X39"/>
  <c r="AG39"/>
  <c r="U39"/>
  <c r="C39"/>
  <c r="AA39"/>
  <c r="AE39" i="16"/>
  <c r="T39"/>
  <c r="AJ39"/>
  <c r="AB39"/>
  <c r="W39"/>
  <c r="T37" i="37"/>
  <c r="E37"/>
  <c r="AL37"/>
  <c r="S37"/>
  <c r="Q37"/>
  <c r="D37"/>
  <c r="B37"/>
  <c r="BT39" i="2"/>
  <c r="BN39"/>
  <c r="BR39"/>
  <c r="H29" i="14"/>
  <c r="L31" i="15" s="1"/>
  <c r="N31" s="1"/>
  <c r="O31" s="1"/>
  <c r="X30" i="19" s="1"/>
  <c r="J29" i="14"/>
  <c r="L29"/>
  <c r="AB31" i="15" s="1"/>
  <c r="AD31" s="1"/>
  <c r="AE31" s="1"/>
  <c r="BL30" i="19" s="1"/>
  <c r="N29" i="14"/>
  <c r="AJ31" i="15" s="1"/>
  <c r="AL31" s="1"/>
  <c r="AM31" s="1"/>
  <c r="CF30" i="19" s="1"/>
  <c r="P29" i="14"/>
  <c r="AR31" i="15" s="1"/>
  <c r="AT31" s="1"/>
  <c r="AU31" s="1"/>
  <c r="CZ30" i="19" s="1"/>
  <c r="I29" i="14"/>
  <c r="K29"/>
  <c r="M29"/>
  <c r="AF31" i="15" s="1"/>
  <c r="AH31" s="1"/>
  <c r="AI31" s="1"/>
  <c r="BV30" i="19" s="1"/>
  <c r="O29" i="14"/>
  <c r="AN31" i="15" s="1"/>
  <c r="AP31" s="1"/>
  <c r="AQ31" s="1"/>
  <c r="CP30" i="19" s="1"/>
  <c r="G29" i="14"/>
  <c r="J44" i="6"/>
  <c r="K41"/>
  <c r="V44"/>
  <c r="W41"/>
  <c r="K38" i="80"/>
  <c r="K42" s="1"/>
  <c r="I42"/>
  <c r="H38" i="79"/>
  <c r="E42"/>
  <c r="H38" i="78"/>
  <c r="E42"/>
  <c r="H37"/>
  <c r="E42" i="77"/>
  <c r="H38"/>
  <c r="H38" i="76"/>
  <c r="E42"/>
  <c r="E42" i="75"/>
  <c r="H38"/>
  <c r="K38" i="74"/>
  <c r="K42" s="1"/>
  <c r="I42"/>
  <c r="E42" i="73"/>
  <c r="H38"/>
  <c r="E42" i="72"/>
  <c r="H38"/>
  <c r="W40" i="6"/>
  <c r="I37" i="77"/>
  <c r="I37" i="79"/>
  <c r="I37" i="73"/>
  <c r="K40" i="6"/>
  <c r="I37" i="72"/>
  <c r="I37" i="75"/>
  <c r="I37" i="76"/>
  <c r="C43" i="15"/>
  <c r="D8"/>
  <c r="F8" s="1"/>
  <c r="G8" s="1"/>
  <c r="D7" i="19" s="1"/>
  <c r="T38" i="16"/>
  <c r="L38"/>
  <c r="AE38"/>
  <c r="AB38"/>
  <c r="W38"/>
  <c r="AJ38"/>
  <c r="I36" i="78"/>
  <c r="K36" s="1"/>
  <c r="F29" i="5"/>
  <c r="H29" s="1"/>
  <c r="B30"/>
  <c r="X38" i="22"/>
  <c r="AA38"/>
  <c r="L38"/>
  <c r="R38"/>
  <c r="AG38"/>
  <c r="I38"/>
  <c r="U38"/>
  <c r="C38"/>
  <c r="O38"/>
  <c r="AD38"/>
  <c r="X31" i="15"/>
  <c r="Z31" s="1"/>
  <c r="AA31" s="1"/>
  <c r="BB30" i="19" s="1"/>
  <c r="H31" i="15"/>
  <c r="J31" s="1"/>
  <c r="K31" s="1"/>
  <c r="N30" i="19" s="1"/>
  <c r="P31" i="15"/>
  <c r="R31" s="1"/>
  <c r="S31" s="1"/>
  <c r="AH30" i="19" s="1"/>
  <c r="T31" i="15"/>
  <c r="V31" s="1"/>
  <c r="W31" s="1"/>
  <c r="AR30" i="19" s="1"/>
  <c r="F30" i="14"/>
  <c r="T36" i="37"/>
  <c r="S36"/>
  <c r="AL36"/>
  <c r="BR38" i="2"/>
  <c r="BN38"/>
  <c r="BT38"/>
  <c r="Q36" i="37"/>
  <c r="BI37" i="253"/>
  <c r="BH38"/>
  <c r="BN38"/>
  <c r="BO37"/>
  <c r="AP38"/>
  <c r="AQ37"/>
  <c r="AW36"/>
  <c r="AV37"/>
  <c r="Y36"/>
  <c r="X37"/>
  <c r="AK38"/>
  <c r="AJ39"/>
  <c r="R37"/>
  <c r="S36"/>
  <c r="E7" i="64"/>
  <c r="G7" i="19" s="1"/>
  <c r="AG8" i="64"/>
  <c r="BY8" i="19" s="1"/>
  <c r="Q8" i="64"/>
  <c r="AK8" i="19" s="1"/>
  <c r="AC8" i="64"/>
  <c r="BO8" i="19" s="1"/>
  <c r="I8" i="64"/>
  <c r="Q8" i="19" s="1"/>
  <c r="AS8" i="64"/>
  <c r="DC8" i="19" s="1"/>
  <c r="M8" i="64"/>
  <c r="AA8" i="19" s="1"/>
  <c r="AK8" i="64"/>
  <c r="CI8" i="19" s="1"/>
  <c r="AO8" i="64"/>
  <c r="CS8" i="19" s="1"/>
  <c r="Y8" i="64"/>
  <c r="BE8" i="19" s="1"/>
  <c r="U8" i="64"/>
  <c r="AU8" i="19" s="1"/>
  <c r="U39" i="6"/>
  <c r="I39"/>
  <c r="K39"/>
  <c r="G39"/>
  <c r="M39"/>
  <c r="O39"/>
  <c r="Q39"/>
  <c r="K36" i="79"/>
  <c r="K36" i="73"/>
  <c r="K36" i="76"/>
  <c r="K36" i="75"/>
  <c r="K36" i="74"/>
  <c r="K36" i="77"/>
  <c r="C37" i="22"/>
  <c r="AD37"/>
  <c r="L37"/>
  <c r="AA37"/>
  <c r="O37"/>
  <c r="I37"/>
  <c r="U37"/>
  <c r="AG37"/>
  <c r="R37"/>
  <c r="F37"/>
  <c r="X37"/>
  <c r="W7" i="64"/>
  <c r="X7" s="1"/>
  <c r="AG11" i="29"/>
  <c r="AH11" s="1"/>
  <c r="S8"/>
  <c r="S44" s="1"/>
  <c r="AM34" i="37"/>
  <c r="BD25" i="58"/>
  <c r="CR25"/>
  <c r="E11" i="29"/>
  <c r="F22" i="71"/>
  <c r="H22" s="1"/>
  <c r="I22" s="1"/>
  <c r="BI11" i="29"/>
  <c r="BJ11" s="1"/>
  <c r="F22" i="80"/>
  <c r="H22" s="1"/>
  <c r="I22" s="1"/>
  <c r="I6" i="28"/>
  <c r="AU8" i="29"/>
  <c r="AU44" s="1"/>
  <c r="Z25" i="58"/>
  <c r="AT25"/>
  <c r="F12" i="29"/>
  <c r="AI7" i="64"/>
  <c r="AJ7" s="1"/>
  <c r="K7"/>
  <c r="L7" s="1"/>
  <c r="B6" i="28"/>
  <c r="K21" i="71"/>
  <c r="D24" i="6"/>
  <c r="E24" s="1"/>
  <c r="O22" i="58" s="1"/>
  <c r="R22" s="1"/>
  <c r="J6" i="28"/>
  <c r="K21" i="80"/>
  <c r="V24" i="6"/>
  <c r="W24" s="1"/>
  <c r="DA22" i="58" s="1"/>
  <c r="DD22" s="1"/>
  <c r="F22" i="72"/>
  <c r="H22" s="1"/>
  <c r="I22" s="1"/>
  <c r="G5" i="28"/>
  <c r="BP10" i="29"/>
  <c r="BQ10" s="1"/>
  <c r="BB11"/>
  <c r="BC11" s="1"/>
  <c r="AK34" i="37"/>
  <c r="L10" i="29"/>
  <c r="M10" s="1"/>
  <c r="BN25" i="58"/>
  <c r="P25"/>
  <c r="E6" i="28"/>
  <c r="C30" i="5"/>
  <c r="AQ7" i="64"/>
  <c r="AR7" s="1"/>
  <c r="AE7"/>
  <c r="AF7" s="1"/>
  <c r="L4" i="28"/>
  <c r="L40" s="1"/>
  <c r="K21" i="77"/>
  <c r="P24" i="6"/>
  <c r="Q24" s="1"/>
  <c r="BW22" i="58" s="1"/>
  <c r="BZ22" s="1"/>
  <c r="BX25"/>
  <c r="AD21"/>
  <c r="AA7" i="64"/>
  <c r="AB7" s="1"/>
  <c r="G7"/>
  <c r="H7" s="1"/>
  <c r="CB21" i="58"/>
  <c r="AN10" i="29"/>
  <c r="AO10" s="1"/>
  <c r="K5" i="28"/>
  <c r="R27" i="5"/>
  <c r="AD27"/>
  <c r="P27"/>
  <c r="AB27"/>
  <c r="V27"/>
  <c r="Z27"/>
  <c r="L27"/>
  <c r="X27"/>
  <c r="T27"/>
  <c r="N27"/>
  <c r="AM7" i="64"/>
  <c r="AN7" s="1"/>
  <c r="S7"/>
  <c r="T7" s="1"/>
  <c r="O7"/>
  <c r="P7" s="1"/>
  <c r="F6" i="28"/>
  <c r="K21" i="72"/>
  <c r="F24" i="6"/>
  <c r="G24" s="1"/>
  <c r="Y22" i="58" s="1"/>
  <c r="AB22" s="1"/>
  <c r="BW9" i="29"/>
  <c r="BX9" s="1"/>
  <c r="DF21" i="58"/>
  <c r="F22" i="77"/>
  <c r="H22" s="1"/>
  <c r="I22" s="1"/>
  <c r="T21" i="58"/>
  <c r="AN34" i="37"/>
  <c r="C5" i="28"/>
  <c r="CH25" i="58"/>
  <c r="DB25"/>
  <c r="AJ25"/>
  <c r="Z11" i="29"/>
  <c r="AA11" s="1"/>
  <c r="J28" i="5"/>
  <c r="F27" i="58"/>
  <c r="X36" i="16"/>
  <c r="AF36"/>
  <c r="AS35" i="19"/>
  <c r="CG35"/>
  <c r="Y35"/>
  <c r="BM35"/>
  <c r="C6" i="64"/>
  <c r="C42" s="1"/>
  <c r="R6"/>
  <c r="R42" s="1"/>
  <c r="Z6"/>
  <c r="Z42" s="1"/>
  <c r="AH6"/>
  <c r="AH42" s="1"/>
  <c r="AP6"/>
  <c r="AP42" s="1"/>
  <c r="F6"/>
  <c r="F42" s="1"/>
  <c r="N6"/>
  <c r="N42" s="1"/>
  <c r="V6"/>
  <c r="V42" s="1"/>
  <c r="AD6"/>
  <c r="AD42" s="1"/>
  <c r="AL6"/>
  <c r="AL42" s="1"/>
  <c r="N26" i="6"/>
  <c r="O26" s="1"/>
  <c r="BM24" i="58" s="1"/>
  <c r="BP24" s="1"/>
  <c r="K23" i="76"/>
  <c r="L26" i="6"/>
  <c r="M26" s="1"/>
  <c r="BC24" i="58" s="1"/>
  <c r="BF24" s="1"/>
  <c r="K23" i="75"/>
  <c r="H26" i="6"/>
  <c r="I26" s="1"/>
  <c r="AI24" i="58" s="1"/>
  <c r="AL24" s="1"/>
  <c r="K23" i="73"/>
  <c r="BH23" i="58"/>
  <c r="AN23"/>
  <c r="R26" i="6"/>
  <c r="S26" s="1"/>
  <c r="CG24" i="58" s="1"/>
  <c r="CJ24" s="1"/>
  <c r="K23" i="78"/>
  <c r="J26" i="6"/>
  <c r="K26" s="1"/>
  <c r="AS24" i="58" s="1"/>
  <c r="AV24" s="1"/>
  <c r="K23" i="74"/>
  <c r="BR23" i="58"/>
  <c r="AX23"/>
  <c r="T26" i="6"/>
  <c r="U26" s="1"/>
  <c r="CQ24" i="58" s="1"/>
  <c r="CT24" s="1"/>
  <c r="K23" i="79"/>
  <c r="CL23" i="58"/>
  <c r="F24" i="76"/>
  <c r="H24" s="1"/>
  <c r="I24" s="1"/>
  <c r="F24" i="75"/>
  <c r="H24" s="1"/>
  <c r="I24" s="1"/>
  <c r="F24" i="74"/>
  <c r="H24" s="1"/>
  <c r="I24" s="1"/>
  <c r="F24" i="73"/>
  <c r="H24" s="1"/>
  <c r="I24" s="1"/>
  <c r="F24" i="79"/>
  <c r="H24" s="1"/>
  <c r="I24" s="1"/>
  <c r="F24" i="78"/>
  <c r="H24" s="1"/>
  <c r="I24" s="1"/>
  <c r="CV23" i="58"/>
  <c r="AE37" i="253" l="1"/>
  <c r="AD38"/>
  <c r="BB39"/>
  <c r="BC38"/>
  <c r="M37"/>
  <c r="L38"/>
  <c r="BR43" i="2"/>
  <c r="AM38" i="37"/>
  <c r="AM41" s="1"/>
  <c r="G38" i="253"/>
  <c r="F39"/>
  <c r="CG39" i="19"/>
  <c r="AJ43" i="16"/>
  <c r="R41" i="37"/>
  <c r="B41"/>
  <c r="I43" i="22"/>
  <c r="AN38" i="37"/>
  <c r="AN41" s="1"/>
  <c r="BT43" i="2"/>
  <c r="AF40" i="16"/>
  <c r="AE43"/>
  <c r="AS39" i="19"/>
  <c r="T43" i="16"/>
  <c r="BM39" i="19"/>
  <c r="AB43" i="16"/>
  <c r="BN43" i="2"/>
  <c r="AK38" i="37"/>
  <c r="AK41" s="1"/>
  <c r="X40" i="16"/>
  <c r="W43"/>
  <c r="AL41" i="37"/>
  <c r="L43" i="22"/>
  <c r="W44" i="6"/>
  <c r="DA39" i="58"/>
  <c r="K44" i="6"/>
  <c r="AS39" i="58"/>
  <c r="X39" i="16"/>
  <c r="BM38" i="19"/>
  <c r="CG38"/>
  <c r="AS38"/>
  <c r="AF39" i="16"/>
  <c r="AM37" i="37"/>
  <c r="AN37"/>
  <c r="AK37"/>
  <c r="I30" i="14"/>
  <c r="P32" i="15" s="1"/>
  <c r="R32" s="1"/>
  <c r="S32" s="1"/>
  <c r="AH31" i="19" s="1"/>
  <c r="K30" i="14"/>
  <c r="M30"/>
  <c r="O30"/>
  <c r="AN32" i="15" s="1"/>
  <c r="AP32" s="1"/>
  <c r="AQ32" s="1"/>
  <c r="CP31" i="19" s="1"/>
  <c r="G30" i="14"/>
  <c r="H30"/>
  <c r="J30"/>
  <c r="T32" i="15" s="1"/>
  <c r="V32" s="1"/>
  <c r="W32" s="1"/>
  <c r="AR31" i="19" s="1"/>
  <c r="L30" i="14"/>
  <c r="AB32" i="15" s="1"/>
  <c r="AD32" s="1"/>
  <c r="AE32" s="1"/>
  <c r="BL31" i="19" s="1"/>
  <c r="N30" i="14"/>
  <c r="P30"/>
  <c r="I38" i="79"/>
  <c r="T41" i="6" s="1"/>
  <c r="H42" i="79"/>
  <c r="I38" i="78"/>
  <c r="R41" i="6" s="1"/>
  <c r="H42" i="78"/>
  <c r="I37"/>
  <c r="K37" s="1"/>
  <c r="I38" i="77"/>
  <c r="P41" i="6" s="1"/>
  <c r="H42" i="77"/>
  <c r="I38" i="76"/>
  <c r="N41" i="6" s="1"/>
  <c r="H42" i="76"/>
  <c r="I38" i="75"/>
  <c r="L41" i="6" s="1"/>
  <c r="H42" i="75"/>
  <c r="H42" i="73"/>
  <c r="I38"/>
  <c r="H41" i="6" s="1"/>
  <c r="H42" i="72"/>
  <c r="I38"/>
  <c r="F41" i="6" s="1"/>
  <c r="K37" i="76"/>
  <c r="N40" i="6"/>
  <c r="K37" i="73"/>
  <c r="H40" i="6"/>
  <c r="F40"/>
  <c r="K37" i="72"/>
  <c r="K37" i="75"/>
  <c r="L40" i="6"/>
  <c r="DA38" i="58"/>
  <c r="P40" i="6"/>
  <c r="K37" i="77"/>
  <c r="AS38" i="58"/>
  <c r="K37" i="79"/>
  <c r="T40" i="6"/>
  <c r="D7" i="15"/>
  <c r="D43" s="1"/>
  <c r="AS37" i="19"/>
  <c r="CG37"/>
  <c r="BM37"/>
  <c r="X38" i="16"/>
  <c r="AF38"/>
  <c r="Y37" i="19"/>
  <c r="D6" i="64"/>
  <c r="D42" s="1"/>
  <c r="R39" i="6"/>
  <c r="F30" i="5"/>
  <c r="H30" s="1"/>
  <c r="B31"/>
  <c r="X32" i="15"/>
  <c r="Z32" s="1"/>
  <c r="AA32" s="1"/>
  <c r="BB31" i="19" s="1"/>
  <c r="AJ32" i="15"/>
  <c r="AL32" s="1"/>
  <c r="AM32" s="1"/>
  <c r="CF31" i="19" s="1"/>
  <c r="AF32" i="15"/>
  <c r="AH32" s="1"/>
  <c r="AI32" s="1"/>
  <c r="BV31" i="19" s="1"/>
  <c r="AR32" i="15"/>
  <c r="AT32" s="1"/>
  <c r="AU32" s="1"/>
  <c r="CZ31" i="19" s="1"/>
  <c r="H32" i="15"/>
  <c r="J32" s="1"/>
  <c r="K32" s="1"/>
  <c r="N31" i="19" s="1"/>
  <c r="L32" i="15"/>
  <c r="N32" s="1"/>
  <c r="O32" s="1"/>
  <c r="X31" i="19" s="1"/>
  <c r="F31" i="14"/>
  <c r="AN36" i="37"/>
  <c r="AM36"/>
  <c r="AK36"/>
  <c r="R38" i="253"/>
  <c r="S37"/>
  <c r="AQ38"/>
  <c r="AP39"/>
  <c r="X38"/>
  <c r="Y37"/>
  <c r="BI38"/>
  <c r="BH39"/>
  <c r="BO38"/>
  <c r="BN39"/>
  <c r="AJ40"/>
  <c r="AK39"/>
  <c r="AV38"/>
  <c r="AW37"/>
  <c r="AI37" i="58"/>
  <c r="BC37"/>
  <c r="AS37"/>
  <c r="BM37"/>
  <c r="Y37"/>
  <c r="BW37"/>
  <c r="CQ37"/>
  <c r="M7" i="64"/>
  <c r="AA7" i="19" s="1"/>
  <c r="Q7" i="64"/>
  <c r="AK7" i="19" s="1"/>
  <c r="AS7" i="64"/>
  <c r="DC7" i="19" s="1"/>
  <c r="AG7" i="64"/>
  <c r="BY7" i="19" s="1"/>
  <c r="U7" i="64"/>
  <c r="AU7" i="19" s="1"/>
  <c r="I7" i="64"/>
  <c r="Q7" i="19" s="1"/>
  <c r="Y7" i="64"/>
  <c r="BE7" i="19" s="1"/>
  <c r="AO7" i="64"/>
  <c r="CS7" i="19" s="1"/>
  <c r="AC7" i="64"/>
  <c r="BO7" i="19" s="1"/>
  <c r="AK7" i="64"/>
  <c r="CI7" i="19" s="1"/>
  <c r="BD26" i="58"/>
  <c r="AT26"/>
  <c r="F23" i="71"/>
  <c r="H23" s="1"/>
  <c r="I23" s="1"/>
  <c r="P25" i="6"/>
  <c r="Q25" s="1"/>
  <c r="BW23" i="58" s="1"/>
  <c r="BZ23" s="1"/>
  <c r="K22" i="77"/>
  <c r="Z26" i="58"/>
  <c r="DB26"/>
  <c r="C31" i="5"/>
  <c r="G4" i="28"/>
  <c r="G40" s="1"/>
  <c r="J5"/>
  <c r="E10" i="29"/>
  <c r="K22" i="80"/>
  <c r="V25" i="6"/>
  <c r="W25" s="1"/>
  <c r="DA23" i="58" s="1"/>
  <c r="DD23" s="1"/>
  <c r="D25" i="6"/>
  <c r="E25" s="1"/>
  <c r="O23" i="58" s="1"/>
  <c r="R23" s="1"/>
  <c r="K22" i="71"/>
  <c r="P26" i="58"/>
  <c r="AJ26"/>
  <c r="BP9" i="29"/>
  <c r="BQ9" s="1"/>
  <c r="F28" i="58"/>
  <c r="J29" i="5"/>
  <c r="Z10" i="29"/>
  <c r="AA10" s="1"/>
  <c r="F23" i="72"/>
  <c r="H23" s="1"/>
  <c r="I23" s="1"/>
  <c r="BI10" i="29"/>
  <c r="BJ10" s="1"/>
  <c r="B5" i="28"/>
  <c r="AV8" i="29"/>
  <c r="AV44" s="1"/>
  <c r="I5" i="28"/>
  <c r="F11" i="29"/>
  <c r="L9"/>
  <c r="M9" s="1"/>
  <c r="F23" i="77"/>
  <c r="H23" s="1"/>
  <c r="I23" s="1"/>
  <c r="AD22" i="58"/>
  <c r="F5" i="28"/>
  <c r="BN26" i="58"/>
  <c r="BW8" i="29"/>
  <c r="BW44" s="1"/>
  <c r="AN9"/>
  <c r="AO9" s="1"/>
  <c r="T22" i="58"/>
  <c r="F23" i="80"/>
  <c r="H23" s="1"/>
  <c r="I23" s="1"/>
  <c r="C4" i="28"/>
  <c r="C40" s="1"/>
  <c r="CH26" i="58"/>
  <c r="K4" i="28"/>
  <c r="K40" s="1"/>
  <c r="X28" i="5"/>
  <c r="L28"/>
  <c r="AD28"/>
  <c r="R28"/>
  <c r="Z28"/>
  <c r="AB28"/>
  <c r="V28"/>
  <c r="T28"/>
  <c r="N28"/>
  <c r="P28"/>
  <c r="AG10" i="29"/>
  <c r="AH10" s="1"/>
  <c r="BX26" i="58"/>
  <c r="CR26"/>
  <c r="CB22"/>
  <c r="E5" i="28"/>
  <c r="F25" i="6"/>
  <c r="G25" s="1"/>
  <c r="Y23" i="58" s="1"/>
  <c r="AB23" s="1"/>
  <c r="K22" i="72"/>
  <c r="DF22" i="58"/>
  <c r="BB10" i="29"/>
  <c r="BC10" s="1"/>
  <c r="T8"/>
  <c r="T44" s="1"/>
  <c r="BW35" i="19"/>
  <c r="BC35"/>
  <c r="AE6" i="64"/>
  <c r="AE42" s="1"/>
  <c r="O6"/>
  <c r="O42" s="1"/>
  <c r="AI6"/>
  <c r="AI42" s="1"/>
  <c r="S6"/>
  <c r="S42" s="1"/>
  <c r="AM6"/>
  <c r="AM42" s="1"/>
  <c r="W6"/>
  <c r="W42" s="1"/>
  <c r="G6"/>
  <c r="G42" s="1"/>
  <c r="AQ6"/>
  <c r="AQ42" s="1"/>
  <c r="AA6"/>
  <c r="AA42" s="1"/>
  <c r="K6"/>
  <c r="K42" s="1"/>
  <c r="R27" i="6"/>
  <c r="S27" s="1"/>
  <c r="CG25" i="58" s="1"/>
  <c r="CJ25" s="1"/>
  <c r="K24" i="78"/>
  <c r="T27" i="6"/>
  <c r="U27" s="1"/>
  <c r="CQ25" i="58" s="1"/>
  <c r="CT25" s="1"/>
  <c r="K24" i="79"/>
  <c r="H27" i="6"/>
  <c r="I27" s="1"/>
  <c r="AI25" i="58" s="1"/>
  <c r="AL25" s="1"/>
  <c r="K24" i="73"/>
  <c r="J27" i="6"/>
  <c r="K27" s="1"/>
  <c r="AS25" i="58" s="1"/>
  <c r="AV25" s="1"/>
  <c r="K24" i="74"/>
  <c r="L27" i="6"/>
  <c r="M27" s="1"/>
  <c r="BC25" i="58" s="1"/>
  <c r="BF25" s="1"/>
  <c r="K24" i="75"/>
  <c r="N27" i="6"/>
  <c r="O27" s="1"/>
  <c r="BM25" i="58" s="1"/>
  <c r="BP25" s="1"/>
  <c r="K24" i="76"/>
  <c r="CL24" i="58"/>
  <c r="AN24"/>
  <c r="BH24"/>
  <c r="BR24"/>
  <c r="F25" i="78"/>
  <c r="H25" s="1"/>
  <c r="I25" s="1"/>
  <c r="F25" i="79"/>
  <c r="H25" s="1"/>
  <c r="I25" s="1"/>
  <c r="F25" i="73"/>
  <c r="H25" s="1"/>
  <c r="I25" s="1"/>
  <c r="F25" i="74"/>
  <c r="H25" s="1"/>
  <c r="I25" s="1"/>
  <c r="F25" i="75"/>
  <c r="H25" s="1"/>
  <c r="I25" s="1"/>
  <c r="F25" i="76"/>
  <c r="H25" s="1"/>
  <c r="I25" s="1"/>
  <c r="CV24" i="58"/>
  <c r="AX24"/>
  <c r="AD39" i="253" l="1"/>
  <c r="AE38"/>
  <c r="BB40"/>
  <c r="BC39"/>
  <c r="M38"/>
  <c r="L39"/>
  <c r="CG42" i="19"/>
  <c r="CJ39"/>
  <c r="CL39" s="1"/>
  <c r="BP39"/>
  <c r="BR39" s="1"/>
  <c r="BM42"/>
  <c r="BW39"/>
  <c r="AF43" i="16"/>
  <c r="BC39" i="19"/>
  <c r="X43" i="16"/>
  <c r="AV39" i="19"/>
  <c r="AX39" s="1"/>
  <c r="AS42"/>
  <c r="G39" i="253"/>
  <c r="F40"/>
  <c r="AS42" i="58"/>
  <c r="DA42"/>
  <c r="BW38" i="19"/>
  <c r="BC38"/>
  <c r="H31" i="14"/>
  <c r="J31"/>
  <c r="L31"/>
  <c r="AB33" i="15" s="1"/>
  <c r="AD33" s="1"/>
  <c r="AE33" s="1"/>
  <c r="BL32" i="19" s="1"/>
  <c r="N31" i="14"/>
  <c r="P31"/>
  <c r="I31"/>
  <c r="K31"/>
  <c r="X33" i="15" s="1"/>
  <c r="Z33" s="1"/>
  <c r="AA33" s="1"/>
  <c r="BB32" i="19" s="1"/>
  <c r="M31" i="14"/>
  <c r="AF33" i="15" s="1"/>
  <c r="AH33" s="1"/>
  <c r="AI33" s="1"/>
  <c r="BV32" i="19" s="1"/>
  <c r="O31" i="14"/>
  <c r="AN33" i="15" s="1"/>
  <c r="AP33" s="1"/>
  <c r="AQ33" s="1"/>
  <c r="CP32" i="19" s="1"/>
  <c r="G31" i="14"/>
  <c r="I41" i="6"/>
  <c r="H44"/>
  <c r="U41"/>
  <c r="T44"/>
  <c r="M41"/>
  <c r="L44"/>
  <c r="Q41"/>
  <c r="P44"/>
  <c r="F44"/>
  <c r="G41"/>
  <c r="S41"/>
  <c r="R44"/>
  <c r="N44"/>
  <c r="O41"/>
  <c r="K38" i="79"/>
  <c r="K42" s="1"/>
  <c r="I42"/>
  <c r="K38" i="78"/>
  <c r="K42" s="1"/>
  <c r="I42"/>
  <c r="R40" i="6"/>
  <c r="S40" s="1"/>
  <c r="K38" i="77"/>
  <c r="K42" s="1"/>
  <c r="I42"/>
  <c r="K38" i="76"/>
  <c r="K42" s="1"/>
  <c r="I42"/>
  <c r="I42" i="75"/>
  <c r="K38"/>
  <c r="K42" s="1"/>
  <c r="I42" i="73"/>
  <c r="K38"/>
  <c r="K42" s="1"/>
  <c r="I42" i="72"/>
  <c r="K38"/>
  <c r="K42" s="1"/>
  <c r="O40" i="6"/>
  <c r="Q40"/>
  <c r="U40"/>
  <c r="I40"/>
  <c r="M40"/>
  <c r="G40"/>
  <c r="F7" i="15"/>
  <c r="F43" s="1"/>
  <c r="BW37" i="19"/>
  <c r="BC37"/>
  <c r="AB6" i="64"/>
  <c r="AB42" s="1"/>
  <c r="AN6"/>
  <c r="AN42" s="1"/>
  <c r="AF6"/>
  <c r="AF42" s="1"/>
  <c r="H6"/>
  <c r="H42" s="1"/>
  <c r="AJ6"/>
  <c r="AJ42" s="1"/>
  <c r="AR6"/>
  <c r="AR42" s="1"/>
  <c r="T6"/>
  <c r="T42" s="1"/>
  <c r="L6"/>
  <c r="L42" s="1"/>
  <c r="X6"/>
  <c r="X42" s="1"/>
  <c r="P6"/>
  <c r="P42" s="1"/>
  <c r="S39" i="6"/>
  <c r="F31" i="5"/>
  <c r="H31" s="1"/>
  <c r="B32"/>
  <c r="F32" i="14"/>
  <c r="T33" i="15"/>
  <c r="V33" s="1"/>
  <c r="W33" s="1"/>
  <c r="AR32" i="19" s="1"/>
  <c r="AR33" i="15"/>
  <c r="AT33" s="1"/>
  <c r="AU33" s="1"/>
  <c r="CZ32" i="19" s="1"/>
  <c r="L33" i="15"/>
  <c r="N33" s="1"/>
  <c r="O33" s="1"/>
  <c r="X32" i="19" s="1"/>
  <c r="H33" i="15"/>
  <c r="J33" s="1"/>
  <c r="K33" s="1"/>
  <c r="N32" i="19" s="1"/>
  <c r="P33" i="15"/>
  <c r="R33" s="1"/>
  <c r="S33" s="1"/>
  <c r="AH32" i="19" s="1"/>
  <c r="AJ33" i="15"/>
  <c r="AL33" s="1"/>
  <c r="AM33" s="1"/>
  <c r="CF32" i="19" s="1"/>
  <c r="AV39" i="253"/>
  <c r="AW38"/>
  <c r="S38"/>
  <c r="R39"/>
  <c r="BO39"/>
  <c r="BN40"/>
  <c r="BH40"/>
  <c r="BI39"/>
  <c r="AJ41"/>
  <c r="AK40"/>
  <c r="X39"/>
  <c r="Y38"/>
  <c r="AQ39"/>
  <c r="AP40"/>
  <c r="Z27" i="58"/>
  <c r="BX27"/>
  <c r="CB23"/>
  <c r="Z9" i="29"/>
  <c r="AA9" s="1"/>
  <c r="P27" i="58"/>
  <c r="DF23"/>
  <c r="AN8" i="29"/>
  <c r="AN44" s="1"/>
  <c r="F29" i="58"/>
  <c r="J30" i="5"/>
  <c r="E4" i="28"/>
  <c r="E40" s="1"/>
  <c r="BN27" i="58"/>
  <c r="DB27"/>
  <c r="BP8" i="29"/>
  <c r="BP44" s="1"/>
  <c r="F24" i="80"/>
  <c r="H24" s="1"/>
  <c r="I24" s="1"/>
  <c r="AG9" i="29"/>
  <c r="AH9" s="1"/>
  <c r="P26" i="6"/>
  <c r="Q26" s="1"/>
  <c r="BW24" i="58" s="1"/>
  <c r="BZ24" s="1"/>
  <c r="K23" i="77"/>
  <c r="BB9" i="29"/>
  <c r="BC9" s="1"/>
  <c r="F26" i="6"/>
  <c r="G26" s="1"/>
  <c r="Y24" i="58" s="1"/>
  <c r="AB24" s="1"/>
  <c r="K23" i="72"/>
  <c r="P29" i="5"/>
  <c r="AD29"/>
  <c r="R29"/>
  <c r="V29"/>
  <c r="N29"/>
  <c r="L29"/>
  <c r="AB29"/>
  <c r="T29"/>
  <c r="Z29"/>
  <c r="X29"/>
  <c r="T23" i="58"/>
  <c r="BI9" i="29"/>
  <c r="BJ9" s="1"/>
  <c r="K23" i="71"/>
  <c r="D26" i="6"/>
  <c r="E26" s="1"/>
  <c r="O24" i="58" s="1"/>
  <c r="R24" s="1"/>
  <c r="CH27"/>
  <c r="B4" i="28"/>
  <c r="B40" s="1"/>
  <c r="F10" i="29"/>
  <c r="C32" i="5"/>
  <c r="AD23" i="58"/>
  <c r="AJ27"/>
  <c r="CR27"/>
  <c r="F4" i="28"/>
  <c r="F40" s="1"/>
  <c r="F24" i="77"/>
  <c r="H24" s="1"/>
  <c r="I24" s="1"/>
  <c r="F24" i="72"/>
  <c r="H24" s="1"/>
  <c r="I24" s="1"/>
  <c r="BD27" i="58"/>
  <c r="AT27"/>
  <c r="L8" i="29"/>
  <c r="L44" s="1"/>
  <c r="K23" i="80"/>
  <c r="V26" i="6"/>
  <c r="W26" s="1"/>
  <c r="DA24" i="58" s="1"/>
  <c r="DD24" s="1"/>
  <c r="BX8" i="29"/>
  <c r="BX44" s="1"/>
  <c r="I4" i="28"/>
  <c r="I40" s="1"/>
  <c r="E9" i="29"/>
  <c r="J4" i="28"/>
  <c r="J40" s="1"/>
  <c r="F24" i="71"/>
  <c r="H24" s="1"/>
  <c r="I24" s="1"/>
  <c r="E6" i="64"/>
  <c r="E42" s="1"/>
  <c r="F26" i="76"/>
  <c r="H26" s="1"/>
  <c r="I26" s="1"/>
  <c r="F26" i="75"/>
  <c r="H26" s="1"/>
  <c r="I26" s="1"/>
  <c r="F26" i="74"/>
  <c r="H26" s="1"/>
  <c r="I26" s="1"/>
  <c r="F26" i="73"/>
  <c r="H26" s="1"/>
  <c r="I26" s="1"/>
  <c r="F26" i="79"/>
  <c r="H26" s="1"/>
  <c r="I26" s="1"/>
  <c r="F26" i="78"/>
  <c r="H26" s="1"/>
  <c r="I26" s="1"/>
  <c r="BR25" i="58"/>
  <c r="BH25"/>
  <c r="AX25"/>
  <c r="AN25"/>
  <c r="CV25"/>
  <c r="CL25"/>
  <c r="N28" i="6"/>
  <c r="O28" s="1"/>
  <c r="BM26" i="58" s="1"/>
  <c r="BP26" s="1"/>
  <c r="K25" i="76"/>
  <c r="L28" i="6"/>
  <c r="M28" s="1"/>
  <c r="BC26" i="58" s="1"/>
  <c r="BF26" s="1"/>
  <c r="K25" i="75"/>
  <c r="J28" i="6"/>
  <c r="K28" s="1"/>
  <c r="AS26" i="58" s="1"/>
  <c r="AV26" s="1"/>
  <c r="K25" i="74"/>
  <c r="H28" i="6"/>
  <c r="I28" s="1"/>
  <c r="AI26" i="58" s="1"/>
  <c r="AL26" s="1"/>
  <c r="K25" i="73"/>
  <c r="T28" i="6"/>
  <c r="U28" s="1"/>
  <c r="CQ26" i="58" s="1"/>
  <c r="CT26" s="1"/>
  <c r="K25" i="79"/>
  <c r="R28" i="6"/>
  <c r="S28" s="1"/>
  <c r="CG26" i="58" s="1"/>
  <c r="CJ26" s="1"/>
  <c r="K25" i="78"/>
  <c r="AE39" i="253" l="1"/>
  <c r="AD40"/>
  <c r="L40"/>
  <c r="M39"/>
  <c r="BC40"/>
  <c r="BB41"/>
  <c r="F41"/>
  <c r="G40"/>
  <c r="BZ39" i="19"/>
  <c r="CB39" s="1"/>
  <c r="BW42"/>
  <c r="BF39"/>
  <c r="BH39" s="1"/>
  <c r="BC42"/>
  <c r="S44" i="6"/>
  <c r="CG39" i="58"/>
  <c r="Q44" i="6"/>
  <c r="BW39" i="58"/>
  <c r="M44" i="6"/>
  <c r="BC39" i="58"/>
  <c r="U44" i="6"/>
  <c r="CQ39" i="58"/>
  <c r="I44" i="6"/>
  <c r="AI39" i="58"/>
  <c r="O44" i="6"/>
  <c r="BM39" i="58"/>
  <c r="G44" i="6"/>
  <c r="Y39" i="58"/>
  <c r="I32" i="14"/>
  <c r="K32"/>
  <c r="M32"/>
  <c r="AF34" i="15" s="1"/>
  <c r="AH34" s="1"/>
  <c r="AI34" s="1"/>
  <c r="BV33" i="19" s="1"/>
  <c r="O32" i="14"/>
  <c r="G32"/>
  <c r="H34" i="15" s="1"/>
  <c r="J34" s="1"/>
  <c r="K34" s="1"/>
  <c r="N33" i="19" s="1"/>
  <c r="H32" i="14"/>
  <c r="J32"/>
  <c r="T34" i="15" s="1"/>
  <c r="V34" s="1"/>
  <c r="W34" s="1"/>
  <c r="AR33" i="19" s="1"/>
  <c r="L32" i="14"/>
  <c r="N32"/>
  <c r="AJ34" i="15" s="1"/>
  <c r="AL34" s="1"/>
  <c r="AM34" s="1"/>
  <c r="CF33" i="19" s="1"/>
  <c r="P32" i="14"/>
  <c r="Y38" i="58"/>
  <c r="CG38"/>
  <c r="BM38"/>
  <c r="BC38"/>
  <c r="CQ38"/>
  <c r="AI38"/>
  <c r="BW38"/>
  <c r="G7" i="15"/>
  <c r="G43" s="1"/>
  <c r="CG37" i="58"/>
  <c r="F32" i="5"/>
  <c r="H32" s="1"/>
  <c r="J32" s="1"/>
  <c r="L32" s="1"/>
  <c r="B33"/>
  <c r="F34" i="14"/>
  <c r="X34" i="15"/>
  <c r="Z34" s="1"/>
  <c r="AA34" s="1"/>
  <c r="BB33" i="19" s="1"/>
  <c r="AB34" i="15"/>
  <c r="AD34" s="1"/>
  <c r="AE34" s="1"/>
  <c r="BL33" i="19" s="1"/>
  <c r="P34" i="15"/>
  <c r="R34" s="1"/>
  <c r="S34" s="1"/>
  <c r="AH33" i="19" s="1"/>
  <c r="L34" i="15"/>
  <c r="N34" s="1"/>
  <c r="O34" s="1"/>
  <c r="X33" i="19" s="1"/>
  <c r="AN34" i="15"/>
  <c r="AP34" s="1"/>
  <c r="AQ34" s="1"/>
  <c r="CP33" i="19" s="1"/>
  <c r="AR34" i="15"/>
  <c r="AT34" s="1"/>
  <c r="AU34" s="1"/>
  <c r="CZ33" i="19" s="1"/>
  <c r="Y39" i="253"/>
  <c r="X40"/>
  <c r="BH41"/>
  <c r="BI40"/>
  <c r="AK41"/>
  <c r="AJ42"/>
  <c r="AW39"/>
  <c r="AV40"/>
  <c r="AP41"/>
  <c r="AQ40"/>
  <c r="BN41"/>
  <c r="BO40"/>
  <c r="S39"/>
  <c r="R40"/>
  <c r="F25" i="71"/>
  <c r="H25" s="1"/>
  <c r="I25" s="1"/>
  <c r="F25" i="72"/>
  <c r="H25" s="1"/>
  <c r="I25" s="1"/>
  <c r="CH28" i="58"/>
  <c r="K24" i="71"/>
  <c r="D27" i="6"/>
  <c r="E27" s="1"/>
  <c r="O25" i="58" s="1"/>
  <c r="R25" s="1"/>
  <c r="BI8" i="29"/>
  <c r="BI44" s="1"/>
  <c r="DF24" i="58"/>
  <c r="M8" i="29"/>
  <c r="M44" s="1"/>
  <c r="F27" i="6"/>
  <c r="G27" s="1"/>
  <c r="Y25" i="58" s="1"/>
  <c r="AB25" s="1"/>
  <c r="K24" i="72"/>
  <c r="AG8" i="29"/>
  <c r="AG44" s="1"/>
  <c r="V30" i="5"/>
  <c r="AD30"/>
  <c r="R30"/>
  <c r="P30"/>
  <c r="L30"/>
  <c r="T30"/>
  <c r="AB30"/>
  <c r="Z30"/>
  <c r="X30"/>
  <c r="N30"/>
  <c r="F25" i="77"/>
  <c r="H25" s="1"/>
  <c r="I25" s="1"/>
  <c r="CR28" i="58"/>
  <c r="AT28"/>
  <c r="AD24"/>
  <c r="CB24"/>
  <c r="F25" i="80"/>
  <c r="H25" s="1"/>
  <c r="I25" s="1"/>
  <c r="AO8" i="29"/>
  <c r="AO44" s="1"/>
  <c r="BB8"/>
  <c r="BB44" s="1"/>
  <c r="C33" i="5"/>
  <c r="C34" s="1"/>
  <c r="C35" s="1"/>
  <c r="C36" s="1"/>
  <c r="C37" s="1"/>
  <c r="C38" s="1"/>
  <c r="E8" i="29"/>
  <c r="E44" s="1"/>
  <c r="Z28" i="58"/>
  <c r="AJ28"/>
  <c r="F9" i="29"/>
  <c r="J31" i="5"/>
  <c r="F30" i="58"/>
  <c r="BX28"/>
  <c r="P28"/>
  <c r="DB28"/>
  <c r="BQ8" i="29"/>
  <c r="BQ44" s="1"/>
  <c r="Z8"/>
  <c r="Z44" s="1"/>
  <c r="P27" i="6"/>
  <c r="Q27" s="1"/>
  <c r="BW25" i="58" s="1"/>
  <c r="BZ25" s="1"/>
  <c r="K24" i="77"/>
  <c r="T24" i="58"/>
  <c r="BD28"/>
  <c r="BN28"/>
  <c r="V27" i="6"/>
  <c r="W27" s="1"/>
  <c r="DA25" i="58" s="1"/>
  <c r="DD25" s="1"/>
  <c r="K24" i="80"/>
  <c r="AG6" i="64"/>
  <c r="AG42" s="1"/>
  <c r="Q6"/>
  <c r="Q42" s="1"/>
  <c r="AK6"/>
  <c r="AK42" s="1"/>
  <c r="U6"/>
  <c r="U42" s="1"/>
  <c r="G6" i="19"/>
  <c r="G42" s="1"/>
  <c r="AO6" i="64"/>
  <c r="AO42" s="1"/>
  <c r="Y6"/>
  <c r="Y42" s="1"/>
  <c r="I6"/>
  <c r="I42" s="1"/>
  <c r="AS6"/>
  <c r="AS42" s="1"/>
  <c r="AC6"/>
  <c r="AC42" s="1"/>
  <c r="M6"/>
  <c r="M42" s="1"/>
  <c r="R29" i="6"/>
  <c r="S29" s="1"/>
  <c r="CG27" i="58" s="1"/>
  <c r="CJ27" s="1"/>
  <c r="K26" i="78"/>
  <c r="T29" i="6"/>
  <c r="U29" s="1"/>
  <c r="CQ27" i="58" s="1"/>
  <c r="CT27" s="1"/>
  <c r="K26" i="79"/>
  <c r="H29" i="6"/>
  <c r="I29" s="1"/>
  <c r="AI27" i="58" s="1"/>
  <c r="AL27" s="1"/>
  <c r="K26" i="73"/>
  <c r="J29" i="6"/>
  <c r="K29" s="1"/>
  <c r="AS27" i="58" s="1"/>
  <c r="AV27" s="1"/>
  <c r="K26" i="74"/>
  <c r="L29" i="6"/>
  <c r="M29" s="1"/>
  <c r="BC27" i="58" s="1"/>
  <c r="BF27" s="1"/>
  <c r="K26" i="75"/>
  <c r="N29" i="6"/>
  <c r="O29" s="1"/>
  <c r="BM27" i="58" s="1"/>
  <c r="BP27" s="1"/>
  <c r="K26" i="76"/>
  <c r="CL26" i="58"/>
  <c r="CV26"/>
  <c r="AN26"/>
  <c r="AX26"/>
  <c r="BH26"/>
  <c r="BR26"/>
  <c r="F27" i="78"/>
  <c r="H27" s="1"/>
  <c r="I27" s="1"/>
  <c r="F27" i="79"/>
  <c r="H27" s="1"/>
  <c r="I27" s="1"/>
  <c r="F27" i="73"/>
  <c r="H27" s="1"/>
  <c r="I27" s="1"/>
  <c r="F27" i="74"/>
  <c r="H27" s="1"/>
  <c r="I27" s="1"/>
  <c r="F27" i="75"/>
  <c r="H27" s="1"/>
  <c r="I27" s="1"/>
  <c r="F27" i="76"/>
  <c r="H27" s="1"/>
  <c r="I27" s="1"/>
  <c r="BB42" i="253" l="1"/>
  <c r="BC41"/>
  <c r="M40"/>
  <c r="L41"/>
  <c r="AE40"/>
  <c r="AD41"/>
  <c r="F42"/>
  <c r="G41"/>
  <c r="Y42" i="58"/>
  <c r="BM42"/>
  <c r="AI42"/>
  <c r="CQ42"/>
  <c r="BC42"/>
  <c r="BW42"/>
  <c r="CG42"/>
  <c r="I34" i="14"/>
  <c r="K34"/>
  <c r="X36" i="15" s="1"/>
  <c r="Z36" s="1"/>
  <c r="AA36" s="1"/>
  <c r="BB35" i="19" s="1"/>
  <c r="M34" i="14"/>
  <c r="AF36" i="15" s="1"/>
  <c r="AH36" s="1"/>
  <c r="AI36" s="1"/>
  <c r="BV35" i="19" s="1"/>
  <c r="O34" i="14"/>
  <c r="G34"/>
  <c r="H36" i="15" s="1"/>
  <c r="J36" s="1"/>
  <c r="K36" s="1"/>
  <c r="H34" i="14"/>
  <c r="L36" i="15" s="1"/>
  <c r="N36" s="1"/>
  <c r="O36" s="1"/>
  <c r="X35" i="19" s="1"/>
  <c r="J34" i="14"/>
  <c r="T36" i="15" s="1"/>
  <c r="V36" s="1"/>
  <c r="L34" i="14"/>
  <c r="N34"/>
  <c r="P34"/>
  <c r="D6" i="19"/>
  <c r="D42" s="1"/>
  <c r="F33" i="5"/>
  <c r="H33" s="1"/>
  <c r="B34"/>
  <c r="C39"/>
  <c r="C40" s="1"/>
  <c r="F35" i="14"/>
  <c r="AR36" i="15"/>
  <c r="AT36" s="1"/>
  <c r="AU36" s="1"/>
  <c r="CZ35" i="19" s="1"/>
  <c r="P36" i="15"/>
  <c r="R36" s="1"/>
  <c r="S36" s="1"/>
  <c r="AH35" i="19" s="1"/>
  <c r="AB36" i="15"/>
  <c r="AD36" s="1"/>
  <c r="AE36" s="1"/>
  <c r="BL35" i="19" s="1"/>
  <c r="AJ36" i="15"/>
  <c r="AL36" s="1"/>
  <c r="AN36"/>
  <c r="AP36" s="1"/>
  <c r="AQ36" s="1"/>
  <c r="CP35" i="19" s="1"/>
  <c r="R41" i="253"/>
  <c r="S40"/>
  <c r="Y40"/>
  <c r="X41"/>
  <c r="BN42"/>
  <c r="BO41"/>
  <c r="BI41"/>
  <c r="BH42"/>
  <c r="AP42"/>
  <c r="AQ41"/>
  <c r="AK42"/>
  <c r="AJ43"/>
  <c r="AW40"/>
  <c r="AV41"/>
  <c r="F26" i="80"/>
  <c r="H26" s="1"/>
  <c r="I26" s="1"/>
  <c r="K25" i="77"/>
  <c r="P28" i="6"/>
  <c r="Q28" s="1"/>
  <c r="BW26" i="58" s="1"/>
  <c r="BZ26" s="1"/>
  <c r="F26" i="72"/>
  <c r="H26" s="1"/>
  <c r="I26" s="1"/>
  <c r="T25" i="58"/>
  <c r="F28" i="6"/>
  <c r="G28" s="1"/>
  <c r="Y26" i="58" s="1"/>
  <c r="AB26" s="1"/>
  <c r="K25" i="72"/>
  <c r="AA8" i="29"/>
  <c r="AA44" s="1"/>
  <c r="F31" i="58"/>
  <c r="CH29"/>
  <c r="AJ29"/>
  <c r="AH8" i="29"/>
  <c r="AH44" s="1"/>
  <c r="AD25" i="58"/>
  <c r="BC8" i="29"/>
  <c r="BC44" s="1"/>
  <c r="Z29" i="58"/>
  <c r="BD29"/>
  <c r="DB29"/>
  <c r="BJ8" i="29"/>
  <c r="BJ44" s="1"/>
  <c r="D28" i="6"/>
  <c r="E28" s="1"/>
  <c r="O26" i="58" s="1"/>
  <c r="R26" s="1"/>
  <c r="K25" i="71"/>
  <c r="F8" i="29"/>
  <c r="CR29" i="58"/>
  <c r="AT29"/>
  <c r="F26" i="71"/>
  <c r="H26" s="1"/>
  <c r="I26" s="1"/>
  <c r="DF25" i="58"/>
  <c r="CB25"/>
  <c r="AD31" i="5"/>
  <c r="N31"/>
  <c r="P31"/>
  <c r="V31"/>
  <c r="X31"/>
  <c r="AB31"/>
  <c r="R31"/>
  <c r="T31"/>
  <c r="Z31"/>
  <c r="L31"/>
  <c r="V28" i="6"/>
  <c r="W28" s="1"/>
  <c r="DA26" i="58" s="1"/>
  <c r="DD26" s="1"/>
  <c r="K25" i="80"/>
  <c r="F26" i="77"/>
  <c r="H26" s="1"/>
  <c r="I26" s="1"/>
  <c r="BX29" i="58"/>
  <c r="P29"/>
  <c r="BN29"/>
  <c r="AA6" i="19"/>
  <c r="AA42" s="1"/>
  <c r="BO6"/>
  <c r="BO42" s="1"/>
  <c r="DC6"/>
  <c r="DC42" s="1"/>
  <c r="Q6"/>
  <c r="Q42" s="1"/>
  <c r="BE6"/>
  <c r="BE42" s="1"/>
  <c r="CS6"/>
  <c r="CS42" s="1"/>
  <c r="AU6"/>
  <c r="AU42" s="1"/>
  <c r="CI6"/>
  <c r="CI42" s="1"/>
  <c r="AK6"/>
  <c r="AK42" s="1"/>
  <c r="BY6"/>
  <c r="BY42" s="1"/>
  <c r="J30" i="6"/>
  <c r="K30" s="1"/>
  <c r="AS28" i="58" s="1"/>
  <c r="AV28" s="1"/>
  <c r="K27" i="74"/>
  <c r="T30" i="6"/>
  <c r="U30" s="1"/>
  <c r="CQ28" i="58" s="1"/>
  <c r="CT28" s="1"/>
  <c r="K27" i="79"/>
  <c r="R30" i="6"/>
  <c r="S30" s="1"/>
  <c r="CG28" i="58" s="1"/>
  <c r="CJ28" s="1"/>
  <c r="K27" i="78"/>
  <c r="F28" i="76"/>
  <c r="H28" s="1"/>
  <c r="I28" s="1"/>
  <c r="F28" i="75"/>
  <c r="H28" s="1"/>
  <c r="I28" s="1"/>
  <c r="F28" i="74"/>
  <c r="H28" s="1"/>
  <c r="I28" s="1"/>
  <c r="F28" i="73"/>
  <c r="H28" s="1"/>
  <c r="I28" s="1"/>
  <c r="F28" i="79"/>
  <c r="H28" s="1"/>
  <c r="I28" s="1"/>
  <c r="F28" i="78"/>
  <c r="H28" s="1"/>
  <c r="I28" s="1"/>
  <c r="N30" i="6"/>
  <c r="O30" s="1"/>
  <c r="BM28" i="58" s="1"/>
  <c r="BP28" s="1"/>
  <c r="K27" i="76"/>
  <c r="L30" i="6"/>
  <c r="M30" s="1"/>
  <c r="BC28" i="58" s="1"/>
  <c r="BF28" s="1"/>
  <c r="K27" i="75"/>
  <c r="H30" i="6"/>
  <c r="I30" s="1"/>
  <c r="AI28" i="58" s="1"/>
  <c r="AL28" s="1"/>
  <c r="K27" i="73"/>
  <c r="BR27" i="58"/>
  <c r="BH27"/>
  <c r="AX27"/>
  <c r="AN27"/>
  <c r="CV27"/>
  <c r="CL27"/>
  <c r="BC42" i="253" l="1"/>
  <c r="BB43"/>
  <c r="AD42"/>
  <c r="AE41"/>
  <c r="L42"/>
  <c r="M41"/>
  <c r="G42"/>
  <c r="F43"/>
  <c r="F44" i="29"/>
  <c r="G52"/>
  <c r="G53"/>
  <c r="C43" i="5"/>
  <c r="H35" i="14"/>
  <c r="J35"/>
  <c r="T37" i="15" s="1"/>
  <c r="V37" s="1"/>
  <c r="W37" s="1"/>
  <c r="L35" i="14"/>
  <c r="AB37" i="15" s="1"/>
  <c r="AD37" s="1"/>
  <c r="AE37" s="1"/>
  <c r="BL36" i="19" s="1"/>
  <c r="N35" i="14"/>
  <c r="P35"/>
  <c r="AR37" i="15" s="1"/>
  <c r="AT37" s="1"/>
  <c r="AU37" s="1"/>
  <c r="CZ36" i="19" s="1"/>
  <c r="I35" i="14"/>
  <c r="P37" i="15" s="1"/>
  <c r="R37" s="1"/>
  <c r="S37" s="1"/>
  <c r="AH36" i="19" s="1"/>
  <c r="K35" i="14"/>
  <c r="X37" i="15" s="1"/>
  <c r="Z37" s="1"/>
  <c r="AA37" s="1"/>
  <c r="BB36" i="19" s="1"/>
  <c r="M35" i="14"/>
  <c r="AF37" i="15" s="1"/>
  <c r="AH37" s="1"/>
  <c r="AI37" s="1"/>
  <c r="BV36" i="19" s="1"/>
  <c r="O35" i="14"/>
  <c r="AN37" i="15" s="1"/>
  <c r="AP37" s="1"/>
  <c r="AQ37" s="1"/>
  <c r="CP36" i="19" s="1"/>
  <c r="G35" i="14"/>
  <c r="H37" i="15" s="1"/>
  <c r="J37" s="1"/>
  <c r="K37" s="1"/>
  <c r="N36" i="19" s="1"/>
  <c r="F36" i="14"/>
  <c r="F34" i="5"/>
  <c r="H34" s="1"/>
  <c r="B35"/>
  <c r="AJ37" i="15"/>
  <c r="AL37" s="1"/>
  <c r="AM37" s="1"/>
  <c r="L37"/>
  <c r="N37" s="1"/>
  <c r="O37" s="1"/>
  <c r="X36" i="19" s="1"/>
  <c r="AQ42" i="253"/>
  <c r="AP43"/>
  <c r="BO42"/>
  <c r="BN43"/>
  <c r="R42"/>
  <c r="S41"/>
  <c r="AV42"/>
  <c r="AW41"/>
  <c r="AJ44"/>
  <c r="AK43"/>
  <c r="BI42"/>
  <c r="BH43"/>
  <c r="X42"/>
  <c r="Y41"/>
  <c r="CH30" i="58"/>
  <c r="DB30"/>
  <c r="W36" i="15"/>
  <c r="T26" i="58"/>
  <c r="V29" i="6"/>
  <c r="W29" s="1"/>
  <c r="DA27" i="58" s="1"/>
  <c r="DD27" s="1"/>
  <c r="K26" i="80"/>
  <c r="CR30" i="58"/>
  <c r="Z30"/>
  <c r="F27" i="71"/>
  <c r="H27" s="1"/>
  <c r="I27" s="1"/>
  <c r="K26" i="77"/>
  <c r="P29" i="6"/>
  <c r="Q29" s="1"/>
  <c r="BW27" i="58" s="1"/>
  <c r="BZ27" s="1"/>
  <c r="AT30"/>
  <c r="AJ30"/>
  <c r="D29" i="6"/>
  <c r="E29" s="1"/>
  <c r="O27" i="58" s="1"/>
  <c r="R27" s="1"/>
  <c r="K26" i="71"/>
  <c r="AM36" i="15"/>
  <c r="DF26" i="58"/>
  <c r="BX30"/>
  <c r="AB32" i="5"/>
  <c r="R32"/>
  <c r="V32"/>
  <c r="P32"/>
  <c r="Z32"/>
  <c r="AD32"/>
  <c r="T32"/>
  <c r="X32"/>
  <c r="N32"/>
  <c r="AD26" i="58"/>
  <c r="K26" i="72"/>
  <c r="F29" i="6"/>
  <c r="G29" s="1"/>
  <c r="Y27" i="58" s="1"/>
  <c r="AB27" s="1"/>
  <c r="P30"/>
  <c r="F32"/>
  <c r="J33" i="5"/>
  <c r="F27" i="72"/>
  <c r="H27" s="1"/>
  <c r="I27" s="1"/>
  <c r="F27" i="80"/>
  <c r="H27" s="1"/>
  <c r="I27" s="1"/>
  <c r="F27" i="77"/>
  <c r="H27" s="1"/>
  <c r="I27" s="1"/>
  <c r="N35" i="19"/>
  <c r="BD30" i="58"/>
  <c r="BN30"/>
  <c r="CB26"/>
  <c r="BH28"/>
  <c r="BR28"/>
  <c r="R31" i="6"/>
  <c r="S31" s="1"/>
  <c r="CG29" i="58" s="1"/>
  <c r="CJ29" s="1"/>
  <c r="K28" i="78"/>
  <c r="T31" i="6"/>
  <c r="U31" s="1"/>
  <c r="CQ29" i="58" s="1"/>
  <c r="CT29" s="1"/>
  <c r="K28" i="79"/>
  <c r="F29" i="73"/>
  <c r="G41"/>
  <c r="F29" i="74"/>
  <c r="G41"/>
  <c r="F29" i="75"/>
  <c r="G41"/>
  <c r="F29" i="76"/>
  <c r="G41"/>
  <c r="CL28" i="58"/>
  <c r="CV28"/>
  <c r="AX28"/>
  <c r="AN28"/>
  <c r="F29" i="78"/>
  <c r="G41"/>
  <c r="F29" i="79"/>
  <c r="G41"/>
  <c r="H31" i="6"/>
  <c r="I31" s="1"/>
  <c r="AI29" i="58" s="1"/>
  <c r="AL29" s="1"/>
  <c r="K28" i="73"/>
  <c r="J31" i="6"/>
  <c r="K31" s="1"/>
  <c r="AS29" i="58" s="1"/>
  <c r="AV29" s="1"/>
  <c r="K28" i="74"/>
  <c r="L31" i="6"/>
  <c r="M31" s="1"/>
  <c r="BC29" i="58" s="1"/>
  <c r="BF29" s="1"/>
  <c r="K28" i="75"/>
  <c r="N31" i="6"/>
  <c r="O31" s="1"/>
  <c r="BM29" i="58" s="1"/>
  <c r="BP29" s="1"/>
  <c r="K28" i="76"/>
  <c r="AD43" i="253" l="1"/>
  <c r="AE42"/>
  <c r="L43"/>
  <c r="M42"/>
  <c r="BC43"/>
  <c r="BB44"/>
  <c r="G43"/>
  <c r="F44"/>
  <c r="I36" i="14"/>
  <c r="K36"/>
  <c r="M36"/>
  <c r="O36"/>
  <c r="G36"/>
  <c r="H36"/>
  <c r="J36"/>
  <c r="L36"/>
  <c r="N36"/>
  <c r="P36"/>
  <c r="T39" i="15"/>
  <c r="AJ39"/>
  <c r="L39"/>
  <c r="AR39"/>
  <c r="H39"/>
  <c r="AN39"/>
  <c r="P39"/>
  <c r="AF39"/>
  <c r="AB39"/>
  <c r="X39"/>
  <c r="B36" i="5"/>
  <c r="F35"/>
  <c r="X43" i="253"/>
  <c r="Y42"/>
  <c r="AJ45"/>
  <c r="AK44"/>
  <c r="S42"/>
  <c r="R43"/>
  <c r="AQ43"/>
  <c r="AP44"/>
  <c r="AV43"/>
  <c r="AW42"/>
  <c r="BH44"/>
  <c r="BI43"/>
  <c r="BO43"/>
  <c r="BN44"/>
  <c r="AR36" i="19"/>
  <c r="CF36"/>
  <c r="G54" i="29"/>
  <c r="G55" s="1"/>
  <c r="G56" s="1"/>
  <c r="DB31" i="58"/>
  <c r="AT31"/>
  <c r="K27" i="77"/>
  <c r="P30" i="6"/>
  <c r="Q30" s="1"/>
  <c r="BW28" i="58" s="1"/>
  <c r="BZ28" s="1"/>
  <c r="AD27"/>
  <c r="DF27"/>
  <c r="F28" i="77"/>
  <c r="H28" s="1"/>
  <c r="I28" s="1"/>
  <c r="F28" i="80"/>
  <c r="H28" s="1"/>
  <c r="I28" s="1"/>
  <c r="AD33" i="5"/>
  <c r="P33"/>
  <c r="T33"/>
  <c r="V33"/>
  <c r="X33"/>
  <c r="R33"/>
  <c r="L33"/>
  <c r="Z33"/>
  <c r="AB33"/>
  <c r="N33"/>
  <c r="BD31" i="58"/>
  <c r="AJ31"/>
  <c r="T27"/>
  <c r="K27" i="71"/>
  <c r="D30" i="6"/>
  <c r="E30" s="1"/>
  <c r="O28" i="58" s="1"/>
  <c r="R28" s="1"/>
  <c r="F33"/>
  <c r="J34" i="5"/>
  <c r="AR35" i="19"/>
  <c r="F28" i="72"/>
  <c r="H28" s="1"/>
  <c r="I28" s="1"/>
  <c r="Z31" i="58"/>
  <c r="CF35" i="19"/>
  <c r="K27" i="80"/>
  <c r="V30" i="6"/>
  <c r="W30" s="1"/>
  <c r="DA28" i="58" s="1"/>
  <c r="DD28" s="1"/>
  <c r="P31"/>
  <c r="BN31"/>
  <c r="K27" i="72"/>
  <c r="F30" i="6"/>
  <c r="G30" s="1"/>
  <c r="Y28" i="58" s="1"/>
  <c r="AB28" s="1"/>
  <c r="BX31"/>
  <c r="CH31"/>
  <c r="CR31"/>
  <c r="CB27"/>
  <c r="F28" i="71"/>
  <c r="H28" s="1"/>
  <c r="I28" s="1"/>
  <c r="BH29" i="58"/>
  <c r="AN29"/>
  <c r="F30" i="78"/>
  <c r="H30" s="1"/>
  <c r="I30" s="1"/>
  <c r="F41" i="76"/>
  <c r="H29"/>
  <c r="I29" s="1"/>
  <c r="F30" i="75"/>
  <c r="H30" s="1"/>
  <c r="I30" s="1"/>
  <c r="F41" i="74"/>
  <c r="H29"/>
  <c r="I29" s="1"/>
  <c r="F30" i="73"/>
  <c r="H30" s="1"/>
  <c r="I30" s="1"/>
  <c r="CV29" i="58"/>
  <c r="CL29"/>
  <c r="BR29"/>
  <c r="AX29"/>
  <c r="F30" i="79"/>
  <c r="H30" s="1"/>
  <c r="I30" s="1"/>
  <c r="F41"/>
  <c r="H29"/>
  <c r="I29" s="1"/>
  <c r="F41" i="78"/>
  <c r="H29"/>
  <c r="I29" s="1"/>
  <c r="F30" i="76"/>
  <c r="H30" s="1"/>
  <c r="I30" s="1"/>
  <c r="F41" i="75"/>
  <c r="H29"/>
  <c r="I29" s="1"/>
  <c r="F30" i="74"/>
  <c r="H30" s="1"/>
  <c r="I30" s="1"/>
  <c r="F41" i="73"/>
  <c r="H29"/>
  <c r="I29" s="1"/>
  <c r="AD44" i="253" l="1"/>
  <c r="AE43"/>
  <c r="L44"/>
  <c r="M43"/>
  <c r="BC44"/>
  <c r="BB45"/>
  <c r="F45"/>
  <c r="G44"/>
  <c r="J39" i="15"/>
  <c r="Z39"/>
  <c r="AL39"/>
  <c r="R39"/>
  <c r="N39"/>
  <c r="AD39"/>
  <c r="V39"/>
  <c r="AP39"/>
  <c r="AH39"/>
  <c r="AT39"/>
  <c r="B37" i="5"/>
  <c r="F36"/>
  <c r="H36" s="1"/>
  <c r="AF38" i="15"/>
  <c r="H38"/>
  <c r="AB38"/>
  <c r="AJ38"/>
  <c r="AN38"/>
  <c r="L38"/>
  <c r="T38"/>
  <c r="X38"/>
  <c r="P38"/>
  <c r="AR38"/>
  <c r="AW43" i="253"/>
  <c r="AV44"/>
  <c r="Y43"/>
  <c r="X44"/>
  <c r="BN45"/>
  <c r="BO44"/>
  <c r="S43"/>
  <c r="R44"/>
  <c r="BH45"/>
  <c r="BI44"/>
  <c r="AK45"/>
  <c r="AJ46"/>
  <c r="AP45"/>
  <c r="AQ44"/>
  <c r="G57" i="29"/>
  <c r="G41" i="72"/>
  <c r="F29"/>
  <c r="BX32" i="58"/>
  <c r="P31" i="6"/>
  <c r="Q31" s="1"/>
  <c r="BW29" i="58" s="1"/>
  <c r="BZ29" s="1"/>
  <c r="K28" i="77"/>
  <c r="T28" i="58"/>
  <c r="Z32"/>
  <c r="D31" i="6"/>
  <c r="E31" s="1"/>
  <c r="O29" i="58" s="1"/>
  <c r="R29" s="1"/>
  <c r="K28" i="71"/>
  <c r="AD28" i="58"/>
  <c r="P32"/>
  <c r="BD32"/>
  <c r="G41" i="80"/>
  <c r="F29"/>
  <c r="DF28" i="58"/>
  <c r="AD34" i="5"/>
  <c r="T34"/>
  <c r="R34"/>
  <c r="X34"/>
  <c r="V34"/>
  <c r="Z34"/>
  <c r="L34"/>
  <c r="AB34"/>
  <c r="P34"/>
  <c r="N34"/>
  <c r="CR32" i="58"/>
  <c r="DB32"/>
  <c r="G41" i="71"/>
  <c r="F29"/>
  <c r="F31" i="6"/>
  <c r="G31" s="1"/>
  <c r="Y29" i="58" s="1"/>
  <c r="AB29" s="1"/>
  <c r="K28" i="72"/>
  <c r="AT32" i="58"/>
  <c r="AJ32"/>
  <c r="G41" i="77"/>
  <c r="F29"/>
  <c r="CB28" i="58"/>
  <c r="CH32"/>
  <c r="BN32"/>
  <c r="K28" i="80"/>
  <c r="V31" i="6"/>
  <c r="W31" s="1"/>
  <c r="DA29" i="58" s="1"/>
  <c r="DD29" s="1"/>
  <c r="F35" i="74"/>
  <c r="F35" i="76"/>
  <c r="F35" i="79"/>
  <c r="F35" i="73"/>
  <c r="F35" i="75"/>
  <c r="F35" i="78"/>
  <c r="F33" i="73"/>
  <c r="F33" i="75"/>
  <c r="F33" i="78"/>
  <c r="F33" i="74"/>
  <c r="F33" i="76"/>
  <c r="F33" i="79"/>
  <c r="F32" i="74"/>
  <c r="F32" i="76"/>
  <c r="F32" i="79"/>
  <c r="F32" i="73"/>
  <c r="F32" i="75"/>
  <c r="F32" i="78"/>
  <c r="H41" i="73"/>
  <c r="F31" i="74"/>
  <c r="H41" i="75"/>
  <c r="F31" i="76"/>
  <c r="H41" i="78"/>
  <c r="H41" i="79"/>
  <c r="F31"/>
  <c r="K30" i="73"/>
  <c r="H33" i="6"/>
  <c r="K30" i="75"/>
  <c r="L33" i="6"/>
  <c r="K30" i="78"/>
  <c r="R33" i="6"/>
  <c r="J33"/>
  <c r="K30" i="74"/>
  <c r="N33" i="6"/>
  <c r="K30" i="76"/>
  <c r="T33" i="6"/>
  <c r="K30" i="79"/>
  <c r="F31" i="73"/>
  <c r="H41" i="74"/>
  <c r="F31" i="75"/>
  <c r="H41" i="76"/>
  <c r="F31" i="78"/>
  <c r="BB46" i="253" l="1"/>
  <c r="BC45"/>
  <c r="M44"/>
  <c r="L45"/>
  <c r="AD45"/>
  <c r="AE44"/>
  <c r="F46"/>
  <c r="G45"/>
  <c r="W39" i="15"/>
  <c r="O39"/>
  <c r="AM39"/>
  <c r="AU39"/>
  <c r="AQ39"/>
  <c r="AE39"/>
  <c r="S39"/>
  <c r="AA39"/>
  <c r="AI39"/>
  <c r="K39"/>
  <c r="B38" i="5"/>
  <c r="F37"/>
  <c r="H37" s="1"/>
  <c r="R38" i="15"/>
  <c r="AP38"/>
  <c r="AD38"/>
  <c r="AT38"/>
  <c r="Z38"/>
  <c r="N38"/>
  <c r="AL38"/>
  <c r="J38"/>
  <c r="V38"/>
  <c r="AH38"/>
  <c r="AP46" i="253"/>
  <c r="AQ45"/>
  <c r="BI45"/>
  <c r="BH46"/>
  <c r="Y44"/>
  <c r="X45"/>
  <c r="BN46"/>
  <c r="BO45"/>
  <c r="AK46"/>
  <c r="AJ47"/>
  <c r="R45"/>
  <c r="S44"/>
  <c r="AW44"/>
  <c r="AV45"/>
  <c r="G58" i="29"/>
  <c r="AP24" s="1"/>
  <c r="AQ24" s="1"/>
  <c r="AE21" i="37" s="1"/>
  <c r="H35" i="78"/>
  <c r="I35" s="1"/>
  <c r="H35" i="73"/>
  <c r="I35" s="1"/>
  <c r="H35" i="76"/>
  <c r="I35" s="1"/>
  <c r="H35" i="75"/>
  <c r="I35" s="1"/>
  <c r="H35" i="79"/>
  <c r="I35" s="1"/>
  <c r="H35" i="74"/>
  <c r="I35" s="1"/>
  <c r="F34" i="79"/>
  <c r="DF29" i="58"/>
  <c r="Z33"/>
  <c r="BD33"/>
  <c r="F34" i="73"/>
  <c r="F35" i="58"/>
  <c r="J36" i="5"/>
  <c r="P33" i="58"/>
  <c r="AT33"/>
  <c r="F34" i="75"/>
  <c r="F34" i="76"/>
  <c r="F30" i="77"/>
  <c r="H30" s="1"/>
  <c r="I30" s="1"/>
  <c r="AD29" i="58"/>
  <c r="F41" i="71"/>
  <c r="H29"/>
  <c r="I29" s="1"/>
  <c r="CR33" i="58"/>
  <c r="BX33"/>
  <c r="F30" i="80"/>
  <c r="H30" s="1"/>
  <c r="I30" s="1"/>
  <c r="CB29" i="58"/>
  <c r="F34" i="78"/>
  <c r="H29" i="77"/>
  <c r="I29" s="1"/>
  <c r="F41"/>
  <c r="CH33" i="58"/>
  <c r="H29" i="80"/>
  <c r="I29" s="1"/>
  <c r="F41"/>
  <c r="T29" i="58"/>
  <c r="F34" i="74"/>
  <c r="F30" i="72"/>
  <c r="H30" s="1"/>
  <c r="I30" s="1"/>
  <c r="F30" i="71"/>
  <c r="AJ33" i="58"/>
  <c r="BN33"/>
  <c r="DB33"/>
  <c r="F41" i="72"/>
  <c r="H29"/>
  <c r="I29" s="1"/>
  <c r="H33" i="79"/>
  <c r="I33" s="1"/>
  <c r="H33" i="76"/>
  <c r="I33" s="1"/>
  <c r="H33" i="74"/>
  <c r="I33" s="1"/>
  <c r="H33" i="78"/>
  <c r="I33" s="1"/>
  <c r="H33" i="75"/>
  <c r="I33" s="1"/>
  <c r="H33" i="73"/>
  <c r="I33" s="1"/>
  <c r="H32" i="79"/>
  <c r="I32" s="1"/>
  <c r="H32" i="76"/>
  <c r="I32" s="1"/>
  <c r="H32" i="74"/>
  <c r="I32" s="1"/>
  <c r="H32" i="78"/>
  <c r="I32" s="1"/>
  <c r="H32" i="75"/>
  <c r="I32" s="1"/>
  <c r="H32" i="73"/>
  <c r="I32" s="1"/>
  <c r="H31" i="78"/>
  <c r="I31" s="1"/>
  <c r="N32" i="6"/>
  <c r="O32" s="1"/>
  <c r="BM30" i="58" s="1"/>
  <c r="BP30" s="1"/>
  <c r="K29" i="76"/>
  <c r="I41"/>
  <c r="H31" i="75"/>
  <c r="I31" s="1"/>
  <c r="J32" i="6"/>
  <c r="K32" s="1"/>
  <c r="AS30" i="58" s="1"/>
  <c r="AV30" s="1"/>
  <c r="K29" i="74"/>
  <c r="I41"/>
  <c r="H31" i="73"/>
  <c r="I31" s="1"/>
  <c r="U33" i="6"/>
  <c r="O33"/>
  <c r="K33"/>
  <c r="T32"/>
  <c r="U32" s="1"/>
  <c r="CQ30" i="58" s="1"/>
  <c r="CT30" s="1"/>
  <c r="K29" i="79"/>
  <c r="I41"/>
  <c r="R32" i="6"/>
  <c r="S32" s="1"/>
  <c r="CG30" i="58" s="1"/>
  <c r="CJ30" s="1"/>
  <c r="K29" i="78"/>
  <c r="I41"/>
  <c r="H31" i="76"/>
  <c r="I31" s="1"/>
  <c r="I41" i="75"/>
  <c r="L32" i="6"/>
  <c r="M32" s="1"/>
  <c r="BC30" i="58" s="1"/>
  <c r="BF30" s="1"/>
  <c r="K29" i="75"/>
  <c r="H31" i="74"/>
  <c r="I31" s="1"/>
  <c r="H32" i="6"/>
  <c r="I32" s="1"/>
  <c r="AI30" i="58" s="1"/>
  <c r="AL30" s="1"/>
  <c r="K29" i="73"/>
  <c r="I41"/>
  <c r="S33" i="6"/>
  <c r="M33"/>
  <c r="I33"/>
  <c r="H31" i="79"/>
  <c r="I31" s="1"/>
  <c r="AD46" i="253" l="1"/>
  <c r="AD47" s="1"/>
  <c r="AD48" s="1"/>
  <c r="AD49" s="1"/>
  <c r="AD50" s="1"/>
  <c r="AD52" s="1"/>
  <c r="AE45"/>
  <c r="AE46" s="1"/>
  <c r="AE47" s="1"/>
  <c r="AE48" s="1"/>
  <c r="AE49" s="1"/>
  <c r="AE50" s="1"/>
  <c r="AE52" s="1"/>
  <c r="BC46"/>
  <c r="BB47"/>
  <c r="L46"/>
  <c r="M45"/>
  <c r="G46"/>
  <c r="F47"/>
  <c r="AP41" i="29"/>
  <c r="AQ41" s="1"/>
  <c r="AE38" i="37" s="1"/>
  <c r="BK41" i="29"/>
  <c r="BL41" s="1"/>
  <c r="AT38" i="37" s="1"/>
  <c r="AB41" i="29"/>
  <c r="AC41" s="1"/>
  <c r="U38" i="37" s="1"/>
  <c r="G41" i="29"/>
  <c r="H41" s="1"/>
  <c r="F38" i="37" s="1"/>
  <c r="AW41" i="29"/>
  <c r="AX41" s="1"/>
  <c r="AJ38" i="37" s="1"/>
  <c r="N41" i="29"/>
  <c r="BR41"/>
  <c r="AI41"/>
  <c r="U41"/>
  <c r="BY41"/>
  <c r="BD41"/>
  <c r="BV38" i="19"/>
  <c r="CP38"/>
  <c r="CF38"/>
  <c r="N38"/>
  <c r="BB38"/>
  <c r="BL38"/>
  <c r="CZ38"/>
  <c r="X38"/>
  <c r="AH38"/>
  <c r="AR38"/>
  <c r="G40" i="29"/>
  <c r="H40" s="1"/>
  <c r="F37" i="37" s="1"/>
  <c r="AB40" i="29"/>
  <c r="AC40" s="1"/>
  <c r="U37" i="37" s="1"/>
  <c r="U40" i="29"/>
  <c r="V40" s="1"/>
  <c r="P37" i="37" s="1"/>
  <c r="AI40" i="29"/>
  <c r="BY40"/>
  <c r="N40"/>
  <c r="AP40"/>
  <c r="BD40"/>
  <c r="BR40"/>
  <c r="AW40"/>
  <c r="BK40"/>
  <c r="B39" i="5"/>
  <c r="F38"/>
  <c r="F36" i="58"/>
  <c r="J37" i="5"/>
  <c r="W38" i="15"/>
  <c r="AA38"/>
  <c r="S38"/>
  <c r="AI38"/>
  <c r="K38"/>
  <c r="O38"/>
  <c r="AU38"/>
  <c r="AQ38"/>
  <c r="AM38"/>
  <c r="AE38"/>
  <c r="R46" i="253"/>
  <c r="S45"/>
  <c r="BO46"/>
  <c r="BN47"/>
  <c r="AQ46"/>
  <c r="AP47"/>
  <c r="AV46"/>
  <c r="AW45"/>
  <c r="AJ48"/>
  <c r="AK47"/>
  <c r="X46"/>
  <c r="Y45"/>
  <c r="BI46"/>
  <c r="BH47"/>
  <c r="N39" i="29"/>
  <c r="AW39"/>
  <c r="BR39"/>
  <c r="BS39" s="1"/>
  <c r="AY36" i="37" s="1"/>
  <c r="AI39" i="29"/>
  <c r="AB39"/>
  <c r="G39"/>
  <c r="AP39"/>
  <c r="BD39"/>
  <c r="BY39"/>
  <c r="U39"/>
  <c r="BK39"/>
  <c r="U19"/>
  <c r="V19" s="1"/>
  <c r="P16" i="37" s="1"/>
  <c r="AP33" i="29"/>
  <c r="AQ33" s="1"/>
  <c r="AE30" i="37" s="1"/>
  <c r="AB31" i="29"/>
  <c r="AC31" s="1"/>
  <c r="U28" i="37" s="1"/>
  <c r="BD28" i="29"/>
  <c r="BE28" s="1"/>
  <c r="AO25" i="37" s="1"/>
  <c r="AI31" i="29"/>
  <c r="AJ31" s="1"/>
  <c r="Z28" i="37" s="1"/>
  <c r="BK27" i="29"/>
  <c r="BL27" s="1"/>
  <c r="AT24" i="37" s="1"/>
  <c r="BY9" i="29"/>
  <c r="BZ9" s="1"/>
  <c r="BD6" i="37" s="1"/>
  <c r="G31" i="29"/>
  <c r="H31" s="1"/>
  <c r="F28" i="37" s="1"/>
  <c r="BD22" i="29"/>
  <c r="BE22" s="1"/>
  <c r="AO19" i="37" s="1"/>
  <c r="BD9" i="29"/>
  <c r="BE9" s="1"/>
  <c r="AO6" i="37" s="1"/>
  <c r="N15" i="29"/>
  <c r="O15" s="1"/>
  <c r="K12" i="37" s="1"/>
  <c r="G20" i="29"/>
  <c r="H20" s="1"/>
  <c r="F17" i="37" s="1"/>
  <c r="AI8" i="29"/>
  <c r="AJ8" s="1"/>
  <c r="BR13"/>
  <c r="BS13" s="1"/>
  <c r="AY10" i="37" s="1"/>
  <c r="AP21" i="29"/>
  <c r="AQ21" s="1"/>
  <c r="AE18" i="37" s="1"/>
  <c r="G29" i="29"/>
  <c r="H29" s="1"/>
  <c r="F26" i="37" s="1"/>
  <c r="AB24" i="29"/>
  <c r="AC24" s="1"/>
  <c r="U21" i="37" s="1"/>
  <c r="AI10" i="29"/>
  <c r="AJ10" s="1"/>
  <c r="Z7" i="37" s="1"/>
  <c r="AW24" i="29"/>
  <c r="AX24" s="1"/>
  <c r="AJ21" i="37" s="1"/>
  <c r="BD27" i="29"/>
  <c r="BE27" s="1"/>
  <c r="AO24" i="37" s="1"/>
  <c r="AP10" i="29"/>
  <c r="AQ10" s="1"/>
  <c r="AE7" i="37" s="1"/>
  <c r="BD12" i="29"/>
  <c r="BE12" s="1"/>
  <c r="AO9" i="37" s="1"/>
  <c r="BD8" i="29"/>
  <c r="BE8" s="1"/>
  <c r="AI26"/>
  <c r="AJ26" s="1"/>
  <c r="Z23" i="37" s="1"/>
  <c r="BR16" i="29"/>
  <c r="BS16" s="1"/>
  <c r="AY13" i="37" s="1"/>
  <c r="N21" i="29"/>
  <c r="O21" s="1"/>
  <c r="K18" i="37" s="1"/>
  <c r="AW36" i="29"/>
  <c r="AX36" s="1"/>
  <c r="AJ33" i="37" s="1"/>
  <c r="BR36" i="29"/>
  <c r="BS36" s="1"/>
  <c r="AY33" i="37" s="1"/>
  <c r="BK38" i="29"/>
  <c r="BL38" s="1"/>
  <c r="AT35" i="37" s="1"/>
  <c r="U29" i="29"/>
  <c r="V29" s="1"/>
  <c r="P26" i="37" s="1"/>
  <c r="BY13" i="29"/>
  <c r="BZ13" s="1"/>
  <c r="BD10" i="37" s="1"/>
  <c r="AP20" i="29"/>
  <c r="AQ20" s="1"/>
  <c r="AE17" i="37" s="1"/>
  <c r="AP16" i="29"/>
  <c r="AQ16" s="1"/>
  <c r="AE13" i="37" s="1"/>
  <c r="AW17" i="29"/>
  <c r="AX17" s="1"/>
  <c r="AJ14" i="37" s="1"/>
  <c r="AW19" i="29"/>
  <c r="AX19" s="1"/>
  <c r="AJ16" i="37" s="1"/>
  <c r="BR37" i="29"/>
  <c r="BS37" s="1"/>
  <c r="AY34" i="37" s="1"/>
  <c r="BD30" i="29"/>
  <c r="BE30" s="1"/>
  <c r="AO27" i="37" s="1"/>
  <c r="AW21" i="29"/>
  <c r="AX21" s="1"/>
  <c r="AJ18" i="37" s="1"/>
  <c r="BD32" i="29"/>
  <c r="BE32" s="1"/>
  <c r="AO29" i="37" s="1"/>
  <c r="BD34" i="29"/>
  <c r="BE34" s="1"/>
  <c r="AO31" i="37" s="1"/>
  <c r="BK31" i="29"/>
  <c r="BL31" s="1"/>
  <c r="AT28" i="37" s="1"/>
  <c r="AI9" i="29"/>
  <c r="AJ9" s="1"/>
  <c r="Z6" i="37" s="1"/>
  <c r="N14" i="29"/>
  <c r="O14" s="1"/>
  <c r="K11" i="37" s="1"/>
  <c r="BK9" i="29"/>
  <c r="BL9" s="1"/>
  <c r="AT6" i="37" s="1"/>
  <c r="N26" i="29"/>
  <c r="O26" s="1"/>
  <c r="K23" i="37" s="1"/>
  <c r="N25" i="29"/>
  <c r="O25" s="1"/>
  <c r="K22" i="37" s="1"/>
  <c r="AI25" i="29"/>
  <c r="AJ25" s="1"/>
  <c r="Z22" i="37" s="1"/>
  <c r="BK35" i="29"/>
  <c r="BL35" s="1"/>
  <c r="AT32" i="37" s="1"/>
  <c r="AB10" i="29"/>
  <c r="AC10" s="1"/>
  <c r="U7" i="37" s="1"/>
  <c r="AI12" i="29"/>
  <c r="AJ12" s="1"/>
  <c r="Z9" i="37" s="1"/>
  <c r="AP38" i="29"/>
  <c r="AQ38" s="1"/>
  <c r="AE35" i="37" s="1"/>
  <c r="BR34" i="29"/>
  <c r="BS34" s="1"/>
  <c r="AY31" i="37" s="1"/>
  <c r="AW13" i="29"/>
  <c r="AX13" s="1"/>
  <c r="AJ10" i="37" s="1"/>
  <c r="AP36" i="29"/>
  <c r="AQ36" s="1"/>
  <c r="AE33" i="37" s="1"/>
  <c r="BD11" i="29"/>
  <c r="BE11" s="1"/>
  <c r="AO8" i="37" s="1"/>
  <c r="BK16" i="29"/>
  <c r="BL16" s="1"/>
  <c r="AT13" i="37" s="1"/>
  <c r="AI16" i="29"/>
  <c r="AJ16" s="1"/>
  <c r="Z13" i="37" s="1"/>
  <c r="AW25" i="29"/>
  <c r="AX25" s="1"/>
  <c r="AJ22" i="37" s="1"/>
  <c r="BK33" i="29"/>
  <c r="BL33" s="1"/>
  <c r="AT30" i="37" s="1"/>
  <c r="BR32" i="29"/>
  <c r="BS32" s="1"/>
  <c r="AY29" i="37" s="1"/>
  <c r="AW12" i="29"/>
  <c r="AX12" s="1"/>
  <c r="AJ9" i="37" s="1"/>
  <c r="G26" i="29"/>
  <c r="H26" s="1"/>
  <c r="F23" i="37" s="1"/>
  <c r="AB29" i="29"/>
  <c r="AC29" s="1"/>
  <c r="U26" i="37" s="1"/>
  <c r="AB36" i="29"/>
  <c r="AC36" s="1"/>
  <c r="U33" i="37" s="1"/>
  <c r="BR28" i="29"/>
  <c r="BS28" s="1"/>
  <c r="AY25" i="37" s="1"/>
  <c r="BY16" i="29"/>
  <c r="BZ16" s="1"/>
  <c r="BD13" i="37" s="1"/>
  <c r="U28" i="29"/>
  <c r="V28" s="1"/>
  <c r="P25" i="37" s="1"/>
  <c r="AI11" i="29"/>
  <c r="AJ11" s="1"/>
  <c r="Z8" i="37" s="1"/>
  <c r="AP32" i="29"/>
  <c r="AQ32" s="1"/>
  <c r="AE29" i="37" s="1"/>
  <c r="G18" i="29"/>
  <c r="H18" s="1"/>
  <c r="F15" i="37" s="1"/>
  <c r="G30" i="29"/>
  <c r="H30" s="1"/>
  <c r="F27" i="37" s="1"/>
  <c r="AW9" i="29"/>
  <c r="AX9" s="1"/>
  <c r="AJ6" i="37" s="1"/>
  <c r="BD23" i="29"/>
  <c r="BE23" s="1"/>
  <c r="AO20" i="37" s="1"/>
  <c r="AW18" i="29"/>
  <c r="AX18" s="1"/>
  <c r="AJ15" i="37" s="1"/>
  <c r="U10" i="29"/>
  <c r="V10" s="1"/>
  <c r="P7" i="37" s="1"/>
  <c r="N30" i="29"/>
  <c r="O30" s="1"/>
  <c r="K27" i="37" s="1"/>
  <c r="N8" i="29"/>
  <c r="O8" s="1"/>
  <c r="AW15"/>
  <c r="AX15" s="1"/>
  <c r="AJ12" i="37" s="1"/>
  <c r="U30" i="29"/>
  <c r="V30" s="1"/>
  <c r="P27" i="37" s="1"/>
  <c r="AB33" i="29"/>
  <c r="AC33" s="1"/>
  <c r="U30" i="37" s="1"/>
  <c r="BR18" i="29"/>
  <c r="BS18" s="1"/>
  <c r="AY15" i="37" s="1"/>
  <c r="BK30" i="29"/>
  <c r="BL30" s="1"/>
  <c r="AT27" i="37" s="1"/>
  <c r="BY26" i="29"/>
  <c r="BZ26" s="1"/>
  <c r="BD23" i="37" s="1"/>
  <c r="U20" i="29"/>
  <c r="V20" s="1"/>
  <c r="P17" i="37" s="1"/>
  <c r="BR33" i="29"/>
  <c r="BS33" s="1"/>
  <c r="AY30" i="37" s="1"/>
  <c r="AW35" i="29"/>
  <c r="AX35" s="1"/>
  <c r="AJ32" i="37" s="1"/>
  <c r="AB21" i="29"/>
  <c r="AC21" s="1"/>
  <c r="U18" i="37" s="1"/>
  <c r="BD26" i="29"/>
  <c r="BE26" s="1"/>
  <c r="AO23" i="37" s="1"/>
  <c r="U35" i="29"/>
  <c r="V35" s="1"/>
  <c r="P32" i="37" s="1"/>
  <c r="BY21" i="29"/>
  <c r="BZ21" s="1"/>
  <c r="BD18" i="37" s="1"/>
  <c r="U17" i="29"/>
  <c r="V17" s="1"/>
  <c r="P14" i="37" s="1"/>
  <c r="BD36" i="29"/>
  <c r="BE36" s="1"/>
  <c r="AO33" i="37" s="1"/>
  <c r="U32" i="29"/>
  <c r="V32" s="1"/>
  <c r="P29" i="37" s="1"/>
  <c r="G19" i="29"/>
  <c r="H19" s="1"/>
  <c r="F16" i="37" s="1"/>
  <c r="BY27" i="29"/>
  <c r="BZ27" s="1"/>
  <c r="BD24" i="37" s="1"/>
  <c r="AI22" i="29"/>
  <c r="AJ22" s="1"/>
  <c r="Z19" i="37" s="1"/>
  <c r="AW10" i="29"/>
  <c r="AX10" s="1"/>
  <c r="AJ7" i="37" s="1"/>
  <c r="BD33" i="29"/>
  <c r="BE33" s="1"/>
  <c r="AO30" i="37" s="1"/>
  <c r="BK15" i="29"/>
  <c r="BL15" s="1"/>
  <c r="AT12" i="37" s="1"/>
  <c r="BK23" i="29"/>
  <c r="BL23" s="1"/>
  <c r="AT20" i="37" s="1"/>
  <c r="AI29" i="29"/>
  <c r="AJ29" s="1"/>
  <c r="Z26" i="37" s="1"/>
  <c r="AP34" i="29"/>
  <c r="AQ34" s="1"/>
  <c r="AE31" i="37" s="1"/>
  <c r="G22" i="29"/>
  <c r="H22" s="1"/>
  <c r="F19" i="37" s="1"/>
  <c r="G16" i="29"/>
  <c r="H16" s="1"/>
  <c r="F13" i="37" s="1"/>
  <c r="BK29" i="29"/>
  <c r="BL29" s="1"/>
  <c r="AT26" i="37" s="1"/>
  <c r="N23" i="29"/>
  <c r="O23" s="1"/>
  <c r="K20" i="37" s="1"/>
  <c r="BK18" i="29"/>
  <c r="BL18" s="1"/>
  <c r="AT15" i="37" s="1"/>
  <c r="N33" i="29"/>
  <c r="O33" s="1"/>
  <c r="K30" i="37" s="1"/>
  <c r="BY36" i="29"/>
  <c r="BZ36" s="1"/>
  <c r="BD33" i="37" s="1"/>
  <c r="AP13" i="29"/>
  <c r="AQ13" s="1"/>
  <c r="AE10" i="37" s="1"/>
  <c r="U9" i="29"/>
  <c r="V9" s="1"/>
  <c r="P6" i="37" s="1"/>
  <c r="BK14" i="29"/>
  <c r="BL14" s="1"/>
  <c r="AT11" i="37" s="1"/>
  <c r="N34" i="29"/>
  <c r="O34" s="1"/>
  <c r="K31" i="37" s="1"/>
  <c r="AP12" i="29"/>
  <c r="AQ12" s="1"/>
  <c r="AE9" i="37" s="1"/>
  <c r="BK13" i="29"/>
  <c r="BL13" s="1"/>
  <c r="AT10" i="37" s="1"/>
  <c r="BR38" i="29"/>
  <c r="BS38" s="1"/>
  <c r="AY35" i="37" s="1"/>
  <c r="BD38" i="29"/>
  <c r="BE38" s="1"/>
  <c r="AO35" i="37" s="1"/>
  <c r="AP8" i="29"/>
  <c r="AQ8" s="1"/>
  <c r="AI32"/>
  <c r="AJ32" s="1"/>
  <c r="Z29" i="37" s="1"/>
  <c r="AW27" i="29"/>
  <c r="AX27" s="1"/>
  <c r="AJ24" i="37" s="1"/>
  <c r="BY33" i="29"/>
  <c r="BZ33" s="1"/>
  <c r="BD30" i="37" s="1"/>
  <c r="BK37" i="29"/>
  <c r="BL37" s="1"/>
  <c r="AT34" i="37" s="1"/>
  <c r="G15" i="29"/>
  <c r="H15" s="1"/>
  <c r="F12" i="37" s="1"/>
  <c r="AB18" i="29"/>
  <c r="AC18" s="1"/>
  <c r="U15" i="37" s="1"/>
  <c r="BR27" i="29"/>
  <c r="BS27" s="1"/>
  <c r="AY24" i="37" s="1"/>
  <c r="AI37" i="29"/>
  <c r="AJ37" s="1"/>
  <c r="Z34" i="37" s="1"/>
  <c r="AI17" i="29"/>
  <c r="AJ17" s="1"/>
  <c r="Z14" i="37" s="1"/>
  <c r="N29" i="29"/>
  <c r="O29" s="1"/>
  <c r="K26" i="37" s="1"/>
  <c r="U24" i="29"/>
  <c r="V24" s="1"/>
  <c r="P21" i="37" s="1"/>
  <c r="N32" i="29"/>
  <c r="O32" s="1"/>
  <c r="K29" i="37" s="1"/>
  <c r="BK11" i="29"/>
  <c r="BL11" s="1"/>
  <c r="AT8" i="37" s="1"/>
  <c r="BR31" i="29"/>
  <c r="BS31" s="1"/>
  <c r="AY28" i="37" s="1"/>
  <c r="AB22" i="29"/>
  <c r="AC22" s="1"/>
  <c r="U19" i="37" s="1"/>
  <c r="N17" i="29"/>
  <c r="O17" s="1"/>
  <c r="K14" i="37" s="1"/>
  <c r="U34" i="29"/>
  <c r="V34" s="1"/>
  <c r="P31" i="37" s="1"/>
  <c r="AB23" i="29"/>
  <c r="AC23" s="1"/>
  <c r="U20" i="37" s="1"/>
  <c r="U18" i="29"/>
  <c r="V18" s="1"/>
  <c r="P15" i="37" s="1"/>
  <c r="BY31" i="29"/>
  <c r="BZ31" s="1"/>
  <c r="BD28" i="37" s="1"/>
  <c r="G14" i="29"/>
  <c r="H14" s="1"/>
  <c r="F11" i="37" s="1"/>
  <c r="BY20" i="29"/>
  <c r="BZ20" s="1"/>
  <c r="BD17" i="37" s="1"/>
  <c r="BR17" i="29"/>
  <c r="BS17" s="1"/>
  <c r="AY14" i="37" s="1"/>
  <c r="N37" i="29"/>
  <c r="O37" s="1"/>
  <c r="K34" i="37" s="1"/>
  <c r="AP14" i="29"/>
  <c r="AQ14" s="1"/>
  <c r="AE11" i="37" s="1"/>
  <c r="U26" i="29"/>
  <c r="V26" s="1"/>
  <c r="P23" i="37" s="1"/>
  <c r="AW28" i="29"/>
  <c r="AX28" s="1"/>
  <c r="AJ25" i="37" s="1"/>
  <c r="N13" i="29"/>
  <c r="O13" s="1"/>
  <c r="K10" i="37" s="1"/>
  <c r="AB16" i="29"/>
  <c r="AC16" s="1"/>
  <c r="U13" i="37" s="1"/>
  <c r="BK10" i="29"/>
  <c r="BL10" s="1"/>
  <c r="AT7" i="37" s="1"/>
  <c r="U8" i="29"/>
  <c r="V8" s="1"/>
  <c r="AI27"/>
  <c r="AJ27" s="1"/>
  <c r="Z24" i="37" s="1"/>
  <c r="U22" i="29"/>
  <c r="V22" s="1"/>
  <c r="P19" i="37" s="1"/>
  <c r="G34" i="29"/>
  <c r="H34" s="1"/>
  <c r="F31" i="37" s="1"/>
  <c r="BD17" i="29"/>
  <c r="BE17" s="1"/>
  <c r="AO14" i="37" s="1"/>
  <c r="N27" i="29"/>
  <c r="O27" s="1"/>
  <c r="K24" i="37" s="1"/>
  <c r="AP18" i="29"/>
  <c r="AQ18" s="1"/>
  <c r="AE15" i="37" s="1"/>
  <c r="AP27" i="29"/>
  <c r="AQ27" s="1"/>
  <c r="AE24" i="37" s="1"/>
  <c r="AB15" i="29"/>
  <c r="AC15" s="1"/>
  <c r="U12" i="37" s="1"/>
  <c r="BR21" i="29"/>
  <c r="BS21" s="1"/>
  <c r="AY18" i="37" s="1"/>
  <c r="U13" i="29"/>
  <c r="V13" s="1"/>
  <c r="P10" i="37" s="1"/>
  <c r="AW22" i="29"/>
  <c r="AX22" s="1"/>
  <c r="AJ19" i="37" s="1"/>
  <c r="BD29" i="29"/>
  <c r="BE29" s="1"/>
  <c r="AO26" i="37" s="1"/>
  <c r="BY14" i="29"/>
  <c r="BZ14" s="1"/>
  <c r="BD11" i="37" s="1"/>
  <c r="N19" i="29"/>
  <c r="O19" s="1"/>
  <c r="K16" i="37" s="1"/>
  <c r="BD24" i="29"/>
  <c r="BE24" s="1"/>
  <c r="AO21" i="37" s="1"/>
  <c r="BY11" i="29"/>
  <c r="BZ11" s="1"/>
  <c r="BD8" i="37" s="1"/>
  <c r="BD14" i="29"/>
  <c r="BE14" s="1"/>
  <c r="AO11" i="37" s="1"/>
  <c r="BK25" i="29"/>
  <c r="BL25" s="1"/>
  <c r="AT22" i="37" s="1"/>
  <c r="AI13" i="29"/>
  <c r="AJ13" s="1"/>
  <c r="Z10" i="37" s="1"/>
  <c r="BD31" i="29"/>
  <c r="BE31" s="1"/>
  <c r="AO28" i="37" s="1"/>
  <c r="BY32" i="29"/>
  <c r="BZ32" s="1"/>
  <c r="BD29" i="37" s="1"/>
  <c r="BK12" i="29"/>
  <c r="BL12" s="1"/>
  <c r="AT9" i="37" s="1"/>
  <c r="G8" i="29"/>
  <c r="H8" s="1"/>
  <c r="AB32"/>
  <c r="AC32" s="1"/>
  <c r="U29" i="37" s="1"/>
  <c r="BK34" i="29"/>
  <c r="BL34" s="1"/>
  <c r="AT31" i="37" s="1"/>
  <c r="BK19" i="29"/>
  <c r="BL19" s="1"/>
  <c r="AT16" i="37" s="1"/>
  <c r="BR24" i="29"/>
  <c r="BS24" s="1"/>
  <c r="AY21" i="37" s="1"/>
  <c r="BR30" i="29"/>
  <c r="BS30" s="1"/>
  <c r="AY27" i="37" s="1"/>
  <c r="BD18" i="29"/>
  <c r="BE18" s="1"/>
  <c r="AO15" i="37" s="1"/>
  <c r="BY8" i="29"/>
  <c r="BZ8" s="1"/>
  <c r="BR26"/>
  <c r="BS26" s="1"/>
  <c r="AY23" i="37" s="1"/>
  <c r="BY12" i="29"/>
  <c r="BZ12" s="1"/>
  <c r="BD9" i="37" s="1"/>
  <c r="BY34" i="29"/>
  <c r="BZ34" s="1"/>
  <c r="BD31" i="37" s="1"/>
  <c r="N16" i="29"/>
  <c r="O16" s="1"/>
  <c r="K13" i="37" s="1"/>
  <c r="BY25" i="29"/>
  <c r="BZ25" s="1"/>
  <c r="BD22" i="37" s="1"/>
  <c r="BK21" i="29"/>
  <c r="BL21" s="1"/>
  <c r="AT18" i="37" s="1"/>
  <c r="AP23" i="29"/>
  <c r="AQ23" s="1"/>
  <c r="AE20" i="37" s="1"/>
  <c r="BY19" i="29"/>
  <c r="BZ19" s="1"/>
  <c r="BD16" i="37" s="1"/>
  <c r="BR25" i="29"/>
  <c r="BS25" s="1"/>
  <c r="AY22" i="37" s="1"/>
  <c r="BR20" i="29"/>
  <c r="BS20" s="1"/>
  <c r="AY17" i="37" s="1"/>
  <c r="BD20" i="29"/>
  <c r="BE20" s="1"/>
  <c r="AO17" i="37" s="1"/>
  <c r="AW20" i="29"/>
  <c r="AX20" s="1"/>
  <c r="AJ17" i="37" s="1"/>
  <c r="G25" i="29"/>
  <c r="H25" s="1"/>
  <c r="F22" i="37" s="1"/>
  <c r="BY30" i="29"/>
  <c r="BZ30" s="1"/>
  <c r="BD27" i="37" s="1"/>
  <c r="G33" i="29"/>
  <c r="H33" s="1"/>
  <c r="F30" i="37" s="1"/>
  <c r="BR19" i="29"/>
  <c r="BS19" s="1"/>
  <c r="AY16" i="37" s="1"/>
  <c r="U38" i="29"/>
  <c r="V38" s="1"/>
  <c r="P35" i="37" s="1"/>
  <c r="AB38" i="29"/>
  <c r="AW38"/>
  <c r="AX38" s="1"/>
  <c r="AJ35" i="37" s="1"/>
  <c r="AP17" i="29"/>
  <c r="AQ17" s="1"/>
  <c r="AE14" i="37" s="1"/>
  <c r="BR15" i="29"/>
  <c r="BS15" s="1"/>
  <c r="AY12" i="37" s="1"/>
  <c r="BD21" i="29"/>
  <c r="BE21" s="1"/>
  <c r="AO18" i="37" s="1"/>
  <c r="U14" i="29"/>
  <c r="V14" s="1"/>
  <c r="P11" i="37" s="1"/>
  <c r="AB19" i="29"/>
  <c r="AC19" s="1"/>
  <c r="U16" i="37" s="1"/>
  <c r="U31" i="29"/>
  <c r="V31" s="1"/>
  <c r="P28" i="37" s="1"/>
  <c r="BY29" i="29"/>
  <c r="BZ29" s="1"/>
  <c r="BD26" i="37" s="1"/>
  <c r="AB35" i="29"/>
  <c r="AC35" s="1"/>
  <c r="U32" i="37" s="1"/>
  <c r="N10" i="29"/>
  <c r="O10" s="1"/>
  <c r="K7" i="37" s="1"/>
  <c r="G36" i="29"/>
  <c r="H36" s="1"/>
  <c r="F33" i="37" s="1"/>
  <c r="BY23" i="29"/>
  <c r="BZ23" s="1"/>
  <c r="BD20" i="37" s="1"/>
  <c r="BR22" i="29"/>
  <c r="BS22" s="1"/>
  <c r="AY19" i="37" s="1"/>
  <c r="BD10" i="29"/>
  <c r="BE10" s="1"/>
  <c r="AO7" i="37" s="1"/>
  <c r="BK28" i="29"/>
  <c r="BL28" s="1"/>
  <c r="AT25" i="37" s="1"/>
  <c r="G10" i="29"/>
  <c r="H10" s="1"/>
  <c r="F7" i="37" s="1"/>
  <c r="G32" i="29"/>
  <c r="H32" s="1"/>
  <c r="F29" i="37" s="1"/>
  <c r="AP26" i="29"/>
  <c r="AQ26" s="1"/>
  <c r="AE23" i="37" s="1"/>
  <c r="BK8" i="29"/>
  <c r="BL8" s="1"/>
  <c r="AB28"/>
  <c r="AC28" s="1"/>
  <c r="U25" i="37" s="1"/>
  <c r="AW8" i="29"/>
  <c r="AX8" s="1"/>
  <c r="U15"/>
  <c r="V15" s="1"/>
  <c r="P12" i="37" s="1"/>
  <c r="U36" i="29"/>
  <c r="V36" s="1"/>
  <c r="P33" i="37" s="1"/>
  <c r="G24" i="29"/>
  <c r="H24" s="1"/>
  <c r="F21" i="37" s="1"/>
  <c r="U33" i="29"/>
  <c r="V33" s="1"/>
  <c r="P30" i="37" s="1"/>
  <c r="AP31" i="29"/>
  <c r="AQ31" s="1"/>
  <c r="AE28" i="37" s="1"/>
  <c r="N20" i="29"/>
  <c r="O20" s="1"/>
  <c r="K17" i="37" s="1"/>
  <c r="N36" i="29"/>
  <c r="O36" s="1"/>
  <c r="K33" i="37" s="1"/>
  <c r="BK32" i="29"/>
  <c r="BL32" s="1"/>
  <c r="AT29" i="37" s="1"/>
  <c r="AI36" i="29"/>
  <c r="AJ36" s="1"/>
  <c r="Z33" i="37" s="1"/>
  <c r="G35" i="29"/>
  <c r="H35" s="1"/>
  <c r="F32" i="37" s="1"/>
  <c r="G23" i="29"/>
  <c r="H23" s="1"/>
  <c r="F20" i="37" s="1"/>
  <c r="BR11" i="29"/>
  <c r="BS11" s="1"/>
  <c r="AY8" i="37" s="1"/>
  <c r="AB25" i="29"/>
  <c r="AC25" s="1"/>
  <c r="U22" i="37" s="1"/>
  <c r="BK24" i="29"/>
  <c r="BL24" s="1"/>
  <c r="AT21" i="37" s="1"/>
  <c r="AW29" i="29"/>
  <c r="AX29" s="1"/>
  <c r="AJ26" i="37" s="1"/>
  <c r="U12" i="29"/>
  <c r="V12" s="1"/>
  <c r="P9" i="37" s="1"/>
  <c r="AB9" i="29"/>
  <c r="AC9" s="1"/>
  <c r="U6" i="37" s="1"/>
  <c r="BR12" i="29"/>
  <c r="BS12" s="1"/>
  <c r="AY9" i="37" s="1"/>
  <c r="AB27" i="29"/>
  <c r="AC27" s="1"/>
  <c r="U24" i="37" s="1"/>
  <c r="BY38" i="29"/>
  <c r="BZ38" s="1"/>
  <c r="BD35" i="37" s="1"/>
  <c r="AW34" i="29"/>
  <c r="AX34" s="1"/>
  <c r="AJ31" i="37" s="1"/>
  <c r="AP15" i="29"/>
  <c r="AQ15" s="1"/>
  <c r="AE12" i="37" s="1"/>
  <c r="G27" i="29"/>
  <c r="H27" s="1"/>
  <c r="F24" i="37" s="1"/>
  <c r="U16" i="29"/>
  <c r="V16" s="1"/>
  <c r="P13" i="37" s="1"/>
  <c r="BD13" i="29"/>
  <c r="BE13" s="1"/>
  <c r="AO10" i="37" s="1"/>
  <c r="N24" i="29"/>
  <c r="O24" s="1"/>
  <c r="K21" i="37" s="1"/>
  <c r="AI35" i="29"/>
  <c r="AJ35" s="1"/>
  <c r="Z32" i="37" s="1"/>
  <c r="N11" i="29"/>
  <c r="O11" s="1"/>
  <c r="K8" i="37" s="1"/>
  <c r="AB12" i="29"/>
  <c r="AC12" s="1"/>
  <c r="U9" i="37" s="1"/>
  <c r="BD15" i="29"/>
  <c r="BE15" s="1"/>
  <c r="AO12" i="37" s="1"/>
  <c r="G17" i="29"/>
  <c r="H17" s="1"/>
  <c r="F14" i="37" s="1"/>
  <c r="AI14" i="29"/>
  <c r="AJ14" s="1"/>
  <c r="Z11" i="37" s="1"/>
  <c r="N28" i="29"/>
  <c r="O28" s="1"/>
  <c r="K25" i="37" s="1"/>
  <c r="BY22" i="29"/>
  <c r="BZ22" s="1"/>
  <c r="BD19" i="37" s="1"/>
  <c r="AW37" i="29"/>
  <c r="AX37" s="1"/>
  <c r="AJ34" i="37" s="1"/>
  <c r="G21" i="29"/>
  <c r="H21" s="1"/>
  <c r="F18" i="37" s="1"/>
  <c r="AI21" i="29"/>
  <c r="AJ21" s="1"/>
  <c r="Z18" i="37" s="1"/>
  <c r="BY15" i="29"/>
  <c r="BZ15" s="1"/>
  <c r="BD12" i="37" s="1"/>
  <c r="BD37" i="29"/>
  <c r="BE37" s="1"/>
  <c r="AO34" i="37" s="1"/>
  <c r="G13" i="29"/>
  <c r="H13" s="1"/>
  <c r="F10" i="37" s="1"/>
  <c r="AB8" i="29"/>
  <c r="AC8" s="1"/>
  <c r="BR14"/>
  <c r="BS14" s="1"/>
  <c r="AY11" i="37" s="1"/>
  <c r="AW32" i="29"/>
  <c r="AX32" s="1"/>
  <c r="AJ29" i="37" s="1"/>
  <c r="AP29" i="29"/>
  <c r="AQ29" s="1"/>
  <c r="AE26" i="37" s="1"/>
  <c r="BD35" i="29"/>
  <c r="BE35" s="1"/>
  <c r="AO32" i="37" s="1"/>
  <c r="BD16" i="29"/>
  <c r="BE16" s="1"/>
  <c r="AO13" i="37" s="1"/>
  <c r="AP25" i="29"/>
  <c r="AQ25" s="1"/>
  <c r="AE22" i="37" s="1"/>
  <c r="N22" i="29"/>
  <c r="O22" s="1"/>
  <c r="K19" i="37" s="1"/>
  <c r="AW16" i="29"/>
  <c r="AX16" s="1"/>
  <c r="AJ13" i="37" s="1"/>
  <c r="G9" i="29"/>
  <c r="H9" s="1"/>
  <c r="F6" i="37" s="1"/>
  <c r="AI33" i="29"/>
  <c r="AJ33" s="1"/>
  <c r="Z30" i="37" s="1"/>
  <c r="G28" i="29"/>
  <c r="H28" s="1"/>
  <c r="F25" i="37" s="1"/>
  <c r="U37" i="29"/>
  <c r="V37" s="1"/>
  <c r="P34" i="37" s="1"/>
  <c r="AB11" i="29"/>
  <c r="AC11" s="1"/>
  <c r="U8" i="37" s="1"/>
  <c r="AI23" i="29"/>
  <c r="AJ23" s="1"/>
  <c r="Z20" i="37" s="1"/>
  <c r="U27" i="29"/>
  <c r="V27" s="1"/>
  <c r="P24" i="37" s="1"/>
  <c r="N12" i="29"/>
  <c r="O12" s="1"/>
  <c r="K9" i="37" s="1"/>
  <c r="AI24" i="29"/>
  <c r="AJ24" s="1"/>
  <c r="Z21" i="37" s="1"/>
  <c r="BK36" i="29"/>
  <c r="BL36" s="1"/>
  <c r="AT33" i="37" s="1"/>
  <c r="BK17" i="29"/>
  <c r="BL17" s="1"/>
  <c r="AT14" i="37" s="1"/>
  <c r="AW26" i="29"/>
  <c r="AX26" s="1"/>
  <c r="AJ23" i="37" s="1"/>
  <c r="BY24" i="29"/>
  <c r="BZ24" s="1"/>
  <c r="BD21" i="37" s="1"/>
  <c r="G37" i="29"/>
  <c r="H37" s="1"/>
  <c r="F34" i="37" s="1"/>
  <c r="AP9" i="29"/>
  <c r="AQ9" s="1"/>
  <c r="AE6" i="37" s="1"/>
  <c r="AP11" i="29"/>
  <c r="AQ11" s="1"/>
  <c r="AE8" i="37" s="1"/>
  <c r="U25" i="29"/>
  <c r="V25" s="1"/>
  <c r="P22" i="37" s="1"/>
  <c r="BY37" i="29"/>
  <c r="BZ37" s="1"/>
  <c r="BD34" i="37" s="1"/>
  <c r="BR29" i="29"/>
  <c r="BS29" s="1"/>
  <c r="AY26" i="37" s="1"/>
  <c r="AI34" i="29"/>
  <c r="AJ34" s="1"/>
  <c r="Z31" i="37" s="1"/>
  <c r="BD25" i="29"/>
  <c r="BE25" s="1"/>
  <c r="AO22" i="37" s="1"/>
  <c r="BK26" i="29"/>
  <c r="BL26" s="1"/>
  <c r="AT23" i="37" s="1"/>
  <c r="BY35" i="29"/>
  <c r="BZ35" s="1"/>
  <c r="BD32" i="37" s="1"/>
  <c r="BR10" i="29"/>
  <c r="BS10" s="1"/>
  <c r="AY7" i="37" s="1"/>
  <c r="BD19" i="29"/>
  <c r="BE19" s="1"/>
  <c r="AO16" i="37" s="1"/>
  <c r="AB13" i="29"/>
  <c r="AC13" s="1"/>
  <c r="U10" i="37" s="1"/>
  <c r="AB30" i="29"/>
  <c r="AC30" s="1"/>
  <c r="U27" i="37" s="1"/>
  <c r="AB34" i="29"/>
  <c r="AC34" s="1"/>
  <c r="U31" i="37" s="1"/>
  <c r="U11" i="29"/>
  <c r="V11" s="1"/>
  <c r="P8" i="37" s="1"/>
  <c r="AI30" i="29"/>
  <c r="AJ30" s="1"/>
  <c r="Z27" i="37" s="1"/>
  <c r="AP35" i="29"/>
  <c r="AQ35" s="1"/>
  <c r="AE32" i="37" s="1"/>
  <c r="G11" i="29"/>
  <c r="H11" s="1"/>
  <c r="F8" i="37" s="1"/>
  <c r="BK20" i="29"/>
  <c r="BL20" s="1"/>
  <c r="AT17" i="37" s="1"/>
  <c r="AP30" i="29"/>
  <c r="AQ30" s="1"/>
  <c r="AE27" i="37" s="1"/>
  <c r="N18" i="29"/>
  <c r="O18" s="1"/>
  <c r="K15" i="37" s="1"/>
  <c r="AB17" i="29"/>
  <c r="AC17" s="1"/>
  <c r="U14" i="37" s="1"/>
  <c r="BR35" i="29"/>
  <c r="BS35" s="1"/>
  <c r="AY32" i="37" s="1"/>
  <c r="BY18" i="29"/>
  <c r="BZ18" s="1"/>
  <c r="BD15" i="37" s="1"/>
  <c r="AW11" i="29"/>
  <c r="AX11" s="1"/>
  <c r="AJ8" i="37" s="1"/>
  <c r="AP22" i="29"/>
  <c r="AQ22" s="1"/>
  <c r="AE19" i="37" s="1"/>
  <c r="AP19" i="29"/>
  <c r="AQ19" s="1"/>
  <c r="AE16" i="37" s="1"/>
  <c r="N35" i="29"/>
  <c r="O35" s="1"/>
  <c r="K32" i="37" s="1"/>
  <c r="BY17" i="29"/>
  <c r="BZ17" s="1"/>
  <c r="BD14" i="37" s="1"/>
  <c r="AW23" i="29"/>
  <c r="AX23" s="1"/>
  <c r="AJ20" i="37" s="1"/>
  <c r="G38" i="29"/>
  <c r="H38" s="1"/>
  <c r="F35" i="37" s="1"/>
  <c r="N38" i="29"/>
  <c r="O38" s="1"/>
  <c r="K35" i="37" s="1"/>
  <c r="AI38" i="29"/>
  <c r="AJ38" s="1"/>
  <c r="Z35" i="37" s="1"/>
  <c r="AW31" i="29"/>
  <c r="AX31" s="1"/>
  <c r="AJ28" i="37" s="1"/>
  <c r="AW14" i="29"/>
  <c r="AX14" s="1"/>
  <c r="AJ11" i="37" s="1"/>
  <c r="BY10" i="29"/>
  <c r="BZ10" s="1"/>
  <c r="BD7" i="37" s="1"/>
  <c r="AW33" i="29"/>
  <c r="AX33" s="1"/>
  <c r="AJ30" i="37" s="1"/>
  <c r="BR9" i="29"/>
  <c r="BS9" s="1"/>
  <c r="AY6" i="37" s="1"/>
  <c r="AI18" i="29"/>
  <c r="AJ18" s="1"/>
  <c r="Z15" i="37" s="1"/>
  <c r="G12" i="29"/>
  <c r="H12" s="1"/>
  <c r="F9" i="37" s="1"/>
  <c r="U23" i="29"/>
  <c r="V23" s="1"/>
  <c r="P20" i="37" s="1"/>
  <c r="BY28" i="29"/>
  <c r="BZ28" s="1"/>
  <c r="BD25" i="37" s="1"/>
  <c r="BK22" i="29"/>
  <c r="BL22" s="1"/>
  <c r="AT19" i="37" s="1"/>
  <c r="N9" i="29"/>
  <c r="O9" s="1"/>
  <c r="K6" i="37" s="1"/>
  <c r="U21" i="29"/>
  <c r="V21" s="1"/>
  <c r="P18" i="37" s="1"/>
  <c r="AP28" i="29"/>
  <c r="AQ28" s="1"/>
  <c r="AE25" i="37" s="1"/>
  <c r="AB20" i="29"/>
  <c r="AC20" s="1"/>
  <c r="U17" i="37" s="1"/>
  <c r="N31" i="29"/>
  <c r="O31" s="1"/>
  <c r="K28" i="37" s="1"/>
  <c r="BR23" i="29"/>
  <c r="BS23" s="1"/>
  <c r="AY20" i="37" s="1"/>
  <c r="AI20" i="29"/>
  <c r="AJ20" s="1"/>
  <c r="Z17" i="37" s="1"/>
  <c r="AI19" i="29"/>
  <c r="AJ19" s="1"/>
  <c r="Z16" i="37" s="1"/>
  <c r="BR8" i="29"/>
  <c r="BS8" s="1"/>
  <c r="AB14"/>
  <c r="AC14" s="1"/>
  <c r="U11" i="37" s="1"/>
  <c r="AW30" i="29"/>
  <c r="AX30" s="1"/>
  <c r="AJ27" i="37" s="1"/>
  <c r="AI28" i="29"/>
  <c r="AJ28" s="1"/>
  <c r="Z25" i="37" s="1"/>
  <c r="AI15" i="29"/>
  <c r="AJ15" s="1"/>
  <c r="Z12" i="37" s="1"/>
  <c r="AB26" i="29"/>
  <c r="AC26" s="1"/>
  <c r="U23" i="37" s="1"/>
  <c r="AP37" i="29"/>
  <c r="AQ37" s="1"/>
  <c r="AE34" i="37" s="1"/>
  <c r="AB37" i="29"/>
  <c r="AC37" s="1"/>
  <c r="U34" i="37" s="1"/>
  <c r="F31" i="71"/>
  <c r="H34" i="73"/>
  <c r="I34" s="1"/>
  <c r="K41"/>
  <c r="K41" i="78"/>
  <c r="H41" i="72"/>
  <c r="V33" i="6"/>
  <c r="W33" s="1"/>
  <c r="DA31" i="58" s="1"/>
  <c r="DD31" s="1"/>
  <c r="K30" i="80"/>
  <c r="F31" i="77"/>
  <c r="H31" s="1"/>
  <c r="I31" s="1"/>
  <c r="H34" i="76"/>
  <c r="I34" s="1"/>
  <c r="K41" i="74"/>
  <c r="K41" i="76"/>
  <c r="F31" i="72"/>
  <c r="H31" s="1"/>
  <c r="I31" s="1"/>
  <c r="H34" i="75"/>
  <c r="I34" s="1"/>
  <c r="H34" i="79"/>
  <c r="I34" s="1"/>
  <c r="K30" i="72"/>
  <c r="F33" i="6"/>
  <c r="G33" s="1"/>
  <c r="Y31" i="58" s="1"/>
  <c r="AB31" s="1"/>
  <c r="H41" i="80"/>
  <c r="H41" i="77"/>
  <c r="F31" i="80"/>
  <c r="H31" s="1"/>
  <c r="I31" s="1"/>
  <c r="Z36" i="5"/>
  <c r="R36"/>
  <c r="AD36"/>
  <c r="V36"/>
  <c r="X36"/>
  <c r="AB36"/>
  <c r="T36"/>
  <c r="L36"/>
  <c r="N36"/>
  <c r="P36"/>
  <c r="K41" i="75"/>
  <c r="K41" i="79"/>
  <c r="H34" i="74"/>
  <c r="I34" s="1"/>
  <c r="H34" i="78"/>
  <c r="I34" s="1"/>
  <c r="H41" i="71"/>
  <c r="P33" i="6"/>
  <c r="Q33" s="1"/>
  <c r="BW31" i="58" s="1"/>
  <c r="BZ31" s="1"/>
  <c r="K30" i="77"/>
  <c r="CG31" i="58"/>
  <c r="CJ31" s="1"/>
  <c r="AN30"/>
  <c r="BH30"/>
  <c r="CV30"/>
  <c r="AX30"/>
  <c r="AI31"/>
  <c r="AL31" s="1"/>
  <c r="BC31"/>
  <c r="BF31" s="1"/>
  <c r="CL30"/>
  <c r="AS31"/>
  <c r="AV31" s="1"/>
  <c r="BM31"/>
  <c r="BP31" s="1"/>
  <c r="CQ31"/>
  <c r="CT31" s="1"/>
  <c r="BR30"/>
  <c r="L47" i="253" l="1"/>
  <c r="M46"/>
  <c r="BC47"/>
  <c r="BB48"/>
  <c r="AC46" i="29"/>
  <c r="G47" i="253"/>
  <c r="F48"/>
  <c r="AX46" i="29"/>
  <c r="BL46"/>
  <c r="H46"/>
  <c r="AQ46"/>
  <c r="AB46"/>
  <c r="AW46"/>
  <c r="BK46"/>
  <c r="G46"/>
  <c r="BY46"/>
  <c r="BZ41"/>
  <c r="BD38" i="37" s="1"/>
  <c r="AI46" i="29"/>
  <c r="AJ41"/>
  <c r="Z38" i="37" s="1"/>
  <c r="N46" i="29"/>
  <c r="O41"/>
  <c r="K38" i="37" s="1"/>
  <c r="BD46" i="29"/>
  <c r="BE41"/>
  <c r="AO38" i="37" s="1"/>
  <c r="U46" i="29"/>
  <c r="V41"/>
  <c r="P38" i="37" s="1"/>
  <c r="BR46" i="29"/>
  <c r="BS41"/>
  <c r="AY38" i="37" s="1"/>
  <c r="AP46" i="29"/>
  <c r="F39" i="5"/>
  <c r="H39" s="1"/>
  <c r="B40"/>
  <c r="DD38" i="19"/>
  <c r="DF38" s="1"/>
  <c r="BF38"/>
  <c r="BH38" s="1"/>
  <c r="BZ38"/>
  <c r="CB38" s="1"/>
  <c r="AV38"/>
  <c r="AX38" s="1"/>
  <c r="AB38"/>
  <c r="AD38" s="1"/>
  <c r="BP38"/>
  <c r="BR38" s="1"/>
  <c r="R38"/>
  <c r="T38" s="1"/>
  <c r="CT38"/>
  <c r="CV38" s="1"/>
  <c r="CJ38"/>
  <c r="CL38" s="1"/>
  <c r="AX40" i="29"/>
  <c r="AJ37" i="37" s="1"/>
  <c r="BL40" i="29"/>
  <c r="AT37" i="37" s="1"/>
  <c r="AQ40" i="29"/>
  <c r="AE37" i="37" s="1"/>
  <c r="BE40" i="29"/>
  <c r="AO37" i="37" s="1"/>
  <c r="AJ40" i="29"/>
  <c r="Z37" i="37" s="1"/>
  <c r="O40" i="29"/>
  <c r="K37" i="37" s="1"/>
  <c r="BS40" i="29"/>
  <c r="AY37" i="37" s="1"/>
  <c r="BZ40" i="29"/>
  <c r="BD37" i="37" s="1"/>
  <c r="Z37" i="5"/>
  <c r="CH36" i="58" s="1"/>
  <c r="N37" i="5"/>
  <c r="Z36" i="58" s="1"/>
  <c r="R37" i="5"/>
  <c r="AT36" i="58" s="1"/>
  <c r="AB37" i="5"/>
  <c r="CR36" i="58" s="1"/>
  <c r="AD37" i="5"/>
  <c r="DB36" i="58" s="1"/>
  <c r="L37" i="5"/>
  <c r="P36" i="58" s="1"/>
  <c r="V37" i="5"/>
  <c r="BN36" i="58" s="1"/>
  <c r="T37" i="5"/>
  <c r="BD36" i="58" s="1"/>
  <c r="P37" i="5"/>
  <c r="AJ36" i="58" s="1"/>
  <c r="X37" i="5"/>
  <c r="BX36" i="58" s="1"/>
  <c r="H38" i="5"/>
  <c r="CZ37" i="19"/>
  <c r="N37"/>
  <c r="AR37"/>
  <c r="BL37"/>
  <c r="CP37"/>
  <c r="X37"/>
  <c r="BV37"/>
  <c r="BB37"/>
  <c r="CF37"/>
  <c r="AH37"/>
  <c r="AJ49" i="253"/>
  <c r="AK48"/>
  <c r="X47"/>
  <c r="Y46"/>
  <c r="AV47"/>
  <c r="AW46"/>
  <c r="S46"/>
  <c r="R47"/>
  <c r="BH48"/>
  <c r="BI47"/>
  <c r="AQ47"/>
  <c r="AP48"/>
  <c r="BO47"/>
  <c r="BN48"/>
  <c r="BZ39" i="29"/>
  <c r="BD36" i="37" s="1"/>
  <c r="AC39" i="29"/>
  <c r="U36" i="37" s="1"/>
  <c r="O39" i="29"/>
  <c r="K36" i="37" s="1"/>
  <c r="V39" i="29"/>
  <c r="P36" i="37" s="1"/>
  <c r="H39" i="29"/>
  <c r="F36" i="37" s="1"/>
  <c r="AX39" i="29"/>
  <c r="AJ36" i="37" s="1"/>
  <c r="BL39" i="29"/>
  <c r="AT36" i="37" s="1"/>
  <c r="AQ39" i="29"/>
  <c r="AE36" i="37" s="1"/>
  <c r="BE39" i="29"/>
  <c r="AO36" i="37" s="1"/>
  <c r="AJ39" i="29"/>
  <c r="Z36" i="37" s="1"/>
  <c r="AC38" i="29"/>
  <c r="U35" i="37" s="1"/>
  <c r="K35" i="78"/>
  <c r="R38" i="6"/>
  <c r="K35" i="73"/>
  <c r="H38" i="6"/>
  <c r="K35" i="76"/>
  <c r="N38" i="6"/>
  <c r="K35" i="75"/>
  <c r="L38" i="6"/>
  <c r="K35" i="79"/>
  <c r="T38" i="6"/>
  <c r="K35" i="74"/>
  <c r="J38" i="6"/>
  <c r="AJ35" i="58"/>
  <c r="DB35"/>
  <c r="I41" i="77"/>
  <c r="K29"/>
  <c r="P32" i="6"/>
  <c r="Q32" s="1"/>
  <c r="BW30" i="58" s="1"/>
  <c r="BZ30" s="1"/>
  <c r="BD35"/>
  <c r="BN35"/>
  <c r="V32" i="6"/>
  <c r="W32" s="1"/>
  <c r="DA30" i="58" s="1"/>
  <c r="DD30" s="1"/>
  <c r="K29" i="80"/>
  <c r="I41"/>
  <c r="F32" i="72"/>
  <c r="H32" s="1"/>
  <c r="Z35" i="58"/>
  <c r="BX35"/>
  <c r="AT35"/>
  <c r="CR35"/>
  <c r="D32" i="6"/>
  <c r="E32" s="1"/>
  <c r="O30" i="58" s="1"/>
  <c r="R30" s="1"/>
  <c r="I41" i="71"/>
  <c r="K29"/>
  <c r="P35" i="58"/>
  <c r="CH35"/>
  <c r="F32" i="80"/>
  <c r="H32" s="1"/>
  <c r="F32" i="77"/>
  <c r="H32" s="1"/>
  <c r="K29" i="72"/>
  <c r="I41"/>
  <c r="F32" i="6"/>
  <c r="G32" s="1"/>
  <c r="Y30" i="58" s="1"/>
  <c r="AB30" s="1"/>
  <c r="F32" i="71"/>
  <c r="T36" i="6"/>
  <c r="N36"/>
  <c r="R36"/>
  <c r="L36"/>
  <c r="J36"/>
  <c r="H36"/>
  <c r="K33" i="79"/>
  <c r="K33" i="76"/>
  <c r="K33" i="74"/>
  <c r="K33" i="78"/>
  <c r="K33" i="75"/>
  <c r="K33" i="73"/>
  <c r="K32" i="79"/>
  <c r="T35" i="6"/>
  <c r="U35" s="1"/>
  <c r="CQ33" i="58" s="1"/>
  <c r="CT33" s="1"/>
  <c r="K32" i="76"/>
  <c r="N35" i="6"/>
  <c r="O35" s="1"/>
  <c r="BM33" i="58" s="1"/>
  <c r="K32" i="74"/>
  <c r="J35" i="6"/>
  <c r="K35" s="1"/>
  <c r="AS33" i="58" s="1"/>
  <c r="AV33" s="1"/>
  <c r="K32" i="78"/>
  <c r="R35" i="6"/>
  <c r="S35" s="1"/>
  <c r="CG33" i="58" s="1"/>
  <c r="K32" i="75"/>
  <c r="L35" i="6"/>
  <c r="M35" s="1"/>
  <c r="BC33" i="58" s="1"/>
  <c r="K32" i="73"/>
  <c r="H35" i="6"/>
  <c r="I35" s="1"/>
  <c r="AI33" i="58" s="1"/>
  <c r="AL33" s="1"/>
  <c r="D3" i="41"/>
  <c r="AD31" i="58"/>
  <c r="K31" i="78"/>
  <c r="R34" i="6"/>
  <c r="S34" s="1"/>
  <c r="CG32" i="58" s="1"/>
  <c r="K31" i="75"/>
  <c r="L34" i="6"/>
  <c r="M34" s="1"/>
  <c r="BC32" i="58" s="1"/>
  <c r="CV31"/>
  <c r="K3" i="41"/>
  <c r="BR31" i="58"/>
  <c r="H3" i="41"/>
  <c r="AX31" i="58"/>
  <c r="F3" i="41"/>
  <c r="J34" i="6"/>
  <c r="K34" s="1"/>
  <c r="AS32" i="58" s="1"/>
  <c r="K31" i="74"/>
  <c r="DF31" i="58"/>
  <c r="L3" i="41"/>
  <c r="CB31" i="58"/>
  <c r="I3" i="41"/>
  <c r="BH31" i="58"/>
  <c r="G3" i="41"/>
  <c r="AN31" i="58"/>
  <c r="E3" i="41"/>
  <c r="V34" i="6"/>
  <c r="W34" s="1"/>
  <c r="DA32" i="58" s="1"/>
  <c r="K31" i="80"/>
  <c r="T34" i="6"/>
  <c r="U34" s="1"/>
  <c r="CQ32" i="58" s="1"/>
  <c r="K31" i="79"/>
  <c r="K31" i="77"/>
  <c r="P34" i="6"/>
  <c r="Q34" s="1"/>
  <c r="BW32" i="58" s="1"/>
  <c r="K31" i="73"/>
  <c r="H34" i="6"/>
  <c r="I34" s="1"/>
  <c r="AI32" i="58" s="1"/>
  <c r="N34" i="6"/>
  <c r="O34" s="1"/>
  <c r="BM32" i="58" s="1"/>
  <c r="K31" i="76"/>
  <c r="F34" i="6"/>
  <c r="G34" s="1"/>
  <c r="Y32" i="58" s="1"/>
  <c r="K31" i="72"/>
  <c r="CL31" i="58"/>
  <c r="J3" i="41"/>
  <c r="L48" i="253" l="1"/>
  <c r="M47"/>
  <c r="BC48"/>
  <c r="BB49"/>
  <c r="V46" i="29"/>
  <c r="O46"/>
  <c r="BZ46"/>
  <c r="F49" i="253"/>
  <c r="G48"/>
  <c r="BS46" i="29"/>
  <c r="BE46"/>
  <c r="AJ46"/>
  <c r="B43" i="5"/>
  <c r="F40"/>
  <c r="J39"/>
  <c r="F38" i="58"/>
  <c r="F37"/>
  <c r="J38" i="5"/>
  <c r="I32" i="72"/>
  <c r="F35" i="6" s="1"/>
  <c r="G35" s="1"/>
  <c r="Y33" i="58" s="1"/>
  <c r="AB33" s="1"/>
  <c r="AD33" s="1"/>
  <c r="I32" i="77"/>
  <c r="P35" i="6" s="1"/>
  <c r="Q35" s="1"/>
  <c r="BW33" i="58" s="1"/>
  <c r="BZ33" s="1"/>
  <c r="CB33" s="1"/>
  <c r="I32" i="80"/>
  <c r="V35" i="6" s="1"/>
  <c r="W35" s="1"/>
  <c r="DA33" i="58" s="1"/>
  <c r="DD33" s="1"/>
  <c r="DF33" s="1"/>
  <c r="AK49" i="253"/>
  <c r="AJ50"/>
  <c r="BH49"/>
  <c r="BI48"/>
  <c r="Y47"/>
  <c r="X48"/>
  <c r="AQ48"/>
  <c r="AP49"/>
  <c r="AW47"/>
  <c r="AV48"/>
  <c r="BN49"/>
  <c r="BO48"/>
  <c r="S47"/>
  <c r="R48"/>
  <c r="U38" i="6"/>
  <c r="O38"/>
  <c r="S38"/>
  <c r="K38"/>
  <c r="M38"/>
  <c r="I38"/>
  <c r="F35" i="71"/>
  <c r="F33"/>
  <c r="K41" i="80"/>
  <c r="CV33" i="58"/>
  <c r="K41" i="72"/>
  <c r="F33" i="80"/>
  <c r="H33" s="1"/>
  <c r="I33" s="1"/>
  <c r="F35"/>
  <c r="J37" i="6"/>
  <c r="K34" i="74"/>
  <c r="T30" i="58"/>
  <c r="F35" i="72"/>
  <c r="F33"/>
  <c r="H33" s="1"/>
  <c r="I33" s="1"/>
  <c r="K41" i="71"/>
  <c r="L37" i="6"/>
  <c r="K34" i="75"/>
  <c r="CB30" i="58"/>
  <c r="F35" i="77"/>
  <c r="F33"/>
  <c r="H33" s="1"/>
  <c r="I33" s="1"/>
  <c r="T37" i="6"/>
  <c r="K34" i="79"/>
  <c r="N37" i="6"/>
  <c r="K34" i="76"/>
  <c r="AN33" i="58"/>
  <c r="AX33"/>
  <c r="AD30"/>
  <c r="R37" i="6"/>
  <c r="K34" i="78"/>
  <c r="H37" i="6"/>
  <c r="K34" i="73"/>
  <c r="DF30" i="58"/>
  <c r="K41" i="77"/>
  <c r="BF33" i="58"/>
  <c r="CJ33"/>
  <c r="BP33"/>
  <c r="K36" i="6"/>
  <c r="S36"/>
  <c r="O36"/>
  <c r="I36"/>
  <c r="M36"/>
  <c r="U36"/>
  <c r="AB32" i="58"/>
  <c r="BZ32"/>
  <c r="DD32"/>
  <c r="BF32"/>
  <c r="BP32"/>
  <c r="AL32"/>
  <c r="CT32"/>
  <c r="AV32"/>
  <c r="CJ32"/>
  <c r="M48" i="253" l="1"/>
  <c r="L49"/>
  <c r="BC49"/>
  <c r="BB50"/>
  <c r="G49"/>
  <c r="F50"/>
  <c r="H40" i="5"/>
  <c r="F39" i="58" s="1"/>
  <c r="F43" i="5"/>
  <c r="AD39"/>
  <c r="V39"/>
  <c r="AB39"/>
  <c r="P39"/>
  <c r="L39"/>
  <c r="X39"/>
  <c r="R39"/>
  <c r="T39"/>
  <c r="N39"/>
  <c r="Z39"/>
  <c r="X38"/>
  <c r="P38"/>
  <c r="L38"/>
  <c r="AD38"/>
  <c r="T38"/>
  <c r="R38"/>
  <c r="AB38"/>
  <c r="Z38"/>
  <c r="V38"/>
  <c r="N38"/>
  <c r="K32" i="72"/>
  <c r="K32" i="77"/>
  <c r="K32" i="80"/>
  <c r="BN50" i="253"/>
  <c r="BO49"/>
  <c r="BI49"/>
  <c r="BH50"/>
  <c r="AP50"/>
  <c r="AQ49"/>
  <c r="Y48"/>
  <c r="X49"/>
  <c r="R49"/>
  <c r="S48"/>
  <c r="AW48"/>
  <c r="AV49"/>
  <c r="AJ52"/>
  <c r="AK50"/>
  <c r="AK52" s="1"/>
  <c r="AI36" i="58"/>
  <c r="BC36"/>
  <c r="AS36"/>
  <c r="CG36"/>
  <c r="BM36"/>
  <c r="CQ36"/>
  <c r="H35" i="77"/>
  <c r="I35" s="1"/>
  <c r="H35" i="80"/>
  <c r="I35" s="1"/>
  <c r="H35" i="72"/>
  <c r="I35" s="1"/>
  <c r="K33" i="77"/>
  <c r="P36" i="6"/>
  <c r="Q36" s="1"/>
  <c r="BW34" i="58" s="1"/>
  <c r="M37" i="6"/>
  <c r="K37"/>
  <c r="F34" i="71"/>
  <c r="U37" i="6"/>
  <c r="F34" i="72"/>
  <c r="O37" i="6"/>
  <c r="F36"/>
  <c r="G36" s="1"/>
  <c r="Y34" i="58" s="1"/>
  <c r="K33" i="72"/>
  <c r="V36" i="6"/>
  <c r="W36" s="1"/>
  <c r="DA34" i="58" s="1"/>
  <c r="K33" i="80"/>
  <c r="I37" i="6"/>
  <c r="S37"/>
  <c r="F34" i="77"/>
  <c r="F34" i="80"/>
  <c r="AI34" i="58"/>
  <c r="CQ34"/>
  <c r="BR33"/>
  <c r="CL33"/>
  <c r="BH33"/>
  <c r="BC34"/>
  <c r="BM34"/>
  <c r="CG34"/>
  <c r="AS34"/>
  <c r="AX32"/>
  <c r="CV32"/>
  <c r="AN32"/>
  <c r="CL32"/>
  <c r="BR32"/>
  <c r="BH32"/>
  <c r="DF32"/>
  <c r="CB32"/>
  <c r="AD32"/>
  <c r="M49" i="253" l="1"/>
  <c r="L50"/>
  <c r="BB52"/>
  <c r="BC50"/>
  <c r="BC52" s="1"/>
  <c r="F52"/>
  <c r="G50"/>
  <c r="G52" s="1"/>
  <c r="F42" i="58"/>
  <c r="H39"/>
  <c r="J40" i="5"/>
  <c r="H43"/>
  <c r="BD38" i="58"/>
  <c r="Z38"/>
  <c r="P38"/>
  <c r="DB38"/>
  <c r="AJ38"/>
  <c r="CH38"/>
  <c r="BX38"/>
  <c r="BN38"/>
  <c r="AT38"/>
  <c r="CR38"/>
  <c r="BD37"/>
  <c r="BF37" s="1"/>
  <c r="BH37" s="1"/>
  <c r="Z37"/>
  <c r="AB37" s="1"/>
  <c r="AD37" s="1"/>
  <c r="AT37"/>
  <c r="AV37" s="1"/>
  <c r="AX37" s="1"/>
  <c r="CR37"/>
  <c r="CT37" s="1"/>
  <c r="CV37" s="1"/>
  <c r="P37"/>
  <c r="BN37"/>
  <c r="BP37" s="1"/>
  <c r="BR37" s="1"/>
  <c r="BX37"/>
  <c r="BZ37" s="1"/>
  <c r="CB37" s="1"/>
  <c r="AJ37"/>
  <c r="AL37" s="1"/>
  <c r="AN37" s="1"/>
  <c r="CH37"/>
  <c r="CJ37" s="1"/>
  <c r="CL37" s="1"/>
  <c r="DB37"/>
  <c r="DD37" s="1"/>
  <c r="DF37" s="1"/>
  <c r="AQ50" i="253"/>
  <c r="AQ52" s="1"/>
  <c r="AP52"/>
  <c r="R50"/>
  <c r="S49"/>
  <c r="BO50"/>
  <c r="BO52" s="1"/>
  <c r="BN52"/>
  <c r="AV50"/>
  <c r="AW49"/>
  <c r="X50"/>
  <c r="Y49"/>
  <c r="BH52"/>
  <c r="BI50"/>
  <c r="BI52" s="1"/>
  <c r="BA6" i="19"/>
  <c r="BA42" s="1"/>
  <c r="BA7"/>
  <c r="BF7" s="1"/>
  <c r="BH7" s="1"/>
  <c r="CT36" i="58"/>
  <c r="BP36"/>
  <c r="CJ36"/>
  <c r="AV36"/>
  <c r="BF36"/>
  <c r="AL36"/>
  <c r="BM35"/>
  <c r="H34" i="77"/>
  <c r="I34" s="1"/>
  <c r="H34" i="72"/>
  <c r="I34" s="1"/>
  <c r="AS35" i="58"/>
  <c r="BC35"/>
  <c r="H34" i="80"/>
  <c r="I34" s="1"/>
  <c r="AI35" i="58"/>
  <c r="CG35"/>
  <c r="CQ35"/>
  <c r="L52" i="253" l="1"/>
  <c r="M50"/>
  <c r="M52" s="1"/>
  <c r="J39" i="58"/>
  <c r="J42" s="1"/>
  <c r="H42"/>
  <c r="N40" i="5"/>
  <c r="T40"/>
  <c r="Z40"/>
  <c r="R40"/>
  <c r="AB40"/>
  <c r="L40"/>
  <c r="X40"/>
  <c r="V40"/>
  <c r="AD40"/>
  <c r="P40"/>
  <c r="J43"/>
  <c r="AV38" i="58"/>
  <c r="BZ38"/>
  <c r="AL38"/>
  <c r="BF38"/>
  <c r="CT38"/>
  <c r="BP38"/>
  <c r="CJ38"/>
  <c r="DD38"/>
  <c r="AB38"/>
  <c r="AV52" i="253"/>
  <c r="AW50"/>
  <c r="AW52" s="1"/>
  <c r="S50"/>
  <c r="S52" s="1"/>
  <c r="R52"/>
  <c r="X52"/>
  <c r="Y50"/>
  <c r="Y52" s="1"/>
  <c r="BF6" i="19"/>
  <c r="BF42" s="1"/>
  <c r="BA8"/>
  <c r="BF8" s="1"/>
  <c r="BH8" s="1"/>
  <c r="AN36" i="58"/>
  <c r="BH36"/>
  <c r="AX36"/>
  <c r="CL36"/>
  <c r="BR36"/>
  <c r="CV36"/>
  <c r="P38" i="6"/>
  <c r="K35" i="77"/>
  <c r="V38" i="6"/>
  <c r="K35" i="80"/>
  <c r="F38" i="6"/>
  <c r="K35" i="72"/>
  <c r="AV35" i="58"/>
  <c r="AQ6" i="19"/>
  <c r="AQ42" s="1"/>
  <c r="CT35" i="58"/>
  <c r="CJ35"/>
  <c r="BF35"/>
  <c r="C6" i="19"/>
  <c r="C42" s="1"/>
  <c r="CE6"/>
  <c r="CE42" s="1"/>
  <c r="AL35" i="58"/>
  <c r="BP35"/>
  <c r="W6" i="19"/>
  <c r="W42" s="1"/>
  <c r="AD43" i="5" l="1"/>
  <c r="DB39" i="58"/>
  <c r="X43" i="5"/>
  <c r="BX39" i="58"/>
  <c r="AB43" i="5"/>
  <c r="CR39" i="58"/>
  <c r="Z43" i="5"/>
  <c r="CH39" i="58"/>
  <c r="N43" i="5"/>
  <c r="Z39" i="58"/>
  <c r="P43" i="5"/>
  <c r="AJ39" i="58"/>
  <c r="V43" i="5"/>
  <c r="BN39" i="58"/>
  <c r="L43" i="5"/>
  <c r="P39" i="58"/>
  <c r="P42" s="1"/>
  <c r="R43" i="5"/>
  <c r="AT39" i="58"/>
  <c r="T43" i="5"/>
  <c r="BD39" i="58"/>
  <c r="AD38"/>
  <c r="CL38"/>
  <c r="CV38"/>
  <c r="AN38"/>
  <c r="AX38"/>
  <c r="DF38"/>
  <c r="BR38"/>
  <c r="BH38"/>
  <c r="CB38"/>
  <c r="BH6" i="19"/>
  <c r="BH42" s="1"/>
  <c r="CO6"/>
  <c r="CO42" s="1"/>
  <c r="AG6"/>
  <c r="AG42" s="1"/>
  <c r="AG7"/>
  <c r="AL7" s="1"/>
  <c r="AN7" s="1"/>
  <c r="CO7"/>
  <c r="CT7" s="1"/>
  <c r="CV7" s="1"/>
  <c r="BA9"/>
  <c r="BF9" s="1"/>
  <c r="BH9" s="1"/>
  <c r="W38" i="6"/>
  <c r="G38"/>
  <c r="Q38"/>
  <c r="AN35" i="58"/>
  <c r="H6" i="19"/>
  <c r="BK6"/>
  <c r="BK42" s="1"/>
  <c r="AX35" i="58"/>
  <c r="CE7" i="19"/>
  <c r="CJ7" s="1"/>
  <c r="CY6"/>
  <c r="CY42" s="1"/>
  <c r="M6"/>
  <c r="M42" s="1"/>
  <c r="AQ7"/>
  <c r="AV7" s="1"/>
  <c r="CV35" i="58"/>
  <c r="F37" i="6"/>
  <c r="K34" i="72"/>
  <c r="K34" i="80"/>
  <c r="V37" i="6"/>
  <c r="CL35" i="58"/>
  <c r="BU6" i="19"/>
  <c r="BU42" s="1"/>
  <c r="P37" i="6"/>
  <c r="K34" i="77"/>
  <c r="BR35" i="58"/>
  <c r="AB6" i="19"/>
  <c r="AB42" s="1"/>
  <c r="C7"/>
  <c r="CJ6"/>
  <c r="CJ42" s="1"/>
  <c r="BH35" i="58"/>
  <c r="W7" i="19"/>
  <c r="AB7" s="1"/>
  <c r="AV6"/>
  <c r="AV42" s="1"/>
  <c r="H42" l="1"/>
  <c r="BD42" i="58"/>
  <c r="BF39"/>
  <c r="AT42"/>
  <c r="AV39"/>
  <c r="BN42"/>
  <c r="BP39"/>
  <c r="AJ42"/>
  <c r="AL39"/>
  <c r="Z42"/>
  <c r="AB39"/>
  <c r="CH42"/>
  <c r="CJ39"/>
  <c r="CR42"/>
  <c r="CT39"/>
  <c r="BX42"/>
  <c r="BZ39"/>
  <c r="DB42"/>
  <c r="DD39"/>
  <c r="AL6" i="19"/>
  <c r="CT6"/>
  <c r="CT42" s="1"/>
  <c r="AG8"/>
  <c r="AL8" s="1"/>
  <c r="AN8" s="1"/>
  <c r="CO8"/>
  <c r="CT8" s="1"/>
  <c r="CV8" s="1"/>
  <c r="BA10"/>
  <c r="BF10" s="1"/>
  <c r="BH10" s="1"/>
  <c r="BW36" i="58"/>
  <c r="Y36"/>
  <c r="DA36"/>
  <c r="M7" i="19"/>
  <c r="R7" s="1"/>
  <c r="CE8"/>
  <c r="CJ8" s="1"/>
  <c r="BP6"/>
  <c r="BP42" s="1"/>
  <c r="AQ8"/>
  <c r="AV8" s="1"/>
  <c r="BK7"/>
  <c r="BP7" s="1"/>
  <c r="G37" i="6"/>
  <c r="R6" i="19"/>
  <c r="R42" s="1"/>
  <c r="C8"/>
  <c r="DD6"/>
  <c r="DD42" s="1"/>
  <c r="H7"/>
  <c r="W8"/>
  <c r="AB8" s="1"/>
  <c r="AX6"/>
  <c r="AX42" s="1"/>
  <c r="CY7"/>
  <c r="DD7" s="1"/>
  <c r="Q37" i="6"/>
  <c r="W37"/>
  <c r="AX7" i="19"/>
  <c r="AD6"/>
  <c r="AD42" s="1"/>
  <c r="CL7"/>
  <c r="AD7"/>
  <c r="CL6"/>
  <c r="CL42" s="1"/>
  <c r="BZ6"/>
  <c r="BZ42" s="1"/>
  <c r="BU7"/>
  <c r="BZ7" s="1"/>
  <c r="J6"/>
  <c r="DF39" i="58" l="1"/>
  <c r="DF42" s="1"/>
  <c r="DD42"/>
  <c r="CB39"/>
  <c r="CB42" s="1"/>
  <c r="BZ42"/>
  <c r="CV39"/>
  <c r="CV42" s="1"/>
  <c r="CT42"/>
  <c r="CL39"/>
  <c r="CL42" s="1"/>
  <c r="CJ42"/>
  <c r="AD39"/>
  <c r="AD42" s="1"/>
  <c r="AB42"/>
  <c r="AN39"/>
  <c r="AN42" s="1"/>
  <c r="AL42"/>
  <c r="BR39"/>
  <c r="BR42" s="1"/>
  <c r="BP42"/>
  <c r="AX39"/>
  <c r="AX42" s="1"/>
  <c r="AV42"/>
  <c r="BH39"/>
  <c r="BH42" s="1"/>
  <c r="BF42"/>
  <c r="J42" i="19"/>
  <c r="AN6"/>
  <c r="CV6"/>
  <c r="CV42" s="1"/>
  <c r="AG9"/>
  <c r="AL9" s="1"/>
  <c r="AN9" s="1"/>
  <c r="CO9"/>
  <c r="CT9" s="1"/>
  <c r="CV9" s="1"/>
  <c r="BA11"/>
  <c r="BF11" s="1"/>
  <c r="BH11" s="1"/>
  <c r="DD36" i="58"/>
  <c r="AB36"/>
  <c r="BZ36"/>
  <c r="DA35"/>
  <c r="AD8" i="19"/>
  <c r="AQ9"/>
  <c r="AV9" s="1"/>
  <c r="DF6"/>
  <c r="DF42" s="1"/>
  <c r="H8"/>
  <c r="AX8"/>
  <c r="BK8"/>
  <c r="BP8" s="1"/>
  <c r="Y35" i="58"/>
  <c r="BR6" i="19"/>
  <c r="BR42" s="1"/>
  <c r="C9"/>
  <c r="CE9"/>
  <c r="CJ9" s="1"/>
  <c r="M8"/>
  <c r="R8" s="1"/>
  <c r="BU8"/>
  <c r="BZ8" s="1"/>
  <c r="CL8"/>
  <c r="T7"/>
  <c r="DF7"/>
  <c r="BR7"/>
  <c r="CB7"/>
  <c r="CY8"/>
  <c r="DD8" s="1"/>
  <c r="J7"/>
  <c r="W9"/>
  <c r="AB9" s="1"/>
  <c r="CB6"/>
  <c r="CB42" s="1"/>
  <c r="BW35" i="58"/>
  <c r="T6" i="19"/>
  <c r="T42" s="1"/>
  <c r="AG10" l="1"/>
  <c r="AL10" s="1"/>
  <c r="AN10" s="1"/>
  <c r="CO10"/>
  <c r="CT10" s="1"/>
  <c r="CV10" s="1"/>
  <c r="BA12"/>
  <c r="BF12" s="1"/>
  <c r="BH12" s="1"/>
  <c r="CB36" i="58"/>
  <c r="AD36"/>
  <c r="DF36"/>
  <c r="M9" i="19"/>
  <c r="R9" s="1"/>
  <c r="CL9"/>
  <c r="AD9"/>
  <c r="BR8"/>
  <c r="CY9"/>
  <c r="DD9" s="1"/>
  <c r="CE10"/>
  <c r="CJ10" s="1"/>
  <c r="AQ10"/>
  <c r="AV10" s="1"/>
  <c r="DF8"/>
  <c r="T8"/>
  <c r="AX9"/>
  <c r="BZ35" i="58"/>
  <c r="CB8" i="19"/>
  <c r="H9"/>
  <c r="BU9"/>
  <c r="BZ9" s="1"/>
  <c r="W10"/>
  <c r="AB10" s="1"/>
  <c r="BK9"/>
  <c r="BP9" s="1"/>
  <c r="AB35" i="58"/>
  <c r="C10" i="19"/>
  <c r="J8"/>
  <c r="DD35" i="58"/>
  <c r="AG11" i="19" l="1"/>
  <c r="AL11" s="1"/>
  <c r="AN11" s="1"/>
  <c r="CO11"/>
  <c r="CT11" s="1"/>
  <c r="CV11" s="1"/>
  <c r="BA13"/>
  <c r="BF13" s="1"/>
  <c r="BH13" s="1"/>
  <c r="H10"/>
  <c r="AD35" i="58"/>
  <c r="AQ11" i="19"/>
  <c r="AV11" s="1"/>
  <c r="CL10"/>
  <c r="T9"/>
  <c r="CY10"/>
  <c r="DD10" s="1"/>
  <c r="CE11"/>
  <c r="CJ11" s="1"/>
  <c r="M10"/>
  <c r="R10" s="1"/>
  <c r="CB9"/>
  <c r="J9"/>
  <c r="CB35" i="58"/>
  <c r="BK10" i="19"/>
  <c r="BP10" s="1"/>
  <c r="W11"/>
  <c r="AB11" s="1"/>
  <c r="AX10"/>
  <c r="AD10"/>
  <c r="DF9"/>
  <c r="DF35" i="58"/>
  <c r="BR9" i="19"/>
  <c r="BU10"/>
  <c r="BZ10" s="1"/>
  <c r="C11"/>
  <c r="CO12" l="1"/>
  <c r="CT12" s="1"/>
  <c r="CV12" s="1"/>
  <c r="AG12"/>
  <c r="AL12" s="1"/>
  <c r="AN12" s="1"/>
  <c r="BA14"/>
  <c r="BF14" s="1"/>
  <c r="BH14" s="1"/>
  <c r="CB10"/>
  <c r="CY11"/>
  <c r="DD11" s="1"/>
  <c r="C12"/>
  <c r="AD11"/>
  <c r="CL11"/>
  <c r="H11"/>
  <c r="W12"/>
  <c r="AB12" s="1"/>
  <c r="M11"/>
  <c r="R11" s="1"/>
  <c r="BU11"/>
  <c r="BZ11" s="1"/>
  <c r="AQ12"/>
  <c r="AV12" s="1"/>
  <c r="CE12"/>
  <c r="CJ12" s="1"/>
  <c r="J10"/>
  <c r="BK11"/>
  <c r="BP11" s="1"/>
  <c r="BR10"/>
  <c r="T10"/>
  <c r="DF10"/>
  <c r="AX11"/>
  <c r="CO13" l="1"/>
  <c r="CT13" s="1"/>
  <c r="CV13" s="1"/>
  <c r="AG13"/>
  <c r="AL13" s="1"/>
  <c r="AN13" s="1"/>
  <c r="BA15"/>
  <c r="BF15" s="1"/>
  <c r="BH15" s="1"/>
  <c r="C13"/>
  <c r="W13"/>
  <c r="AB13" s="1"/>
  <c r="DF11"/>
  <c r="BR11"/>
  <c r="BK12"/>
  <c r="BP12" s="1"/>
  <c r="AX12"/>
  <c r="AD12"/>
  <c r="CE13"/>
  <c r="CJ13" s="1"/>
  <c r="H12"/>
  <c r="M12"/>
  <c r="R12" s="1"/>
  <c r="BU12"/>
  <c r="BZ12" s="1"/>
  <c r="CY12"/>
  <c r="DD12" s="1"/>
  <c r="CL12"/>
  <c r="CB11"/>
  <c r="T11"/>
  <c r="J11"/>
  <c r="AQ13"/>
  <c r="AV13" s="1"/>
  <c r="CO14" l="1"/>
  <c r="CT14" s="1"/>
  <c r="CV14" s="1"/>
  <c r="AG14"/>
  <c r="AL14" s="1"/>
  <c r="AN14" s="1"/>
  <c r="BA16"/>
  <c r="BF16" s="1"/>
  <c r="BH16" s="1"/>
  <c r="M13"/>
  <c r="R13" s="1"/>
  <c r="AQ14"/>
  <c r="AV14" s="1"/>
  <c r="W14"/>
  <c r="AB14" s="1"/>
  <c r="AX13"/>
  <c r="C14"/>
  <c r="BU13"/>
  <c r="BZ13" s="1"/>
  <c r="CY13"/>
  <c r="DD13" s="1"/>
  <c r="BK13"/>
  <c r="BP13" s="1"/>
  <c r="H13"/>
  <c r="J12"/>
  <c r="AD13"/>
  <c r="CB12"/>
  <c r="DF12"/>
  <c r="T12"/>
  <c r="CL13"/>
  <c r="CE14"/>
  <c r="CJ14" s="1"/>
  <c r="BR12"/>
  <c r="CO15" l="1"/>
  <c r="CT15" s="1"/>
  <c r="CV15" s="1"/>
  <c r="AG15"/>
  <c r="AL15" s="1"/>
  <c r="AN15" s="1"/>
  <c r="BA17"/>
  <c r="BF17" s="1"/>
  <c r="BH17" s="1"/>
  <c r="BR13"/>
  <c r="H14"/>
  <c r="T13"/>
  <c r="BK14"/>
  <c r="BP14" s="1"/>
  <c r="M14"/>
  <c r="R14" s="1"/>
  <c r="CE15"/>
  <c r="CJ15" s="1"/>
  <c r="AQ15"/>
  <c r="AV15" s="1"/>
  <c r="C15"/>
  <c r="CY14"/>
  <c r="DD14" s="1"/>
  <c r="J13"/>
  <c r="DF13"/>
  <c r="BU14"/>
  <c r="BZ14" s="1"/>
  <c r="AD14"/>
  <c r="AX14"/>
  <c r="CB13"/>
  <c r="CL14"/>
  <c r="W15"/>
  <c r="AB15" s="1"/>
  <c r="CO16" l="1"/>
  <c r="CT16" s="1"/>
  <c r="CV16" s="1"/>
  <c r="AG16"/>
  <c r="AL16" s="1"/>
  <c r="AN16" s="1"/>
  <c r="BA18"/>
  <c r="BF18" s="1"/>
  <c r="BH18" s="1"/>
  <c r="AD15"/>
  <c r="AQ16"/>
  <c r="AV16" s="1"/>
  <c r="M15"/>
  <c r="R15" s="1"/>
  <c r="CY15"/>
  <c r="DD15" s="1"/>
  <c r="BK15"/>
  <c r="BP15" s="1"/>
  <c r="AX15"/>
  <c r="T14"/>
  <c r="C16"/>
  <c r="CB14"/>
  <c r="J14"/>
  <c r="CE16"/>
  <c r="CJ16" s="1"/>
  <c r="DF14"/>
  <c r="CL15"/>
  <c r="BU15"/>
  <c r="BZ15" s="1"/>
  <c r="W16"/>
  <c r="AB16" s="1"/>
  <c r="H15"/>
  <c r="BR14"/>
  <c r="CO17" l="1"/>
  <c r="CT17" s="1"/>
  <c r="CV17" s="1"/>
  <c r="AG17"/>
  <c r="AL17" s="1"/>
  <c r="AN17" s="1"/>
  <c r="BA19"/>
  <c r="BF19" s="1"/>
  <c r="BH19" s="1"/>
  <c r="CE17"/>
  <c r="CJ17" s="1"/>
  <c r="T15"/>
  <c r="H16"/>
  <c r="BU16"/>
  <c r="BZ16" s="1"/>
  <c r="CY16"/>
  <c r="DD16" s="1"/>
  <c r="M16"/>
  <c r="R16" s="1"/>
  <c r="AD16"/>
  <c r="CB15"/>
  <c r="AQ17"/>
  <c r="AV17" s="1"/>
  <c r="BK16"/>
  <c r="BP16" s="1"/>
  <c r="W17"/>
  <c r="AB17" s="1"/>
  <c r="DF15"/>
  <c r="AX16"/>
  <c r="J15"/>
  <c r="C17"/>
  <c r="BR15"/>
  <c r="CL16"/>
  <c r="CO18" l="1"/>
  <c r="CT18" s="1"/>
  <c r="CV18" s="1"/>
  <c r="AG18"/>
  <c r="AL18" s="1"/>
  <c r="AN18" s="1"/>
  <c r="BA20"/>
  <c r="BF20" s="1"/>
  <c r="BH20" s="1"/>
  <c r="CB16"/>
  <c r="C18"/>
  <c r="CY17"/>
  <c r="DD17" s="1"/>
  <c r="AQ18"/>
  <c r="AV18" s="1"/>
  <c r="AD17"/>
  <c r="J16"/>
  <c r="CL17"/>
  <c r="BR16"/>
  <c r="W18"/>
  <c r="AB18" s="1"/>
  <c r="BU17"/>
  <c r="BZ17" s="1"/>
  <c r="T16"/>
  <c r="M17"/>
  <c r="R17" s="1"/>
  <c r="CE18"/>
  <c r="CJ18" s="1"/>
  <c r="H17"/>
  <c r="AX17"/>
  <c r="DF16"/>
  <c r="BK17"/>
  <c r="BP17" s="1"/>
  <c r="CO19" l="1"/>
  <c r="CT19" s="1"/>
  <c r="CV19" s="1"/>
  <c r="AG19"/>
  <c r="AL19" s="1"/>
  <c r="AN19" s="1"/>
  <c r="BA21"/>
  <c r="BF21" s="1"/>
  <c r="BH21" s="1"/>
  <c r="AQ19"/>
  <c r="AV19" s="1"/>
  <c r="BR17"/>
  <c r="CL18"/>
  <c r="CB17"/>
  <c r="BK18"/>
  <c r="BP18" s="1"/>
  <c r="BU18"/>
  <c r="BZ18" s="1"/>
  <c r="M18"/>
  <c r="R18" s="1"/>
  <c r="W19"/>
  <c r="AB19" s="1"/>
  <c r="AX18"/>
  <c r="H18"/>
  <c r="CE19"/>
  <c r="CJ19" s="1"/>
  <c r="CY18"/>
  <c r="DD18" s="1"/>
  <c r="DF17"/>
  <c r="T17"/>
  <c r="J17"/>
  <c r="AD18"/>
  <c r="C19"/>
  <c r="CO20" l="1"/>
  <c r="CT20" s="1"/>
  <c r="CV20" s="1"/>
  <c r="AG20"/>
  <c r="AL20" s="1"/>
  <c r="AN20" s="1"/>
  <c r="BA22"/>
  <c r="BF22" s="1"/>
  <c r="BH22" s="1"/>
  <c r="CL19"/>
  <c r="C20"/>
  <c r="BR18"/>
  <c r="BK19"/>
  <c r="BP19" s="1"/>
  <c r="W20"/>
  <c r="AB20" s="1"/>
  <c r="M19"/>
  <c r="R19" s="1"/>
  <c r="DF18"/>
  <c r="T18"/>
  <c r="AQ20"/>
  <c r="AV20" s="1"/>
  <c r="AX19"/>
  <c r="CY19"/>
  <c r="DD19" s="1"/>
  <c r="CB18"/>
  <c r="CE20"/>
  <c r="CJ20" s="1"/>
  <c r="J18"/>
  <c r="AD19"/>
  <c r="H19"/>
  <c r="BU19"/>
  <c r="BZ19" s="1"/>
  <c r="CO21" l="1"/>
  <c r="CT21" s="1"/>
  <c r="CV21" s="1"/>
  <c r="AG21"/>
  <c r="AL21" s="1"/>
  <c r="AN21" s="1"/>
  <c r="BA23"/>
  <c r="BF23" s="1"/>
  <c r="BH23" s="1"/>
  <c r="CL20"/>
  <c r="BR19"/>
  <c r="AQ21"/>
  <c r="AV21" s="1"/>
  <c r="CY20"/>
  <c r="DD20" s="1"/>
  <c r="W21"/>
  <c r="AB21" s="1"/>
  <c r="AX20"/>
  <c r="AD20"/>
  <c r="CE21"/>
  <c r="CJ21" s="1"/>
  <c r="M20"/>
  <c r="R20" s="1"/>
  <c r="BK20"/>
  <c r="BP20" s="1"/>
  <c r="DF19"/>
  <c r="T19"/>
  <c r="H20"/>
  <c r="C21"/>
  <c r="CB19"/>
  <c r="J19"/>
  <c r="BU20"/>
  <c r="BZ20" s="1"/>
  <c r="CO22" l="1"/>
  <c r="CT22" s="1"/>
  <c r="CV22" s="1"/>
  <c r="AG22"/>
  <c r="AL22" s="1"/>
  <c r="AN22" s="1"/>
  <c r="BA24"/>
  <c r="BF24" s="1"/>
  <c r="BH24" s="1"/>
  <c r="AD21"/>
  <c r="BU21"/>
  <c r="BZ21" s="1"/>
  <c r="AQ22"/>
  <c r="AV22" s="1"/>
  <c r="CE22"/>
  <c r="CJ22" s="1"/>
  <c r="BR20"/>
  <c r="CL21"/>
  <c r="AX21"/>
  <c r="C22"/>
  <c r="H21"/>
  <c r="J20"/>
  <c r="T20"/>
  <c r="DF20"/>
  <c r="CB20"/>
  <c r="BK21"/>
  <c r="BP21" s="1"/>
  <c r="CY21"/>
  <c r="DD21" s="1"/>
  <c r="M21"/>
  <c r="R21" s="1"/>
  <c r="W22"/>
  <c r="AB22" s="1"/>
  <c r="CO23" l="1"/>
  <c r="CT23" s="1"/>
  <c r="CV23" s="1"/>
  <c r="AG23"/>
  <c r="AL23" s="1"/>
  <c r="AN23" s="1"/>
  <c r="BA25"/>
  <c r="BF25" s="1"/>
  <c r="BH25" s="1"/>
  <c r="AX22"/>
  <c r="AD22"/>
  <c r="BR21"/>
  <c r="M22"/>
  <c r="R22" s="1"/>
  <c r="CE23"/>
  <c r="CJ23" s="1"/>
  <c r="AQ23"/>
  <c r="AV23" s="1"/>
  <c r="W23"/>
  <c r="AB23" s="1"/>
  <c r="CL22"/>
  <c r="CB21"/>
  <c r="BU22"/>
  <c r="BZ22" s="1"/>
  <c r="J21"/>
  <c r="H22"/>
  <c r="DF21"/>
  <c r="C23"/>
  <c r="CY22"/>
  <c r="DD22" s="1"/>
  <c r="T21"/>
  <c r="BK22"/>
  <c r="BP22" s="1"/>
  <c r="CO24" l="1"/>
  <c r="CT24" s="1"/>
  <c r="CV24" s="1"/>
  <c r="AG24"/>
  <c r="AL24" s="1"/>
  <c r="AN24" s="1"/>
  <c r="BA26"/>
  <c r="BF26" s="1"/>
  <c r="BH26" s="1"/>
  <c r="BU23"/>
  <c r="BZ23" s="1"/>
  <c r="CL23"/>
  <c r="H23"/>
  <c r="CY23"/>
  <c r="DD23" s="1"/>
  <c r="BR22"/>
  <c r="AQ24"/>
  <c r="AV24" s="1"/>
  <c r="BK23"/>
  <c r="BP23" s="1"/>
  <c r="AD23"/>
  <c r="AX23"/>
  <c r="T22"/>
  <c r="C24"/>
  <c r="CB22"/>
  <c r="M23"/>
  <c r="R23" s="1"/>
  <c r="J22"/>
  <c r="W24"/>
  <c r="AB24" s="1"/>
  <c r="DF22"/>
  <c r="CE24"/>
  <c r="CJ24" s="1"/>
  <c r="CO25" l="1"/>
  <c r="CT25" s="1"/>
  <c r="CV25" s="1"/>
  <c r="AG25"/>
  <c r="AL25" s="1"/>
  <c r="AN25" s="1"/>
  <c r="BA27"/>
  <c r="BF27" s="1"/>
  <c r="BH27" s="1"/>
  <c r="AD24"/>
  <c r="M24"/>
  <c r="R24" s="1"/>
  <c r="T23"/>
  <c r="AX24"/>
  <c r="AQ25"/>
  <c r="AV25" s="1"/>
  <c r="BU24"/>
  <c r="BZ24" s="1"/>
  <c r="CE25"/>
  <c r="CJ25" s="1"/>
  <c r="CL24"/>
  <c r="W25"/>
  <c r="AB25" s="1"/>
  <c r="CB23"/>
  <c r="CY24"/>
  <c r="DD24" s="1"/>
  <c r="BK24"/>
  <c r="BP24" s="1"/>
  <c r="C25"/>
  <c r="H24"/>
  <c r="BR23"/>
  <c r="DF23"/>
  <c r="J23"/>
  <c r="CO26" l="1"/>
  <c r="CT26" s="1"/>
  <c r="CV26" s="1"/>
  <c r="AG26"/>
  <c r="AL26" s="1"/>
  <c r="AN26" s="1"/>
  <c r="BA28"/>
  <c r="BF28" s="1"/>
  <c r="BH28" s="1"/>
  <c r="BR24"/>
  <c r="DF24"/>
  <c r="T24"/>
  <c r="C26"/>
  <c r="W26"/>
  <c r="AB26" s="1"/>
  <c r="J24"/>
  <c r="H25"/>
  <c r="CL25"/>
  <c r="AX25"/>
  <c r="AD25"/>
  <c r="CY25"/>
  <c r="DD25" s="1"/>
  <c r="CB24"/>
  <c r="AQ26"/>
  <c r="AV26" s="1"/>
  <c r="M25"/>
  <c r="R25" s="1"/>
  <c r="CE26"/>
  <c r="CJ26" s="1"/>
  <c r="BU25"/>
  <c r="BZ25" s="1"/>
  <c r="BK25"/>
  <c r="BP25" s="1"/>
  <c r="CO27" l="1"/>
  <c r="CT27" s="1"/>
  <c r="CV27" s="1"/>
  <c r="AG27"/>
  <c r="AL27" s="1"/>
  <c r="AN27" s="1"/>
  <c r="BA29"/>
  <c r="BF29" s="1"/>
  <c r="BH29" s="1"/>
  <c r="T25"/>
  <c r="W27"/>
  <c r="AB27" s="1"/>
  <c r="AD26"/>
  <c r="AQ27"/>
  <c r="AV27" s="1"/>
  <c r="M26"/>
  <c r="R26" s="1"/>
  <c r="J25"/>
  <c r="BR25"/>
  <c r="CL26"/>
  <c r="DF25"/>
  <c r="H26"/>
  <c r="CB25"/>
  <c r="AX26"/>
  <c r="BU26"/>
  <c r="BZ26" s="1"/>
  <c r="CY26"/>
  <c r="DD26" s="1"/>
  <c r="C27"/>
  <c r="BK26"/>
  <c r="BP26" s="1"/>
  <c r="CE27"/>
  <c r="CJ27" s="1"/>
  <c r="AG28" l="1"/>
  <c r="AL28" s="1"/>
  <c r="AN28" s="1"/>
  <c r="CO28"/>
  <c r="CT28" s="1"/>
  <c r="CV28" s="1"/>
  <c r="BA30"/>
  <c r="BF30" s="1"/>
  <c r="BH30" s="1"/>
  <c r="BR26"/>
  <c r="M27"/>
  <c r="R27" s="1"/>
  <c r="C28"/>
  <c r="H27"/>
  <c r="W28"/>
  <c r="AB28" s="1"/>
  <c r="CB26"/>
  <c r="CY27"/>
  <c r="DD27" s="1"/>
  <c r="BU27"/>
  <c r="BZ27" s="1"/>
  <c r="AX27"/>
  <c r="AD27"/>
  <c r="CL27"/>
  <c r="CE28"/>
  <c r="CJ28" s="1"/>
  <c r="BK27"/>
  <c r="BP27" s="1"/>
  <c r="DF26"/>
  <c r="AQ28"/>
  <c r="AV28" s="1"/>
  <c r="J26"/>
  <c r="T26"/>
  <c r="CO29" l="1"/>
  <c r="CT29" s="1"/>
  <c r="CV29" s="1"/>
  <c r="AG29"/>
  <c r="AL29" s="1"/>
  <c r="AN29" s="1"/>
  <c r="BA31"/>
  <c r="BF31" s="1"/>
  <c r="BK28"/>
  <c r="BP28" s="1"/>
  <c r="M28"/>
  <c r="R28" s="1"/>
  <c r="DF27"/>
  <c r="J27"/>
  <c r="H28"/>
  <c r="C29"/>
  <c r="AX28"/>
  <c r="CL28"/>
  <c r="CB27"/>
  <c r="AD28"/>
  <c r="BR27"/>
  <c r="CY28"/>
  <c r="DD28" s="1"/>
  <c r="BU28"/>
  <c r="BZ28" s="1"/>
  <c r="AQ29"/>
  <c r="AV29" s="1"/>
  <c r="W29"/>
  <c r="AB29" s="1"/>
  <c r="CE29"/>
  <c r="CJ29" s="1"/>
  <c r="T27"/>
  <c r="CO30" l="1"/>
  <c r="CT30" s="1"/>
  <c r="CV30" s="1"/>
  <c r="AG30"/>
  <c r="AL30" s="1"/>
  <c r="AN30" s="1"/>
  <c r="BA33"/>
  <c r="BF33" s="1"/>
  <c r="BH33" s="1"/>
  <c r="BA32"/>
  <c r="BF32" s="1"/>
  <c r="G5" i="41"/>
  <c r="BH31" i="19"/>
  <c r="AX29"/>
  <c r="DF28"/>
  <c r="M29"/>
  <c r="R29" s="1"/>
  <c r="BR28"/>
  <c r="C30"/>
  <c r="H29"/>
  <c r="T28"/>
  <c r="AD29"/>
  <c r="CB28"/>
  <c r="BU29"/>
  <c r="BZ29" s="1"/>
  <c r="CL29"/>
  <c r="CY29"/>
  <c r="DD29" s="1"/>
  <c r="BK29"/>
  <c r="BP29" s="1"/>
  <c r="CE30"/>
  <c r="CJ30" s="1"/>
  <c r="W30"/>
  <c r="AB30" s="1"/>
  <c r="AQ30"/>
  <c r="AV30" s="1"/>
  <c r="J28"/>
  <c r="CO31" l="1"/>
  <c r="CT31" s="1"/>
  <c r="AG31"/>
  <c r="AL31" s="1"/>
  <c r="BU30"/>
  <c r="BZ30" s="1"/>
  <c r="T29"/>
  <c r="AD30"/>
  <c r="M30"/>
  <c r="R30" s="1"/>
  <c r="W31"/>
  <c r="AB31" s="1"/>
  <c r="CY30"/>
  <c r="DD30" s="1"/>
  <c r="DF29"/>
  <c r="J29"/>
  <c r="H30"/>
  <c r="C31"/>
  <c r="AX30"/>
  <c r="CL30"/>
  <c r="BR29"/>
  <c r="CB29"/>
  <c r="AQ31"/>
  <c r="AV31" s="1"/>
  <c r="CE31"/>
  <c r="CJ31" s="1"/>
  <c r="BK30"/>
  <c r="BP30" s="1"/>
  <c r="BH32"/>
  <c r="CO33" l="1"/>
  <c r="CT33" s="1"/>
  <c r="CV33" s="1"/>
  <c r="CO32"/>
  <c r="CT32" s="1"/>
  <c r="CV32" s="1"/>
  <c r="CV31"/>
  <c r="K5" i="41"/>
  <c r="AG33" i="19"/>
  <c r="AG32"/>
  <c r="E5" i="41"/>
  <c r="AN31" i="19"/>
  <c r="BU31"/>
  <c r="BZ31" s="1"/>
  <c r="C33"/>
  <c r="H31"/>
  <c r="M31"/>
  <c r="R31" s="1"/>
  <c r="D5" i="41"/>
  <c r="AD31" i="19"/>
  <c r="C32"/>
  <c r="BR30"/>
  <c r="F5" i="41"/>
  <c r="AX31" i="19"/>
  <c r="CE33"/>
  <c r="CJ33" s="1"/>
  <c r="T30"/>
  <c r="J5" i="41"/>
  <c r="CL31" i="19"/>
  <c r="CY31"/>
  <c r="DD31" s="1"/>
  <c r="W33"/>
  <c r="AB33" s="1"/>
  <c r="J30"/>
  <c r="BK31"/>
  <c r="BP31" s="1"/>
  <c r="AQ32"/>
  <c r="AV32" s="1"/>
  <c r="W32"/>
  <c r="AB32" s="1"/>
  <c r="CE32"/>
  <c r="CJ32" s="1"/>
  <c r="DF30"/>
  <c r="CB30"/>
  <c r="D48" i="20"/>
  <c r="D49" s="1"/>
  <c r="D51" s="1"/>
  <c r="CL32" i="19" l="1"/>
  <c r="AX32"/>
  <c r="DF31"/>
  <c r="L5" i="41"/>
  <c r="CL33" i="19"/>
  <c r="H33"/>
  <c r="CY33"/>
  <c r="DD33" s="1"/>
  <c r="H5" i="41"/>
  <c r="BR31" i="19"/>
  <c r="M32"/>
  <c r="R32" s="1"/>
  <c r="C5" i="41"/>
  <c r="T31" i="19"/>
  <c r="I5" i="41"/>
  <c r="CB31" i="19"/>
  <c r="CY32"/>
  <c r="DD32" s="1"/>
  <c r="AD32"/>
  <c r="M33"/>
  <c r="R33" s="1"/>
  <c r="H32"/>
  <c r="B5" i="41"/>
  <c r="J6" s="1"/>
  <c r="J41" s="1"/>
  <c r="J31" i="19"/>
  <c r="BK33"/>
  <c r="BP33" s="1"/>
  <c r="BU32"/>
  <c r="BZ32" s="1"/>
  <c r="BU33"/>
  <c r="BZ33" s="1"/>
  <c r="AQ33"/>
  <c r="AV33" s="1"/>
  <c r="AD33"/>
  <c r="BK32"/>
  <c r="BP32" s="1"/>
  <c r="D50" i="20"/>
  <c r="C6" i="41" l="1"/>
  <c r="C41" s="1"/>
  <c r="L6"/>
  <c r="L41" s="1"/>
  <c r="AX33" i="19"/>
  <c r="DF32"/>
  <c r="BR32"/>
  <c r="CB33"/>
  <c r="B6" i="41"/>
  <c r="B41" s="1"/>
  <c r="K6"/>
  <c r="K41" s="1"/>
  <c r="E6"/>
  <c r="E41" s="1"/>
  <c r="G6"/>
  <c r="G41" s="1"/>
  <c r="J33" i="19"/>
  <c r="DF33"/>
  <c r="I6" i="41"/>
  <c r="I41" s="1"/>
  <c r="H6"/>
  <c r="H41" s="1"/>
  <c r="D6"/>
  <c r="D41" s="1"/>
  <c r="F6"/>
  <c r="F41" s="1"/>
  <c r="CB32" i="19"/>
  <c r="T32"/>
  <c r="J32"/>
  <c r="BR33"/>
  <c r="T33"/>
  <c r="D52" i="20"/>
  <c r="C38" l="1"/>
  <c r="B40" i="22" s="1"/>
  <c r="D40" s="1"/>
  <c r="G36" i="20"/>
  <c r="H38" i="22" s="1"/>
  <c r="J38" s="1"/>
  <c r="K38" i="20"/>
  <c r="N40" i="22" s="1"/>
  <c r="P40" s="1"/>
  <c r="M38" i="20"/>
  <c r="Q40" i="22" s="1"/>
  <c r="S40" s="1"/>
  <c r="O36" i="20"/>
  <c r="T38" i="22" s="1"/>
  <c r="V38" s="1"/>
  <c r="Q35" i="20"/>
  <c r="S35"/>
  <c r="U35"/>
  <c r="W36"/>
  <c r="AF38" i="22" s="1"/>
  <c r="AH38" s="1"/>
  <c r="E38" i="20"/>
  <c r="E40" i="22" s="1"/>
  <c r="G40" s="1"/>
  <c r="I38" i="20"/>
  <c r="K40" i="22" s="1"/>
  <c r="M40" s="1"/>
  <c r="K37" i="20"/>
  <c r="M37"/>
  <c r="Q38"/>
  <c r="W40" i="22" s="1"/>
  <c r="Y40" s="1"/>
  <c r="S38" i="20"/>
  <c r="Z40" i="22" s="1"/>
  <c r="AB40" s="1"/>
  <c r="U38" i="20"/>
  <c r="AC40" i="22" s="1"/>
  <c r="AE40" s="1"/>
  <c r="U34" i="20"/>
  <c r="AC36" i="22" s="1"/>
  <c r="AE36" s="1"/>
  <c r="W35" i="20"/>
  <c r="G38"/>
  <c r="H40" i="22" s="1"/>
  <c r="J40" s="1"/>
  <c r="I37" i="20"/>
  <c r="K36"/>
  <c r="O38"/>
  <c r="T40" i="22" s="1"/>
  <c r="V40" s="1"/>
  <c r="Q37" i="20"/>
  <c r="S37"/>
  <c r="U37"/>
  <c r="W38"/>
  <c r="AF40" i="22" s="1"/>
  <c r="AH40" s="1"/>
  <c r="W34" i="20"/>
  <c r="AF36" i="22" s="1"/>
  <c r="AH36" s="1"/>
  <c r="G37" i="20"/>
  <c r="I36"/>
  <c r="K38" i="22" s="1"/>
  <c r="M38" s="1"/>
  <c r="M36" i="20"/>
  <c r="Q38" i="22" s="1"/>
  <c r="S38" s="1"/>
  <c r="O37" i="20"/>
  <c r="Q36"/>
  <c r="S36"/>
  <c r="Z38" i="22" s="1"/>
  <c r="AB38" s="1"/>
  <c r="U36" i="20"/>
  <c r="W37"/>
  <c r="E37"/>
  <c r="E33"/>
  <c r="E35" i="22" s="1"/>
  <c r="E34" i="20"/>
  <c r="E35"/>
  <c r="E31"/>
  <c r="E36"/>
  <c r="E38" i="22" s="1"/>
  <c r="G38" s="1"/>
  <c r="E32" i="20"/>
  <c r="E34" i="22" s="1"/>
  <c r="W38"/>
  <c r="Y38" s="1"/>
  <c r="C36" i="20"/>
  <c r="B38" i="22" s="1"/>
  <c r="D38" s="1"/>
  <c r="N38"/>
  <c r="P38" s="1"/>
  <c r="E11" i="20"/>
  <c r="E13" i="22" s="1"/>
  <c r="G13" s="1"/>
  <c r="N12" i="62" s="1"/>
  <c r="C5" i="20"/>
  <c r="B7" i="22" s="1"/>
  <c r="C34" i="20"/>
  <c r="AC38" i="22"/>
  <c r="AE38" s="1"/>
  <c r="C37" i="20"/>
  <c r="C35"/>
  <c r="AQ37" i="19"/>
  <c r="W31" i="20"/>
  <c r="AF33" i="22" s="1"/>
  <c r="AH33" s="1"/>
  <c r="CH34" i="191" s="1"/>
  <c r="E23" i="20"/>
  <c r="E25" i="22" s="1"/>
  <c r="G25" s="1"/>
  <c r="N24" i="62" s="1"/>
  <c r="M13" i="20"/>
  <c r="Q15" i="22" s="1"/>
  <c r="S15" s="1"/>
  <c r="AT27" i="192" s="1"/>
  <c r="G31" i="20"/>
  <c r="H33" i="22" s="1"/>
  <c r="J33" s="1"/>
  <c r="V33" i="38" s="1"/>
  <c r="Z42" i="40" s="1"/>
  <c r="O25" i="20"/>
  <c r="T27" i="22" s="1"/>
  <c r="V27" s="1"/>
  <c r="BB27" i="193" s="1"/>
  <c r="Z6" i="40"/>
  <c r="S10" i="20"/>
  <c r="Z12" i="22" s="1"/>
  <c r="AB12" s="1"/>
  <c r="BR12" i="38" s="1"/>
  <c r="AF21" i="40" s="1"/>
  <c r="U21" i="20"/>
  <c r="AC23" i="22" s="1"/>
  <c r="AE23" s="1"/>
  <c r="BZ23" i="38" s="1"/>
  <c r="AG32" i="40" s="1"/>
  <c r="U10" i="20"/>
  <c r="AC12" i="22" s="1"/>
  <c r="AE12" s="1"/>
  <c r="BZ24" i="192" s="1"/>
  <c r="I24" i="20"/>
  <c r="K26" i="22" s="1"/>
  <c r="M26" s="1"/>
  <c r="AD25" i="62" s="1"/>
  <c r="C25" i="20"/>
  <c r="B27" i="22" s="1"/>
  <c r="D27" s="1"/>
  <c r="F27" i="38" s="1"/>
  <c r="X36" i="40" s="1"/>
  <c r="S21" i="20"/>
  <c r="Z23" i="22" s="1"/>
  <c r="AB23" s="1"/>
  <c r="BR23" i="38" s="1"/>
  <c r="AF32" i="40" s="1"/>
  <c r="K13" i="20"/>
  <c r="N15" i="22" s="1"/>
  <c r="P15" s="1"/>
  <c r="AL15" i="193" s="1"/>
  <c r="E22" i="20"/>
  <c r="E24" i="22" s="1"/>
  <c r="G24" s="1"/>
  <c r="N25" i="191" s="1"/>
  <c r="O13" i="20"/>
  <c r="T15" i="22" s="1"/>
  <c r="V15" s="1"/>
  <c r="BB15" i="193" s="1"/>
  <c r="E7" i="20"/>
  <c r="E9" i="22" s="1"/>
  <c r="G9" s="1"/>
  <c r="N8" i="62" s="1"/>
  <c r="C19" i="20"/>
  <c r="B21" i="22" s="1"/>
  <c r="D21" s="1"/>
  <c r="F20" i="62" s="1"/>
  <c r="S16" i="20"/>
  <c r="Z18" i="22" s="1"/>
  <c r="AB18" s="1"/>
  <c r="BR30" i="192" s="1"/>
  <c r="W8" i="20"/>
  <c r="AF10" i="22" s="1"/>
  <c r="AH10" s="1"/>
  <c r="CH10" i="38" s="1"/>
  <c r="AH19" i="40" s="1"/>
  <c r="K21" i="20"/>
  <c r="N23" i="22" s="1"/>
  <c r="P23" s="1"/>
  <c r="AL23" i="38" s="1"/>
  <c r="AB32" i="40" s="1"/>
  <c r="G33" i="20"/>
  <c r="H35" i="22" s="1"/>
  <c r="K10" i="20"/>
  <c r="N12" i="22" s="1"/>
  <c r="P12" s="1"/>
  <c r="AL11" i="62" s="1"/>
  <c r="K17" i="20"/>
  <c r="N19" i="22" s="1"/>
  <c r="P19" s="1"/>
  <c r="AL19" i="38" s="1"/>
  <c r="AB28" i="40" s="1"/>
  <c r="AF6"/>
  <c r="O20" i="20"/>
  <c r="T22" i="22" s="1"/>
  <c r="V22" s="1"/>
  <c r="BB34" i="192" s="1"/>
  <c r="M27" i="20"/>
  <c r="Q29" i="22" s="1"/>
  <c r="S29" s="1"/>
  <c r="AT29" i="193" s="1"/>
  <c r="S28" i="20"/>
  <c r="Z30" i="22" s="1"/>
  <c r="AB30" s="1"/>
  <c r="BR29" i="62" s="1"/>
  <c r="AA9" i="40"/>
  <c r="M12" i="20"/>
  <c r="Q14" i="22" s="1"/>
  <c r="S14" s="1"/>
  <c r="AT13" i="62" s="1"/>
  <c r="O10" i="20"/>
  <c r="T12" i="22" s="1"/>
  <c r="V12" s="1"/>
  <c r="BB11" i="62" s="1"/>
  <c r="O22" i="20"/>
  <c r="T24" i="22" s="1"/>
  <c r="V24" s="1"/>
  <c r="BB25" i="191" s="1"/>
  <c r="U26" i="20"/>
  <c r="AC28" i="22" s="1"/>
  <c r="AE28" s="1"/>
  <c r="BZ29" i="191" s="1"/>
  <c r="E25" i="20"/>
  <c r="E27" i="22" s="1"/>
  <c r="G27" s="1"/>
  <c r="N28" i="191" s="1"/>
  <c r="Q28" i="20"/>
  <c r="W30" i="22" s="1"/>
  <c r="Y30" s="1"/>
  <c r="BJ31" i="191" s="1"/>
  <c r="O29" i="20"/>
  <c r="T31" i="22" s="1"/>
  <c r="V31" s="1"/>
  <c r="BB30" i="62" s="1"/>
  <c r="G5" i="20"/>
  <c r="H7" i="22" s="1"/>
  <c r="H43" s="1"/>
  <c r="U31" i="20"/>
  <c r="AC33" i="22" s="1"/>
  <c r="AE33" s="1"/>
  <c r="BZ32" i="62" s="1"/>
  <c r="K30" i="20"/>
  <c r="N32" i="22" s="1"/>
  <c r="P32" s="1"/>
  <c r="AL31" i="62" s="1"/>
  <c r="AD10" i="40"/>
  <c r="S5" i="20"/>
  <c r="Z7" i="22" s="1"/>
  <c r="Z43" s="1"/>
  <c r="K26" i="20"/>
  <c r="N28" i="22" s="1"/>
  <c r="P28" s="1"/>
  <c r="AL28" i="38" s="1"/>
  <c r="AB37" i="40" s="1"/>
  <c r="F12" i="192"/>
  <c r="I33" i="20"/>
  <c r="K35" i="22" s="1"/>
  <c r="K20" i="20"/>
  <c r="N22" i="22" s="1"/>
  <c r="P22" s="1"/>
  <c r="AL34" i="192" s="1"/>
  <c r="S12" i="20"/>
  <c r="Z14" i="22" s="1"/>
  <c r="AB14" s="1"/>
  <c r="BR26" i="192" s="1"/>
  <c r="U33" i="20"/>
  <c r="AC35" i="22" s="1"/>
  <c r="I17" i="20"/>
  <c r="K19" i="22" s="1"/>
  <c r="M19" s="1"/>
  <c r="AD31" i="192" s="1"/>
  <c r="S11" i="20"/>
  <c r="Z13" i="22" s="1"/>
  <c r="AB13" s="1"/>
  <c r="BR13" i="193" s="1"/>
  <c r="E30" i="20"/>
  <c r="E32" i="22" s="1"/>
  <c r="G32" s="1"/>
  <c r="N31" i="62" s="1"/>
  <c r="CH10" i="192"/>
  <c r="K25" i="20"/>
  <c r="N27" i="22" s="1"/>
  <c r="P27" s="1"/>
  <c r="AL27" i="38" s="1"/>
  <c r="AB36" i="40" s="1"/>
  <c r="E9" i="20"/>
  <c r="E11" i="22" s="1"/>
  <c r="G11" s="1"/>
  <c r="N11" i="38" s="1"/>
  <c r="Y20" i="40" s="1"/>
  <c r="U30" i="20"/>
  <c r="AC32" i="22" s="1"/>
  <c r="AE32" s="1"/>
  <c r="BZ32" i="38" s="1"/>
  <c r="AG41" i="40" s="1"/>
  <c r="C26" i="20"/>
  <c r="B28" i="22" s="1"/>
  <c r="D28" s="1"/>
  <c r="F27" i="62" s="1"/>
  <c r="G7" i="20"/>
  <c r="H9" i="22" s="1"/>
  <c r="J9" s="1"/>
  <c r="V9" i="38" s="1"/>
  <c r="Z18" i="40" s="1"/>
  <c r="AH10"/>
  <c r="M10" i="20"/>
  <c r="Q12" i="22" s="1"/>
  <c r="S12" s="1"/>
  <c r="AT12" i="38" s="1"/>
  <c r="AC21" i="40" s="1"/>
  <c r="Q5" i="20"/>
  <c r="W7" i="22" s="1"/>
  <c r="W43" s="1"/>
  <c r="W11" i="20"/>
  <c r="AF13" i="22" s="1"/>
  <c r="AH13" s="1"/>
  <c r="CH12" i="62" s="1"/>
  <c r="I30" i="20"/>
  <c r="K32" i="22" s="1"/>
  <c r="M32" s="1"/>
  <c r="AD32" i="38" s="1"/>
  <c r="AA41" i="40" s="1"/>
  <c r="G12" i="20"/>
  <c r="H14" i="22" s="1"/>
  <c r="J14" s="1"/>
  <c r="V13" i="62" s="1"/>
  <c r="M20" i="20"/>
  <c r="Q22" i="22" s="1"/>
  <c r="S22" s="1"/>
  <c r="AT21" i="62" s="1"/>
  <c r="M23" i="20"/>
  <c r="Q25" i="22" s="1"/>
  <c r="S25" s="1"/>
  <c r="AT25" i="38" s="1"/>
  <c r="AC34" i="40" s="1"/>
  <c r="Q13" i="20"/>
  <c r="W15" i="22" s="1"/>
  <c r="Y15" s="1"/>
  <c r="BJ14" i="62" s="1"/>
  <c r="G26" i="20"/>
  <c r="H28" i="22" s="1"/>
  <c r="J28" s="1"/>
  <c r="V28" i="38" s="1"/>
  <c r="Z37" i="40" s="1"/>
  <c r="E18" i="20"/>
  <c r="E20" i="22" s="1"/>
  <c r="G20" s="1"/>
  <c r="N19" i="62" s="1"/>
  <c r="G16" i="20"/>
  <c r="H18" i="22" s="1"/>
  <c r="J18" s="1"/>
  <c r="V17" i="62" s="1"/>
  <c r="M16" i="20"/>
  <c r="Q18" i="22" s="1"/>
  <c r="S18" s="1"/>
  <c r="AT18" i="193" s="1"/>
  <c r="M25" i="20"/>
  <c r="Q27" i="22" s="1"/>
  <c r="S27" s="1"/>
  <c r="AT28" i="191" s="1"/>
  <c r="G32" i="20"/>
  <c r="H34" i="22" s="1"/>
  <c r="G21" i="20"/>
  <c r="H23" i="22" s="1"/>
  <c r="J23" s="1"/>
  <c r="V23" i="193" s="1"/>
  <c r="I32" i="20"/>
  <c r="K34" i="22" s="1"/>
  <c r="K12" i="20"/>
  <c r="N14" i="22" s="1"/>
  <c r="P14" s="1"/>
  <c r="AL26" i="192" s="1"/>
  <c r="M30" i="20"/>
  <c r="Q32" i="22" s="1"/>
  <c r="S32" s="1"/>
  <c r="AT32" i="38" s="1"/>
  <c r="AC41" i="40" s="1"/>
  <c r="S23" i="20"/>
  <c r="Z25" i="22" s="1"/>
  <c r="AB25" s="1"/>
  <c r="BR24" i="62" s="1"/>
  <c r="S15" i="20"/>
  <c r="Z17" i="22" s="1"/>
  <c r="AB17" s="1"/>
  <c r="BR17" i="38" s="1"/>
  <c r="AF26" i="40" s="1"/>
  <c r="S27" i="20"/>
  <c r="Z29" i="22" s="1"/>
  <c r="AB29" s="1"/>
  <c r="BR29" i="38" s="1"/>
  <c r="AF38" i="40" s="1"/>
  <c r="E5" i="20"/>
  <c r="E7" i="22" s="1"/>
  <c r="E43" s="1"/>
  <c r="I5" i="20"/>
  <c r="K7" i="22" s="1"/>
  <c r="K43" s="1"/>
  <c r="I26" i="20"/>
  <c r="K28" i="22" s="1"/>
  <c r="M28" s="1"/>
  <c r="AD27" i="62" s="1"/>
  <c r="U12" i="20"/>
  <c r="AC14" i="22" s="1"/>
  <c r="AE14" s="1"/>
  <c r="BZ13" i="62" s="1"/>
  <c r="Q8" i="20"/>
  <c r="W10" i="22" s="1"/>
  <c r="Y10" s="1"/>
  <c r="BJ10" i="38" s="1"/>
  <c r="AE19" i="40" s="1"/>
  <c r="AD8"/>
  <c r="E26" i="20"/>
  <c r="E28" i="22" s="1"/>
  <c r="G28" s="1"/>
  <c r="N28" i="38" s="1"/>
  <c r="Y37" i="40" s="1"/>
  <c r="U28" i="20"/>
  <c r="AC30" i="22" s="1"/>
  <c r="AE30" s="1"/>
  <c r="BZ30" i="38" s="1"/>
  <c r="AG39" i="40" s="1"/>
  <c r="G28" i="20"/>
  <c r="H30" i="22" s="1"/>
  <c r="J30" s="1"/>
  <c r="V29" i="62" s="1"/>
  <c r="O9" i="20"/>
  <c r="T11" i="22" s="1"/>
  <c r="V11" s="1"/>
  <c r="BB10" i="62" s="1"/>
  <c r="M31" i="20"/>
  <c r="Q33" i="22" s="1"/>
  <c r="S33" s="1"/>
  <c r="AT33" i="38" s="1"/>
  <c r="AC42" i="40" s="1"/>
  <c r="BR12" i="192"/>
  <c r="O11" i="20"/>
  <c r="T13" i="22" s="1"/>
  <c r="V13" s="1"/>
  <c r="BB13" i="193" s="1"/>
  <c r="U19" i="20"/>
  <c r="AC21" i="22" s="1"/>
  <c r="AE21" s="1"/>
  <c r="BZ33" i="192" s="1"/>
  <c r="S22" i="20"/>
  <c r="Z24" i="22" s="1"/>
  <c r="AB24" s="1"/>
  <c r="BR24" i="38" s="1"/>
  <c r="Q10" i="20"/>
  <c r="W12" i="22" s="1"/>
  <c r="Y12" s="1"/>
  <c r="BJ24" i="192" s="1"/>
  <c r="I11" i="20"/>
  <c r="K13" i="22" s="1"/>
  <c r="M13" s="1"/>
  <c r="AD13" i="38" s="1"/>
  <c r="Q33" i="20"/>
  <c r="W35" i="22" s="1"/>
  <c r="Q26" i="20"/>
  <c r="W28" i="22" s="1"/>
  <c r="Y28" s="1"/>
  <c r="BJ28" i="193" s="1"/>
  <c r="G11" i="20"/>
  <c r="H13" i="22" s="1"/>
  <c r="J13" s="1"/>
  <c r="V25" i="192" s="1"/>
  <c r="K18" i="20"/>
  <c r="N20" i="22" s="1"/>
  <c r="P20" s="1"/>
  <c r="AL32" i="192" s="1"/>
  <c r="K32" i="20"/>
  <c r="N34" i="22" s="1"/>
  <c r="O33" i="20"/>
  <c r="T35" i="22" s="1"/>
  <c r="I19" i="20"/>
  <c r="K21" i="22" s="1"/>
  <c r="M21" s="1"/>
  <c r="AD20" i="62" s="1"/>
  <c r="M18" i="20"/>
  <c r="Q20" i="22" s="1"/>
  <c r="S20" s="1"/>
  <c r="AT19" i="62" s="1"/>
  <c r="K6" i="20"/>
  <c r="N8" i="22" s="1"/>
  <c r="P8" s="1"/>
  <c r="AL9" i="191" s="1"/>
  <c r="U9" i="20"/>
  <c r="AC11" i="22" s="1"/>
  <c r="AE11" s="1"/>
  <c r="BZ11" i="193" s="1"/>
  <c r="G10" i="20"/>
  <c r="H12" i="22" s="1"/>
  <c r="J12" s="1"/>
  <c r="V11" i="62" s="1"/>
  <c r="I23" i="20"/>
  <c r="K25" i="22" s="1"/>
  <c r="M25" s="1"/>
  <c r="AD37" i="192" s="1"/>
  <c r="G30" i="20"/>
  <c r="H32" i="22" s="1"/>
  <c r="J32" s="1"/>
  <c r="V32" i="193" s="1"/>
  <c r="M9" i="20"/>
  <c r="Q11" i="22" s="1"/>
  <c r="S11" s="1"/>
  <c r="AT10" i="62" s="1"/>
  <c r="AA10" i="40"/>
  <c r="G17" i="20"/>
  <c r="H19" i="22" s="1"/>
  <c r="J19" s="1"/>
  <c r="V18" i="62" s="1"/>
  <c r="S24" i="20"/>
  <c r="Z26" i="22" s="1"/>
  <c r="AB26" s="1"/>
  <c r="BR26" i="38" s="1"/>
  <c r="AF35" i="40" s="1"/>
  <c r="W9" i="20"/>
  <c r="AF11" i="22" s="1"/>
  <c r="AH11" s="1"/>
  <c r="CH11" i="38" s="1"/>
  <c r="AH20" i="40" s="1"/>
  <c r="AH8"/>
  <c r="M15" i="20"/>
  <c r="Q17" i="22" s="1"/>
  <c r="S17" s="1"/>
  <c r="AT16" i="62" s="1"/>
  <c r="AF13" i="40"/>
  <c r="K29" i="20"/>
  <c r="N31" i="22" s="1"/>
  <c r="P31" s="1"/>
  <c r="AL31" i="38" s="1"/>
  <c r="AB40" i="40" s="1"/>
  <c r="U11" i="20"/>
  <c r="AC13" i="22" s="1"/>
  <c r="AE13" s="1"/>
  <c r="BZ12" i="62" s="1"/>
  <c r="K19" i="20"/>
  <c r="N21" i="22" s="1"/>
  <c r="P21" s="1"/>
  <c r="AL21" i="38" s="1"/>
  <c r="AB30" i="40" s="1"/>
  <c r="W5" i="20"/>
  <c r="AF7" i="22" s="1"/>
  <c r="C21" i="20"/>
  <c r="B23" i="22" s="1"/>
  <c r="D23" s="1"/>
  <c r="F23" i="38" s="1"/>
  <c r="X32" i="40" s="1"/>
  <c r="I9" i="20"/>
  <c r="K11" i="22" s="1"/>
  <c r="M11" s="1"/>
  <c r="AD11" i="38" s="1"/>
  <c r="AA20" i="40" s="1"/>
  <c r="AH5"/>
  <c r="Q27" i="20"/>
  <c r="W29" i="22" s="1"/>
  <c r="Y29" s="1"/>
  <c r="BJ29" i="38" s="1"/>
  <c r="AE38" i="40" s="1"/>
  <c r="AE9"/>
  <c r="S26" i="20"/>
  <c r="Z28" i="22" s="1"/>
  <c r="AB28" s="1"/>
  <c r="BR28" i="38" s="1"/>
  <c r="AF37" i="40" s="1"/>
  <c r="Q17" i="20"/>
  <c r="W19" i="22" s="1"/>
  <c r="Y19" s="1"/>
  <c r="BJ18" i="62" s="1"/>
  <c r="G15" i="20"/>
  <c r="H17" i="22" s="1"/>
  <c r="J17" s="1"/>
  <c r="V16" i="62" s="1"/>
  <c r="C8" i="20"/>
  <c r="B10" i="22" s="1"/>
  <c r="D10" s="1"/>
  <c r="F10" i="38" s="1"/>
  <c r="X19" i="40" s="1"/>
  <c r="U20" i="20"/>
  <c r="AC22" i="22" s="1"/>
  <c r="AE22" s="1"/>
  <c r="BZ22" i="38" s="1"/>
  <c r="AG31" i="40" s="1"/>
  <c r="AD14"/>
  <c r="AA8"/>
  <c r="K5" i="20"/>
  <c r="N7" i="22" s="1"/>
  <c r="N43" s="1"/>
  <c r="M28" i="20"/>
  <c r="Q30" i="22" s="1"/>
  <c r="S30" s="1"/>
  <c r="AT30" i="38" s="1"/>
  <c r="AC39" i="40" s="1"/>
  <c r="Q11" i="20"/>
  <c r="W13" i="22" s="1"/>
  <c r="Y13" s="1"/>
  <c r="BJ13" i="193" s="1"/>
  <c r="CH9" i="192"/>
  <c r="O7" i="20"/>
  <c r="T9" i="22" s="1"/>
  <c r="V9" s="1"/>
  <c r="BB21" i="192" s="1"/>
  <c r="U32" i="20"/>
  <c r="AC34" i="22" s="1"/>
  <c r="K24" i="20"/>
  <c r="N26" i="22" s="1"/>
  <c r="P26" s="1"/>
  <c r="AL38" i="192" s="1"/>
  <c r="BJ16"/>
  <c r="M17" i="20"/>
  <c r="Q19" i="22" s="1"/>
  <c r="S19" s="1"/>
  <c r="AT31" i="192" s="1"/>
  <c r="S13" i="20"/>
  <c r="Z15" i="22" s="1"/>
  <c r="AB15" s="1"/>
  <c r="BR15" i="38" s="1"/>
  <c r="S32" i="20"/>
  <c r="Z34" i="22" s="1"/>
  <c r="W33" i="20"/>
  <c r="AF35" i="22" s="1"/>
  <c r="C14" i="20"/>
  <c r="B16" i="22" s="1"/>
  <c r="D16" s="1"/>
  <c r="F16" i="38" s="1"/>
  <c r="X25" i="40" s="1"/>
  <c r="AA6"/>
  <c r="S9" i="20"/>
  <c r="Z11" i="22" s="1"/>
  <c r="AB11" s="1"/>
  <c r="BR10" i="62" s="1"/>
  <c r="G25" i="20"/>
  <c r="H27" i="22" s="1"/>
  <c r="J27" s="1"/>
  <c r="V26" i="62" s="1"/>
  <c r="E14" i="20"/>
  <c r="E16" i="22" s="1"/>
  <c r="G16" s="1"/>
  <c r="N15" i="62" s="1"/>
  <c r="M21" i="20"/>
  <c r="Q23" i="22" s="1"/>
  <c r="S23" s="1"/>
  <c r="AT24" i="191" s="1"/>
  <c r="W16" i="20"/>
  <c r="AF18" i="22" s="1"/>
  <c r="AH18" s="1"/>
  <c r="CH19" i="191" s="1"/>
  <c r="Q20" i="20"/>
  <c r="W22" i="22" s="1"/>
  <c r="Y22" s="1"/>
  <c r="BJ22" i="38" s="1"/>
  <c r="AE31" i="40" s="1"/>
  <c r="G13" i="20"/>
  <c r="H15" i="22" s="1"/>
  <c r="J15" s="1"/>
  <c r="V16" i="191" s="1"/>
  <c r="BB15" i="192"/>
  <c r="G27" i="20"/>
  <c r="H29" i="22" s="1"/>
  <c r="J29" s="1"/>
  <c r="V30" i="191" s="1"/>
  <c r="E33" i="22"/>
  <c r="G33" s="1"/>
  <c r="N33" i="193" s="1"/>
  <c r="G29" i="20"/>
  <c r="H31" i="22" s="1"/>
  <c r="J31" s="1"/>
  <c r="V43" i="192" s="1"/>
  <c r="Q18" i="20"/>
  <c r="W20" i="22" s="1"/>
  <c r="Y20" s="1"/>
  <c r="BJ21" i="191" s="1"/>
  <c r="M29" i="20"/>
  <c r="Q31" i="22" s="1"/>
  <c r="S31" s="1"/>
  <c r="AT32" i="191" s="1"/>
  <c r="I18" i="20"/>
  <c r="K20" i="22" s="1"/>
  <c r="M20" s="1"/>
  <c r="AD32" i="192" s="1"/>
  <c r="Q29" i="20"/>
  <c r="W31" i="22" s="1"/>
  <c r="Y31" s="1"/>
  <c r="BJ43" i="192" s="1"/>
  <c r="K11" i="20"/>
  <c r="N13" i="22" s="1"/>
  <c r="P13" s="1"/>
  <c r="AL13" i="193" s="1"/>
  <c r="BJ10" i="192"/>
  <c r="BZ12"/>
  <c r="S20" i="20"/>
  <c r="Z22" i="22" s="1"/>
  <c r="AB22" s="1"/>
  <c r="BR21" i="62" s="1"/>
  <c r="O31" i="20"/>
  <c r="T33" i="22" s="1"/>
  <c r="V33" s="1"/>
  <c r="BB32" i="62" s="1"/>
  <c r="Y13" i="40"/>
  <c r="K22" i="20"/>
  <c r="N24" i="22" s="1"/>
  <c r="P24" s="1"/>
  <c r="AL23" i="62" s="1"/>
  <c r="Q7" i="20"/>
  <c r="W9" i="22" s="1"/>
  <c r="Y9" s="1"/>
  <c r="BJ8" i="62" s="1"/>
  <c r="W26" i="20"/>
  <c r="AF28" i="22" s="1"/>
  <c r="AH28" s="1"/>
  <c r="CH27" i="62" s="1"/>
  <c r="C20" i="20"/>
  <c r="B22" i="22" s="1"/>
  <c r="D22" s="1"/>
  <c r="F21" i="62" s="1"/>
  <c r="E28" i="20"/>
  <c r="E30" i="22" s="1"/>
  <c r="G30" s="1"/>
  <c r="N29" i="62" s="1"/>
  <c r="Q22" i="20"/>
  <c r="W24" i="22" s="1"/>
  <c r="Y24" s="1"/>
  <c r="BJ23" i="62" s="1"/>
  <c r="I13" i="20"/>
  <c r="K15" i="22" s="1"/>
  <c r="M15" s="1"/>
  <c r="AD16" i="191" s="1"/>
  <c r="AQ36" i="19"/>
  <c r="I20" i="20"/>
  <c r="K22" i="22" s="1"/>
  <c r="M22" s="1"/>
  <c r="AD22" i="193" s="1"/>
  <c r="I28" i="20"/>
  <c r="K30" i="22" s="1"/>
  <c r="M30" s="1"/>
  <c r="AD29" i="62" s="1"/>
  <c r="U5" i="20"/>
  <c r="AC7" i="22" s="1"/>
  <c r="AC43" s="1"/>
  <c r="G23" i="20"/>
  <c r="H25" i="22" s="1"/>
  <c r="J25" s="1"/>
  <c r="V24" i="62" s="1"/>
  <c r="W20" i="20"/>
  <c r="AF22" i="22" s="1"/>
  <c r="AH22" s="1"/>
  <c r="CH22" i="38" s="1"/>
  <c r="AH31" i="40" s="1"/>
  <c r="U23" i="20"/>
  <c r="AC25" i="22" s="1"/>
  <c r="AE25" s="1"/>
  <c r="BZ25" i="38" s="1"/>
  <c r="X14" i="40"/>
  <c r="AF5"/>
  <c r="E27" i="20"/>
  <c r="E29" i="22" s="1"/>
  <c r="G29" s="1"/>
  <c r="N29" i="38" s="1"/>
  <c r="Y38" i="40" s="1"/>
  <c r="K7" i="20"/>
  <c r="N9" i="22" s="1"/>
  <c r="P9" s="1"/>
  <c r="AL8" i="62" s="1"/>
  <c r="AE6" i="40"/>
  <c r="Q16" i="20"/>
  <c r="W18" i="22" s="1"/>
  <c r="Y18" s="1"/>
  <c r="BJ17" i="62" s="1"/>
  <c r="C33" i="20"/>
  <c r="B35" i="22" s="1"/>
  <c r="G35" i="20"/>
  <c r="K35"/>
  <c r="O35"/>
  <c r="I35"/>
  <c r="M35"/>
  <c r="AQ35" i="19"/>
  <c r="W19" i="20"/>
  <c r="AF21" i="22" s="1"/>
  <c r="AH21" s="1"/>
  <c r="CH33" i="192" s="1"/>
  <c r="C6" i="20"/>
  <c r="B8" i="22" s="1"/>
  <c r="D8" s="1"/>
  <c r="F9" i="191" s="1"/>
  <c r="O23" i="20"/>
  <c r="T25" i="22" s="1"/>
  <c r="V25" s="1"/>
  <c r="BB25" i="193" s="1"/>
  <c r="C30" i="20"/>
  <c r="B32" i="22" s="1"/>
  <c r="D32" s="1"/>
  <c r="F32" i="193" s="1"/>
  <c r="W7" i="20"/>
  <c r="AF9" i="22" s="1"/>
  <c r="AH9" s="1"/>
  <c r="CH21" i="192" s="1"/>
  <c r="N15"/>
  <c r="U15" i="20"/>
  <c r="AC17" i="22" s="1"/>
  <c r="AE17" s="1"/>
  <c r="BZ17" i="193" s="1"/>
  <c r="W23" i="20"/>
  <c r="AF25" i="22" s="1"/>
  <c r="AH25" s="1"/>
  <c r="CH25" i="193" s="1"/>
  <c r="O32" i="20"/>
  <c r="T34" i="22" s="1"/>
  <c r="S31" i="20"/>
  <c r="Z33" i="22" s="1"/>
  <c r="AB33" s="1"/>
  <c r="BR45" i="192" s="1"/>
  <c r="M19" i="20"/>
  <c r="Q21" i="22" s="1"/>
  <c r="S21" s="1"/>
  <c r="AT21" i="193" s="1"/>
  <c r="S6" i="20"/>
  <c r="Z8" i="22" s="1"/>
  <c r="AB8" s="1"/>
  <c r="BR9" i="191" s="1"/>
  <c r="E20" i="20"/>
  <c r="E22" i="22" s="1"/>
  <c r="G22" s="1"/>
  <c r="N23" i="191" s="1"/>
  <c r="AD14" i="192"/>
  <c r="U7" i="20"/>
  <c r="AC9" i="22" s="1"/>
  <c r="AE9" s="1"/>
  <c r="BZ10" i="191" s="1"/>
  <c r="AL14" i="192"/>
  <c r="G24" i="20"/>
  <c r="H26" i="22" s="1"/>
  <c r="J26" s="1"/>
  <c r="V38" i="192" s="1"/>
  <c r="Q32" i="20"/>
  <c r="W34" i="22" s="1"/>
  <c r="G8" i="20"/>
  <c r="H10" i="22" s="1"/>
  <c r="J10" s="1"/>
  <c r="V11" i="191" s="1"/>
  <c r="M8" i="20"/>
  <c r="Q10" i="22" s="1"/>
  <c r="S10" s="1"/>
  <c r="AT9" i="62" s="1"/>
  <c r="O28" i="20"/>
  <c r="T30" i="22" s="1"/>
  <c r="V30" s="1"/>
  <c r="BB30" i="38" s="1"/>
  <c r="AD39" i="40" s="1"/>
  <c r="S19" i="20"/>
  <c r="Z21" i="22" s="1"/>
  <c r="AB21" s="1"/>
  <c r="BR20" i="62" s="1"/>
  <c r="O15" i="20"/>
  <c r="T17" i="22" s="1"/>
  <c r="V17" s="1"/>
  <c r="BB18" i="191" s="1"/>
  <c r="E29" i="20"/>
  <c r="E31" i="22" s="1"/>
  <c r="G31" s="1"/>
  <c r="N43" i="192" s="1"/>
  <c r="I22" i="20"/>
  <c r="K24" i="22" s="1"/>
  <c r="M24" s="1"/>
  <c r="AD25" i="191" s="1"/>
  <c r="F13" i="192"/>
  <c r="G22" i="20"/>
  <c r="H24" i="22" s="1"/>
  <c r="J24" s="1"/>
  <c r="V25" i="191" s="1"/>
  <c r="U18" i="20"/>
  <c r="AC20" i="22" s="1"/>
  <c r="AE20" s="1"/>
  <c r="BZ32" i="192" s="1"/>
  <c r="F16"/>
  <c r="I15" i="20"/>
  <c r="K17" i="22" s="1"/>
  <c r="M17" s="1"/>
  <c r="AD16" i="62" s="1"/>
  <c r="C31" i="20"/>
  <c r="B33" i="22" s="1"/>
  <c r="D33" s="1"/>
  <c r="F34" i="191" s="1"/>
  <c r="M14" i="20"/>
  <c r="Q16" i="22" s="1"/>
  <c r="S16" s="1"/>
  <c r="AT15" i="62" s="1"/>
  <c r="W21" i="20"/>
  <c r="AF23" i="22" s="1"/>
  <c r="AH23" s="1"/>
  <c r="CH23" i="193" s="1"/>
  <c r="W24" i="20"/>
  <c r="AF26" i="22" s="1"/>
  <c r="AH26" s="1"/>
  <c r="CH38" i="192" s="1"/>
  <c r="AA13" i="40"/>
  <c r="E10" i="20"/>
  <c r="E12" i="22" s="1"/>
  <c r="G12" s="1"/>
  <c r="N11" i="62" s="1"/>
  <c r="Q9" i="20"/>
  <c r="W11" i="22" s="1"/>
  <c r="Y11" s="1"/>
  <c r="BJ11" i="38" s="1"/>
  <c r="W6" i="20"/>
  <c r="AF8" i="22" s="1"/>
  <c r="AH8" s="1"/>
  <c r="CH7" i="62" s="1"/>
  <c r="I10" i="20"/>
  <c r="K12" i="22" s="1"/>
  <c r="M12" s="1"/>
  <c r="AD11" i="62" s="1"/>
  <c r="S7" i="20"/>
  <c r="Z9" i="22" s="1"/>
  <c r="AB9" s="1"/>
  <c r="BR10" i="191" s="1"/>
  <c r="E12" i="20"/>
  <c r="E14" i="22" s="1"/>
  <c r="G14" s="1"/>
  <c r="N14" i="38" s="1"/>
  <c r="M5" i="20"/>
  <c r="Q7" i="22" s="1"/>
  <c r="Q43" s="1"/>
  <c r="Q19" i="20"/>
  <c r="W21" i="22" s="1"/>
  <c r="Y21" s="1"/>
  <c r="BJ20" i="62" s="1"/>
  <c r="E16" i="20"/>
  <c r="E18" i="22" s="1"/>
  <c r="G18" s="1"/>
  <c r="N17" i="62" s="1"/>
  <c r="G19" i="20"/>
  <c r="H21" i="22" s="1"/>
  <c r="J21" s="1"/>
  <c r="V21" i="193" s="1"/>
  <c r="K27" i="20"/>
  <c r="N29" i="22" s="1"/>
  <c r="P29" s="1"/>
  <c r="AL28" i="62" s="1"/>
  <c r="S25" i="20"/>
  <c r="Z27" i="22" s="1"/>
  <c r="AB27" s="1"/>
  <c r="BR27" i="38" s="1"/>
  <c r="O5" i="20"/>
  <c r="T7" i="22" s="1"/>
  <c r="T43" s="1"/>
  <c r="M26" i="20"/>
  <c r="Q28" i="22" s="1"/>
  <c r="S28" s="1"/>
  <c r="AT40" i="192" s="1"/>
  <c r="U17" i="20"/>
  <c r="AC19" i="22" s="1"/>
  <c r="AE19" s="1"/>
  <c r="BZ19" i="38" s="1"/>
  <c r="AG28" i="40" s="1"/>
  <c r="E24" i="20"/>
  <c r="E26" i="22" s="1"/>
  <c r="G26" s="1"/>
  <c r="N26" i="38" s="1"/>
  <c r="AG8" i="40"/>
  <c r="Q23" i="20"/>
  <c r="W25" i="22" s="1"/>
  <c r="Y25" s="1"/>
  <c r="BJ25" i="38" s="1"/>
  <c r="AE34" i="40" s="1"/>
  <c r="W10" i="20"/>
  <c r="AF12" i="22" s="1"/>
  <c r="AH12" s="1"/>
  <c r="CH24" i="192" s="1"/>
  <c r="AD9" i="40"/>
  <c r="C28" i="20"/>
  <c r="B30" i="22" s="1"/>
  <c r="D30" s="1"/>
  <c r="F30" i="38" s="1"/>
  <c r="I7" i="20"/>
  <c r="K9" i="22" s="1"/>
  <c r="M9" s="1"/>
  <c r="AD8" i="62" s="1"/>
  <c r="K16" i="20"/>
  <c r="N18" i="22" s="1"/>
  <c r="P18" s="1"/>
  <c r="AL17" i="62" s="1"/>
  <c r="W17" i="20"/>
  <c r="AF19" i="22" s="1"/>
  <c r="AH19" s="1"/>
  <c r="CH19" i="38" s="1"/>
  <c r="AH28" i="40" s="1"/>
  <c r="I16" i="20"/>
  <c r="K18" i="22" s="1"/>
  <c r="M18" s="1"/>
  <c r="AD18" i="38" s="1"/>
  <c r="AA27" i="40" s="1"/>
  <c r="O8" i="20"/>
  <c r="T10" i="22" s="1"/>
  <c r="V10" s="1"/>
  <c r="BB9" i="62" s="1"/>
  <c r="U14" i="20"/>
  <c r="AC16" i="22" s="1"/>
  <c r="AE16" s="1"/>
  <c r="BZ16" i="38" s="1"/>
  <c r="E15" i="20"/>
  <c r="E17" i="22" s="1"/>
  <c r="G17" s="1"/>
  <c r="N17" i="38" s="1"/>
  <c r="C15" i="20"/>
  <c r="B17" i="22" s="1"/>
  <c r="D17" s="1"/>
  <c r="F17" i="38" s="1"/>
  <c r="X26" i="40" s="1"/>
  <c r="AA12"/>
  <c r="Y9"/>
  <c r="I31" i="20"/>
  <c r="K33" i="22" s="1"/>
  <c r="M33" s="1"/>
  <c r="AD33" i="38" s="1"/>
  <c r="AA42" i="40" s="1"/>
  <c r="K9" i="20"/>
  <c r="N11" i="22" s="1"/>
  <c r="P11" s="1"/>
  <c r="AL10" i="62" s="1"/>
  <c r="K15" i="20"/>
  <c r="N17" i="22" s="1"/>
  <c r="P17" s="1"/>
  <c r="AL16" i="62" s="1"/>
  <c r="E17" i="20"/>
  <c r="E19" i="22" s="1"/>
  <c r="G19" s="1"/>
  <c r="N20" i="191" s="1"/>
  <c r="W13" i="20"/>
  <c r="AF15" i="22" s="1"/>
  <c r="AH15" s="1"/>
  <c r="CH15" i="38" s="1"/>
  <c r="AH24" i="40" s="1"/>
  <c r="Z12"/>
  <c r="O30" i="20"/>
  <c r="T32" i="22" s="1"/>
  <c r="V32" s="1"/>
  <c r="BB31" i="62" s="1"/>
  <c r="K23" i="20"/>
  <c r="N25" i="22" s="1"/>
  <c r="P25" s="1"/>
  <c r="AL25" i="38" s="1"/>
  <c r="E8" i="20"/>
  <c r="E10" i="22" s="1"/>
  <c r="G10" s="1"/>
  <c r="N10" i="38" s="1"/>
  <c r="AH12" i="40"/>
  <c r="AC14"/>
  <c r="K31" i="20"/>
  <c r="N33" i="22" s="1"/>
  <c r="P33" s="1"/>
  <c r="AL33" i="38" s="1"/>
  <c r="O19" i="20"/>
  <c r="T21" i="22" s="1"/>
  <c r="V21" s="1"/>
  <c r="BB20" i="62" s="1"/>
  <c r="W12" i="20"/>
  <c r="AF14" i="22" s="1"/>
  <c r="AH14" s="1"/>
  <c r="CH13" i="62" s="1"/>
  <c r="AB12" i="40"/>
  <c r="U25" i="20"/>
  <c r="AC27" i="22" s="1"/>
  <c r="AE27" s="1"/>
  <c r="BZ28" i="191" s="1"/>
  <c r="E19" i="20"/>
  <c r="E21" i="22" s="1"/>
  <c r="G21" s="1"/>
  <c r="N21" i="193" s="1"/>
  <c r="Q14" i="20"/>
  <c r="W16" i="22" s="1"/>
  <c r="Y16" s="1"/>
  <c r="BJ16" i="38" s="1"/>
  <c r="AE25" i="40" s="1"/>
  <c r="AB14"/>
  <c r="Q31" i="20"/>
  <c r="W33" i="22" s="1"/>
  <c r="Y33" s="1"/>
  <c r="BJ33" i="38" s="1"/>
  <c r="G20" i="20"/>
  <c r="H22" i="22" s="1"/>
  <c r="J22" s="1"/>
  <c r="V34" i="192" s="1"/>
  <c r="W15" i="20"/>
  <c r="AF17" i="22" s="1"/>
  <c r="AH17" s="1"/>
  <c r="CH18" i="191" s="1"/>
  <c r="U16" i="20"/>
  <c r="AC18" i="22" s="1"/>
  <c r="AE18" s="1"/>
  <c r="BZ17" i="62" s="1"/>
  <c r="Q25" i="20"/>
  <c r="W27" i="22" s="1"/>
  <c r="Y27" s="1"/>
  <c r="BJ39" i="192" s="1"/>
  <c r="E6" i="20"/>
  <c r="E8" i="22" s="1"/>
  <c r="G8" s="1"/>
  <c r="N8" i="193" s="1"/>
  <c r="Q24" i="20"/>
  <c r="W26" i="22" s="1"/>
  <c r="Y26" s="1"/>
  <c r="BJ25" i="62" s="1"/>
  <c r="F15" i="192"/>
  <c r="W32" i="20"/>
  <c r="AF34" i="22" s="1"/>
  <c r="M32" i="20"/>
  <c r="Q34" i="22" s="1"/>
  <c r="W25" i="20"/>
  <c r="AF27" i="22" s="1"/>
  <c r="AH27" s="1"/>
  <c r="CH28" i="191" s="1"/>
  <c r="C12" i="20"/>
  <c r="B14" i="22" s="1"/>
  <c r="D14" s="1"/>
  <c r="F26" i="192" s="1"/>
  <c r="S17" i="20"/>
  <c r="Z19" i="22" s="1"/>
  <c r="AB19" s="1"/>
  <c r="BR31" i="192" s="1"/>
  <c r="M7" i="20"/>
  <c r="Q9" i="22" s="1"/>
  <c r="S9" s="1"/>
  <c r="AT9" i="193" s="1"/>
  <c r="M6" i="20"/>
  <c r="Q8" i="22" s="1"/>
  <c r="S8" s="1"/>
  <c r="AT8" i="193" s="1"/>
  <c r="Q6" i="20"/>
  <c r="W8" i="22" s="1"/>
  <c r="Y8" s="1"/>
  <c r="BJ8" i="193" s="1"/>
  <c r="O17" i="20"/>
  <c r="T19" i="22" s="1"/>
  <c r="V19" s="1"/>
  <c r="BB31" i="192" s="1"/>
  <c r="C32" i="20"/>
  <c r="B34" i="22" s="1"/>
  <c r="M33" i="20"/>
  <c r="Q35" i="22" s="1"/>
  <c r="AL11" i="192"/>
  <c r="Z10" i="40"/>
  <c r="S29" i="20"/>
  <c r="Z31" i="22" s="1"/>
  <c r="AB31" s="1"/>
  <c r="BR31" i="38" s="1"/>
  <c r="Q30" i="20"/>
  <c r="W32" i="22" s="1"/>
  <c r="Y32" s="1"/>
  <c r="BJ32" i="193" s="1"/>
  <c r="CH14" i="192"/>
  <c r="C7" i="20"/>
  <c r="B9" i="22" s="1"/>
  <c r="D9" s="1"/>
  <c r="C10" i="20"/>
  <c r="B12" i="22" s="1"/>
  <c r="D12" s="1"/>
  <c r="F12" i="193" s="1"/>
  <c r="C13" i="20"/>
  <c r="B15" i="22" s="1"/>
  <c r="D15" s="1"/>
  <c r="F15" i="193" s="1"/>
  <c r="BR13" i="192"/>
  <c r="W27" i="20"/>
  <c r="AF29" i="22" s="1"/>
  <c r="AH29" s="1"/>
  <c r="CH29" i="193" s="1"/>
  <c r="W18" i="20"/>
  <c r="AF20" i="22" s="1"/>
  <c r="AH20" s="1"/>
  <c r="CH20" i="193" s="1"/>
  <c r="E21" i="20"/>
  <c r="E23" i="22" s="1"/>
  <c r="G23" s="1"/>
  <c r="N35" i="192" s="1"/>
  <c r="U8" i="20"/>
  <c r="AC10" i="22" s="1"/>
  <c r="AE10" s="1"/>
  <c r="W29" i="20"/>
  <c r="AF31" i="22" s="1"/>
  <c r="AH31" s="1"/>
  <c r="CH32" i="191" s="1"/>
  <c r="U22" i="20"/>
  <c r="AC24" i="22" s="1"/>
  <c r="AE24" s="1"/>
  <c r="BZ36" i="192" s="1"/>
  <c r="K14" i="20"/>
  <c r="N16" i="22" s="1"/>
  <c r="P16" s="1"/>
  <c r="AL28" i="192" s="1"/>
  <c r="O27" i="20"/>
  <c r="T29" i="22" s="1"/>
  <c r="V29" s="1"/>
  <c r="BB41" i="192" s="1"/>
  <c r="E13" i="20"/>
  <c r="E15" i="22" s="1"/>
  <c r="G15" s="1"/>
  <c r="N15" i="193" s="1"/>
  <c r="M24" i="20"/>
  <c r="Q26" i="22" s="1"/>
  <c r="S26" s="1"/>
  <c r="AT38" i="192" s="1"/>
  <c r="CH16"/>
  <c r="G14" i="20"/>
  <c r="H16" i="22" s="1"/>
  <c r="J16" s="1"/>
  <c r="V28" i="192" s="1"/>
  <c r="C27" i="20"/>
  <c r="B29" i="22" s="1"/>
  <c r="D29" s="1"/>
  <c r="F41" i="192" s="1"/>
  <c r="W28" i="20"/>
  <c r="AF30" i="22" s="1"/>
  <c r="AH30" s="1"/>
  <c r="CH31" i="191" s="1"/>
  <c r="U24" i="20"/>
  <c r="AC26" i="22" s="1"/>
  <c r="AE26" s="1"/>
  <c r="BZ38" i="192" s="1"/>
  <c r="U6" i="20"/>
  <c r="AC8" i="22" s="1"/>
  <c r="AE8" s="1"/>
  <c r="BZ8" i="193" s="1"/>
  <c r="O16" i="20"/>
  <c r="T18" i="22" s="1"/>
  <c r="V18" s="1"/>
  <c r="BB19" i="191" s="1"/>
  <c r="C17" i="20"/>
  <c r="B19" i="22" s="1"/>
  <c r="D19" s="1"/>
  <c r="I21" i="20"/>
  <c r="K23" i="22" s="1"/>
  <c r="M23" s="1"/>
  <c r="AD35" i="192" s="1"/>
  <c r="I8" i="20"/>
  <c r="K10" i="22" s="1"/>
  <c r="M10" s="1"/>
  <c r="AD10" i="193" s="1"/>
  <c r="S30" i="20"/>
  <c r="Z32" i="22" s="1"/>
  <c r="AB32" s="1"/>
  <c r="BR33" i="191" s="1"/>
  <c r="G6" i="20"/>
  <c r="H8" i="22" s="1"/>
  <c r="J8" s="1"/>
  <c r="V9" i="191" s="1"/>
  <c r="O12" i="20"/>
  <c r="T14" i="22" s="1"/>
  <c r="V14" s="1"/>
  <c r="BB14" i="193" s="1"/>
  <c r="W22" i="20"/>
  <c r="AF24" i="22" s="1"/>
  <c r="AH24" s="1"/>
  <c r="CH36" i="192" s="1"/>
  <c r="Q15" i="20"/>
  <c r="W17" i="22" s="1"/>
  <c r="Y17" s="1"/>
  <c r="BJ18" i="191" s="1"/>
  <c r="O26" i="20"/>
  <c r="T28" i="22" s="1"/>
  <c r="V28" s="1"/>
  <c r="K28" i="20"/>
  <c r="N30" i="22" s="1"/>
  <c r="P30" s="1"/>
  <c r="AL42" i="192" s="1"/>
  <c r="AD17"/>
  <c r="S33" i="20"/>
  <c r="Z35" i="22" s="1"/>
  <c r="C22" i="20"/>
  <c r="B24" i="22" s="1"/>
  <c r="D24" s="1"/>
  <c r="F36" i="192" s="1"/>
  <c r="I27" i="20"/>
  <c r="K29" i="22" s="1"/>
  <c r="M29" s="1"/>
  <c r="AD29" i="193" s="1"/>
  <c r="S8" i="20"/>
  <c r="Z10" i="22" s="1"/>
  <c r="AB10" s="1"/>
  <c r="BR22" i="192" s="1"/>
  <c r="AD10"/>
  <c r="G9" i="20"/>
  <c r="H11" i="22" s="1"/>
  <c r="J11" s="1"/>
  <c r="V23" i="192" s="1"/>
  <c r="C24" i="20"/>
  <c r="B26" i="22" s="1"/>
  <c r="D26" s="1"/>
  <c r="F26" i="193" s="1"/>
  <c r="I14" i="20"/>
  <c r="K16" i="22" s="1"/>
  <c r="M16" s="1"/>
  <c r="AD17" i="191" s="1"/>
  <c r="C11" i="20"/>
  <c r="B13" i="22" s="1"/>
  <c r="D13" s="1"/>
  <c r="F13" i="193" s="1"/>
  <c r="C18" i="20"/>
  <c r="B20" i="22" s="1"/>
  <c r="D20" s="1"/>
  <c r="F32" i="192" s="1"/>
  <c r="C29" i="20"/>
  <c r="B31" i="22" s="1"/>
  <c r="D31" s="1"/>
  <c r="F31" i="193" s="1"/>
  <c r="O6" i="20"/>
  <c r="T8" i="22" s="1"/>
  <c r="V8" s="1"/>
  <c r="BB20" i="192" s="1"/>
  <c r="C23" i="20"/>
  <c r="B25" i="22" s="1"/>
  <c r="D25" s="1"/>
  <c r="F26" i="191" s="1"/>
  <c r="Q21" i="20"/>
  <c r="W23" i="22" s="1"/>
  <c r="Y23" s="1"/>
  <c r="BJ24" i="191" s="1"/>
  <c r="O24" i="20"/>
  <c r="T26" i="22" s="1"/>
  <c r="V26" s="1"/>
  <c r="BB26" i="193" s="1"/>
  <c r="N9" i="192"/>
  <c r="W14" i="20"/>
  <c r="AF16" i="22" s="1"/>
  <c r="AH16" s="1"/>
  <c r="CH16" i="193" s="1"/>
  <c r="I6" i="20"/>
  <c r="K8" i="22" s="1"/>
  <c r="M8" s="1"/>
  <c r="AD8" i="193" s="1"/>
  <c r="I29" i="20"/>
  <c r="K31" i="22" s="1"/>
  <c r="M31" s="1"/>
  <c r="AD32" i="191" s="1"/>
  <c r="BR11" i="192"/>
  <c r="U13" i="20"/>
  <c r="AC15" i="22" s="1"/>
  <c r="AE15" s="1"/>
  <c r="BZ16" i="191" s="1"/>
  <c r="M11" i="20"/>
  <c r="Q13" i="22" s="1"/>
  <c r="S13" s="1"/>
  <c r="AT13" i="193" s="1"/>
  <c r="S14" i="20"/>
  <c r="Z16" i="22" s="1"/>
  <c r="AB16" s="1"/>
  <c r="BR17" i="191" s="1"/>
  <c r="C9" i="20"/>
  <c r="B11" i="22" s="1"/>
  <c r="D11" s="1"/>
  <c r="F11" i="193" s="1"/>
  <c r="C16" i="20"/>
  <c r="B18" i="22" s="1"/>
  <c r="D18" s="1"/>
  <c r="F30" i="192" s="1"/>
  <c r="M22" i="20"/>
  <c r="Q24" i="22" s="1"/>
  <c r="S24" s="1"/>
  <c r="AT36" i="192" s="1"/>
  <c r="O18" i="20"/>
  <c r="T20" i="22" s="1"/>
  <c r="V20" s="1"/>
  <c r="BB21" i="191" s="1"/>
  <c r="I25" i="20"/>
  <c r="K27" i="22" s="1"/>
  <c r="M27" s="1"/>
  <c r="AD28" i="191" s="1"/>
  <c r="BJ13" i="192"/>
  <c r="U29" i="20"/>
  <c r="AC31" i="22" s="1"/>
  <c r="AE31" s="1"/>
  <c r="BZ43" i="192" s="1"/>
  <c r="G18" i="20"/>
  <c r="H20" i="22" s="1"/>
  <c r="J20" s="1"/>
  <c r="V21" i="191" s="1"/>
  <c r="O21" i="20"/>
  <c r="T23" i="22" s="1"/>
  <c r="V23" s="1"/>
  <c r="BB23" i="193" s="1"/>
  <c r="Q12" i="20"/>
  <c r="W14" i="22" s="1"/>
  <c r="Y14" s="1"/>
  <c r="BJ15" i="191" s="1"/>
  <c r="U27" i="20"/>
  <c r="AC29" i="22" s="1"/>
  <c r="AE29" s="1"/>
  <c r="BZ30" i="191" s="1"/>
  <c r="I12" i="20"/>
  <c r="K14" i="22" s="1"/>
  <c r="M14" s="1"/>
  <c r="AD26" i="192" s="1"/>
  <c r="BZ13"/>
  <c r="S18" i="20"/>
  <c r="Z20" i="22" s="1"/>
  <c r="AB20" s="1"/>
  <c r="BR32" i="192" s="1"/>
  <c r="O14" i="20"/>
  <c r="T16" i="22" s="1"/>
  <c r="V16" s="1"/>
  <c r="BB17" i="191" s="1"/>
  <c r="K8" i="20"/>
  <c r="N10" i="22" s="1"/>
  <c r="P10" s="1"/>
  <c r="AL10" i="193" s="1"/>
  <c r="W30" i="20"/>
  <c r="AF32" i="22" s="1"/>
  <c r="AH32" s="1"/>
  <c r="CH44" i="192" s="1"/>
  <c r="K33" i="20"/>
  <c r="N35" i="22" s="1"/>
  <c r="Y7" i="40"/>
  <c r="B36" i="22"/>
  <c r="D36" s="1"/>
  <c r="E36"/>
  <c r="G36" s="1"/>
  <c r="G34" i="20"/>
  <c r="H36" i="22" s="1"/>
  <c r="J36" s="1"/>
  <c r="I34" i="20"/>
  <c r="K36" i="22" s="1"/>
  <c r="M36" s="1"/>
  <c r="K34" i="20"/>
  <c r="N36" i="22" s="1"/>
  <c r="P36" s="1"/>
  <c r="M34" i="20"/>
  <c r="Q36" i="22" s="1"/>
  <c r="S36" s="1"/>
  <c r="O34" i="20"/>
  <c r="T36" i="22" s="1"/>
  <c r="V36" s="1"/>
  <c r="Q34" i="20"/>
  <c r="W36" i="22" s="1"/>
  <c r="Y36" s="1"/>
  <c r="S34" i="20"/>
  <c r="Z36" i="22" s="1"/>
  <c r="AB36" s="1"/>
  <c r="AF43" l="1"/>
  <c r="F40" i="38"/>
  <c r="F52" i="192"/>
  <c r="F41" i="191"/>
  <c r="F39" i="62"/>
  <c r="F40" i="193"/>
  <c r="CH40"/>
  <c r="CH41" i="191"/>
  <c r="CH39" i="62"/>
  <c r="CH40" i="38"/>
  <c r="CH52" i="192"/>
  <c r="BB40" i="193"/>
  <c r="BB41" i="191"/>
  <c r="BB40" i="38"/>
  <c r="BB52" i="192"/>
  <c r="BB39" i="62"/>
  <c r="BJ39"/>
  <c r="BJ41" i="191"/>
  <c r="BJ40" i="193"/>
  <c r="BJ40" i="38"/>
  <c r="BJ52" i="192"/>
  <c r="N40" i="193"/>
  <c r="N40" i="38"/>
  <c r="N41" i="191"/>
  <c r="N52" i="192"/>
  <c r="N39" i="62"/>
  <c r="V39"/>
  <c r="V40" i="193"/>
  <c r="V41" i="191"/>
  <c r="V40" i="38"/>
  <c r="V52" i="192"/>
  <c r="BR40" i="38"/>
  <c r="BR52" i="192"/>
  <c r="BR41" i="191"/>
  <c r="BR39" i="62"/>
  <c r="BR40" i="193"/>
  <c r="AD41" i="191"/>
  <c r="AD39" i="62"/>
  <c r="AD40" i="193"/>
  <c r="AD40" i="38"/>
  <c r="AD52" i="192"/>
  <c r="AL39" i="62"/>
  <c r="AL40" i="38"/>
  <c r="AL52" i="192"/>
  <c r="AL41" i="191"/>
  <c r="AL40" i="193"/>
  <c r="B43" i="22"/>
  <c r="BZ39" i="62"/>
  <c r="BZ40" i="193"/>
  <c r="BZ40" i="38"/>
  <c r="BZ41" i="191"/>
  <c r="BZ52" i="192"/>
  <c r="AT40" i="193"/>
  <c r="AT39" i="62"/>
  <c r="AT40" i="38"/>
  <c r="AT41" i="191"/>
  <c r="AT52" i="192"/>
  <c r="BZ30" i="193"/>
  <c r="CH48" i="192"/>
  <c r="CH36" i="193"/>
  <c r="CH35" i="62"/>
  <c r="CH36" i="38"/>
  <c r="CH37" i="191"/>
  <c r="AF39" i="22"/>
  <c r="AH39" s="1"/>
  <c r="W41" i="20"/>
  <c r="Q39" i="22"/>
  <c r="S39" s="1"/>
  <c r="M41" i="20"/>
  <c r="CH38" i="38"/>
  <c r="AH47" i="40" s="1"/>
  <c r="CH50" i="192"/>
  <c r="CH38" i="193"/>
  <c r="CH39" i="191"/>
  <c r="CH37" i="62"/>
  <c r="V37"/>
  <c r="V38" i="193"/>
  <c r="V50" i="192"/>
  <c r="V38" i="38"/>
  <c r="Z47" i="40" s="1"/>
  <c r="V39" i="191"/>
  <c r="N38" i="193"/>
  <c r="N50" i="192"/>
  <c r="N37" i="62"/>
  <c r="N39" i="191"/>
  <c r="N38" i="38"/>
  <c r="Y47" i="40" s="1"/>
  <c r="N39" i="22"/>
  <c r="P39" s="1"/>
  <c r="K41" i="20"/>
  <c r="T39" i="22"/>
  <c r="V39" s="1"/>
  <c r="O41" i="20"/>
  <c r="AL39" i="191"/>
  <c r="AL38" i="193"/>
  <c r="AL37" i="62"/>
  <c r="AL38" i="38"/>
  <c r="AB47" i="40" s="1"/>
  <c r="AL50" i="192"/>
  <c r="BJ39" i="191"/>
  <c r="BJ50" i="192"/>
  <c r="BJ38" i="38"/>
  <c r="AE47" i="40" s="1"/>
  <c r="BJ38" i="193"/>
  <c r="BJ37" i="62"/>
  <c r="AT37"/>
  <c r="AT38" i="193"/>
  <c r="AT50" i="192"/>
  <c r="AT39" i="191"/>
  <c r="AT38" i="38"/>
  <c r="AC47" i="40" s="1"/>
  <c r="Z39" i="22"/>
  <c r="AB39" s="1"/>
  <c r="S41" i="20"/>
  <c r="B39" i="22"/>
  <c r="D39" s="1"/>
  <c r="C41" i="20"/>
  <c r="W39" i="22"/>
  <c r="Y39" s="1"/>
  <c r="Q41" i="20"/>
  <c r="E39" i="22"/>
  <c r="G39" s="1"/>
  <c r="E41" i="20"/>
  <c r="BB39" i="191"/>
  <c r="BB50" i="192"/>
  <c r="BB37" i="62"/>
  <c r="BB38" i="38"/>
  <c r="AD47" i="40" s="1"/>
  <c r="BB38" i="193"/>
  <c r="BZ38"/>
  <c r="BZ50" i="192"/>
  <c r="BZ37" i="62"/>
  <c r="BZ39" i="191"/>
  <c r="BZ38" i="38"/>
  <c r="AG47" i="40" s="1"/>
  <c r="H39" i="22"/>
  <c r="J39" s="1"/>
  <c r="G41" i="20"/>
  <c r="AC39" i="22"/>
  <c r="AE39" s="1"/>
  <c r="U41" i="20"/>
  <c r="K39" i="22"/>
  <c r="M39" s="1"/>
  <c r="I41" i="20"/>
  <c r="BR50" i="192"/>
  <c r="BR37" i="62"/>
  <c r="BR39" i="191"/>
  <c r="BR38" i="38"/>
  <c r="AF47" i="40" s="1"/>
  <c r="BR38" i="193"/>
  <c r="F50" i="192"/>
  <c r="F38" i="38"/>
  <c r="X47" i="40" s="1"/>
  <c r="F38" i="193"/>
  <c r="F39" i="191"/>
  <c r="F37" i="62"/>
  <c r="AD38" i="38"/>
  <c r="AA47" i="40" s="1"/>
  <c r="AD38" i="193"/>
  <c r="AD50" i="192"/>
  <c r="AD37" i="62"/>
  <c r="AD39" i="191"/>
  <c r="D7" i="22"/>
  <c r="D43" s="1"/>
  <c r="AH7"/>
  <c r="AH43" s="1"/>
  <c r="AV37" i="19"/>
  <c r="Y7" i="22"/>
  <c r="AB7"/>
  <c r="AB43" s="1"/>
  <c r="J7"/>
  <c r="J43" s="1"/>
  <c r="G7"/>
  <c r="G43" s="1"/>
  <c r="P7"/>
  <c r="P43" s="1"/>
  <c r="M7"/>
  <c r="M43" s="1"/>
  <c r="CH45" i="192"/>
  <c r="BR25" i="38"/>
  <c r="AF34" i="40" s="1"/>
  <c r="AE14"/>
  <c r="BB24" i="193"/>
  <c r="F11" i="191"/>
  <c r="AT31" i="62"/>
  <c r="BZ23" i="192"/>
  <c r="V22" i="62"/>
  <c r="AL33" i="192"/>
  <c r="AL31"/>
  <c r="V19" i="38"/>
  <c r="Z28" i="40" s="1"/>
  <c r="BJ25" i="192"/>
  <c r="V13" i="38"/>
  <c r="Z22" i="40" s="1"/>
  <c r="BJ29" i="62"/>
  <c r="BR23" i="193"/>
  <c r="BZ15" i="191"/>
  <c r="BJ30" i="193"/>
  <c r="BZ10" i="62"/>
  <c r="AT17" i="193"/>
  <c r="BJ30" i="62"/>
  <c r="N27" i="193"/>
  <c r="BJ19"/>
  <c r="AD33" i="192"/>
  <c r="AT15" i="193"/>
  <c r="AT27" i="38"/>
  <c r="AC36" i="40" s="1"/>
  <c r="BR38" i="192"/>
  <c r="AL24" i="193"/>
  <c r="F33" i="192"/>
  <c r="CH34"/>
  <c r="BZ25" i="193"/>
  <c r="BB26" i="62"/>
  <c r="AT18" i="38"/>
  <c r="AC27" i="40" s="1"/>
  <c r="AL20" i="191"/>
  <c r="V33"/>
  <c r="F22" i="193"/>
  <c r="AT32"/>
  <c r="V24" i="191"/>
  <c r="AT17" i="62"/>
  <c r="AT29" i="38"/>
  <c r="AC38" i="40" s="1"/>
  <c r="BJ27" i="192"/>
  <c r="AD33" i="191"/>
  <c r="V19" i="193"/>
  <c r="AT41" i="192"/>
  <c r="BZ12" i="193"/>
  <c r="AT44" i="192"/>
  <c r="BB28" i="191"/>
  <c r="N34"/>
  <c r="AL20" i="38"/>
  <c r="AB29" i="40" s="1"/>
  <c r="AT15" i="38"/>
  <c r="AC24" i="40" s="1"/>
  <c r="V12" i="38"/>
  <c r="Z21" i="40" s="1"/>
  <c r="V14" i="193"/>
  <c r="AT12"/>
  <c r="BZ33" i="191"/>
  <c r="BR42" i="192"/>
  <c r="N44"/>
  <c r="AD14" i="191"/>
  <c r="AT27" i="193"/>
  <c r="BR9" i="192"/>
  <c r="V9"/>
  <c r="BR13" i="62"/>
  <c r="AT14"/>
  <c r="BJ41" i="192"/>
  <c r="BR14" i="193"/>
  <c r="AL16" i="191"/>
  <c r="BB31" i="193"/>
  <c r="BJ27" i="191"/>
  <c r="AT16"/>
  <c r="AD15" i="193"/>
  <c r="AT15" i="192"/>
  <c r="V26" i="38"/>
  <c r="Z35" i="40" s="1"/>
  <c r="AD21" i="38"/>
  <c r="AA30" i="40" s="1"/>
  <c r="BJ9" i="62"/>
  <c r="V13" i="191"/>
  <c r="BZ10" i="192"/>
  <c r="BR34"/>
  <c r="BR13" i="191"/>
  <c r="BR23" i="192"/>
  <c r="BB25"/>
  <c r="AL14" i="191"/>
  <c r="BR28" i="192"/>
  <c r="CH11" i="191"/>
  <c r="AD10"/>
  <c r="BB21" i="62"/>
  <c r="BZ9" i="38"/>
  <c r="AG18" i="40" s="1"/>
  <c r="AD27" i="191"/>
  <c r="F8" i="193"/>
  <c r="N24"/>
  <c r="N23"/>
  <c r="BZ28"/>
  <c r="AL18" i="191"/>
  <c r="AD23"/>
  <c r="AL13"/>
  <c r="AD22" i="38"/>
  <c r="AA31" i="40" s="1"/>
  <c r="AL12" i="191"/>
  <c r="BZ28" i="38"/>
  <c r="AG37" i="40" s="1"/>
  <c r="BR18" i="38"/>
  <c r="AF27" i="40" s="1"/>
  <c r="CH42" i="192"/>
  <c r="N31" i="193"/>
  <c r="F27"/>
  <c r="BZ45" i="192"/>
  <c r="AT9"/>
  <c r="AD27" i="193"/>
  <c r="BR36" i="192"/>
  <c r="CH26" i="193"/>
  <c r="AD11" i="40"/>
  <c r="BR12" i="62"/>
  <c r="BZ29"/>
  <c r="N29" i="193"/>
  <c r="AL28"/>
  <c r="BR40" i="192"/>
  <c r="AL24" i="191"/>
  <c r="AT29" i="192"/>
  <c r="AT30" i="191"/>
  <c r="BR14"/>
  <c r="N9" i="193"/>
  <c r="AL17" i="192"/>
  <c r="AT22" i="62"/>
  <c r="V14"/>
  <c r="BR27" i="192"/>
  <c r="AT19" i="191"/>
  <c r="V13" i="193"/>
  <c r="F9" i="192"/>
  <c r="V15" i="193"/>
  <c r="BB42" i="192"/>
  <c r="AL34" i="191"/>
  <c r="AD21"/>
  <c r="N27" i="38"/>
  <c r="Y36" i="40" s="1"/>
  <c r="BZ14" i="38"/>
  <c r="AG23" i="40" s="1"/>
  <c r="BB12" i="38"/>
  <c r="AD21" i="40" s="1"/>
  <c r="BJ15" i="193"/>
  <c r="AL40" i="192"/>
  <c r="Z9" i="40"/>
  <c r="BR29" i="191"/>
  <c r="AL22" i="62"/>
  <c r="N10"/>
  <c r="BZ12" i="191"/>
  <c r="N10"/>
  <c r="AL19"/>
  <c r="AL23"/>
  <c r="BJ14"/>
  <c r="BJ14" i="192"/>
  <c r="AD40"/>
  <c r="V15" i="38"/>
  <c r="Z24" i="40" s="1"/>
  <c r="BJ31" i="38"/>
  <c r="AE40" i="40" s="1"/>
  <c r="V35" i="192"/>
  <c r="V14" i="191"/>
  <c r="BB13"/>
  <c r="BJ32"/>
  <c r="N45" i="192"/>
  <c r="V27"/>
  <c r="N23" i="62"/>
  <c r="V32"/>
  <c r="BB11" i="38"/>
  <c r="AD20" i="40" s="1"/>
  <c r="AE7"/>
  <c r="AL12" i="193"/>
  <c r="BR17" i="62"/>
  <c r="BR12" i="193"/>
  <c r="V34" i="191"/>
  <c r="CH33" i="193"/>
  <c r="BJ28" i="38"/>
  <c r="AE37" i="40" s="1"/>
  <c r="N25" i="38"/>
  <c r="Y34" i="40" s="1"/>
  <c r="CH25" i="192"/>
  <c r="BR19" i="191"/>
  <c r="N25" i="193"/>
  <c r="V45" i="192"/>
  <c r="CH32" i="62"/>
  <c r="V23" i="38"/>
  <c r="Z32" i="40" s="1"/>
  <c r="AL21" i="62"/>
  <c r="BJ11"/>
  <c r="BJ13" i="38"/>
  <c r="AE22" i="40" s="1"/>
  <c r="BR11" i="62"/>
  <c r="AE11" i="40"/>
  <c r="AT25" i="193"/>
  <c r="AT22" i="38"/>
  <c r="AC31" i="40" s="1"/>
  <c r="BR22" i="62"/>
  <c r="AD44" i="192"/>
  <c r="AT26"/>
  <c r="AD23"/>
  <c r="AL21" i="193"/>
  <c r="V8" i="62"/>
  <c r="F29" i="191"/>
  <c r="AD26" i="38"/>
  <c r="AA35" i="40" s="1"/>
  <c r="N11" i="193"/>
  <c r="V44" i="192"/>
  <c r="BR25"/>
  <c r="AL7" i="62"/>
  <c r="BB16" i="191"/>
  <c r="F34" i="192"/>
  <c r="AL33" i="191"/>
  <c r="AT14" i="192"/>
  <c r="BR24"/>
  <c r="V33" i="193"/>
  <c r="CH33" i="38"/>
  <c r="AH42" i="40" s="1"/>
  <c r="AG9"/>
  <c r="AF9"/>
  <c r="AD24" i="191"/>
  <c r="BR15" i="193"/>
  <c r="BB39" i="192"/>
  <c r="BJ12" i="193"/>
  <c r="AT30" i="192"/>
  <c r="AL26" i="191"/>
  <c r="BB23"/>
  <c r="BB12" i="193"/>
  <c r="AT23"/>
  <c r="F31" i="62"/>
  <c r="X5" i="40"/>
  <c r="V18" i="38"/>
  <c r="Z27" i="40" s="1"/>
  <c r="CH14" i="191"/>
  <c r="V21" i="192"/>
  <c r="CH10" i="193"/>
  <c r="AL20" i="192"/>
  <c r="BB33" i="193"/>
  <c r="AD28"/>
  <c r="BZ33"/>
  <c r="F24" i="192"/>
  <c r="V11"/>
  <c r="N29" i="191"/>
  <c r="BR14" i="62"/>
  <c r="AT18"/>
  <c r="AG7" i="40"/>
  <c r="V12" i="62"/>
  <c r="BZ12" i="38"/>
  <c r="AG21" i="40" s="1"/>
  <c r="BJ12" i="38"/>
  <c r="AE21" i="40" s="1"/>
  <c r="BJ12" i="62"/>
  <c r="V31"/>
  <c r="BR28"/>
  <c r="AL32" i="38"/>
  <c r="AB41" i="40" s="1"/>
  <c r="Z8"/>
  <c r="AL10" i="191"/>
  <c r="BJ16"/>
  <c r="AD11" i="192"/>
  <c r="AL29" i="191"/>
  <c r="AT24" i="62"/>
  <c r="AL18"/>
  <c r="BR35" i="192"/>
  <c r="AD31" i="62"/>
  <c r="BR27"/>
  <c r="AT14" i="38"/>
  <c r="AC23" i="40" s="1"/>
  <c r="F39" i="192"/>
  <c r="CH13"/>
  <c r="AL22" i="191"/>
  <c r="BZ25" i="192"/>
  <c r="AL23" i="193"/>
  <c r="AT18" i="191"/>
  <c r="CH22" i="192"/>
  <c r="N12" i="191"/>
  <c r="V31" i="192"/>
  <c r="AL27" i="193"/>
  <c r="V32" i="38"/>
  <c r="Z41" i="40" s="1"/>
  <c r="AT28" i="62"/>
  <c r="BR13" i="38"/>
  <c r="AF22" i="40" s="1"/>
  <c r="BZ11" i="38"/>
  <c r="AG20" i="40" s="1"/>
  <c r="AD20" i="191"/>
  <c r="N21" i="192"/>
  <c r="AL22" i="193"/>
  <c r="BZ13" i="191"/>
  <c r="V19"/>
  <c r="F23"/>
  <c r="BZ23" i="193"/>
  <c r="BZ14"/>
  <c r="AL32"/>
  <c r="N37" i="192"/>
  <c r="BZ34" i="191"/>
  <c r="BR29" i="193"/>
  <c r="AT33" i="191"/>
  <c r="N17"/>
  <c r="AD9" i="192"/>
  <c r="N33" i="38"/>
  <c r="Y42" i="40" s="1"/>
  <c r="BZ27" i="38"/>
  <c r="AG36" i="40" s="1"/>
  <c r="X6"/>
  <c r="N39" i="192"/>
  <c r="BR16" i="191"/>
  <c r="AT20"/>
  <c r="BJ13"/>
  <c r="AD18"/>
  <c r="BB24" i="192"/>
  <c r="BZ42"/>
  <c r="BJ31" i="193"/>
  <c r="AL13" i="192"/>
  <c r="BR14"/>
  <c r="AT35"/>
  <c r="BJ42"/>
  <c r="N26" i="62"/>
  <c r="BB14"/>
  <c r="BZ33" i="38"/>
  <c r="AG42" i="40" s="1"/>
  <c r="V12" i="192"/>
  <c r="AT15" i="191"/>
  <c r="F26" i="62"/>
  <c r="BB27" i="192"/>
  <c r="BZ24" i="191"/>
  <c r="F31"/>
  <c r="F14" i="192"/>
  <c r="AT34" i="191"/>
  <c r="CH17" i="192"/>
  <c r="AL14" i="193"/>
  <c r="BB27" i="38"/>
  <c r="AD36" i="40" s="1"/>
  <c r="BB15" i="38"/>
  <c r="AD24" i="40" s="1"/>
  <c r="AL22" i="38"/>
  <c r="AB31" i="40" s="1"/>
  <c r="BZ11" i="62"/>
  <c r="AT23" i="38"/>
  <c r="AC32" i="40" s="1"/>
  <c r="AC11"/>
  <c r="AD28" i="38"/>
  <c r="AA37" i="40" s="1"/>
  <c r="BZ22" i="62"/>
  <c r="N32"/>
  <c r="F22" i="38"/>
  <c r="X31" i="40" s="1"/>
  <c r="BJ15" i="38"/>
  <c r="AE24" i="40" s="1"/>
  <c r="AL27" i="62"/>
  <c r="AL19" i="193"/>
  <c r="N10" i="192"/>
  <c r="BR24" i="191"/>
  <c r="AD32" i="193"/>
  <c r="BR28"/>
  <c r="AT14"/>
  <c r="CH8" i="192"/>
  <c r="F28" i="191"/>
  <c r="AL20" i="62"/>
  <c r="BZ13" i="38"/>
  <c r="AG22" i="40" s="1"/>
  <c r="AL35" i="192"/>
  <c r="AT17" i="38"/>
  <c r="AC26" i="40" s="1"/>
  <c r="CH9" i="62"/>
  <c r="N23" i="192"/>
  <c r="V20" i="191"/>
  <c r="AL39" i="192"/>
  <c r="AD26" i="191"/>
  <c r="AD18" i="62"/>
  <c r="N9" i="38"/>
  <c r="Y18" i="40" s="1"/>
  <c r="BJ24" i="193"/>
  <c r="CH28"/>
  <c r="N16" i="192"/>
  <c r="BZ35"/>
  <c r="BZ26"/>
  <c r="F8"/>
  <c r="AL44"/>
  <c r="N26" i="191"/>
  <c r="BJ30" i="38"/>
  <c r="AE39" i="40" s="1"/>
  <c r="AD19" i="62"/>
  <c r="BB14" i="192"/>
  <c r="BJ29" i="191"/>
  <c r="V10" i="192"/>
  <c r="AT45"/>
  <c r="BZ31" i="191"/>
  <c r="N40" i="192"/>
  <c r="BJ23" i="191"/>
  <c r="AL25" i="62"/>
  <c r="AL14"/>
  <c r="N32" i="38"/>
  <c r="Y41" i="40" s="1"/>
  <c r="BB31" i="38"/>
  <c r="AD40" i="40" s="1"/>
  <c r="BJ29" i="193"/>
  <c r="AT11" i="62"/>
  <c r="BR30" i="193"/>
  <c r="BJ17" i="192"/>
  <c r="N32" i="193"/>
  <c r="V12"/>
  <c r="AD21"/>
  <c r="BZ17" i="191"/>
  <c r="V29"/>
  <c r="CH12" i="192"/>
  <c r="BR26" i="191"/>
  <c r="BR12"/>
  <c r="AC7" i="40"/>
  <c r="AL12" i="62"/>
  <c r="AL24" i="38"/>
  <c r="AB33" i="40" s="1"/>
  <c r="AL27" i="191"/>
  <c r="BB14"/>
  <c r="V15" i="192"/>
  <c r="AL21" i="191"/>
  <c r="V31"/>
  <c r="V32"/>
  <c r="BZ27" i="62"/>
  <c r="BR14" i="38"/>
  <c r="AF23" i="40" s="1"/>
  <c r="AD12" i="62"/>
  <c r="BB24" i="38"/>
  <c r="AD33" i="40" s="1"/>
  <c r="BB13" i="38"/>
  <c r="AD22" i="40" s="1"/>
  <c r="N24" i="38"/>
  <c r="Y33" i="40" s="1"/>
  <c r="BB22" i="38"/>
  <c r="AD31" i="40" s="1"/>
  <c r="X9"/>
  <c r="AB6"/>
  <c r="F21" i="38"/>
  <c r="X30" i="40" s="1"/>
  <c r="BR11" i="38"/>
  <c r="AF20" i="40" s="1"/>
  <c r="V30" i="38"/>
  <c r="Z39" i="40" s="1"/>
  <c r="N30" i="191"/>
  <c r="BZ26"/>
  <c r="F22" i="192"/>
  <c r="V15" i="191"/>
  <c r="BJ31" i="192"/>
  <c r="AL24"/>
  <c r="BJ30" i="191"/>
  <c r="AT13"/>
  <c r="AD26" i="193"/>
  <c r="BZ31" i="62"/>
  <c r="BR27" i="191"/>
  <c r="BR31"/>
  <c r="BR18" i="193"/>
  <c r="N33" i="191"/>
  <c r="F22"/>
  <c r="V24" i="192"/>
  <c r="AL9"/>
  <c r="AD22" i="191"/>
  <c r="N34" i="192"/>
  <c r="BZ17"/>
  <c r="BB12"/>
  <c r="BR15" i="191"/>
  <c r="N36" i="192"/>
  <c r="V28" i="193"/>
  <c r="AL36" i="192"/>
  <c r="BR23" i="191"/>
  <c r="BJ10" i="193"/>
  <c r="BR18" i="191"/>
  <c r="BR25" i="193"/>
  <c r="BB43" i="192"/>
  <c r="BB19" i="193"/>
  <c r="AD12" i="40"/>
  <c r="AC12"/>
  <c r="AL17" i="38"/>
  <c r="AB26" i="40" s="1"/>
  <c r="V31" i="38"/>
  <c r="Z40" i="40" s="1"/>
  <c r="AL13" i="38"/>
  <c r="AB22" i="40" s="1"/>
  <c r="F25" i="193"/>
  <c r="V13" i="192"/>
  <c r="AL26" i="193"/>
  <c r="BZ40" i="192"/>
  <c r="AD25"/>
  <c r="AT39"/>
  <c r="BB36"/>
  <c r="BJ15"/>
  <c r="N13"/>
  <c r="BR28" i="191"/>
  <c r="AL20" i="193"/>
  <c r="BB22"/>
  <c r="AD27" i="192"/>
  <c r="BB11" i="193"/>
  <c r="V30"/>
  <c r="AL25" i="192"/>
  <c r="V31" i="193"/>
  <c r="AT10" i="192"/>
  <c r="BJ11"/>
  <c r="AL19" i="62"/>
  <c r="AT26"/>
  <c r="BZ16"/>
  <c r="BB24"/>
  <c r="AH9" i="40"/>
  <c r="F10" i="193"/>
  <c r="V14" i="38"/>
  <c r="Z23" i="40" s="1"/>
  <c r="BJ19" i="38"/>
  <c r="AE28" i="40" s="1"/>
  <c r="BZ44" i="192"/>
  <c r="BR26" i="193"/>
  <c r="F21"/>
  <c r="AL27" i="192"/>
  <c r="BR22" i="193"/>
  <c r="BJ22" i="192"/>
  <c r="V23" i="191"/>
  <c r="V30" i="62"/>
  <c r="CH14" i="38"/>
  <c r="AH23" i="40" s="1"/>
  <c r="AD13" i="193"/>
  <c r="CH15" i="191"/>
  <c r="BZ20" i="193"/>
  <c r="AL26" i="38"/>
  <c r="AB35" i="40" s="1"/>
  <c r="BB23" i="62"/>
  <c r="BB12"/>
  <c r="AD13" i="40"/>
  <c r="AH6"/>
  <c r="AL15" i="38"/>
  <c r="AB24" i="40" s="1"/>
  <c r="AD23" i="62"/>
  <c r="V27"/>
  <c r="AD15" i="38"/>
  <c r="AA24" i="40" s="1"/>
  <c r="BZ22" i="193"/>
  <c r="F9" i="62"/>
  <c r="V26" i="192"/>
  <c r="BJ20" i="191"/>
  <c r="AL12" i="38"/>
  <c r="AB21" i="40" s="1"/>
  <c r="BJ28" i="62"/>
  <c r="AT24" i="192"/>
  <c r="AD12"/>
  <c r="BR16"/>
  <c r="AD38"/>
  <c r="BZ32" i="193"/>
  <c r="CH10" i="62"/>
  <c r="BR25"/>
  <c r="BR30" i="38"/>
  <c r="AF39" i="40" s="1"/>
  <c r="F44" i="192"/>
  <c r="N12"/>
  <c r="N27" i="191"/>
  <c r="V40" i="192"/>
  <c r="AL25" i="191"/>
  <c r="BJ11"/>
  <c r="BB13" i="192"/>
  <c r="BR37"/>
  <c r="BB32" i="191"/>
  <c r="BR11" i="193"/>
  <c r="AT21" i="192"/>
  <c r="Y10" i="40"/>
  <c r="AD14" i="62"/>
  <c r="BR22" i="38"/>
  <c r="AF31" i="40" s="1"/>
  <c r="AD14" i="193"/>
  <c r="N27" i="192"/>
  <c r="BZ14"/>
  <c r="BR9" i="193"/>
  <c r="V42" i="192"/>
  <c r="AT23" i="191"/>
  <c r="F40" i="192"/>
  <c r="AT11" i="38"/>
  <c r="AC20" i="40" s="1"/>
  <c r="CH37" i="192"/>
  <c r="N8"/>
  <c r="BJ12" i="191"/>
  <c r="N25" i="192"/>
  <c r="BR29"/>
  <c r="AE8" i="40"/>
  <c r="CH41" i="192"/>
  <c r="V10" i="193"/>
  <c r="AT31" i="191"/>
  <c r="N21"/>
  <c r="X11" i="40"/>
  <c r="CH9" i="38"/>
  <c r="AH18" i="40" s="1"/>
  <c r="AD19" i="38"/>
  <c r="AA28" i="40" s="1"/>
  <c r="AL14" i="38"/>
  <c r="AB23" i="40" s="1"/>
  <c r="BJ21" i="62"/>
  <c r="N13" i="38"/>
  <c r="Y22" i="40" s="1"/>
  <c r="N20" i="38"/>
  <c r="Y29" i="40" s="1"/>
  <c r="AL21" i="192"/>
  <c r="F17"/>
  <c r="AT37"/>
  <c r="AT22" i="193"/>
  <c r="V17"/>
  <c r="CH13" i="38"/>
  <c r="AH22" i="40" s="1"/>
  <c r="AD10" i="62"/>
  <c r="V9" i="193"/>
  <c r="AL30" i="62"/>
  <c r="F28" i="38"/>
  <c r="X37" i="40" s="1"/>
  <c r="AD13" i="192"/>
  <c r="AL28" i="191"/>
  <c r="AD24" i="62"/>
  <c r="AD19" i="193"/>
  <c r="AT20" i="38"/>
  <c r="AC29" i="40" s="1"/>
  <c r="BZ15" i="192"/>
  <c r="N30"/>
  <c r="AT28"/>
  <c r="BB16"/>
  <c r="V18" i="193"/>
  <c r="N42" i="192"/>
  <c r="BJ10" i="191"/>
  <c r="AD29"/>
  <c r="N13" i="193"/>
  <c r="BR41" i="192"/>
  <c r="V27" i="193"/>
  <c r="F28" i="192"/>
  <c r="AL13" i="62"/>
  <c r="BJ24" i="38"/>
  <c r="AE33" i="40" s="1"/>
  <c r="BZ20" i="192"/>
  <c r="CH43"/>
  <c r="BR43"/>
  <c r="BJ34" i="191"/>
  <c r="N18"/>
  <c r="BZ11" i="192"/>
  <c r="BB9" i="193"/>
  <c r="N20"/>
  <c r="BB12" i="191"/>
  <c r="AT31" i="193"/>
  <c r="BJ20"/>
  <c r="V29"/>
  <c r="CH18"/>
  <c r="AL15" i="191"/>
  <c r="F15"/>
  <c r="AE13" i="40"/>
  <c r="CH16" i="62"/>
  <c r="AL9" i="193"/>
  <c r="AD36" i="192"/>
  <c r="BB11"/>
  <c r="BB26"/>
  <c r="V17" i="191"/>
  <c r="CH24" i="62"/>
  <c r="BB9" i="38"/>
  <c r="AD18" i="40" s="1"/>
  <c r="AH7"/>
  <c r="N16" i="38"/>
  <c r="Y25" i="40" s="1"/>
  <c r="BR16" i="62"/>
  <c r="N27"/>
  <c r="AT32"/>
  <c r="Z7" i="40"/>
  <c r="BJ20" i="38"/>
  <c r="AE29" i="40" s="1"/>
  <c r="BB33" i="38"/>
  <c r="AD42" i="40" s="1"/>
  <c r="N30" i="38"/>
  <c r="Y39" i="40" s="1"/>
  <c r="BJ9" i="192"/>
  <c r="AL9" i="38"/>
  <c r="AB18" i="40" s="1"/>
  <c r="AT26" i="191"/>
  <c r="AT34" i="192"/>
  <c r="V17" i="38"/>
  <c r="Z26" i="40" s="1"/>
  <c r="CH13" i="193"/>
  <c r="F22" i="62"/>
  <c r="V10" i="191"/>
  <c r="F28" i="193"/>
  <c r="CH11" i="192"/>
  <c r="AL26" i="62"/>
  <c r="AB9" i="40"/>
  <c r="BR33" i="193"/>
  <c r="CH21"/>
  <c r="BB33" i="191"/>
  <c r="N15"/>
  <c r="V30" i="192"/>
  <c r="N14" i="191"/>
  <c r="BR30"/>
  <c r="BR17" i="193"/>
  <c r="F17" i="191"/>
  <c r="AL31"/>
  <c r="BR24" i="193"/>
  <c r="BR17" i="192"/>
  <c r="CH20" i="191"/>
  <c r="BJ40" i="192"/>
  <c r="AT33" i="193"/>
  <c r="N32" i="192"/>
  <c r="BB23"/>
  <c r="N28" i="193"/>
  <c r="CH29" i="192"/>
  <c r="Z37" i="22"/>
  <c r="AF37"/>
  <c r="T37"/>
  <c r="V37" s="1"/>
  <c r="W37"/>
  <c r="B37"/>
  <c r="D37" s="1"/>
  <c r="E37"/>
  <c r="H37"/>
  <c r="BZ18" i="38"/>
  <c r="AG27" i="40" s="1"/>
  <c r="BZ21" i="62"/>
  <c r="AB5" i="40"/>
  <c r="AL32" i="191"/>
  <c r="CH23" i="192"/>
  <c r="AL12"/>
  <c r="AD32" i="62"/>
  <c r="BR22" i="191"/>
  <c r="N30" i="193"/>
  <c r="BJ20" i="192"/>
  <c r="BZ31" i="193"/>
  <c r="AT26"/>
  <c r="N20" i="62"/>
  <c r="AT28" i="193"/>
  <c r="V8" i="192"/>
  <c r="AT42"/>
  <c r="BJ8" i="38"/>
  <c r="AE17" i="40" s="1"/>
  <c r="AT19" i="38"/>
  <c r="AC28" i="40" s="1"/>
  <c r="BJ27" i="62"/>
  <c r="BR23"/>
  <c r="BZ21" i="38"/>
  <c r="AG30" i="40" s="1"/>
  <c r="BB8" i="62"/>
  <c r="AL8" i="38"/>
  <c r="AB17" i="40" s="1"/>
  <c r="AD25" i="38"/>
  <c r="AA34" i="40" s="1"/>
  <c r="CH22" i="62"/>
  <c r="AT29"/>
  <c r="AB10" i="40"/>
  <c r="BJ9" i="38"/>
  <c r="AE18" i="40" s="1"/>
  <c r="BZ34" i="192"/>
  <c r="V29"/>
  <c r="AD11" i="193"/>
  <c r="F23"/>
  <c r="BZ13"/>
  <c r="AL31"/>
  <c r="CH11"/>
  <c r="AT11"/>
  <c r="AD25"/>
  <c r="AL8"/>
  <c r="AT20"/>
  <c r="V26"/>
  <c r="CH10" i="191"/>
  <c r="CH27" i="192"/>
  <c r="F18" i="191"/>
  <c r="AT16" i="192"/>
  <c r="AL29" i="38"/>
  <c r="AB38" i="40" s="1"/>
  <c r="N13" i="191"/>
  <c r="V36" i="192"/>
  <c r="BJ36"/>
  <c r="N31" i="191"/>
  <c r="CH40" i="192"/>
  <c r="BJ21"/>
  <c r="BB45"/>
  <c r="BZ16"/>
  <c r="N16" i="193"/>
  <c r="V39" i="192"/>
  <c r="F15" i="62"/>
  <c r="V29" i="38"/>
  <c r="Z38" i="40" s="1"/>
  <c r="BJ19" i="62"/>
  <c r="AT30"/>
  <c r="AL24"/>
  <c r="BJ14" i="193"/>
  <c r="AT24"/>
  <c r="AD30" i="191"/>
  <c r="BR44" i="192"/>
  <c r="F29" i="193"/>
  <c r="BZ24"/>
  <c r="AT19"/>
  <c r="BR25" i="191"/>
  <c r="BZ21" i="193"/>
  <c r="V20" i="62"/>
  <c r="BB10" i="191"/>
  <c r="AD20" i="193"/>
  <c r="AT43" i="192"/>
  <c r="BJ32"/>
  <c r="V41"/>
  <c r="BJ22" i="193"/>
  <c r="CH30" i="192"/>
  <c r="AC37" i="22"/>
  <c r="AE37" s="1"/>
  <c r="Q37"/>
  <c r="S37" s="1"/>
  <c r="K37"/>
  <c r="N37"/>
  <c r="Z5" i="40"/>
  <c r="AT31" i="38"/>
  <c r="AC40" i="40" s="1"/>
  <c r="Y14"/>
  <c r="F24" i="191"/>
  <c r="AT23" i="192"/>
  <c r="AT21" i="191"/>
  <c r="AD30" i="192"/>
  <c r="BJ26" i="191"/>
  <c r="BJ9" i="193"/>
  <c r="BR20"/>
  <c r="CH24"/>
  <c r="BZ22" i="191"/>
  <c r="CH20" i="192"/>
  <c r="AT20" i="62"/>
  <c r="BZ20"/>
  <c r="V27" i="38"/>
  <c r="Z36" i="40" s="1"/>
  <c r="CH18" i="38"/>
  <c r="AH27" i="40" s="1"/>
  <c r="V28" i="62"/>
  <c r="AG13" i="40"/>
  <c r="BB17" i="192"/>
  <c r="BZ23" i="191"/>
  <c r="V18"/>
  <c r="N17" i="192"/>
  <c r="BJ12"/>
  <c r="AL8"/>
  <c r="AD12" i="191"/>
  <c r="F35" i="192"/>
  <c r="BZ14" i="191"/>
  <c r="AL43" i="192"/>
  <c r="CH12" i="191"/>
  <c r="AT12"/>
  <c r="AT32" i="192"/>
  <c r="BR20"/>
  <c r="BJ25" i="191"/>
  <c r="CH29"/>
  <c r="BB34"/>
  <c r="N28" i="192"/>
  <c r="V28" i="191"/>
  <c r="F16" i="193"/>
  <c r="CH39" i="192"/>
  <c r="BZ19" i="191"/>
  <c r="CH17" i="62"/>
  <c r="AF11" i="40"/>
  <c r="AD20" i="38"/>
  <c r="AA29" i="40" s="1"/>
  <c r="AH14"/>
  <c r="CH28" i="38"/>
  <c r="AH37" i="40" s="1"/>
  <c r="BB28" i="192"/>
  <c r="BZ39"/>
  <c r="N31"/>
  <c r="CH23" i="38"/>
  <c r="AH32" i="40" s="1"/>
  <c r="AT30" i="193"/>
  <c r="BJ34" i="192"/>
  <c r="BJ7" i="62"/>
  <c r="AT22" i="191"/>
  <c r="F29" i="192"/>
  <c r="Z11" i="40"/>
  <c r="BJ9" i="191"/>
  <c r="BJ38" i="192"/>
  <c r="N19" i="38"/>
  <c r="Y28" i="40" s="1"/>
  <c r="N21" i="38"/>
  <c r="Y30" i="40" s="1"/>
  <c r="AD20" i="192"/>
  <c r="F32" i="191"/>
  <c r="AD41" i="192"/>
  <c r="CH21" i="191"/>
  <c r="BJ33"/>
  <c r="N22"/>
  <c r="AL37" i="192"/>
  <c r="AT28" i="38"/>
  <c r="AC37" i="40" s="1"/>
  <c r="CH9" i="191"/>
  <c r="CH24"/>
  <c r="BJ26" i="38"/>
  <c r="AE35" i="40" s="1"/>
  <c r="F8" i="38"/>
  <c r="X17" i="40" s="1"/>
  <c r="CH20" i="62"/>
  <c r="V26" i="191"/>
  <c r="V27"/>
  <c r="AT33" i="192"/>
  <c r="CH22" i="191"/>
  <c r="AD45" i="192"/>
  <c r="F17" i="193"/>
  <c r="AD17" i="62"/>
  <c r="BJ25" i="193"/>
  <c r="BR21"/>
  <c r="BJ26"/>
  <c r="BZ18"/>
  <c r="CH8" i="38"/>
  <c r="AH17" i="40" s="1"/>
  <c r="AT27" i="62"/>
  <c r="BR21" i="191"/>
  <c r="BJ26" i="192"/>
  <c r="BZ32" i="191"/>
  <c r="AT25"/>
  <c r="AT14"/>
  <c r="AD9"/>
  <c r="BB38" i="192"/>
  <c r="F43"/>
  <c r="F38"/>
  <c r="BJ8"/>
  <c r="CH25" i="191"/>
  <c r="AD11"/>
  <c r="F30"/>
  <c r="AT27"/>
  <c r="BZ25"/>
  <c r="CH32" i="192"/>
  <c r="F27"/>
  <c r="BJ44"/>
  <c r="N33"/>
  <c r="BZ26" i="62"/>
  <c r="AL10" i="192"/>
  <c r="AL25" i="193"/>
  <c r="N18" i="62"/>
  <c r="CH12" i="38"/>
  <c r="AH21" i="40" s="1"/>
  <c r="AT29" i="191"/>
  <c r="V33" i="192"/>
  <c r="CH8" i="193"/>
  <c r="CH35" i="192"/>
  <c r="AD17" i="193"/>
  <c r="AT10"/>
  <c r="CH9"/>
  <c r="AD34" i="191"/>
  <c r="AD18" i="193"/>
  <c r="BJ37" i="192"/>
  <c r="BR33"/>
  <c r="BZ30"/>
  <c r="AG5" i="40"/>
  <c r="V21" i="38"/>
  <c r="Z30" i="40" s="1"/>
  <c r="AT25" i="192"/>
  <c r="BB27" i="191"/>
  <c r="F27"/>
  <c r="AD22" i="192"/>
  <c r="F16" i="191"/>
  <c r="BZ27" i="193"/>
  <c r="N19"/>
  <c r="V22" i="191"/>
  <c r="AD29" i="192"/>
  <c r="V25" i="62"/>
  <c r="AT21" i="38"/>
  <c r="AC30" i="40" s="1"/>
  <c r="X7"/>
  <c r="CH8" i="62"/>
  <c r="CH21" i="38"/>
  <c r="AH30" i="40" s="1"/>
  <c r="BR21" i="38"/>
  <c r="AF30" i="40" s="1"/>
  <c r="AD17" i="38"/>
  <c r="AA26" i="40" s="1"/>
  <c r="BR8" i="192"/>
  <c r="V25" i="193"/>
  <c r="AD33"/>
  <c r="F16" i="62"/>
  <c r="AD19" i="191"/>
  <c r="BJ24" i="62"/>
  <c r="BB16"/>
  <c r="BR11" i="191"/>
  <c r="BB8" i="192"/>
  <c r="BB33"/>
  <c r="CH26" i="62"/>
  <c r="CH22" i="193"/>
  <c r="BZ21" i="192"/>
  <c r="BR8" i="193"/>
  <c r="AL41" i="192"/>
  <c r="BJ21" i="38"/>
  <c r="AE30" i="40" s="1"/>
  <c r="V16" i="192"/>
  <c r="BB29"/>
  <c r="BJ19" i="191"/>
  <c r="BB32" i="192"/>
  <c r="AD28"/>
  <c r="BJ29"/>
  <c r="AL17" i="191"/>
  <c r="CH13"/>
  <c r="AD34" i="192"/>
  <c r="BR20" i="191"/>
  <c r="BJ28"/>
  <c r="BR8" i="38"/>
  <c r="AF17" i="40" s="1"/>
  <c r="X12"/>
  <c r="V24" i="38"/>
  <c r="Z33" i="40" s="1"/>
  <c r="F33" i="38"/>
  <c r="X42" i="40" s="1"/>
  <c r="BJ18" i="38"/>
  <c r="AE27" i="40" s="1"/>
  <c r="Z14"/>
  <c r="CH21" i="62"/>
  <c r="BZ9" i="193"/>
  <c r="N9" i="62"/>
  <c r="BZ18"/>
  <c r="BJ33" i="192"/>
  <c r="AD12" i="38"/>
  <c r="AA21" i="40" s="1"/>
  <c r="F32" i="62"/>
  <c r="BJ30" i="192"/>
  <c r="AD21" i="62"/>
  <c r="V32" i="192"/>
  <c r="BB9" i="191"/>
  <c r="AL16" i="193"/>
  <c r="BJ15" i="62"/>
  <c r="BB10" i="38"/>
  <c r="AD19" i="40" s="1"/>
  <c r="BR19" i="193"/>
  <c r="BJ27"/>
  <c r="BR19" i="38"/>
  <c r="AF28" i="40" s="1"/>
  <c r="BJ27" i="38"/>
  <c r="AE36" i="40" s="1"/>
  <c r="V17" i="192"/>
  <c r="CH23" i="191"/>
  <c r="F20" i="192"/>
  <c r="N11" i="191"/>
  <c r="CH14" i="62"/>
  <c r="BZ31" i="192"/>
  <c r="AD13" i="191"/>
  <c r="N12" i="38"/>
  <c r="Y21" i="40" s="1"/>
  <c r="F45" i="192"/>
  <c r="V23" i="62"/>
  <c r="BJ18" i="193"/>
  <c r="BZ41" i="192"/>
  <c r="AD43"/>
  <c r="BB30"/>
  <c r="N24" i="191"/>
  <c r="AB8" i="40"/>
  <c r="BJ28" i="192"/>
  <c r="BB21" i="38"/>
  <c r="AD30" i="40" s="1"/>
  <c r="AL11" i="38"/>
  <c r="AB20" i="40" s="1"/>
  <c r="BB11" i="191"/>
  <c r="AD9" i="38"/>
  <c r="AA18" i="40" s="1"/>
  <c r="AT22" i="192"/>
  <c r="AL16"/>
  <c r="AV36" i="19"/>
  <c r="S7" i="22"/>
  <c r="S43" s="1"/>
  <c r="AE7"/>
  <c r="AE43" s="1"/>
  <c r="V6" i="62"/>
  <c r="V7" i="22"/>
  <c r="V43" s="1"/>
  <c r="AD42" i="192"/>
  <c r="AD30" i="38"/>
  <c r="AA39" i="40" s="1"/>
  <c r="AT8" i="38"/>
  <c r="AC17" i="40" s="1"/>
  <c r="BR18" i="62"/>
  <c r="F13"/>
  <c r="CH27" i="38"/>
  <c r="AH36" i="40" s="1"/>
  <c r="AF40"/>
  <c r="BZ8" i="62"/>
  <c r="BR7"/>
  <c r="N8" i="38"/>
  <c r="Y17" i="40" s="1"/>
  <c r="BJ26" i="62"/>
  <c r="Y19" i="40"/>
  <c r="AG34"/>
  <c r="CH25" i="38"/>
  <c r="AH34" i="40" s="1"/>
  <c r="F32" i="38"/>
  <c r="X41" i="40" s="1"/>
  <c r="F7" i="62"/>
  <c r="BB17" i="38"/>
  <c r="AD26" i="40" s="1"/>
  <c r="CH11" i="62"/>
  <c r="N41" i="192"/>
  <c r="N28" i="62"/>
  <c r="BZ37" i="192"/>
  <c r="BZ24" i="62"/>
  <c r="V37" i="192"/>
  <c r="V25" i="38"/>
  <c r="AD30" i="193"/>
  <c r="AD31" i="191"/>
  <c r="CH26"/>
  <c r="F33"/>
  <c r="AT17" i="192"/>
  <c r="N10" i="193"/>
  <c r="N22" i="192"/>
  <c r="BB44"/>
  <c r="CH15" i="193"/>
  <c r="CH16" i="191"/>
  <c r="BZ19" i="193"/>
  <c r="BZ20" i="191"/>
  <c r="AL29" i="193"/>
  <c r="AL30" i="191"/>
  <c r="N18" i="193"/>
  <c r="BJ21"/>
  <c r="BJ22" i="191"/>
  <c r="N14" i="193"/>
  <c r="AD12"/>
  <c r="AD24" i="192"/>
  <c r="BJ11" i="193"/>
  <c r="N12"/>
  <c r="N24" i="192"/>
  <c r="AT16" i="193"/>
  <c r="F33"/>
  <c r="V24"/>
  <c r="AD24"/>
  <c r="BB17"/>
  <c r="CH27"/>
  <c r="CH33" i="191"/>
  <c r="BB16" i="193"/>
  <c r="BZ29"/>
  <c r="BR10" i="192"/>
  <c r="V20" i="193"/>
  <c r="BB20"/>
  <c r="F19" i="191"/>
  <c r="BR16" i="193"/>
  <c r="AD31"/>
  <c r="BB9" i="192"/>
  <c r="BB8" i="193"/>
  <c r="F21" i="191"/>
  <c r="AD16" i="193"/>
  <c r="BR10"/>
  <c r="F25" i="191"/>
  <c r="BJ17" i="193"/>
  <c r="BB15" i="191"/>
  <c r="BR32" i="193"/>
  <c r="BB18"/>
  <c r="BZ9" i="191"/>
  <c r="CH30" i="193"/>
  <c r="N16" i="191"/>
  <c r="CH30"/>
  <c r="F13"/>
  <c r="BR32"/>
  <c r="BJ45" i="192"/>
  <c r="BJ16" i="193"/>
  <c r="BJ17" i="191"/>
  <c r="AL15" i="192"/>
  <c r="BB21" i="193"/>
  <c r="BB22" i="191"/>
  <c r="AL11" i="193"/>
  <c r="AL23" i="192"/>
  <c r="N29"/>
  <c r="BB10" i="193"/>
  <c r="BB22" i="192"/>
  <c r="CH31"/>
  <c r="AD9" i="193"/>
  <c r="AD21" i="192"/>
  <c r="F42"/>
  <c r="CH12" i="193"/>
  <c r="AC8" i="40"/>
  <c r="AT11" i="191"/>
  <c r="AT10" i="38"/>
  <c r="V9" i="62"/>
  <c r="AT20" i="192"/>
  <c r="F14" i="193"/>
  <c r="N20" i="192"/>
  <c r="CH17" i="193"/>
  <c r="X10" i="40"/>
  <c r="AA11"/>
  <c r="F10" i="192"/>
  <c r="AC13" i="40"/>
  <c r="Z13"/>
  <c r="F11" i="192"/>
  <c r="N11"/>
  <c r="AB7" i="40"/>
  <c r="CH15" i="192"/>
  <c r="V14"/>
  <c r="BZ8"/>
  <c r="AB13" i="40"/>
  <c r="Y12"/>
  <c r="Y8"/>
  <c r="AD15" i="192"/>
  <c r="AE42" i="40"/>
  <c r="AB42"/>
  <c r="AF36"/>
  <c r="AL10" i="38"/>
  <c r="AL9" i="62"/>
  <c r="BB23" i="38"/>
  <c r="BB22" i="62"/>
  <c r="F10"/>
  <c r="F11" i="38"/>
  <c r="CH15" i="62"/>
  <c r="CH16" i="38"/>
  <c r="F13"/>
  <c r="F12" i="62"/>
  <c r="BB28" i="38"/>
  <c r="BB27" i="62"/>
  <c r="F18"/>
  <c r="F19" i="38"/>
  <c r="AF12" i="40"/>
  <c r="BZ10" i="38"/>
  <c r="BZ9" i="62"/>
  <c r="F8"/>
  <c r="F9" i="38"/>
  <c r="AG10" i="40"/>
  <c r="AE10"/>
  <c r="BZ14" i="62"/>
  <c r="BZ15" i="38"/>
  <c r="BJ22" i="62"/>
  <c r="BJ23" i="38"/>
  <c r="V11"/>
  <c r="V10" i="62"/>
  <c r="AL29"/>
  <c r="AL30" i="38"/>
  <c r="AD23"/>
  <c r="AD22" i="62"/>
  <c r="V15"/>
  <c r="V16" i="38"/>
  <c r="CH31"/>
  <c r="CH30" i="62"/>
  <c r="BR19"/>
  <c r="BR20" i="38"/>
  <c r="BJ13" i="62"/>
  <c r="BJ14" i="38"/>
  <c r="BZ30" i="62"/>
  <c r="BZ31" i="38"/>
  <c r="AT24"/>
  <c r="AT23" i="62"/>
  <c r="AT12"/>
  <c r="AT13" i="38"/>
  <c r="AD7" i="62"/>
  <c r="AD8" i="38"/>
  <c r="BB26"/>
  <c r="BB25" i="62"/>
  <c r="F31" i="38"/>
  <c r="F30" i="62"/>
  <c r="F25"/>
  <c r="F26" i="38"/>
  <c r="AD28" i="62"/>
  <c r="AD29" i="38"/>
  <c r="AE5" i="40"/>
  <c r="CH24" i="38"/>
  <c r="CH23" i="62"/>
  <c r="AD10" i="38"/>
  <c r="AD9" i="62"/>
  <c r="AD5" i="40"/>
  <c r="F28" i="62"/>
  <c r="F29" i="38"/>
  <c r="AT25" i="62"/>
  <c r="AT26" i="38"/>
  <c r="BZ23" i="62"/>
  <c r="BZ24" i="38"/>
  <c r="CH20"/>
  <c r="CH19" i="62"/>
  <c r="F14"/>
  <c r="F15" i="38"/>
  <c r="BJ32"/>
  <c r="BJ31" i="62"/>
  <c r="BB18"/>
  <c r="AT8"/>
  <c r="BB25" i="38"/>
  <c r="AD34" i="40" s="1"/>
  <c r="N22" i="193"/>
  <c r="BZ18" i="191"/>
  <c r="BZ28" i="192"/>
  <c r="AL30"/>
  <c r="N38"/>
  <c r="AT10" i="191"/>
  <c r="AE12" i="40"/>
  <c r="BB29" i="191"/>
  <c r="F20"/>
  <c r="BR15" i="192"/>
  <c r="BZ22"/>
  <c r="F21"/>
  <c r="CH26"/>
  <c r="AL29"/>
  <c r="BR39"/>
  <c r="CH26" i="38"/>
  <c r="Y11" i="40"/>
  <c r="N31" i="38"/>
  <c r="BB19"/>
  <c r="AT7" i="62"/>
  <c r="AT9" i="38"/>
  <c r="AC18" i="40" s="1"/>
  <c r="F14" i="38"/>
  <c r="Y23" i="40"/>
  <c r="Y35"/>
  <c r="AD7"/>
  <c r="AB11"/>
  <c r="N21" i="62"/>
  <c r="BR32"/>
  <c r="X39" i="40"/>
  <c r="N7" i="62"/>
  <c r="AA5" i="40"/>
  <c r="CH17" i="38"/>
  <c r="AH26" i="40" s="1"/>
  <c r="V22" i="38"/>
  <c r="V10"/>
  <c r="BB10" i="192"/>
  <c r="AT8"/>
  <c r="BR34" i="191"/>
  <c r="BZ29" i="192"/>
  <c r="BB37"/>
  <c r="BB32" i="193"/>
  <c r="BZ16"/>
  <c r="AL18"/>
  <c r="N26"/>
  <c r="N18" i="38"/>
  <c r="N13" i="62"/>
  <c r="BJ10"/>
  <c r="AT16" i="38"/>
  <c r="X13" i="40"/>
  <c r="AD24" i="38"/>
  <c r="BB29" i="62"/>
  <c r="BB20" i="191"/>
  <c r="BZ9" i="192"/>
  <c r="AD8"/>
  <c r="V22" i="193"/>
  <c r="CH25" i="62"/>
  <c r="BR9" i="38"/>
  <c r="BR26" i="62"/>
  <c r="AL32"/>
  <c r="AL22" i="192"/>
  <c r="BB24" i="191"/>
  <c r="F23" i="192"/>
  <c r="BZ27"/>
  <c r="CH17" i="191"/>
  <c r="BJ35" i="192"/>
  <c r="F25"/>
  <c r="V12" i="191"/>
  <c r="AL30" i="193"/>
  <c r="BB40" i="192"/>
  <c r="AD23" i="193"/>
  <c r="F31" i="192"/>
  <c r="V16" i="193"/>
  <c r="CH31"/>
  <c r="BZ11" i="191"/>
  <c r="F10"/>
  <c r="BR31" i="193"/>
  <c r="BJ33"/>
  <c r="CH14"/>
  <c r="AL33"/>
  <c r="AL17"/>
  <c r="N17"/>
  <c r="CH19"/>
  <c r="F30"/>
  <c r="BR27"/>
  <c r="BR21" i="192"/>
  <c r="AT12"/>
  <c r="CH27" i="191"/>
  <c r="N14" i="192"/>
  <c r="BZ21" i="191"/>
  <c r="N32"/>
  <c r="AT11" i="192"/>
  <c r="V22"/>
  <c r="AT9" i="191"/>
  <c r="N9"/>
  <c r="AD14" i="38"/>
  <c r="AD13" i="62"/>
  <c r="AD27" i="38"/>
  <c r="AD26" i="62"/>
  <c r="AF8" i="40"/>
  <c r="F25" i="38"/>
  <c r="F24" i="62"/>
  <c r="AA7" i="40"/>
  <c r="V8" i="38"/>
  <c r="V7" i="62"/>
  <c r="BZ26" i="38"/>
  <c r="BZ25" i="62"/>
  <c r="BB28"/>
  <c r="BB29" i="38"/>
  <c r="AC10" i="40"/>
  <c r="AV35" i="19"/>
  <c r="CH31" i="62"/>
  <c r="CH32" i="38"/>
  <c r="AF7" i="40"/>
  <c r="F18" i="38"/>
  <c r="F17" i="62"/>
  <c r="AD6" i="40"/>
  <c r="F20" i="38"/>
  <c r="F19" i="62"/>
  <c r="F23"/>
  <c r="F24" i="38"/>
  <c r="BB13" i="62"/>
  <c r="BB14" i="38"/>
  <c r="BZ8"/>
  <c r="BZ7" i="62"/>
  <c r="N14"/>
  <c r="N15" i="38"/>
  <c r="CH28" i="62"/>
  <c r="CH29" i="38"/>
  <c r="F11" i="62"/>
  <c r="F12" i="38"/>
  <c r="AB34" i="40"/>
  <c r="BB15" i="62"/>
  <c r="BB16" i="38"/>
  <c r="BZ28" i="62"/>
  <c r="BZ29" i="38"/>
  <c r="V20"/>
  <c r="V19" i="62"/>
  <c r="BB20" i="38"/>
  <c r="BB19" i="62"/>
  <c r="BR15"/>
  <c r="BR16" i="38"/>
  <c r="AD31"/>
  <c r="AD30" i="62"/>
  <c r="Y6" i="40"/>
  <c r="BB7" i="62"/>
  <c r="BB8" i="38"/>
  <c r="AD15" i="62"/>
  <c r="AD16" i="38"/>
  <c r="BR10"/>
  <c r="BR9" i="62"/>
  <c r="AA14" i="40"/>
  <c r="BJ17" i="38"/>
  <c r="BJ16" i="62"/>
  <c r="BR31"/>
  <c r="BR32" i="38"/>
  <c r="BB18"/>
  <c r="BB17" i="62"/>
  <c r="CH30" i="38"/>
  <c r="CH29" i="62"/>
  <c r="AH13" i="40"/>
  <c r="AL16" i="38"/>
  <c r="AL15" i="62"/>
  <c r="N22"/>
  <c r="N23" i="38"/>
  <c r="AF10" i="40"/>
  <c r="AH11"/>
  <c r="AG6"/>
  <c r="AG25"/>
  <c r="V21" i="62"/>
  <c r="BZ17" i="38"/>
  <c r="N30" i="62"/>
  <c r="BB26" i="191"/>
  <c r="BB30" i="193"/>
  <c r="V20" i="192"/>
  <c r="BZ27" i="191"/>
  <c r="BB30"/>
  <c r="AT13" i="192"/>
  <c r="AL45"/>
  <c r="BR8" i="62"/>
  <c r="AC9" i="40"/>
  <c r="BZ19" i="62"/>
  <c r="AE20" i="40"/>
  <c r="AC5"/>
  <c r="N22" i="38"/>
  <c r="BR33"/>
  <c r="AF42" i="40" s="1"/>
  <c r="Y26"/>
  <c r="BZ20" i="38"/>
  <c r="AG14" i="40"/>
  <c r="AG12"/>
  <c r="BB32" i="38"/>
  <c r="Y5" i="40"/>
  <c r="BZ15" i="62"/>
  <c r="AL18" i="38"/>
  <c r="N25" i="62"/>
  <c r="N19" i="191"/>
  <c r="N26" i="192"/>
  <c r="BJ23"/>
  <c r="AD16"/>
  <c r="AT17" i="191"/>
  <c r="BB31"/>
  <c r="BJ32" i="62"/>
  <c r="CH32" i="193"/>
  <c r="AL11" i="191"/>
  <c r="AD15"/>
  <c r="BB35" i="192"/>
  <c r="AD39"/>
  <c r="F18" i="193"/>
  <c r="F12" i="191"/>
  <c r="BZ15" i="193"/>
  <c r="CH28" i="192"/>
  <c r="BJ23" i="193"/>
  <c r="F37" i="192"/>
  <c r="F20" i="193"/>
  <c r="F14" i="191"/>
  <c r="V11" i="193"/>
  <c r="F24"/>
  <c r="BB28"/>
  <c r="V8"/>
  <c r="F19"/>
  <c r="BZ26"/>
  <c r="BB29"/>
  <c r="BZ10"/>
  <c r="F9"/>
  <c r="BR30" i="62"/>
  <c r="AF14" i="40"/>
  <c r="AG11"/>
  <c r="N16" i="62"/>
  <c r="CH18"/>
  <c r="F29"/>
  <c r="BZ48" i="192"/>
  <c r="BZ37" i="191"/>
  <c r="BZ36" i="193"/>
  <c r="AT48" i="192"/>
  <c r="AT37" i="191"/>
  <c r="AT36" i="193"/>
  <c r="N48" i="192"/>
  <c r="N37" i="191"/>
  <c r="N36" i="193"/>
  <c r="BB48" i="192"/>
  <c r="BB37" i="191"/>
  <c r="BB36" i="193"/>
  <c r="V48" i="192"/>
  <c r="V37" i="191"/>
  <c r="V36" i="193"/>
  <c r="BJ48" i="192"/>
  <c r="BJ37" i="191"/>
  <c r="BJ36" i="193"/>
  <c r="AD48" i="192"/>
  <c r="AD37" i="191"/>
  <c r="AD36" i="193"/>
  <c r="BR48" i="192"/>
  <c r="BR37" i="191"/>
  <c r="BR36" i="193"/>
  <c r="AL48" i="192"/>
  <c r="AL37" i="191"/>
  <c r="AL36" i="193"/>
  <c r="F37" i="191"/>
  <c r="F48" i="192"/>
  <c r="F36" i="193"/>
  <c r="BZ35" i="62"/>
  <c r="BZ36" i="38"/>
  <c r="BR35" i="62"/>
  <c r="BR36" i="38"/>
  <c r="BJ35" i="62"/>
  <c r="BJ36" i="38"/>
  <c r="BB35" i="62"/>
  <c r="BB36" i="38"/>
  <c r="AT35" i="62"/>
  <c r="AT36" i="38"/>
  <c r="AL35" i="62"/>
  <c r="AL36" i="38"/>
  <c r="AD35" i="62"/>
  <c r="AD36" i="38"/>
  <c r="V35" i="62"/>
  <c r="V36" i="38"/>
  <c r="N35" i="62"/>
  <c r="N36" i="38"/>
  <c r="F35" i="62"/>
  <c r="F36" i="38"/>
  <c r="AH45" i="40"/>
  <c r="M34" i="22"/>
  <c r="AB34"/>
  <c r="Y34"/>
  <c r="J34"/>
  <c r="AE34"/>
  <c r="D34"/>
  <c r="P34"/>
  <c r="S34"/>
  <c r="AH34"/>
  <c r="G34"/>
  <c r="V34"/>
  <c r="P35"/>
  <c r="AB35"/>
  <c r="AH35"/>
  <c r="S35"/>
  <c r="Y35"/>
  <c r="M35"/>
  <c r="D35"/>
  <c r="J35"/>
  <c r="V35"/>
  <c r="G35"/>
  <c r="AE35"/>
  <c r="X8" i="40"/>
  <c r="AF24"/>
  <c r="AA22"/>
  <c r="AC6"/>
  <c r="AF33"/>
  <c r="X49" l="1"/>
  <c r="AC49"/>
  <c r="AB49"/>
  <c r="N43" i="38"/>
  <c r="Y49" i="40"/>
  <c r="V42" i="62"/>
  <c r="AG49" i="40"/>
  <c r="Z49"/>
  <c r="AA49"/>
  <c r="AF49"/>
  <c r="AE49"/>
  <c r="V7" i="193"/>
  <c r="V43" s="1"/>
  <c r="AD49" i="40"/>
  <c r="AH49"/>
  <c r="BJ8" i="191"/>
  <c r="BJ44" s="1"/>
  <c r="Y43" i="22"/>
  <c r="V7" i="38"/>
  <c r="V43" s="1"/>
  <c r="AT39" i="193"/>
  <c r="AT39" i="38"/>
  <c r="AC48" i="40" s="1"/>
  <c r="AT40" i="191"/>
  <c r="AT38" i="62"/>
  <c r="AT51" i="192"/>
  <c r="CH40" i="191"/>
  <c r="CH38" i="62"/>
  <c r="CH39" i="193"/>
  <c r="CH51" i="192"/>
  <c r="CH39" i="38"/>
  <c r="AH48" i="40" s="1"/>
  <c r="AD39" i="38"/>
  <c r="AA48" i="40" s="1"/>
  <c r="AD40" i="191"/>
  <c r="AD38" i="62"/>
  <c r="AD39" i="193"/>
  <c r="AD51" i="192"/>
  <c r="BZ51"/>
  <c r="BZ39" i="38"/>
  <c r="AG48" i="40" s="1"/>
  <c r="BZ39" i="193"/>
  <c r="BZ38" i="62"/>
  <c r="BZ40" i="191"/>
  <c r="V51" i="192"/>
  <c r="V39" i="193"/>
  <c r="V40" i="191"/>
  <c r="V39" i="38"/>
  <c r="Z48" i="40" s="1"/>
  <c r="V38" i="62"/>
  <c r="N39" i="193"/>
  <c r="N38" i="62"/>
  <c r="N40" i="191"/>
  <c r="N51" i="192"/>
  <c r="N39" i="38"/>
  <c r="Y48" i="40" s="1"/>
  <c r="BJ39" i="38"/>
  <c r="AE48" i="40" s="1"/>
  <c r="BJ40" i="191"/>
  <c r="BJ38" i="62"/>
  <c r="BJ51" i="192"/>
  <c r="BJ39" i="193"/>
  <c r="F39" i="38"/>
  <c r="X48" i="40" s="1"/>
  <c r="F40" i="191"/>
  <c r="F51" i="192"/>
  <c r="F39" i="193"/>
  <c r="F38" i="62"/>
  <c r="BR40" i="191"/>
  <c r="BR39" i="38"/>
  <c r="AF48" i="40" s="1"/>
  <c r="BR38" i="62"/>
  <c r="BR39" i="193"/>
  <c r="BR51" i="192"/>
  <c r="BB39" i="38"/>
  <c r="AD48" i="40" s="1"/>
  <c r="BB51" i="192"/>
  <c r="BB39" i="193"/>
  <c r="BB40" i="191"/>
  <c r="BB38" i="62"/>
  <c r="AL39" i="193"/>
  <c r="AL38" i="62"/>
  <c r="AL40" i="191"/>
  <c r="AL51" i="192"/>
  <c r="AL39" i="38"/>
  <c r="AB48" i="40" s="1"/>
  <c r="BR6" i="62"/>
  <c r="BR42" s="1"/>
  <c r="AL8" i="191"/>
  <c r="AL44" s="1"/>
  <c r="BJ19" i="192"/>
  <c r="BJ55" s="1"/>
  <c r="CH8" i="191"/>
  <c r="CH44" s="1"/>
  <c r="N19" i="192"/>
  <c r="N55" s="1"/>
  <c r="AD7" i="38"/>
  <c r="AD43" s="1"/>
  <c r="N6" i="62"/>
  <c r="N42" s="1"/>
  <c r="AD7" i="193"/>
  <c r="AD43" s="1"/>
  <c r="CH7"/>
  <c r="CH43" s="1"/>
  <c r="CH19" i="192"/>
  <c r="CH55" s="1"/>
  <c r="AL7" i="38"/>
  <c r="AL43" s="1"/>
  <c r="CH6" i="62"/>
  <c r="CH42" s="1"/>
  <c r="CH7" i="38"/>
  <c r="CH43" s="1"/>
  <c r="AL7" i="193"/>
  <c r="AL43" s="1"/>
  <c r="BR8" i="191"/>
  <c r="BR44" s="1"/>
  <c r="BR7" i="38"/>
  <c r="BR43" s="1"/>
  <c r="AD6" i="62"/>
  <c r="AD42" s="1"/>
  <c r="N7" i="38"/>
  <c r="BJ7"/>
  <c r="BJ43" s="1"/>
  <c r="N7" i="193"/>
  <c r="N43" s="1"/>
  <c r="BR19" i="192"/>
  <c r="BR55" s="1"/>
  <c r="BJ6" i="62"/>
  <c r="BJ42" s="1"/>
  <c r="V8" i="191"/>
  <c r="V44" s="1"/>
  <c r="AD19" i="192"/>
  <c r="AD55" s="1"/>
  <c r="AL19"/>
  <c r="AL55" s="1"/>
  <c r="AD8" i="191"/>
  <c r="AD44" s="1"/>
  <c r="AL6" i="62"/>
  <c r="AL42" s="1"/>
  <c r="V19" i="192"/>
  <c r="V55" s="1"/>
  <c r="Z16" i="40"/>
  <c r="AX37" i="19"/>
  <c r="F7" i="193"/>
  <c r="F43" s="1"/>
  <c r="N8" i="191"/>
  <c r="N44" s="1"/>
  <c r="BJ7" i="193"/>
  <c r="BJ43" s="1"/>
  <c r="BB7"/>
  <c r="BB43" s="1"/>
  <c r="BR7"/>
  <c r="BR43" s="1"/>
  <c r="F6" i="62"/>
  <c r="F42" s="1"/>
  <c r="F7" i="38"/>
  <c r="F43" s="1"/>
  <c r="BZ36" i="62"/>
  <c r="BZ38" i="191"/>
  <c r="BZ37" i="193"/>
  <c r="BZ49" i="192"/>
  <c r="BZ37" i="38"/>
  <c r="AG46" i="40" s="1"/>
  <c r="G37" i="22"/>
  <c r="Y37"/>
  <c r="J37"/>
  <c r="F38" i="191"/>
  <c r="F37" i="193"/>
  <c r="F37" i="38"/>
  <c r="X46" i="40" s="1"/>
  <c r="F36" i="62"/>
  <c r="F49" i="192"/>
  <c r="BB38" i="191"/>
  <c r="BB37" i="38"/>
  <c r="AD46" i="40" s="1"/>
  <c r="BB36" i="62"/>
  <c r="BB49" i="192"/>
  <c r="BB37" i="193"/>
  <c r="AB37" i="22"/>
  <c r="BB19" i="192"/>
  <c r="BB55" s="1"/>
  <c r="BB6" i="62"/>
  <c r="BB42" s="1"/>
  <c r="M37" i="22"/>
  <c r="AH37"/>
  <c r="P37"/>
  <c r="AT37" i="193"/>
  <c r="AT37" i="38"/>
  <c r="AC46" i="40" s="1"/>
  <c r="AT36" i="62"/>
  <c r="AT49" i="192"/>
  <c r="AT38" i="191"/>
  <c r="AX36" i="19"/>
  <c r="BB7" i="38"/>
  <c r="BB43" s="1"/>
  <c r="BB8" i="191"/>
  <c r="BB44" s="1"/>
  <c r="BZ6" i="62"/>
  <c r="BZ42" s="1"/>
  <c r="BZ7" i="38"/>
  <c r="BZ43" s="1"/>
  <c r="BZ8" i="191"/>
  <c r="BZ44" s="1"/>
  <c r="BZ19" i="192"/>
  <c r="BZ55" s="1"/>
  <c r="BZ7" i="193"/>
  <c r="BZ43" s="1"/>
  <c r="AT19" i="192"/>
  <c r="AT55" s="1"/>
  <c r="AT7" i="193"/>
  <c r="AT43" s="1"/>
  <c r="AT6" i="62"/>
  <c r="AT42" s="1"/>
  <c r="AT8" i="191"/>
  <c r="AT44" s="1"/>
  <c r="AT7" i="38"/>
  <c r="AT43" s="1"/>
  <c r="F19" i="192"/>
  <c r="F55" s="1"/>
  <c r="F8" i="191"/>
  <c r="F44" s="1"/>
  <c r="AC19" i="40"/>
  <c r="Z34"/>
  <c r="Y31"/>
  <c r="Y32"/>
  <c r="AG38"/>
  <c r="X29"/>
  <c r="X34"/>
  <c r="AD35"/>
  <c r="Z25"/>
  <c r="AE32"/>
  <c r="X28"/>
  <c r="X20"/>
  <c r="AB25"/>
  <c r="AH39"/>
  <c r="Z29"/>
  <c r="Y24"/>
  <c r="AH41"/>
  <c r="Y27"/>
  <c r="AF41"/>
  <c r="AA25"/>
  <c r="AF25"/>
  <c r="AD25"/>
  <c r="AG17"/>
  <c r="AX35" i="19"/>
  <c r="AG35" i="40"/>
  <c r="AA23"/>
  <c r="AE41"/>
  <c r="AH29"/>
  <c r="AH33"/>
  <c r="X40"/>
  <c r="AC33"/>
  <c r="AG24"/>
  <c r="X18"/>
  <c r="AH25"/>
  <c r="Z31"/>
  <c r="AD17"/>
  <c r="X27"/>
  <c r="Z17"/>
  <c r="AA36"/>
  <c r="AF18"/>
  <c r="AA19"/>
  <c r="AB39"/>
  <c r="X21"/>
  <c r="AD23"/>
  <c r="AD38"/>
  <c r="AC25"/>
  <c r="Z19"/>
  <c r="Y40"/>
  <c r="X24"/>
  <c r="AG33"/>
  <c r="X38"/>
  <c r="X35"/>
  <c r="AC22"/>
  <c r="AG40"/>
  <c r="AF29"/>
  <c r="AH40"/>
  <c r="AA32"/>
  <c r="Z20"/>
  <c r="AD37"/>
  <c r="AD32"/>
  <c r="AB27"/>
  <c r="AD41"/>
  <c r="AG29"/>
  <c r="AD27"/>
  <c r="AE26"/>
  <c r="AF19"/>
  <c r="AA40"/>
  <c r="AD29"/>
  <c r="AH38"/>
  <c r="X33"/>
  <c r="AA33"/>
  <c r="AH35"/>
  <c r="AC35"/>
  <c r="AA38"/>
  <c r="AA17"/>
  <c r="AE23"/>
  <c r="AG19"/>
  <c r="X22"/>
  <c r="AB19"/>
  <c r="AG26"/>
  <c r="X23"/>
  <c r="AD28"/>
  <c r="V36" i="191"/>
  <c r="V47" i="192"/>
  <c r="V35" i="193"/>
  <c r="BB35" i="191"/>
  <c r="BB46" i="192"/>
  <c r="BB34" i="193"/>
  <c r="BJ35" i="191"/>
  <c r="BJ46" i="192"/>
  <c r="BJ34" i="193"/>
  <c r="BJ36" i="191"/>
  <c r="BJ47" i="192"/>
  <c r="BJ35" i="193"/>
  <c r="AT35" i="191"/>
  <c r="AT46" i="192"/>
  <c r="AT34" i="193"/>
  <c r="N36" i="191"/>
  <c r="N47" i="192"/>
  <c r="N35" i="193"/>
  <c r="AD36" i="191"/>
  <c r="AD47" i="192"/>
  <c r="AD35" i="193"/>
  <c r="BR36" i="191"/>
  <c r="BR47" i="192"/>
  <c r="BR35" i="193"/>
  <c r="CH35" i="191"/>
  <c r="CH46" i="192"/>
  <c r="CH34" i="193"/>
  <c r="BZ35" i="191"/>
  <c r="BZ46" i="192"/>
  <c r="BZ34" i="193"/>
  <c r="AD35" i="191"/>
  <c r="AD46" i="192"/>
  <c r="AD34" i="193"/>
  <c r="AT36" i="191"/>
  <c r="AT47" i="192"/>
  <c r="AT35" i="193"/>
  <c r="AL35" i="191"/>
  <c r="AL46" i="192"/>
  <c r="AL34" i="193"/>
  <c r="BB36" i="191"/>
  <c r="BB47" i="192"/>
  <c r="BB35" i="193"/>
  <c r="AL36" i="191"/>
  <c r="AL47" i="192"/>
  <c r="AL35" i="193"/>
  <c r="V35" i="191"/>
  <c r="V46" i="192"/>
  <c r="V34" i="193"/>
  <c r="BZ36" i="191"/>
  <c r="BZ47" i="192"/>
  <c r="BZ35" i="193"/>
  <c r="F36" i="191"/>
  <c r="F47" i="192"/>
  <c r="F35" i="193"/>
  <c r="CH36" i="191"/>
  <c r="CH47" i="192"/>
  <c r="CH35" i="193"/>
  <c r="N35" i="191"/>
  <c r="N46" i="192"/>
  <c r="N34" i="193"/>
  <c r="F35" i="191"/>
  <c r="F46" i="192"/>
  <c r="F34" i="193"/>
  <c r="BR35" i="191"/>
  <c r="BR46" i="192"/>
  <c r="BR34" i="193"/>
  <c r="X45" i="40"/>
  <c r="Y45"/>
  <c r="Z45"/>
  <c r="AA45"/>
  <c r="AB45"/>
  <c r="AC45"/>
  <c r="AD45"/>
  <c r="AE45"/>
  <c r="AF45"/>
  <c r="AG45"/>
  <c r="CH33" i="62"/>
  <c r="CH34" i="38"/>
  <c r="BB33" i="62"/>
  <c r="BB34" i="38"/>
  <c r="N33" i="62"/>
  <c r="N34" i="38"/>
  <c r="AT33" i="62"/>
  <c r="AT34" i="38"/>
  <c r="AL33" i="62"/>
  <c r="AL34" i="38"/>
  <c r="F33" i="62"/>
  <c r="F34" i="38"/>
  <c r="BZ33" i="62"/>
  <c r="BZ34" i="38"/>
  <c r="V33" i="62"/>
  <c r="V34" i="38"/>
  <c r="BJ33" i="62"/>
  <c r="BJ34" i="38"/>
  <c r="BR33" i="62"/>
  <c r="BR34" i="38"/>
  <c r="AD33" i="62"/>
  <c r="AD34" i="38"/>
  <c r="BZ34" i="62"/>
  <c r="BZ35" i="38"/>
  <c r="BB35"/>
  <c r="BB34" i="62"/>
  <c r="F35" i="38"/>
  <c r="F34" i="62"/>
  <c r="BJ34"/>
  <c r="BJ35" i="38"/>
  <c r="CH34" i="62"/>
  <c r="CH35" i="38"/>
  <c r="AL35"/>
  <c r="AL34" i="62"/>
  <c r="N34"/>
  <c r="N35" i="38"/>
  <c r="V35"/>
  <c r="V34" i="62"/>
  <c r="AD34"/>
  <c r="AD35" i="38"/>
  <c r="AT34" i="62"/>
  <c r="AT35" i="38"/>
  <c r="BR34" i="62"/>
  <c r="BR35" i="38"/>
  <c r="AD52" i="40" l="1"/>
  <c r="Z52"/>
  <c r="AA16"/>
  <c r="AA52" s="1"/>
  <c r="AH16"/>
  <c r="AH52" s="1"/>
  <c r="Y16"/>
  <c r="Y52" s="1"/>
  <c r="AF16"/>
  <c r="AF52" s="1"/>
  <c r="AB16"/>
  <c r="AB52" s="1"/>
  <c r="AE16"/>
  <c r="AE52" s="1"/>
  <c r="X16"/>
  <c r="X52" s="1"/>
  <c r="AD36" i="62"/>
  <c r="AD49" i="192"/>
  <c r="AD38" i="191"/>
  <c r="AD37" i="193"/>
  <c r="AD37" i="38"/>
  <c r="N38" i="191"/>
  <c r="N37" i="38"/>
  <c r="N36" i="62"/>
  <c r="N49" i="192"/>
  <c r="N37" i="193"/>
  <c r="BJ38" i="191"/>
  <c r="BJ36" i="62"/>
  <c r="BJ37" i="193"/>
  <c r="BJ49" i="192"/>
  <c r="BJ37" i="38"/>
  <c r="AL37" i="193"/>
  <c r="AL37" i="38"/>
  <c r="AL36" i="62"/>
  <c r="AL49" i="192"/>
  <c r="AL38" i="191"/>
  <c r="BR36" i="62"/>
  <c r="BR49" i="192"/>
  <c r="BR38" i="191"/>
  <c r="BR37" i="193"/>
  <c r="BR37" i="38"/>
  <c r="V37" i="193"/>
  <c r="V49" i="192"/>
  <c r="V37" i="38"/>
  <c r="V36" i="62"/>
  <c r="V38" i="191"/>
  <c r="CH49" i="192"/>
  <c r="CH38" i="191"/>
  <c r="CH37" i="38"/>
  <c r="CH36" i="62"/>
  <c r="CH37" i="193"/>
  <c r="AC16" i="40"/>
  <c r="AC52" s="1"/>
  <c r="AD16"/>
  <c r="AG16"/>
  <c r="AG52" s="1"/>
  <c r="AF43"/>
  <c r="Z43"/>
  <c r="X43"/>
  <c r="AC43"/>
  <c r="AD43"/>
  <c r="AA43"/>
  <c r="AE43"/>
  <c r="AG43"/>
  <c r="AB43"/>
  <c r="Y43"/>
  <c r="AH43"/>
  <c r="AF44"/>
  <c r="AA44"/>
  <c r="Z44"/>
  <c r="Y44"/>
  <c r="AB44"/>
  <c r="AH44"/>
  <c r="AD44"/>
  <c r="AG44"/>
  <c r="AC44"/>
  <c r="AE44"/>
  <c r="X44"/>
  <c r="AB46" l="1"/>
  <c r="AF46"/>
  <c r="AH46"/>
  <c r="AE46"/>
  <c r="AA46"/>
  <c r="Z46"/>
  <c r="Y46"/>
  <c r="BB34" i="35"/>
  <c r="AW34"/>
  <c r="AM34"/>
  <c r="AC34"/>
  <c r="I34"/>
  <c r="D34"/>
  <c r="BA34"/>
  <c r="AV34"/>
  <c r="AB34"/>
  <c r="H34"/>
  <c r="AQ34" i="19"/>
  <c r="J35" i="16"/>
  <c r="K35" s="1"/>
  <c r="F35"/>
  <c r="G35" s="1"/>
  <c r="BF47" i="13"/>
  <c r="AU47"/>
  <c r="AP47"/>
  <c r="AK47"/>
  <c r="AA47"/>
  <c r="V47"/>
  <c r="L47"/>
  <c r="AN35" i="3"/>
  <c r="AF35"/>
  <c r="X35"/>
  <c r="P35"/>
  <c r="H35"/>
  <c r="AR35"/>
  <c r="AZ47" i="13"/>
  <c r="BA47" s="1"/>
  <c r="AS33" i="34"/>
  <c r="AU33" s="1"/>
  <c r="BG33"/>
  <c r="BI33" s="1"/>
  <c r="G47" i="13"/>
  <c r="AE33" i="34"/>
  <c r="AG33" s="1"/>
  <c r="BJ35" i="7"/>
  <c r="BK35" s="1"/>
  <c r="BL35" s="1"/>
  <c r="AH35"/>
  <c r="AI35" s="1"/>
  <c r="AJ35" s="1"/>
  <c r="F35"/>
  <c r="G35" s="1"/>
  <c r="H35" s="1"/>
  <c r="BC35"/>
  <c r="BD35" s="1"/>
  <c r="AA35"/>
  <c r="AB35" s="1"/>
  <c r="AR34" i="35"/>
  <c r="AH34"/>
  <c r="X34"/>
  <c r="N34"/>
  <c r="D35" i="15"/>
  <c r="H35" i="5"/>
  <c r="AQ34" i="35"/>
  <c r="AL34"/>
  <c r="AG34"/>
  <c r="W34"/>
  <c r="R34"/>
  <c r="M34"/>
  <c r="C34"/>
  <c r="AP35" i="16"/>
  <c r="AQ35" s="1"/>
  <c r="AH35"/>
  <c r="AI35" s="1"/>
  <c r="AD35"/>
  <c r="AE35" s="1"/>
  <c r="Z35"/>
  <c r="AA35" s="1"/>
  <c r="V35"/>
  <c r="W35" s="1"/>
  <c r="R35"/>
  <c r="S35" s="1"/>
  <c r="AJ35" i="3"/>
  <c r="AB35"/>
  <c r="T35"/>
  <c r="L35"/>
  <c r="D35"/>
  <c r="J33" i="34"/>
  <c r="L33" s="1"/>
  <c r="X33"/>
  <c r="Z33" s="1"/>
  <c r="AL33"/>
  <c r="AN33" s="1"/>
  <c r="AZ33"/>
  <c r="BB33" s="1"/>
  <c r="BN33"/>
  <c r="BP33" s="1"/>
  <c r="BU33"/>
  <c r="BW33" s="1"/>
  <c r="F33" i="14"/>
  <c r="C33" i="34"/>
  <c r="E33" s="1"/>
  <c r="Q33"/>
  <c r="S33" s="1"/>
  <c r="BX35" i="7"/>
  <c r="BY35" s="1"/>
  <c r="AV35"/>
  <c r="AW35" s="1"/>
  <c r="T35"/>
  <c r="U35" s="1"/>
  <c r="BQ35"/>
  <c r="BR35" s="1"/>
  <c r="AO35"/>
  <c r="AP35" s="1"/>
  <c r="M35"/>
  <c r="N35" s="1"/>
  <c r="J35" i="2"/>
  <c r="C35" s="1"/>
  <c r="S35"/>
  <c r="L35" s="1"/>
  <c r="CV35"/>
  <c r="CO35" s="1"/>
  <c r="CM35"/>
  <c r="CF35" s="1"/>
  <c r="AK35"/>
  <c r="AD35" s="1"/>
  <c r="AB35"/>
  <c r="U35" s="1"/>
  <c r="BL35"/>
  <c r="BE35" s="1"/>
  <c r="CD35"/>
  <c r="BW35" s="1"/>
  <c r="BC35"/>
  <c r="AV35" s="1"/>
  <c r="AT35"/>
  <c r="AM35" s="1"/>
  <c r="BU35"/>
  <c r="BN35" s="1"/>
  <c r="S35" i="9"/>
  <c r="M35"/>
  <c r="G35"/>
  <c r="Y35"/>
  <c r="P35"/>
  <c r="CD34" i="19"/>
  <c r="AH35" i="9"/>
  <c r="J35"/>
  <c r="V35"/>
  <c r="AL35" i="16"/>
  <c r="AM35" s="1"/>
  <c r="BO36" i="1"/>
  <c r="BC36"/>
  <c r="Y36"/>
  <c r="AE36"/>
  <c r="S36"/>
  <c r="D35" i="9"/>
  <c r="M36" i="1"/>
  <c r="AQ36"/>
  <c r="AW36"/>
  <c r="AK36"/>
  <c r="AE35" i="9"/>
  <c r="BI36" i="1"/>
  <c r="H33" i="14" l="1"/>
  <c r="J33"/>
  <c r="L33"/>
  <c r="AB35" i="15" s="1"/>
  <c r="N33" i="14"/>
  <c r="P33"/>
  <c r="I33"/>
  <c r="P35" i="15" s="1"/>
  <c r="K33" i="14"/>
  <c r="M33"/>
  <c r="O33"/>
  <c r="AN35" i="15" s="1"/>
  <c r="G33" i="14"/>
  <c r="CF34" i="58"/>
  <c r="CD34"/>
  <c r="BT34"/>
  <c r="L34"/>
  <c r="AP34"/>
  <c r="M35" i="3"/>
  <c r="W34" i="58" s="1"/>
  <c r="B34"/>
  <c r="AP34" i="35"/>
  <c r="AS34" s="1"/>
  <c r="AZ34" i="58"/>
  <c r="AF34"/>
  <c r="Q35" i="3"/>
  <c r="AG34" i="58" s="1"/>
  <c r="AP34" i="19"/>
  <c r="BT34"/>
  <c r="AZ34"/>
  <c r="AC35" i="3"/>
  <c r="BK34" i="58" s="1"/>
  <c r="AR34"/>
  <c r="F35" i="15"/>
  <c r="G35" s="1"/>
  <c r="AG35" i="3"/>
  <c r="BU34" i="58" s="1"/>
  <c r="AA35" i="5"/>
  <c r="CN34" i="58"/>
  <c r="CN34" i="19"/>
  <c r="D34" i="58"/>
  <c r="AU34" i="35"/>
  <c r="U35" i="5"/>
  <c r="B34" i="19"/>
  <c r="M35" i="5"/>
  <c r="O35"/>
  <c r="AC35"/>
  <c r="BS35" i="7"/>
  <c r="I35" i="5"/>
  <c r="S35"/>
  <c r="W35"/>
  <c r="K35"/>
  <c r="B34" i="35"/>
  <c r="Q35" i="5"/>
  <c r="Y35"/>
  <c r="BJ34" i="58"/>
  <c r="D35" i="16"/>
  <c r="V34" i="58"/>
  <c r="CX34"/>
  <c r="BJ34" i="19"/>
  <c r="V34"/>
  <c r="CX34"/>
  <c r="AK33" i="37"/>
  <c r="AA33"/>
  <c r="AF33"/>
  <c r="L34" i="19"/>
  <c r="AF34"/>
  <c r="V33" i="37"/>
  <c r="AP33"/>
  <c r="L33"/>
  <c r="O35" i="7"/>
  <c r="AX35"/>
  <c r="L34" i="35"/>
  <c r="BR35" i="2"/>
  <c r="BT35"/>
  <c r="BP35"/>
  <c r="AS35"/>
  <c r="AO35"/>
  <c r="AQ35"/>
  <c r="AZ35"/>
  <c r="BB35"/>
  <c r="AX35"/>
  <c r="CC35"/>
  <c r="CA35"/>
  <c r="BY35"/>
  <c r="BG35"/>
  <c r="BK35"/>
  <c r="BI35"/>
  <c r="AA35"/>
  <c r="Y35"/>
  <c r="W35"/>
  <c r="AJ35"/>
  <c r="AF35"/>
  <c r="AH35"/>
  <c r="CH35"/>
  <c r="CL35"/>
  <c r="CJ35"/>
  <c r="CU35"/>
  <c r="CS35"/>
  <c r="CQ35"/>
  <c r="N35"/>
  <c r="R35"/>
  <c r="P35"/>
  <c r="I35"/>
  <c r="E35"/>
  <c r="G35"/>
  <c r="AQ35" i="7"/>
  <c r="V35"/>
  <c r="BZ35"/>
  <c r="AZ34" i="35"/>
  <c r="AK34"/>
  <c r="AA34"/>
  <c r="Q34"/>
  <c r="Q33" i="37"/>
  <c r="AU33"/>
  <c r="AZ33"/>
  <c r="G33"/>
  <c r="B33"/>
  <c r="AS35" i="3"/>
  <c r="I35"/>
  <c r="Y35"/>
  <c r="AO35"/>
  <c r="E35"/>
  <c r="U35"/>
  <c r="AK35"/>
  <c r="V34" i="35"/>
  <c r="AF34"/>
  <c r="AC35" i="7"/>
  <c r="BE35"/>
  <c r="G34" i="35"/>
  <c r="J34" l="1"/>
  <c r="AI34"/>
  <c r="T34"/>
  <c r="AD34"/>
  <c r="AN34"/>
  <c r="BC34"/>
  <c r="AX34"/>
  <c r="Y34"/>
  <c r="O34"/>
  <c r="E34"/>
  <c r="AH34" i="58"/>
  <c r="L35" i="15"/>
  <c r="AR35" i="16"/>
  <c r="AF35"/>
  <c r="X35"/>
  <c r="CE34" i="58"/>
  <c r="AQ34"/>
  <c r="C34"/>
  <c r="AR35" i="15"/>
  <c r="CO34" i="58"/>
  <c r="BA34"/>
  <c r="M34"/>
  <c r="CZ34"/>
  <c r="X34"/>
  <c r="D33" i="37"/>
  <c r="E33"/>
  <c r="I33"/>
  <c r="H33"/>
  <c r="BA33"/>
  <c r="BC33"/>
  <c r="AW33"/>
  <c r="AV33"/>
  <c r="S33"/>
  <c r="T33"/>
  <c r="M33"/>
  <c r="O33"/>
  <c r="AH33"/>
  <c r="AG33"/>
  <c r="AQ33"/>
  <c r="AS33"/>
  <c r="AB33"/>
  <c r="AC33"/>
  <c r="X33"/>
  <c r="Y33"/>
  <c r="AL33"/>
  <c r="AM33"/>
  <c r="BL34" i="58"/>
  <c r="AN35" i="16"/>
  <c r="E34" i="19"/>
  <c r="BV34" i="58"/>
  <c r="D34" i="19"/>
  <c r="H35" i="16"/>
  <c r="AD35" i="15"/>
  <c r="R35"/>
  <c r="F34" i="58"/>
  <c r="J35" i="5"/>
  <c r="AJ35" i="16"/>
  <c r="AB35"/>
  <c r="T35"/>
  <c r="T35" i="15"/>
  <c r="AJ35"/>
  <c r="H35"/>
  <c r="AF35"/>
  <c r="L35" i="16"/>
  <c r="AP35" i="15"/>
  <c r="CY34" i="58"/>
  <c r="X35" i="15"/>
  <c r="BB34" i="58"/>
  <c r="C33" i="37"/>
  <c r="J33"/>
  <c r="BB33"/>
  <c r="AX33"/>
  <c r="R33"/>
  <c r="N33"/>
  <c r="AI33"/>
  <c r="AR33"/>
  <c r="AD33"/>
  <c r="W33"/>
  <c r="AN33"/>
  <c r="N34" i="58"/>
  <c r="CP34"/>
  <c r="G48" i="35" l="1"/>
  <c r="G49"/>
  <c r="AG37" i="19"/>
  <c r="CE37"/>
  <c r="W37"/>
  <c r="BK37"/>
  <c r="BU37"/>
  <c r="CO37"/>
  <c r="C37"/>
  <c r="BA37"/>
  <c r="M37"/>
  <c r="M36"/>
  <c r="C36"/>
  <c r="BK36"/>
  <c r="BU36"/>
  <c r="CE36"/>
  <c r="BA36"/>
  <c r="CO36"/>
  <c r="AG36"/>
  <c r="W36"/>
  <c r="C35"/>
  <c r="BK35"/>
  <c r="BU35"/>
  <c r="CY35"/>
  <c r="CE35"/>
  <c r="BA35"/>
  <c r="CO35"/>
  <c r="M35"/>
  <c r="W35"/>
  <c r="AG35"/>
  <c r="Z35" i="15"/>
  <c r="BK34" i="19"/>
  <c r="BU34"/>
  <c r="CY34"/>
  <c r="CE34"/>
  <c r="BA34"/>
  <c r="CO34"/>
  <c r="C34"/>
  <c r="AQ35" i="15"/>
  <c r="Y34" i="19"/>
  <c r="AH35" i="15"/>
  <c r="AL35"/>
  <c r="V35"/>
  <c r="AS34" i="19"/>
  <c r="BM34"/>
  <c r="CG34"/>
  <c r="Z35" i="5"/>
  <c r="R35"/>
  <c r="L35"/>
  <c r="X35"/>
  <c r="T35"/>
  <c r="AD35"/>
  <c r="P35"/>
  <c r="N35"/>
  <c r="V35"/>
  <c r="AB35"/>
  <c r="J35" i="15"/>
  <c r="S35"/>
  <c r="AE35"/>
  <c r="O34" i="19"/>
  <c r="M34"/>
  <c r="W34"/>
  <c r="AG34"/>
  <c r="AT35" i="15"/>
  <c r="N35"/>
  <c r="CQ34" i="19"/>
  <c r="BC34"/>
  <c r="BW34"/>
  <c r="DA34"/>
  <c r="CT37" l="1"/>
  <c r="BP37"/>
  <c r="R37"/>
  <c r="H37"/>
  <c r="BZ37"/>
  <c r="CY37"/>
  <c r="CJ37"/>
  <c r="BF37"/>
  <c r="AB37"/>
  <c r="R36"/>
  <c r="H36"/>
  <c r="CY36"/>
  <c r="AB36"/>
  <c r="CT36"/>
  <c r="BF36"/>
  <c r="CJ36"/>
  <c r="BZ36"/>
  <c r="BP36"/>
  <c r="G50" i="35"/>
  <c r="G51" s="1"/>
  <c r="G53" s="1"/>
  <c r="AB35" i="19"/>
  <c r="R35"/>
  <c r="CT35"/>
  <c r="BF35"/>
  <c r="CJ35"/>
  <c r="DD35"/>
  <c r="BZ35"/>
  <c r="BP35"/>
  <c r="H35"/>
  <c r="H34"/>
  <c r="J34" s="1"/>
  <c r="O35" i="15"/>
  <c r="AU35"/>
  <c r="AH34" i="19"/>
  <c r="K35" i="15"/>
  <c r="BN34" i="58"/>
  <c r="AJ34"/>
  <c r="BD34"/>
  <c r="P34"/>
  <c r="CH34"/>
  <c r="W35" i="15"/>
  <c r="AM35"/>
  <c r="AI35"/>
  <c r="AA35"/>
  <c r="BL34" i="19"/>
  <c r="CR34" i="58"/>
  <c r="Z34"/>
  <c r="DB34"/>
  <c r="BX34"/>
  <c r="AT34"/>
  <c r="CP34" i="19"/>
  <c r="DD37" l="1"/>
  <c r="AD37"/>
  <c r="CL37"/>
  <c r="CB37"/>
  <c r="T37"/>
  <c r="BR37"/>
  <c r="BH37"/>
  <c r="J37"/>
  <c r="CV37"/>
  <c r="T36"/>
  <c r="J36"/>
  <c r="BR36"/>
  <c r="CB36"/>
  <c r="CL36"/>
  <c r="BH36"/>
  <c r="CV36"/>
  <c r="AD36"/>
  <c r="DD36"/>
  <c r="G52" i="35"/>
  <c r="J35" i="19"/>
  <c r="BR35"/>
  <c r="CB35"/>
  <c r="DF35"/>
  <c r="CL35"/>
  <c r="BH35"/>
  <c r="CV35"/>
  <c r="T35"/>
  <c r="AD35"/>
  <c r="CT34"/>
  <c r="AV34" i="58"/>
  <c r="BZ34"/>
  <c r="DD34"/>
  <c r="AB34"/>
  <c r="CT34"/>
  <c r="BP34" i="19"/>
  <c r="CJ34" i="58"/>
  <c r="BF34"/>
  <c r="AL34"/>
  <c r="BP34"/>
  <c r="BB34" i="19"/>
  <c r="BV34"/>
  <c r="CF34"/>
  <c r="AR34"/>
  <c r="N34"/>
  <c r="CZ34"/>
  <c r="X34"/>
  <c r="DF37" l="1"/>
  <c r="DF36"/>
  <c r="DF34" i="58"/>
  <c r="BR34" i="19"/>
  <c r="CV34"/>
  <c r="G54" i="35"/>
  <c r="BD35" s="1"/>
  <c r="CB34" i="58"/>
  <c r="AN34"/>
  <c r="AD34"/>
  <c r="BH34"/>
  <c r="BR34"/>
  <c r="CL34"/>
  <c r="CV34"/>
  <c r="AX34"/>
  <c r="AB34" i="19"/>
  <c r="DD34"/>
  <c r="R34"/>
  <c r="AV34"/>
  <c r="BF34"/>
  <c r="CJ34"/>
  <c r="BZ34"/>
  <c r="AJ39" i="35" l="1"/>
  <c r="AY39"/>
  <c r="Z39"/>
  <c r="K39"/>
  <c r="AO39"/>
  <c r="P39"/>
  <c r="BD39"/>
  <c r="AE39"/>
  <c r="U39"/>
  <c r="F39"/>
  <c r="AT39"/>
  <c r="F38"/>
  <c r="P38"/>
  <c r="AT38"/>
  <c r="K38"/>
  <c r="Z38"/>
  <c r="AO38"/>
  <c r="AJ38"/>
  <c r="U38"/>
  <c r="BD38"/>
  <c r="AY38"/>
  <c r="AE38"/>
  <c r="K37"/>
  <c r="AJ37"/>
  <c r="AT37"/>
  <c r="U37"/>
  <c r="AO37"/>
  <c r="F37"/>
  <c r="AE37"/>
  <c r="BD37"/>
  <c r="Z37"/>
  <c r="P37"/>
  <c r="AY37"/>
  <c r="U6"/>
  <c r="U5" i="37" s="1"/>
  <c r="AT29" i="35"/>
  <c r="Z10"/>
  <c r="K34"/>
  <c r="AJ24"/>
  <c r="Z18"/>
  <c r="AE24"/>
  <c r="U30"/>
  <c r="AE20"/>
  <c r="AM9" i="192"/>
  <c r="K17" i="35"/>
  <c r="Z12"/>
  <c r="Z28"/>
  <c r="F22"/>
  <c r="AY16"/>
  <c r="AJ13"/>
  <c r="F7"/>
  <c r="K18"/>
  <c r="BD16"/>
  <c r="G11" i="192"/>
  <c r="BD28" i="35"/>
  <c r="K14"/>
  <c r="AT19"/>
  <c r="AY25"/>
  <c r="AO10" i="40"/>
  <c r="O14" i="192"/>
  <c r="F15" i="35"/>
  <c r="AE14"/>
  <c r="F16"/>
  <c r="AO27"/>
  <c r="AO15"/>
  <c r="BD9"/>
  <c r="AY9"/>
  <c r="BD34"/>
  <c r="P21"/>
  <c r="AY12"/>
  <c r="P13"/>
  <c r="BD10"/>
  <c r="K30"/>
  <c r="AE32"/>
  <c r="AN12" i="40"/>
  <c r="CA15" i="192"/>
  <c r="AT26" i="35"/>
  <c r="AJ9" i="40"/>
  <c r="AJ32" i="35"/>
  <c r="AO8"/>
  <c r="AT20"/>
  <c r="AE19"/>
  <c r="K8"/>
  <c r="Z31"/>
  <c r="BD23"/>
  <c r="AY6"/>
  <c r="AY5" i="37" s="1"/>
  <c r="U17" i="35"/>
  <c r="AJ18"/>
  <c r="AQ5" i="40"/>
  <c r="AJ21" i="35"/>
  <c r="Z32"/>
  <c r="AO17"/>
  <c r="AT14"/>
  <c r="AY14"/>
  <c r="BD7"/>
  <c r="F31"/>
  <c r="AJ27"/>
  <c r="AJ7"/>
  <c r="AY20"/>
  <c r="AY29"/>
  <c r="U29"/>
  <c r="BD26"/>
  <c r="AO18"/>
  <c r="K9"/>
  <c r="AT11"/>
  <c r="AP12" i="40"/>
  <c r="AO32" i="35"/>
  <c r="BD8"/>
  <c r="U28"/>
  <c r="AT28"/>
  <c r="P12"/>
  <c r="K7"/>
  <c r="AO13"/>
  <c r="P19"/>
  <c r="AY17"/>
  <c r="AE8"/>
  <c r="AE25"/>
  <c r="O8" i="192"/>
  <c r="AI11" i="40"/>
  <c r="U9" i="35"/>
  <c r="AM8" i="192"/>
  <c r="U24" i="35"/>
  <c r="BD22"/>
  <c r="AL7" i="40"/>
  <c r="AY27" i="35"/>
  <c r="F19"/>
  <c r="BD19"/>
  <c r="CI9" i="192"/>
  <c r="K24" i="35"/>
  <c r="F23"/>
  <c r="AT34"/>
  <c r="U8"/>
  <c r="O11" i="192"/>
  <c r="Z15" i="35"/>
  <c r="F27"/>
  <c r="U13"/>
  <c r="AO35"/>
  <c r="BD31"/>
  <c r="AE26"/>
  <c r="AY8"/>
  <c r="K33"/>
  <c r="BD29"/>
  <c r="AT30"/>
  <c r="AJ29"/>
  <c r="AT16"/>
  <c r="AJ13" i="40"/>
  <c r="K20" i="35"/>
  <c r="AJ14"/>
  <c r="AO29"/>
  <c r="AM17" i="192"/>
  <c r="BC15"/>
  <c r="P14" i="35"/>
  <c r="O15" i="192"/>
  <c r="K6" i="35"/>
  <c r="K5" i="37" s="1"/>
  <c r="AJ17" i="35"/>
  <c r="BD25"/>
  <c r="K23"/>
  <c r="AJ34"/>
  <c r="K31"/>
  <c r="U31"/>
  <c r="U35"/>
  <c r="AY32"/>
  <c r="AY35"/>
  <c r="AO7"/>
  <c r="AT21"/>
  <c r="K21"/>
  <c r="AJ6"/>
  <c r="AJ5" i="37" s="1"/>
  <c r="AJ9" i="35"/>
  <c r="AE21"/>
  <c r="G8" i="192"/>
  <c r="AO10" i="35"/>
  <c r="AU11" i="192"/>
  <c r="Z25" i="35"/>
  <c r="AE7"/>
  <c r="BD30"/>
  <c r="BD20"/>
  <c r="U21"/>
  <c r="AT9"/>
  <c r="AE30"/>
  <c r="BD33"/>
  <c r="AJ16"/>
  <c r="AT27"/>
  <c r="BD12"/>
  <c r="P11"/>
  <c r="U15"/>
  <c r="Z21"/>
  <c r="AK14" i="40"/>
  <c r="AO26" i="35"/>
  <c r="CA11" i="192"/>
  <c r="CA12"/>
  <c r="BS13"/>
  <c r="U7" i="35"/>
  <c r="AT23"/>
  <c r="F24"/>
  <c r="BD27"/>
  <c r="AO9"/>
  <c r="AJ7" i="40"/>
  <c r="AJ35" i="35"/>
  <c r="F6"/>
  <c r="F5" i="37" s="1"/>
  <c r="Z29" i="35"/>
  <c r="AO34"/>
  <c r="P25"/>
  <c r="AJ8"/>
  <c r="AY7"/>
  <c r="AO11"/>
  <c r="Z27"/>
  <c r="BD11"/>
  <c r="AE35"/>
  <c r="P32"/>
  <c r="U25"/>
  <c r="AO25"/>
  <c r="K35"/>
  <c r="AT12"/>
  <c r="BS11" i="192"/>
  <c r="Z16" i="35"/>
  <c r="BC10" i="192"/>
  <c r="F21" i="35"/>
  <c r="G15" i="192"/>
  <c r="P9" i="35"/>
  <c r="P24"/>
  <c r="CI13" i="192"/>
  <c r="P23" i="35"/>
  <c r="AE34"/>
  <c r="F29"/>
  <c r="AY18"/>
  <c r="AT6"/>
  <c r="AT5" i="37" s="1"/>
  <c r="AO12" i="35"/>
  <c r="AM16" i="192"/>
  <c r="F8" i="35"/>
  <c r="P18"/>
  <c r="AI7" i="40"/>
  <c r="F17" i="35"/>
  <c r="P6"/>
  <c r="P5" i="37" s="1"/>
  <c r="AO6" i="35"/>
  <c r="AO5" i="37" s="1"/>
  <c r="AO30" i="35"/>
  <c r="U14"/>
  <c r="AE9"/>
  <c r="U26"/>
  <c r="K25"/>
  <c r="BC8" i="192"/>
  <c r="BD32" i="35"/>
  <c r="BD24"/>
  <c r="AT22"/>
  <c r="U12"/>
  <c r="AY24"/>
  <c r="Z22"/>
  <c r="P29"/>
  <c r="W16" i="192"/>
  <c r="AO21" i="35"/>
  <c r="BD6"/>
  <c r="BD5" i="37" s="1"/>
  <c r="AE16" i="35"/>
  <c r="AO23"/>
  <c r="AJ10"/>
  <c r="AO14"/>
  <c r="AO16"/>
  <c r="AT31"/>
  <c r="P22"/>
  <c r="K12"/>
  <c r="Z7"/>
  <c r="Z23"/>
  <c r="AO24"/>
  <c r="K10"/>
  <c r="U22"/>
  <c r="Z26"/>
  <c r="Z20"/>
  <c r="P34"/>
  <c r="AY34"/>
  <c r="Z30"/>
  <c r="AE11"/>
  <c r="F28"/>
  <c r="K29"/>
  <c r="AJ25"/>
  <c r="AE27"/>
  <c r="AE12"/>
  <c r="AJ30"/>
  <c r="U33"/>
  <c r="AE15"/>
  <c r="AE29"/>
  <c r="Z11"/>
  <c r="F18"/>
  <c r="Z6"/>
  <c r="Z5" i="37" s="1"/>
  <c r="AT15" i="35"/>
  <c r="AP14" i="40"/>
  <c r="CA17" i="192"/>
  <c r="U16" i="35"/>
  <c r="AO19"/>
  <c r="U20"/>
  <c r="K19"/>
  <c r="F20"/>
  <c r="AO28"/>
  <c r="F11"/>
  <c r="AK12" i="40"/>
  <c r="AY31" i="35"/>
  <c r="AP9" i="40"/>
  <c r="F30" i="35"/>
  <c r="F9"/>
  <c r="AO20"/>
  <c r="Z24"/>
  <c r="U23"/>
  <c r="P16"/>
  <c r="AY19"/>
  <c r="AE9" i="192"/>
  <c r="AJ14" i="40"/>
  <c r="U10" i="35"/>
  <c r="BD17"/>
  <c r="K22"/>
  <c r="Z13"/>
  <c r="Z34"/>
  <c r="P35"/>
  <c r="BD14"/>
  <c r="F12"/>
  <c r="Z9"/>
  <c r="AR7" i="40"/>
  <c r="F25" i="35"/>
  <c r="P26"/>
  <c r="AY23"/>
  <c r="K11"/>
  <c r="AE13"/>
  <c r="AO33"/>
  <c r="AE31"/>
  <c r="AE8" i="192"/>
  <c r="Z19" i="35"/>
  <c r="AJ28"/>
  <c r="AJ15"/>
  <c r="AE18"/>
  <c r="AY10"/>
  <c r="Z8"/>
  <c r="AT13"/>
  <c r="P30"/>
  <c r="AT18"/>
  <c r="AT33"/>
  <c r="K26"/>
  <c r="BD21"/>
  <c r="K13"/>
  <c r="AJ31"/>
  <c r="Z17"/>
  <c r="CI14" i="192"/>
  <c r="AJ12" i="35"/>
  <c r="AT8"/>
  <c r="U11"/>
  <c r="W12" i="192"/>
  <c r="F26" i="35"/>
  <c r="BD15"/>
  <c r="AY21"/>
  <c r="AO31"/>
  <c r="BK10" i="192"/>
  <c r="AY33" i="35"/>
  <c r="F13"/>
  <c r="U18"/>
  <c r="AM10" i="192"/>
  <c r="AY30" i="35"/>
  <c r="F10"/>
  <c r="AY13"/>
  <c r="AM12" i="192"/>
  <c r="AE28" i="35"/>
  <c r="U34"/>
  <c r="AJ23"/>
  <c r="CA14" i="192"/>
  <c r="AY26" i="35"/>
  <c r="P31"/>
  <c r="CA9" i="192"/>
  <c r="U19" i="35"/>
  <c r="P20"/>
  <c r="P27"/>
  <c r="Z35"/>
  <c r="AY22"/>
  <c r="AY28"/>
  <c r="AJ26"/>
  <c r="AT35"/>
  <c r="AT25"/>
  <c r="U27"/>
  <c r="P17"/>
  <c r="AO22"/>
  <c r="AJ19"/>
  <c r="Z14"/>
  <c r="AO11" i="40"/>
  <c r="U32" i="35"/>
  <c r="AJ33"/>
  <c r="AE22"/>
  <c r="AE23"/>
  <c r="K27"/>
  <c r="AE10"/>
  <c r="AJ11"/>
  <c r="AE6"/>
  <c r="AE5" i="37" s="1"/>
  <c r="AY11" i="35"/>
  <c r="K15"/>
  <c r="AJ22"/>
  <c r="P10"/>
  <c r="P28"/>
  <c r="F32"/>
  <c r="G33" i="193" s="1"/>
  <c r="K28" i="35"/>
  <c r="W8" i="192"/>
  <c r="K32" i="35"/>
  <c r="P8"/>
  <c r="P15"/>
  <c r="F35"/>
  <c r="AT24"/>
  <c r="AT17"/>
  <c r="AT7"/>
  <c r="BD13"/>
  <c r="AT36"/>
  <c r="Z36"/>
  <c r="F36"/>
  <c r="AO36"/>
  <c r="U36"/>
  <c r="BD36"/>
  <c r="AJ36"/>
  <c r="P36"/>
  <c r="AY36"/>
  <c r="AE36"/>
  <c r="K36"/>
  <c r="DF34" i="19"/>
  <c r="AY15" i="35"/>
  <c r="P7"/>
  <c r="AJ20"/>
  <c r="K16"/>
  <c r="AE17"/>
  <c r="F14"/>
  <c r="AT10"/>
  <c r="BD18"/>
  <c r="AT32"/>
  <c r="F34"/>
  <c r="AE33"/>
  <c r="P33"/>
  <c r="F33"/>
  <c r="Z33"/>
  <c r="BH34" i="19"/>
  <c r="T34"/>
  <c r="CL34"/>
  <c r="CB34"/>
  <c r="AD34"/>
  <c r="AX34"/>
  <c r="AE41" i="191" l="1"/>
  <c r="U43" i="37"/>
  <c r="AE39" i="62"/>
  <c r="AE40" i="193"/>
  <c r="AE40" i="38"/>
  <c r="AE52" i="192"/>
  <c r="BK39" i="62"/>
  <c r="BK41" i="191"/>
  <c r="AO43" i="37"/>
  <c r="BK40" i="193"/>
  <c r="BK40" i="38"/>
  <c r="BK52" i="192"/>
  <c r="BC40" i="193"/>
  <c r="BC41" i="191"/>
  <c r="BC40" i="38"/>
  <c r="BC52" i="192"/>
  <c r="BC39" i="62"/>
  <c r="AJ43" i="37"/>
  <c r="G41" i="191"/>
  <c r="G39" i="62"/>
  <c r="F43" i="37"/>
  <c r="G40" i="193"/>
  <c r="G40" i="38"/>
  <c r="G52" i="192"/>
  <c r="W39" i="62"/>
  <c r="W40" i="193"/>
  <c r="W41" i="191"/>
  <c r="W40" i="38"/>
  <c r="W52" i="192"/>
  <c r="P43" i="37"/>
  <c r="CA40" i="38"/>
  <c r="CA41" i="191"/>
  <c r="CA52" i="192"/>
  <c r="AY43" i="37"/>
  <c r="CA39" i="62"/>
  <c r="CA40" i="193"/>
  <c r="BS41" i="191"/>
  <c r="AT43" i="37"/>
  <c r="BS39" i="62"/>
  <c r="BS40" i="193"/>
  <c r="BS40" i="38"/>
  <c r="BS52" i="192"/>
  <c r="CI40" i="193"/>
  <c r="CI41" i="191"/>
  <c r="CI39" i="62"/>
  <c r="CI40" i="38"/>
  <c r="CI52" i="192"/>
  <c r="BD43" i="37"/>
  <c r="AM41" i="191"/>
  <c r="Z43" i="37"/>
  <c r="AM40" i="193"/>
  <c r="AM39" i="62"/>
  <c r="AM40" i="38"/>
  <c r="AM52" i="192"/>
  <c r="AU39" i="62"/>
  <c r="AU40" i="38"/>
  <c r="AU41" i="191"/>
  <c r="AU52" i="192"/>
  <c r="AE43" i="37"/>
  <c r="AU40" i="193"/>
  <c r="O40" i="38"/>
  <c r="O41" i="191"/>
  <c r="O52" i="192"/>
  <c r="O39" i="62"/>
  <c r="K43" i="37"/>
  <c r="O40" i="193"/>
  <c r="Z44" i="35"/>
  <c r="AJ44"/>
  <c r="F44"/>
  <c r="AE44"/>
  <c r="P44"/>
  <c r="K44"/>
  <c r="AY44"/>
  <c r="AT44"/>
  <c r="U44"/>
  <c r="BD44"/>
  <c r="AO44"/>
  <c r="W50" i="192"/>
  <c r="W37" i="62"/>
  <c r="W39" i="191"/>
  <c r="W38" i="38"/>
  <c r="AK47" i="40" s="1"/>
  <c r="W38" i="193"/>
  <c r="BC39" i="191"/>
  <c r="BC50" i="192"/>
  <c r="BC37" i="62"/>
  <c r="BC38" i="193"/>
  <c r="BC38" i="38"/>
  <c r="AO47" i="40" s="1"/>
  <c r="BS38" i="193"/>
  <c r="BS50" i="192"/>
  <c r="BS38" i="38"/>
  <c r="AQ47" i="40" s="1"/>
  <c r="BS37" i="62"/>
  <c r="BS39" i="191"/>
  <c r="AM39"/>
  <c r="AM50" i="192"/>
  <c r="AM37" i="62"/>
  <c r="AM38" i="193"/>
  <c r="AM38" i="38"/>
  <c r="AM47" i="40" s="1"/>
  <c r="BK50" i="192"/>
  <c r="BK39" i="191"/>
  <c r="BK38" i="38"/>
  <c r="AP47" i="40" s="1"/>
  <c r="BK37" i="62"/>
  <c r="BK38" i="193"/>
  <c r="O38" i="38"/>
  <c r="AJ47" i="40" s="1"/>
  <c r="O37" i="62"/>
  <c r="O38" i="193"/>
  <c r="O50" i="192"/>
  <c r="O39" i="191"/>
  <c r="G39"/>
  <c r="G37" i="62"/>
  <c r="G38" i="193"/>
  <c r="G50" i="192"/>
  <c r="G38" i="38"/>
  <c r="AI47" i="40" s="1"/>
  <c r="CA50" i="192"/>
  <c r="CA38" i="38"/>
  <c r="AR47" i="40" s="1"/>
  <c r="CA39" i="191"/>
  <c r="CA37" i="62"/>
  <c r="CA38" i="193"/>
  <c r="AU38" i="38"/>
  <c r="AN47" i="40" s="1"/>
  <c r="AU37" i="62"/>
  <c r="AU39" i="191"/>
  <c r="AU50" i="192"/>
  <c r="AU38" i="193"/>
  <c r="CI38"/>
  <c r="CI39" i="191"/>
  <c r="CI38" i="38"/>
  <c r="AS47" i="40" s="1"/>
  <c r="CI37" i="62"/>
  <c r="CI50" i="192"/>
  <c r="AE38" i="193"/>
  <c r="AE50" i="192"/>
  <c r="AE38" i="38"/>
  <c r="AL47" i="40" s="1"/>
  <c r="AE37" i="62"/>
  <c r="AE39" i="191"/>
  <c r="BC7" i="193"/>
  <c r="AR13" i="40"/>
  <c r="O12" i="192"/>
  <c r="CA16"/>
  <c r="AM6" i="40"/>
  <c r="AU15" i="192"/>
  <c r="AI14" i="40"/>
  <c r="G17" i="192"/>
  <c r="AJ11" i="40"/>
  <c r="AQ10"/>
  <c r="AS7"/>
  <c r="AI8"/>
  <c r="BC13" i="192"/>
  <c r="CI10"/>
  <c r="AI6" i="40"/>
  <c r="AS10"/>
  <c r="AR12"/>
  <c r="AQ11"/>
  <c r="G14" i="192"/>
  <c r="G9"/>
  <c r="BS14"/>
  <c r="BK15"/>
  <c r="BK16"/>
  <c r="AP13" i="40"/>
  <c r="AL13"/>
  <c r="O9" i="192"/>
  <c r="AJ5" i="40"/>
  <c r="AJ12"/>
  <c r="AO12"/>
  <c r="AJ6"/>
  <c r="AJ8"/>
  <c r="G13" i="192"/>
  <c r="AO7" i="40"/>
  <c r="AN11"/>
  <c r="G16" i="192"/>
  <c r="AS8" i="40"/>
  <c r="AM14" i="192"/>
  <c r="AO6" i="40"/>
  <c r="AM11"/>
  <c r="AU10" i="192"/>
  <c r="BC6" i="62"/>
  <c r="AO8" i="40"/>
  <c r="AL10"/>
  <c r="O16" i="192"/>
  <c r="BS8"/>
  <c r="AL8" i="40"/>
  <c r="AM5"/>
  <c r="BC19" i="192"/>
  <c r="BC55" s="1"/>
  <c r="AM15"/>
  <c r="AK6" i="40"/>
  <c r="W9" i="192"/>
  <c r="AR9" i="40"/>
  <c r="W17" i="192"/>
  <c r="AN8" i="40"/>
  <c r="AE13" i="192"/>
  <c r="AI10" i="40"/>
  <c r="AU14" i="192"/>
  <c r="AP5" i="40"/>
  <c r="AS6"/>
  <c r="BC7" i="38"/>
  <c r="BC8" i="191"/>
  <c r="AQ8" i="40"/>
  <c r="AM12"/>
  <c r="AN7"/>
  <c r="AI5"/>
  <c r="AR8"/>
  <c r="BC11" i="192"/>
  <c r="AI13" i="40"/>
  <c r="AE11" i="192"/>
  <c r="AU8"/>
  <c r="BC9"/>
  <c r="AE16"/>
  <c r="BK8"/>
  <c r="O10"/>
  <c r="AE10"/>
  <c r="AI12" i="40"/>
  <c r="AM14"/>
  <c r="CI11" i="192"/>
  <c r="AS11" i="40"/>
  <c r="CI15" i="192"/>
  <c r="AP11" i="40"/>
  <c r="BC17" i="192"/>
  <c r="AE14"/>
  <c r="CI16"/>
  <c r="AU9"/>
  <c r="AP10" i="40"/>
  <c r="AQ7"/>
  <c r="AQ13"/>
  <c r="AE17" i="192"/>
  <c r="AK5" i="40"/>
  <c r="AM10"/>
  <c r="G12" i="192"/>
  <c r="AN10" i="40"/>
  <c r="AM9"/>
  <c r="AO9"/>
  <c r="AO5"/>
  <c r="AQ9"/>
  <c r="AL14"/>
  <c r="BS16" i="192"/>
  <c r="BK13"/>
  <c r="AN13" i="40"/>
  <c r="AL11"/>
  <c r="AN14"/>
  <c r="AK9"/>
  <c r="BS10" i="192"/>
  <c r="W10"/>
  <c r="AU13"/>
  <c r="AM13"/>
  <c r="AP8" i="40"/>
  <c r="BK11" i="192"/>
  <c r="AI9" i="40"/>
  <c r="AS14"/>
  <c r="AK7"/>
  <c r="BC14" i="192"/>
  <c r="AR14" i="40"/>
  <c r="BK12" i="192"/>
  <c r="AN5" i="40"/>
  <c r="AQ12"/>
  <c r="AP6"/>
  <c r="AR10"/>
  <c r="BK14" i="192"/>
  <c r="CA8"/>
  <c r="W15"/>
  <c r="AJ10" i="40"/>
  <c r="AN9"/>
  <c r="AU12" i="192"/>
  <c r="AL6" i="40"/>
  <c r="W11" i="192"/>
  <c r="AM11"/>
  <c r="O13"/>
  <c r="BC16"/>
  <c r="CI12"/>
  <c r="CI8"/>
  <c r="CI17"/>
  <c r="AL5" i="40"/>
  <c r="AN6"/>
  <c r="AM13"/>
  <c r="AR11"/>
  <c r="AO13"/>
  <c r="AP7"/>
  <c r="AS5"/>
  <c r="AK10"/>
  <c r="W13" i="192"/>
  <c r="BS15"/>
  <c r="CA13"/>
  <c r="AS9" i="40"/>
  <c r="AQ6"/>
  <c r="BS17" i="192"/>
  <c r="O17"/>
  <c r="W14"/>
  <c r="AK11" i="40"/>
  <c r="BS12" i="192"/>
  <c r="CA10"/>
  <c r="AO14" i="40"/>
  <c r="AK8"/>
  <c r="AS12"/>
  <c r="AL9"/>
  <c r="AE12" i="192"/>
  <c r="AU16"/>
  <c r="BK9"/>
  <c r="AR6" i="40"/>
  <c r="AL12"/>
  <c r="AE15" i="192"/>
  <c r="AM7" i="40"/>
  <c r="AS13"/>
  <c r="AU17" i="192"/>
  <c r="BS9"/>
  <c r="G10"/>
  <c r="BC12"/>
  <c r="AK13" i="40"/>
  <c r="BK17" i="192"/>
  <c r="AR5" i="40"/>
  <c r="AM8"/>
  <c r="AQ14"/>
  <c r="CI48" i="192"/>
  <c r="CI37" i="191"/>
  <c r="CI36" i="38"/>
  <c r="CI36" i="193"/>
  <c r="CI35" i="62"/>
  <c r="W35" i="191"/>
  <c r="W34" i="38"/>
  <c r="W46" i="192"/>
  <c r="W34" i="193"/>
  <c r="W33" i="62"/>
  <c r="G36" i="191"/>
  <c r="G47" i="192"/>
  <c r="G35" i="193"/>
  <c r="G34" i="62"/>
  <c r="G35" i="38"/>
  <c r="BS23" i="192"/>
  <c r="BS11" i="193"/>
  <c r="BS12" i="191"/>
  <c r="BS10" i="62"/>
  <c r="BS11" i="38"/>
  <c r="G16" i="191"/>
  <c r="G15" i="38"/>
  <c r="G27" i="192"/>
  <c r="G15" i="193"/>
  <c r="G14" i="62"/>
  <c r="AU19" i="191"/>
  <c r="AU30" i="192"/>
  <c r="AU18" i="193"/>
  <c r="AU18" i="38"/>
  <c r="AU17" i="62"/>
  <c r="O29" i="192"/>
  <c r="O17" i="193"/>
  <c r="O18" i="191"/>
  <c r="O17" i="38"/>
  <c r="O16" i="62"/>
  <c r="BC33" i="192"/>
  <c r="BC21" i="193"/>
  <c r="BC22" i="191"/>
  <c r="BC20" i="62"/>
  <c r="BC21" i="38"/>
  <c r="O36" i="192"/>
  <c r="O24" i="193"/>
  <c r="O25" i="191"/>
  <c r="O23" i="62"/>
  <c r="O24" i="38"/>
  <c r="O24" i="191"/>
  <c r="O22" i="62"/>
  <c r="O35" i="192"/>
  <c r="O23" i="193"/>
  <c r="O23" i="38"/>
  <c r="CI19" i="191"/>
  <c r="CI30" i="192"/>
  <c r="CI18" i="193"/>
  <c r="CI18" i="38"/>
  <c r="CI17" i="62"/>
  <c r="W21" i="192"/>
  <c r="W9" i="193"/>
  <c r="W9" i="38"/>
  <c r="W10" i="191"/>
  <c r="W8" i="62"/>
  <c r="AE23" i="192"/>
  <c r="AE11" i="193"/>
  <c r="AE12" i="191"/>
  <c r="AE11" i="38"/>
  <c r="AE10" i="62"/>
  <c r="O34" i="191"/>
  <c r="O45" i="192"/>
  <c r="O33" i="193"/>
  <c r="O33" i="38"/>
  <c r="O32" i="62"/>
  <c r="AU19" i="192"/>
  <c r="AU7" i="38"/>
  <c r="AU7" i="193"/>
  <c r="AU8" i="191"/>
  <c r="AU6" i="62"/>
  <c r="BC24" i="192"/>
  <c r="BC11" i="62"/>
  <c r="BC12" i="193"/>
  <c r="BC13" i="191"/>
  <c r="BC12" i="38"/>
  <c r="CA44" i="192"/>
  <c r="CA32" i="193"/>
  <c r="CA33" i="191"/>
  <c r="CA31" i="62"/>
  <c r="CA32" i="38"/>
  <c r="O40" i="192"/>
  <c r="O28" i="193"/>
  <c r="O29" i="191"/>
  <c r="O28" i="38"/>
  <c r="O27" i="62"/>
  <c r="BK30" i="191"/>
  <c r="BK41" i="192"/>
  <c r="BK29" i="193"/>
  <c r="BK28" i="62"/>
  <c r="BK29" i="38"/>
  <c r="AU25" i="191"/>
  <c r="AU36" i="192"/>
  <c r="AU24" i="193"/>
  <c r="AU24" i="38"/>
  <c r="AU23" i="62"/>
  <c r="G22" i="191"/>
  <c r="G33" i="192"/>
  <c r="G21" i="193"/>
  <c r="G20" i="62"/>
  <c r="G21" i="38"/>
  <c r="AU24" i="191"/>
  <c r="AU35" i="192"/>
  <c r="AU23" i="193"/>
  <c r="AU22" i="62"/>
  <c r="AU23" i="38"/>
  <c r="O32" i="192"/>
  <c r="O20" i="193"/>
  <c r="O21" i="191"/>
  <c r="O20" i="38"/>
  <c r="O19" i="62"/>
  <c r="BC46" i="192"/>
  <c r="BC34" i="193"/>
  <c r="BC33" i="62"/>
  <c r="BC35" i="191"/>
  <c r="BC34" i="38"/>
  <c r="AE45" i="192"/>
  <c r="AE33" i="193"/>
  <c r="AE34" i="191"/>
  <c r="AE33" i="38"/>
  <c r="AE32" i="62"/>
  <c r="AE33" i="192"/>
  <c r="AE20" i="62"/>
  <c r="AE22" i="191"/>
  <c r="AE21" i="193"/>
  <c r="AE21" i="38"/>
  <c r="BK24" i="191"/>
  <c r="BK35" i="192"/>
  <c r="BK23" i="193"/>
  <c r="BK22" i="62"/>
  <c r="BK23" i="38"/>
  <c r="AM8" i="191"/>
  <c r="AM7" i="38"/>
  <c r="AM19" i="192"/>
  <c r="AM7" i="193"/>
  <c r="AM6" i="62"/>
  <c r="AU30" i="193"/>
  <c r="AU42" i="192"/>
  <c r="AU31" i="191"/>
  <c r="AU30" i="38"/>
  <c r="AU29" i="62"/>
  <c r="CA41" i="192"/>
  <c r="CA29" i="193"/>
  <c r="CA30" i="191"/>
  <c r="CA28" i="62"/>
  <c r="CA29" i="38"/>
  <c r="AU28" i="192"/>
  <c r="AU16" i="193"/>
  <c r="AU17" i="191"/>
  <c r="AU16" i="38"/>
  <c r="AU15" i="62"/>
  <c r="CA35" i="192"/>
  <c r="CA24" i="191"/>
  <c r="CA23" i="193"/>
  <c r="CA23" i="38"/>
  <c r="CA22" i="62"/>
  <c r="AE34" i="38"/>
  <c r="AE33" i="62"/>
  <c r="AE35" i="191"/>
  <c r="AE46" i="192"/>
  <c r="AE34" i="193"/>
  <c r="W40" i="192"/>
  <c r="W28" i="193"/>
  <c r="W29" i="191"/>
  <c r="W28" i="38"/>
  <c r="W27" i="62"/>
  <c r="AU25" i="192"/>
  <c r="AU13" i="193"/>
  <c r="AU14" i="191"/>
  <c r="AU12" i="62"/>
  <c r="AU13" i="38"/>
  <c r="AE32" i="192"/>
  <c r="AE20" i="193"/>
  <c r="AE21" i="191"/>
  <c r="AE20" i="38"/>
  <c r="AE19" i="62"/>
  <c r="AU29" i="191"/>
  <c r="AU40" i="192"/>
  <c r="AU28" i="193"/>
  <c r="AU28" i="38"/>
  <c r="AU27" i="62"/>
  <c r="G41" i="192"/>
  <c r="G30" i="191"/>
  <c r="G29" i="193"/>
  <c r="G29" i="38"/>
  <c r="G28" i="62"/>
  <c r="CA39" i="192"/>
  <c r="CA28" i="191"/>
  <c r="CA27" i="193"/>
  <c r="CA27" i="38"/>
  <c r="CA26" i="62"/>
  <c r="AU24" i="192"/>
  <c r="AU12" i="193"/>
  <c r="AU11" i="62"/>
  <c r="AU13" i="191"/>
  <c r="AU12" i="38"/>
  <c r="AM32" i="191"/>
  <c r="AM43" i="192"/>
  <c r="AM31" i="193"/>
  <c r="AM31" i="38"/>
  <c r="AM30" i="62"/>
  <c r="BC24" i="193"/>
  <c r="BC25" i="191"/>
  <c r="BC36" i="192"/>
  <c r="BC24" i="38"/>
  <c r="BC23" i="62"/>
  <c r="W35" i="193"/>
  <c r="W36" i="191"/>
  <c r="W47" i="192"/>
  <c r="W35" i="38"/>
  <c r="W34" i="62"/>
  <c r="AM28" i="191"/>
  <c r="AM39" i="192"/>
  <c r="AM27" i="193"/>
  <c r="AM27" i="38"/>
  <c r="AM26" i="62"/>
  <c r="CA15" i="191"/>
  <c r="CA14" i="193"/>
  <c r="CA14" i="38"/>
  <c r="CA26" i="192"/>
  <c r="CA13" i="62"/>
  <c r="AE35" i="192"/>
  <c r="AE23" i="193"/>
  <c r="AE24" i="191"/>
  <c r="AE23" i="38"/>
  <c r="AE22" i="62"/>
  <c r="G12" i="191"/>
  <c r="G11" i="38"/>
  <c r="G23" i="192"/>
  <c r="G11" i="193"/>
  <c r="G10" i="62"/>
  <c r="O23" i="192"/>
  <c r="O11" i="193"/>
  <c r="O12" i="191"/>
  <c r="O10" i="62"/>
  <c r="O11" i="38"/>
  <c r="CA43" i="192"/>
  <c r="CA32" i="191"/>
  <c r="CA31" i="193"/>
  <c r="CA31" i="38"/>
  <c r="CA30" i="62"/>
  <c r="BK26" i="191"/>
  <c r="BK37" i="192"/>
  <c r="BK25" i="193"/>
  <c r="BK25" i="38"/>
  <c r="BK24" i="62"/>
  <c r="O14" i="191"/>
  <c r="O25" i="192"/>
  <c r="O13" i="193"/>
  <c r="O13" i="38"/>
  <c r="O12" i="62"/>
  <c r="G26" i="192"/>
  <c r="G14" i="193"/>
  <c r="G15" i="191"/>
  <c r="G13" i="62"/>
  <c r="G14" i="38"/>
  <c r="W23" i="193"/>
  <c r="W24" i="191"/>
  <c r="W35" i="192"/>
  <c r="W22" i="62"/>
  <c r="W23" i="38"/>
  <c r="CA35" i="191"/>
  <c r="CA34" i="38"/>
  <c r="CA46" i="192"/>
  <c r="CA34" i="193"/>
  <c r="CA33" i="62"/>
  <c r="BS33" i="191"/>
  <c r="BS44" i="192"/>
  <c r="BS32" i="193"/>
  <c r="BS31" i="62"/>
  <c r="BS32" i="38"/>
  <c r="G39" i="192"/>
  <c r="G27" i="193"/>
  <c r="G28" i="191"/>
  <c r="G26" i="62"/>
  <c r="G27" i="38"/>
  <c r="BK24" i="193"/>
  <c r="BK36" i="192"/>
  <c r="BK25" i="191"/>
  <c r="BK23" i="62"/>
  <c r="BK24" i="38"/>
  <c r="AM24" i="191"/>
  <c r="AM35" i="192"/>
  <c r="AM23" i="193"/>
  <c r="AM23" i="38"/>
  <c r="AM22" i="62"/>
  <c r="BC44" i="192"/>
  <c r="BC32" i="193"/>
  <c r="BC33" i="191"/>
  <c r="BC32" i="38"/>
  <c r="BC31" i="62"/>
  <c r="O26" i="192"/>
  <c r="O15" i="191"/>
  <c r="O14" i="193"/>
  <c r="O14" i="38"/>
  <c r="O13" i="62"/>
  <c r="CA26" i="191"/>
  <c r="CA37" i="192"/>
  <c r="CA25" i="193"/>
  <c r="CA25" i="38"/>
  <c r="CA24" i="62"/>
  <c r="CI23" i="191"/>
  <c r="CI34" i="192"/>
  <c r="CI22" i="193"/>
  <c r="CI21" i="62"/>
  <c r="CI22" i="38"/>
  <c r="CI26" i="191"/>
  <c r="CI37" i="192"/>
  <c r="CI25" i="193"/>
  <c r="CI24" i="62"/>
  <c r="CI25" i="38"/>
  <c r="BS31" i="192"/>
  <c r="BS19" i="193"/>
  <c r="BS19" i="38"/>
  <c r="BS20" i="191"/>
  <c r="BS18" i="62"/>
  <c r="AM21" i="191"/>
  <c r="AM32" i="192"/>
  <c r="AM20" i="193"/>
  <c r="AM20" i="38"/>
  <c r="AM19" i="62"/>
  <c r="BK43" i="192"/>
  <c r="BK31" i="193"/>
  <c r="BK32" i="191"/>
  <c r="BK30" i="62"/>
  <c r="BK31" i="38"/>
  <c r="AU33" i="191"/>
  <c r="AU44" i="192"/>
  <c r="AU32" i="193"/>
  <c r="AU32" i="38"/>
  <c r="AU31" i="62"/>
  <c r="G19" i="191"/>
  <c r="G30" i="192"/>
  <c r="G18" i="193"/>
  <c r="G17" i="62"/>
  <c r="G18" i="38"/>
  <c r="BK34"/>
  <c r="BK33" i="62"/>
  <c r="BK46" i="192"/>
  <c r="BK34" i="193"/>
  <c r="BK35" i="191"/>
  <c r="W28"/>
  <c r="W39" i="192"/>
  <c r="W27" i="38"/>
  <c r="W27" i="193"/>
  <c r="W26" i="62"/>
  <c r="BK25" i="192"/>
  <c r="BK13" i="193"/>
  <c r="BK14" i="191"/>
  <c r="BK13" i="38"/>
  <c r="BK12" i="62"/>
  <c r="G38" i="192"/>
  <c r="G26" i="193"/>
  <c r="G25" i="62"/>
  <c r="G27" i="191"/>
  <c r="G26" i="38"/>
  <c r="BS8" i="191"/>
  <c r="BS7" i="38"/>
  <c r="BS19" i="192"/>
  <c r="BS7" i="193"/>
  <c r="BS43" s="1"/>
  <c r="BS6" i="62"/>
  <c r="G14" i="191"/>
  <c r="G13" i="38"/>
  <c r="G25" i="192"/>
  <c r="G13" i="193"/>
  <c r="G12" i="62"/>
  <c r="AU36" i="191"/>
  <c r="AU47" i="192"/>
  <c r="AU35" i="193"/>
  <c r="AU34" i="62"/>
  <c r="AU35" i="38"/>
  <c r="AM46" i="192"/>
  <c r="AM34" i="193"/>
  <c r="AM34" i="38"/>
  <c r="AM35" i="191"/>
  <c r="AM33" i="62"/>
  <c r="G46" i="192"/>
  <c r="G35" i="191"/>
  <c r="G34" i="38"/>
  <c r="G34" i="193"/>
  <c r="G33" i="62"/>
  <c r="AU34" i="193"/>
  <c r="AU46" i="192"/>
  <c r="AU35" i="191"/>
  <c r="AU34" i="38"/>
  <c r="AU33" i="62"/>
  <c r="W20" i="192"/>
  <c r="W8" i="193"/>
  <c r="W9" i="191"/>
  <c r="W7" i="62"/>
  <c r="W8" i="38"/>
  <c r="CA17" i="191"/>
  <c r="CA16" i="38"/>
  <c r="CA28" i="192"/>
  <c r="CA16" i="193"/>
  <c r="CA15" i="62"/>
  <c r="CI26" i="192"/>
  <c r="CI14" i="193"/>
  <c r="CI15" i="191"/>
  <c r="CI14" i="38"/>
  <c r="CI13" i="62"/>
  <c r="AM15" i="191"/>
  <c r="AM14" i="38"/>
  <c r="AM26" i="192"/>
  <c r="AM14" i="193"/>
  <c r="AM13" i="62"/>
  <c r="BS20" i="192"/>
  <c r="BS8" i="193"/>
  <c r="BS9" i="191"/>
  <c r="BS7" i="62"/>
  <c r="BS8" i="38"/>
  <c r="O9" i="191"/>
  <c r="O7" i="62"/>
  <c r="O20" i="192"/>
  <c r="O8" i="193"/>
  <c r="O8" i="38"/>
  <c r="BS19" i="191"/>
  <c r="BS30" i="192"/>
  <c r="BS18" i="193"/>
  <c r="BS18" i="38"/>
  <c r="BS17" i="62"/>
  <c r="W28" i="192"/>
  <c r="W17" i="191"/>
  <c r="W16" i="193"/>
  <c r="W16" i="38"/>
  <c r="W15" i="62"/>
  <c r="BS26" i="191"/>
  <c r="BS37" i="192"/>
  <c r="BS25" i="193"/>
  <c r="BS25" i="38"/>
  <c r="BS24" i="62"/>
  <c r="W36" i="192"/>
  <c r="W24" i="193"/>
  <c r="W23" i="62"/>
  <c r="W25" i="191"/>
  <c r="W24" i="38"/>
  <c r="O16" i="191"/>
  <c r="O27" i="192"/>
  <c r="O15" i="193"/>
  <c r="O15" i="38"/>
  <c r="O14" i="62"/>
  <c r="W25" i="192"/>
  <c r="W13" i="193"/>
  <c r="W14" i="191"/>
  <c r="W13" i="38"/>
  <c r="W12" i="62"/>
  <c r="CI27" i="191"/>
  <c r="CI38" i="192"/>
  <c r="CI26" i="193"/>
  <c r="CI25" i="62"/>
  <c r="CI26" i="38"/>
  <c r="W11" i="191"/>
  <c r="W22" i="192"/>
  <c r="W10" i="193"/>
  <c r="W10" i="38"/>
  <c r="W9" i="62"/>
  <c r="AU32" i="192"/>
  <c r="AU20" i="193"/>
  <c r="AU21" i="191"/>
  <c r="AU20" i="38"/>
  <c r="AU19" i="62"/>
  <c r="BK33" i="193"/>
  <c r="BK34" i="191"/>
  <c r="BK45" i="192"/>
  <c r="BK32" i="62"/>
  <c r="BK33" i="38"/>
  <c r="AM18" i="191"/>
  <c r="AM17" i="193"/>
  <c r="AM29" i="192"/>
  <c r="AM17" i="38"/>
  <c r="AM16" i="62"/>
  <c r="CA11" i="191"/>
  <c r="CA22" i="192"/>
  <c r="CA10" i="193"/>
  <c r="CA10" i="38"/>
  <c r="CA9" i="62"/>
  <c r="BS39" i="192"/>
  <c r="BS27" i="193"/>
  <c r="BS28" i="191"/>
  <c r="BS26" i="62"/>
  <c r="BS27" i="38"/>
  <c r="BS13" i="191"/>
  <c r="BS24" i="192"/>
  <c r="BS12" i="193"/>
  <c r="BS11" i="62"/>
  <c r="BS12" i="38"/>
  <c r="BS33" i="192"/>
  <c r="BS21" i="193"/>
  <c r="BS21" i="38"/>
  <c r="BS22" i="191"/>
  <c r="BS20" i="62"/>
  <c r="AE27" i="191"/>
  <c r="AE38" i="192"/>
  <c r="AE26" i="193"/>
  <c r="AE26" i="38"/>
  <c r="AE25" i="62"/>
  <c r="W34" i="191"/>
  <c r="W45" i="192"/>
  <c r="W33" i="193"/>
  <c r="W33" i="38"/>
  <c r="W32" i="62"/>
  <c r="BK10" i="191"/>
  <c r="BK8" i="62"/>
  <c r="BK21" i="192"/>
  <c r="BK9" i="193"/>
  <c r="BK9" i="38"/>
  <c r="AE31" i="191"/>
  <c r="AE42" i="192"/>
  <c r="AE30" i="193"/>
  <c r="AE29" i="62"/>
  <c r="AE30" i="38"/>
  <c r="BS18" i="191"/>
  <c r="BS16" i="62"/>
  <c r="BS29" i="192"/>
  <c r="BS17" i="193"/>
  <c r="BS17" i="38"/>
  <c r="CI29" i="192"/>
  <c r="CI17" i="193"/>
  <c r="CI18" i="191"/>
  <c r="CI17" i="38"/>
  <c r="CI16" i="62"/>
  <c r="AM38" i="192"/>
  <c r="AM26" i="193"/>
  <c r="AM27" i="191"/>
  <c r="AM25" i="62"/>
  <c r="AM26" i="38"/>
  <c r="BS43" i="192"/>
  <c r="BS31" i="193"/>
  <c r="BS32" i="191"/>
  <c r="BS30" i="62"/>
  <c r="BS31" i="38"/>
  <c r="CI24" i="192"/>
  <c r="CI12" i="193"/>
  <c r="CI13" i="191"/>
  <c r="CI11" i="62"/>
  <c r="CI12" i="38"/>
  <c r="BK17" i="191"/>
  <c r="BK16" i="193"/>
  <c r="BK28" i="192"/>
  <c r="BK16" i="38"/>
  <c r="BK15" i="62"/>
  <c r="CA22" i="191"/>
  <c r="CA33" i="192"/>
  <c r="CA21" i="193"/>
  <c r="CA21" i="38"/>
  <c r="CA20" i="62"/>
  <c r="CI42" i="192"/>
  <c r="CI30" i="193"/>
  <c r="CI31" i="191"/>
  <c r="CI29" i="62"/>
  <c r="CI30" i="38"/>
  <c r="AM40" i="192"/>
  <c r="AM28" i="193"/>
  <c r="AM29" i="191"/>
  <c r="AM28" i="38"/>
  <c r="AM27" i="62"/>
  <c r="BC45" i="192"/>
  <c r="BC33" i="193"/>
  <c r="BC34" i="191"/>
  <c r="BC33" i="38"/>
  <c r="BC32" i="62"/>
  <c r="BC9" i="191"/>
  <c r="BC8" i="193"/>
  <c r="BC8" i="38"/>
  <c r="BC20" i="192"/>
  <c r="BC7" i="62"/>
  <c r="O34" i="38"/>
  <c r="O33" i="62"/>
  <c r="O35" i="191"/>
  <c r="O34" i="193"/>
  <c r="O46" i="192"/>
  <c r="BK12" i="193"/>
  <c r="BK24" i="192"/>
  <c r="BK13" i="191"/>
  <c r="BK11" i="62"/>
  <c r="BK12" i="38"/>
  <c r="BS31" i="191"/>
  <c r="BS42" i="192"/>
  <c r="BS30" i="193"/>
  <c r="BS29" i="62"/>
  <c r="BS30" i="38"/>
  <c r="BK23" i="192"/>
  <c r="BK11" i="193"/>
  <c r="BK12" i="191"/>
  <c r="BK11" i="38"/>
  <c r="BK10" i="62"/>
  <c r="BK36" i="191"/>
  <c r="BK47" i="192"/>
  <c r="BK35" i="193"/>
  <c r="BK35" i="38"/>
  <c r="BK34" i="62"/>
  <c r="O36" i="191"/>
  <c r="O47" i="192"/>
  <c r="O35" i="193"/>
  <c r="O35" i="38"/>
  <c r="O34" i="62"/>
  <c r="G44" i="192"/>
  <c r="G32" i="193"/>
  <c r="G33" i="191"/>
  <c r="G31" i="62"/>
  <c r="G32" i="38"/>
  <c r="AE15" i="191"/>
  <c r="AE26" i="192"/>
  <c r="AE14" i="193"/>
  <c r="AE14" i="38"/>
  <c r="AE13" i="62"/>
  <c r="AM31" i="191"/>
  <c r="AM42" i="192"/>
  <c r="AM30" i="193"/>
  <c r="AM30" i="38"/>
  <c r="AM29" i="62"/>
  <c r="O20" i="191"/>
  <c r="O31" i="192"/>
  <c r="O19" i="193"/>
  <c r="O19" i="38"/>
  <c r="O18" i="62"/>
  <c r="CI20" i="192"/>
  <c r="CI9" i="191"/>
  <c r="CI8" i="38"/>
  <c r="CI8" i="193"/>
  <c r="CI7" i="62"/>
  <c r="G40" i="192"/>
  <c r="G28" i="193"/>
  <c r="G29" i="191"/>
  <c r="G28" i="38"/>
  <c r="G27" i="62"/>
  <c r="G8" i="191"/>
  <c r="G7" i="38"/>
  <c r="G19" i="192"/>
  <c r="G7" i="193"/>
  <c r="G6" i="62"/>
  <c r="G17" i="193"/>
  <c r="G29" i="192"/>
  <c r="G18" i="191"/>
  <c r="G17" i="38"/>
  <c r="G16" i="62"/>
  <c r="AU23" i="191"/>
  <c r="AU21" i="62"/>
  <c r="AU34" i="192"/>
  <c r="AU22" i="193"/>
  <c r="AU22" i="38"/>
  <c r="AM28" i="192"/>
  <c r="AM16" i="193"/>
  <c r="AM17" i="191"/>
  <c r="AM16" i="38"/>
  <c r="AM15" i="62"/>
  <c r="BC48" i="192"/>
  <c r="BC36" i="193"/>
  <c r="BC36" i="38"/>
  <c r="BC37" i="191"/>
  <c r="BC35" i="62"/>
  <c r="BS47" i="192"/>
  <c r="BS35" i="193"/>
  <c r="BS36" i="191"/>
  <c r="BS35" i="38"/>
  <c r="BS34" i="62"/>
  <c r="CI29" i="191"/>
  <c r="CI28" i="193"/>
  <c r="CI27" i="62"/>
  <c r="CI40" i="192"/>
  <c r="CI28" i="38"/>
  <c r="AU16" i="191"/>
  <c r="AU15" i="193"/>
  <c r="AU14" i="62"/>
  <c r="AU27" i="192"/>
  <c r="AU15" i="38"/>
  <c r="G36" i="192"/>
  <c r="G24" i="193"/>
  <c r="G25" i="191"/>
  <c r="G23" i="62"/>
  <c r="G24" i="38"/>
  <c r="G37" i="192"/>
  <c r="G26" i="191"/>
  <c r="G25" i="193"/>
  <c r="G25" i="38"/>
  <c r="G24" i="62"/>
  <c r="O32" i="191"/>
  <c r="O43" i="192"/>
  <c r="O31" i="193"/>
  <c r="O31" i="38"/>
  <c r="O30" i="62"/>
  <c r="BK30" i="192"/>
  <c r="BK18" i="193"/>
  <c r="BK19" i="191"/>
  <c r="BK18" i="38"/>
  <c r="BK17" i="62"/>
  <c r="O34" i="192"/>
  <c r="O22" i="193"/>
  <c r="O23" i="191"/>
  <c r="O22" i="38"/>
  <c r="O21" i="62"/>
  <c r="O26" i="191"/>
  <c r="O37" i="192"/>
  <c r="O25" i="193"/>
  <c r="O25" i="38"/>
  <c r="O24" i="62"/>
  <c r="AE20" i="192"/>
  <c r="AE9" i="191"/>
  <c r="AE8" i="193"/>
  <c r="AE7" i="62"/>
  <c r="AE8" i="38"/>
  <c r="BC26" i="192"/>
  <c r="BC14" i="193"/>
  <c r="BC15" i="191"/>
  <c r="BC14" i="38"/>
  <c r="BC13" i="62"/>
  <c r="AM45" i="192"/>
  <c r="AM33" i="193"/>
  <c r="AM34" i="191"/>
  <c r="AM33" i="38"/>
  <c r="AM32" i="62"/>
  <c r="CI12" i="191"/>
  <c r="CI10" i="62"/>
  <c r="CI23" i="192"/>
  <c r="CI11" i="193"/>
  <c r="CI11" i="38"/>
  <c r="BC34" i="192"/>
  <c r="BC22" i="193"/>
  <c r="BC23" i="191"/>
  <c r="BC22" i="38"/>
  <c r="BC21" i="62"/>
  <c r="G32" i="192"/>
  <c r="G20" i="193"/>
  <c r="G21" i="191"/>
  <c r="G19" i="62"/>
  <c r="G20" i="38"/>
  <c r="BK20" i="192"/>
  <c r="BK8" i="193"/>
  <c r="BK9" i="191"/>
  <c r="BK8" i="38"/>
  <c r="BK7" i="62"/>
  <c r="CA40" i="192"/>
  <c r="CA28" i="193"/>
  <c r="CA29" i="191"/>
  <c r="CA27" i="62"/>
  <c r="CA28" i="38"/>
  <c r="BK39" i="192"/>
  <c r="BK27" i="193"/>
  <c r="BK28" i="191"/>
  <c r="BK27" i="38"/>
  <c r="BK26" i="62"/>
  <c r="CA18" i="191"/>
  <c r="CA29" i="192"/>
  <c r="CA17" i="193"/>
  <c r="CA17" i="38"/>
  <c r="CA16" i="62"/>
  <c r="CI24" i="191"/>
  <c r="CI35" i="192"/>
  <c r="CI23" i="193"/>
  <c r="CI22" i="62"/>
  <c r="CI23" i="38"/>
  <c r="AM23" i="191"/>
  <c r="AM34" i="192"/>
  <c r="AM22" i="193"/>
  <c r="AM21" i="62"/>
  <c r="AM22" i="38"/>
  <c r="W26" i="192"/>
  <c r="W14" i="193"/>
  <c r="W15" i="191"/>
  <c r="W14" i="38"/>
  <c r="W13" i="62"/>
  <c r="AE22" i="192"/>
  <c r="AE10" i="193"/>
  <c r="AE11" i="191"/>
  <c r="AE9" i="62"/>
  <c r="AE10" i="38"/>
  <c r="CI25" i="192"/>
  <c r="CI13" i="193"/>
  <c r="CI13" i="38"/>
  <c r="CI14" i="191"/>
  <c r="CI12" i="62"/>
  <c r="BS40" i="192"/>
  <c r="BS28" i="193"/>
  <c r="BS29" i="191"/>
  <c r="BS27" i="62"/>
  <c r="BS28" i="38"/>
  <c r="CA14" i="191"/>
  <c r="CA25" i="192"/>
  <c r="CA13" i="193"/>
  <c r="CA13" i="38"/>
  <c r="CA12" i="62"/>
  <c r="AE48" i="192"/>
  <c r="AE36" i="193"/>
  <c r="AE37" i="191"/>
  <c r="AE35" i="62"/>
  <c r="AE36" i="38"/>
  <c r="AU21" i="192"/>
  <c r="AU9" i="193"/>
  <c r="AU10" i="191"/>
  <c r="AU8" i="62"/>
  <c r="AU9" i="38"/>
  <c r="AU43" i="192"/>
  <c r="AU31" i="193"/>
  <c r="AU32" i="191"/>
  <c r="AU31" i="38"/>
  <c r="AU30" i="62"/>
  <c r="W23" i="191"/>
  <c r="W34" i="192"/>
  <c r="W22" i="193"/>
  <c r="W21" i="62"/>
  <c r="W22" i="38"/>
  <c r="CA30" i="192"/>
  <c r="CA18" i="193"/>
  <c r="CA17" i="62"/>
  <c r="CA19" i="191"/>
  <c r="CA18" i="38"/>
  <c r="BS22" i="192"/>
  <c r="BS10" i="193"/>
  <c r="BS11" i="191"/>
  <c r="BS9" i="62"/>
  <c r="BS10" i="38"/>
  <c r="AU22" i="191"/>
  <c r="AU33" i="192"/>
  <c r="AU21" i="193"/>
  <c r="AU20" i="62"/>
  <c r="AU21" i="38"/>
  <c r="CI36" i="192"/>
  <c r="CI24" i="193"/>
  <c r="CI25" i="191"/>
  <c r="CI24" i="38"/>
  <c r="CI23" i="62"/>
  <c r="W32" i="192"/>
  <c r="W20" i="193"/>
  <c r="W19" i="62"/>
  <c r="W21" i="191"/>
  <c r="W20" i="38"/>
  <c r="AE34" i="192"/>
  <c r="AE22" i="193"/>
  <c r="AE23" i="191"/>
  <c r="AE22" i="38"/>
  <c r="AE21" i="62"/>
  <c r="AM13" i="193"/>
  <c r="AM14" i="191"/>
  <c r="AM13" i="38"/>
  <c r="AM25" i="192"/>
  <c r="AM12" i="62"/>
  <c r="O33" i="191"/>
  <c r="O31" i="62"/>
  <c r="O44" i="192"/>
  <c r="O32" i="193"/>
  <c r="O32" i="38"/>
  <c r="CI47" i="192"/>
  <c r="CI36" i="191"/>
  <c r="CI35" i="193"/>
  <c r="CI35" i="38"/>
  <c r="CI34" i="62"/>
  <c r="BS34" i="191"/>
  <c r="BS45" i="192"/>
  <c r="BS33" i="193"/>
  <c r="BS33" i="38"/>
  <c r="BS32" i="62"/>
  <c r="CI20" i="191"/>
  <c r="CI31" i="192"/>
  <c r="CI19" i="193"/>
  <c r="CI19" i="38"/>
  <c r="CI18" i="62"/>
  <c r="CA32" i="192"/>
  <c r="CA20" i="193"/>
  <c r="CA21" i="191"/>
  <c r="CA19" i="62"/>
  <c r="CA20" i="38"/>
  <c r="O41" i="192"/>
  <c r="O29" i="193"/>
  <c r="O30" i="191"/>
  <c r="O29" i="38"/>
  <c r="O28" i="62"/>
  <c r="W29" i="192"/>
  <c r="W17" i="193"/>
  <c r="W18" i="191"/>
  <c r="W17" i="38"/>
  <c r="W16" i="62"/>
  <c r="G45" i="192"/>
  <c r="G34" i="191"/>
  <c r="G32" i="62"/>
  <c r="G33" i="38"/>
  <c r="AE24" i="193"/>
  <c r="AE24" i="38"/>
  <c r="AE25" i="191"/>
  <c r="AE36" i="192"/>
  <c r="AE23" i="62"/>
  <c r="W30" i="191"/>
  <c r="W41" i="192"/>
  <c r="W29" i="193"/>
  <c r="W29" i="38"/>
  <c r="W28" i="62"/>
  <c r="AM37" i="192"/>
  <c r="AM25" i="193"/>
  <c r="AM24" i="62"/>
  <c r="AM26" i="191"/>
  <c r="AM25" i="38"/>
  <c r="W23" i="192"/>
  <c r="W11" i="193"/>
  <c r="W12" i="191"/>
  <c r="W11" i="38"/>
  <c r="W10" i="62"/>
  <c r="BK22" i="191"/>
  <c r="BK33" i="192"/>
  <c r="BK21" i="193"/>
  <c r="BK21" i="38"/>
  <c r="BK20" i="62"/>
  <c r="BC24" i="191"/>
  <c r="BC35" i="192"/>
  <c r="BC23" i="193"/>
  <c r="BC23" i="38"/>
  <c r="BC22" i="62"/>
  <c r="G10" i="193"/>
  <c r="G11" i="191"/>
  <c r="G22" i="192"/>
  <c r="G9" i="62"/>
  <c r="G10" i="38"/>
  <c r="O17" i="191"/>
  <c r="O28" i="192"/>
  <c r="O16" i="193"/>
  <c r="O16" i="38"/>
  <c r="O15" i="62"/>
  <c r="G32" i="191"/>
  <c r="G43" i="192"/>
  <c r="G31" i="193"/>
  <c r="G31" i="38"/>
  <c r="G30" i="62"/>
  <c r="CA13" i="191"/>
  <c r="CA24" i="192"/>
  <c r="CA12" i="193"/>
  <c r="CA11" i="62"/>
  <c r="CA12" i="38"/>
  <c r="G24" i="192"/>
  <c r="G12" i="193"/>
  <c r="G13" i="191"/>
  <c r="G12" i="38"/>
  <c r="G11" i="62"/>
  <c r="AU23" i="192"/>
  <c r="AU10" i="62"/>
  <c r="AU11" i="193"/>
  <c r="AU12" i="191"/>
  <c r="AU11" i="38"/>
  <c r="BK21" i="191"/>
  <c r="BK32" i="192"/>
  <c r="BK20" i="193"/>
  <c r="BK19" i="62"/>
  <c r="BK20" i="38"/>
  <c r="AM16" i="191"/>
  <c r="AM15" i="38"/>
  <c r="AM27" i="192"/>
  <c r="AM15" i="193"/>
  <c r="AM14" i="62"/>
  <c r="AE18" i="191"/>
  <c r="AE17" i="193"/>
  <c r="AE16" i="62"/>
  <c r="AE29" i="192"/>
  <c r="AE17" i="38"/>
  <c r="BC32" i="192"/>
  <c r="BC19" i="62"/>
  <c r="BC21" i="191"/>
  <c r="BC20" i="193"/>
  <c r="BC20" i="38"/>
  <c r="W19" i="191"/>
  <c r="W30" i="192"/>
  <c r="W18" i="193"/>
  <c r="W17" i="62"/>
  <c r="W18" i="38"/>
  <c r="AE40" i="192"/>
  <c r="AE28" i="38"/>
  <c r="AE28" i="193"/>
  <c r="AE29" i="191"/>
  <c r="AE27" i="62"/>
  <c r="BS17" i="191"/>
  <c r="BS28" i="192"/>
  <c r="BS16" i="193"/>
  <c r="BS16" i="38"/>
  <c r="BS15" i="62"/>
  <c r="BS27" i="191"/>
  <c r="BS38" i="192"/>
  <c r="BS26" i="193"/>
  <c r="BS25" i="62"/>
  <c r="BS26" i="38"/>
  <c r="G20" i="191"/>
  <c r="G31" i="192"/>
  <c r="G19" i="193"/>
  <c r="G19" i="38"/>
  <c r="G18" i="62"/>
  <c r="BS48" i="192"/>
  <c r="BS37" i="191"/>
  <c r="BS36" i="38"/>
  <c r="BS36" i="193"/>
  <c r="BS35" i="62"/>
  <c r="BC39" i="192"/>
  <c r="BC27" i="193"/>
  <c r="BC28" i="191"/>
  <c r="BC27" i="38"/>
  <c r="BC26" i="62"/>
  <c r="AM24" i="192"/>
  <c r="AM12" i="193"/>
  <c r="AM13" i="191"/>
  <c r="AM11" i="62"/>
  <c r="AM12" i="38"/>
  <c r="AM36" i="193"/>
  <c r="AM36" i="38"/>
  <c r="AM48" i="192"/>
  <c r="AM37" i="191"/>
  <c r="AM35" i="62"/>
  <c r="W33" i="192"/>
  <c r="W21" i="193"/>
  <c r="W22" i="191"/>
  <c r="W20" i="62"/>
  <c r="W21" i="38"/>
  <c r="BC32" i="191"/>
  <c r="BC31" i="193"/>
  <c r="BC43" i="192"/>
  <c r="BC31" i="38"/>
  <c r="BC30" i="62"/>
  <c r="BC27" i="191"/>
  <c r="BC38" i="192"/>
  <c r="BC26" i="193"/>
  <c r="BC26" i="38"/>
  <c r="BC25" i="62"/>
  <c r="W44" i="192"/>
  <c r="W32" i="193"/>
  <c r="W33" i="191"/>
  <c r="W31" i="62"/>
  <c r="W32" i="38"/>
  <c r="O31" i="191"/>
  <c r="O30" i="38"/>
  <c r="O42" i="192"/>
  <c r="O30" i="193"/>
  <c r="O29" i="62"/>
  <c r="CA36" i="191"/>
  <c r="CA47" i="192"/>
  <c r="CA35" i="193"/>
  <c r="CA35" i="38"/>
  <c r="CA34" i="62"/>
  <c r="AE36" i="191"/>
  <c r="AE47" i="192"/>
  <c r="AE35" i="193"/>
  <c r="AE34" i="62"/>
  <c r="AE35" i="38"/>
  <c r="AU30" i="191"/>
  <c r="AU41" i="192"/>
  <c r="AU29" i="193"/>
  <c r="AU29" i="38"/>
  <c r="AU28" i="62"/>
  <c r="AM33" i="192"/>
  <c r="AM21" i="38"/>
  <c r="AM21" i="193"/>
  <c r="AM22" i="191"/>
  <c r="AM20" i="62"/>
  <c r="AM25" i="191"/>
  <c r="AM36" i="192"/>
  <c r="AM24" i="193"/>
  <c r="AM23" i="62"/>
  <c r="AM24" i="38"/>
  <c r="AE20" i="191"/>
  <c r="AE31" i="192"/>
  <c r="AE19" i="193"/>
  <c r="AE18" i="62"/>
  <c r="AE19" i="38"/>
  <c r="AM9" i="191"/>
  <c r="AM20" i="192"/>
  <c r="AM8" i="193"/>
  <c r="AM8" i="38"/>
  <c r="AM7" i="62"/>
  <c r="BK18" i="191"/>
  <c r="BK17" i="193"/>
  <c r="BK29" i="192"/>
  <c r="BK16" i="62"/>
  <c r="BK17" i="38"/>
  <c r="BK44" i="192"/>
  <c r="BK32" i="193"/>
  <c r="BK33" i="191"/>
  <c r="BK32" i="38"/>
  <c r="BK31" i="62"/>
  <c r="BK16" i="191"/>
  <c r="BK27" i="192"/>
  <c r="BK15" i="193"/>
  <c r="BK15" i="38"/>
  <c r="BK14" i="62"/>
  <c r="CA34" i="192"/>
  <c r="CA22" i="193"/>
  <c r="CA23" i="191"/>
  <c r="CA22" i="38"/>
  <c r="CA21" i="62"/>
  <c r="BC23" i="192"/>
  <c r="BC11" i="193"/>
  <c r="BC12" i="191"/>
  <c r="BC10" i="62"/>
  <c r="BC11" i="38"/>
  <c r="CI28" i="192"/>
  <c r="CI16" i="193"/>
  <c r="CI17" i="191"/>
  <c r="CI15" i="62"/>
  <c r="CI16" i="38"/>
  <c r="AU18" i="191"/>
  <c r="AU29" i="192"/>
  <c r="AU17" i="193"/>
  <c r="AU17" i="38"/>
  <c r="AU16" i="62"/>
  <c r="AE13" i="191"/>
  <c r="AE24" i="192"/>
  <c r="AE12" i="193"/>
  <c r="AE11" i="62"/>
  <c r="AE12" i="38"/>
  <c r="CI8" i="191"/>
  <c r="CI7" i="193"/>
  <c r="CI7" i="38"/>
  <c r="CI19" i="192"/>
  <c r="CI6" i="62"/>
  <c r="BS10" i="191"/>
  <c r="BS21" i="192"/>
  <c r="BS9" i="193"/>
  <c r="BS9" i="38"/>
  <c r="BS8" i="62"/>
  <c r="BK34" i="192"/>
  <c r="BK22" i="193"/>
  <c r="BK23" i="191"/>
  <c r="BK22" i="38"/>
  <c r="BK21" i="62"/>
  <c r="BC25" i="192"/>
  <c r="BC13" i="193"/>
  <c r="BC14" i="191"/>
  <c r="BC12" i="62"/>
  <c r="BC13" i="38"/>
  <c r="AM30" i="192"/>
  <c r="AM18" i="193"/>
  <c r="AM17" i="62"/>
  <c r="AM19" i="191"/>
  <c r="AM18" i="38"/>
  <c r="W42" i="192"/>
  <c r="W30" i="193"/>
  <c r="W31" i="191"/>
  <c r="W29" i="62"/>
  <c r="W30" i="38"/>
  <c r="O39" i="192"/>
  <c r="O27" i="193"/>
  <c r="O26" i="62"/>
  <c r="O28" i="191"/>
  <c r="O27" i="38"/>
  <c r="AE25" i="192"/>
  <c r="AE13" i="193"/>
  <c r="AE14" i="191"/>
  <c r="AE13" i="38"/>
  <c r="AE12" i="62"/>
  <c r="BS46" i="192"/>
  <c r="BS34" i="193"/>
  <c r="BS33" i="62"/>
  <c r="BS35" i="191"/>
  <c r="BS34" i="38"/>
  <c r="BS24" i="191"/>
  <c r="BS35" i="192"/>
  <c r="BS23" i="193"/>
  <c r="BS22" i="62"/>
  <c r="BS23" i="38"/>
  <c r="W31" i="193"/>
  <c r="W30" i="62"/>
  <c r="W43" i="192"/>
  <c r="W32" i="191"/>
  <c r="W31" i="38"/>
  <c r="CI45" i="192"/>
  <c r="CI33" i="193"/>
  <c r="CI32" i="62"/>
  <c r="CI34" i="191"/>
  <c r="CI33" i="38"/>
  <c r="BS26" i="192"/>
  <c r="BS14" i="193"/>
  <c r="BS15" i="191"/>
  <c r="BS14" i="38"/>
  <c r="BS13" i="62"/>
  <c r="AM10" i="191"/>
  <c r="AM21" i="192"/>
  <c r="AM9" i="193"/>
  <c r="AM8" i="62"/>
  <c r="AM9" i="38"/>
  <c r="O38" i="192"/>
  <c r="O27" i="191"/>
  <c r="O26" i="193"/>
  <c r="O26" i="38"/>
  <c r="O25" i="62"/>
  <c r="CA11" i="193"/>
  <c r="CA23" i="192"/>
  <c r="CA12" i="191"/>
  <c r="CA10" i="62"/>
  <c r="CA11" i="38"/>
  <c r="AE39" i="192"/>
  <c r="AE27" i="193"/>
  <c r="AE28" i="191"/>
  <c r="AE26" i="62"/>
  <c r="AE27" i="38"/>
  <c r="AU20" i="191"/>
  <c r="AU18" i="62"/>
  <c r="AU31" i="192"/>
  <c r="AU19" i="193"/>
  <c r="AU19" i="38"/>
  <c r="AU11" i="191"/>
  <c r="AU22" i="192"/>
  <c r="AU10" i="38"/>
  <c r="AU10" i="193"/>
  <c r="AU9" i="62"/>
  <c r="BC28" i="192"/>
  <c r="BC16" i="193"/>
  <c r="BC17" i="191"/>
  <c r="BC15" i="62"/>
  <c r="BC16" i="38"/>
  <c r="AE16" i="191"/>
  <c r="AE27" i="192"/>
  <c r="AE15" i="193"/>
  <c r="AE14" i="62"/>
  <c r="AE15" i="38"/>
  <c r="BC30" i="191"/>
  <c r="BC41" i="192"/>
  <c r="BC29" i="193"/>
  <c r="BC28" i="62"/>
  <c r="BC29" i="38"/>
  <c r="BK19" i="192"/>
  <c r="BK7" i="193"/>
  <c r="BK7" i="38"/>
  <c r="BK8" i="191"/>
  <c r="BK44" s="1"/>
  <c r="BK6" i="62"/>
  <c r="W8" i="191"/>
  <c r="W19" i="192"/>
  <c r="W7" i="38"/>
  <c r="W7" i="193"/>
  <c r="W6" i="62"/>
  <c r="AU14" i="193"/>
  <c r="AU26" i="192"/>
  <c r="AU15" i="191"/>
  <c r="AU14" i="38"/>
  <c r="AU13" i="62"/>
  <c r="W20" i="191"/>
  <c r="W19" i="38"/>
  <c r="W31" i="192"/>
  <c r="W19" i="193"/>
  <c r="W18" i="62"/>
  <c r="O24" i="192"/>
  <c r="O12" i="193"/>
  <c r="O13" i="191"/>
  <c r="O12" i="38"/>
  <c r="O11" i="62"/>
  <c r="G10" i="191"/>
  <c r="G8" i="62"/>
  <c r="G21" i="192"/>
  <c r="G9" i="193"/>
  <c r="G9" i="38"/>
  <c r="CA36" i="192"/>
  <c r="CA24" i="193"/>
  <c r="CA25" i="191"/>
  <c r="CA23" i="62"/>
  <c r="CA24" i="38"/>
  <c r="CA31" i="192"/>
  <c r="CA19" i="193"/>
  <c r="CA20" i="191"/>
  <c r="CA19" i="38"/>
  <c r="CA18" i="62"/>
  <c r="AM11" i="191"/>
  <c r="AM22" i="192"/>
  <c r="AM10" i="193"/>
  <c r="AM9" i="62"/>
  <c r="AM10" i="38"/>
  <c r="CI16" i="191"/>
  <c r="CI27" i="192"/>
  <c r="CI15" i="193"/>
  <c r="CI15" i="38"/>
  <c r="CI14" i="62"/>
  <c r="G42" i="192"/>
  <c r="G30" i="193"/>
  <c r="G31" i="191"/>
  <c r="G30" i="38"/>
  <c r="G29" i="62"/>
  <c r="W36" i="193"/>
  <c r="W35" i="62"/>
  <c r="W48" i="192"/>
  <c r="W37" i="191"/>
  <c r="W36" i="38"/>
  <c r="AM47" i="192"/>
  <c r="AM35" i="193"/>
  <c r="AM36" i="191"/>
  <c r="AM35" i="38"/>
  <c r="AM34" i="62"/>
  <c r="G48" i="192"/>
  <c r="G36" i="193"/>
  <c r="G37" i="191"/>
  <c r="G35" i="62"/>
  <c r="G36" i="38"/>
  <c r="BC19" i="191"/>
  <c r="BC30" i="192"/>
  <c r="BC18" i="193"/>
  <c r="BC17" i="62"/>
  <c r="BC18" i="38"/>
  <c r="W37" i="192"/>
  <c r="W25" i="193"/>
  <c r="W26" i="191"/>
  <c r="W25" i="38"/>
  <c r="W24" i="62"/>
  <c r="O21" i="192"/>
  <c r="O9" i="193"/>
  <c r="O10" i="191"/>
  <c r="O9" i="38"/>
  <c r="O8" i="62"/>
  <c r="BS41" i="192"/>
  <c r="BS29" i="193"/>
  <c r="BS30" i="191"/>
  <c r="BS28" i="62"/>
  <c r="BS29" i="38"/>
  <c r="O19" i="192"/>
  <c r="O7" i="38"/>
  <c r="O8" i="191"/>
  <c r="O7" i="193"/>
  <c r="O6" i="62"/>
  <c r="AE41" i="192"/>
  <c r="AE29" i="193"/>
  <c r="AE30" i="191"/>
  <c r="AE29" i="38"/>
  <c r="AE28" i="62"/>
  <c r="BC37" i="192"/>
  <c r="BC25" i="193"/>
  <c r="BC26" i="191"/>
  <c r="BC25" i="38"/>
  <c r="BC24" i="62"/>
  <c r="AU9" i="191"/>
  <c r="AU20" i="192"/>
  <c r="AU8" i="193"/>
  <c r="AU8" i="38"/>
  <c r="AU7" i="62"/>
  <c r="G22" i="193"/>
  <c r="G23" i="191"/>
  <c r="G34" i="192"/>
  <c r="G22" i="38"/>
  <c r="G21" i="62"/>
  <c r="CI30" i="191"/>
  <c r="CI41" i="192"/>
  <c r="CI29" i="193"/>
  <c r="CI29" i="38"/>
  <c r="CI28" i="62"/>
  <c r="CI10" i="191"/>
  <c r="CI21" i="192"/>
  <c r="CI9" i="193"/>
  <c r="CI9" i="38"/>
  <c r="CI8" i="62"/>
  <c r="W15" i="193"/>
  <c r="W16" i="191"/>
  <c r="W27" i="192"/>
  <c r="W14" i="62"/>
  <c r="W15" i="38"/>
  <c r="BS13" i="193"/>
  <c r="BS25" i="192"/>
  <c r="BS14" i="191"/>
  <c r="BS12" i="62"/>
  <c r="BS13" i="38"/>
  <c r="AE32" i="191"/>
  <c r="AE43" i="192"/>
  <c r="AE31" i="193"/>
  <c r="AE31" i="38"/>
  <c r="AE30" i="62"/>
  <c r="O22" i="192"/>
  <c r="O10" i="193"/>
  <c r="O11" i="191"/>
  <c r="O10" i="38"/>
  <c r="O9" i="62"/>
  <c r="BK42" i="192"/>
  <c r="BK30" i="193"/>
  <c r="BK31" i="191"/>
  <c r="BK29" i="62"/>
  <c r="BK30" i="38"/>
  <c r="BC16" i="191"/>
  <c r="BC27" i="192"/>
  <c r="BC15" i="193"/>
  <c r="BC15" i="38"/>
  <c r="BC14" i="62"/>
  <c r="O37" i="191"/>
  <c r="O35" i="62"/>
  <c r="O36" i="193"/>
  <c r="O48" i="192"/>
  <c r="O36" i="38"/>
  <c r="O22" i="191"/>
  <c r="O33" i="192"/>
  <c r="O21" i="193"/>
  <c r="O20" i="62"/>
  <c r="O21" i="38"/>
  <c r="BK27" i="191"/>
  <c r="BK38" i="192"/>
  <c r="BK26" i="193"/>
  <c r="BK25" i="62"/>
  <c r="BK26" i="38"/>
  <c r="CI22" i="192"/>
  <c r="CI10" i="193"/>
  <c r="CI11" i="191"/>
  <c r="CI9" i="62"/>
  <c r="CI10" i="38"/>
  <c r="BK31" i="192"/>
  <c r="BK19" i="193"/>
  <c r="BK20" i="191"/>
  <c r="BK19" i="38"/>
  <c r="BK18" i="62"/>
  <c r="CI39" i="192"/>
  <c r="CI27" i="193"/>
  <c r="CI28" i="191"/>
  <c r="CI26" i="62"/>
  <c r="CI27" i="38"/>
  <c r="O19" i="191"/>
  <c r="O18" i="193"/>
  <c r="O30" i="192"/>
  <c r="O17" i="62"/>
  <c r="O18" i="38"/>
  <c r="CA42" i="192"/>
  <c r="CA30" i="193"/>
  <c r="CA31" i="191"/>
  <c r="CA30" i="38"/>
  <c r="CA29" i="62"/>
  <c r="BC42" i="192"/>
  <c r="BC30" i="193"/>
  <c r="BC31" i="191"/>
  <c r="BC30" i="38"/>
  <c r="BC29" i="62"/>
  <c r="AU36" i="193"/>
  <c r="AU48" i="192"/>
  <c r="AU36" i="38"/>
  <c r="AU37" i="191"/>
  <c r="AU35" i="62"/>
  <c r="CA10" i="191"/>
  <c r="CA21" i="192"/>
  <c r="CA9" i="193"/>
  <c r="CA8" i="62"/>
  <c r="CA9" i="38"/>
  <c r="AU39" i="192"/>
  <c r="AU28" i="191"/>
  <c r="AU27" i="193"/>
  <c r="AU27" i="38"/>
  <c r="AU26" i="62"/>
  <c r="CA20" i="192"/>
  <c r="CA8" i="193"/>
  <c r="CA9" i="191"/>
  <c r="CA8" i="38"/>
  <c r="CA7" i="62"/>
  <c r="BC21" i="192"/>
  <c r="BC9" i="193"/>
  <c r="BC9" i="38"/>
  <c r="BC10" i="191"/>
  <c r="BC8" i="62"/>
  <c r="BK40" i="192"/>
  <c r="BK28" i="193"/>
  <c r="BK29" i="191"/>
  <c r="BK28" i="38"/>
  <c r="BK27" i="62"/>
  <c r="BC40" i="192"/>
  <c r="BC28" i="193"/>
  <c r="BC29" i="191"/>
  <c r="BC27" i="62"/>
  <c r="BC28" i="38"/>
  <c r="CI33" i="191"/>
  <c r="CI32" i="38"/>
  <c r="CI44" i="192"/>
  <c r="CI32" i="193"/>
  <c r="CI31" i="62"/>
  <c r="W38" i="192"/>
  <c r="W26" i="193"/>
  <c r="W27" i="191"/>
  <c r="W26" i="38"/>
  <c r="W25" i="62"/>
  <c r="BK37" i="191"/>
  <c r="BK48" i="192"/>
  <c r="BK36" i="38"/>
  <c r="BK36" i="193"/>
  <c r="BK35" i="62"/>
  <c r="AU45" i="192"/>
  <c r="AU33" i="193"/>
  <c r="AU34" i="191"/>
  <c r="AU33" i="38"/>
  <c r="AU32" i="62"/>
  <c r="CA27" i="192"/>
  <c r="CA15" i="193"/>
  <c r="CA16" i="191"/>
  <c r="CA15" i="38"/>
  <c r="CA14" i="62"/>
  <c r="AU37" i="192"/>
  <c r="AU25" i="193"/>
  <c r="AU26" i="191"/>
  <c r="AU25" i="38"/>
  <c r="AU24" i="62"/>
  <c r="BC22" i="192"/>
  <c r="BC10" i="193"/>
  <c r="BC11" i="191"/>
  <c r="BC9" i="62"/>
  <c r="BC10" i="38"/>
  <c r="AE9" i="193"/>
  <c r="AE10" i="191"/>
  <c r="AE21" i="192"/>
  <c r="AE9" i="38"/>
  <c r="AE8" i="62"/>
  <c r="BK11" i="191"/>
  <c r="BK22" i="192"/>
  <c r="BK10" i="193"/>
  <c r="BK9" i="62"/>
  <c r="BK10" i="38"/>
  <c r="G20" i="192"/>
  <c r="G8" i="193"/>
  <c r="G9" i="191"/>
  <c r="G7" i="62"/>
  <c r="G8" i="38"/>
  <c r="BS27" i="192"/>
  <c r="BS15" i="193"/>
  <c r="BS16" i="191"/>
  <c r="BS14" i="62"/>
  <c r="BS15" i="38"/>
  <c r="BS36" i="192"/>
  <c r="BS24" i="193"/>
  <c r="BS25" i="191"/>
  <c r="BS24" i="38"/>
  <c r="BS23" i="62"/>
  <c r="G17" i="191"/>
  <c r="G28" i="192"/>
  <c r="G16" i="193"/>
  <c r="G16" i="38"/>
  <c r="G15" i="62"/>
  <c r="BS22" i="193"/>
  <c r="BS23" i="191"/>
  <c r="BS34" i="192"/>
  <c r="BS22" i="38"/>
  <c r="BS21" i="62"/>
  <c r="CI20" i="193"/>
  <c r="CI21" i="191"/>
  <c r="CI32" i="192"/>
  <c r="CI19" i="62"/>
  <c r="CI20" i="38"/>
  <c r="AE19" i="192"/>
  <c r="AE7" i="193"/>
  <c r="AE43" s="1"/>
  <c r="AE7" i="38"/>
  <c r="AE8" i="191"/>
  <c r="AE6" i="62"/>
  <c r="CA37" i="191"/>
  <c r="CA36" i="38"/>
  <c r="CA36" i="193"/>
  <c r="CA48" i="192"/>
  <c r="CA35" i="62"/>
  <c r="AE37" i="192"/>
  <c r="AE26" i="191"/>
  <c r="AE25" i="193"/>
  <c r="AE25" i="38"/>
  <c r="AE24" i="62"/>
  <c r="AE17" i="191"/>
  <c r="AE15" i="62"/>
  <c r="AE28" i="192"/>
  <c r="AE16" i="193"/>
  <c r="AE16" i="38"/>
  <c r="AM12" i="191"/>
  <c r="AM23" i="192"/>
  <c r="AM11" i="193"/>
  <c r="AM11" i="38"/>
  <c r="AM10" i="62"/>
  <c r="CA34" i="191"/>
  <c r="CA45" i="192"/>
  <c r="CA33" i="193"/>
  <c r="CA33" i="38"/>
  <c r="CA32" i="62"/>
  <c r="W13" i="191"/>
  <c r="W24" i="192"/>
  <c r="W12" i="193"/>
  <c r="W11" i="62"/>
  <c r="W12" i="38"/>
  <c r="G24" i="191"/>
  <c r="G35" i="192"/>
  <c r="G23" i="193"/>
  <c r="G22" i="62"/>
  <c r="G23" i="38"/>
  <c r="BC31" i="192"/>
  <c r="BC19" i="193"/>
  <c r="BC20" i="191"/>
  <c r="BC18" i="62"/>
  <c r="BC19" i="38"/>
  <c r="AM31" i="192"/>
  <c r="AM19" i="193"/>
  <c r="AM20" i="191"/>
  <c r="AM19" i="38"/>
  <c r="AM18" i="62"/>
  <c r="AE19" i="191"/>
  <c r="AE18" i="38"/>
  <c r="AE30" i="192"/>
  <c r="AE18" i="193"/>
  <c r="AE17" i="62"/>
  <c r="BC18" i="191"/>
  <c r="BC29" i="192"/>
  <c r="BC17" i="193"/>
  <c r="BC16" i="62"/>
  <c r="BC17" i="38"/>
  <c r="AM29" i="193"/>
  <c r="AM28" i="62"/>
  <c r="AM30" i="191"/>
  <c r="AM41" i="192"/>
  <c r="AM29" i="38"/>
  <c r="AE33" i="191"/>
  <c r="AE44" i="192"/>
  <c r="AE32" i="193"/>
  <c r="AE32" i="38"/>
  <c r="AE31" i="62"/>
  <c r="AU26" i="193"/>
  <c r="AU38" i="192"/>
  <c r="AU27" i="191"/>
  <c r="AU26" i="38"/>
  <c r="AU25" i="62"/>
  <c r="CI46" i="192"/>
  <c r="CI34" i="193"/>
  <c r="CI33" i="62"/>
  <c r="CI35" i="191"/>
  <c r="CI34" i="38"/>
  <c r="CA38" i="192"/>
  <c r="CA26" i="193"/>
  <c r="CA27" i="191"/>
  <c r="CA26" i="38"/>
  <c r="CA25" i="62"/>
  <c r="CA19" i="192"/>
  <c r="CA7" i="38"/>
  <c r="CA8" i="191"/>
  <c r="CA44" s="1"/>
  <c r="CA7" i="193"/>
  <c r="CA6" i="62"/>
  <c r="CI22" i="191"/>
  <c r="CI33" i="192"/>
  <c r="CI21" i="193"/>
  <c r="CI20" i="62"/>
  <c r="CI21" i="38"/>
  <c r="BS21" i="191"/>
  <c r="BS32" i="192"/>
  <c r="BS20" i="193"/>
  <c r="BS20" i="38"/>
  <c r="BS19" i="62"/>
  <c r="AM44" i="192"/>
  <c r="AM32" i="193"/>
  <c r="AM33" i="191"/>
  <c r="AM31" i="62"/>
  <c r="AM32" i="38"/>
  <c r="BK15" i="191"/>
  <c r="BK26" i="192"/>
  <c r="BK14" i="193"/>
  <c r="BK13" i="62"/>
  <c r="BK14" i="38"/>
  <c r="CI31" i="193"/>
  <c r="CI32" i="191"/>
  <c r="CI43" i="192"/>
  <c r="CI31" i="38"/>
  <c r="CI30" i="62"/>
  <c r="BC47" i="192"/>
  <c r="BC35" i="193"/>
  <c r="BC36" i="191"/>
  <c r="BC35" i="38"/>
  <c r="BC34" i="62"/>
  <c r="BK55" i="192" l="1"/>
  <c r="CA43" i="193"/>
  <c r="CI44" i="191"/>
  <c r="G55" i="192"/>
  <c r="AU43" i="193"/>
  <c r="BS44" i="191"/>
  <c r="CI43" i="193"/>
  <c r="AM43"/>
  <c r="AM55" i="192"/>
  <c r="W55"/>
  <c r="G44" i="191"/>
  <c r="G43" i="193"/>
  <c r="O44" i="191"/>
  <c r="W43" i="193"/>
  <c r="BS55" i="192"/>
  <c r="AU55"/>
  <c r="AE55"/>
  <c r="O55"/>
  <c r="W42" i="62"/>
  <c r="O43" i="193"/>
  <c r="W44" i="191"/>
  <c r="BK43" i="193"/>
  <c r="CI55" i="192"/>
  <c r="BC44" i="191"/>
  <c r="AJ49" i="40"/>
  <c r="O43" i="38"/>
  <c r="AM43"/>
  <c r="AM49" i="40"/>
  <c r="CI42" i="62"/>
  <c r="BS43" i="38"/>
  <c r="AQ49" i="40"/>
  <c r="BC42" i="62"/>
  <c r="CI43" i="38"/>
  <c r="AS49" i="40"/>
  <c r="CA55" i="192"/>
  <c r="AU44" i="191"/>
  <c r="AE43" i="38"/>
  <c r="AL49" i="40"/>
  <c r="AU42" i="62"/>
  <c r="CA42"/>
  <c r="AR49" i="40"/>
  <c r="CA43" i="38"/>
  <c r="G43"/>
  <c r="AI49" i="40"/>
  <c r="BC43" i="38"/>
  <c r="AO49" i="40"/>
  <c r="BK43" i="38"/>
  <c r="AP49" i="40"/>
  <c r="AE42" i="62"/>
  <c r="BS42"/>
  <c r="BK42"/>
  <c r="O42"/>
  <c r="AN49" i="40"/>
  <c r="AU43" i="38"/>
  <c r="W43"/>
  <c r="AK49" i="40"/>
  <c r="AE44" i="191"/>
  <c r="AM44"/>
  <c r="BC43" i="193"/>
  <c r="AM42" i="62"/>
  <c r="G42"/>
  <c r="CI38"/>
  <c r="CI39" i="193"/>
  <c r="CI40" i="191"/>
  <c r="CI51" i="192"/>
  <c r="CI39" i="38"/>
  <c r="AS48" i="40" s="1"/>
  <c r="O39" i="193"/>
  <c r="O51" i="192"/>
  <c r="O38" i="62"/>
  <c r="O39" i="38"/>
  <c r="AJ48" i="40" s="1"/>
  <c r="O40" i="191"/>
  <c r="BC51" i="192"/>
  <c r="BC39" i="38"/>
  <c r="AO48" i="40" s="1"/>
  <c r="BC40" i="191"/>
  <c r="BC38" i="62"/>
  <c r="BC39" i="193"/>
  <c r="BK38" i="62"/>
  <c r="BK40" i="191"/>
  <c r="BK39" i="193"/>
  <c r="BK51" i="192"/>
  <c r="BK39" i="38"/>
  <c r="AP48" i="40" s="1"/>
  <c r="G39" i="38"/>
  <c r="AI48" i="40" s="1"/>
  <c r="G40" i="191"/>
  <c r="G51" i="192"/>
  <c r="G39" i="193"/>
  <c r="G38" i="62"/>
  <c r="W40" i="191"/>
  <c r="W39" i="38"/>
  <c r="AK48" i="40" s="1"/>
  <c r="W39" i="193"/>
  <c r="W38" i="62"/>
  <c r="W51" i="192"/>
  <c r="AE39" i="193"/>
  <c r="AE40" i="191"/>
  <c r="AE38" i="62"/>
  <c r="AE51" i="192"/>
  <c r="AE39" i="38"/>
  <c r="AL48" i="40" s="1"/>
  <c r="AU40" i="191"/>
  <c r="AU39" i="193"/>
  <c r="AU51" i="192"/>
  <c r="AU39" i="38"/>
  <c r="AN48" i="40" s="1"/>
  <c r="AU38" i="62"/>
  <c r="CA51" i="192"/>
  <c r="CA40" i="191"/>
  <c r="CA39" i="193"/>
  <c r="CA38" i="62"/>
  <c r="CA39" i="38"/>
  <c r="AR48" i="40" s="1"/>
  <c r="AM39" i="193"/>
  <c r="AM38" i="62"/>
  <c r="AM40" i="191"/>
  <c r="AM51" i="192"/>
  <c r="AM39" i="38"/>
  <c r="AM48" i="40" s="1"/>
  <c r="BS39" i="38"/>
  <c r="AQ48" i="40" s="1"/>
  <c r="BS40" i="191"/>
  <c r="BS38" i="62"/>
  <c r="BS39" i="193"/>
  <c r="BS51" i="192"/>
  <c r="AO16" i="40"/>
  <c r="AM37" i="193"/>
  <c r="AM38" i="191"/>
  <c r="AM49" i="192"/>
  <c r="AM36" i="62"/>
  <c r="AM37" i="38"/>
  <c r="BK37" i="193"/>
  <c r="BK38" i="191"/>
  <c r="BK49" i="192"/>
  <c r="BK36" i="62"/>
  <c r="BK37" i="38"/>
  <c r="CI37" i="193"/>
  <c r="CI38" i="191"/>
  <c r="CI49" i="192"/>
  <c r="CI36" i="62"/>
  <c r="CI37" i="38"/>
  <c r="W37" i="193"/>
  <c r="W38" i="191"/>
  <c r="W49" i="192"/>
  <c r="W36" i="62"/>
  <c r="W37" i="38"/>
  <c r="AU37" i="193"/>
  <c r="AU38" i="191"/>
  <c r="AU49" i="192"/>
  <c r="AU36" i="62"/>
  <c r="AU37" i="38"/>
  <c r="BS37" i="193"/>
  <c r="BS38" i="191"/>
  <c r="BS49" i="192"/>
  <c r="BS36" i="62"/>
  <c r="BS37" i="38"/>
  <c r="G37" i="193"/>
  <c r="G38" i="191"/>
  <c r="G49" i="192"/>
  <c r="G36" i="62"/>
  <c r="G37" i="38"/>
  <c r="AE37" i="193"/>
  <c r="AE38" i="191"/>
  <c r="AE49" i="192"/>
  <c r="AE36" i="62"/>
  <c r="AE37" i="38"/>
  <c r="BC37" i="193"/>
  <c r="BC38" i="191"/>
  <c r="BC49" i="192"/>
  <c r="BC36" i="62"/>
  <c r="BC37" i="38"/>
  <c r="CA37" i="193"/>
  <c r="CA38" i="191"/>
  <c r="CA49" i="192"/>
  <c r="CA36" i="62"/>
  <c r="CA37" i="38"/>
  <c r="O37" i="193"/>
  <c r="O38" i="191"/>
  <c r="O49" i="192"/>
  <c r="O36" i="62"/>
  <c r="O37" i="38"/>
  <c r="AM41" i="40"/>
  <c r="AQ29"/>
  <c r="AS30"/>
  <c r="AR16"/>
  <c r="AR35"/>
  <c r="AS43"/>
  <c r="AN35"/>
  <c r="AO26"/>
  <c r="AL27"/>
  <c r="AI32"/>
  <c r="AM20"/>
  <c r="AL25"/>
  <c r="AL34"/>
  <c r="AL16"/>
  <c r="AI25"/>
  <c r="AI17"/>
  <c r="AR24"/>
  <c r="AS41"/>
  <c r="AO37"/>
  <c r="AP37"/>
  <c r="AO18"/>
  <c r="AR17"/>
  <c r="AR39"/>
  <c r="AJ27"/>
  <c r="AP35"/>
  <c r="AO24"/>
  <c r="AP39"/>
  <c r="AJ19"/>
  <c r="AK24"/>
  <c r="AS18"/>
  <c r="AI31"/>
  <c r="AO34"/>
  <c r="AJ16"/>
  <c r="AK34"/>
  <c r="AO27"/>
  <c r="AI45"/>
  <c r="AM44"/>
  <c r="AK45"/>
  <c r="AS24"/>
  <c r="AM19"/>
  <c r="AR28"/>
  <c r="AR33"/>
  <c r="AK28"/>
  <c r="AK16"/>
  <c r="AP16"/>
  <c r="AL24"/>
  <c r="AN19"/>
  <c r="AL36"/>
  <c r="AK40"/>
  <c r="AQ43"/>
  <c r="AL22"/>
  <c r="AJ36"/>
  <c r="AM27"/>
  <c r="AQ18"/>
  <c r="AL21"/>
  <c r="AN26"/>
  <c r="AS25"/>
  <c r="AP24"/>
  <c r="AM33"/>
  <c r="AM30"/>
  <c r="AR44"/>
  <c r="AJ39"/>
  <c r="AK41"/>
  <c r="AO35"/>
  <c r="AM45"/>
  <c r="AQ45"/>
  <c r="AL37"/>
  <c r="AK27"/>
  <c r="AL26"/>
  <c r="AM24"/>
  <c r="AP29"/>
  <c r="AJ25"/>
  <c r="AI19"/>
  <c r="AO32"/>
  <c r="AK20"/>
  <c r="AM34"/>
  <c r="AK38"/>
  <c r="AJ38"/>
  <c r="AR29"/>
  <c r="AS28"/>
  <c r="AS44"/>
  <c r="AM22"/>
  <c r="AL31"/>
  <c r="AK29"/>
  <c r="AS33"/>
  <c r="AN30"/>
  <c r="AR27"/>
  <c r="AL45"/>
  <c r="AS22"/>
  <c r="AS32"/>
  <c r="AR26"/>
  <c r="AO23"/>
  <c r="AL17"/>
  <c r="AJ34"/>
  <c r="AP27"/>
  <c r="AI34"/>
  <c r="AI33"/>
  <c r="AS37"/>
  <c r="AQ44"/>
  <c r="AO45"/>
  <c r="AM25"/>
  <c r="AN31"/>
  <c r="AI26"/>
  <c r="AI16"/>
  <c r="AI37"/>
  <c r="AS17"/>
  <c r="AJ28"/>
  <c r="AL23"/>
  <c r="AI41"/>
  <c r="AJ44"/>
  <c r="AP44"/>
  <c r="AP20"/>
  <c r="AQ39"/>
  <c r="AJ43"/>
  <c r="AM37"/>
  <c r="AS39"/>
  <c r="AR30"/>
  <c r="AQ40"/>
  <c r="AL39"/>
  <c r="AL35"/>
  <c r="AQ30"/>
  <c r="AQ36"/>
  <c r="AR19"/>
  <c r="AK19"/>
  <c r="AS35"/>
  <c r="AK22"/>
  <c r="AK25"/>
  <c r="AQ17"/>
  <c r="AM23"/>
  <c r="AR25"/>
  <c r="AK17"/>
  <c r="AN43"/>
  <c r="AI43"/>
  <c r="AN44"/>
  <c r="AQ16"/>
  <c r="AP43"/>
  <c r="AS34"/>
  <c r="AJ23"/>
  <c r="AM32"/>
  <c r="AP33"/>
  <c r="AQ41"/>
  <c r="AR43"/>
  <c r="AK32"/>
  <c r="AP34"/>
  <c r="AL32"/>
  <c r="AR23"/>
  <c r="AM36"/>
  <c r="AM40"/>
  <c r="AN21"/>
  <c r="AR36"/>
  <c r="AN37"/>
  <c r="AN25"/>
  <c r="AR38"/>
  <c r="AN39"/>
  <c r="AP32"/>
  <c r="AI30"/>
  <c r="AN33"/>
  <c r="AP38"/>
  <c r="AJ37"/>
  <c r="AR41"/>
  <c r="AL20"/>
  <c r="AK18"/>
  <c r="AS27"/>
  <c r="AJ32"/>
  <c r="AO30"/>
  <c r="AJ26"/>
  <c r="AI24"/>
  <c r="AQ20"/>
  <c r="AK43"/>
  <c r="AO44"/>
  <c r="AS40"/>
  <c r="AP23"/>
  <c r="AL41"/>
  <c r="AM38"/>
  <c r="AM28"/>
  <c r="AO28"/>
  <c r="AK21"/>
  <c r="AR42"/>
  <c r="AR45"/>
  <c r="AS29"/>
  <c r="AQ31"/>
  <c r="AQ33"/>
  <c r="AQ24"/>
  <c r="AP19"/>
  <c r="AL18"/>
  <c r="AO19"/>
  <c r="AN34"/>
  <c r="AN42"/>
  <c r="AP45"/>
  <c r="AK35"/>
  <c r="AN36"/>
  <c r="AR18"/>
  <c r="AN45"/>
  <c r="AO39"/>
  <c r="AS36"/>
  <c r="AP28"/>
  <c r="AS19"/>
  <c r="AJ30"/>
  <c r="AJ45"/>
  <c r="AL40"/>
  <c r="AQ22"/>
  <c r="AS38"/>
  <c r="AN17"/>
  <c r="AL38"/>
  <c r="AQ38"/>
  <c r="AJ18"/>
  <c r="AI39"/>
  <c r="AI18"/>
  <c r="AJ21"/>
  <c r="AN23"/>
  <c r="AO38"/>
  <c r="AO25"/>
  <c r="AN28"/>
  <c r="AR20"/>
  <c r="AJ35"/>
  <c r="AM18"/>
  <c r="AQ23"/>
  <c r="AS42"/>
  <c r="AQ32"/>
  <c r="AK39"/>
  <c r="AO22"/>
  <c r="AP31"/>
  <c r="AS16"/>
  <c r="AO20"/>
  <c r="AR31"/>
  <c r="AP41"/>
  <c r="AP26"/>
  <c r="AM17"/>
  <c r="AL28"/>
  <c r="AN38"/>
  <c r="AL44"/>
  <c r="AO40"/>
  <c r="AK30"/>
  <c r="AM21"/>
  <c r="AO36"/>
  <c r="AI28"/>
  <c r="AQ35"/>
  <c r="AQ25"/>
  <c r="AO29"/>
  <c r="AN20"/>
  <c r="AI21"/>
  <c r="AR21"/>
  <c r="AI40"/>
  <c r="AP30"/>
  <c r="AL33"/>
  <c r="AI42"/>
  <c r="AK26"/>
  <c r="AQ42"/>
  <c r="AJ41"/>
  <c r="AQ19"/>
  <c r="AK31"/>
  <c r="AN40"/>
  <c r="AN18"/>
  <c r="AR22"/>
  <c r="AQ37"/>
  <c r="AL19"/>
  <c r="AK23"/>
  <c r="AM31"/>
  <c r="AP36"/>
  <c r="AR37"/>
  <c r="AP17"/>
  <c r="AI29"/>
  <c r="AO31"/>
  <c r="AS20"/>
  <c r="AM42"/>
  <c r="AJ31"/>
  <c r="AJ40"/>
  <c r="AN24"/>
  <c r="AM39"/>
  <c r="AP21"/>
  <c r="AO17"/>
  <c r="AO42"/>
  <c r="AP25"/>
  <c r="AS21"/>
  <c r="AM35"/>
  <c r="AS26"/>
  <c r="AQ26"/>
  <c r="AP18"/>
  <c r="AK42"/>
  <c r="AQ21"/>
  <c r="AM26"/>
  <c r="AP42"/>
  <c r="AN29"/>
  <c r="AJ24"/>
  <c r="AK33"/>
  <c r="AQ34"/>
  <c r="AQ27"/>
  <c r="AJ17"/>
  <c r="AS23"/>
  <c r="AM43"/>
  <c r="AI22"/>
  <c r="AI35"/>
  <c r="AP22"/>
  <c r="AK36"/>
  <c r="AI27"/>
  <c r="AN41"/>
  <c r="AP40"/>
  <c r="AM29"/>
  <c r="AQ28"/>
  <c r="AS31"/>
  <c r="AR34"/>
  <c r="AO41"/>
  <c r="AI36"/>
  <c r="AI23"/>
  <c r="AJ22"/>
  <c r="AR40"/>
  <c r="AJ20"/>
  <c r="AI20"/>
  <c r="AK44"/>
  <c r="AO33"/>
  <c r="AI38"/>
  <c r="AL29"/>
  <c r="AN22"/>
  <c r="AK37"/>
  <c r="AL43"/>
  <c r="AR32"/>
  <c r="AM16"/>
  <c r="AL30"/>
  <c r="AL42"/>
  <c r="AO43"/>
  <c r="AJ29"/>
  <c r="AN32"/>
  <c r="AO21"/>
  <c r="AN16"/>
  <c r="AJ42"/>
  <c r="AJ33"/>
  <c r="AN27"/>
  <c r="AI44"/>
  <c r="AS45"/>
  <c r="AR52" l="1"/>
  <c r="AJ52"/>
  <c r="AK52"/>
  <c r="AO52"/>
  <c r="AN52"/>
  <c r="AP52"/>
  <c r="AI52"/>
  <c r="AL52"/>
  <c r="AS52"/>
  <c r="AQ52"/>
  <c r="AM52"/>
  <c r="AJ46"/>
  <c r="AO46"/>
  <c r="AI46"/>
  <c r="AN46"/>
  <c r="AS46"/>
  <c r="AM46"/>
  <c r="AR46"/>
  <c r="AL46"/>
  <c r="AQ46"/>
  <c r="AK46"/>
  <c r="AP46"/>
  <c r="L12" i="192" l="1"/>
  <c r="CF8"/>
  <c r="BH13"/>
  <c r="M13" i="40"/>
  <c r="AZ17" i="192"/>
  <c r="AJ11"/>
  <c r="CF11"/>
  <c r="P5" i="40"/>
  <c r="CF10" i="192"/>
  <c r="AB15"/>
  <c r="AR17"/>
  <c r="BP13"/>
  <c r="BX15"/>
  <c r="L11"/>
  <c r="W13" i="40"/>
  <c r="T14" i="192"/>
  <c r="AR13"/>
  <c r="BX12"/>
  <c r="L9"/>
  <c r="BX9"/>
  <c r="CF13"/>
  <c r="AZ10"/>
  <c r="L16"/>
  <c r="T11"/>
  <c r="W11" i="40"/>
  <c r="AZ9" i="192"/>
  <c r="D9"/>
  <c r="T10"/>
  <c r="AJ16"/>
  <c r="AJ12"/>
  <c r="AB13"/>
  <c r="AZ15"/>
  <c r="D10"/>
  <c r="BP17" l="1"/>
  <c r="M10" i="40"/>
  <c r="BP14" i="192"/>
  <c r="D13"/>
  <c r="W9" i="40"/>
  <c r="P13"/>
  <c r="M8"/>
  <c r="U14"/>
  <c r="S10"/>
  <c r="D11" i="192"/>
  <c r="AB9"/>
  <c r="Q14" i="40"/>
  <c r="AJ17" i="192"/>
  <c r="BQ10"/>
  <c r="BP15"/>
  <c r="R9" i="40"/>
  <c r="BH11" i="192"/>
  <c r="CF12"/>
  <c r="Q12" i="40"/>
  <c r="BH15" i="192"/>
  <c r="BP11"/>
  <c r="AB16"/>
  <c r="BX14"/>
  <c r="L13"/>
  <c r="O5" i="40"/>
  <c r="Q8"/>
  <c r="M11"/>
  <c r="BX11" i="192"/>
  <c r="T8"/>
  <c r="D14"/>
  <c r="BX16"/>
  <c r="P7" i="40"/>
  <c r="CF16" i="192"/>
  <c r="U12" i="40"/>
  <c r="T12"/>
  <c r="W14"/>
  <c r="R14"/>
  <c r="T9" i="192"/>
  <c r="T11" i="40"/>
  <c r="W12"/>
  <c r="N13"/>
  <c r="AB12" i="192"/>
  <c r="V9" i="40"/>
  <c r="W8"/>
  <c r="U8"/>
  <c r="M9"/>
  <c r="AR10" i="192"/>
  <c r="AK12"/>
  <c r="P9" i="40"/>
  <c r="BX13" i="192"/>
  <c r="L15"/>
  <c r="BX17"/>
  <c r="BH14"/>
  <c r="CF17"/>
  <c r="U13" i="40"/>
  <c r="N6"/>
  <c r="Q7"/>
  <c r="R6"/>
  <c r="P6"/>
  <c r="N12"/>
  <c r="W6"/>
  <c r="U10"/>
  <c r="BP16" i="192"/>
  <c r="AB10"/>
  <c r="CF9"/>
  <c r="D16"/>
  <c r="AJ14"/>
  <c r="V14" i="40"/>
  <c r="R5"/>
  <c r="Q11"/>
  <c r="AR8" i="192"/>
  <c r="CF15"/>
  <c r="N5" i="40"/>
  <c r="V10"/>
  <c r="Q13"/>
  <c r="R10"/>
  <c r="U5"/>
  <c r="S14"/>
  <c r="T13"/>
  <c r="U6"/>
  <c r="T6"/>
  <c r="U9"/>
  <c r="O9"/>
  <c r="S5"/>
  <c r="S9"/>
  <c r="T7"/>
  <c r="T14"/>
  <c r="CF14" i="192"/>
  <c r="D8"/>
  <c r="D12"/>
  <c r="BA13"/>
  <c r="M7" i="40"/>
  <c r="Q10"/>
  <c r="M12"/>
  <c r="R7"/>
  <c r="N9"/>
  <c r="BH9" i="192"/>
  <c r="BH12"/>
  <c r="AZ12"/>
  <c r="L14"/>
  <c r="BH17"/>
  <c r="T12"/>
  <c r="D15"/>
  <c r="BP12"/>
  <c r="AJ10"/>
  <c r="BH10"/>
  <c r="BH16"/>
  <c r="CG14"/>
  <c r="AC10"/>
  <c r="BY17"/>
  <c r="E10"/>
  <c r="T9" i="40"/>
  <c r="BP9" i="192"/>
  <c r="CG13"/>
  <c r="M5" i="40"/>
  <c r="P8"/>
  <c r="W5"/>
  <c r="L8" i="192"/>
  <c r="AR9"/>
  <c r="AB11"/>
  <c r="AJ13"/>
  <c r="BP8"/>
  <c r="M17"/>
  <c r="AK10"/>
  <c r="P11" i="40"/>
  <c r="O14"/>
  <c r="AB14" i="192"/>
  <c r="T17"/>
  <c r="O12" i="40"/>
  <c r="W10"/>
  <c r="U11"/>
  <c r="Q6"/>
  <c r="T15" i="192"/>
  <c r="D17"/>
  <c r="AR12"/>
  <c r="T10" i="40"/>
  <c r="L10" i="192"/>
  <c r="AJ9"/>
  <c r="N7" i="40"/>
  <c r="O11"/>
  <c r="M14"/>
  <c r="O7"/>
  <c r="V8"/>
  <c r="AJ15" i="192"/>
  <c r="AZ16"/>
  <c r="O8" i="40"/>
  <c r="S7"/>
  <c r="V7"/>
  <c r="S13"/>
  <c r="S6"/>
  <c r="AZ11" i="192"/>
  <c r="BX10"/>
  <c r="P12" i="40"/>
  <c r="AB17" i="192"/>
  <c r="AR14"/>
  <c r="S12" i="40"/>
  <c r="N10"/>
  <c r="N8"/>
  <c r="M6"/>
  <c r="V11"/>
  <c r="T8"/>
  <c r="E11" i="192"/>
  <c r="T13"/>
  <c r="T16"/>
  <c r="BH8"/>
  <c r="T5" i="40"/>
  <c r="AJ8" i="192"/>
  <c r="Q5" i="40"/>
  <c r="AZ14" i="192"/>
  <c r="BI16"/>
  <c r="AC9"/>
  <c r="E17"/>
  <c r="AS13"/>
  <c r="U9"/>
  <c r="BA16"/>
  <c r="BI13"/>
  <c r="BA10"/>
  <c r="AC15"/>
  <c r="BQ16"/>
  <c r="AK15"/>
  <c r="CG17"/>
  <c r="N11" i="40"/>
  <c r="AZ8" i="192"/>
  <c r="AR15"/>
  <c r="V12" i="40"/>
  <c r="AB8" i="192"/>
  <c r="R11" i="40"/>
  <c r="R8"/>
  <c r="P14"/>
  <c r="BX8" i="192"/>
  <c r="V6" i="40"/>
  <c r="U7"/>
  <c r="O10"/>
  <c r="O13"/>
  <c r="V5"/>
  <c r="L17" i="192"/>
  <c r="N14" i="40"/>
  <c r="AZ13" i="192"/>
  <c r="W7" i="40"/>
  <c r="P10"/>
  <c r="Q9"/>
  <c r="BP10" i="192"/>
  <c r="R13" i="40"/>
  <c r="S11"/>
  <c r="AR11" i="192"/>
  <c r="AR16"/>
  <c r="AC14"/>
  <c r="CG8"/>
  <c r="BA12"/>
  <c r="M13"/>
  <c r="AS15"/>
  <c r="S8" i="40"/>
  <c r="O6"/>
  <c r="R12"/>
  <c r="V13"/>
  <c r="AS8" i="192" l="1"/>
  <c r="CG12"/>
  <c r="BA8"/>
  <c r="E14"/>
  <c r="BY15"/>
  <c r="M9"/>
  <c r="AK9"/>
  <c r="AS14"/>
  <c r="BQ11"/>
  <c r="AS12"/>
  <c r="U10"/>
  <c r="BI14"/>
  <c r="U12"/>
  <c r="BQ14"/>
  <c r="BI15"/>
  <c r="AK16"/>
  <c r="BI17"/>
  <c r="BA15"/>
  <c r="BQ12"/>
  <c r="E8"/>
  <c r="M14"/>
  <c r="AC16"/>
  <c r="BA17"/>
  <c r="CG11"/>
  <c r="AK17"/>
  <c r="BQ15"/>
  <c r="CG9"/>
  <c r="BY13"/>
  <c r="BI12"/>
  <c r="E12"/>
  <c r="BA14"/>
  <c r="M16"/>
  <c r="CG16"/>
  <c r="BI8"/>
  <c r="AC8"/>
  <c r="AS9"/>
  <c r="BY9"/>
  <c r="BQ13"/>
  <c r="AC11"/>
  <c r="AS16"/>
  <c r="AC13"/>
  <c r="E15"/>
  <c r="AK11"/>
  <c r="U17"/>
  <c r="E16"/>
  <c r="U14"/>
  <c r="BY16"/>
  <c r="BQ9"/>
  <c r="BI9"/>
  <c r="BQ8"/>
  <c r="BY12"/>
  <c r="BA9"/>
  <c r="AK13"/>
  <c r="U16"/>
  <c r="U8"/>
  <c r="U15"/>
  <c r="BY14"/>
  <c r="AC12"/>
  <c r="U13"/>
  <c r="U11"/>
  <c r="M8"/>
  <c r="AC17"/>
  <c r="BI10"/>
  <c r="BQ17"/>
  <c r="CG15"/>
  <c r="E13"/>
  <c r="BA11"/>
  <c r="M12"/>
  <c r="BY8"/>
  <c r="BY11"/>
  <c r="AS10"/>
  <c r="M11"/>
  <c r="E9"/>
  <c r="M15"/>
  <c r="CG10"/>
  <c r="M10"/>
  <c r="BY10"/>
  <c r="AK8"/>
  <c r="AS11"/>
  <c r="AK14"/>
  <c r="AS17"/>
  <c r="BI11"/>
  <c r="F51" i="70" l="1"/>
  <c r="E37"/>
  <c r="G37" s="1"/>
  <c r="H37"/>
  <c r="E29"/>
  <c r="G29" s="1"/>
  <c r="H29"/>
  <c r="K29" s="1"/>
  <c r="E41"/>
  <c r="G41" s="1"/>
  <c r="H41"/>
  <c r="K41" s="1"/>
  <c r="E31"/>
  <c r="G31" s="1"/>
  <c r="H31"/>
  <c r="K31" s="1"/>
  <c r="E32"/>
  <c r="H32"/>
  <c r="B25" i="6" s="1"/>
  <c r="C25" s="1"/>
  <c r="E23" i="58" s="1"/>
  <c r="H23" s="1"/>
  <c r="J23" s="1"/>
  <c r="E39" i="70"/>
  <c r="G39" s="1"/>
  <c r="H39"/>
  <c r="K39" s="1"/>
  <c r="E42"/>
  <c r="G42" s="1"/>
  <c r="H42"/>
  <c r="K42" s="1"/>
  <c r="E30"/>
  <c r="G30" s="1"/>
  <c r="H30"/>
  <c r="K30" s="1"/>
  <c r="E33"/>
  <c r="G33" s="1"/>
  <c r="H33"/>
  <c r="E45"/>
  <c r="G45" s="1"/>
  <c r="H45"/>
  <c r="K45" s="1"/>
  <c r="E28"/>
  <c r="G28" s="1"/>
  <c r="K28"/>
  <c r="B21" i="6"/>
  <c r="C21" s="1"/>
  <c r="E19" i="58" s="1"/>
  <c r="H19" s="1"/>
  <c r="E38" i="70"/>
  <c r="G38" s="1"/>
  <c r="H38"/>
  <c r="E36"/>
  <c r="G36" s="1"/>
  <c r="H36"/>
  <c r="K36" s="1"/>
  <c r="E40"/>
  <c r="G40" s="1"/>
  <c r="H40"/>
  <c r="K40" s="1"/>
  <c r="E44"/>
  <c r="G44" s="1"/>
  <c r="H44"/>
  <c r="E35"/>
  <c r="G35" s="1"/>
  <c r="H35"/>
  <c r="E34"/>
  <c r="G34" s="1"/>
  <c r="H34"/>
  <c r="K34" s="1"/>
  <c r="E43"/>
  <c r="G43" s="1"/>
  <c r="H43"/>
  <c r="K43" s="1"/>
  <c r="E27"/>
  <c r="G27" s="1"/>
  <c r="B23" i="6" l="1"/>
  <c r="C23" s="1"/>
  <c r="E21" i="58" s="1"/>
  <c r="H21" s="1"/>
  <c r="J21" s="1"/>
  <c r="B39" i="6"/>
  <c r="B33"/>
  <c r="C33" s="1"/>
  <c r="E31" i="58" s="1"/>
  <c r="H31" s="1"/>
  <c r="J31" s="1"/>
  <c r="B38" i="6"/>
  <c r="C38" s="1"/>
  <c r="E36" i="58" s="1"/>
  <c r="H36" s="1"/>
  <c r="J36" s="1"/>
  <c r="B29" i="6"/>
  <c r="C29" s="1"/>
  <c r="E27" i="58" s="1"/>
  <c r="H27" s="1"/>
  <c r="J27" s="1"/>
  <c r="B34" i="6"/>
  <c r="C34" s="1"/>
  <c r="E32" i="58" s="1"/>
  <c r="H32" s="1"/>
  <c r="J32" s="1"/>
  <c r="B22" i="6"/>
  <c r="C22" s="1"/>
  <c r="E20" i="58" s="1"/>
  <c r="H20" s="1"/>
  <c r="J20" s="1"/>
  <c r="B27" i="6"/>
  <c r="C27" s="1"/>
  <c r="E25" i="58" s="1"/>
  <c r="H25" s="1"/>
  <c r="J25" s="1"/>
  <c r="K37" i="70"/>
  <c r="B30" i="6"/>
  <c r="C30" s="1"/>
  <c r="E28" i="58" s="1"/>
  <c r="H28" s="1"/>
  <c r="K27" i="70"/>
  <c r="B20" i="6"/>
  <c r="C20" s="1"/>
  <c r="E18" i="58" s="1"/>
  <c r="H18" s="1"/>
  <c r="K35" i="70"/>
  <c r="B28" i="6"/>
  <c r="C28" s="1"/>
  <c r="E26" i="58" s="1"/>
  <c r="H26" s="1"/>
  <c r="B37" i="6"/>
  <c r="C37" s="1"/>
  <c r="E35" i="58" s="1"/>
  <c r="H35" s="1"/>
  <c r="K44" i="70"/>
  <c r="K38"/>
  <c r="B31" i="6"/>
  <c r="C31" s="1"/>
  <c r="E29" i="58" s="1"/>
  <c r="H29" s="1"/>
  <c r="J19"/>
  <c r="K33" i="70"/>
  <c r="B26" i="6"/>
  <c r="C26" s="1"/>
  <c r="E24" i="58" s="1"/>
  <c r="H24" s="1"/>
  <c r="E51" i="70"/>
  <c r="G32"/>
  <c r="G51" s="1"/>
  <c r="B36" i="6"/>
  <c r="C36" s="1"/>
  <c r="E34" i="58" s="1"/>
  <c r="H34" s="1"/>
  <c r="B35" i="6"/>
  <c r="C35" s="1"/>
  <c r="E33" i="58" s="1"/>
  <c r="H33" s="1"/>
  <c r="B32" i="6"/>
  <c r="C32" s="1"/>
  <c r="E30" i="58" s="1"/>
  <c r="H30" s="1"/>
  <c r="B24" i="6"/>
  <c r="C24" s="1"/>
  <c r="E22" i="58" s="1"/>
  <c r="H22" s="1"/>
  <c r="H51" i="70"/>
  <c r="K32"/>
  <c r="K51" s="1"/>
  <c r="B3" i="41" l="1"/>
  <c r="H4" s="1"/>
  <c r="H40" s="1"/>
  <c r="C39" i="6"/>
  <c r="J28" i="58"/>
  <c r="J33"/>
  <c r="J29"/>
  <c r="J30"/>
  <c r="J35"/>
  <c r="J18"/>
  <c r="J34"/>
  <c r="J26"/>
  <c r="J24"/>
  <c r="J22"/>
  <c r="G4" i="41" l="1"/>
  <c r="G40" s="1"/>
  <c r="G47" s="1"/>
  <c r="F4"/>
  <c r="F40" s="1"/>
  <c r="F47" s="1"/>
  <c r="I4"/>
  <c r="I40" s="1"/>
  <c r="I46" s="1"/>
  <c r="E4"/>
  <c r="E40" s="1"/>
  <c r="E49" s="1"/>
  <c r="J4"/>
  <c r="J40" s="1"/>
  <c r="J47" s="1"/>
  <c r="B4"/>
  <c r="B40" s="1"/>
  <c r="B46" s="1"/>
  <c r="K4"/>
  <c r="K40" s="1"/>
  <c r="K46" s="1"/>
  <c r="L4"/>
  <c r="L40" s="1"/>
  <c r="L49" s="1"/>
  <c r="D4"/>
  <c r="D40" s="1"/>
  <c r="D47" s="1"/>
  <c r="E37" i="58"/>
  <c r="H47" i="41"/>
  <c r="H46"/>
  <c r="H49"/>
  <c r="F49" l="1"/>
  <c r="D49"/>
  <c r="J49"/>
  <c r="G46"/>
  <c r="G49"/>
  <c r="D46"/>
  <c r="J46"/>
  <c r="F46"/>
  <c r="I49"/>
  <c r="I47"/>
  <c r="B49"/>
  <c r="E46"/>
  <c r="L46"/>
  <c r="E47"/>
  <c r="B47"/>
  <c r="K47"/>
  <c r="L47"/>
  <c r="K49"/>
  <c r="D39" i="3" l="1"/>
  <c r="D38"/>
  <c r="E38" s="1"/>
  <c r="C37" i="58" s="1"/>
  <c r="H37" s="1"/>
  <c r="E39" i="3" l="1"/>
  <c r="J37" i="58"/>
  <c r="C38" l="1"/>
  <c r="E32" i="71"/>
  <c r="H32" s="1"/>
  <c r="I32" s="1"/>
  <c r="E31"/>
  <c r="H31" s="1"/>
  <c r="I31" s="1"/>
  <c r="K31" s="1"/>
  <c r="E33"/>
  <c r="H33" s="1"/>
  <c r="I33" s="1"/>
  <c r="K33" s="1"/>
  <c r="B68"/>
  <c r="E34" s="1"/>
  <c r="H34" s="1"/>
  <c r="I34" s="1"/>
  <c r="E30"/>
  <c r="H30" s="1"/>
  <c r="I30" s="1"/>
  <c r="B69" l="1"/>
  <c r="B70" s="1"/>
  <c r="B71" s="1"/>
  <c r="B72" s="1"/>
  <c r="E38" s="1"/>
  <c r="H38" i="58"/>
  <c r="D36" i="6"/>
  <c r="E36" s="1"/>
  <c r="O34" i="58" s="1"/>
  <c r="R34" s="1"/>
  <c r="T34" s="1"/>
  <c r="K30" i="71"/>
  <c r="D33" i="6"/>
  <c r="E33" s="1"/>
  <c r="O31" i="58" s="1"/>
  <c r="R31" s="1"/>
  <c r="D35" i="6"/>
  <c r="E35" s="1"/>
  <c r="O33" i="58" s="1"/>
  <c r="R33" s="1"/>
  <c r="K32" i="71"/>
  <c r="K34"/>
  <c r="D37" i="6"/>
  <c r="E37" s="1"/>
  <c r="O35" i="58" s="1"/>
  <c r="R35" s="1"/>
  <c r="D34" i="6"/>
  <c r="E34" s="1"/>
  <c r="O32" i="58" s="1"/>
  <c r="R32" s="1"/>
  <c r="E37" i="71" l="1"/>
  <c r="H37" s="1"/>
  <c r="E35"/>
  <c r="H35" s="1"/>
  <c r="I35" s="1"/>
  <c r="D38" i="6" s="1"/>
  <c r="E38" s="1"/>
  <c r="O36" i="58" s="1"/>
  <c r="R36" s="1"/>
  <c r="E42" i="71"/>
  <c r="H38"/>
  <c r="E36"/>
  <c r="H36" s="1"/>
  <c r="I36" s="1"/>
  <c r="D39" i="6" s="1"/>
  <c r="J38" i="58"/>
  <c r="T32"/>
  <c r="T35"/>
  <c r="C3" i="41"/>
  <c r="C4" s="1"/>
  <c r="C40" s="1"/>
  <c r="T31" i="58"/>
  <c r="T33"/>
  <c r="K35" i="71" l="1"/>
  <c r="I38"/>
  <c r="D41" i="6" s="1"/>
  <c r="H42" i="71"/>
  <c r="K36"/>
  <c r="E39" i="6"/>
  <c r="I37" i="71"/>
  <c r="D40" i="6" s="1"/>
  <c r="C47" i="41"/>
  <c r="C46"/>
  <c r="C49"/>
  <c r="T36" i="58"/>
  <c r="E41" i="6" l="1"/>
  <c r="D44"/>
  <c r="K38" i="71"/>
  <c r="K42" s="1"/>
  <c r="I42"/>
  <c r="E40" i="6"/>
  <c r="K37" i="71"/>
  <c r="O37" i="58"/>
  <c r="R37" s="1"/>
  <c r="E44" i="6" l="1"/>
  <c r="O39" i="58"/>
  <c r="O38"/>
  <c r="T37"/>
  <c r="O42" l="1"/>
  <c r="R39"/>
  <c r="R38"/>
  <c r="D49" s="1"/>
  <c r="T39" l="1"/>
  <c r="R42"/>
  <c r="D48"/>
  <c r="T38"/>
  <c r="T42" l="1"/>
  <c r="G49"/>
  <c r="G48"/>
  <c r="D50"/>
  <c r="D51" s="1"/>
  <c r="D52" s="1"/>
  <c r="D53" l="1"/>
  <c r="G50"/>
  <c r="G51" s="1"/>
  <c r="G53" s="1"/>
  <c r="D54" l="1"/>
  <c r="CU39" s="1"/>
  <c r="Z17" i="192"/>
  <c r="AF17" s="1"/>
  <c r="BF12"/>
  <c r="BL12" s="1"/>
  <c r="B10"/>
  <c r="H10" s="1"/>
  <c r="BG17" i="58"/>
  <c r="AP18" i="38" s="1"/>
  <c r="BJ10" i="40"/>
  <c r="B15" i="192"/>
  <c r="H15" s="1"/>
  <c r="BJ11" i="40"/>
  <c r="R13" i="192"/>
  <c r="X13" s="1"/>
  <c r="AH14"/>
  <c r="AN14" s="1"/>
  <c r="BG5" i="40"/>
  <c r="BK11"/>
  <c r="BH13"/>
  <c r="BF10"/>
  <c r="BK14"/>
  <c r="AP16" i="192"/>
  <c r="AV16" s="1"/>
  <c r="B9"/>
  <c r="H9" s="1"/>
  <c r="AH16"/>
  <c r="AN16" s="1"/>
  <c r="AX15"/>
  <c r="BD15" s="1"/>
  <c r="AP15"/>
  <c r="AV15" s="1"/>
  <c r="BO6" i="40"/>
  <c r="BN11"/>
  <c r="BN9" i="192"/>
  <c r="BT9" s="1"/>
  <c r="CD15"/>
  <c r="CJ15" s="1"/>
  <c r="BN14" i="40"/>
  <c r="BF16" i="192"/>
  <c r="BL16" s="1"/>
  <c r="B8"/>
  <c r="H8" s="1"/>
  <c r="BI8" i="40"/>
  <c r="Z11" i="192"/>
  <c r="AF11" s="1"/>
  <c r="BG14" i="40"/>
  <c r="BO7"/>
  <c r="BI7"/>
  <c r="BV12" i="192"/>
  <c r="CB12" s="1"/>
  <c r="BM10" i="40"/>
  <c r="Z13" i="192"/>
  <c r="AF13" s="1"/>
  <c r="BE10" i="40"/>
  <c r="R10" i="192"/>
  <c r="X10" s="1"/>
  <c r="BF7" i="40"/>
  <c r="BN15" i="192"/>
  <c r="BT15" s="1"/>
  <c r="CD17"/>
  <c r="CJ17" s="1"/>
  <c r="BN14"/>
  <c r="BT14" s="1"/>
  <c r="G52" i="58"/>
  <c r="G54" s="1"/>
  <c r="BF14" i="192"/>
  <c r="BL14" s="1"/>
  <c r="BL11" i="40"/>
  <c r="BQ28" i="58" l="1"/>
  <c r="AX28" i="62" s="1"/>
  <c r="BQ9" i="58"/>
  <c r="AX9" i="62" s="1"/>
  <c r="DE25" i="58"/>
  <c r="CD25" i="62" s="1"/>
  <c r="DE6" i="58"/>
  <c r="CD8" i="191" s="1"/>
  <c r="AW36" i="58"/>
  <c r="AH37" i="38" s="1"/>
  <c r="F46" i="40" s="1"/>
  <c r="BG32" i="58"/>
  <c r="AP34" i="191" s="1"/>
  <c r="AM21" i="58"/>
  <c r="Z22" i="193" s="1"/>
  <c r="AM11" i="58"/>
  <c r="Z13" i="191" s="1"/>
  <c r="CU32" i="58"/>
  <c r="BV45" i="192" s="1"/>
  <c r="AM31" i="58"/>
  <c r="Z44" i="192" s="1"/>
  <c r="BQ16" i="58"/>
  <c r="AX18" i="191" s="1"/>
  <c r="AW23" i="58"/>
  <c r="AH23" i="62" s="1"/>
  <c r="DE14" i="58"/>
  <c r="CD27" i="192" s="1"/>
  <c r="AW13" i="58"/>
  <c r="AH14" i="193" s="1"/>
  <c r="CK8" i="58"/>
  <c r="BN9" i="38" s="1"/>
  <c r="J18" i="40" s="1"/>
  <c r="AC27" i="58"/>
  <c r="R40" i="192" s="1"/>
  <c r="BG21" i="58"/>
  <c r="AP34" i="192" s="1"/>
  <c r="AM12" i="58"/>
  <c r="Z14" i="191" s="1"/>
  <c r="AM20" i="58"/>
  <c r="Z20" i="62" s="1"/>
  <c r="CK10" i="58"/>
  <c r="BN11" i="193" s="1"/>
  <c r="CK28" i="58"/>
  <c r="BN30" i="191" s="1"/>
  <c r="DE28" i="58"/>
  <c r="CD30" i="191" s="1"/>
  <c r="BQ10" i="58"/>
  <c r="AX12" i="191" s="1"/>
  <c r="CA8" i="58"/>
  <c r="BF9" i="38" s="1"/>
  <c r="I18" i="40" s="1"/>
  <c r="CU17" i="58"/>
  <c r="BV18" i="38" s="1"/>
  <c r="K27" i="40" s="1"/>
  <c r="DE30" i="58"/>
  <c r="CD30" i="62" s="1"/>
  <c r="CA9" i="58"/>
  <c r="BF11" i="191" s="1"/>
  <c r="S38" i="58"/>
  <c r="J40" i="191" s="1"/>
  <c r="CU29" i="58"/>
  <c r="BV31" i="191" s="1"/>
  <c r="BQ35" i="58"/>
  <c r="AX37" i="191" s="1"/>
  <c r="AM24" i="58"/>
  <c r="Z24" i="62" s="1"/>
  <c r="AW22" i="58"/>
  <c r="AH35" i="192" s="1"/>
  <c r="CA19" i="58"/>
  <c r="BF20" i="193" s="1"/>
  <c r="I9" i="58"/>
  <c r="B10" i="193" s="1"/>
  <c r="BQ36" i="58"/>
  <c r="AX38" i="191" s="1"/>
  <c r="I20" i="58"/>
  <c r="B33" i="192" s="1"/>
  <c r="I22" i="58"/>
  <c r="B23" i="38" s="1"/>
  <c r="B32" i="40" s="1"/>
  <c r="DE35" i="58"/>
  <c r="CD35" i="62" s="1"/>
  <c r="AM22" i="58"/>
  <c r="Z23" i="38" s="1"/>
  <c r="E32" i="40" s="1"/>
  <c r="BG37" i="58"/>
  <c r="AP39" i="191" s="1"/>
  <c r="BG29" i="58"/>
  <c r="AP31" i="191" s="1"/>
  <c r="S9" i="58"/>
  <c r="J10" i="38" s="1"/>
  <c r="C19" i="40" s="1"/>
  <c r="DE24" i="58"/>
  <c r="CD24" i="62" s="1"/>
  <c r="BG23" i="58"/>
  <c r="AP24" i="38" s="1"/>
  <c r="G33" i="40" s="1"/>
  <c r="CK11" i="58"/>
  <c r="BN13" i="191" s="1"/>
  <c r="CA35" i="58"/>
  <c r="BF36" i="193" s="1"/>
  <c r="AM15" i="58"/>
  <c r="Z16" i="193" s="1"/>
  <c r="BQ18" i="58"/>
  <c r="AX31" i="192" s="1"/>
  <c r="AC34" i="58"/>
  <c r="R35" i="193" s="1"/>
  <c r="CK19" i="58"/>
  <c r="BN19" i="62" s="1"/>
  <c r="CU18" i="58"/>
  <c r="BV19" i="193" s="1"/>
  <c r="I32" i="58"/>
  <c r="B32" i="62" s="1"/>
  <c r="CU37" i="58"/>
  <c r="BV38" i="193" s="1"/>
  <c r="AW27" i="58"/>
  <c r="AH28" i="193" s="1"/>
  <c r="CA29" i="58"/>
  <c r="BF31" i="191" s="1"/>
  <c r="CK24" i="58"/>
  <c r="BN37" i="192" s="1"/>
  <c r="CU35" i="58"/>
  <c r="BV37" i="191" s="1"/>
  <c r="AM26" i="58"/>
  <c r="Z27" i="193" s="1"/>
  <c r="S7" i="58"/>
  <c r="J8" i="38" s="1"/>
  <c r="C17" i="40" s="1"/>
  <c r="CA10" i="58"/>
  <c r="BF12" i="191" s="1"/>
  <c r="AC22" i="58"/>
  <c r="R22" i="62" s="1"/>
  <c r="S17" i="58"/>
  <c r="J19" i="191" s="1"/>
  <c r="I31" i="58"/>
  <c r="B44" i="192" s="1"/>
  <c r="BQ21" i="58"/>
  <c r="AX22" i="193" s="1"/>
  <c r="BG25" i="58"/>
  <c r="AP38" i="192" s="1"/>
  <c r="BQ37" i="58"/>
  <c r="AX50" i="192" s="1"/>
  <c r="AW14" i="58"/>
  <c r="AH27" i="192" s="1"/>
  <c r="DE12" i="58"/>
  <c r="CD12" i="62" s="1"/>
  <c r="AC37" i="58"/>
  <c r="R37" i="62" s="1"/>
  <c r="AC15" i="58"/>
  <c r="R16" i="38" s="1"/>
  <c r="D25" i="40" s="1"/>
  <c r="DE11" i="58"/>
  <c r="CD24" i="192" s="1"/>
  <c r="CU30" i="58"/>
  <c r="BV30" i="62" s="1"/>
  <c r="I19" i="58"/>
  <c r="B19" i="62" s="1"/>
  <c r="BG6" i="58"/>
  <c r="AP7" i="193" s="1"/>
  <c r="BQ17" i="58"/>
  <c r="AX30" i="192" s="1"/>
  <c r="CK13" i="58"/>
  <c r="BN13" i="62" s="1"/>
  <c r="S12" i="58"/>
  <c r="J14" i="191" s="1"/>
  <c r="CK7" i="58"/>
  <c r="BN9" i="191" s="1"/>
  <c r="AC19" i="58"/>
  <c r="R19" i="62" s="1"/>
  <c r="BG12" i="58"/>
  <c r="AP13" i="193" s="1"/>
  <c r="AC25" i="58"/>
  <c r="R26" i="38" s="1"/>
  <c r="D35" i="40" s="1"/>
  <c r="DE16" i="58"/>
  <c r="CD18" i="191" s="1"/>
  <c r="CU19" i="58"/>
  <c r="BV20" i="193" s="1"/>
  <c r="AM28" i="58"/>
  <c r="Z30" i="191" s="1"/>
  <c r="CU12" i="58"/>
  <c r="BV13" i="193" s="1"/>
  <c r="CA15" i="58"/>
  <c r="BF28" i="192" s="1"/>
  <c r="CU16" i="58"/>
  <c r="BV29" i="192" s="1"/>
  <c r="CA24" i="58"/>
  <c r="BF25" i="38" s="1"/>
  <c r="I34" i="40" s="1"/>
  <c r="AM9" i="58"/>
  <c r="Z10" i="193" s="1"/>
  <c r="AC14" i="58"/>
  <c r="R16" i="191" s="1"/>
  <c r="AC39" i="58"/>
  <c r="R41" i="191" s="1"/>
  <c r="DE39" i="58"/>
  <c r="CD40" i="193" s="1"/>
  <c r="BG33" i="58"/>
  <c r="AP35" i="191" s="1"/>
  <c r="AC6" i="58"/>
  <c r="R6" i="62" s="1"/>
  <c r="AW16" i="58"/>
  <c r="AH29" i="192" s="1"/>
  <c r="AC26" i="58"/>
  <c r="R28" i="191" s="1"/>
  <c r="CK22" i="58"/>
  <c r="BN35" i="192" s="1"/>
  <c r="CU31" i="58"/>
  <c r="BV31" i="62" s="1"/>
  <c r="BQ29" i="58"/>
  <c r="AX31" i="191" s="1"/>
  <c r="CA25" i="58"/>
  <c r="BF38" i="192" s="1"/>
  <c r="CK32" i="58"/>
  <c r="BN32" i="62" s="1"/>
  <c r="I16" i="58"/>
  <c r="B16" i="62" s="1"/>
  <c r="I27" i="58"/>
  <c r="B29" i="191" s="1"/>
  <c r="CK14" i="58"/>
  <c r="BN14" i="62" s="1"/>
  <c r="BQ31" i="58"/>
  <c r="AX33" i="191" s="1"/>
  <c r="DE37" i="58"/>
  <c r="CD38" i="193" s="1"/>
  <c r="AW19" i="58"/>
  <c r="AH19" i="62" s="1"/>
  <c r="AC9" i="58"/>
  <c r="R10" i="193" s="1"/>
  <c r="S25" i="58"/>
  <c r="J27" i="191" s="1"/>
  <c r="DE27" i="58"/>
  <c r="CD27" i="62" s="1"/>
  <c r="S6" i="58"/>
  <c r="J7" i="38" s="1"/>
  <c r="C16" i="40" s="1"/>
  <c r="BG9" i="58"/>
  <c r="AP11" i="191" s="1"/>
  <c r="AM10" i="58"/>
  <c r="Z11" i="193" s="1"/>
  <c r="BG13" i="58"/>
  <c r="AP15" i="191" s="1"/>
  <c r="CU34" i="58"/>
  <c r="BV35" i="38" s="1"/>
  <c r="K44" i="40" s="1"/>
  <c r="AW8" i="58"/>
  <c r="AH21" i="192" s="1"/>
  <c r="AW11" i="58"/>
  <c r="AH13" i="191" s="1"/>
  <c r="AM34" i="58"/>
  <c r="Z35" i="38" s="1"/>
  <c r="E44" i="40" s="1"/>
  <c r="DE7" i="58"/>
  <c r="CD20" i="192" s="1"/>
  <c r="BQ30" i="58"/>
  <c r="AX31" i="193" s="1"/>
  <c r="I17" i="58"/>
  <c r="B30" i="192" s="1"/>
  <c r="AM7" i="58"/>
  <c r="Z9" i="191" s="1"/>
  <c r="CK16" i="58"/>
  <c r="BN16" i="62" s="1"/>
  <c r="I29" i="58"/>
  <c r="B30" i="38" s="1"/>
  <c r="CK9" i="58"/>
  <c r="BN22" i="192" s="1"/>
  <c r="CU24" i="58"/>
  <c r="BV25" i="193" s="1"/>
  <c r="CU25" i="58"/>
  <c r="BV26" i="193" s="1"/>
  <c r="BQ15" i="58"/>
  <c r="AX15" i="62" s="1"/>
  <c r="CK26" i="58"/>
  <c r="BN26" i="62" s="1"/>
  <c r="AW12" i="58"/>
  <c r="AH12" i="62" s="1"/>
  <c r="AW31" i="58"/>
  <c r="AH33" i="191" s="1"/>
  <c r="I10" i="58"/>
  <c r="B11" i="193" s="1"/>
  <c r="S30" i="58"/>
  <c r="J30" i="62" s="1"/>
  <c r="BG31" i="58"/>
  <c r="AP32" i="38" s="1"/>
  <c r="G41" i="40" s="1"/>
  <c r="AM6" i="58"/>
  <c r="Z7" i="38" s="1"/>
  <c r="E16" i="40" s="1"/>
  <c r="AC18" i="58"/>
  <c r="R19" i="38" s="1"/>
  <c r="D28" i="40" s="1"/>
  <c r="S34" i="58"/>
  <c r="J35" i="193" s="1"/>
  <c r="BQ7" i="58"/>
  <c r="AX8" i="38" s="1"/>
  <c r="H17" i="40" s="1"/>
  <c r="S37" i="58"/>
  <c r="J39" i="191" s="1"/>
  <c r="AW26" i="58"/>
  <c r="AH27" i="193" s="1"/>
  <c r="AM19" i="58"/>
  <c r="Z19" i="62" s="1"/>
  <c r="AM30" i="58"/>
  <c r="Z31" i="38" s="1"/>
  <c r="E40" i="40" s="1"/>
  <c r="AW20" i="58"/>
  <c r="AH20" i="62" s="1"/>
  <c r="CK6" i="58"/>
  <c r="BN7" i="193" s="1"/>
  <c r="S24" i="58"/>
  <c r="J37" i="192" s="1"/>
  <c r="CK20" i="58"/>
  <c r="BN20" i="62" s="1"/>
  <c r="DE17" i="58"/>
  <c r="CD19" i="191" s="1"/>
  <c r="BQ6" i="58"/>
  <c r="AX7" i="38" s="1"/>
  <c r="BQ11" i="58"/>
  <c r="AX11" i="62" s="1"/>
  <c r="I34" i="58"/>
  <c r="B47" i="192" s="1"/>
  <c r="I7" i="58"/>
  <c r="B8" i="38" s="1"/>
  <c r="B17" i="40" s="1"/>
  <c r="CK36" i="58"/>
  <c r="BN49" i="192" s="1"/>
  <c r="DE23" i="58"/>
  <c r="CD23" i="62" s="1"/>
  <c r="CA16" i="58"/>
  <c r="BF16" i="62" s="1"/>
  <c r="CK27" i="58"/>
  <c r="BN40" i="192" s="1"/>
  <c r="CA20" i="58"/>
  <c r="BF20" i="62" s="1"/>
  <c r="I39" i="58"/>
  <c r="B39" i="62" s="1"/>
  <c r="CK39" i="58"/>
  <c r="BN39" i="62" s="1"/>
  <c r="CA39" i="58"/>
  <c r="BF41" i="191" s="1"/>
  <c r="BG22" i="58"/>
  <c r="AP35" i="192" s="1"/>
  <c r="CA12" i="58"/>
  <c r="BF13" i="38" s="1"/>
  <c r="CU10" i="58"/>
  <c r="BV11" i="193" s="1"/>
  <c r="CA17" i="58"/>
  <c r="BF18" i="38" s="1"/>
  <c r="I27" i="40" s="1"/>
  <c r="CK21" i="58"/>
  <c r="BN23" i="191" s="1"/>
  <c r="S14" i="58"/>
  <c r="J15" i="193" s="1"/>
  <c r="I36" i="58"/>
  <c r="B37" i="38" s="1"/>
  <c r="B46" i="40" s="1"/>
  <c r="CU27" i="58"/>
  <c r="BV28" i="193" s="1"/>
  <c r="CA21" i="58"/>
  <c r="BF22" i="193" s="1"/>
  <c r="AC13" i="58"/>
  <c r="R14" i="38" s="1"/>
  <c r="D23" i="40" s="1"/>
  <c r="CU6" i="58"/>
  <c r="BV19" i="192" s="1"/>
  <c r="I13" i="58"/>
  <c r="B14" i="38" s="1"/>
  <c r="CK17" i="58"/>
  <c r="BN19" i="191" s="1"/>
  <c r="DE10" i="58"/>
  <c r="CD11" i="38" s="1"/>
  <c r="L20" i="40" s="1"/>
  <c r="DE19" i="58"/>
  <c r="CD20" i="193" s="1"/>
  <c r="I23" i="58"/>
  <c r="B25" i="191" s="1"/>
  <c r="DE15" i="58"/>
  <c r="CD16" i="38" s="1"/>
  <c r="L25" i="40" s="1"/>
  <c r="CU26" i="58"/>
  <c r="BV27" i="193" s="1"/>
  <c r="DE21" i="58"/>
  <c r="CD34" i="192" s="1"/>
  <c r="I21" i="58"/>
  <c r="B22" i="38" s="1"/>
  <c r="AW32" i="58"/>
  <c r="AH45" i="192" s="1"/>
  <c r="CK30" i="58"/>
  <c r="BN31" i="38" s="1"/>
  <c r="J40" i="40" s="1"/>
  <c r="AM33" i="58"/>
  <c r="Z33" i="62" s="1"/>
  <c r="S22" i="58"/>
  <c r="J35" i="192" s="1"/>
  <c r="CA27" i="58"/>
  <c r="BF28" i="193" s="1"/>
  <c r="BG38" i="58"/>
  <c r="AP39" i="193" s="1"/>
  <c r="I28" i="58"/>
  <c r="B41" i="192" s="1"/>
  <c r="CK29" i="58"/>
  <c r="BN31" i="191" s="1"/>
  <c r="BQ27" i="58"/>
  <c r="AX40" i="192" s="1"/>
  <c r="CK38" i="58"/>
  <c r="BN38" i="62" s="1"/>
  <c r="BQ24" i="58"/>
  <c r="AX37" i="192" s="1"/>
  <c r="AC28" i="58"/>
  <c r="R41" i="192" s="1"/>
  <c r="BG35" i="58"/>
  <c r="AP36" i="38" s="1"/>
  <c r="G45" i="40" s="1"/>
  <c r="AC11" i="58"/>
  <c r="R12" i="38" s="1"/>
  <c r="D21" i="40" s="1"/>
  <c r="AW10" i="58"/>
  <c r="AH10" i="62" s="1"/>
  <c r="DE31" i="58"/>
  <c r="CD33" i="191" s="1"/>
  <c r="AW21" i="58"/>
  <c r="AH23" i="191" s="1"/>
  <c r="DE33" i="58"/>
  <c r="CD34" i="193" s="1"/>
  <c r="BG7" i="58"/>
  <c r="AP8" i="193" s="1"/>
  <c r="CK37" i="58"/>
  <c r="BN38" i="38" s="1"/>
  <c r="J47" i="40" s="1"/>
  <c r="BQ14" i="58"/>
  <c r="AX16" i="191" s="1"/>
  <c r="AW38" i="58"/>
  <c r="AH40" i="191" s="1"/>
  <c r="CU15" i="58"/>
  <c r="BV16" i="193" s="1"/>
  <c r="AM8" i="58"/>
  <c r="Z21" i="192" s="1"/>
  <c r="AW37" i="58"/>
  <c r="AH38" i="193" s="1"/>
  <c r="CU36" i="58"/>
  <c r="BV38" i="191" s="1"/>
  <c r="BQ13" i="58"/>
  <c r="AX14" i="38" s="1"/>
  <c r="H23" i="40" s="1"/>
  <c r="AW30" i="58"/>
  <c r="AH31" i="193" s="1"/>
  <c r="I30" i="58"/>
  <c r="B30" i="62" s="1"/>
  <c r="I14" i="58"/>
  <c r="B15" i="193" s="1"/>
  <c r="BG24" i="58"/>
  <c r="AP24" i="62" s="1"/>
  <c r="AW34" i="58"/>
  <c r="AH36" i="191" s="1"/>
  <c r="AW18" i="58"/>
  <c r="AH20" i="191" s="1"/>
  <c r="CA32" i="58"/>
  <c r="BF32" i="62" s="1"/>
  <c r="AM35" i="58"/>
  <c r="Z37" i="191" s="1"/>
  <c r="BQ33" i="58"/>
  <c r="AX33" i="62" s="1"/>
  <c r="CA23" i="58"/>
  <c r="BF24" i="193" s="1"/>
  <c r="BG34" i="58"/>
  <c r="AP35" i="193" s="1"/>
  <c r="AM23" i="58"/>
  <c r="Z23" i="62" s="1"/>
  <c r="S13" i="58"/>
  <c r="J15" i="191" s="1"/>
  <c r="AC16" i="58"/>
  <c r="R18" i="191" s="1"/>
  <c r="AC30" i="58"/>
  <c r="R32" i="191" s="1"/>
  <c r="I8" i="58"/>
  <c r="B21" i="192" s="1"/>
  <c r="DE9" i="58"/>
  <c r="CD22" i="192" s="1"/>
  <c r="CA18" i="58"/>
  <c r="BF31" i="192" s="1"/>
  <c r="BG11" i="58"/>
  <c r="AP12" i="38" s="1"/>
  <c r="G21" i="40" s="1"/>
  <c r="AC17" i="58"/>
  <c r="R19" i="191" s="1"/>
  <c r="CU7" i="58"/>
  <c r="BV9" i="191" s="1"/>
  <c r="BG30" i="58"/>
  <c r="AP31" i="193" s="1"/>
  <c r="BG26" i="58"/>
  <c r="AP27" i="193" s="1"/>
  <c r="I38" i="58"/>
  <c r="B38" i="62" s="1"/>
  <c r="AW6" i="58"/>
  <c r="AH7" i="193" s="1"/>
  <c r="CK18" i="58"/>
  <c r="BN18" i="62" s="1"/>
  <c r="AM29" i="58"/>
  <c r="Z30" i="193" s="1"/>
  <c r="AM14" i="58"/>
  <c r="Z27" i="192" s="1"/>
  <c r="BG18" i="58"/>
  <c r="AP31" i="192" s="1"/>
  <c r="AC31" i="58"/>
  <c r="R44" i="192" s="1"/>
  <c r="BQ22" i="58"/>
  <c r="AX23" i="193" s="1"/>
  <c r="CU38" i="58"/>
  <c r="BV40" i="191" s="1"/>
  <c r="S15" i="58"/>
  <c r="J16" i="193" s="1"/>
  <c r="I35" i="58"/>
  <c r="B35" i="62" s="1"/>
  <c r="AC23" i="58"/>
  <c r="R23" i="62" s="1"/>
  <c r="BQ26" i="58"/>
  <c r="AX28" i="191" s="1"/>
  <c r="DE13" i="58"/>
  <c r="CD14" i="38" s="1"/>
  <c r="L23" i="40" s="1"/>
  <c r="BG28" i="58"/>
  <c r="AP41" i="192" s="1"/>
  <c r="S8" i="58"/>
  <c r="J9" i="38" s="1"/>
  <c r="C18" i="40" s="1"/>
  <c r="S23" i="58"/>
  <c r="J24" i="193" s="1"/>
  <c r="S29" i="58"/>
  <c r="J30" i="193" s="1"/>
  <c r="AC35" i="58"/>
  <c r="R37" i="191" s="1"/>
  <c r="S27" i="58"/>
  <c r="J28" i="193" s="1"/>
  <c r="AW24" i="58"/>
  <c r="AH25" i="38" s="1"/>
  <c r="F34" i="40" s="1"/>
  <c r="CA34" i="58"/>
  <c r="BF34" i="62" s="1"/>
  <c r="BQ23" i="58"/>
  <c r="AX23" i="62" s="1"/>
  <c r="BQ39" i="58"/>
  <c r="AX52" i="192" s="1"/>
  <c r="AM39" i="58"/>
  <c r="Z40" i="38" s="1"/>
  <c r="I33" i="58"/>
  <c r="B46" i="192" s="1"/>
  <c r="BQ25" i="58"/>
  <c r="AX26" i="193" s="1"/>
  <c r="CK15" i="58"/>
  <c r="BN17" i="191" s="1"/>
  <c r="BG8" i="58"/>
  <c r="AP21" i="192" s="1"/>
  <c r="CA7" i="58"/>
  <c r="BF8" i="193" s="1"/>
  <c r="AM25" i="58"/>
  <c r="Z38" i="192" s="1"/>
  <c r="AW35" i="58"/>
  <c r="AH36" i="193" s="1"/>
  <c r="S21" i="58"/>
  <c r="J22" i="193" s="1"/>
  <c r="BQ34" i="58"/>
  <c r="AX35" i="38" s="1"/>
  <c r="H44" i="40" s="1"/>
  <c r="CA33" i="58"/>
  <c r="BF35" i="191" s="1"/>
  <c r="AM13" i="58"/>
  <c r="Z14" i="38" s="1"/>
  <c r="E23" i="40" s="1"/>
  <c r="AC12" i="58"/>
  <c r="R13" i="38" s="1"/>
  <c r="D22" i="40" s="1"/>
  <c r="AC32" i="58"/>
  <c r="R45" i="192" s="1"/>
  <c r="DE34" i="58"/>
  <c r="CD47" i="192" s="1"/>
  <c r="CU28" i="58"/>
  <c r="BV28" i="62" s="1"/>
  <c r="AW28" i="58"/>
  <c r="AH30" i="191" s="1"/>
  <c r="BQ20" i="58"/>
  <c r="AX21" i="193" s="1"/>
  <c r="AW7" i="58"/>
  <c r="AH8" i="193" s="1"/>
  <c r="AC29" i="58"/>
  <c r="R30" i="38" s="1"/>
  <c r="D39" i="40" s="1"/>
  <c r="CU13" i="58"/>
  <c r="BV26" i="192" s="1"/>
  <c r="AM37" i="58"/>
  <c r="Z39" i="191" s="1"/>
  <c r="I12" i="58"/>
  <c r="B25" i="192" s="1"/>
  <c r="BG10" i="58"/>
  <c r="AP11" i="38" s="1"/>
  <c r="G20" i="40" s="1"/>
  <c r="CA28" i="58"/>
  <c r="BF30" i="191" s="1"/>
  <c r="I37" i="58"/>
  <c r="B38" i="193" s="1"/>
  <c r="I6" i="58"/>
  <c r="B7" i="38" s="1"/>
  <c r="AM38" i="58"/>
  <c r="Z39" i="193" s="1"/>
  <c r="BG36" i="58"/>
  <c r="AP38" i="191" s="1"/>
  <c r="BG27" i="58"/>
  <c r="AP28" i="193" s="1"/>
  <c r="CK35" i="58"/>
  <c r="BN35" i="62" s="1"/>
  <c r="AM27" i="58"/>
  <c r="Z40" i="192" s="1"/>
  <c r="AW9" i="58"/>
  <c r="AH9" i="62" s="1"/>
  <c r="CK25" i="58"/>
  <c r="BN26" i="38" s="1"/>
  <c r="J35" i="40" s="1"/>
  <c r="DE29" i="58"/>
  <c r="CD29" i="62" s="1"/>
  <c r="BG20" i="58"/>
  <c r="AP20" i="62" s="1"/>
  <c r="S10" i="58"/>
  <c r="J23" i="192" s="1"/>
  <c r="BQ19" i="58"/>
  <c r="AX19" i="62" s="1"/>
  <c r="CA36" i="58"/>
  <c r="BF37" i="38" s="1"/>
  <c r="I46" i="40" s="1"/>
  <c r="AM32" i="58"/>
  <c r="Z33" i="193" s="1"/>
  <c r="S19" i="58"/>
  <c r="J20" i="38" s="1"/>
  <c r="C29" i="40" s="1"/>
  <c r="CK12" i="58"/>
  <c r="BN14" i="191" s="1"/>
  <c r="CU11" i="58"/>
  <c r="BV24" i="192" s="1"/>
  <c r="CK23" i="58"/>
  <c r="BN25" i="191" s="1"/>
  <c r="S32" i="58"/>
  <c r="J33" i="38" s="1"/>
  <c r="C42" i="40" s="1"/>
  <c r="CA37" i="58"/>
  <c r="BF38" i="193" s="1"/>
  <c r="AC24" i="58"/>
  <c r="R37" i="192" s="1"/>
  <c r="CA22" i="58"/>
  <c r="BF23" i="193" s="1"/>
  <c r="DE20" i="58"/>
  <c r="CD33" i="192" s="1"/>
  <c r="DE38" i="58"/>
  <c r="CD39" i="38" s="1"/>
  <c r="L48" i="40" s="1"/>
  <c r="S35" i="58"/>
  <c r="J37" i="191" s="1"/>
  <c r="BG15" i="58"/>
  <c r="AP28" i="192" s="1"/>
  <c r="S18" i="58"/>
  <c r="J20" i="191" s="1"/>
  <c r="AC8" i="58"/>
  <c r="R9" i="193" s="1"/>
  <c r="CA11" i="58"/>
  <c r="BF11" i="62" s="1"/>
  <c r="AW17" i="58"/>
  <c r="AH17" i="62" s="1"/>
  <c r="S31" i="58"/>
  <c r="J31" i="62" s="1"/>
  <c r="I15" i="58"/>
  <c r="B16" i="38" s="1"/>
  <c r="B25" i="40" s="1"/>
  <c r="CK34" i="58"/>
  <c r="BN34" i="62" s="1"/>
  <c r="CA26" i="58"/>
  <c r="BF39" i="192" s="1"/>
  <c r="I18" i="58"/>
  <c r="B19" i="38" s="1"/>
  <c r="B28" i="40" s="1"/>
  <c r="BQ32" i="58"/>
  <c r="AX33" i="193" s="1"/>
  <c r="AW15" i="58"/>
  <c r="AH15" i="62" s="1"/>
  <c r="AC10" i="58"/>
  <c r="R12" i="191" s="1"/>
  <c r="AC36" i="58"/>
  <c r="R36" i="62" s="1"/>
  <c r="S36" i="58"/>
  <c r="J49" i="192" s="1"/>
  <c r="CA6" i="58"/>
  <c r="BF6" i="62" s="1"/>
  <c r="S11" i="58"/>
  <c r="J11" i="62" s="1"/>
  <c r="CU20" i="58"/>
  <c r="BV22" i="191" s="1"/>
  <c r="AC20" i="58"/>
  <c r="R20" i="62" s="1"/>
  <c r="CK33" i="58"/>
  <c r="BN46" i="192" s="1"/>
  <c r="DE32" i="58"/>
  <c r="CD45" i="192" s="1"/>
  <c r="I25" i="58"/>
  <c r="B38" i="192" s="1"/>
  <c r="I11" i="58"/>
  <c r="B12" i="38" s="1"/>
  <c r="B21" i="40" s="1"/>
  <c r="CU33" i="58"/>
  <c r="BV33" i="62" s="1"/>
  <c r="I24" i="58"/>
  <c r="B25" i="193" s="1"/>
  <c r="AM16" i="58"/>
  <c r="Z17" i="193" s="1"/>
  <c r="S16" i="58"/>
  <c r="J29" i="192" s="1"/>
  <c r="S20" i="58"/>
  <c r="J20" i="62" s="1"/>
  <c r="I26" i="58"/>
  <c r="B28" i="191" s="1"/>
  <c r="CA13" i="58"/>
  <c r="BF26" i="192" s="1"/>
  <c r="AC33" i="58"/>
  <c r="R46" i="192" s="1"/>
  <c r="BQ8" i="58"/>
  <c r="AX9" i="193" s="1"/>
  <c r="AM18" i="58"/>
  <c r="Z19" i="38" s="1"/>
  <c r="E28" i="40" s="1"/>
  <c r="AM36" i="58"/>
  <c r="Z37" i="193" s="1"/>
  <c r="AW29" i="58"/>
  <c r="AH30" i="193" s="1"/>
  <c r="S28" i="58"/>
  <c r="J29" i="38" s="1"/>
  <c r="C38" i="40" s="1"/>
  <c r="CU23" i="58"/>
  <c r="BV24" i="193" s="1"/>
  <c r="DE8" i="58"/>
  <c r="CD9" i="38" s="1"/>
  <c r="L18" i="40" s="1"/>
  <c r="CU8" i="58"/>
  <c r="BV21" i="192" s="1"/>
  <c r="CA38" i="58"/>
  <c r="BF40" i="191" s="1"/>
  <c r="CU21" i="58"/>
  <c r="BV23" i="191" s="1"/>
  <c r="BG19" i="58"/>
  <c r="AP20" i="38" s="1"/>
  <c r="G29" i="40" s="1"/>
  <c r="CU14" i="58"/>
  <c r="BV15" i="193" s="1"/>
  <c r="CU22" i="58"/>
  <c r="BV22" i="62" s="1"/>
  <c r="BQ38" i="58"/>
  <c r="AX40" i="191" s="1"/>
  <c r="S33" i="58"/>
  <c r="J35" i="191" s="1"/>
  <c r="AM17" i="58"/>
  <c r="Z18" i="38" s="1"/>
  <c r="E27" i="40" s="1"/>
  <c r="CA14" i="58"/>
  <c r="BF15" i="38" s="1"/>
  <c r="AC38" i="58"/>
  <c r="R40" i="191" s="1"/>
  <c r="AC21" i="58"/>
  <c r="R23" i="191" s="1"/>
  <c r="AW33" i="58"/>
  <c r="AH34" i="38" s="1"/>
  <c r="F43" i="40" s="1"/>
  <c r="DE22" i="58"/>
  <c r="CD23" i="38" s="1"/>
  <c r="L32" i="40" s="1"/>
  <c r="BG14" i="58"/>
  <c r="AP27" i="192" s="1"/>
  <c r="CA30" i="58"/>
  <c r="BF31" i="193" s="1"/>
  <c r="DE18" i="58"/>
  <c r="CD18" i="62" s="1"/>
  <c r="AW25" i="58"/>
  <c r="AH26" i="38" s="1"/>
  <c r="F35" i="40" s="1"/>
  <c r="CK31" i="58"/>
  <c r="BN44" i="192" s="1"/>
  <c r="S26" i="58"/>
  <c r="J28" i="191" s="1"/>
  <c r="BQ12" i="58"/>
  <c r="AX25" i="192" s="1"/>
  <c r="DE36" i="58"/>
  <c r="CD37" i="193" s="1"/>
  <c r="DE26" i="58"/>
  <c r="CD27" i="193" s="1"/>
  <c r="AC7" i="58"/>
  <c r="R20" i="192" s="1"/>
  <c r="CA31" i="58"/>
  <c r="BF33" i="191" s="1"/>
  <c r="BG16" i="58"/>
  <c r="AP17" i="193" s="1"/>
  <c r="CU9" i="58"/>
  <c r="BV10" i="193" s="1"/>
  <c r="AW39" i="58"/>
  <c r="AH40" i="38" s="1"/>
  <c r="S39" i="58"/>
  <c r="J40" i="193" s="1"/>
  <c r="BV39" i="62"/>
  <c r="BV40" i="193"/>
  <c r="BV40" i="38"/>
  <c r="BV41" i="191"/>
  <c r="BV52" i="192"/>
  <c r="BG39" i="58"/>
  <c r="U39"/>
  <c r="BI39"/>
  <c r="CW39"/>
  <c r="AE39"/>
  <c r="BS39"/>
  <c r="DG39"/>
  <c r="AO39"/>
  <c r="CC39"/>
  <c r="K39"/>
  <c r="AY39"/>
  <c r="CM39"/>
  <c r="H11" i="40"/>
  <c r="F8"/>
  <c r="C10"/>
  <c r="AZ5"/>
  <c r="AP18" i="193"/>
  <c r="Z10" i="192"/>
  <c r="AF10" s="1"/>
  <c r="AY10" i="40"/>
  <c r="AY11"/>
  <c r="AP17" i="62"/>
  <c r="E10" i="40"/>
  <c r="BI5"/>
  <c r="BF13" i="192"/>
  <c r="BL13" s="1"/>
  <c r="AP8"/>
  <c r="AV8" s="1"/>
  <c r="AX14"/>
  <c r="BD14" s="1"/>
  <c r="AP13"/>
  <c r="AV13" s="1"/>
  <c r="Z15"/>
  <c r="AF15" s="1"/>
  <c r="AP12"/>
  <c r="AV12" s="1"/>
  <c r="BE13" i="40"/>
  <c r="BV23" i="38"/>
  <c r="BE14" i="40"/>
  <c r="C14"/>
  <c r="BL5"/>
  <c r="BK5"/>
  <c r="BV15" i="192"/>
  <c r="CB15" s="1"/>
  <c r="AT7" i="40"/>
  <c r="BE7"/>
  <c r="BH7"/>
  <c r="AP14" i="192"/>
  <c r="AV14" s="1"/>
  <c r="AP30"/>
  <c r="AP19" i="191"/>
  <c r="BM12" i="40"/>
  <c r="BL7"/>
  <c r="AH11" i="192"/>
  <c r="AN11" s="1"/>
  <c r="BI9" i="40"/>
  <c r="B17" i="192"/>
  <c r="H17" s="1"/>
  <c r="BN12" i="40"/>
  <c r="AW12"/>
  <c r="CD19" i="192"/>
  <c r="CD8"/>
  <c r="CJ8" s="1"/>
  <c r="BL13" i="40"/>
  <c r="AH12" i="192"/>
  <c r="AN12" s="1"/>
  <c r="BF14" i="40"/>
  <c r="I7"/>
  <c r="BD5"/>
  <c r="AY5"/>
  <c r="R12" i="192"/>
  <c r="X12" s="1"/>
  <c r="BV17"/>
  <c r="CB17" s="1"/>
  <c r="BF8" i="40"/>
  <c r="AX43" i="192"/>
  <c r="J13" i="40"/>
  <c r="AX24" i="193"/>
  <c r="BN9" i="40"/>
  <c r="BN31" i="192"/>
  <c r="J14"/>
  <c r="P14" s="1"/>
  <c r="BN12"/>
  <c r="BT12" s="1"/>
  <c r="BF9" i="40"/>
  <c r="BN16" i="192"/>
  <c r="BT16" s="1"/>
  <c r="D5" i="40"/>
  <c r="J12" i="192"/>
  <c r="P12" s="1"/>
  <c r="BK10" i="40"/>
  <c r="BO13"/>
  <c r="BH14"/>
  <c r="AH15" i="192"/>
  <c r="AN15" s="1"/>
  <c r="BA9" i="40"/>
  <c r="BM13"/>
  <c r="BF11"/>
  <c r="R8" i="192"/>
  <c r="X8" s="1"/>
  <c r="BE8" i="40"/>
  <c r="BD14"/>
  <c r="BA12"/>
  <c r="AP17" i="38"/>
  <c r="BN5" i="40"/>
  <c r="J9" i="192"/>
  <c r="P9" s="1"/>
  <c r="AW14" i="40"/>
  <c r="AY6"/>
  <c r="AX12"/>
  <c r="BL9"/>
  <c r="AU11"/>
  <c r="BI14"/>
  <c r="BL12"/>
  <c r="CD13" i="192"/>
  <c r="CJ13" s="1"/>
  <c r="G13" i="40"/>
  <c r="R36" i="193"/>
  <c r="CD16" i="192"/>
  <c r="CJ16" s="1"/>
  <c r="BV14"/>
  <c r="CB14" s="1"/>
  <c r="BJ12" i="40"/>
  <c r="AW13"/>
  <c r="C5"/>
  <c r="B12"/>
  <c r="BN37" i="193"/>
  <c r="BI12" i="40"/>
  <c r="BM14"/>
  <c r="AZ6"/>
  <c r="BN38" i="191"/>
  <c r="BJ6" i="40"/>
  <c r="J16" i="192"/>
  <c r="P16" s="1"/>
  <c r="E8" i="40"/>
  <c r="R14" i="192"/>
  <c r="X14" s="1"/>
  <c r="BV12" i="38"/>
  <c r="K21" i="40" s="1"/>
  <c r="R17" i="192"/>
  <c r="X17" s="1"/>
  <c r="R9"/>
  <c r="X9" s="1"/>
  <c r="BG6" i="40"/>
  <c r="BG13"/>
  <c r="R16" i="192"/>
  <c r="X16" s="1"/>
  <c r="BE9" i="40"/>
  <c r="BF17" i="192"/>
  <c r="BL17" s="1"/>
  <c r="BA14" i="40"/>
  <c r="BN11" i="192"/>
  <c r="BT11" s="1"/>
  <c r="BM8" i="40"/>
  <c r="AZ9"/>
  <c r="J11"/>
  <c r="BM11"/>
  <c r="BH11"/>
  <c r="Z14" i="192"/>
  <c r="AF14" s="1"/>
  <c r="B11"/>
  <c r="H11" s="1"/>
  <c r="BV8"/>
  <c r="CB8" s="1"/>
  <c r="J7" i="40"/>
  <c r="BM7"/>
  <c r="BN10" i="192"/>
  <c r="BT10" s="1"/>
  <c r="BD9" i="40"/>
  <c r="CD12" i="192"/>
  <c r="CJ12" s="1"/>
  <c r="BK8" i="40"/>
  <c r="BH5"/>
  <c r="AW5"/>
  <c r="BB6"/>
  <c r="K11"/>
  <c r="R29" i="192"/>
  <c r="AX17"/>
  <c r="BD17" s="1"/>
  <c r="BO8" i="40"/>
  <c r="BI11"/>
  <c r="D10"/>
  <c r="BG10"/>
  <c r="BL6"/>
  <c r="BF9" i="192"/>
  <c r="BL9" s="1"/>
  <c r="BN17"/>
  <c r="BT17" s="1"/>
  <c r="K9" i="40"/>
  <c r="Z12" i="193"/>
  <c r="BL14" i="40"/>
  <c r="BE12"/>
  <c r="AP9" i="192"/>
  <c r="AV9" s="1"/>
  <c r="CD11"/>
  <c r="CJ11" s="1"/>
  <c r="BB14" i="40"/>
  <c r="BG11"/>
  <c r="AZ8"/>
  <c r="BM6"/>
  <c r="AH9" i="191"/>
  <c r="BK13" i="40"/>
  <c r="H13"/>
  <c r="BN18" i="38"/>
  <c r="BB10" i="40"/>
  <c r="J5"/>
  <c r="BF5"/>
  <c r="BN26" i="191"/>
  <c r="L6" i="40"/>
  <c r="CD9" i="192"/>
  <c r="CJ9" s="1"/>
  <c r="F13" i="40"/>
  <c r="AX10" i="192"/>
  <c r="BD10" s="1"/>
  <c r="AH17"/>
  <c r="AN17" s="1"/>
  <c r="F14" i="40"/>
  <c r="BO14"/>
  <c r="AU7"/>
  <c r="J10" i="192"/>
  <c r="P10" s="1"/>
  <c r="BV13"/>
  <c r="CB13" s="1"/>
  <c r="BN10" i="40"/>
  <c r="BI10"/>
  <c r="AX10"/>
  <c r="AH13" i="192"/>
  <c r="AN13" s="1"/>
  <c r="AX9"/>
  <c r="BD9" s="1"/>
  <c r="BK6" i="40"/>
  <c r="BF15" i="192"/>
  <c r="BL15" s="1"/>
  <c r="BF6" i="40"/>
  <c r="C6"/>
  <c r="BM9"/>
  <c r="AY12"/>
  <c r="BK12"/>
  <c r="BJ13"/>
  <c r="BV10" i="192"/>
  <c r="CB10" s="1"/>
  <c r="BN7" i="40"/>
  <c r="BC7"/>
  <c r="Z16" i="192"/>
  <c r="AF16" s="1"/>
  <c r="AV11" i="40"/>
  <c r="C12"/>
  <c r="D13"/>
  <c r="BK7"/>
  <c r="I6"/>
  <c r="R32" i="193"/>
  <c r="AX12" i="192"/>
  <c r="BD12" s="1"/>
  <c r="H12" i="40"/>
  <c r="BC10"/>
  <c r="AX26" i="38"/>
  <c r="J15" i="192"/>
  <c r="P15" s="1"/>
  <c r="BC5" i="40"/>
  <c r="BO9"/>
  <c r="BM5"/>
  <c r="H7"/>
  <c r="L8"/>
  <c r="J8"/>
  <c r="F11"/>
  <c r="BK9"/>
  <c r="BI13"/>
  <c r="BN13" i="192"/>
  <c r="BT13" s="1"/>
  <c r="AX16"/>
  <c r="BD16" s="1"/>
  <c r="BF12" i="40"/>
  <c r="BN8" i="192"/>
  <c r="BT8" s="1"/>
  <c r="AV14" i="40"/>
  <c r="AX11" i="192"/>
  <c r="BD11" s="1"/>
  <c r="J8"/>
  <c r="P8" s="1"/>
  <c r="AV6" i="40"/>
  <c r="Z8" i="192"/>
  <c r="AF8" s="1"/>
  <c r="B12"/>
  <c r="H12" s="1"/>
  <c r="H14" i="40"/>
  <c r="R27" i="193"/>
  <c r="BC8" i="40"/>
  <c r="BD11"/>
  <c r="CD14" i="192"/>
  <c r="CJ14" s="1"/>
  <c r="BO11" i="40"/>
  <c r="BV9" i="192"/>
  <c r="CB9" s="1"/>
  <c r="K6" i="40"/>
  <c r="B14" i="192"/>
  <c r="H14" s="1"/>
  <c r="AT11" i="40"/>
  <c r="F7"/>
  <c r="BJ8"/>
  <c r="G8"/>
  <c r="BJ7"/>
  <c r="BN6"/>
  <c r="BN8"/>
  <c r="AP11" i="192"/>
  <c r="AV11" s="1"/>
  <c r="AH10"/>
  <c r="AN10" s="1"/>
  <c r="B5" i="40"/>
  <c r="BO12"/>
  <c r="R29" i="191"/>
  <c r="B13" i="192"/>
  <c r="H13" s="1"/>
  <c r="AW6" i="40"/>
  <c r="BH6"/>
  <c r="Z9" i="192"/>
  <c r="AF9" s="1"/>
  <c r="AP10"/>
  <c r="AV10" s="1"/>
  <c r="BH8" i="40"/>
  <c r="BF11" i="192"/>
  <c r="BL11" s="1"/>
  <c r="BO10" i="40"/>
  <c r="R11" i="192"/>
  <c r="X11" s="1"/>
  <c r="AH9"/>
  <c r="AN9" s="1"/>
  <c r="AW9" i="40"/>
  <c r="BH9"/>
  <c r="BF13"/>
  <c r="C13"/>
  <c r="AT6"/>
  <c r="R15" i="192"/>
  <c r="X15" s="1"/>
  <c r="BG12" i="40"/>
  <c r="Z12" i="192"/>
  <c r="AF12" s="1"/>
  <c r="BG7" i="40"/>
  <c r="BV11" i="192"/>
  <c r="CB11" s="1"/>
  <c r="AT10" i="40"/>
  <c r="BI6"/>
  <c r="BL8"/>
  <c r="AP38" i="38"/>
  <c r="G47" i="40" s="1"/>
  <c r="BG8"/>
  <c r="BE11"/>
  <c r="D7"/>
  <c r="F6"/>
  <c r="AX13" i="192"/>
  <c r="BD13" s="1"/>
  <c r="I8" i="40"/>
  <c r="BE5"/>
  <c r="L12"/>
  <c r="D8"/>
  <c r="BE6"/>
  <c r="D12"/>
  <c r="B14"/>
  <c r="AH8" i="192"/>
  <c r="AN8" s="1"/>
  <c r="BH12" i="40"/>
  <c r="BL10"/>
  <c r="BV16" i="192"/>
  <c r="CB16" s="1"/>
  <c r="BF10"/>
  <c r="BL10" s="1"/>
  <c r="BO5" i="40"/>
  <c r="J13" i="192"/>
  <c r="P13" s="1"/>
  <c r="BF8"/>
  <c r="BL8" s="1"/>
  <c r="L7" i="40"/>
  <c r="CD10" i="192"/>
  <c r="CJ10" s="1"/>
  <c r="BJ5" i="40"/>
  <c r="D9"/>
  <c r="BG9"/>
  <c r="AP17" i="192"/>
  <c r="AV17" s="1"/>
  <c r="BJ14" i="40"/>
  <c r="BA13"/>
  <c r="K14"/>
  <c r="C8"/>
  <c r="J11" i="192"/>
  <c r="P11" s="1"/>
  <c r="AX8"/>
  <c r="BD8" s="1"/>
  <c r="F9" i="40"/>
  <c r="BH10"/>
  <c r="K12"/>
  <c r="BN13"/>
  <c r="BB12"/>
  <c r="J17" i="192"/>
  <c r="P17" s="1"/>
  <c r="BJ9" i="40"/>
  <c r="CD7" i="38"/>
  <c r="B16" i="192"/>
  <c r="H16" s="1"/>
  <c r="E13" i="40"/>
  <c r="G10"/>
  <c r="C9"/>
  <c r="AU9"/>
  <c r="AT8"/>
  <c r="B8"/>
  <c r="I24"/>
  <c r="L13"/>
  <c r="BD13"/>
  <c r="E11"/>
  <c r="AW11"/>
  <c r="B9"/>
  <c r="AT9"/>
  <c r="AZ11"/>
  <c r="G27"/>
  <c r="AX5"/>
  <c r="F5"/>
  <c r="I10"/>
  <c r="BA10"/>
  <c r="BC13"/>
  <c r="K13"/>
  <c r="AY9"/>
  <c r="G9"/>
  <c r="BA5"/>
  <c r="I5"/>
  <c r="B13"/>
  <c r="AT13"/>
  <c r="AY14"/>
  <c r="G14"/>
  <c r="AO35" i="58"/>
  <c r="BS30"/>
  <c r="CC6"/>
  <c r="CM32"/>
  <c r="BS7"/>
  <c r="U6"/>
  <c r="AE15"/>
  <c r="CM10"/>
  <c r="AY19"/>
  <c r="CM19"/>
  <c r="AY22"/>
  <c r="U12"/>
  <c r="DG14"/>
  <c r="AO27"/>
  <c r="BS9"/>
  <c r="CM18"/>
  <c r="AY15"/>
  <c r="CW22"/>
  <c r="AO37"/>
  <c r="AE26"/>
  <c r="AO16"/>
  <c r="AE12"/>
  <c r="BI28"/>
  <c r="AE28"/>
  <c r="AY27"/>
  <c r="CC26"/>
  <c r="CW35"/>
  <c r="AY7"/>
  <c r="BI19"/>
  <c r="CM24"/>
  <c r="BS16"/>
  <c r="CC16"/>
  <c r="DG37"/>
  <c r="U17"/>
  <c r="AY8"/>
  <c r="AE29"/>
  <c r="CC31"/>
  <c r="AO12"/>
  <c r="CM23"/>
  <c r="CM34"/>
  <c r="BS10"/>
  <c r="BS22"/>
  <c r="DG9"/>
  <c r="U37"/>
  <c r="AE36"/>
  <c r="DG24"/>
  <c r="AY23"/>
  <c r="DG16"/>
  <c r="BI10"/>
  <c r="CC20"/>
  <c r="K23"/>
  <c r="U27"/>
  <c r="AY30"/>
  <c r="K24"/>
  <c r="BI23"/>
  <c r="BI16"/>
  <c r="CM36"/>
  <c r="K6"/>
  <c r="AY26"/>
  <c r="BI15"/>
  <c r="BI27"/>
  <c r="AY36"/>
  <c r="AY17"/>
  <c r="K34"/>
  <c r="AO31"/>
  <c r="AO32"/>
  <c r="CC37"/>
  <c r="DG34"/>
  <c r="K28"/>
  <c r="BI35"/>
  <c r="AO21"/>
  <c r="K29"/>
  <c r="AO13"/>
  <c r="K15"/>
  <c r="CM14"/>
  <c r="BS34"/>
  <c r="CW17"/>
  <c r="AO20"/>
  <c r="CC12"/>
  <c r="AO6"/>
  <c r="AO34"/>
  <c r="CC13"/>
  <c r="AE19"/>
  <c r="BS25"/>
  <c r="CC38"/>
  <c r="CW24"/>
  <c r="BI11"/>
  <c r="U25"/>
  <c r="BS6"/>
  <c r="BI32"/>
  <c r="DG38"/>
  <c r="U8"/>
  <c r="CC11"/>
  <c r="AE14"/>
  <c r="AO28"/>
  <c r="CW28"/>
  <c r="U30"/>
  <c r="AO14"/>
  <c r="K21"/>
  <c r="BI26"/>
  <c r="AO33"/>
  <c r="AE7"/>
  <c r="DG15"/>
  <c r="CM28"/>
  <c r="CW11"/>
  <c r="CC8"/>
  <c r="AO17"/>
  <c r="CW9"/>
  <c r="AE11"/>
  <c r="AE22"/>
  <c r="BI9"/>
  <c r="AE8"/>
  <c r="CM30"/>
  <c r="AY35"/>
  <c r="CM13"/>
  <c r="AY37"/>
  <c r="K36"/>
  <c r="BS32"/>
  <c r="U9"/>
  <c r="AO29"/>
  <c r="AY12"/>
  <c r="AO38"/>
  <c r="CW21"/>
  <c r="K25"/>
  <c r="U11"/>
  <c r="K8"/>
  <c r="CM15"/>
  <c r="BI17"/>
  <c r="CC33"/>
  <c r="BS26"/>
  <c r="DG6"/>
  <c r="CM6"/>
  <c r="U16"/>
  <c r="AY16"/>
  <c r="K10"/>
  <c r="BI25"/>
  <c r="CC24"/>
  <c r="AY24"/>
  <c r="BI21"/>
  <c r="AY25"/>
  <c r="CC23"/>
  <c r="DG29"/>
  <c r="CM33"/>
  <c r="AE16"/>
  <c r="BS31"/>
  <c r="BI36"/>
  <c r="AE23"/>
  <c r="AE37"/>
  <c r="K33"/>
  <c r="K12"/>
  <c r="U7"/>
  <c r="U23"/>
  <c r="DG27"/>
  <c r="AO15"/>
  <c r="AE32"/>
  <c r="K37"/>
  <c r="AE18"/>
  <c r="DG17"/>
  <c r="U35"/>
  <c r="AY28"/>
  <c r="BS13"/>
  <c r="CC21"/>
  <c r="K38"/>
  <c r="BS37"/>
  <c r="CC30"/>
  <c r="AY31"/>
  <c r="CM25"/>
  <c r="BI6"/>
  <c r="CM20"/>
  <c r="CC10"/>
  <c r="DG21"/>
  <c r="AY32"/>
  <c r="BS33"/>
  <c r="CC25"/>
  <c r="DG19"/>
  <c r="U18"/>
  <c r="CM12"/>
  <c r="DG12"/>
  <c r="AE38"/>
  <c r="I11" i="40"/>
  <c r="BA11"/>
  <c r="BG16" i="192"/>
  <c r="BM16" s="1"/>
  <c r="AX8" i="40"/>
  <c r="BB9"/>
  <c r="J9"/>
  <c r="AW7"/>
  <c r="E7"/>
  <c r="G7"/>
  <c r="AY7"/>
  <c r="B39"/>
  <c r="AZ10"/>
  <c r="H10"/>
  <c r="BD10"/>
  <c r="L10"/>
  <c r="U38" i="58"/>
  <c r="AE30"/>
  <c r="K27"/>
  <c r="U20"/>
  <c r="K9"/>
  <c r="DG25"/>
  <c r="K26"/>
  <c r="AE24"/>
  <c r="BI12"/>
  <c r="AO36"/>
  <c r="DG32"/>
  <c r="K22"/>
  <c r="BS29"/>
  <c r="CW31"/>
  <c r="DG31"/>
  <c r="CW23"/>
  <c r="K16"/>
  <c r="DG18"/>
  <c r="CC18"/>
  <c r="CW27"/>
  <c r="DG33"/>
  <c r="AE34"/>
  <c r="AO25"/>
  <c r="U33"/>
  <c r="AE27"/>
  <c r="AY20"/>
  <c r="CW7"/>
  <c r="BS8"/>
  <c r="BI20"/>
  <c r="AE25"/>
  <c r="AO19"/>
  <c r="BS24"/>
  <c r="AE33"/>
  <c r="BS17"/>
  <c r="BS19"/>
  <c r="K20"/>
  <c r="CC7"/>
  <c r="K11"/>
  <c r="CC35"/>
  <c r="CM37"/>
  <c r="BS14"/>
  <c r="DG10"/>
  <c r="K13"/>
  <c r="U22"/>
  <c r="AY29"/>
  <c r="K32"/>
  <c r="AY9"/>
  <c r="BI31"/>
  <c r="CW29"/>
  <c r="AY34"/>
  <c r="CW25"/>
  <c r="U31"/>
  <c r="U24"/>
  <c r="CW6"/>
  <c r="DG23"/>
  <c r="CM21"/>
  <c r="U21"/>
  <c r="DG26"/>
  <c r="U32"/>
  <c r="AE13"/>
  <c r="BI34"/>
  <c r="AE35"/>
  <c r="AY33"/>
  <c r="CM16"/>
  <c r="AO24"/>
  <c r="K31"/>
  <c r="AY21"/>
  <c r="CC27"/>
  <c r="AY18"/>
  <c r="BS23"/>
  <c r="DG28"/>
  <c r="DG36"/>
  <c r="CW34"/>
  <c r="K30"/>
  <c r="CW37"/>
  <c r="AO10"/>
  <c r="K17"/>
  <c r="AE31"/>
  <c r="BS38"/>
  <c r="BI37"/>
  <c r="BS11"/>
  <c r="DG7"/>
  <c r="BI24"/>
  <c r="CM9"/>
  <c r="CC22"/>
  <c r="AY38"/>
  <c r="BI18"/>
  <c r="CC19"/>
  <c r="BS35"/>
  <c r="U19"/>
  <c r="U14"/>
  <c r="U13"/>
  <c r="CC32"/>
  <c r="AO7"/>
  <c r="CM27"/>
  <c r="CC29"/>
  <c r="BS15"/>
  <c r="CC15"/>
  <c r="DG35"/>
  <c r="DG30"/>
  <c r="DG22"/>
  <c r="AE17"/>
  <c r="U26"/>
  <c r="AO26"/>
  <c r="CW36"/>
  <c r="K35"/>
  <c r="AO23"/>
  <c r="AE9"/>
  <c r="DG11"/>
  <c r="AE21"/>
  <c r="CM11"/>
  <c r="U34"/>
  <c r="U29"/>
  <c r="BI13"/>
  <c r="U28"/>
  <c r="BS12"/>
  <c r="CW14"/>
  <c r="CW32"/>
  <c r="K19"/>
  <c r="CW26"/>
  <c r="CM7"/>
  <c r="AO30"/>
  <c r="AY10"/>
  <c r="CM35"/>
  <c r="AE6"/>
  <c r="BS21"/>
  <c r="CC9"/>
  <c r="BS18"/>
  <c r="CW33"/>
  <c r="K7"/>
  <c r="CW12"/>
  <c r="U15"/>
  <c r="AO11"/>
  <c r="BI8"/>
  <c r="CW13"/>
  <c r="CM31"/>
  <c r="U36"/>
  <c r="AO8"/>
  <c r="CM22"/>
  <c r="AY6"/>
  <c r="BI14"/>
  <c r="CW19"/>
  <c r="U10"/>
  <c r="AY14"/>
  <c r="CW20"/>
  <c r="AY11"/>
  <c r="CW18"/>
  <c r="CC28"/>
  <c r="K14"/>
  <c r="CC17"/>
  <c r="BI33"/>
  <c r="CM17"/>
  <c r="AY13"/>
  <c r="AO22"/>
  <c r="CM26"/>
  <c r="BI22"/>
  <c r="BS27"/>
  <c r="CM8"/>
  <c r="AE10"/>
  <c r="AO18"/>
  <c r="DG8"/>
  <c r="CC34"/>
  <c r="BI7"/>
  <c r="BI29"/>
  <c r="BS20"/>
  <c r="DG13"/>
  <c r="CW30"/>
  <c r="CW8"/>
  <c r="BI38"/>
  <c r="BI30"/>
  <c r="CW16"/>
  <c r="CM29"/>
  <c r="BS28"/>
  <c r="CC36"/>
  <c r="CW10"/>
  <c r="CW38"/>
  <c r="AE20"/>
  <c r="BS36"/>
  <c r="K18"/>
  <c r="CW15"/>
  <c r="AO9"/>
  <c r="CC14"/>
  <c r="DG20"/>
  <c r="CM38"/>
  <c r="CD27" i="191" l="1"/>
  <c r="Z15" i="62"/>
  <c r="CD23" i="193"/>
  <c r="R25" i="62"/>
  <c r="R11" i="191"/>
  <c r="R28" i="193"/>
  <c r="AH19"/>
  <c r="AH33"/>
  <c r="AX29" i="191"/>
  <c r="B45" i="192"/>
  <c r="Z11" i="62"/>
  <c r="AX20" i="191"/>
  <c r="AH22" i="62"/>
  <c r="AH25" i="191"/>
  <c r="BN26" i="192"/>
  <c r="R28" i="38"/>
  <c r="D37" i="40" s="1"/>
  <c r="AP32" i="191"/>
  <c r="AP30" i="62"/>
  <c r="AH17" i="191"/>
  <c r="BF28" i="38"/>
  <c r="I37" i="40" s="1"/>
  <c r="BV43" i="192"/>
  <c r="AP35" i="62"/>
  <c r="CD28" i="192"/>
  <c r="AP28" i="62"/>
  <c r="B33" i="38"/>
  <c r="B42" i="40" s="1"/>
  <c r="J35" i="62"/>
  <c r="AH9" i="193"/>
  <c r="Z26" i="38"/>
  <c r="E35" i="40" s="1"/>
  <c r="BN15" i="193"/>
  <c r="AX34" i="192"/>
  <c r="B31" i="191"/>
  <c r="BN12"/>
  <c r="Z12" i="38"/>
  <c r="E21" i="40" s="1"/>
  <c r="AH24" i="193"/>
  <c r="AH24" i="38"/>
  <c r="F33" i="40" s="1"/>
  <c r="AH37" i="62"/>
  <c r="BF7" i="193"/>
  <c r="Z24" i="192"/>
  <c r="BF11" i="193"/>
  <c r="AX27" i="192"/>
  <c r="AP10" i="38"/>
  <c r="G19" i="40" s="1"/>
  <c r="B19" i="192"/>
  <c r="J22" i="191"/>
  <c r="BN25" i="193"/>
  <c r="AP16" i="62"/>
  <c r="AX18"/>
  <c r="AP25" i="191"/>
  <c r="CD41"/>
  <c r="CD44" s="1"/>
  <c r="CD7" i="193"/>
  <c r="CD43" s="1"/>
  <c r="R27" i="62"/>
  <c r="R25" i="193"/>
  <c r="CD42" i="192"/>
  <c r="BF19" i="38"/>
  <c r="I28" i="40" s="1"/>
  <c r="AX27" i="191"/>
  <c r="AX23"/>
  <c r="B37"/>
  <c r="B31" i="193"/>
  <c r="B20" i="62"/>
  <c r="BF22" i="38"/>
  <c r="I31" i="40" s="1"/>
  <c r="AX15" i="38"/>
  <c r="H24" i="40" s="1"/>
  <c r="R33" i="191"/>
  <c r="AX19" i="192"/>
  <c r="AX55" s="1"/>
  <c r="AP22"/>
  <c r="BF26" i="191"/>
  <c r="AH9" i="38"/>
  <c r="F18" i="40" s="1"/>
  <c r="AX19" i="193"/>
  <c r="Z41" i="192"/>
  <c r="AX16" i="38"/>
  <c r="H25" i="40" s="1"/>
  <c r="CD6" i="62"/>
  <c r="AH36" i="192"/>
  <c r="R22"/>
  <c r="BV24" i="191"/>
  <c r="AP23" i="62"/>
  <c r="Z10" i="191"/>
  <c r="AH31"/>
  <c r="Z8" i="62"/>
  <c r="J37" i="38"/>
  <c r="C46" i="40" s="1"/>
  <c r="BF35" i="38"/>
  <c r="I44" i="40" s="1"/>
  <c r="BF22" i="192"/>
  <c r="Z21" i="62"/>
  <c r="J7"/>
  <c r="BF30" i="193"/>
  <c r="CD32" i="38"/>
  <c r="L41" i="40" s="1"/>
  <c r="Z21" i="193"/>
  <c r="BN42" i="192"/>
  <c r="CD9" i="62"/>
  <c r="B24" i="192"/>
  <c r="AX10" i="62"/>
  <c r="AX16"/>
  <c r="B36" i="192"/>
  <c r="CD17" i="62"/>
  <c r="Z25" i="38"/>
  <c r="E34" i="40" s="1"/>
  <c r="CD38" i="192"/>
  <c r="CD26" i="38"/>
  <c r="L35" i="40" s="1"/>
  <c r="CD26" i="193"/>
  <c r="AX29" i="192"/>
  <c r="BF29" i="62"/>
  <c r="B13"/>
  <c r="R12" i="193"/>
  <c r="BN12" i="38"/>
  <c r="J21" i="40" s="1"/>
  <c r="AX10" i="38"/>
  <c r="H19" i="40" s="1"/>
  <c r="R25" i="192"/>
  <c r="AX13" i="38"/>
  <c r="H22" i="40" s="1"/>
  <c r="BV23" i="62"/>
  <c r="AP29" i="192"/>
  <c r="CD24" i="191"/>
  <c r="AH25" i="62"/>
  <c r="AX10" i="191"/>
  <c r="BV55" i="192"/>
  <c r="R26"/>
  <c r="Z45"/>
  <c r="BN10" i="38"/>
  <c r="J19" i="40" s="1"/>
  <c r="BV29" i="62"/>
  <c r="BF34" i="191"/>
  <c r="BN28"/>
  <c r="J25" i="38"/>
  <c r="C34" i="40" s="1"/>
  <c r="R24" i="193"/>
  <c r="BV9" i="62"/>
  <c r="R23" i="193"/>
  <c r="AP15"/>
  <c r="J28" i="38"/>
  <c r="C37" i="40" s="1"/>
  <c r="AP28" i="191"/>
  <c r="CD33" i="193"/>
  <c r="BV37" i="38"/>
  <c r="K46" i="40" s="1"/>
  <c r="AH36" i="62"/>
  <c r="R15"/>
  <c r="BV38" i="38"/>
  <c r="K47" i="40" s="1"/>
  <c r="AH18" i="38"/>
  <c r="F27" i="40" s="1"/>
  <c r="R13" i="62"/>
  <c r="BN22"/>
  <c r="R24" i="192"/>
  <c r="BV27" i="38"/>
  <c r="K36" i="40" s="1"/>
  <c r="AP46" i="192"/>
  <c r="BN24"/>
  <c r="R10" i="62"/>
  <c r="BV30" i="191"/>
  <c r="J47" i="192"/>
  <c r="CD31" i="38"/>
  <c r="L40" i="40" s="1"/>
  <c r="CD24" i="193"/>
  <c r="BV50" i="192"/>
  <c r="BV42"/>
  <c r="B26" i="62"/>
  <c r="BV29" i="38"/>
  <c r="K38" i="40" s="1"/>
  <c r="AP33" i="62"/>
  <c r="AP16" i="38"/>
  <c r="G25" i="40" s="1"/>
  <c r="J40" i="192"/>
  <c r="BV22" i="193"/>
  <c r="AP34" i="62"/>
  <c r="J12" i="38"/>
  <c r="C21" i="40" s="1"/>
  <c r="R30" i="193"/>
  <c r="BF28" i="191"/>
  <c r="BF35" i="192"/>
  <c r="BV33" i="193"/>
  <c r="R49" i="192"/>
  <c r="AH39" i="38"/>
  <c r="F48" i="40" s="1"/>
  <c r="R38" i="38"/>
  <c r="D47" i="40" s="1"/>
  <c r="Z10" i="62"/>
  <c r="AP22" i="38"/>
  <c r="G31" i="40" s="1"/>
  <c r="BN40" i="191"/>
  <c r="AH12"/>
  <c r="J22" i="38"/>
  <c r="C31" i="40" s="1"/>
  <c r="CD28" i="62"/>
  <c r="Z25" i="192"/>
  <c r="J21" i="191"/>
  <c r="Z49" i="192"/>
  <c r="BV11" i="38"/>
  <c r="K20" i="40" s="1"/>
  <c r="B22" i="192"/>
  <c r="AH28" i="38"/>
  <c r="F37" i="40" s="1"/>
  <c r="R37" i="38"/>
  <c r="D46" i="40" s="1"/>
  <c r="J44" i="192"/>
  <c r="AX11" i="191"/>
  <c r="AH15"/>
  <c r="Z8" i="193"/>
  <c r="B10" i="191"/>
  <c r="BN8" i="38"/>
  <c r="J17" i="40" s="1"/>
  <c r="AX22" i="192"/>
  <c r="R27"/>
  <c r="BV22" i="38"/>
  <c r="K31" i="40" s="1"/>
  <c r="R47" i="192"/>
  <c r="B17" i="62"/>
  <c r="BN45" i="192"/>
  <c r="AP39"/>
  <c r="BV35" i="62"/>
  <c r="B21" i="191"/>
  <c r="Z28" i="193"/>
  <c r="AX41" i="192"/>
  <c r="AX30" i="191"/>
  <c r="BF27" i="38"/>
  <c r="I36" i="40" s="1"/>
  <c r="R15" i="191"/>
  <c r="CD16"/>
  <c r="BF25" i="192"/>
  <c r="AP24"/>
  <c r="AP33"/>
  <c r="J43"/>
  <c r="R43"/>
  <c r="J21"/>
  <c r="Z20" i="38"/>
  <c r="E29" i="40" s="1"/>
  <c r="AP26" i="38"/>
  <c r="G35" i="40" s="1"/>
  <c r="R11" i="62"/>
  <c r="J26" i="191"/>
  <c r="AX23" i="38"/>
  <c r="H32" i="40" s="1"/>
  <c r="BV36" i="192"/>
  <c r="BN33" i="191"/>
  <c r="BV39"/>
  <c r="B40" i="38"/>
  <c r="B49" i="40" s="1"/>
  <c r="AX35" i="62"/>
  <c r="BV21"/>
  <c r="B19" i="191"/>
  <c r="AH14"/>
  <c r="BN32"/>
  <c r="AH35" i="62"/>
  <c r="R35" i="38"/>
  <c r="D44" i="40" s="1"/>
  <c r="R27" i="191"/>
  <c r="AX29" i="193"/>
  <c r="CD15" i="38"/>
  <c r="L24" i="40" s="1"/>
  <c r="BV36" i="193"/>
  <c r="B20"/>
  <c r="BF20" i="38"/>
  <c r="I29" i="40" s="1"/>
  <c r="AX38" i="193"/>
  <c r="BF12" i="62"/>
  <c r="BV32"/>
  <c r="AX29" i="38"/>
  <c r="H38" i="40" s="1"/>
  <c r="B37" i="192"/>
  <c r="J26" i="38"/>
  <c r="C35" i="40" s="1"/>
  <c r="BN24" i="38"/>
  <c r="J33" i="40" s="1"/>
  <c r="BN21" i="191"/>
  <c r="CD14" i="62"/>
  <c r="BV33" i="38"/>
  <c r="K42" i="40" s="1"/>
  <c r="J25" i="192"/>
  <c r="AP23" i="191"/>
  <c r="AX31" i="62"/>
  <c r="AP29"/>
  <c r="R31" i="193"/>
  <c r="J35" i="38"/>
  <c r="C44" i="40" s="1"/>
  <c r="AH38" i="191"/>
  <c r="AP10" i="62"/>
  <c r="AH11"/>
  <c r="B22"/>
  <c r="BV28" i="191"/>
  <c r="AP12" i="193"/>
  <c r="BV17" i="62"/>
  <c r="AX44" i="192"/>
  <c r="Z14" i="193"/>
  <c r="J16" i="191"/>
  <c r="Z21"/>
  <c r="J31" i="38"/>
  <c r="C40" i="40" s="1"/>
  <c r="BF13" i="62"/>
  <c r="AP22" i="193"/>
  <c r="BN39" i="38"/>
  <c r="J48" i="40" s="1"/>
  <c r="AP38" i="62"/>
  <c r="BN27" i="38"/>
  <c r="J36" i="40" s="1"/>
  <c r="AP42" i="192"/>
  <c r="AX10" i="193"/>
  <c r="Z12" i="191"/>
  <c r="BN29" i="193"/>
  <c r="BV38" i="62"/>
  <c r="AH37" i="192"/>
  <c r="AP6" i="62"/>
  <c r="BF17" i="191"/>
  <c r="AH12" i="38"/>
  <c r="F21" i="40" s="1"/>
  <c r="Z10" i="38"/>
  <c r="E19" i="40" s="1"/>
  <c r="AX8" i="193"/>
  <c r="R39"/>
  <c r="BV10" i="38"/>
  <c r="K19" i="40" s="1"/>
  <c r="BN32" i="193"/>
  <c r="R23" i="38"/>
  <c r="D32" i="40" s="1"/>
  <c r="R35" i="192"/>
  <c r="R14" i="62"/>
  <c r="AX48" i="192"/>
  <c r="BF33" i="38"/>
  <c r="I42" i="40" s="1"/>
  <c r="Z31" i="192"/>
  <c r="Z34" i="38"/>
  <c r="E43" i="40" s="1"/>
  <c r="CD27" i="38"/>
  <c r="L36" i="40" s="1"/>
  <c r="BN31" i="193"/>
  <c r="CD39" i="192"/>
  <c r="CD33" i="62"/>
  <c r="AX39"/>
  <c r="B52" i="192"/>
  <c r="B55" s="1"/>
  <c r="BF33" i="193"/>
  <c r="B25" i="38"/>
  <c r="B34" i="40" s="1"/>
  <c r="AH30" i="192"/>
  <c r="BN36"/>
  <c r="BF13" i="193"/>
  <c r="AP47" i="192"/>
  <c r="BN24" i="193"/>
  <c r="BN10"/>
  <c r="AP13" i="191"/>
  <c r="AH38" i="62"/>
  <c r="Z15" i="191"/>
  <c r="AP30" i="193"/>
  <c r="AP21" i="62"/>
  <c r="AP51" i="192"/>
  <c r="J29" i="191"/>
  <c r="B24"/>
  <c r="R24"/>
  <c r="BN33" i="38"/>
  <c r="J42" i="40" s="1"/>
  <c r="AX40" i="193"/>
  <c r="AH36" i="38"/>
  <c r="F45" i="40" s="1"/>
  <c r="R14" i="193"/>
  <c r="B26" i="191"/>
  <c r="BV34"/>
  <c r="B16"/>
  <c r="J24" i="192"/>
  <c r="BF23" i="38"/>
  <c r="I32" i="40" s="1"/>
  <c r="CD15" i="193"/>
  <c r="AH37"/>
  <c r="BV24" i="38"/>
  <c r="K33" i="40" s="1"/>
  <c r="J15" i="38"/>
  <c r="C24" i="40" s="1"/>
  <c r="Z28" i="191"/>
  <c r="CD34"/>
  <c r="J32"/>
  <c r="Z20" i="193"/>
  <c r="AX12"/>
  <c r="J12" i="62"/>
  <c r="AX24" i="192"/>
  <c r="BV36" i="62"/>
  <c r="B23" i="193"/>
  <c r="BV26" i="62"/>
  <c r="AP21" i="38"/>
  <c r="G30" i="40" s="1"/>
  <c r="J8" i="62"/>
  <c r="CD48" i="192"/>
  <c r="R13" i="191"/>
  <c r="AX32" i="38"/>
  <c r="H41" i="40" s="1"/>
  <c r="J27" i="192"/>
  <c r="J31" i="193"/>
  <c r="AP19" i="192"/>
  <c r="Z32" i="62"/>
  <c r="BN11"/>
  <c r="AH49" i="192"/>
  <c r="AP30" i="38"/>
  <c r="G39" i="40" s="1"/>
  <c r="CD33" i="38"/>
  <c r="L42" i="40" s="1"/>
  <c r="R15" i="38"/>
  <c r="D24" i="40" s="1"/>
  <c r="BN32" i="38"/>
  <c r="J41" i="40" s="1"/>
  <c r="Z42" i="192"/>
  <c r="Z22"/>
  <c r="BV22"/>
  <c r="BV30" i="193"/>
  <c r="R36" i="191"/>
  <c r="AX39" i="193"/>
  <c r="CD17"/>
  <c r="R38" i="192"/>
  <c r="BV13" i="38"/>
  <c r="K22" i="40" s="1"/>
  <c r="J17" i="62"/>
  <c r="CD25" i="191"/>
  <c r="CD29" i="192"/>
  <c r="I44" i="58"/>
  <c r="Z52" i="192"/>
  <c r="BN40" i="38"/>
  <c r="J49" i="40" s="1"/>
  <c r="Z33" i="192"/>
  <c r="CD31" i="62"/>
  <c r="AX33" i="38"/>
  <c r="H42" i="40" s="1"/>
  <c r="BV19" i="38"/>
  <c r="K28" i="40" s="1"/>
  <c r="R29" i="38"/>
  <c r="D38" i="40" s="1"/>
  <c r="J26" i="192"/>
  <c r="J14" i="38"/>
  <c r="C23" i="40" s="1"/>
  <c r="Z34" i="192"/>
  <c r="AH17" i="38"/>
  <c r="F26" i="40" s="1"/>
  <c r="J17" i="38"/>
  <c r="C26" i="40" s="1"/>
  <c r="AH20" i="38"/>
  <c r="F29" i="40" s="1"/>
  <c r="CD12" i="193"/>
  <c r="AH35"/>
  <c r="AX33" i="192"/>
  <c r="B34" i="193"/>
  <c r="J8"/>
  <c r="J16" i="62"/>
  <c r="CD14" i="193"/>
  <c r="BN37" i="62"/>
  <c r="CD37" i="192"/>
  <c r="BV16" i="191"/>
  <c r="Z19"/>
  <c r="J23" i="193"/>
  <c r="AX20"/>
  <c r="B32" i="38"/>
  <c r="B41" i="40" s="1"/>
  <c r="AX21" i="191"/>
  <c r="B31" i="62"/>
  <c r="AH32" i="38"/>
  <c r="F41" i="40" s="1"/>
  <c r="B32" i="193"/>
  <c r="R52" i="192"/>
  <c r="BV34" i="62"/>
  <c r="CD11" i="191"/>
  <c r="Z35" i="192"/>
  <c r="Z24" i="191"/>
  <c r="BF38" i="38"/>
  <c r="I47" i="40" s="1"/>
  <c r="R32" i="192"/>
  <c r="Z22" i="62"/>
  <c r="AX23" i="192"/>
  <c r="B39" i="191"/>
  <c r="CD18" i="38"/>
  <c r="L27" i="40" s="1"/>
  <c r="AH15" i="193"/>
  <c r="BF30" i="38"/>
  <c r="I39" i="40" s="1"/>
  <c r="AH22" i="191"/>
  <c r="BN13" i="193"/>
  <c r="AX18"/>
  <c r="Z26" i="191"/>
  <c r="B38" i="38"/>
  <c r="B47" i="40" s="1"/>
  <c r="B21" i="62"/>
  <c r="BV27"/>
  <c r="Z18" i="193"/>
  <c r="AX14" i="191"/>
  <c r="CD31" i="192"/>
  <c r="J31" i="191"/>
  <c r="BV19" i="62"/>
  <c r="BN21" i="192"/>
  <c r="Z16" i="38"/>
  <c r="E25" i="40" s="1"/>
  <c r="Z21" i="38"/>
  <c r="E30" i="40" s="1"/>
  <c r="BN29" i="191"/>
  <c r="B8" i="193"/>
  <c r="AH31" i="62"/>
  <c r="S44" i="58"/>
  <c r="BF40" i="38"/>
  <c r="I49" i="40" s="1"/>
  <c r="J41" i="191"/>
  <c r="R35"/>
  <c r="BF8" i="38"/>
  <c r="I17" i="40" s="1"/>
  <c r="BN8" i="62"/>
  <c r="AX17" i="38"/>
  <c r="H26" i="40" s="1"/>
  <c r="BV8" i="193"/>
  <c r="J8" i="191"/>
  <c r="R30"/>
  <c r="AX11" i="38"/>
  <c r="H20" i="40" s="1"/>
  <c r="AX11" i="193"/>
  <c r="BF50" i="192"/>
  <c r="AH35" i="38"/>
  <c r="F44" i="40" s="1"/>
  <c r="BV38" i="192"/>
  <c r="BF42"/>
  <c r="CD25" i="193"/>
  <c r="CD12" i="38"/>
  <c r="L21" i="40" s="1"/>
  <c r="AX29" i="62"/>
  <c r="AH21" i="38"/>
  <c r="F30" i="40" s="1"/>
  <c r="J20" i="192"/>
  <c r="Z37"/>
  <c r="BV9" i="38"/>
  <c r="K18" i="40" s="1"/>
  <c r="AX19" i="191"/>
  <c r="AX36"/>
  <c r="BF18" i="193"/>
  <c r="CD26" i="191"/>
  <c r="CD39" i="193"/>
  <c r="BV28" i="38"/>
  <c r="K37" i="40" s="1"/>
  <c r="BF31" i="62"/>
  <c r="AX35" i="193"/>
  <c r="BV15" i="38"/>
  <c r="K24" i="40" s="1"/>
  <c r="Z17" i="62"/>
  <c r="BF9"/>
  <c r="J23" i="38"/>
  <c r="C32" i="40" s="1"/>
  <c r="BN29" i="62"/>
  <c r="Z17" i="191"/>
  <c r="BN28" i="193"/>
  <c r="BV31" i="192"/>
  <c r="CD32" i="191"/>
  <c r="AH13" i="62"/>
  <c r="BN20" i="38"/>
  <c r="J29" i="40" s="1"/>
  <c r="CD21" i="191"/>
  <c r="AP33" i="38"/>
  <c r="G42" i="40" s="1"/>
  <c r="CD36" i="38"/>
  <c r="L45" i="40" s="1"/>
  <c r="BV15" i="191"/>
  <c r="Z27" i="38"/>
  <c r="E36" i="40" s="1"/>
  <c r="R22" i="38"/>
  <c r="D31" i="40" s="1"/>
  <c r="AP20" i="193"/>
  <c r="Z37" i="38"/>
  <c r="E46" i="40" s="1"/>
  <c r="BV18" i="62"/>
  <c r="AH44" i="192"/>
  <c r="BF10" i="38"/>
  <c r="I19" i="40" s="1"/>
  <c r="AH26" i="192"/>
  <c r="B16" i="193"/>
  <c r="Z46" i="192"/>
  <c r="AX36" i="193"/>
  <c r="BN9"/>
  <c r="Z23" i="191"/>
  <c r="CD20" i="38"/>
  <c r="L29" i="40" s="1"/>
  <c r="BV10" i="62"/>
  <c r="R20" i="38"/>
  <c r="D29" i="40" s="1"/>
  <c r="CD8" i="193"/>
  <c r="CD29" i="38"/>
  <c r="L38" i="40" s="1"/>
  <c r="AX38" i="38"/>
  <c r="H47" i="40" s="1"/>
  <c r="R21" i="191"/>
  <c r="AP26"/>
  <c r="AH16" i="62"/>
  <c r="R20" i="193"/>
  <c r="B13" i="191"/>
  <c r="Z33"/>
  <c r="BN32" i="192"/>
  <c r="BV9" i="193"/>
  <c r="CD25" i="38"/>
  <c r="L34" i="40" s="1"/>
  <c r="AP45" i="192"/>
  <c r="AH15" i="38"/>
  <c r="F24" i="40" s="1"/>
  <c r="R33" i="193"/>
  <c r="AH21"/>
  <c r="B34" i="192"/>
  <c r="B35" i="38"/>
  <c r="B44" i="40" s="1"/>
  <c r="Z37" i="62"/>
  <c r="CD11"/>
  <c r="AH29" i="191"/>
  <c r="AP33" i="193"/>
  <c r="B9" i="38"/>
  <c r="B18" i="40" s="1"/>
  <c r="BN8" i="193"/>
  <c r="Z50" i="192"/>
  <c r="CD13" i="191"/>
  <c r="AX34" i="193"/>
  <c r="B26" i="192"/>
  <c r="B34" i="62"/>
  <c r="J9"/>
  <c r="Z12"/>
  <c r="AX13"/>
  <c r="AX17"/>
  <c r="B18"/>
  <c r="B10" i="38"/>
  <c r="B19" i="40" s="1"/>
  <c r="Z25" i="193"/>
  <c r="BN38" i="192"/>
  <c r="Z30" i="62"/>
  <c r="BV25" i="38"/>
  <c r="K34" i="40" s="1"/>
  <c r="Z39" i="192"/>
  <c r="B50"/>
  <c r="J37" i="193"/>
  <c r="AX42" i="192"/>
  <c r="AH16" i="191"/>
  <c r="AH27" i="62"/>
  <c r="BF32" i="193"/>
  <c r="BV14" i="62"/>
  <c r="J23"/>
  <c r="Z8" i="191"/>
  <c r="J27" i="38"/>
  <c r="C36" i="40" s="1"/>
  <c r="J10" i="193"/>
  <c r="R9" i="38"/>
  <c r="D18" i="40" s="1"/>
  <c r="Z34" i="62"/>
  <c r="B15"/>
  <c r="AP10" i="191"/>
  <c r="BN10"/>
  <c r="BF35" i="62"/>
  <c r="R17" i="191"/>
  <c r="AP49" i="192"/>
  <c r="J46"/>
  <c r="BN28" i="38"/>
  <c r="J37" i="40" s="1"/>
  <c r="BV20" i="38"/>
  <c r="K29" i="40" s="1"/>
  <c r="BF20" i="192"/>
  <c r="AX36" i="38"/>
  <c r="H45" i="40" s="1"/>
  <c r="B7" i="62"/>
  <c r="BF48" i="192"/>
  <c r="R34" i="193"/>
  <c r="Z38" i="191"/>
  <c r="BF37"/>
  <c r="BV32" i="192"/>
  <c r="AP13" i="62"/>
  <c r="BG44" i="58"/>
  <c r="R39" i="62"/>
  <c r="R42" s="1"/>
  <c r="AH52" i="192"/>
  <c r="Z36" i="191"/>
  <c r="B26" i="193"/>
  <c r="AP25" i="38"/>
  <c r="G34" i="40" s="1"/>
  <c r="BN20" i="193"/>
  <c r="Z32"/>
  <c r="CD36"/>
  <c r="Z26" i="62"/>
  <c r="BN20" i="192"/>
  <c r="J11" i="191"/>
  <c r="Z13" i="38"/>
  <c r="E22" i="40" s="1"/>
  <c r="B9" i="62"/>
  <c r="AX24"/>
  <c r="B11" i="191"/>
  <c r="AH11" i="193"/>
  <c r="AH14" i="38"/>
  <c r="F23" i="40" s="1"/>
  <c r="BF36" i="38"/>
  <c r="I45" i="40" s="1"/>
  <c r="AP21" i="191"/>
  <c r="BN21" i="193"/>
  <c r="CD16" i="62"/>
  <c r="BN40" i="193"/>
  <c r="BN43" s="1"/>
  <c r="B28" i="192"/>
  <c r="BF10" i="193"/>
  <c r="CD31"/>
  <c r="J19"/>
  <c r="R28" i="192"/>
  <c r="AP9" i="38"/>
  <c r="G18" i="40" s="1"/>
  <c r="AX37" i="38"/>
  <c r="H46" i="40" s="1"/>
  <c r="CD7" i="62"/>
  <c r="B17" i="38"/>
  <c r="B26" i="40" s="1"/>
  <c r="AX37" i="62"/>
  <c r="Z24" i="193"/>
  <c r="CD8" i="38"/>
  <c r="L17" i="40" s="1"/>
  <c r="CD41" i="192"/>
  <c r="AX39" i="191"/>
  <c r="BF39"/>
  <c r="CD9"/>
  <c r="Z32" i="38"/>
  <c r="E41" i="40" s="1"/>
  <c r="CD29" i="193"/>
  <c r="AX17"/>
  <c r="Z23"/>
  <c r="Z31" i="62"/>
  <c r="CD29" i="191"/>
  <c r="Z22" i="38"/>
  <c r="E31" i="40" s="1"/>
  <c r="AH17" i="193"/>
  <c r="BN7" i="62"/>
  <c r="AH43" i="192"/>
  <c r="AP7" i="38"/>
  <c r="G16" i="40" s="1"/>
  <c r="AX30" i="38"/>
  <c r="H39" i="40" s="1"/>
  <c r="BN27" i="191"/>
  <c r="J38" i="193"/>
  <c r="BN38"/>
  <c r="B28" i="38"/>
  <c r="B37" i="40" s="1"/>
  <c r="AP20" i="191"/>
  <c r="AH28" i="62"/>
  <c r="J9" i="191"/>
  <c r="AH47" i="192"/>
  <c r="R33"/>
  <c r="AH40"/>
  <c r="CD22" i="193"/>
  <c r="AP32" i="62"/>
  <c r="B34" i="38"/>
  <c r="B43" i="40" s="1"/>
  <c r="CD18" i="193"/>
  <c r="Z36" i="38"/>
  <c r="E45" i="40" s="1"/>
  <c r="Z38" i="38"/>
  <c r="E47" i="40" s="1"/>
  <c r="CD37" i="191"/>
  <c r="R18" i="193"/>
  <c r="Z13"/>
  <c r="J32" i="192"/>
  <c r="AX34" i="38"/>
  <c r="H43" i="40" s="1"/>
  <c r="J28" i="192"/>
  <c r="AX27" i="38"/>
  <c r="H36" i="40" s="1"/>
  <c r="AX7" i="62"/>
  <c r="J22" i="192"/>
  <c r="BF41"/>
  <c r="BN50"/>
  <c r="AP8" i="191"/>
  <c r="B40" i="192"/>
  <c r="AX47"/>
  <c r="AX35" i="191"/>
  <c r="AH32"/>
  <c r="J38"/>
  <c r="R32" i="62"/>
  <c r="AX30" i="193"/>
  <c r="AH14" i="62"/>
  <c r="AX13" i="193"/>
  <c r="AX18" i="38"/>
  <c r="H27" i="40" s="1"/>
  <c r="CD19" i="193"/>
  <c r="AH6" i="62"/>
  <c r="AH8" i="191"/>
  <c r="R15" i="193"/>
  <c r="AH19" i="192"/>
  <c r="AX12" i="62"/>
  <c r="AH46" i="192"/>
  <c r="BF35" i="193"/>
  <c r="J18"/>
  <c r="CD43" i="192"/>
  <c r="AX36" i="62"/>
  <c r="B20" i="192"/>
  <c r="J18" i="38"/>
  <c r="C27" i="40" s="1"/>
  <c r="CD17" i="38"/>
  <c r="L26" i="40" s="1"/>
  <c r="BV20" i="191"/>
  <c r="AX37" i="193"/>
  <c r="AX49" i="192"/>
  <c r="J30"/>
  <c r="BV21" i="191"/>
  <c r="CD32" i="193"/>
  <c r="AP19" i="62"/>
  <c r="BF29" i="192"/>
  <c r="Z28"/>
  <c r="Z22" i="191"/>
  <c r="BN27" i="62"/>
  <c r="R16" i="193"/>
  <c r="B33" i="191"/>
  <c r="Z41"/>
  <c r="BF40" i="193"/>
  <c r="R40" i="38"/>
  <c r="D49" i="40" s="1"/>
  <c r="J40" i="38"/>
  <c r="C49" i="40" s="1"/>
  <c r="C52" s="1"/>
  <c r="BF8" i="62"/>
  <c r="AX28" i="192"/>
  <c r="BF27" i="62"/>
  <c r="AP22"/>
  <c r="BF12" i="38"/>
  <c r="I21" i="40" s="1"/>
  <c r="BN14" i="38"/>
  <c r="J23" i="40" s="1"/>
  <c r="CD30" i="193"/>
  <c r="BN36" i="38"/>
  <c r="J45" i="40" s="1"/>
  <c r="BV34" i="38"/>
  <c r="K43" i="40" s="1"/>
  <c r="AH34" i="191"/>
  <c r="J48" i="192"/>
  <c r="CD14" i="191"/>
  <c r="J39" i="38"/>
  <c r="C48" i="40" s="1"/>
  <c r="R19" i="193"/>
  <c r="BN6" i="62"/>
  <c r="BN42" s="1"/>
  <c r="AX38" i="192"/>
  <c r="B43"/>
  <c r="CD35" i="38"/>
  <c r="L44" i="40" s="1"/>
  <c r="BN16" i="191"/>
  <c r="AX27" i="62"/>
  <c r="BF37" i="193"/>
  <c r="AH7" i="62"/>
  <c r="B33" i="193"/>
  <c r="BN35" i="191"/>
  <c r="BF37" i="192"/>
  <c r="CD35"/>
  <c r="AX25" i="191"/>
  <c r="AX30" i="62"/>
  <c r="BV35" i="192"/>
  <c r="CD38" i="191"/>
  <c r="B12" i="62"/>
  <c r="CD39"/>
  <c r="CD42" s="1"/>
  <c r="CD46" i="192"/>
  <c r="BF26" i="193"/>
  <c r="AH24" i="191"/>
  <c r="CD11" i="193"/>
  <c r="BN28" i="192"/>
  <c r="BF36"/>
  <c r="AX31" i="38"/>
  <c r="H40" i="40" s="1"/>
  <c r="B14" i="191"/>
  <c r="AH34" i="192"/>
  <c r="AX9" i="38"/>
  <c r="H18" i="40" s="1"/>
  <c r="BN30" i="62"/>
  <c r="CD12" i="191"/>
  <c r="BN16" i="38"/>
  <c r="J25" i="40" s="1"/>
  <c r="AX16" i="193"/>
  <c r="Z20" i="191"/>
  <c r="BV36" i="38"/>
  <c r="K45" i="40" s="1"/>
  <c r="AP50" i="192"/>
  <c r="AH50"/>
  <c r="BF19" i="62"/>
  <c r="BF27" i="193"/>
  <c r="AH38" i="38"/>
  <c r="F47" i="40" s="1"/>
  <c r="BN24" i="191"/>
  <c r="AP27" i="38"/>
  <c r="G36" i="40" s="1"/>
  <c r="B39" i="192"/>
  <c r="AP37" i="62"/>
  <c r="BN15" i="191"/>
  <c r="R42" i="192"/>
  <c r="BN35" i="38"/>
  <c r="J44" i="40" s="1"/>
  <c r="AH19" i="191"/>
  <c r="BF13"/>
  <c r="BF32" i="192"/>
  <c r="R25" i="38"/>
  <c r="D34" i="40" s="1"/>
  <c r="Z27" i="62"/>
  <c r="AP24" i="191"/>
  <c r="B27" i="192"/>
  <c r="BF22" i="62"/>
  <c r="R39" i="192"/>
  <c r="BN37" i="191"/>
  <c r="B15" i="38"/>
  <c r="B24" i="40" s="1"/>
  <c r="J25" i="62"/>
  <c r="BN23"/>
  <c r="AP31" i="38"/>
  <c r="G40" i="40" s="1"/>
  <c r="AP13" i="38"/>
  <c r="G22" i="40" s="1"/>
  <c r="B24" i="62"/>
  <c r="J13" i="191"/>
  <c r="J26" i="193"/>
  <c r="AH16" i="38"/>
  <c r="F25" i="40" s="1"/>
  <c r="BF24" i="191"/>
  <c r="BN23" i="38"/>
  <c r="J32" i="40" s="1"/>
  <c r="R26" i="62"/>
  <c r="BN48" i="192"/>
  <c r="BF14" i="191"/>
  <c r="AH24" i="192"/>
  <c r="Z11" i="38"/>
  <c r="E20" i="40" s="1"/>
  <c r="B10" i="62"/>
  <c r="BN51" i="192"/>
  <c r="CD35" i="193"/>
  <c r="J36"/>
  <c r="R50" i="192"/>
  <c r="BN28" i="62"/>
  <c r="B21" i="38"/>
  <c r="B30" i="40" s="1"/>
  <c r="J28" i="62"/>
  <c r="BN11" i="191"/>
  <c r="R32" i="38"/>
  <c r="D41" i="40" s="1"/>
  <c r="BV25" i="191"/>
  <c r="AP39" i="38"/>
  <c r="G48" i="40" s="1"/>
  <c r="AP16" i="193"/>
  <c r="Z26" i="192"/>
  <c r="BV11" i="62"/>
  <c r="Z27" i="191"/>
  <c r="AP27"/>
  <c r="AX28" i="193"/>
  <c r="AX7"/>
  <c r="B36"/>
  <c r="AH27" i="38"/>
  <c r="F36" i="40" s="1"/>
  <c r="BN19" i="192"/>
  <c r="J33"/>
  <c r="CD34" i="62"/>
  <c r="Z13"/>
  <c r="J14"/>
  <c r="R31" i="192"/>
  <c r="J30" i="191"/>
  <c r="AP12"/>
  <c r="BV46" i="192"/>
  <c r="AH12" i="193"/>
  <c r="R23" i="192"/>
  <c r="CD25"/>
  <c r="AP22" i="191"/>
  <c r="BN21" i="62"/>
  <c r="AP34" i="38"/>
  <c r="G43" i="40" s="1"/>
  <c r="BF10" i="62"/>
  <c r="AH31" i="192"/>
  <c r="J13" i="38"/>
  <c r="C22" i="40" s="1"/>
  <c r="AH39" i="193"/>
  <c r="AX15"/>
  <c r="BV18"/>
  <c r="CD36" i="191"/>
  <c r="AP15" i="62"/>
  <c r="AH32"/>
  <c r="BF34" i="193"/>
  <c r="BF21" i="62"/>
  <c r="AP25"/>
  <c r="BN27" i="193"/>
  <c r="AH8" i="62"/>
  <c r="BN19" i="193"/>
  <c r="BN24" i="62"/>
  <c r="BF19" i="192"/>
  <c r="BV12" i="193"/>
  <c r="J38" i="62"/>
  <c r="AH39" i="192"/>
  <c r="R36"/>
  <c r="AX22" i="62"/>
  <c r="B11" i="38"/>
  <c r="B20" i="40" s="1"/>
  <c r="BF19" i="193"/>
  <c r="B7"/>
  <c r="R31" i="38"/>
  <c r="D40" i="40" s="1"/>
  <c r="B30" i="193"/>
  <c r="BN34" i="38"/>
  <c r="J43" i="40" s="1"/>
  <c r="AP48" i="192"/>
  <c r="BN39" i="193"/>
  <c r="CD17" i="191"/>
  <c r="BF36" i="62"/>
  <c r="Z26" i="193"/>
  <c r="J39"/>
  <c r="J21"/>
  <c r="Z23" i="192"/>
  <c r="BF8" i="191"/>
  <c r="BF44" s="1"/>
  <c r="AH20" i="192"/>
  <c r="BV31" i="38"/>
  <c r="K40" i="40" s="1"/>
  <c r="J36" i="38"/>
  <c r="C45" i="40" s="1"/>
  <c r="BV13" i="191"/>
  <c r="AX25" i="62"/>
  <c r="BN29" i="38"/>
  <c r="J38" i="40" s="1"/>
  <c r="BV37" i="193"/>
  <c r="Z33" i="38"/>
  <c r="E42" i="40" s="1"/>
  <c r="Z32" i="192"/>
  <c r="R20" i="191"/>
  <c r="R18" i="62"/>
  <c r="BV34" i="193"/>
  <c r="BN22" i="38"/>
  <c r="J31" i="40" s="1"/>
  <c r="J25" i="193"/>
  <c r="J27" i="62"/>
  <c r="B23" i="192"/>
  <c r="AP36" i="193"/>
  <c r="AH38" i="192"/>
  <c r="Z30" i="38"/>
  <c r="E39" i="40" s="1"/>
  <c r="Z11" i="191"/>
  <c r="BF16"/>
  <c r="BV39" i="192"/>
  <c r="BN11" i="38"/>
  <c r="J20" i="40" s="1"/>
  <c r="Z9" i="62"/>
  <c r="AX24" i="191"/>
  <c r="CD15" i="62"/>
  <c r="Z31" i="191"/>
  <c r="AP29" i="38"/>
  <c r="G38" i="40" s="1"/>
  <c r="BF27" i="192"/>
  <c r="R48"/>
  <c r="AX36"/>
  <c r="R38" i="62"/>
  <c r="Z29"/>
  <c r="AP16" i="191"/>
  <c r="AH22" i="38"/>
  <c r="F31" i="40" s="1"/>
  <c r="BF9" i="193"/>
  <c r="BF25" i="62"/>
  <c r="AH37" i="191"/>
  <c r="R34" i="62"/>
  <c r="BF23"/>
  <c r="Z18"/>
  <c r="R9"/>
  <c r="CD34" i="38"/>
  <c r="L43" i="40" s="1"/>
  <c r="AX17" i="191"/>
  <c r="BV25" i="192"/>
  <c r="CD49"/>
  <c r="R11" i="38"/>
  <c r="D20" i="40" s="1"/>
  <c r="BF39" i="38"/>
  <c r="I48" i="40" s="1"/>
  <c r="BF21" i="192"/>
  <c r="AP24" i="193"/>
  <c r="B18"/>
  <c r="Z38" i="62"/>
  <c r="AX38"/>
  <c r="BF45" i="192"/>
  <c r="BF21" i="193"/>
  <c r="BF22" i="191"/>
  <c r="BF51" i="192"/>
  <c r="BV37" i="62"/>
  <c r="BV14" i="191"/>
  <c r="DE44" i="58"/>
  <c r="AX41" i="191"/>
  <c r="B41"/>
  <c r="CD40" i="38"/>
  <c r="L49" i="40" s="1"/>
  <c r="AH22" i="193"/>
  <c r="AX8" i="62"/>
  <c r="R24"/>
  <c r="CD30" i="38"/>
  <c r="L39" i="40" s="1"/>
  <c r="AH39" i="191"/>
  <c r="BF24" i="192"/>
  <c r="AP23" i="193"/>
  <c r="BN36" i="191"/>
  <c r="R27" i="38"/>
  <c r="D36" i="40" s="1"/>
  <c r="AP43" i="192"/>
  <c r="AP12" i="62"/>
  <c r="AH28" i="192"/>
  <c r="BF40"/>
  <c r="BN36" i="193"/>
  <c r="B31" i="38"/>
  <c r="B40" i="40" s="1"/>
  <c r="AP10" i="193"/>
  <c r="B42" i="192"/>
  <c r="BV31" i="193"/>
  <c r="BF34" i="192"/>
  <c r="J41"/>
  <c r="AH26" i="62"/>
  <c r="AP9"/>
  <c r="BF11" i="38"/>
  <c r="I20" i="40" s="1"/>
  <c r="BN25" i="38"/>
  <c r="J34" i="40" s="1"/>
  <c r="AX14" i="62"/>
  <c r="BF46" i="192"/>
  <c r="BN30"/>
  <c r="BF23" i="191"/>
  <c r="AP30"/>
  <c r="BN18" i="193"/>
  <c r="BN7" i="38"/>
  <c r="BF20" i="191"/>
  <c r="R16" i="62"/>
  <c r="B29"/>
  <c r="AH10" i="191"/>
  <c r="AX6" i="62"/>
  <c r="BF7" i="38"/>
  <c r="I16" i="40" s="1"/>
  <c r="BN15" i="38"/>
  <c r="J24" i="40" s="1"/>
  <c r="AX22" i="38"/>
  <c r="H31" i="40" s="1"/>
  <c r="BN34" i="192"/>
  <c r="R36" i="38"/>
  <c r="D45" i="40" s="1"/>
  <c r="BF23" i="192"/>
  <c r="AH28" i="191"/>
  <c r="BN20"/>
  <c r="AH26" i="193"/>
  <c r="Z28" i="62"/>
  <c r="BN47" i="192"/>
  <c r="Z29" i="38"/>
  <c r="E38" i="40" s="1"/>
  <c r="BF39" i="193"/>
  <c r="CD36" i="62"/>
  <c r="BF27" i="191"/>
  <c r="B13" i="193"/>
  <c r="BF33" i="192"/>
  <c r="R10" i="38"/>
  <c r="D19" i="40" s="1"/>
  <c r="BV23" i="193"/>
  <c r="BQ44" i="58"/>
  <c r="BN34" i="191"/>
  <c r="Z51" i="192"/>
  <c r="BF38" i="62"/>
  <c r="BF24" i="38"/>
  <c r="I33" i="40" s="1"/>
  <c r="AX32" i="191"/>
  <c r="B13" i="38"/>
  <c r="B22" i="40" s="1"/>
  <c r="CD35" i="191"/>
  <c r="BF10"/>
  <c r="BF26" i="38"/>
  <c r="I35" i="40" s="1"/>
  <c r="AH23" i="193"/>
  <c r="Z39" i="38"/>
  <c r="E48" i="40" s="1"/>
  <c r="R26" i="193"/>
  <c r="Z19"/>
  <c r="AP14" i="191"/>
  <c r="R29" i="62"/>
  <c r="Z28" i="38"/>
  <c r="E37" i="40" s="1"/>
  <c r="B20" i="38"/>
  <c r="B29" i="40" s="1"/>
  <c r="BV48" i="192"/>
  <c r="AH18" i="193"/>
  <c r="AH16"/>
  <c r="AP26" i="62"/>
  <c r="B27" i="193"/>
  <c r="AP38"/>
  <c r="BN14"/>
  <c r="R31" i="191"/>
  <c r="BN35" i="193"/>
  <c r="BF12"/>
  <c r="BF21" i="191"/>
  <c r="R26"/>
  <c r="CD31"/>
  <c r="Z29"/>
  <c r="AP23" i="38"/>
  <c r="G32" i="40" s="1"/>
  <c r="AP25" i="192"/>
  <c r="BN23" i="193"/>
  <c r="AP36" i="191"/>
  <c r="AP35" i="38"/>
  <c r="G44" i="40" s="1"/>
  <c r="B14" i="62"/>
  <c r="J12" i="193"/>
  <c r="J38" i="192"/>
  <c r="BF26" i="62"/>
  <c r="BF29" i="191"/>
  <c r="AH8" i="38"/>
  <c r="F17" i="40" s="1"/>
  <c r="AH18" i="62"/>
  <c r="AP11" i="193"/>
  <c r="AH51" i="192"/>
  <c r="B6" i="62"/>
  <c r="B42" s="1"/>
  <c r="BV41" i="192"/>
  <c r="BF33" i="62"/>
  <c r="AX21"/>
  <c r="BV19" i="191"/>
  <c r="AX28" i="38"/>
  <c r="H37" i="40" s="1"/>
  <c r="R17" i="193"/>
  <c r="AX8" i="191"/>
  <c r="J34" i="62"/>
  <c r="BN34" i="193"/>
  <c r="R38"/>
  <c r="B22" i="191"/>
  <c r="AX12" i="38"/>
  <c r="H21" i="40" s="1"/>
  <c r="AP17" i="191"/>
  <c r="AX32" i="193"/>
  <c r="J9"/>
  <c r="J29"/>
  <c r="BN9" i="62"/>
  <c r="AP23" i="192"/>
  <c r="BV35" i="191"/>
  <c r="BV49" i="192"/>
  <c r="B35"/>
  <c r="R11" i="193"/>
  <c r="BV29"/>
  <c r="CD13" i="38"/>
  <c r="L22" i="40" s="1"/>
  <c r="AP21" i="193"/>
  <c r="BN22"/>
  <c r="AP34"/>
  <c r="J10" i="191"/>
  <c r="B36" i="38"/>
  <c r="B45" i="40" s="1"/>
  <c r="J36" i="191"/>
  <c r="AP11" i="62"/>
  <c r="AH19" i="38"/>
  <c r="F28" i="40" s="1"/>
  <c r="J13" i="193"/>
  <c r="B32" i="191"/>
  <c r="BV30" i="192"/>
  <c r="B21" i="193"/>
  <c r="AH33" i="38"/>
  <c r="F42" i="40" s="1"/>
  <c r="R39" i="191"/>
  <c r="BN17" i="62"/>
  <c r="AP26" i="193"/>
  <c r="B8" i="191"/>
  <c r="BF38"/>
  <c r="J24" i="62"/>
  <c r="BF34" i="38"/>
  <c r="I43" i="40" s="1"/>
  <c r="BN27" i="192"/>
  <c r="R25" i="191"/>
  <c r="AX35" i="192"/>
  <c r="R31" i="62"/>
  <c r="B12" i="191"/>
  <c r="BF18" i="62"/>
  <c r="R30"/>
  <c r="R17" i="38"/>
  <c r="D26" i="40" s="1"/>
  <c r="BN33" i="62"/>
  <c r="AP37" i="191"/>
  <c r="AP40"/>
  <c r="CD16" i="193"/>
  <c r="Z34" i="191"/>
  <c r="Z25" i="62"/>
  <c r="J51" i="192"/>
  <c r="BN12" i="193"/>
  <c r="BN39" i="192"/>
  <c r="J21" i="38"/>
  <c r="C30" i="40" s="1"/>
  <c r="CD32" i="62"/>
  <c r="BV32" i="191"/>
  <c r="B34"/>
  <c r="BN41" i="192"/>
  <c r="R35" i="62"/>
  <c r="B48" i="192"/>
  <c r="CD13" i="193"/>
  <c r="BN19" i="38"/>
  <c r="J28" i="40" s="1"/>
  <c r="AX19" i="38"/>
  <c r="H28" i="40" s="1"/>
  <c r="BF49" i="192"/>
  <c r="AP29" i="193"/>
  <c r="BN37" i="38"/>
  <c r="J46" i="40" s="1"/>
  <c r="BV11" i="191"/>
  <c r="BN23" i="192"/>
  <c r="Z29" i="193"/>
  <c r="BN36" i="62"/>
  <c r="AH27" i="191"/>
  <c r="BF24" i="62"/>
  <c r="BF14"/>
  <c r="BN10"/>
  <c r="R39" i="38"/>
  <c r="D48" i="40" s="1"/>
  <c r="BF15" i="193"/>
  <c r="B32" i="192"/>
  <c r="AP15" i="38"/>
  <c r="G24" i="40" s="1"/>
  <c r="AP18" i="191"/>
  <c r="BN8"/>
  <c r="BF25" i="193"/>
  <c r="CD22" i="62"/>
  <c r="B27" i="38"/>
  <c r="B36" i="40" s="1"/>
  <c r="AX24" i="38"/>
  <c r="H33" i="40" s="1"/>
  <c r="BN43" i="192"/>
  <c r="BN16" i="193"/>
  <c r="AH21" i="62"/>
  <c r="BN33" i="193"/>
  <c r="BN15" i="62"/>
  <c r="BV34" i="192"/>
  <c r="BF25" i="191"/>
  <c r="AX21" i="192"/>
  <c r="AH23" i="38"/>
  <c r="F32" i="40" s="1"/>
  <c r="CD28" i="191"/>
  <c r="BF21" i="38"/>
  <c r="I30" i="40" s="1"/>
  <c r="AP36" i="192"/>
  <c r="BV12" i="62"/>
  <c r="CD37" i="38"/>
  <c r="L46" i="40" s="1"/>
  <c r="AX39" i="38"/>
  <c r="H48" i="40" s="1"/>
  <c r="CD36" i="192"/>
  <c r="BV30" i="38"/>
  <c r="K39" i="40" s="1"/>
  <c r="AX40" i="38"/>
  <c r="H49" i="40" s="1"/>
  <c r="B40" i="193"/>
  <c r="B43" s="1"/>
  <c r="CD52" i="192"/>
  <c r="CD55" s="1"/>
  <c r="AP8" i="62"/>
  <c r="Z47" i="192"/>
  <c r="BV28"/>
  <c r="J31"/>
  <c r="J33" i="193"/>
  <c r="J23" i="191"/>
  <c r="J11" i="38"/>
  <c r="C20" i="40" s="1"/>
  <c r="BF31" i="38"/>
  <c r="I40" i="40" s="1"/>
  <c r="B30" i="191"/>
  <c r="AH10" i="38"/>
  <c r="F19" i="40" s="1"/>
  <c r="B8" i="62"/>
  <c r="Z48" i="192"/>
  <c r="R19"/>
  <c r="R55" s="1"/>
  <c r="BF14" i="193"/>
  <c r="AX15" i="191"/>
  <c r="J10" i="62"/>
  <c r="Z15" i="38"/>
  <c r="E24" i="40" s="1"/>
  <c r="AX27" i="193"/>
  <c r="BF30" i="62"/>
  <c r="AX9" i="191"/>
  <c r="BF15"/>
  <c r="BF29" i="38"/>
  <c r="I38" i="40" s="1"/>
  <c r="AX26" i="192"/>
  <c r="Z43"/>
  <c r="R30"/>
  <c r="AH29" i="38"/>
  <c r="F38" i="40" s="1"/>
  <c r="BV51" i="192"/>
  <c r="Z15" i="193"/>
  <c r="AX39" i="192"/>
  <c r="BV39" i="193"/>
  <c r="B51" i="192"/>
  <c r="B39" i="193"/>
  <c r="BV13" i="62"/>
  <c r="Z18" i="191"/>
  <c r="Z34" i="193"/>
  <c r="BF17" i="38"/>
  <c r="I26" i="40" s="1"/>
  <c r="BV15" i="62"/>
  <c r="BN33" i="192"/>
  <c r="J19" i="38"/>
  <c r="C28" i="40" s="1"/>
  <c r="R9" i="191"/>
  <c r="CD50" i="192"/>
  <c r="BF18" i="191"/>
  <c r="Z39" i="62"/>
  <c r="BN52" i="192"/>
  <c r="BN55" s="1"/>
  <c r="AH41" i="191"/>
  <c r="AX32" i="62"/>
  <c r="BF7"/>
  <c r="AP37" i="38"/>
  <c r="G46" i="40" s="1"/>
  <c r="Z20" i="192"/>
  <c r="Z17" i="38"/>
  <c r="E26" i="40" s="1"/>
  <c r="BV17" i="191"/>
  <c r="AP14" i="193"/>
  <c r="R33" i="62"/>
  <c r="J24" i="191"/>
  <c r="B37" i="193"/>
  <c r="AP27" i="62"/>
  <c r="AP25" i="193"/>
  <c r="J6" i="62"/>
  <c r="R28"/>
  <c r="R29" i="193"/>
  <c r="BV8" i="38"/>
  <c r="K17" i="40" s="1"/>
  <c r="BV20" i="62"/>
  <c r="J7" i="193"/>
  <c r="J43" s="1"/>
  <c r="J34" i="191"/>
  <c r="CD32" i="192"/>
  <c r="BV7" i="193"/>
  <c r="BV43" s="1"/>
  <c r="BV23" i="192"/>
  <c r="AH18" i="191"/>
  <c r="AH30" i="38"/>
  <c r="F39" i="40" s="1"/>
  <c r="J14" i="193"/>
  <c r="CD9"/>
  <c r="AH29" i="62"/>
  <c r="Z9" i="38"/>
  <c r="E18" i="40" s="1"/>
  <c r="B29" i="192"/>
  <c r="BF37" i="62"/>
  <c r="R18" i="38"/>
  <c r="D27" i="40" s="1"/>
  <c r="Z35" i="62"/>
  <c r="Z38" i="193"/>
  <c r="R21" i="38"/>
  <c r="D30" i="40" s="1"/>
  <c r="B31" i="192"/>
  <c r="B29" i="38"/>
  <c r="B38" i="40" s="1"/>
  <c r="R13" i="193"/>
  <c r="B22"/>
  <c r="BV32"/>
  <c r="J20"/>
  <c r="R7"/>
  <c r="AX25"/>
  <c r="B9"/>
  <c r="Z19" i="192"/>
  <c r="AH41"/>
  <c r="CD38" i="62"/>
  <c r="R7" i="38"/>
  <c r="CD13" i="62"/>
  <c r="BN18" i="191"/>
  <c r="Z31" i="193"/>
  <c r="J17" i="191"/>
  <c r="Z6" i="62"/>
  <c r="CD40" i="191"/>
  <c r="J11" i="193"/>
  <c r="BV24" i="62"/>
  <c r="R21" i="193"/>
  <c r="AX21" i="38"/>
  <c r="H30" i="40" s="1"/>
  <c r="B29" i="193"/>
  <c r="R12" i="62"/>
  <c r="CD21" i="38"/>
  <c r="L30" i="40" s="1"/>
  <c r="B23" i="62"/>
  <c r="AH11" i="191"/>
  <c r="B33" i="62"/>
  <c r="CD30" i="192"/>
  <c r="R38" i="191"/>
  <c r="BN25" i="192"/>
  <c r="R8" i="191"/>
  <c r="R44" s="1"/>
  <c r="AH31" i="38"/>
  <c r="F40" i="40" s="1"/>
  <c r="AH20" i="193"/>
  <c r="BV44" i="192"/>
  <c r="BV39" i="38"/>
  <c r="K48" i="40" s="1"/>
  <c r="J37" i="62"/>
  <c r="J15"/>
  <c r="AX26"/>
  <c r="BF43" i="192"/>
  <c r="BN17" i="38"/>
  <c r="J26" i="40" s="1"/>
  <c r="J18" i="191"/>
  <c r="AX14" i="193"/>
  <c r="BV14" i="38"/>
  <c r="K23" i="40" s="1"/>
  <c r="AP7" i="62"/>
  <c r="AH32" i="192"/>
  <c r="AX34" i="62"/>
  <c r="BN25"/>
  <c r="BF30" i="192"/>
  <c r="J38" i="38"/>
  <c r="C47" i="40" s="1"/>
  <c r="R17" i="62"/>
  <c r="BV26" i="38"/>
  <c r="K35" i="40" s="1"/>
  <c r="AX46" i="192"/>
  <c r="J36" i="62"/>
  <c r="AH29" i="193"/>
  <c r="R33" i="38"/>
  <c r="D42" i="40" s="1"/>
  <c r="CD51" i="192"/>
  <c r="B23" i="191"/>
  <c r="BV33"/>
  <c r="J19" i="62"/>
  <c r="B14" i="193"/>
  <c r="J12" i="191"/>
  <c r="AH34" i="62"/>
  <c r="AH10" i="193"/>
  <c r="AP31" i="62"/>
  <c r="BF16" i="193"/>
  <c r="Z7"/>
  <c r="BF14" i="38"/>
  <c r="I23" i="40" s="1"/>
  <c r="R22" i="191"/>
  <c r="Z24" i="38"/>
  <c r="E33" i="40" s="1"/>
  <c r="BN31" i="62"/>
  <c r="AP19" i="193"/>
  <c r="Z30" i="192"/>
  <c r="AP9" i="191"/>
  <c r="BN29" i="192"/>
  <c r="BF32" i="38"/>
  <c r="I41" i="40" s="1"/>
  <c r="AP14" i="62"/>
  <c r="J39" i="192"/>
  <c r="BV17" i="38"/>
  <c r="K26" i="40" s="1"/>
  <c r="CD22" i="38"/>
  <c r="L31" i="40" s="1"/>
  <c r="J30" i="38"/>
  <c r="C39" i="40" s="1"/>
  <c r="R24" i="38"/>
  <c r="D33" i="40" s="1"/>
  <c r="R51" i="192"/>
  <c r="J24" i="38"/>
  <c r="C33" i="40" s="1"/>
  <c r="BV16" i="62"/>
  <c r="AH35" i="191"/>
  <c r="R21" i="62"/>
  <c r="CD20" i="191"/>
  <c r="BV27" i="192"/>
  <c r="BV17" i="193"/>
  <c r="B40" i="191"/>
  <c r="BF36"/>
  <c r="J16" i="38"/>
  <c r="C25" i="40" s="1"/>
  <c r="BF47" i="192"/>
  <c r="AX13" i="191"/>
  <c r="J36" i="192"/>
  <c r="R22" i="193"/>
  <c r="BV35"/>
  <c r="AX45" i="192"/>
  <c r="CD10" i="62"/>
  <c r="Z40" i="191"/>
  <c r="B27"/>
  <c r="R8" i="62"/>
  <c r="AH48" i="192"/>
  <c r="B9" i="191"/>
  <c r="B18" i="38"/>
  <c r="B27" i="40" s="1"/>
  <c r="BV47" i="192"/>
  <c r="AH13" i="38"/>
  <c r="F22" i="40" s="1"/>
  <c r="R34" i="38"/>
  <c r="D43" i="40" s="1"/>
  <c r="B38" i="191"/>
  <c r="CD24" i="38"/>
  <c r="L33" i="40" s="1"/>
  <c r="CD26" i="62"/>
  <c r="BF17" i="193"/>
  <c r="BN21" i="38"/>
  <c r="J30" i="40" s="1"/>
  <c r="AP28" i="38"/>
  <c r="G37" i="40" s="1"/>
  <c r="CD23" i="192"/>
  <c r="Z35" i="193"/>
  <c r="J34" i="38"/>
  <c r="C43" i="40" s="1"/>
  <c r="B17" i="191"/>
  <c r="J33" i="62"/>
  <c r="BN22" i="191"/>
  <c r="R21" i="192"/>
  <c r="J34" i="193"/>
  <c r="BV16" i="38"/>
  <c r="K25" i="40" s="1"/>
  <c r="AX51" i="192"/>
  <c r="J18" i="62"/>
  <c r="CU44" i="58"/>
  <c r="AW44"/>
  <c r="AM44"/>
  <c r="Z40" i="193"/>
  <c r="BF52" i="192"/>
  <c r="BF55" s="1"/>
  <c r="BF39" i="62"/>
  <c r="BF42" s="1"/>
  <c r="BN41" i="191"/>
  <c r="R40" i="193"/>
  <c r="R43" s="1"/>
  <c r="J52" i="192"/>
  <c r="AH40" i="193"/>
  <c r="AH43" s="1"/>
  <c r="AH39" i="62"/>
  <c r="AP14" i="38"/>
  <c r="G23" i="40" s="1"/>
  <c r="CD38" i="38"/>
  <c r="L47" i="40" s="1"/>
  <c r="Z35" i="191"/>
  <c r="AP36" i="62"/>
  <c r="Z36"/>
  <c r="BV6"/>
  <c r="BV42" s="1"/>
  <c r="CD28" i="193"/>
  <c r="AP37" i="192"/>
  <c r="BV21" i="193"/>
  <c r="J32" i="62"/>
  <c r="BV8" i="191"/>
  <c r="BV44" s="1"/>
  <c r="CD10"/>
  <c r="CD21" i="192"/>
  <c r="CD28" i="38"/>
  <c r="L37" i="40" s="1"/>
  <c r="CD21" i="62"/>
  <c r="AX20" i="192"/>
  <c r="Z32" i="191"/>
  <c r="Z14" i="62"/>
  <c r="CD22" i="191"/>
  <c r="B35" i="193"/>
  <c r="CD20" i="62"/>
  <c r="R37" i="193"/>
  <c r="J33" i="191"/>
  <c r="B19" i="193"/>
  <c r="BV26" i="191"/>
  <c r="AX25" i="38"/>
  <c r="H34" i="40" s="1"/>
  <c r="BF15" i="62"/>
  <c r="B36" i="191"/>
  <c r="B39" i="38"/>
  <c r="B48" i="40" s="1"/>
  <c r="AP33" i="191"/>
  <c r="J25"/>
  <c r="R34" i="192"/>
  <c r="BF16" i="38"/>
  <c r="I25" i="40" s="1"/>
  <c r="CD39" i="191"/>
  <c r="AP26" i="192"/>
  <c r="AH13" i="193"/>
  <c r="AP37"/>
  <c r="AH11" i="38"/>
  <c r="F20" i="40" s="1"/>
  <c r="BN30" i="38"/>
  <c r="J39" i="40" s="1"/>
  <c r="AX32" i="192"/>
  <c r="B49"/>
  <c r="AP29" i="191"/>
  <c r="Z8" i="38"/>
  <c r="E17" i="40" s="1"/>
  <c r="Z29" i="192"/>
  <c r="B26" i="38"/>
  <c r="B35" i="40" s="1"/>
  <c r="BV36" i="191"/>
  <c r="CD37" i="62"/>
  <c r="R10" i="191"/>
  <c r="J22" i="62"/>
  <c r="AX20" i="38"/>
  <c r="H29" i="40" s="1"/>
  <c r="BV7" i="62"/>
  <c r="CD8"/>
  <c r="B12" i="193"/>
  <c r="BV33" i="192"/>
  <c r="Z25" i="191"/>
  <c r="J34" i="192"/>
  <c r="BV20"/>
  <c r="Z36"/>
  <c r="BV21" i="38"/>
  <c r="K30" i="40" s="1"/>
  <c r="J19" i="192"/>
  <c r="J45"/>
  <c r="CD19" i="62"/>
  <c r="J21"/>
  <c r="BV7" i="38"/>
  <c r="K16" i="40" s="1"/>
  <c r="BV12" i="191"/>
  <c r="Z9" i="193"/>
  <c r="B17"/>
  <c r="AH42" i="192"/>
  <c r="J13" i="62"/>
  <c r="B11"/>
  <c r="CD40" i="192"/>
  <c r="B18" i="191"/>
  <c r="BF28" i="62"/>
  <c r="AX22" i="191"/>
  <c r="J32" i="193"/>
  <c r="BN13" i="38"/>
  <c r="J22" i="40" s="1"/>
  <c r="BV40" i="192"/>
  <c r="CD26"/>
  <c r="AP20"/>
  <c r="AX20" i="62"/>
  <c r="B24" i="193"/>
  <c r="AX26" i="191"/>
  <c r="BV37" i="192"/>
  <c r="AP18" i="62"/>
  <c r="J32" i="38"/>
  <c r="C41" i="40" s="1"/>
  <c r="BV27" i="191"/>
  <c r="B28" i="62"/>
  <c r="R14" i="191"/>
  <c r="CD21" i="193"/>
  <c r="CD23" i="191"/>
  <c r="B24" i="38"/>
  <c r="B33" i="40" s="1"/>
  <c r="AH33" i="192"/>
  <c r="BN12" i="62"/>
  <c r="BV10" i="191"/>
  <c r="B37" i="62"/>
  <c r="B15" i="191"/>
  <c r="BF19"/>
  <c r="BF32"/>
  <c r="AP44" i="192"/>
  <c r="Z36" i="193"/>
  <c r="CD15" i="191"/>
  <c r="BV8" i="62"/>
  <c r="BN17" i="193"/>
  <c r="J17"/>
  <c r="BF29"/>
  <c r="BV14"/>
  <c r="AP8" i="38"/>
  <c r="G17" i="40" s="1"/>
  <c r="AH21" i="191"/>
  <c r="B20"/>
  <c r="B27" i="62"/>
  <c r="BF17"/>
  <c r="J50" i="192"/>
  <c r="BV25" i="62"/>
  <c r="AH30"/>
  <c r="R34" i="191"/>
  <c r="BV32" i="38"/>
  <c r="K41" i="40" s="1"/>
  <c r="BV29" i="191"/>
  <c r="AH24" i="62"/>
  <c r="AP32" i="193"/>
  <c r="AH25"/>
  <c r="AH22" i="192"/>
  <c r="BN39" i="191"/>
  <c r="CD19" i="38"/>
  <c r="L28" i="40" s="1"/>
  <c r="Z16" i="191"/>
  <c r="AH34" i="193"/>
  <c r="BF44" i="192"/>
  <c r="B28" i="193"/>
  <c r="BN26"/>
  <c r="J42" i="192"/>
  <c r="J26" i="62"/>
  <c r="B35" i="191"/>
  <c r="AH33" i="62"/>
  <c r="AP19" i="38"/>
  <c r="G28" i="40" s="1"/>
  <c r="J27" i="193"/>
  <c r="J29" i="62"/>
  <c r="AH7" i="38"/>
  <c r="F16" i="40" s="1"/>
  <c r="AH26" i="191"/>
  <c r="BV18"/>
  <c r="Z7" i="62"/>
  <c r="Z16"/>
  <c r="B25"/>
  <c r="BN30" i="193"/>
  <c r="BF9" i="191"/>
  <c r="AP40" i="192"/>
  <c r="AH32" i="193"/>
  <c r="CD10" i="38"/>
  <c r="L19" i="40" s="1"/>
  <c r="R8" i="38"/>
  <c r="D17" i="40" s="1"/>
  <c r="AH23" i="192"/>
  <c r="AP9" i="193"/>
  <c r="CD10"/>
  <c r="R8"/>
  <c r="B36" i="62"/>
  <c r="AH25" i="192"/>
  <c r="AP32"/>
  <c r="AX34" i="191"/>
  <c r="CD44" i="192"/>
  <c r="R7" i="62"/>
  <c r="CK44" i="58"/>
  <c r="CA44"/>
  <c r="AC44"/>
  <c r="J39" i="62"/>
  <c r="J42" s="1"/>
  <c r="C41" i="191"/>
  <c r="C39" i="62"/>
  <c r="C40" i="193"/>
  <c r="C40" i="38"/>
  <c r="C52" i="192"/>
  <c r="CE40" i="193"/>
  <c r="CE41" i="191"/>
  <c r="CE39" i="62"/>
  <c r="CE40" i="38"/>
  <c r="CE52" i="192"/>
  <c r="AQ39" i="62"/>
  <c r="AQ40" i="38"/>
  <c r="AQ41" i="191"/>
  <c r="AQ52" i="192"/>
  <c r="AQ40" i="193"/>
  <c r="K49" i="40"/>
  <c r="AI41" i="191"/>
  <c r="AI40" i="193"/>
  <c r="AI39" i="62"/>
  <c r="AI40" i="38"/>
  <c r="AI52" i="192"/>
  <c r="BW40" i="38"/>
  <c r="BW41" i="191"/>
  <c r="BW52" i="192"/>
  <c r="BW39" i="62"/>
  <c r="BW40" i="193"/>
  <c r="Z43" i="38"/>
  <c r="E49" i="40"/>
  <c r="E52" s="1"/>
  <c r="F49"/>
  <c r="BO41" i="191"/>
  <c r="BO39" i="62"/>
  <c r="BO40" i="193"/>
  <c r="BO40" i="38"/>
  <c r="BO52" i="192"/>
  <c r="AA41" i="191"/>
  <c r="AA39" i="62"/>
  <c r="AA40" i="193"/>
  <c r="AA40" i="38"/>
  <c r="AA52" i="192"/>
  <c r="S39" i="62"/>
  <c r="S40" i="193"/>
  <c r="S41" i="191"/>
  <c r="S40" i="38"/>
  <c r="S52" i="192"/>
  <c r="BG39" i="62"/>
  <c r="BG41" i="191"/>
  <c r="BG40" i="193"/>
  <c r="BG40" i="38"/>
  <c r="BG52" i="192"/>
  <c r="AY40" i="193"/>
  <c r="AY41" i="191"/>
  <c r="AY40" i="38"/>
  <c r="AY52" i="192"/>
  <c r="AY39" i="62"/>
  <c r="K40" i="38"/>
  <c r="K41" i="191"/>
  <c r="K52" i="192"/>
  <c r="K39" i="62"/>
  <c r="K40" i="193"/>
  <c r="AP40"/>
  <c r="AP39" i="62"/>
  <c r="AP40" i="38"/>
  <c r="AP41" i="191"/>
  <c r="AP52" i="192"/>
  <c r="AY44" i="58"/>
  <c r="CC44"/>
  <c r="BS44"/>
  <c r="CW44"/>
  <c r="U44"/>
  <c r="CM44"/>
  <c r="K44"/>
  <c r="AO44"/>
  <c r="DG44"/>
  <c r="AE44"/>
  <c r="BI44"/>
  <c r="K32" i="40"/>
  <c r="AW10"/>
  <c r="H5"/>
  <c r="AU10"/>
  <c r="G11"/>
  <c r="AU14"/>
  <c r="E12"/>
  <c r="L5"/>
  <c r="B7"/>
  <c r="BA7"/>
  <c r="G5"/>
  <c r="BB13"/>
  <c r="BC11"/>
  <c r="I9"/>
  <c r="AU5"/>
  <c r="AX7"/>
  <c r="J6"/>
  <c r="G6"/>
  <c r="I13"/>
  <c r="L14"/>
  <c r="BD7"/>
  <c r="F12"/>
  <c r="L9"/>
  <c r="AV8"/>
  <c r="E14"/>
  <c r="H9"/>
  <c r="B31"/>
  <c r="B23"/>
  <c r="G26"/>
  <c r="AY13"/>
  <c r="AV5"/>
  <c r="J27"/>
  <c r="AZ13"/>
  <c r="AV9"/>
  <c r="BA8"/>
  <c r="AZ7"/>
  <c r="AX13"/>
  <c r="F10"/>
  <c r="AV10"/>
  <c r="BB5"/>
  <c r="D11"/>
  <c r="AT12"/>
  <c r="AW8"/>
  <c r="AX6"/>
  <c r="AT14"/>
  <c r="H16"/>
  <c r="C7"/>
  <c r="J14"/>
  <c r="I12"/>
  <c r="AU6"/>
  <c r="AV13"/>
  <c r="B16"/>
  <c r="AX14"/>
  <c r="C11"/>
  <c r="AY8"/>
  <c r="I22"/>
  <c r="I14"/>
  <c r="K10"/>
  <c r="AU12"/>
  <c r="BB8"/>
  <c r="AZ12"/>
  <c r="K5"/>
  <c r="BB11"/>
  <c r="BD8"/>
  <c r="BC9"/>
  <c r="E5"/>
  <c r="AV7"/>
  <c r="BC12"/>
  <c r="E9"/>
  <c r="H6"/>
  <c r="D6"/>
  <c r="D14"/>
  <c r="G12"/>
  <c r="L11"/>
  <c r="J10"/>
  <c r="AX11"/>
  <c r="AT5"/>
  <c r="BB7"/>
  <c r="H35"/>
  <c r="E6"/>
  <c r="BC6"/>
  <c r="K7"/>
  <c r="AZ14"/>
  <c r="BD6"/>
  <c r="H8"/>
  <c r="B6"/>
  <c r="AU8"/>
  <c r="BA6"/>
  <c r="L16"/>
  <c r="J12"/>
  <c r="BC14"/>
  <c r="B10"/>
  <c r="AV12"/>
  <c r="BD12"/>
  <c r="K8"/>
  <c r="AX9"/>
  <c r="B11"/>
  <c r="AU13"/>
  <c r="CE33" i="192"/>
  <c r="CE21" i="38"/>
  <c r="CE20" i="62"/>
  <c r="CE21" i="193"/>
  <c r="CE22" i="191"/>
  <c r="BO42" i="192"/>
  <c r="BO30" i="38"/>
  <c r="BO31" i="191"/>
  <c r="BO29" i="62"/>
  <c r="BO30" i="193"/>
  <c r="BG36" i="191"/>
  <c r="BG35" i="193"/>
  <c r="BG34" i="62"/>
  <c r="BG35" i="38"/>
  <c r="BG47" i="192"/>
  <c r="S11" i="38"/>
  <c r="S12" i="191"/>
  <c r="S11" i="193"/>
  <c r="S10" i="62"/>
  <c r="S23" i="192"/>
  <c r="BO17" i="62"/>
  <c r="BO19" i="191"/>
  <c r="BO18" i="193"/>
  <c r="BO30" i="192"/>
  <c r="BO18" i="38"/>
  <c r="AI12"/>
  <c r="AI11" i="62"/>
  <c r="AI12" i="193"/>
  <c r="AI13" i="191"/>
  <c r="AI24" i="192"/>
  <c r="BO35"/>
  <c r="BO23" i="193"/>
  <c r="BO23" i="38"/>
  <c r="BO24" i="191"/>
  <c r="BO22" i="62"/>
  <c r="AA24" i="192"/>
  <c r="AA11" i="62"/>
  <c r="AA12" i="193"/>
  <c r="AA12" i="38"/>
  <c r="AA13" i="191"/>
  <c r="BG10" i="38"/>
  <c r="BG10" i="193"/>
  <c r="BG9" i="62"/>
  <c r="BG11" i="191"/>
  <c r="BG22" i="192"/>
  <c r="BO8" i="193"/>
  <c r="BO8" i="38"/>
  <c r="BO9" i="191"/>
  <c r="BO20" i="192"/>
  <c r="BO7" i="62"/>
  <c r="K29" i="38"/>
  <c r="K28" i="62"/>
  <c r="K29" i="193"/>
  <c r="K30" i="191"/>
  <c r="K41" i="192"/>
  <c r="BO12" i="38"/>
  <c r="BO11" i="62"/>
  <c r="BO24" i="192"/>
  <c r="BO13" i="191"/>
  <c r="BO12" i="193"/>
  <c r="BO14" i="192"/>
  <c r="BU14" s="1"/>
  <c r="BG16" i="193"/>
  <c r="BG15" i="62"/>
  <c r="BG28" i="192"/>
  <c r="BG17" i="191"/>
  <c r="BG16" i="38"/>
  <c r="AA15" i="192"/>
  <c r="AG15" s="1"/>
  <c r="AI51"/>
  <c r="AI39" i="193"/>
  <c r="AI39" i="38"/>
  <c r="AI38" i="62"/>
  <c r="AI40" i="191"/>
  <c r="AA12"/>
  <c r="AA10" i="62"/>
  <c r="AA23" i="192"/>
  <c r="AA11" i="193"/>
  <c r="AA11" i="38"/>
  <c r="AI21" i="62"/>
  <c r="AI34" i="192"/>
  <c r="AI22" i="38"/>
  <c r="AI23" i="191"/>
  <c r="AI22" i="193"/>
  <c r="BG17" i="192"/>
  <c r="BM17" s="1"/>
  <c r="AI34" i="62"/>
  <c r="AI35" i="193"/>
  <c r="AI47" i="192"/>
  <c r="AI35" i="38"/>
  <c r="AI36" i="191"/>
  <c r="BG35" i="62"/>
  <c r="BG48" i="192"/>
  <c r="BG37" i="191"/>
  <c r="BG36" i="193"/>
  <c r="BG36" i="38"/>
  <c r="AY24" i="62"/>
  <c r="AY37" i="192"/>
  <c r="AY26" i="191"/>
  <c r="AY25" i="193"/>
  <c r="AY25" i="38"/>
  <c r="S15" i="192"/>
  <c r="Y15" s="1"/>
  <c r="CE46"/>
  <c r="CE34" i="193"/>
  <c r="CE35" i="191"/>
  <c r="CE33" i="62"/>
  <c r="CE34" i="38"/>
  <c r="BG18" i="62"/>
  <c r="BG19" i="38"/>
  <c r="BG19" i="193"/>
  <c r="BG20" i="191"/>
  <c r="BG31" i="192"/>
  <c r="S25" i="38"/>
  <c r="S26" i="191"/>
  <c r="S24" i="62"/>
  <c r="S37" i="192"/>
  <c r="S25" i="193"/>
  <c r="S39"/>
  <c r="S39" i="38"/>
  <c r="S38" i="62"/>
  <c r="S40" i="191"/>
  <c r="S51" i="192"/>
  <c r="AY35" i="191"/>
  <c r="AY34" i="193"/>
  <c r="AY33" i="62"/>
  <c r="AY46" i="192"/>
  <c r="AY34" i="38"/>
  <c r="AY50" i="192"/>
  <c r="AY37" i="62"/>
  <c r="AY38" i="38"/>
  <c r="AY38" i="193"/>
  <c r="AY39" i="191"/>
  <c r="C38" i="193"/>
  <c r="C50" i="192"/>
  <c r="C39" i="191"/>
  <c r="C38" i="38"/>
  <c r="C37" i="62"/>
  <c r="AQ37" i="38"/>
  <c r="AQ38" i="191"/>
  <c r="AQ36" i="62"/>
  <c r="AQ37" i="193"/>
  <c r="AQ49" i="192"/>
  <c r="AQ21" i="62"/>
  <c r="AQ34" i="192"/>
  <c r="AQ22" i="193"/>
  <c r="AQ23" i="191"/>
  <c r="AQ22" i="38"/>
  <c r="CE19" i="192"/>
  <c r="CE6" i="62"/>
  <c r="CE7" i="193"/>
  <c r="CE8" i="191"/>
  <c r="CE7" i="38"/>
  <c r="BO28" i="192"/>
  <c r="BO16" i="38"/>
  <c r="BO15" i="62"/>
  <c r="BO17" i="191"/>
  <c r="BO16" i="193"/>
  <c r="BW12" i="192"/>
  <c r="CC12" s="1"/>
  <c r="CE16"/>
  <c r="CK16" s="1"/>
  <c r="AA19" i="191"/>
  <c r="AA18" i="193"/>
  <c r="AA17" i="62"/>
  <c r="AA30" i="192"/>
  <c r="AA18" i="38"/>
  <c r="AQ27"/>
  <c r="AQ28" i="191"/>
  <c r="AQ39" i="192"/>
  <c r="AQ27" i="193"/>
  <c r="AQ26" i="62"/>
  <c r="BW14" i="192"/>
  <c r="CC14" s="1"/>
  <c r="AQ12" i="193"/>
  <c r="AQ11" i="62"/>
  <c r="AQ24" i="192"/>
  <c r="AQ12" i="38"/>
  <c r="AQ13" i="191"/>
  <c r="BW30" i="192"/>
  <c r="BW18" i="193"/>
  <c r="BW18" i="38"/>
  <c r="BW17" i="62"/>
  <c r="BW19" i="191"/>
  <c r="AA21" i="62"/>
  <c r="AA22" i="38"/>
  <c r="AA34" i="192"/>
  <c r="AA23" i="191"/>
  <c r="AA22" i="193"/>
  <c r="C47" i="192"/>
  <c r="C34" i="62"/>
  <c r="C35" i="193"/>
  <c r="C35" i="38"/>
  <c r="C36" i="191"/>
  <c r="AI39" i="192"/>
  <c r="AI27" i="193"/>
  <c r="AI28" i="191"/>
  <c r="AI26" i="62"/>
  <c r="AI27" i="38"/>
  <c r="AI43" i="192"/>
  <c r="AI30" i="62"/>
  <c r="AI31" i="193"/>
  <c r="AI31" i="38"/>
  <c r="AI32" i="191"/>
  <c r="BG33" i="192"/>
  <c r="BG21" i="193"/>
  <c r="BG21" i="38"/>
  <c r="BG22" i="191"/>
  <c r="BG20" i="62"/>
  <c r="C16" i="192"/>
  <c r="I16" s="1"/>
  <c r="K19" i="191"/>
  <c r="K18" i="193"/>
  <c r="K30" i="192"/>
  <c r="K17" i="62"/>
  <c r="K18" i="38"/>
  <c r="BG27" i="193"/>
  <c r="BG26" i="62"/>
  <c r="BG39" i="192"/>
  <c r="BG28" i="191"/>
  <c r="BG27" i="38"/>
  <c r="AY9" i="192"/>
  <c r="BE9" s="1"/>
  <c r="BO11" i="38"/>
  <c r="BO10" i="62"/>
  <c r="BO12" i="191"/>
  <c r="BO23" i="192"/>
  <c r="BO11" i="193"/>
  <c r="BO39"/>
  <c r="BO39" i="38"/>
  <c r="BO38" i="62"/>
  <c r="BO40" i="191"/>
  <c r="BO51" i="192"/>
  <c r="BW28"/>
  <c r="BW15" i="62"/>
  <c r="BW17" i="191"/>
  <c r="BW16" i="38"/>
  <c r="BW16" i="193"/>
  <c r="BW39"/>
  <c r="BW39" i="38"/>
  <c r="BW38" i="62"/>
  <c r="BW51" i="192"/>
  <c r="BW40" i="191"/>
  <c r="AY30"/>
  <c r="AY28" i="62"/>
  <c r="AY29" i="193"/>
  <c r="AY29" i="38"/>
  <c r="AY41" i="192"/>
  <c r="AQ38" i="62"/>
  <c r="AQ40" i="191"/>
  <c r="AQ51" i="192"/>
  <c r="AQ39" i="193"/>
  <c r="AQ39" i="38"/>
  <c r="AY21"/>
  <c r="AY21" i="193"/>
  <c r="AY33" i="192"/>
  <c r="AY22" i="191"/>
  <c r="AY20" i="62"/>
  <c r="AQ20" i="192"/>
  <c r="AQ8" i="38"/>
  <c r="AQ7" i="62"/>
  <c r="AQ8" i="193"/>
  <c r="AQ9" i="191"/>
  <c r="AA19" i="193"/>
  <c r="AA18" i="62"/>
  <c r="AA19" i="38"/>
  <c r="AA20" i="191"/>
  <c r="AA31" i="192"/>
  <c r="AY28" i="193"/>
  <c r="AY29" i="191"/>
  <c r="AY28" i="38"/>
  <c r="AY40" i="192"/>
  <c r="AY27" i="62"/>
  <c r="AI14" i="38"/>
  <c r="AI15" i="191"/>
  <c r="AI13" i="62"/>
  <c r="AI14" i="193"/>
  <c r="AI26" i="192"/>
  <c r="AQ8"/>
  <c r="AW8" s="1"/>
  <c r="BW20" i="191"/>
  <c r="BW31" i="192"/>
  <c r="BW18" i="62"/>
  <c r="BW19" i="38"/>
  <c r="BW19" i="193"/>
  <c r="AI15" i="38"/>
  <c r="AI16" i="191"/>
  <c r="AI14" i="62"/>
  <c r="AI27" i="192"/>
  <c r="AI15" i="193"/>
  <c r="AI7" i="38"/>
  <c r="AI6" i="62"/>
  <c r="AI8" i="191"/>
  <c r="AI19" i="192"/>
  <c r="AI7" i="193"/>
  <c r="K14" i="192"/>
  <c r="Q14" s="1"/>
  <c r="AQ8" i="62"/>
  <c r="AQ10" i="191"/>
  <c r="AQ9" i="193"/>
  <c r="AQ21" i="192"/>
  <c r="AQ9" i="38"/>
  <c r="BW25" i="192"/>
  <c r="BW13" i="38"/>
  <c r="BW14" i="191"/>
  <c r="BW12" i="62"/>
  <c r="BW13" i="193"/>
  <c r="K17" i="192"/>
  <c r="Q17" s="1"/>
  <c r="S7" i="193"/>
  <c r="S19" i="192"/>
  <c r="S6" i="62"/>
  <c r="S8" i="191"/>
  <c r="S7" i="38"/>
  <c r="AA30" i="62"/>
  <c r="AA43" i="192"/>
  <c r="AA32" i="191"/>
  <c r="AA31" i="193"/>
  <c r="AA31" i="38"/>
  <c r="BW33"/>
  <c r="BW45" i="192"/>
  <c r="BW32" i="62"/>
  <c r="BW33" i="193"/>
  <c r="BW34" i="191"/>
  <c r="BW17" i="192"/>
  <c r="CC17" s="1"/>
  <c r="AY11"/>
  <c r="BE11" s="1"/>
  <c r="K36" i="191"/>
  <c r="K34" i="62"/>
  <c r="K47" i="192"/>
  <c r="K35" i="193"/>
  <c r="K35" i="38"/>
  <c r="S11" i="191"/>
  <c r="S10" i="193"/>
  <c r="S9" i="62"/>
  <c r="S22" i="192"/>
  <c r="S10" i="38"/>
  <c r="AQ16" i="192"/>
  <c r="AW16" s="1"/>
  <c r="K27" i="38"/>
  <c r="K26" i="62"/>
  <c r="K28" i="191"/>
  <c r="K39" i="192"/>
  <c r="K27" i="193"/>
  <c r="CE35" i="62"/>
  <c r="CE36" i="193"/>
  <c r="CE36" i="38"/>
  <c r="CE48" i="192"/>
  <c r="CE37" i="191"/>
  <c r="AY28" i="192"/>
  <c r="AY16" i="193"/>
  <c r="AY17" i="191"/>
  <c r="AY15" i="62"/>
  <c r="AY16" i="38"/>
  <c r="AA8" i="193"/>
  <c r="AA9" i="191"/>
  <c r="AA7" i="62"/>
  <c r="AA20" i="192"/>
  <c r="AA8" i="38"/>
  <c r="K21" i="191"/>
  <c r="K20" i="193"/>
  <c r="K19" i="62"/>
  <c r="K32" i="192"/>
  <c r="K20" i="38"/>
  <c r="AQ20" i="191"/>
  <c r="AQ18" i="62"/>
  <c r="AQ31" i="192"/>
  <c r="AQ19" i="38"/>
  <c r="AQ19" i="193"/>
  <c r="AQ25" i="38"/>
  <c r="AQ25" i="193"/>
  <c r="AQ26" i="191"/>
  <c r="AQ37" i="192"/>
  <c r="AQ24" i="62"/>
  <c r="AQ39" i="191"/>
  <c r="AQ37" i="62"/>
  <c r="AQ38" i="38"/>
  <c r="AQ38" i="193"/>
  <c r="AQ50" i="192"/>
  <c r="C19" i="191"/>
  <c r="C17" i="62"/>
  <c r="C18" i="193"/>
  <c r="C30" i="192"/>
  <c r="C18" i="38"/>
  <c r="C31" i="193"/>
  <c r="C32" i="191"/>
  <c r="C43" i="192"/>
  <c r="C30" i="62"/>
  <c r="C31" i="38"/>
  <c r="CE28" i="62"/>
  <c r="CE29" i="193"/>
  <c r="CE30" i="191"/>
  <c r="CE41" i="192"/>
  <c r="CE29" i="38"/>
  <c r="BG27" i="62"/>
  <c r="BG29" i="191"/>
  <c r="BG28" i="193"/>
  <c r="BG40" i="192"/>
  <c r="BG28" i="38"/>
  <c r="BO18" i="191"/>
  <c r="BO16" i="62"/>
  <c r="BO17" i="193"/>
  <c r="BO17" i="38"/>
  <c r="BO29" i="192"/>
  <c r="S13" i="62"/>
  <c r="S15" i="191"/>
  <c r="S14" i="38"/>
  <c r="S26" i="192"/>
  <c r="S14" i="193"/>
  <c r="CE27"/>
  <c r="CE39" i="192"/>
  <c r="CE26" i="62"/>
  <c r="CE27" i="38"/>
  <c r="CE28" i="191"/>
  <c r="CE25"/>
  <c r="CE24" i="38"/>
  <c r="CE24" i="193"/>
  <c r="CE36" i="192"/>
  <c r="CE23" i="62"/>
  <c r="BW27" i="191"/>
  <c r="BW26" i="38"/>
  <c r="BW25" i="62"/>
  <c r="BW38" i="192"/>
  <c r="BW26" i="193"/>
  <c r="AI10"/>
  <c r="AI10" i="38"/>
  <c r="AI9" i="62"/>
  <c r="AI22" i="192"/>
  <c r="AI11" i="191"/>
  <c r="C14" i="193"/>
  <c r="C26" i="192"/>
  <c r="C13" i="62"/>
  <c r="C15" i="191"/>
  <c r="C14" i="38"/>
  <c r="AY14" i="192"/>
  <c r="BE14" s="1"/>
  <c r="BO39" i="191"/>
  <c r="BO37" i="62"/>
  <c r="BO38" i="38"/>
  <c r="BO38" i="193"/>
  <c r="BO50" i="192"/>
  <c r="C20" i="62"/>
  <c r="C33" i="192"/>
  <c r="C21" i="193"/>
  <c r="C22" i="191"/>
  <c r="C21" i="38"/>
  <c r="S46" i="192"/>
  <c r="S34" i="193"/>
  <c r="S34" i="38"/>
  <c r="S35" i="191"/>
  <c r="S33" i="62"/>
  <c r="AQ21" i="193"/>
  <c r="AQ33" i="192"/>
  <c r="AQ22" i="191"/>
  <c r="AQ21" i="38"/>
  <c r="AQ20" i="62"/>
  <c r="K8" i="192"/>
  <c r="Q8" s="1"/>
  <c r="AQ12"/>
  <c r="AW12" s="1"/>
  <c r="S47"/>
  <c r="S35" i="38"/>
  <c r="S35" i="193"/>
  <c r="S34" i="62"/>
  <c r="S36" i="191"/>
  <c r="BW28" i="193"/>
  <c r="BW28" i="38"/>
  <c r="BW40" i="192"/>
  <c r="BW29" i="191"/>
  <c r="BW27" i="62"/>
  <c r="K9" i="192"/>
  <c r="Q9" s="1"/>
  <c r="AY42"/>
  <c r="AY30" i="193"/>
  <c r="AY31" i="191"/>
  <c r="AY29" i="62"/>
  <c r="AY30" i="38"/>
  <c r="AQ13" i="193"/>
  <c r="AQ13" i="38"/>
  <c r="AQ25" i="192"/>
  <c r="AQ14" i="191"/>
  <c r="AQ12" i="62"/>
  <c r="CE25"/>
  <c r="CE27" i="191"/>
  <c r="CE26" i="193"/>
  <c r="CE26" i="38"/>
  <c r="CE38" i="192"/>
  <c r="BO12"/>
  <c r="BU12" s="1"/>
  <c r="BO25"/>
  <c r="BO13" i="38"/>
  <c r="BO13" i="193"/>
  <c r="BO12" i="62"/>
  <c r="BO14" i="191"/>
  <c r="S17" i="192"/>
  <c r="Y17" s="1"/>
  <c r="BG10" i="62"/>
  <c r="BG23" i="192"/>
  <c r="BG12" i="191"/>
  <c r="BG11" i="193"/>
  <c r="BG11" i="38"/>
  <c r="BW11" i="192"/>
  <c r="CC11" s="1"/>
  <c r="BG31" i="38"/>
  <c r="BG43" i="192"/>
  <c r="BG32" i="191"/>
  <c r="BG30" i="62"/>
  <c r="BG31" i="193"/>
  <c r="C51" i="192"/>
  <c r="C39" i="193"/>
  <c r="C39" i="38"/>
  <c r="C38" i="62"/>
  <c r="C40" i="191"/>
  <c r="AI30"/>
  <c r="AI29" i="193"/>
  <c r="AI41" i="192"/>
  <c r="AI29" i="38"/>
  <c r="AI28" i="62"/>
  <c r="S19" i="38"/>
  <c r="S20" i="191"/>
  <c r="S31" i="192"/>
  <c r="S19" i="193"/>
  <c r="S18" i="62"/>
  <c r="AA16" i="193"/>
  <c r="AA16" i="38"/>
  <c r="AA15" i="62"/>
  <c r="AA28" i="192"/>
  <c r="AA17" i="191"/>
  <c r="K8" i="193"/>
  <c r="K8" i="38"/>
  <c r="K20" i="192"/>
  <c r="K7" i="62"/>
  <c r="K9" i="191"/>
  <c r="S36" i="192"/>
  <c r="S25" i="191"/>
  <c r="S24" i="193"/>
  <c r="S24" i="38"/>
  <c r="S23" i="62"/>
  <c r="S17" i="38"/>
  <c r="S29" i="192"/>
  <c r="S16" i="62"/>
  <c r="S18" i="191"/>
  <c r="S17" i="193"/>
  <c r="AI26"/>
  <c r="AI25" i="62"/>
  <c r="AI38" i="192"/>
  <c r="AI26" i="38"/>
  <c r="AI27" i="191"/>
  <c r="S16" i="192"/>
  <c r="Y16" s="1"/>
  <c r="AI17" i="38"/>
  <c r="AI29" i="192"/>
  <c r="AI16" i="62"/>
  <c r="AI17" i="193"/>
  <c r="AI18" i="191"/>
  <c r="BO7" i="38"/>
  <c r="BO7" i="193"/>
  <c r="BO8" i="191"/>
  <c r="BO19" i="192"/>
  <c r="BO6" i="62"/>
  <c r="AQ19" i="191"/>
  <c r="AQ17" i="62"/>
  <c r="AQ18" i="193"/>
  <c r="AQ18" i="38"/>
  <c r="AQ30" i="192"/>
  <c r="K12" i="193"/>
  <c r="K12" i="38"/>
  <c r="K24" i="192"/>
  <c r="K11" i="62"/>
  <c r="K13" i="191"/>
  <c r="AA39" i="38"/>
  <c r="AA38" i="62"/>
  <c r="AA40" i="191"/>
  <c r="AA51" i="192"/>
  <c r="AA39" i="193"/>
  <c r="AQ11" i="192"/>
  <c r="AW11" s="1"/>
  <c r="C49"/>
  <c r="C37" i="193"/>
  <c r="C38" i="191"/>
  <c r="C37" i="38"/>
  <c r="C36" i="62"/>
  <c r="AI48" i="192"/>
  <c r="AI36" i="38"/>
  <c r="AI36" i="193"/>
  <c r="AI37" i="191"/>
  <c r="AI35" i="62"/>
  <c r="AQ9"/>
  <c r="AQ11" i="191"/>
  <c r="AQ22" i="192"/>
  <c r="AQ10" i="38"/>
  <c r="AQ10" i="193"/>
  <c r="BW10"/>
  <c r="BW9" i="62"/>
  <c r="BW10" i="38"/>
  <c r="BW11" i="191"/>
  <c r="BW22" i="192"/>
  <c r="BO29" i="38"/>
  <c r="BO30" i="191"/>
  <c r="BO41" i="192"/>
  <c r="BO29" i="193"/>
  <c r="BO28" i="62"/>
  <c r="K13" i="192"/>
  <c r="Q13" s="1"/>
  <c r="AI15"/>
  <c r="AO15" s="1"/>
  <c r="AA14" i="62"/>
  <c r="AA16" i="191"/>
  <c r="AA27" i="192"/>
  <c r="AA15" i="38"/>
  <c r="AA15" i="193"/>
  <c r="S15"/>
  <c r="S14" i="62"/>
  <c r="S27" i="192"/>
  <c r="S16" i="191"/>
  <c r="S15" i="38"/>
  <c r="AQ33"/>
  <c r="AQ34" i="191"/>
  <c r="AQ45" i="192"/>
  <c r="AQ32" i="62"/>
  <c r="AQ33" i="193"/>
  <c r="K27" i="191"/>
  <c r="K26" i="193"/>
  <c r="K26" i="38"/>
  <c r="K25" i="62"/>
  <c r="K38" i="192"/>
  <c r="AY26" i="193"/>
  <c r="AY25" i="62"/>
  <c r="AY27" i="191"/>
  <c r="AY38" i="192"/>
  <c r="AY26" i="38"/>
  <c r="BG9" i="192"/>
  <c r="BM9" s="1"/>
  <c r="AA21" i="38"/>
  <c r="AA20" i="62"/>
  <c r="AA33" i="192"/>
  <c r="AA22" i="191"/>
  <c r="AA21" i="193"/>
  <c r="C16" i="38"/>
  <c r="C16" i="193"/>
  <c r="C28" i="192"/>
  <c r="C15" i="62"/>
  <c r="C17" i="191"/>
  <c r="BO16" i="192"/>
  <c r="BU16" s="1"/>
  <c r="CE35" i="38"/>
  <c r="CE34" i="62"/>
  <c r="CE36" i="191"/>
  <c r="CE35" i="193"/>
  <c r="CE47" i="192"/>
  <c r="AA33" i="191"/>
  <c r="AA32" i="38"/>
  <c r="AA31" i="62"/>
  <c r="AA44" i="192"/>
  <c r="AA32" i="193"/>
  <c r="AI11" i="192"/>
  <c r="AO11" s="1"/>
  <c r="AQ16" i="38"/>
  <c r="AQ28" i="192"/>
  <c r="AQ15" i="62"/>
  <c r="AQ16" i="193"/>
  <c r="AQ17" i="191"/>
  <c r="K10" i="192"/>
  <c r="Q10" s="1"/>
  <c r="AQ25" i="191"/>
  <c r="AQ23" i="62"/>
  <c r="AQ24" i="38"/>
  <c r="AQ36" i="192"/>
  <c r="AQ24" i="193"/>
  <c r="C26" i="191"/>
  <c r="C25" i="38"/>
  <c r="C25" i="193"/>
  <c r="C37" i="192"/>
  <c r="C24" i="62"/>
  <c r="C25" i="191"/>
  <c r="C24" i="193"/>
  <c r="C23" i="62"/>
  <c r="C24" i="38"/>
  <c r="C36" i="192"/>
  <c r="CE18" i="191"/>
  <c r="CE29" i="192"/>
  <c r="CE17" i="193"/>
  <c r="CE16" i="62"/>
  <c r="CE17" i="38"/>
  <c r="K38" i="193"/>
  <c r="K39" i="191"/>
  <c r="K37" i="62"/>
  <c r="K38" i="38"/>
  <c r="K50" i="192"/>
  <c r="BO35" i="38"/>
  <c r="BO35" i="193"/>
  <c r="BO34" i="62"/>
  <c r="BO47" i="192"/>
  <c r="BO36" i="191"/>
  <c r="BW9" i="192"/>
  <c r="CC9" s="1"/>
  <c r="AI9" i="38"/>
  <c r="AI8" i="62"/>
  <c r="AI10" i="191"/>
  <c r="AI9" i="193"/>
  <c r="AI21" i="192"/>
  <c r="BG17" i="193"/>
  <c r="BG17" i="38"/>
  <c r="BG18" i="191"/>
  <c r="BG16" i="62"/>
  <c r="BG29" i="192"/>
  <c r="BO25" i="193"/>
  <c r="BO26" i="191"/>
  <c r="BO25" i="38"/>
  <c r="BO37" i="192"/>
  <c r="BO24" i="62"/>
  <c r="CE10" i="192"/>
  <c r="CK10" s="1"/>
  <c r="AQ41"/>
  <c r="AQ29" i="193"/>
  <c r="AQ29" i="38"/>
  <c r="AQ30" i="191"/>
  <c r="AQ28" i="62"/>
  <c r="AA38" i="193"/>
  <c r="AA50" i="192"/>
  <c r="AA39" i="191"/>
  <c r="AA37" i="62"/>
  <c r="AA38" i="38"/>
  <c r="CE12" i="192"/>
  <c r="CK12" s="1"/>
  <c r="CE14" i="62"/>
  <c r="CE27" i="192"/>
  <c r="CE16" i="191"/>
  <c r="CE15" i="193"/>
  <c r="CE15" i="38"/>
  <c r="AI20" i="193"/>
  <c r="AI32" i="192"/>
  <c r="AI21" i="191"/>
  <c r="AI20" i="38"/>
  <c r="AI19" i="62"/>
  <c r="AY8" i="38"/>
  <c r="AY20" i="192"/>
  <c r="AY7" i="62"/>
  <c r="AY8" i="193"/>
  <c r="AY9" i="191"/>
  <c r="AA36" i="38"/>
  <c r="AA48" i="192"/>
  <c r="AA37" i="191"/>
  <c r="AA35" i="62"/>
  <c r="AA36" i="193"/>
  <c r="BW11" i="38"/>
  <c r="BW23" i="192"/>
  <c r="BW11" i="193"/>
  <c r="BW12" i="191"/>
  <c r="BW10" i="62"/>
  <c r="BG15" i="192"/>
  <c r="BM15" s="1"/>
  <c r="BG30"/>
  <c r="BG17" i="62"/>
  <c r="BG18" i="38"/>
  <c r="BG18" i="193"/>
  <c r="BG19" i="191"/>
  <c r="AY12" i="192"/>
  <c r="BE12" s="1"/>
  <c r="BO36" i="193"/>
  <c r="BO35" i="62"/>
  <c r="BO48" i="192"/>
  <c r="BO36" i="38"/>
  <c r="BO37" i="191"/>
  <c r="AI17" i="192"/>
  <c r="AO17" s="1"/>
  <c r="S17" i="62"/>
  <c r="S18" i="38"/>
  <c r="S18" i="193"/>
  <c r="S30" i="192"/>
  <c r="S19" i="191"/>
  <c r="BG33" i="193"/>
  <c r="BG34" i="191"/>
  <c r="BG45" i="192"/>
  <c r="BG32" i="62"/>
  <c r="BG33" i="38"/>
  <c r="AY38" i="62"/>
  <c r="AY40" i="191"/>
  <c r="AY51" i="192"/>
  <c r="AY39" i="193"/>
  <c r="AY39" i="38"/>
  <c r="BO10" i="192"/>
  <c r="BU10" s="1"/>
  <c r="K33" i="193"/>
  <c r="K45" i="192"/>
  <c r="K34" i="191"/>
  <c r="K32" i="62"/>
  <c r="K33" i="38"/>
  <c r="C33"/>
  <c r="C32" i="62"/>
  <c r="C33" i="193"/>
  <c r="C45" i="192"/>
  <c r="C34" i="191"/>
  <c r="BW8" i="192"/>
  <c r="CC8" s="1"/>
  <c r="S28" i="193"/>
  <c r="S40" i="192"/>
  <c r="S28" i="38"/>
  <c r="S29" i="191"/>
  <c r="S27" i="62"/>
  <c r="BW25" i="191"/>
  <c r="BW23" i="62"/>
  <c r="BW24" i="193"/>
  <c r="BW24" i="38"/>
  <c r="BW36" i="192"/>
  <c r="C10" i="193"/>
  <c r="C10" i="38"/>
  <c r="C22" i="192"/>
  <c r="C11" i="191"/>
  <c r="C9" i="62"/>
  <c r="S30"/>
  <c r="S43" i="192"/>
  <c r="S31" i="38"/>
  <c r="S32" i="191"/>
  <c r="S31" i="193"/>
  <c r="K19"/>
  <c r="K31" i="192"/>
  <c r="K20" i="191"/>
  <c r="K19" i="38"/>
  <c r="K18" i="62"/>
  <c r="S11" i="192"/>
  <c r="Y11" s="1"/>
  <c r="AI9"/>
  <c r="AO9" s="1"/>
  <c r="BO33" i="62"/>
  <c r="BO35" i="191"/>
  <c r="BO46" i="192"/>
  <c r="BO34" i="38"/>
  <c r="BO34" i="193"/>
  <c r="BG26" i="191"/>
  <c r="BG25" i="193"/>
  <c r="BG37" i="192"/>
  <c r="BG25" i="38"/>
  <c r="BG24" i="62"/>
  <c r="C38" i="192"/>
  <c r="C27" i="191"/>
  <c r="C26" i="38"/>
  <c r="C25" i="62"/>
  <c r="C26" i="193"/>
  <c r="AA16" i="192"/>
  <c r="AG16" s="1"/>
  <c r="S12"/>
  <c r="Y12" s="1"/>
  <c r="BG13" i="191"/>
  <c r="BG24" i="192"/>
  <c r="BG11" i="62"/>
  <c r="BG12" i="193"/>
  <c r="BG12" i="38"/>
  <c r="AA34" i="62"/>
  <c r="AA35" i="38"/>
  <c r="AA35" i="193"/>
  <c r="AA36" i="191"/>
  <c r="AA47" i="192"/>
  <c r="AA14" i="193"/>
  <c r="AA14" i="38"/>
  <c r="AA13" i="62"/>
  <c r="AA15" i="191"/>
  <c r="AA26" i="192"/>
  <c r="AY15"/>
  <c r="BE15" s="1"/>
  <c r="S13"/>
  <c r="Y13" s="1"/>
  <c r="AI24" i="38"/>
  <c r="AI24" i="193"/>
  <c r="AI25" i="191"/>
  <c r="AI36" i="192"/>
  <c r="AI23" i="62"/>
  <c r="BG32" i="38"/>
  <c r="BG32" i="193"/>
  <c r="BG33" i="191"/>
  <c r="BG31" i="62"/>
  <c r="BG44" i="192"/>
  <c r="AQ19" i="62"/>
  <c r="AQ21" i="191"/>
  <c r="AQ20" i="38"/>
  <c r="AQ32" i="192"/>
  <c r="AQ20" i="193"/>
  <c r="BW23" i="38"/>
  <c r="BW35" i="192"/>
  <c r="BW22" i="62"/>
  <c r="BW23" i="193"/>
  <c r="BW24" i="191"/>
  <c r="BO32" i="62"/>
  <c r="BO33" i="38"/>
  <c r="BO34" i="191"/>
  <c r="BO33" i="193"/>
  <c r="BO45" i="192"/>
  <c r="AA22"/>
  <c r="AA11" i="191"/>
  <c r="AA10" i="38"/>
  <c r="AA9" i="62"/>
  <c r="AA10" i="193"/>
  <c r="S21"/>
  <c r="S20" i="62"/>
  <c r="S21" i="38"/>
  <c r="S33" i="192"/>
  <c r="S22" i="191"/>
  <c r="BG38"/>
  <c r="BG49" i="192"/>
  <c r="BG37" i="193"/>
  <c r="BG37" i="38"/>
  <c r="BG36" i="62"/>
  <c r="AQ43" i="192"/>
  <c r="AQ30" i="62"/>
  <c r="AQ31" i="193"/>
  <c r="AQ32" i="191"/>
  <c r="AQ31" i="38"/>
  <c r="CE14" i="193"/>
  <c r="CE26" i="192"/>
  <c r="CE14" i="38"/>
  <c r="CE13" i="62"/>
  <c r="CE15" i="191"/>
  <c r="AA8" i="192"/>
  <c r="AG8" s="1"/>
  <c r="CE17"/>
  <c r="CK17" s="1"/>
  <c r="AI14"/>
  <c r="AO14" s="1"/>
  <c r="AA24" i="191"/>
  <c r="AA23" i="38"/>
  <c r="AA35" i="192"/>
  <c r="AA22" i="62"/>
  <c r="AA23" i="193"/>
  <c r="C9" i="192"/>
  <c r="I9" s="1"/>
  <c r="BG41"/>
  <c r="BG29" i="38"/>
  <c r="BG29" i="193"/>
  <c r="BG28" i="62"/>
  <c r="BG30" i="191"/>
  <c r="BO8" i="192"/>
  <c r="BU8" s="1"/>
  <c r="AQ15" i="193"/>
  <c r="AQ27" i="192"/>
  <c r="AQ15" i="38"/>
  <c r="AQ14" i="62"/>
  <c r="AQ16" i="191"/>
  <c r="K37" i="193"/>
  <c r="K37" i="38"/>
  <c r="K36" i="62"/>
  <c r="K49" i="192"/>
  <c r="K38" i="191"/>
  <c r="BW13" i="62"/>
  <c r="BW14" i="38"/>
  <c r="BW26" i="192"/>
  <c r="BW14" i="193"/>
  <c r="BW15" i="191"/>
  <c r="BO17" i="192"/>
  <c r="BU17" s="1"/>
  <c r="AY19" i="193"/>
  <c r="AY31" i="192"/>
  <c r="AY18" i="62"/>
  <c r="AY19" i="38"/>
  <c r="AY20" i="191"/>
  <c r="AY10" i="192"/>
  <c r="BE10" s="1"/>
  <c r="AI11" i="38"/>
  <c r="AI12" i="191"/>
  <c r="AI23" i="192"/>
  <c r="AI11" i="193"/>
  <c r="AI10" i="62"/>
  <c r="C20" i="38"/>
  <c r="C21" i="191"/>
  <c r="C32" i="192"/>
  <c r="C19" i="62"/>
  <c r="C20" i="193"/>
  <c r="AY14" i="191"/>
  <c r="AY13" i="38"/>
  <c r="AY13" i="193"/>
  <c r="AY25" i="192"/>
  <c r="AY12" i="62"/>
  <c r="C8" i="192"/>
  <c r="I8" s="1"/>
  <c r="AQ13"/>
  <c r="AW13" s="1"/>
  <c r="CE24"/>
  <c r="CE12" i="38"/>
  <c r="CE13" i="191"/>
  <c r="CE12" i="193"/>
  <c r="CE11" i="62"/>
  <c r="C35"/>
  <c r="C36" i="38"/>
  <c r="C37" i="191"/>
  <c r="C48" i="192"/>
  <c r="C36" i="193"/>
  <c r="AA27"/>
  <c r="AA26" i="62"/>
  <c r="AA39" i="192"/>
  <c r="AA27" i="38"/>
  <c r="AA28" i="191"/>
  <c r="CE30" i="62"/>
  <c r="CE43" i="192"/>
  <c r="CE32" i="191"/>
  <c r="CE31" i="38"/>
  <c r="CE31" i="193"/>
  <c r="CE15" i="192"/>
  <c r="CK15" s="1"/>
  <c r="BO11"/>
  <c r="BU11" s="1"/>
  <c r="K14" i="62"/>
  <c r="K27" i="192"/>
  <c r="K15" i="193"/>
  <c r="K16" i="191"/>
  <c r="K15" i="38"/>
  <c r="BG32" i="192"/>
  <c r="BG20" i="38"/>
  <c r="BG19" i="62"/>
  <c r="BG21" i="191"/>
  <c r="BG20" i="193"/>
  <c r="BO22" i="192"/>
  <c r="BO10" i="38"/>
  <c r="BO9" i="62"/>
  <c r="BO10" i="193"/>
  <c r="BO11" i="191"/>
  <c r="AY24" i="192"/>
  <c r="AY12" i="38"/>
  <c r="AY12" i="193"/>
  <c r="AY11" i="62"/>
  <c r="AY13" i="191"/>
  <c r="S32" i="193"/>
  <c r="S31" i="62"/>
  <c r="S33" i="191"/>
  <c r="S32" i="38"/>
  <c r="S44" i="192"/>
  <c r="BW38" i="38"/>
  <c r="BW50" i="192"/>
  <c r="BW37" i="62"/>
  <c r="BW38" i="193"/>
  <c r="BW39" i="191"/>
  <c r="CE37" i="193"/>
  <c r="CE36" i="62"/>
  <c r="CE49" i="192"/>
  <c r="CE38" i="191"/>
  <c r="CE37" i="38"/>
  <c r="AI20" i="191"/>
  <c r="AI18" i="62"/>
  <c r="AI31" i="192"/>
  <c r="AI19" i="38"/>
  <c r="AI19" i="193"/>
  <c r="AA37" i="192"/>
  <c r="AA25" i="193"/>
  <c r="AA25" i="38"/>
  <c r="AA24" i="62"/>
  <c r="AA26" i="191"/>
  <c r="AQ47" i="192"/>
  <c r="AQ35" i="38"/>
  <c r="AQ36" i="191"/>
  <c r="AQ34" i="62"/>
  <c r="AQ35" i="193"/>
  <c r="CE13" i="192"/>
  <c r="CK13" s="1"/>
  <c r="BO22" i="38"/>
  <c r="BO22" i="193"/>
  <c r="BO23" i="191"/>
  <c r="BO21" i="62"/>
  <c r="BO34" i="192"/>
  <c r="K31" i="62"/>
  <c r="K32" i="38"/>
  <c r="K32" i="193"/>
  <c r="K44" i="192"/>
  <c r="K33" i="191"/>
  <c r="AQ32" i="193"/>
  <c r="AQ33" i="191"/>
  <c r="AQ31" i="62"/>
  <c r="AQ44" i="192"/>
  <c r="AQ32" i="38"/>
  <c r="K23"/>
  <c r="K23" i="193"/>
  <c r="K24" i="191"/>
  <c r="K22" i="62"/>
  <c r="K35" i="192"/>
  <c r="S10"/>
  <c r="Y10" s="1"/>
  <c r="AY15" i="193"/>
  <c r="AY27" i="192"/>
  <c r="AY16" i="191"/>
  <c r="AY15" i="38"/>
  <c r="AY14" i="62"/>
  <c r="BG8" i="38"/>
  <c r="BG8" i="193"/>
  <c r="BG20" i="192"/>
  <c r="BG9" i="191"/>
  <c r="BG7" i="62"/>
  <c r="AY18" i="38"/>
  <c r="AY18" i="193"/>
  <c r="AY17" i="62"/>
  <c r="AY19" i="191"/>
  <c r="AY30" i="192"/>
  <c r="S27" i="191"/>
  <c r="S25" i="62"/>
  <c r="S26" i="193"/>
  <c r="S26" i="38"/>
  <c r="S38" i="192"/>
  <c r="BW7" i="62"/>
  <c r="BW8" i="193"/>
  <c r="BW8" i="38"/>
  <c r="BW9" i="191"/>
  <c r="BW20" i="192"/>
  <c r="K15"/>
  <c r="Q15" s="1"/>
  <c r="AA38"/>
  <c r="AA26" i="38"/>
  <c r="AA27" i="191"/>
  <c r="AA25" i="62"/>
  <c r="AA26" i="193"/>
  <c r="AA12" i="192"/>
  <c r="AG12" s="1"/>
  <c r="C16" i="62"/>
  <c r="C29" i="192"/>
  <c r="C17" i="38"/>
  <c r="C18" i="191"/>
  <c r="C17" i="193"/>
  <c r="BW31" i="62"/>
  <c r="BW44" i="192"/>
  <c r="BW33" i="191"/>
  <c r="BW32" i="38"/>
  <c r="BW32" i="193"/>
  <c r="AA37" i="38"/>
  <c r="AA49" i="192"/>
  <c r="AA36" i="62"/>
  <c r="AA38" i="191"/>
  <c r="AA37" i="193"/>
  <c r="C28" i="191"/>
  <c r="C39" i="192"/>
  <c r="C27" i="38"/>
  <c r="C26" i="62"/>
  <c r="C27" i="193"/>
  <c r="C27" i="62"/>
  <c r="C40" i="192"/>
  <c r="C28" i="38"/>
  <c r="C28" i="193"/>
  <c r="C29" i="191"/>
  <c r="K39" i="38"/>
  <c r="K38" i="62"/>
  <c r="K40" i="191"/>
  <c r="K51" i="192"/>
  <c r="K39" i="193"/>
  <c r="BW16" i="192"/>
  <c r="CC16" s="1"/>
  <c r="BG38"/>
  <c r="BG27" i="191"/>
  <c r="BG25" i="62"/>
  <c r="BG26" i="38"/>
  <c r="BG26" i="193"/>
  <c r="CE34" i="192"/>
  <c r="CE23" i="191"/>
  <c r="CE22" i="193"/>
  <c r="CE22" i="38"/>
  <c r="CE21" i="62"/>
  <c r="AQ8" i="191"/>
  <c r="AQ7" i="193"/>
  <c r="AQ7" i="38"/>
  <c r="AQ19" i="192"/>
  <c r="AQ6" i="62"/>
  <c r="AI32" i="38"/>
  <c r="AI31" i="62"/>
  <c r="AI33" i="191"/>
  <c r="AI44" i="192"/>
  <c r="AI32" i="193"/>
  <c r="AY13" i="192"/>
  <c r="BE13" s="1"/>
  <c r="CE9"/>
  <c r="CK9" s="1"/>
  <c r="CE17" i="62"/>
  <c r="CE30" i="192"/>
  <c r="CE19" i="191"/>
  <c r="CE18" i="193"/>
  <c r="CE18" i="38"/>
  <c r="S33" i="193"/>
  <c r="S32" i="62"/>
  <c r="S34" i="191"/>
  <c r="S33" i="38"/>
  <c r="S45" i="192"/>
  <c r="K36"/>
  <c r="K24" i="38"/>
  <c r="K25" i="191"/>
  <c r="K23" i="62"/>
  <c r="K24" i="193"/>
  <c r="S39" i="191"/>
  <c r="S38" i="193"/>
  <c r="S50" i="192"/>
  <c r="S38" i="38"/>
  <c r="S37" i="62"/>
  <c r="AY32" i="38"/>
  <c r="AY32" i="193"/>
  <c r="AY44" i="192"/>
  <c r="AY33" i="191"/>
  <c r="AY31" i="62"/>
  <c r="BG24" i="38"/>
  <c r="BG25" i="191"/>
  <c r="BG24" i="193"/>
  <c r="BG36" i="192"/>
  <c r="BG23" i="62"/>
  <c r="AI10" i="192"/>
  <c r="AO10" s="1"/>
  <c r="C10" i="62"/>
  <c r="C11" i="193"/>
  <c r="C11" i="38"/>
  <c r="C23" i="192"/>
  <c r="C12" i="191"/>
  <c r="AY8" i="192"/>
  <c r="BE8" s="1"/>
  <c r="BG34" i="193"/>
  <c r="BG35" i="191"/>
  <c r="BG34" i="38"/>
  <c r="BG46" i="192"/>
  <c r="BG33" i="62"/>
  <c r="C10" i="191"/>
  <c r="C21" i="192"/>
  <c r="C9" i="38"/>
  <c r="C8" i="62"/>
  <c r="C9" i="193"/>
  <c r="AA13" i="192"/>
  <c r="AG13" s="1"/>
  <c r="AA29" i="62"/>
  <c r="AA31" i="191"/>
  <c r="AA30" i="193"/>
  <c r="AA30" i="38"/>
  <c r="AA42" i="192"/>
  <c r="AY33" i="38"/>
  <c r="AY33" i="193"/>
  <c r="AY45" i="192"/>
  <c r="AY34" i="191"/>
  <c r="AY32" i="62"/>
  <c r="BO13"/>
  <c r="BO26" i="192"/>
  <c r="BO14" i="193"/>
  <c r="BO14" i="38"/>
  <c r="BO15" i="191"/>
  <c r="S21" i="192"/>
  <c r="S10" i="191"/>
  <c r="S8" i="62"/>
  <c r="S9" i="38"/>
  <c r="S9" i="193"/>
  <c r="AY16" i="192"/>
  <c r="BE16" s="1"/>
  <c r="BW12" i="38"/>
  <c r="BW13" i="191"/>
  <c r="BW11" i="62"/>
  <c r="BW12" i="193"/>
  <c r="BW24" i="192"/>
  <c r="AA35" i="191"/>
  <c r="AA34" i="193"/>
  <c r="AA34" i="38"/>
  <c r="AA33" i="62"/>
  <c r="AA46" i="192"/>
  <c r="C11"/>
  <c r="I11" s="1"/>
  <c r="C21" i="62"/>
  <c r="C22" i="193"/>
  <c r="C34" i="192"/>
  <c r="C22" i="38"/>
  <c r="C23" i="191"/>
  <c r="AA29" i="38"/>
  <c r="AA41" i="192"/>
  <c r="AA29" i="193"/>
  <c r="AA30" i="191"/>
  <c r="AA28" i="62"/>
  <c r="CE40" i="191"/>
  <c r="CE51" i="192"/>
  <c r="CE39" i="193"/>
  <c r="CE39" i="38"/>
  <c r="CE38" i="62"/>
  <c r="C12" i="192"/>
  <c r="I12" s="1"/>
  <c r="BG38" i="62"/>
  <c r="BG40" i="191"/>
  <c r="BG51" i="192"/>
  <c r="BG39" i="193"/>
  <c r="BG39" i="38"/>
  <c r="BG14" i="192"/>
  <c r="BM14" s="1"/>
  <c r="BG13" i="193"/>
  <c r="BG14" i="191"/>
  <c r="BG12" i="62"/>
  <c r="BG13" i="38"/>
  <c r="BG25" i="192"/>
  <c r="BO27"/>
  <c r="BO15" i="193"/>
  <c r="BO16" i="191"/>
  <c r="BO15" i="38"/>
  <c r="BO14" i="62"/>
  <c r="C30" i="193"/>
  <c r="C42" i="192"/>
  <c r="C30" i="38"/>
  <c r="C29" i="62"/>
  <c r="C31" i="191"/>
  <c r="C28" i="62"/>
  <c r="C29" i="193"/>
  <c r="C41" i="192"/>
  <c r="C29" i="38"/>
  <c r="C30" i="191"/>
  <c r="AA33" i="38"/>
  <c r="AA45" i="192"/>
  <c r="AA34" i="191"/>
  <c r="AA32" i="62"/>
  <c r="AA33" i="193"/>
  <c r="AI18" i="38"/>
  <c r="AI19" i="191"/>
  <c r="AI17" i="62"/>
  <c r="AI30" i="192"/>
  <c r="AI18" i="193"/>
  <c r="AQ29" i="191"/>
  <c r="AQ28" i="193"/>
  <c r="AQ28" i="38"/>
  <c r="AQ40" i="192"/>
  <c r="AQ27" i="62"/>
  <c r="C8" i="191"/>
  <c r="C19" i="192"/>
  <c r="C7" i="38"/>
  <c r="C7" i="193"/>
  <c r="C6" i="62"/>
  <c r="AQ29" i="192"/>
  <c r="AQ17" i="38"/>
  <c r="AQ18" i="191"/>
  <c r="AQ17" i="193"/>
  <c r="AQ16" i="62"/>
  <c r="CE11" i="192"/>
  <c r="CK11" s="1"/>
  <c r="BG8"/>
  <c r="BM8" s="1"/>
  <c r="AI16"/>
  <c r="AO16" s="1"/>
  <c r="S37" i="193"/>
  <c r="S49" i="192"/>
  <c r="S37" i="38"/>
  <c r="S36" i="62"/>
  <c r="S38" i="191"/>
  <c r="AY11" i="38"/>
  <c r="AY11" i="193"/>
  <c r="AY23" i="192"/>
  <c r="AY12" i="191"/>
  <c r="AY10" i="62"/>
  <c r="AA14" i="191"/>
  <c r="AA12" i="62"/>
  <c r="AA13" i="38"/>
  <c r="AA25" i="192"/>
  <c r="AA13" i="193"/>
  <c r="AY17" i="192"/>
  <c r="BE17" s="1"/>
  <c r="BW15"/>
  <c r="CC15" s="1"/>
  <c r="AI8"/>
  <c r="AO8" s="1"/>
  <c r="BW36" i="193"/>
  <c r="BW37" i="191"/>
  <c r="BW35" i="62"/>
  <c r="BW36" i="38"/>
  <c r="BW48" i="192"/>
  <c r="S28" i="62"/>
  <c r="S41" i="192"/>
  <c r="S30" i="191"/>
  <c r="S29" i="38"/>
  <c r="S29" i="193"/>
  <c r="S27" i="38"/>
  <c r="S27" i="193"/>
  <c r="S28" i="191"/>
  <c r="S39" i="192"/>
  <c r="S26" i="62"/>
  <c r="BO19" i="193"/>
  <c r="BO18" i="62"/>
  <c r="BO31" i="192"/>
  <c r="BO19" i="38"/>
  <c r="BO20" i="191"/>
  <c r="AA28" i="38"/>
  <c r="AA29" i="191"/>
  <c r="AA28" i="193"/>
  <c r="AA40" i="192"/>
  <c r="AA27" i="62"/>
  <c r="BO19"/>
  <c r="BO21" i="191"/>
  <c r="BO32" i="192"/>
  <c r="BO20" i="193"/>
  <c r="BO20" i="38"/>
  <c r="K19" i="192"/>
  <c r="K6" i="62"/>
  <c r="K7" i="193"/>
  <c r="K8" i="191"/>
  <c r="K7" i="38"/>
  <c r="AY31" i="193"/>
  <c r="AY30" i="62"/>
  <c r="AY32" i="191"/>
  <c r="AY43" i="192"/>
  <c r="AY31" i="38"/>
  <c r="C31" i="192"/>
  <c r="C19" i="38"/>
  <c r="C20" i="191"/>
  <c r="C18" i="62"/>
  <c r="C19" i="193"/>
  <c r="BW21" i="192"/>
  <c r="BW9" i="38"/>
  <c r="BW10" i="191"/>
  <c r="BW9" i="193"/>
  <c r="BW8" i="62"/>
  <c r="AQ35" i="192"/>
  <c r="AQ23" i="193"/>
  <c r="AQ23" i="38"/>
  <c r="AQ22" i="62"/>
  <c r="AQ24" i="191"/>
  <c r="K11" i="193"/>
  <c r="K11" i="38"/>
  <c r="K12" i="191"/>
  <c r="K23" i="192"/>
  <c r="K10" i="62"/>
  <c r="C8" i="38"/>
  <c r="C8" i="193"/>
  <c r="C9" i="191"/>
  <c r="C7" i="62"/>
  <c r="C20" i="192"/>
  <c r="BW16" i="191"/>
  <c r="BW15" i="193"/>
  <c r="BW27" i="192"/>
  <c r="BW15" i="38"/>
  <c r="BW14" i="62"/>
  <c r="BW37" i="38"/>
  <c r="BW36" i="62"/>
  <c r="BW49" i="192"/>
  <c r="BW37" i="193"/>
  <c r="BW38" i="191"/>
  <c r="BG31"/>
  <c r="BG29" i="62"/>
  <c r="BG30" i="193"/>
  <c r="BG42" i="192"/>
  <c r="BG30" i="38"/>
  <c r="AQ9" i="192"/>
  <c r="AW9" s="1"/>
  <c r="AQ15"/>
  <c r="AW15" s="1"/>
  <c r="AI33" i="62"/>
  <c r="AI46" i="192"/>
  <c r="AI34" i="193"/>
  <c r="AI34" i="38"/>
  <c r="AI35" i="191"/>
  <c r="BW7" i="193"/>
  <c r="BW7" i="38"/>
  <c r="BW6" i="62"/>
  <c r="BW8" i="191"/>
  <c r="BW19" i="192"/>
  <c r="BW13"/>
  <c r="CC13" s="1"/>
  <c r="CE11" i="193"/>
  <c r="CE10" i="62"/>
  <c r="CE23" i="192"/>
  <c r="CE12" i="191"/>
  <c r="CE11" i="38"/>
  <c r="BO15" i="192"/>
  <c r="BU15" s="1"/>
  <c r="C22" i="62"/>
  <c r="C35" i="192"/>
  <c r="C23" i="193"/>
  <c r="C23" i="38"/>
  <c r="C24" i="191"/>
  <c r="AA10" i="192"/>
  <c r="AG10" s="1"/>
  <c r="BG22" i="193"/>
  <c r="BG22" i="38"/>
  <c r="BG34" i="192"/>
  <c r="BG21" i="62"/>
  <c r="BG23" i="191"/>
  <c r="CE40" i="192"/>
  <c r="CE27" i="62"/>
  <c r="CE28" i="193"/>
  <c r="CE28" i="38"/>
  <c r="CE29" i="191"/>
  <c r="C13" i="193"/>
  <c r="C12" i="62"/>
  <c r="C13" i="38"/>
  <c r="C14" i="191"/>
  <c r="C25" i="192"/>
  <c r="BG10"/>
  <c r="BM10" s="1"/>
  <c r="K10" i="193"/>
  <c r="K22" i="192"/>
  <c r="K9" i="62"/>
  <c r="K10" i="38"/>
  <c r="K11" i="191"/>
  <c r="S23" i="193"/>
  <c r="S23" i="38"/>
  <c r="S35" i="192"/>
  <c r="S24" i="191"/>
  <c r="S22" i="62"/>
  <c r="CE15"/>
  <c r="CE16" i="38"/>
  <c r="CE28" i="192"/>
  <c r="CE16" i="193"/>
  <c r="CE17" i="191"/>
  <c r="K31" i="38"/>
  <c r="K30" i="62"/>
  <c r="K43" i="192"/>
  <c r="K31" i="193"/>
  <c r="K32" i="191"/>
  <c r="S19" i="62"/>
  <c r="S20" i="38"/>
  <c r="S20" i="193"/>
  <c r="S21" i="191"/>
  <c r="S32" i="192"/>
  <c r="BG50"/>
  <c r="BG37" i="62"/>
  <c r="BG39" i="191"/>
  <c r="BG38" i="193"/>
  <c r="BG38" i="38"/>
  <c r="C14" i="192"/>
  <c r="I14" s="1"/>
  <c r="CE10" i="193"/>
  <c r="CE10" i="38"/>
  <c r="CE9" i="62"/>
  <c r="CE22" i="192"/>
  <c r="CE11" i="191"/>
  <c r="S9" i="192"/>
  <c r="Y9" s="1"/>
  <c r="S25"/>
  <c r="S12" i="62"/>
  <c r="S13" i="38"/>
  <c r="S13" i="193"/>
  <c r="S14" i="191"/>
  <c r="K13" i="193"/>
  <c r="K13" i="38"/>
  <c r="K14" i="191"/>
  <c r="K12" i="62"/>
  <c r="K25" i="192"/>
  <c r="BG15" i="38"/>
  <c r="BG16" i="191"/>
  <c r="BG27" i="192"/>
  <c r="BG14" i="62"/>
  <c r="BG15" i="193"/>
  <c r="AY37" i="38"/>
  <c r="AY49" i="192"/>
  <c r="AY37" i="193"/>
  <c r="AY36" i="62"/>
  <c r="AY38" i="191"/>
  <c r="CE8" i="192"/>
  <c r="CK8" s="1"/>
  <c r="BW29"/>
  <c r="BW18" i="191"/>
  <c r="BW17" i="193"/>
  <c r="BW16" i="62"/>
  <c r="BW17" i="38"/>
  <c r="BW32" i="191"/>
  <c r="BW30" i="62"/>
  <c r="BW31" i="193"/>
  <c r="BW31" i="38"/>
  <c r="BW43" i="192"/>
  <c r="AQ30" i="38"/>
  <c r="AQ29" i="62"/>
  <c r="AQ31" i="191"/>
  <c r="AQ30" i="193"/>
  <c r="AQ42" i="192"/>
  <c r="CE21"/>
  <c r="CE10" i="191"/>
  <c r="CE9" i="38"/>
  <c r="CE8" i="62"/>
  <c r="CE9" i="193"/>
  <c r="BO8" i="62"/>
  <c r="BO9" i="193"/>
  <c r="BO21" i="192"/>
  <c r="BO9" i="38"/>
  <c r="BO10" i="191"/>
  <c r="BO26" i="62"/>
  <c r="BO39" i="192"/>
  <c r="BO27" i="38"/>
  <c r="BO27" i="193"/>
  <c r="BO28" i="191"/>
  <c r="AQ34" i="193"/>
  <c r="AQ46" i="192"/>
  <c r="AQ34" i="38"/>
  <c r="AQ35" i="191"/>
  <c r="AQ33" i="62"/>
  <c r="C14"/>
  <c r="C27" i="192"/>
  <c r="C15" i="38"/>
  <c r="C16" i="191"/>
  <c r="C15" i="193"/>
  <c r="BW21" i="38"/>
  <c r="BW20" i="62"/>
  <c r="BW21" i="193"/>
  <c r="BW33" i="192"/>
  <c r="BW22" i="191"/>
  <c r="BW20" i="193"/>
  <c r="BW32" i="192"/>
  <c r="BW21" i="191"/>
  <c r="BW19" i="62"/>
  <c r="BW20" i="38"/>
  <c r="AA9" i="193"/>
  <c r="AA9" i="38"/>
  <c r="AA8" i="62"/>
  <c r="AA10" i="191"/>
  <c r="AA21" i="192"/>
  <c r="BO32" i="38"/>
  <c r="BO31" i="62"/>
  <c r="BO33" i="191"/>
  <c r="BO32" i="193"/>
  <c r="BO44" i="192"/>
  <c r="K28"/>
  <c r="K17" i="191"/>
  <c r="K16" i="193"/>
  <c r="K16" i="38"/>
  <c r="K15" i="62"/>
  <c r="BW46" i="192"/>
  <c r="BW34" i="193"/>
  <c r="BW33" i="62"/>
  <c r="BW35" i="191"/>
  <c r="BW34" i="38"/>
  <c r="AY21" i="62"/>
  <c r="AY34" i="192"/>
  <c r="AY22" i="193"/>
  <c r="AY23" i="191"/>
  <c r="AY22" i="38"/>
  <c r="BG13" i="192"/>
  <c r="BM13" s="1"/>
  <c r="BW27" i="38"/>
  <c r="BW39" i="192"/>
  <c r="BW27" i="193"/>
  <c r="BW26" i="62"/>
  <c r="BW28" i="191"/>
  <c r="C15" i="192"/>
  <c r="I15" s="1"/>
  <c r="AQ13" i="62"/>
  <c r="AQ26" i="192"/>
  <c r="AQ14" i="193"/>
  <c r="AQ15" i="191"/>
  <c r="AQ14" i="38"/>
  <c r="K30"/>
  <c r="K42" i="192"/>
  <c r="K31" i="191"/>
  <c r="K29" i="62"/>
  <c r="K30" i="193"/>
  <c r="S34" i="192"/>
  <c r="S21" i="62"/>
  <c r="S23" i="191"/>
  <c r="S22" i="38"/>
  <c r="S22" i="193"/>
  <c r="AA23" i="62"/>
  <c r="AA25" i="191"/>
  <c r="AA24" i="38"/>
  <c r="AA24" i="193"/>
  <c r="AA36" i="192"/>
  <c r="BO13"/>
  <c r="BU13" s="1"/>
  <c r="CE22" i="62"/>
  <c r="CE35" i="192"/>
  <c r="CE23" i="38"/>
  <c r="CE24" i="191"/>
  <c r="CE23" i="193"/>
  <c r="K12" i="192"/>
  <c r="Q12" s="1"/>
  <c r="BO40"/>
  <c r="BO28" i="193"/>
  <c r="BO29" i="191"/>
  <c r="BO27" i="62"/>
  <c r="BO28" i="38"/>
  <c r="K14" i="193"/>
  <c r="K13" i="62"/>
  <c r="K14" i="38"/>
  <c r="K15" i="191"/>
  <c r="K26" i="192"/>
  <c r="AY48"/>
  <c r="AY36" i="38"/>
  <c r="AY37" i="191"/>
  <c r="AY36" i="193"/>
  <c r="AY35" i="62"/>
  <c r="BG23" i="193"/>
  <c r="BG23" i="38"/>
  <c r="BG24" i="191"/>
  <c r="BG35" i="192"/>
  <c r="BG22" i="62"/>
  <c r="CE7"/>
  <c r="CE9" i="191"/>
  <c r="CE8" i="38"/>
  <c r="CE8" i="193"/>
  <c r="CE20" i="192"/>
  <c r="AA9"/>
  <c r="AG9" s="1"/>
  <c r="AA11"/>
  <c r="AG11" s="1"/>
  <c r="BW35" i="38"/>
  <c r="BW35" i="193"/>
  <c r="BW47" i="192"/>
  <c r="BW34" i="62"/>
  <c r="BW36" i="191"/>
  <c r="AY23" i="62"/>
  <c r="AY24" i="193"/>
  <c r="AY25" i="191"/>
  <c r="AY36" i="192"/>
  <c r="AY24" i="38"/>
  <c r="C44" i="192"/>
  <c r="C32" i="38"/>
  <c r="C31" i="62"/>
  <c r="C32" i="193"/>
  <c r="C33" i="191"/>
  <c r="S48" i="192"/>
  <c r="S37" i="191"/>
  <c r="S36" i="38"/>
  <c r="S35" i="62"/>
  <c r="S36" i="193"/>
  <c r="BG11" i="192"/>
  <c r="BM11" s="1"/>
  <c r="K22" i="38"/>
  <c r="K22" i="193"/>
  <c r="K21" i="62"/>
  <c r="K23" i="191"/>
  <c r="K34" i="192"/>
  <c r="K26" i="191"/>
  <c r="K37" i="192"/>
  <c r="K25" i="193"/>
  <c r="K25" i="38"/>
  <c r="K24" i="62"/>
  <c r="BW42" i="192"/>
  <c r="BW30" i="38"/>
  <c r="BW30" i="193"/>
  <c r="BW29" i="62"/>
  <c r="BW31" i="191"/>
  <c r="AI30" i="38"/>
  <c r="AI42" i="192"/>
  <c r="AI30" i="193"/>
  <c r="AI31" i="191"/>
  <c r="AI29" i="62"/>
  <c r="K16" i="192"/>
  <c r="Q16" s="1"/>
  <c r="AQ10"/>
  <c r="AW10" s="1"/>
  <c r="C11" i="62"/>
  <c r="C13" i="191"/>
  <c r="C12" i="38"/>
  <c r="C12" i="193"/>
  <c r="C24" i="192"/>
  <c r="AY21" i="191"/>
  <c r="AY32" i="192"/>
  <c r="AY20" i="38"/>
  <c r="AY20" i="193"/>
  <c r="AY19" i="62"/>
  <c r="AA19"/>
  <c r="AA32" i="192"/>
  <c r="AA21" i="191"/>
  <c r="AA20" i="38"/>
  <c r="AA20" i="193"/>
  <c r="AY10" i="191"/>
  <c r="AY9" i="193"/>
  <c r="AY8" i="62"/>
  <c r="AY21" i="192"/>
  <c r="AY9" i="38"/>
  <c r="AI21" i="193"/>
  <c r="AI33" i="192"/>
  <c r="AI20" i="62"/>
  <c r="AI22" i="191"/>
  <c r="AI21" i="38"/>
  <c r="K33" i="62"/>
  <c r="K35" i="191"/>
  <c r="K34" i="38"/>
  <c r="K34" i="193"/>
  <c r="K46" i="192"/>
  <c r="AI13"/>
  <c r="AO13" s="1"/>
  <c r="CE19" i="38"/>
  <c r="CE31" i="192"/>
  <c r="CE20" i="191"/>
  <c r="CE18" i="62"/>
  <c r="CE19" i="193"/>
  <c r="CE32"/>
  <c r="CE32" i="38"/>
  <c r="CE31" i="62"/>
  <c r="CE44" i="192"/>
  <c r="CE33" i="191"/>
  <c r="CE32" i="62"/>
  <c r="CE34" i="191"/>
  <c r="CE33" i="193"/>
  <c r="CE33" i="38"/>
  <c r="CE45" i="192"/>
  <c r="AA17"/>
  <c r="AG17" s="1"/>
  <c r="K22" i="191"/>
  <c r="K21" i="193"/>
  <c r="K21" i="38"/>
  <c r="K20" i="62"/>
  <c r="K33" i="192"/>
  <c r="CE14"/>
  <c r="CK14" s="1"/>
  <c r="CE25"/>
  <c r="CE13" i="193"/>
  <c r="CE12" i="62"/>
  <c r="CE13" i="38"/>
  <c r="CE14" i="191"/>
  <c r="CE32" i="192"/>
  <c r="CE21" i="191"/>
  <c r="CE19" i="62"/>
  <c r="CE20" i="193"/>
  <c r="CE20" i="38"/>
  <c r="AI34" i="191"/>
  <c r="AI45" i="192"/>
  <c r="AI33" i="38"/>
  <c r="AI32" i="62"/>
  <c r="AI33" i="193"/>
  <c r="BO21"/>
  <c r="BO21" i="38"/>
  <c r="BO20" i="62"/>
  <c r="BO22" i="191"/>
  <c r="BO33" i="192"/>
  <c r="BO26" i="38"/>
  <c r="BO27" i="191"/>
  <c r="BO26" i="193"/>
  <c r="BO38" i="192"/>
  <c r="BO25" i="62"/>
  <c r="AA14" i="192"/>
  <c r="AG14" s="1"/>
  <c r="AY14" i="38"/>
  <c r="AY14" i="193"/>
  <c r="AY15" i="191"/>
  <c r="AY13" i="62"/>
  <c r="AY26" i="192"/>
  <c r="K36" i="193"/>
  <c r="K36" i="38"/>
  <c r="K37" i="191"/>
  <c r="K48" i="192"/>
  <c r="K35" i="62"/>
  <c r="BW10" i="192"/>
  <c r="CC10" s="1"/>
  <c r="AQ14"/>
  <c r="AW14" s="1"/>
  <c r="C34" i="193"/>
  <c r="C33" i="62"/>
  <c r="C35" i="191"/>
  <c r="C34" i="38"/>
  <c r="C46" i="192"/>
  <c r="BG12"/>
  <c r="BM12" s="1"/>
  <c r="CE30" i="38"/>
  <c r="CE30" i="193"/>
  <c r="CE31" i="191"/>
  <c r="CE29" i="62"/>
  <c r="CE42" i="192"/>
  <c r="AI37"/>
  <c r="AI25" i="38"/>
  <c r="AI26" i="191"/>
  <c r="AI25" i="193"/>
  <c r="AI24" i="62"/>
  <c r="AQ25"/>
  <c r="AQ26" i="38"/>
  <c r="AQ26" i="193"/>
  <c r="AQ27" i="191"/>
  <c r="AQ38" i="192"/>
  <c r="K18" i="191"/>
  <c r="K16" i="62"/>
  <c r="K17" i="193"/>
  <c r="K29" i="192"/>
  <c r="K17" i="38"/>
  <c r="AY28" i="191"/>
  <c r="AY27" i="38"/>
  <c r="AY39" i="192"/>
  <c r="AY26" i="62"/>
  <c r="AY27" i="193"/>
  <c r="AQ17" i="192"/>
  <c r="AW17" s="1"/>
  <c r="BW22" i="193"/>
  <c r="BW34" i="192"/>
  <c r="BW21" i="62"/>
  <c r="BW23" i="191"/>
  <c r="BW22" i="38"/>
  <c r="AI13"/>
  <c r="AI14" i="191"/>
  <c r="AI13" i="193"/>
  <c r="AI12" i="62"/>
  <c r="AI25" i="192"/>
  <c r="C13"/>
  <c r="I13" s="1"/>
  <c r="AI38" i="193"/>
  <c r="AI39" i="191"/>
  <c r="AI50" i="192"/>
  <c r="AI37" i="62"/>
  <c r="AI38" i="38"/>
  <c r="BO31" i="193"/>
  <c r="BO43" i="192"/>
  <c r="BO30" i="62"/>
  <c r="BO31" i="38"/>
  <c r="BO32" i="191"/>
  <c r="S24" i="192"/>
  <c r="S13" i="191"/>
  <c r="S12" i="38"/>
  <c r="S11" i="62"/>
  <c r="S12" i="193"/>
  <c r="BG9" i="38"/>
  <c r="BG10" i="191"/>
  <c r="BG9" i="193"/>
  <c r="BG8" i="62"/>
  <c r="BG21" i="192"/>
  <c r="S7" i="62"/>
  <c r="S20" i="192"/>
  <c r="S8" i="193"/>
  <c r="S9" i="191"/>
  <c r="S8" i="38"/>
  <c r="AI12" i="192"/>
  <c r="AO12" s="1"/>
  <c r="C10"/>
  <c r="I10" s="1"/>
  <c r="BW29" i="38"/>
  <c r="BW41" i="192"/>
  <c r="BW28" i="62"/>
  <c r="BW29" i="193"/>
  <c r="BW30" i="191"/>
  <c r="K10"/>
  <c r="K21" i="192"/>
  <c r="K9" i="38"/>
  <c r="K8" i="62"/>
  <c r="K9" i="193"/>
  <c r="AY7"/>
  <c r="AY8" i="191"/>
  <c r="AY19" i="192"/>
  <c r="AY6" i="62"/>
  <c r="AY7" i="38"/>
  <c r="BW25" i="193"/>
  <c r="BW26" i="191"/>
  <c r="BW37" i="192"/>
  <c r="BW25" i="38"/>
  <c r="BW24" i="62"/>
  <c r="BG26" i="192"/>
  <c r="BG14" i="193"/>
  <c r="BG13" i="62"/>
  <c r="BG15" i="191"/>
  <c r="BG14" i="38"/>
  <c r="AA19" i="192"/>
  <c r="AA8" i="191"/>
  <c r="AA7" i="38"/>
  <c r="AA6" i="62"/>
  <c r="AA7" i="193"/>
  <c r="AY35" i="38"/>
  <c r="AY34" i="62"/>
  <c r="AY36" i="191"/>
  <c r="AY35" i="193"/>
  <c r="AY47" i="192"/>
  <c r="C17"/>
  <c r="I17" s="1"/>
  <c r="AQ37" i="191"/>
  <c r="AQ36" i="193"/>
  <c r="AQ35" i="62"/>
  <c r="AQ48" i="192"/>
  <c r="AQ36" i="38"/>
  <c r="K11" i="192"/>
  <c r="Q11" s="1"/>
  <c r="BO9"/>
  <c r="BU9" s="1"/>
  <c r="AI36" i="62"/>
  <c r="AI37" i="193"/>
  <c r="AI49" i="192"/>
  <c r="AI37" i="38"/>
  <c r="AI38" i="191"/>
  <c r="S14" i="192"/>
  <c r="Y14" s="1"/>
  <c r="BO37" i="193"/>
  <c r="BO36" i="62"/>
  <c r="BO49" i="192"/>
  <c r="BO38" i="191"/>
  <c r="BO37" i="38"/>
  <c r="S8" i="192"/>
  <c r="Y8" s="1"/>
  <c r="K27" i="62"/>
  <c r="K28" i="38"/>
  <c r="K29" i="191"/>
  <c r="K28" i="193"/>
  <c r="K40" i="192"/>
  <c r="AQ11" i="38"/>
  <c r="AQ10" i="62"/>
  <c r="AQ12" i="191"/>
  <c r="AQ23" i="192"/>
  <c r="AQ11" i="193"/>
  <c r="CE26" i="191"/>
  <c r="CE37" i="192"/>
  <c r="CE25" i="193"/>
  <c r="CE24" i="62"/>
  <c r="CE25" i="38"/>
  <c r="AY24" i="191"/>
  <c r="AY22" i="62"/>
  <c r="AY35" i="192"/>
  <c r="AY23" i="193"/>
  <c r="AY23" i="38"/>
  <c r="BO36" i="192"/>
  <c r="BO24" i="193"/>
  <c r="BO24" i="38"/>
  <c r="BO25" i="191"/>
  <c r="BO23" i="62"/>
  <c r="S42" i="192"/>
  <c r="S31" i="191"/>
  <c r="S30" i="193"/>
  <c r="S30" i="38"/>
  <c r="S29" i="62"/>
  <c r="CE38" i="38"/>
  <c r="CE39" i="191"/>
  <c r="CE38" i="193"/>
  <c r="CE50" i="192"/>
  <c r="CE37" i="62"/>
  <c r="AY17" i="38"/>
  <c r="AY29" i="192"/>
  <c r="AY16" i="62"/>
  <c r="AY17" i="193"/>
  <c r="AY18" i="191"/>
  <c r="AI7" i="62"/>
  <c r="AI9" i="191"/>
  <c r="AI20" i="192"/>
  <c r="AI8" i="38"/>
  <c r="AI8" i="193"/>
  <c r="AI27" i="62"/>
  <c r="AI28" i="38"/>
  <c r="AI40" i="192"/>
  <c r="AI29" i="191"/>
  <c r="AI28" i="193"/>
  <c r="AA17" i="38"/>
  <c r="AA18" i="191"/>
  <c r="AA17" i="193"/>
  <c r="AA16" i="62"/>
  <c r="AA29" i="192"/>
  <c r="AI16" i="193"/>
  <c r="AI17" i="191"/>
  <c r="AI15" i="62"/>
  <c r="AI28" i="192"/>
  <c r="AI16" i="38"/>
  <c r="AY11" i="191"/>
  <c r="AY9" i="62"/>
  <c r="AY10" i="38"/>
  <c r="AY22" i="192"/>
  <c r="AY10" i="193"/>
  <c r="AI35" i="192"/>
  <c r="AI23" i="38"/>
  <c r="AI22" i="62"/>
  <c r="AI23" i="193"/>
  <c r="AI24" i="191"/>
  <c r="S16" i="193"/>
  <c r="S17" i="191"/>
  <c r="S15" i="62"/>
  <c r="S16" i="38"/>
  <c r="S28" i="192"/>
  <c r="BG7" i="193"/>
  <c r="BG8" i="191"/>
  <c r="BG19" i="192"/>
  <c r="BG6" i="62"/>
  <c r="BG7" i="38"/>
  <c r="BF43" i="193" l="1"/>
  <c r="J43" i="38"/>
  <c r="B43"/>
  <c r="Z42" i="62"/>
  <c r="BN43" i="38"/>
  <c r="B44" i="191"/>
  <c r="J44"/>
  <c r="AX43" i="193"/>
  <c r="AX44" i="191"/>
  <c r="Z43" i="193"/>
  <c r="AX42" i="62"/>
  <c r="Z55" i="192"/>
  <c r="Z44" i="191"/>
  <c r="J16" i="40"/>
  <c r="J52" s="1"/>
  <c r="F52"/>
  <c r="J55" i="192"/>
  <c r="BV43" i="38"/>
  <c r="AH55" i="192"/>
  <c r="AX43" i="38"/>
  <c r="CD43"/>
  <c r="BF43"/>
  <c r="R43"/>
  <c r="AP44" i="191"/>
  <c r="I52" i="40"/>
  <c r="AH42" i="62"/>
  <c r="AH44" i="191"/>
  <c r="D16" i="40"/>
  <c r="D52" s="1"/>
  <c r="BN44" i="191"/>
  <c r="AH43" i="38"/>
  <c r="AP43" i="193"/>
  <c r="AY43" i="38"/>
  <c r="BG43"/>
  <c r="S43"/>
  <c r="BO42" i="62"/>
  <c r="BW42"/>
  <c r="AP42"/>
  <c r="BG42"/>
  <c r="S42"/>
  <c r="AA42"/>
  <c r="BW43" i="38"/>
  <c r="C42" i="62"/>
  <c r="G49" i="40"/>
  <c r="G52" s="1"/>
  <c r="AP43" i="38"/>
  <c r="K42" i="62"/>
  <c r="AY42"/>
  <c r="BO43" i="38"/>
  <c r="AI42" i="62"/>
  <c r="AQ42"/>
  <c r="H52" i="40"/>
  <c r="B52"/>
  <c r="CE43" i="38"/>
  <c r="K43"/>
  <c r="AA43"/>
  <c r="AI43"/>
  <c r="AQ43"/>
  <c r="CE42" i="62"/>
  <c r="C43" i="38"/>
  <c r="AP55" i="192"/>
  <c r="L52" i="40"/>
  <c r="K52"/>
  <c r="BG55" i="192"/>
  <c r="BG43" i="193"/>
  <c r="BG44" i="191"/>
  <c r="AA43" i="193"/>
  <c r="AA55" i="192"/>
  <c r="AY44" i="191"/>
  <c r="BW55" i="192"/>
  <c r="BW43" i="193"/>
  <c r="K43"/>
  <c r="K55" i="192"/>
  <c r="C43" i="193"/>
  <c r="C55" i="192"/>
  <c r="AQ44" i="191"/>
  <c r="BO44"/>
  <c r="S44"/>
  <c r="S55" i="192"/>
  <c r="AI43" i="193"/>
  <c r="AI44" i="191"/>
  <c r="CE44"/>
  <c r="AA44"/>
  <c r="AY55" i="192"/>
  <c r="AY43" i="193"/>
  <c r="BW44" i="191"/>
  <c r="K44"/>
  <c r="C44"/>
  <c r="AQ55" i="192"/>
  <c r="AQ43" i="193"/>
  <c r="BO55" i="192"/>
  <c r="BO43" i="193"/>
  <c r="S43"/>
  <c r="AI55" i="192"/>
  <c r="CE43" i="193"/>
  <c r="CE55" i="192"/>
  <c r="N34" i="16"/>
  <c r="O34" s="1"/>
  <c r="P34" s="1"/>
  <c r="AI33" i="19" s="1"/>
  <c r="AL33" s="1"/>
  <c r="N37" i="16"/>
  <c r="O37" s="1"/>
  <c r="P37" s="1"/>
  <c r="AI36" i="19" s="1"/>
  <c r="AL36" s="1"/>
  <c r="N35" i="16"/>
  <c r="O35" s="1"/>
  <c r="P35" s="1"/>
  <c r="AI34" i="19" s="1"/>
  <c r="AL34" s="1"/>
  <c r="N36" i="16"/>
  <c r="O36" s="1"/>
  <c r="P36" s="1"/>
  <c r="AI35" i="19" s="1"/>
  <c r="AL35" s="1"/>
  <c r="N38" i="16"/>
  <c r="O38" s="1"/>
  <c r="P38" s="1"/>
  <c r="AI37" i="19" s="1"/>
  <c r="AL37" s="1"/>
  <c r="M39" i="16"/>
  <c r="N33"/>
  <c r="O33" s="1"/>
  <c r="P33" s="1"/>
  <c r="AI32" i="19" s="1"/>
  <c r="AL32" s="1"/>
  <c r="N39" i="16" l="1"/>
  <c r="O39" s="1"/>
  <c r="P39" s="1"/>
  <c r="AI38" i="19" s="1"/>
  <c r="AL38" s="1"/>
  <c r="M40" i="16"/>
  <c r="AN37" i="19"/>
  <c r="AN35"/>
  <c r="AN33"/>
  <c r="AN32"/>
  <c r="AN34"/>
  <c r="AN36"/>
  <c r="M43" i="16" l="1"/>
  <c r="N40"/>
  <c r="AN38" i="19"/>
  <c r="O40" i="16" l="1"/>
  <c r="N43"/>
  <c r="P40" l="1"/>
  <c r="O43"/>
  <c r="AI39" i="19" l="1"/>
  <c r="P43" i="16"/>
  <c r="AL39" i="19" l="1"/>
  <c r="M49" s="1"/>
  <c r="AI42"/>
  <c r="AN39" l="1"/>
  <c r="AL42"/>
  <c r="M50"/>
  <c r="M51" l="1"/>
  <c r="M52" s="1"/>
  <c r="M53" s="1"/>
  <c r="AN42"/>
  <c r="Q49"/>
  <c r="Q50"/>
  <c r="M54" l="1"/>
  <c r="M55" s="1"/>
  <c r="BG6" s="1"/>
  <c r="Q51"/>
  <c r="Q52" s="1"/>
  <c r="Q53" s="1"/>
  <c r="DE29" l="1"/>
  <c r="CF30" i="193" s="1"/>
  <c r="CJ30" s="1"/>
  <c r="CA19" i="19"/>
  <c r="BH32" i="192" s="1"/>
  <c r="BL32" s="1"/>
  <c r="AC8" i="19"/>
  <c r="T10" i="191" s="1"/>
  <c r="X10" s="1"/>
  <c r="AW32" i="19"/>
  <c r="I33"/>
  <c r="D34" i="193" s="1"/>
  <c r="H34" s="1"/>
  <c r="BG7" i="19"/>
  <c r="AR7" i="62" s="1"/>
  <c r="AV7" s="1"/>
  <c r="BJ17" i="40" s="1"/>
  <c r="I25" i="19"/>
  <c r="D27" i="191" s="1"/>
  <c r="H27" s="1"/>
  <c r="CU25" i="19"/>
  <c r="BQ21"/>
  <c r="AZ21" i="62" s="1"/>
  <c r="BD21" s="1"/>
  <c r="BK31" i="40" s="1"/>
  <c r="AW34" i="19"/>
  <c r="AJ35" i="38" s="1"/>
  <c r="I18" i="19"/>
  <c r="D19" i="38" s="1"/>
  <c r="I31" i="19"/>
  <c r="CA6"/>
  <c r="BH8" i="191" s="1"/>
  <c r="BL8" s="1"/>
  <c r="DE26" i="19"/>
  <c r="CF27" i="193" s="1"/>
  <c r="CJ27" s="1"/>
  <c r="CA11" i="19"/>
  <c r="BH24" i="192" s="1"/>
  <c r="BL24" s="1"/>
  <c r="DE16" i="19"/>
  <c r="BG12"/>
  <c r="AR25" i="192" s="1"/>
  <c r="AV25" s="1"/>
  <c r="CA24" i="19"/>
  <c r="BH25" i="38" s="1"/>
  <c r="CU15" i="19"/>
  <c r="BX17" i="191" s="1"/>
  <c r="CB17" s="1"/>
  <c r="AC21" i="19"/>
  <c r="I30"/>
  <c r="D32" i="191" s="1"/>
  <c r="H32" s="1"/>
  <c r="CU22" i="19"/>
  <c r="BX23" i="193" s="1"/>
  <c r="CB23" s="1"/>
  <c r="AM37" i="19"/>
  <c r="AB50" i="192" s="1"/>
  <c r="AF50" s="1"/>
  <c r="CU34" i="19"/>
  <c r="AW16"/>
  <c r="AJ16" i="62" s="1"/>
  <c r="AN16" s="1"/>
  <c r="BI26" i="40" s="1"/>
  <c r="AC37" i="19"/>
  <c r="T37" i="62" s="1"/>
  <c r="X37" s="1"/>
  <c r="BG47" i="40" s="1"/>
  <c r="DE21" i="19"/>
  <c r="CF21" i="62" s="1"/>
  <c r="CJ21" s="1"/>
  <c r="BO31" i="40" s="1"/>
  <c r="S7" i="19"/>
  <c r="CA20"/>
  <c r="BH21" i="193" s="1"/>
  <c r="BL21" s="1"/>
  <c r="CU23" i="19"/>
  <c r="BX36" i="192" s="1"/>
  <c r="CB36" s="1"/>
  <c r="AM30" i="19"/>
  <c r="AB32" i="191" s="1"/>
  <c r="AF32" s="1"/>
  <c r="I38" i="19"/>
  <c r="AW6"/>
  <c r="AJ7" i="38" s="1"/>
  <c r="S29" i="19"/>
  <c r="L31" i="191" s="1"/>
  <c r="P31" s="1"/>
  <c r="AC35" i="19"/>
  <c r="T36" i="38" s="1"/>
  <c r="AW31" i="19"/>
  <c r="AW27"/>
  <c r="AJ28" i="193" s="1"/>
  <c r="AN28" s="1"/>
  <c r="AM15" i="19"/>
  <c r="AB16" i="193" s="1"/>
  <c r="AF16" s="1"/>
  <c r="CA15" i="19"/>
  <c r="BH16" i="38" s="1"/>
  <c r="AM7" i="19"/>
  <c r="BG25"/>
  <c r="AR27" i="191" s="1"/>
  <c r="AV27" s="1"/>
  <c r="BG31" i="19"/>
  <c r="AR31" i="62" s="1"/>
  <c r="AV31" s="1"/>
  <c r="BJ41" i="40" s="1"/>
  <c r="S20" i="19"/>
  <c r="L20" i="62" s="1"/>
  <c r="P20" s="1"/>
  <c r="BF30" i="40" s="1"/>
  <c r="AM20" i="19"/>
  <c r="AC18"/>
  <c r="T18" i="62" s="1"/>
  <c r="X18" s="1"/>
  <c r="BG28" i="40" s="1"/>
  <c r="S18" i="19"/>
  <c r="L19" i="38" s="1"/>
  <c r="BQ24" i="19"/>
  <c r="AZ24" i="62" s="1"/>
  <c r="BD24" s="1"/>
  <c r="BK34" i="40" s="1"/>
  <c r="CU11" i="19"/>
  <c r="BG19"/>
  <c r="AR19" i="62" s="1"/>
  <c r="AV19" s="1"/>
  <c r="BJ29" i="40" s="1"/>
  <c r="BQ17" i="19"/>
  <c r="AZ17" i="62" s="1"/>
  <c r="BD17" s="1"/>
  <c r="BK27" i="40" s="1"/>
  <c r="CK27" i="19"/>
  <c r="BP28" i="193" s="1"/>
  <c r="BT28" s="1"/>
  <c r="S21" i="19"/>
  <c r="AW19"/>
  <c r="AJ32" i="192" s="1"/>
  <c r="AN32" s="1"/>
  <c r="BQ7" i="19"/>
  <c r="AZ20" i="192" s="1"/>
  <c r="BD20" s="1"/>
  <c r="AW22" i="19"/>
  <c r="AJ22" i="62" s="1"/>
  <c r="AN22" s="1"/>
  <c r="BI32" i="40" s="1"/>
  <c r="BQ12" i="19"/>
  <c r="DE39"/>
  <c r="CF39" i="62" s="1"/>
  <c r="DE7" i="19"/>
  <c r="CF8" i="193" s="1"/>
  <c r="CJ8" s="1"/>
  <c r="DE17" i="19"/>
  <c r="CF18" i="38" s="1"/>
  <c r="AC25" i="19"/>
  <c r="S37"/>
  <c r="L37" i="62" s="1"/>
  <c r="P37" s="1"/>
  <c r="BF47" i="40" s="1"/>
  <c r="AM21" i="19"/>
  <c r="AB34" i="192" s="1"/>
  <c r="AF34" s="1"/>
  <c r="CK36" i="19"/>
  <c r="BP36" i="62" s="1"/>
  <c r="BT36" s="1"/>
  <c r="BM46" i="40" s="1"/>
  <c r="S26" i="19"/>
  <c r="AM32"/>
  <c r="AB33" i="38" s="1"/>
  <c r="CU21" i="19"/>
  <c r="BX21" i="62" s="1"/>
  <c r="CB21" s="1"/>
  <c r="BN31" i="40" s="1"/>
  <c r="CA35" i="19"/>
  <c r="BH37" i="191" s="1"/>
  <c r="BL37" s="1"/>
  <c r="I9" i="19"/>
  <c r="CK19"/>
  <c r="BP20" i="193" s="1"/>
  <c r="BT20" s="1"/>
  <c r="AM31" i="19"/>
  <c r="AB32" i="193" s="1"/>
  <c r="AF32" s="1"/>
  <c r="DE15" i="19"/>
  <c r="CF16" i="38" s="1"/>
  <c r="CK35" i="19"/>
  <c r="S39"/>
  <c r="L41" i="191" s="1"/>
  <c r="AC26" i="19"/>
  <c r="T27" i="193" s="1"/>
  <c r="X27" s="1"/>
  <c r="BQ37" i="19"/>
  <c r="AZ50" i="192" s="1"/>
  <c r="BD50" s="1"/>
  <c r="CA27" i="19"/>
  <c r="CK25"/>
  <c r="BP38" i="192" s="1"/>
  <c r="BT38" s="1"/>
  <c r="AM27" i="19"/>
  <c r="AB29" i="191" s="1"/>
  <c r="AF29" s="1"/>
  <c r="AC12" i="19"/>
  <c r="T13" i="38" s="1"/>
  <c r="CA26" i="19"/>
  <c r="BQ39"/>
  <c r="AZ40" i="193" s="1"/>
  <c r="BG34" i="19"/>
  <c r="AR34" i="62" s="1"/>
  <c r="AV34" s="1"/>
  <c r="BJ44" i="40" s="1"/>
  <c r="BQ11" i="19"/>
  <c r="AZ12" i="193" s="1"/>
  <c r="BD12" s="1"/>
  <c r="I20" i="19"/>
  <c r="AC16"/>
  <c r="T16" i="62" s="1"/>
  <c r="X16" s="1"/>
  <c r="BG26" i="40" s="1"/>
  <c r="I16" i="19"/>
  <c r="D29" i="192" s="1"/>
  <c r="H29" s="1"/>
  <c r="AC7" i="19"/>
  <c r="T7" i="62" s="1"/>
  <c r="X7" s="1"/>
  <c r="BG17" i="40" s="1"/>
  <c r="AM39" i="19"/>
  <c r="AB40" i="193" s="1"/>
  <c r="S38" i="19"/>
  <c r="L40" i="191" s="1"/>
  <c r="P40" s="1"/>
  <c r="CK30" i="19"/>
  <c r="BP31" i="38" s="1"/>
  <c r="CK29" i="19"/>
  <c r="BP30" i="193" s="1"/>
  <c r="BT30" s="1"/>
  <c r="S32" i="19"/>
  <c r="L45" i="192" s="1"/>
  <c r="P45" s="1"/>
  <c r="AC9" i="19"/>
  <c r="T10" i="193" s="1"/>
  <c r="X10" s="1"/>
  <c r="I7" i="19"/>
  <c r="D7" i="62" s="1"/>
  <c r="H7" s="1"/>
  <c r="BE17" i="40" s="1"/>
  <c r="BG38" i="19"/>
  <c r="AR39" i="193" s="1"/>
  <c r="AV39" s="1"/>
  <c r="CK15" i="19"/>
  <c r="BP15" i="62" s="1"/>
  <c r="BT15" s="1"/>
  <c r="BM25" i="40" s="1"/>
  <c r="AC38" i="19"/>
  <c r="T51" i="192" s="1"/>
  <c r="X51" s="1"/>
  <c r="CU13" i="19"/>
  <c r="BX15" i="191" s="1"/>
  <c r="CB15" s="1"/>
  <c r="AM6" i="19"/>
  <c r="AB8" i="191" s="1"/>
  <c r="AF8" s="1"/>
  <c r="DE36" i="19"/>
  <c r="CF36" i="62" s="1"/>
  <c r="CJ36" s="1"/>
  <c r="BO46" i="40" s="1"/>
  <c r="AC20" i="19"/>
  <c r="T21" i="193" s="1"/>
  <c r="X21" s="1"/>
  <c r="CK24" i="19"/>
  <c r="BP25" i="193" s="1"/>
  <c r="BT25" s="1"/>
  <c r="AW13" i="19"/>
  <c r="AJ14" i="193" s="1"/>
  <c r="AN14" s="1"/>
  <c r="AC23" i="19"/>
  <c r="T24" i="38" s="1"/>
  <c r="CK23" i="19"/>
  <c r="BP36" i="192" s="1"/>
  <c r="BT36" s="1"/>
  <c r="BG35" i="19"/>
  <c r="AR48" i="192" s="1"/>
  <c r="AV48" s="1"/>
  <c r="CA17" i="19"/>
  <c r="BH18" i="38" s="1"/>
  <c r="DE9" i="19"/>
  <c r="CF10" i="193" s="1"/>
  <c r="CJ10" s="1"/>
  <c r="CA14" i="19"/>
  <c r="BH15" i="193" s="1"/>
  <c r="BL15" s="1"/>
  <c r="CK14" i="19"/>
  <c r="BP27" i="192" s="1"/>
  <c r="BT27" s="1"/>
  <c r="CU28" i="19"/>
  <c r="BX28" i="62" s="1"/>
  <c r="CB28" s="1"/>
  <c r="BN38" i="40" s="1"/>
  <c r="I27" i="19"/>
  <c r="D40" i="192" s="1"/>
  <c r="H40" s="1"/>
  <c r="I28" i="19"/>
  <c r="D29" i="38" s="1"/>
  <c r="BQ16" i="19"/>
  <c r="AZ29" i="192" s="1"/>
  <c r="BD29" s="1"/>
  <c r="AW35" i="19"/>
  <c r="AJ36" i="38" s="1"/>
  <c r="AC29" i="19"/>
  <c r="T42" i="192" s="1"/>
  <c r="X42" s="1"/>
  <c r="BG28" i="19"/>
  <c r="AR28" i="62" s="1"/>
  <c r="AV28" s="1"/>
  <c r="BJ38" i="40" s="1"/>
  <c r="AW29" i="19"/>
  <c r="AJ29" i="62" s="1"/>
  <c r="AN29" s="1"/>
  <c r="BI39" i="40" s="1"/>
  <c r="I23" i="19"/>
  <c r="D25" i="191" s="1"/>
  <c r="H25" s="1"/>
  <c r="I29" i="19"/>
  <c r="D30" i="193" s="1"/>
  <c r="H30" s="1"/>
  <c r="BQ10" i="19"/>
  <c r="AZ11" i="193" s="1"/>
  <c r="BD11" s="1"/>
  <c r="CU19" i="19"/>
  <c r="BX20" i="38" s="1"/>
  <c r="AC10" i="19"/>
  <c r="T23" i="192" s="1"/>
  <c r="X23" s="1"/>
  <c r="DE14" i="19"/>
  <c r="CF15" i="38" s="1"/>
  <c r="AW12" i="19"/>
  <c r="AJ13" i="193" s="1"/>
  <c r="AN13" s="1"/>
  <c r="CU26" i="19"/>
  <c r="BX26" i="62" s="1"/>
  <c r="CB26" s="1"/>
  <c r="BN36" i="40" s="1"/>
  <c r="CU38" i="19"/>
  <c r="BX38" i="62" s="1"/>
  <c r="CB38" s="1"/>
  <c r="BN48" i="40" s="1"/>
  <c r="BQ26" i="19"/>
  <c r="AZ28" i="191" s="1"/>
  <c r="BD28" s="1"/>
  <c r="CA22" i="19"/>
  <c r="BH23" i="38" s="1"/>
  <c r="AM19" i="19"/>
  <c r="AB20" i="38" s="1"/>
  <c r="I14" i="19"/>
  <c r="D16" i="191" s="1"/>
  <c r="H16" s="1"/>
  <c r="CU29" i="19"/>
  <c r="BX31" i="191" s="1"/>
  <c r="CB31" s="1"/>
  <c r="S36" i="19"/>
  <c r="L49" i="192" s="1"/>
  <c r="P49" s="1"/>
  <c r="CA33" i="19"/>
  <c r="BH46" i="192" s="1"/>
  <c r="BL46" s="1"/>
  <c r="AM29" i="19"/>
  <c r="AB29" i="62" s="1"/>
  <c r="AF29" s="1"/>
  <c r="BH39" i="40" s="1"/>
  <c r="CA21" i="19"/>
  <c r="BH22" i="193" s="1"/>
  <c r="BL22" s="1"/>
  <c r="AM22" i="19"/>
  <c r="AB22" i="62" s="1"/>
  <c r="AF22" s="1"/>
  <c r="BH32" i="40" s="1"/>
  <c r="CU32" i="19"/>
  <c r="BX34" i="191" s="1"/>
  <c r="CB34" s="1"/>
  <c r="DE25" i="19"/>
  <c r="CF26" i="193" s="1"/>
  <c r="CJ26" s="1"/>
  <c r="BG13" i="19"/>
  <c r="AR15" i="191" s="1"/>
  <c r="AV15" s="1"/>
  <c r="CK10" i="19"/>
  <c r="BP23" i="192" s="1"/>
  <c r="BT23" s="1"/>
  <c r="CA36" i="19"/>
  <c r="BH37" i="193" s="1"/>
  <c r="BL37" s="1"/>
  <c r="DE37" i="19"/>
  <c r="CF38" i="38" s="1"/>
  <c r="CU36" i="19"/>
  <c r="BX49" i="192" s="1"/>
  <c r="CB49" s="1"/>
  <c r="DE24" i="19"/>
  <c r="CF26" i="191" s="1"/>
  <c r="CJ26" s="1"/>
  <c r="CA8" i="19"/>
  <c r="BH21" i="192" s="1"/>
  <c r="BL21" s="1"/>
  <c r="BG18" i="19"/>
  <c r="AR31" i="192" s="1"/>
  <c r="AV31" s="1"/>
  <c r="I19" i="19"/>
  <c r="D32" i="192" s="1"/>
  <c r="H32" s="1"/>
  <c r="CU39" i="19"/>
  <c r="BX40" i="193" s="1"/>
  <c r="BQ14" i="19"/>
  <c r="AZ27" i="192" s="1"/>
  <c r="BD27" s="1"/>
  <c r="AC14" i="19"/>
  <c r="T16" i="191" s="1"/>
  <c r="X16" s="1"/>
  <c r="AW8" i="19"/>
  <c r="AJ9" i="193" s="1"/>
  <c r="AN9" s="1"/>
  <c r="CA37" i="19"/>
  <c r="BH39" i="191" s="1"/>
  <c r="BL39" s="1"/>
  <c r="BG17" i="19"/>
  <c r="AR18" i="193" s="1"/>
  <c r="AV18" s="1"/>
  <c r="BG8" i="19"/>
  <c r="AR21" i="192" s="1"/>
  <c r="AV21" s="1"/>
  <c r="S6" i="19"/>
  <c r="CU14"/>
  <c r="BX14" i="62" s="1"/>
  <c r="CB14" s="1"/>
  <c r="BN24" i="40" s="1"/>
  <c r="AM34" i="19"/>
  <c r="AB35" i="193" s="1"/>
  <c r="AF35" s="1"/>
  <c r="AC31" i="19"/>
  <c r="T32" i="38" s="1"/>
  <c r="S12" i="19"/>
  <c r="L14" i="191" s="1"/>
  <c r="P14" s="1"/>
  <c r="AM10" i="19"/>
  <c r="AB23" i="192" s="1"/>
  <c r="AF23" s="1"/>
  <c r="AC19" i="19"/>
  <c r="T21" i="191" s="1"/>
  <c r="X21" s="1"/>
  <c r="CK32" i="19"/>
  <c r="BP33" i="193" s="1"/>
  <c r="BT33" s="1"/>
  <c r="BQ23" i="19"/>
  <c r="AZ23" i="62" s="1"/>
  <c r="BD23" s="1"/>
  <c r="BK33" i="40" s="1"/>
  <c r="CK33" i="19"/>
  <c r="BP34" i="193" s="1"/>
  <c r="BT34" s="1"/>
  <c r="CU33" i="19"/>
  <c r="BX33" i="62" s="1"/>
  <c r="CB33" s="1"/>
  <c r="BN43" i="40" s="1"/>
  <c r="AC32" i="19"/>
  <c r="T34" i="191" s="1"/>
  <c r="X34" s="1"/>
  <c r="BG15" i="19"/>
  <c r="AR15" i="62" s="1"/>
  <c r="AV15" s="1"/>
  <c r="BJ25" i="40" s="1"/>
  <c r="AC28" i="19"/>
  <c r="T30" i="191" s="1"/>
  <c r="X30" s="1"/>
  <c r="S33" i="19"/>
  <c r="L46" i="192" s="1"/>
  <c r="P46" s="1"/>
  <c r="CK13" i="19"/>
  <c r="BP14" i="38" s="1"/>
  <c r="AC22" i="19"/>
  <c r="T23" i="193" s="1"/>
  <c r="X23" s="1"/>
  <c r="I35" i="19"/>
  <c r="D36" i="38" s="1"/>
  <c r="BQ9" i="19"/>
  <c r="AZ10" i="193" s="1"/>
  <c r="BD10" s="1"/>
  <c r="AM25" i="19"/>
  <c r="AB27" i="191" s="1"/>
  <c r="AF27" s="1"/>
  <c r="S15" i="19"/>
  <c r="L16" i="193" s="1"/>
  <c r="P16" s="1"/>
  <c r="AW18" i="19"/>
  <c r="AJ19" i="38" s="1"/>
  <c r="BQ29" i="19"/>
  <c r="AZ31" i="191" s="1"/>
  <c r="BD31" s="1"/>
  <c r="CK34" i="19"/>
  <c r="BP35" i="38" s="1"/>
  <c r="CU8" i="19"/>
  <c r="BX8" i="62" s="1"/>
  <c r="CB8" s="1"/>
  <c r="BN18" i="40" s="1"/>
  <c r="AM35" i="19"/>
  <c r="AB37" i="191" s="1"/>
  <c r="AF37" s="1"/>
  <c r="CU7" i="19"/>
  <c r="BX9" i="191" s="1"/>
  <c r="CB9" s="1"/>
  <c r="S34" i="19"/>
  <c r="L35" i="193" s="1"/>
  <c r="P35" s="1"/>
  <c r="BQ13" i="19"/>
  <c r="AZ14" i="38" s="1"/>
  <c r="CK28" i="19"/>
  <c r="BP41" i="192" s="1"/>
  <c r="BT41" s="1"/>
  <c r="CU12" i="19"/>
  <c r="BX13" i="193" s="1"/>
  <c r="CB13" s="1"/>
  <c r="BG16" i="19"/>
  <c r="AR18" i="191" s="1"/>
  <c r="AV18" s="1"/>
  <c r="CA13" i="19"/>
  <c r="BH15" i="191" s="1"/>
  <c r="BL15" s="1"/>
  <c r="DE31" i="19"/>
  <c r="CF32" i="193" s="1"/>
  <c r="CJ32" s="1"/>
  <c r="I37" i="19"/>
  <c r="D50" i="192" s="1"/>
  <c r="H50" s="1"/>
  <c r="CK16" i="19"/>
  <c r="BP16" i="62" s="1"/>
  <c r="BT16" s="1"/>
  <c r="BM26" i="40" s="1"/>
  <c r="BG26" i="19"/>
  <c r="AR39" i="192" s="1"/>
  <c r="AV39" s="1"/>
  <c r="BQ32" i="19"/>
  <c r="AZ33" i="193" s="1"/>
  <c r="BD33" s="1"/>
  <c r="S30" i="19"/>
  <c r="L30" i="62" s="1"/>
  <c r="P30" s="1"/>
  <c r="BF40" i="40" s="1"/>
  <c r="DE30" i="19"/>
  <c r="CF43" i="192" s="1"/>
  <c r="CJ43" s="1"/>
  <c r="CK21" i="19"/>
  <c r="BP23" i="191" s="1"/>
  <c r="BT23" s="1"/>
  <c r="CA29" i="19"/>
  <c r="BH31" i="191" s="1"/>
  <c r="BL31" s="1"/>
  <c r="CA7" i="19"/>
  <c r="BH20" i="192" s="1"/>
  <c r="BL20" s="1"/>
  <c r="AM13" i="19"/>
  <c r="AB13" i="62" s="1"/>
  <c r="AF13" s="1"/>
  <c r="BH23" i="40" s="1"/>
  <c r="DE28" i="19"/>
  <c r="CF41" i="192" s="1"/>
  <c r="CJ41" s="1"/>
  <c r="DE27" i="19"/>
  <c r="CF29" i="191" s="1"/>
  <c r="CJ29" s="1"/>
  <c r="CU30" i="19"/>
  <c r="BX43" i="192" s="1"/>
  <c r="CB43" s="1"/>
  <c r="DE13" i="19"/>
  <c r="CF15" i="191" s="1"/>
  <c r="CJ15" s="1"/>
  <c r="DE38" i="19"/>
  <c r="CF39" i="38" s="1"/>
  <c r="BQ28" i="19"/>
  <c r="AZ41" i="192" s="1"/>
  <c r="BD41" s="1"/>
  <c r="BQ25" i="19"/>
  <c r="AZ27" i="191" s="1"/>
  <c r="BD27" s="1"/>
  <c r="S28" i="19"/>
  <c r="L41" i="192" s="1"/>
  <c r="P41" s="1"/>
  <c r="DE19" i="19"/>
  <c r="CF20" i="193" s="1"/>
  <c r="CJ20" s="1"/>
  <c r="S14" i="19"/>
  <c r="L15" i="193" s="1"/>
  <c r="P15" s="1"/>
  <c r="I10" i="19"/>
  <c r="D11" i="193" s="1"/>
  <c r="H11" s="1"/>
  <c r="AC15" i="19"/>
  <c r="T16" i="193" s="1"/>
  <c r="X16" s="1"/>
  <c r="DE6" i="19"/>
  <c r="CF6" i="62" s="1"/>
  <c r="CJ6" s="1"/>
  <c r="BO16" i="40" s="1"/>
  <c r="AW38" i="19"/>
  <c r="AJ38" i="62" s="1"/>
  <c r="AN38" s="1"/>
  <c r="BI48" i="40" s="1"/>
  <c r="BQ22" i="19"/>
  <c r="AZ24" i="191" s="1"/>
  <c r="BD24" s="1"/>
  <c r="DE23" i="19"/>
  <c r="CF25" i="191" s="1"/>
  <c r="CJ25" s="1"/>
  <c r="CU18" i="19"/>
  <c r="BX19" i="193" s="1"/>
  <c r="CB19" s="1"/>
  <c r="AW28" i="19"/>
  <c r="AJ41" i="192" s="1"/>
  <c r="AN41" s="1"/>
  <c r="BG23" i="19"/>
  <c r="AR24" i="193" s="1"/>
  <c r="AV24" s="1"/>
  <c r="I22" i="19"/>
  <c r="D23" i="193" s="1"/>
  <c r="H23" s="1"/>
  <c r="I34" i="19"/>
  <c r="D47" i="192" s="1"/>
  <c r="H47" s="1"/>
  <c r="AW21" i="19"/>
  <c r="AJ34" i="192" s="1"/>
  <c r="AN34" s="1"/>
  <c r="AC30" i="19"/>
  <c r="T43" i="192" s="1"/>
  <c r="X43" s="1"/>
  <c r="CA12" i="19"/>
  <c r="BH25" i="192" s="1"/>
  <c r="BL25" s="1"/>
  <c r="AW37" i="19"/>
  <c r="AJ38" i="38" s="1"/>
  <c r="I21" i="19"/>
  <c r="D23" i="191" s="1"/>
  <c r="H23" s="1"/>
  <c r="CU35" i="19"/>
  <c r="BX35" i="62" s="1"/>
  <c r="CB35" s="1"/>
  <c r="BN45" i="40" s="1"/>
  <c r="CA34" i="19"/>
  <c r="BH35" i="38" s="1"/>
  <c r="S35" i="19"/>
  <c r="L35" i="62" s="1"/>
  <c r="P35" s="1"/>
  <c r="BF45" i="40" s="1"/>
  <c r="BG20" i="19"/>
  <c r="AR21" i="193" s="1"/>
  <c r="AV21" s="1"/>
  <c r="AW25" i="19"/>
  <c r="AJ26" i="193" s="1"/>
  <c r="AN26" s="1"/>
  <c r="BG32" i="19"/>
  <c r="AR32" i="62" s="1"/>
  <c r="AV32" s="1"/>
  <c r="BJ42" i="40" s="1"/>
  <c r="AC13" i="19"/>
  <c r="T26" i="192" s="1"/>
  <c r="X26" s="1"/>
  <c r="BQ8" i="19"/>
  <c r="AZ9" i="38" s="1"/>
  <c r="I15" i="19"/>
  <c r="D16" i="38" s="1"/>
  <c r="I6" i="19"/>
  <c r="D8" i="191" s="1"/>
  <c r="H8" s="1"/>
  <c r="CA38" i="19"/>
  <c r="BH40" i="191" s="1"/>
  <c r="BL40" s="1"/>
  <c r="AC36" i="19"/>
  <c r="T38" i="191" s="1"/>
  <c r="X38" s="1"/>
  <c r="AW36" i="19"/>
  <c r="AJ49" i="192" s="1"/>
  <c r="AN49" s="1"/>
  <c r="CK6" i="19"/>
  <c r="BP6" i="62" s="1"/>
  <c r="BT6" s="1"/>
  <c r="BM16" i="40" s="1"/>
  <c r="BG11" i="19"/>
  <c r="AR12" i="38" s="1"/>
  <c r="CA10" i="19"/>
  <c r="BH11" i="193" s="1"/>
  <c r="BL11" s="1"/>
  <c r="AM8" i="19"/>
  <c r="AB9" i="38" s="1"/>
  <c r="AC11" i="19"/>
  <c r="T11" i="62" s="1"/>
  <c r="X11" s="1"/>
  <c r="BG21" i="40" s="1"/>
  <c r="AC39" i="19"/>
  <c r="T52" i="192" s="1"/>
  <c r="BQ38" i="19"/>
  <c r="AZ39" i="38" s="1"/>
  <c r="I32" i="19"/>
  <c r="D45" i="192" s="1"/>
  <c r="H45" s="1"/>
  <c r="CA18" i="19"/>
  <c r="BH20" i="191" s="1"/>
  <c r="BL20" s="1"/>
  <c r="DE18" i="19"/>
  <c r="CF18" i="62" s="1"/>
  <c r="CJ18" s="1"/>
  <c r="BO28" i="40" s="1"/>
  <c r="S27" i="19"/>
  <c r="L40" i="192" s="1"/>
  <c r="P40" s="1"/>
  <c r="AM18" i="19"/>
  <c r="AB31" i="192" s="1"/>
  <c r="AF31" s="1"/>
  <c r="BQ6" i="19"/>
  <c r="AZ7" i="193" s="1"/>
  <c r="BD7" s="1"/>
  <c r="I8" i="19"/>
  <c r="D21" i="192" s="1"/>
  <c r="H21" s="1"/>
  <c r="CU9" i="19"/>
  <c r="BX10" i="193" s="1"/>
  <c r="CB10" s="1"/>
  <c r="DE35" i="19"/>
  <c r="CF36" i="38" s="1"/>
  <c r="CU10" i="19"/>
  <c r="BX12" i="191" s="1"/>
  <c r="CB12" s="1"/>
  <c r="BG22" i="19"/>
  <c r="AR35" i="192" s="1"/>
  <c r="AV35" s="1"/>
  <c r="BG9" i="19"/>
  <c r="AR9" i="62" s="1"/>
  <c r="AV9" s="1"/>
  <c r="BJ19" i="40" s="1"/>
  <c r="S23" i="19"/>
  <c r="L24" i="193" s="1"/>
  <c r="P24" s="1"/>
  <c r="CK11" i="19"/>
  <c r="BP12" i="193" s="1"/>
  <c r="BT12" s="1"/>
  <c r="AW24" i="19"/>
  <c r="AJ25" i="193" s="1"/>
  <c r="AN25" s="1"/>
  <c r="AW39" i="19"/>
  <c r="AJ39" i="62" s="1"/>
  <c r="AC34" i="19"/>
  <c r="T35" i="193" s="1"/>
  <c r="X35" s="1"/>
  <c r="DE11" i="19"/>
  <c r="CF12" i="38" s="1"/>
  <c r="BQ34" i="19"/>
  <c r="AZ35" i="38" s="1"/>
  <c r="CU17" i="19"/>
  <c r="BX30" i="192" s="1"/>
  <c r="CB30" s="1"/>
  <c r="DE22" i="19"/>
  <c r="CF35" i="192" s="1"/>
  <c r="CJ35" s="1"/>
  <c r="AM17" i="19"/>
  <c r="AB19" i="191" s="1"/>
  <c r="AF19" s="1"/>
  <c r="AM38" i="19"/>
  <c r="AB40" i="191" s="1"/>
  <c r="AF40" s="1"/>
  <c r="S11" i="19"/>
  <c r="L11" i="62" s="1"/>
  <c r="P11" s="1"/>
  <c r="BF21" i="40" s="1"/>
  <c r="CK31" i="19"/>
  <c r="BP33" i="191" s="1"/>
  <c r="BT33" s="1"/>
  <c r="AM12" i="19"/>
  <c r="AB14" i="191" s="1"/>
  <c r="AF14" s="1"/>
  <c r="AC17" i="19"/>
  <c r="T17" i="62" s="1"/>
  <c r="X17" s="1"/>
  <c r="BG27" i="40" s="1"/>
  <c r="I26" i="19"/>
  <c r="D28" i="191" s="1"/>
  <c r="H28" s="1"/>
  <c r="S22" i="19"/>
  <c r="L22" i="62" s="1"/>
  <c r="P22" s="1"/>
  <c r="BF32" i="40" s="1"/>
  <c r="AM24" i="19"/>
  <c r="AB24" i="62" s="1"/>
  <c r="AF24" s="1"/>
  <c r="BH34" i="40" s="1"/>
  <c r="BG33" i="19"/>
  <c r="AR33" i="62" s="1"/>
  <c r="AV33" s="1"/>
  <c r="BJ43" i="40" s="1"/>
  <c r="CU27" i="19"/>
  <c r="BX28" i="38" s="1"/>
  <c r="BQ20" i="19"/>
  <c r="AZ21" i="38" s="1"/>
  <c r="AC27" i="19"/>
  <c r="T40" i="192" s="1"/>
  <c r="X40" s="1"/>
  <c r="CA23" i="19"/>
  <c r="BH23" i="62" s="1"/>
  <c r="BL23" s="1"/>
  <c r="BL33" i="40" s="1"/>
  <c r="S31" i="19"/>
  <c r="L31" i="62" s="1"/>
  <c r="P31" s="1"/>
  <c r="BF41" i="40" s="1"/>
  <c r="AW23" i="19"/>
  <c r="AJ24" i="38" s="1"/>
  <c r="BG14" i="19"/>
  <c r="AR15" i="38" s="1"/>
  <c r="CK18" i="19"/>
  <c r="BP31" i="192" s="1"/>
  <c r="BT31" s="1"/>
  <c r="I36" i="19"/>
  <c r="D37" i="193" s="1"/>
  <c r="H37" s="1"/>
  <c r="CK37" i="19"/>
  <c r="BP39" i="191" s="1"/>
  <c r="BT39" s="1"/>
  <c r="AW15" i="19"/>
  <c r="AJ15" i="62" s="1"/>
  <c r="AN15" s="1"/>
  <c r="BI25" i="40" s="1"/>
  <c r="I11" i="19"/>
  <c r="D12" i="193" s="1"/>
  <c r="H12" s="1"/>
  <c r="CK26" i="19"/>
  <c r="BP27" i="38" s="1"/>
  <c r="AC6" i="19"/>
  <c r="T19" i="192" s="1"/>
  <c r="X19" s="1"/>
  <c r="CK39" i="19"/>
  <c r="BP40" i="38" s="1"/>
  <c r="S19" i="19"/>
  <c r="L19" i="62" s="1"/>
  <c r="P19" s="1"/>
  <c r="BF29" i="40" s="1"/>
  <c r="BQ19" i="19"/>
  <c r="AZ20" i="38" s="1"/>
  <c r="AW14" i="19"/>
  <c r="AJ15" i="38" s="1"/>
  <c r="S9" i="19"/>
  <c r="L10" i="38" s="1"/>
  <c r="AM11" i="19"/>
  <c r="AB12" i="193" s="1"/>
  <c r="AF12" s="1"/>
  <c r="AW9" i="19"/>
  <c r="AJ10" i="193" s="1"/>
  <c r="AN10" s="1"/>
  <c r="CK12" i="19"/>
  <c r="BP13" i="193" s="1"/>
  <c r="BT13" s="1"/>
  <c r="DE33" i="19"/>
  <c r="CF35" i="191" s="1"/>
  <c r="CJ35" s="1"/>
  <c r="AM33" i="19"/>
  <c r="AB33" i="62" s="1"/>
  <c r="AF33" s="1"/>
  <c r="BH43" i="40" s="1"/>
  <c r="BG36" i="19"/>
  <c r="AR49" i="192" s="1"/>
  <c r="AV49" s="1"/>
  <c r="AW7" i="19"/>
  <c r="AJ8" i="193" s="1"/>
  <c r="AN8" s="1"/>
  <c r="BG21" i="19"/>
  <c r="AR22" i="38" s="1"/>
  <c r="BQ31" i="19"/>
  <c r="AZ33" i="191" s="1"/>
  <c r="BD33" s="1"/>
  <c r="BQ15" i="19"/>
  <c r="AZ28" i="192" s="1"/>
  <c r="BD28" s="1"/>
  <c r="AM9" i="19"/>
  <c r="AB10" i="193" s="1"/>
  <c r="AF10" s="1"/>
  <c r="CA28" i="19"/>
  <c r="BH29" i="38" s="1"/>
  <c r="CA16" i="19"/>
  <c r="BH16" i="62" s="1"/>
  <c r="BL16" s="1"/>
  <c r="BL26" i="40" s="1"/>
  <c r="DE32" i="19"/>
  <c r="CF34" i="191" s="1"/>
  <c r="CJ34" s="1"/>
  <c r="AM26" i="19"/>
  <c r="AB28" i="191" s="1"/>
  <c r="AF28" s="1"/>
  <c r="CU20" i="19"/>
  <c r="BX21" i="193" s="1"/>
  <c r="CB21" s="1"/>
  <c r="CK20" i="19"/>
  <c r="BP20" i="62" s="1"/>
  <c r="BT20" s="1"/>
  <c r="BM30" i="40" s="1"/>
  <c r="BG10" i="19"/>
  <c r="AR11" i="193" s="1"/>
  <c r="AV11" s="1"/>
  <c r="S17" i="19"/>
  <c r="L30" i="192" s="1"/>
  <c r="P30" s="1"/>
  <c r="S24" i="19"/>
  <c r="L24" i="62" s="1"/>
  <c r="P24" s="1"/>
  <c r="BF34" i="40" s="1"/>
  <c r="DE34" i="19"/>
  <c r="CF34" i="62" s="1"/>
  <c r="CJ34" s="1"/>
  <c r="BO44" i="40" s="1"/>
  <c r="CA32" i="19"/>
  <c r="BH32" i="62" s="1"/>
  <c r="BL32" s="1"/>
  <c r="BL42" i="40" s="1"/>
  <c r="S10" i="19"/>
  <c r="L12" i="191" s="1"/>
  <c r="P12" s="1"/>
  <c r="BG24" i="19"/>
  <c r="AR37" i="192" s="1"/>
  <c r="AV37" s="1"/>
  <c r="AC24" i="19"/>
  <c r="T25" i="193" s="1"/>
  <c r="X25" s="1"/>
  <c r="DE12" i="19"/>
  <c r="CF12" i="62" s="1"/>
  <c r="CJ12" s="1"/>
  <c r="BO22" i="40" s="1"/>
  <c r="BQ27" i="19"/>
  <c r="AZ27" i="62" s="1"/>
  <c r="BD27" s="1"/>
  <c r="BK37" i="40" s="1"/>
  <c r="AM36" i="19"/>
  <c r="AB37" i="193" s="1"/>
  <c r="AF37" s="1"/>
  <c r="AW26" i="19"/>
  <c r="AJ39" i="192" s="1"/>
  <c r="AN39" s="1"/>
  <c r="BQ30" i="19"/>
  <c r="AZ32" i="191" s="1"/>
  <c r="BD32" s="1"/>
  <c r="CA31" i="19"/>
  <c r="BH32" i="38" s="1"/>
  <c r="AW10" i="19"/>
  <c r="AJ10" i="62" s="1"/>
  <c r="AN10" s="1"/>
  <c r="BI20" i="40" s="1"/>
  <c r="BQ33" i="19"/>
  <c r="AZ33" i="62" s="1"/>
  <c r="BD33" s="1"/>
  <c r="BK43" i="40" s="1"/>
  <c r="CK9" i="19"/>
  <c r="BP11" i="191" s="1"/>
  <c r="BT11" s="1"/>
  <c r="AM28" i="19"/>
  <c r="AB30" i="191" s="1"/>
  <c r="AF30" s="1"/>
  <c r="BG39" i="19"/>
  <c r="AR39" i="62" s="1"/>
  <c r="CK38" i="19"/>
  <c r="BP39" i="193" s="1"/>
  <c r="BT39" s="1"/>
  <c r="BG30" i="19"/>
  <c r="AR31" i="193" s="1"/>
  <c r="AV31" s="1"/>
  <c r="CA9" i="19"/>
  <c r="BH10" i="38" s="1"/>
  <c r="CU6" i="19"/>
  <c r="BX7" i="38" s="1"/>
  <c r="AW11" i="19"/>
  <c r="AJ12" i="38" s="1"/>
  <c r="BQ36" i="19"/>
  <c r="AZ36" i="62" s="1"/>
  <c r="BD36" s="1"/>
  <c r="BK46" i="40" s="1"/>
  <c r="CU31" i="19"/>
  <c r="BX32" i="193" s="1"/>
  <c r="CB32" s="1"/>
  <c r="AW30" i="19"/>
  <c r="AJ32" i="191" s="1"/>
  <c r="AN32" s="1"/>
  <c r="AM16" i="19"/>
  <c r="AB16" i="62" s="1"/>
  <c r="AF16" s="1"/>
  <c r="BH26" i="40" s="1"/>
  <c r="S16" i="19"/>
  <c r="L17" i="38" s="1"/>
  <c r="S25" i="19"/>
  <c r="L38" i="192" s="1"/>
  <c r="P38" s="1"/>
  <c r="I24" i="19"/>
  <c r="D24" i="62" s="1"/>
  <c r="H24" s="1"/>
  <c r="BE34" i="40" s="1"/>
  <c r="AC33" i="19"/>
  <c r="T35" i="191" s="1"/>
  <c r="X35" s="1"/>
  <c r="DE10" i="19"/>
  <c r="CF11" i="38" s="1"/>
  <c r="I13" i="19"/>
  <c r="D14" i="38" s="1"/>
  <c r="BQ35" i="19"/>
  <c r="AZ35" i="62" s="1"/>
  <c r="BD35" s="1"/>
  <c r="BK45" i="40" s="1"/>
  <c r="CK22" i="19"/>
  <c r="BP23" i="38" s="1"/>
  <c r="AW20" i="19"/>
  <c r="AJ21" i="38" s="1"/>
  <c r="BG27" i="19"/>
  <c r="AR28" i="38" s="1"/>
  <c r="CA30" i="19"/>
  <c r="BH32" i="191" s="1"/>
  <c r="BL32" s="1"/>
  <c r="AW33" i="19"/>
  <c r="AJ34" i="38" s="1"/>
  <c r="S8" i="19"/>
  <c r="L9" i="193" s="1"/>
  <c r="P9" s="1"/>
  <c r="CU16" i="19"/>
  <c r="BX16" i="62" s="1"/>
  <c r="CB16" s="1"/>
  <c r="BN26" i="40" s="1"/>
  <c r="DE20" i="19"/>
  <c r="CF21" i="193" s="1"/>
  <c r="CJ21" s="1"/>
  <c r="I17" i="19"/>
  <c r="D18" i="38" s="1"/>
  <c r="AM23" i="19"/>
  <c r="AB24" i="193" s="1"/>
  <c r="AF24" s="1"/>
  <c r="CK17" i="19"/>
  <c r="BP30" i="192" s="1"/>
  <c r="BT30" s="1"/>
  <c r="CK8" i="19"/>
  <c r="BP9" i="38" s="1"/>
  <c r="BG29" i="19"/>
  <c r="AR30" i="193" s="1"/>
  <c r="AV30" s="1"/>
  <c r="BG37" i="19"/>
  <c r="AR50" i="192" s="1"/>
  <c r="AV50" s="1"/>
  <c r="CA25" i="19"/>
  <c r="BH27" i="191" s="1"/>
  <c r="BL27" s="1"/>
  <c r="CU37" i="19"/>
  <c r="BX50" i="192" s="1"/>
  <c r="CB50" s="1"/>
  <c r="DE8" i="19"/>
  <c r="CF21" i="192" s="1"/>
  <c r="CJ21" s="1"/>
  <c r="S13" i="19"/>
  <c r="L15" i="191" s="1"/>
  <c r="P15" s="1"/>
  <c r="AM14" i="19"/>
  <c r="AB15" i="38" s="1"/>
  <c r="CK7" i="19"/>
  <c r="BP9" i="191" s="1"/>
  <c r="BT9" s="1"/>
  <c r="CU24" i="19"/>
  <c r="BX25" i="38" s="1"/>
  <c r="I12" i="19"/>
  <c r="D12" i="62" s="1"/>
  <c r="H12" s="1"/>
  <c r="BE22" i="40" s="1"/>
  <c r="CA39" i="19"/>
  <c r="BH52" i="192" s="1"/>
  <c r="AW17" i="19"/>
  <c r="AJ17" i="62" s="1"/>
  <c r="AN17" s="1"/>
  <c r="BI27" i="40" s="1"/>
  <c r="BQ18" i="19"/>
  <c r="AZ19" i="193" s="1"/>
  <c r="BD19" s="1"/>
  <c r="I39" i="19"/>
  <c r="D40" i="38" s="1"/>
  <c r="CF40" i="191"/>
  <c r="CJ40" s="1"/>
  <c r="AJ37" i="62"/>
  <c r="AN37" s="1"/>
  <c r="BI47" i="40" s="1"/>
  <c r="BH39" i="38"/>
  <c r="AR12" i="193"/>
  <c r="AV12" s="1"/>
  <c r="T39" i="62"/>
  <c r="CF19" i="38"/>
  <c r="D10" i="191"/>
  <c r="H10" s="1"/>
  <c r="AR22" i="62"/>
  <c r="AV22" s="1"/>
  <c r="BJ32" i="40" s="1"/>
  <c r="AZ35" i="193"/>
  <c r="BD35" s="1"/>
  <c r="AB39"/>
  <c r="AF39" s="1"/>
  <c r="T19" i="191"/>
  <c r="X19" s="1"/>
  <c r="AR35"/>
  <c r="AV35" s="1"/>
  <c r="BH24" i="193"/>
  <c r="BL24" s="1"/>
  <c r="BP18" i="62"/>
  <c r="BT18" s="1"/>
  <c r="BM28" i="40" s="1"/>
  <c r="D12" i="38"/>
  <c r="L21" i="191"/>
  <c r="P21" s="1"/>
  <c r="AB24" i="192"/>
  <c r="AF24" s="1"/>
  <c r="AB34" i="193"/>
  <c r="AF34" s="1"/>
  <c r="AZ32" i="38"/>
  <c r="BH18" i="191"/>
  <c r="BL18" s="1"/>
  <c r="BP22"/>
  <c r="BT22" s="1"/>
  <c r="CF35" i="193"/>
  <c r="CJ35" s="1"/>
  <c r="T24" i="62"/>
  <c r="X24" s="1"/>
  <c r="BG34" i="40" s="1"/>
  <c r="AJ27" i="193"/>
  <c r="AN27" s="1"/>
  <c r="AZ35" i="191"/>
  <c r="BD35" s="1"/>
  <c r="BP39" i="38"/>
  <c r="BP38" i="62"/>
  <c r="BT38" s="1"/>
  <c r="BM48" i="40" s="1"/>
  <c r="AJ13" i="191"/>
  <c r="AN13" s="1"/>
  <c r="AB18"/>
  <c r="AF18" s="1"/>
  <c r="AB17" i="193"/>
  <c r="AF17" s="1"/>
  <c r="T33" i="62"/>
  <c r="X33" s="1"/>
  <c r="BG43" i="40" s="1"/>
  <c r="T46" i="192"/>
  <c r="X46" s="1"/>
  <c r="T35"/>
  <c r="X35" s="1"/>
  <c r="AJ25" i="38"/>
  <c r="Q54" i="19"/>
  <c r="Q55" s="1"/>
  <c r="BH13" i="62"/>
  <c r="BL13" s="1"/>
  <c r="BL23" i="40" s="1"/>
  <c r="CF32" i="192"/>
  <c r="CJ32" s="1"/>
  <c r="CF19"/>
  <c r="CJ19" s="1"/>
  <c r="T34"/>
  <c r="X34" s="1"/>
  <c r="T22" i="193"/>
  <c r="X22" s="1"/>
  <c r="T23" i="191"/>
  <c r="X23" s="1"/>
  <c r="T22" i="38"/>
  <c r="T21" i="62"/>
  <c r="X21" s="1"/>
  <c r="BG31" i="40" s="1"/>
  <c r="BX47" i="192"/>
  <c r="CB47" s="1"/>
  <c r="BX34" i="62"/>
  <c r="CB34" s="1"/>
  <c r="BN44" i="40" s="1"/>
  <c r="BX36" i="191"/>
  <c r="CB36" s="1"/>
  <c r="BX35" i="193"/>
  <c r="CB35" s="1"/>
  <c r="BX35" i="38"/>
  <c r="D51" i="192"/>
  <c r="H51" s="1"/>
  <c r="D40" i="191"/>
  <c r="H40" s="1"/>
  <c r="D39" i="38"/>
  <c r="D38" i="62"/>
  <c r="H38" s="1"/>
  <c r="BE48" i="40" s="1"/>
  <c r="D39" i="193"/>
  <c r="H39" s="1"/>
  <c r="BX38" i="192"/>
  <c r="CB38" s="1"/>
  <c r="BX26" i="193"/>
  <c r="CB26" s="1"/>
  <c r="BX25" i="62"/>
  <c r="CB25" s="1"/>
  <c r="BN35" i="40" s="1"/>
  <c r="BX27" i="191"/>
  <c r="CB27" s="1"/>
  <c r="BX26" i="38"/>
  <c r="AJ32" i="62"/>
  <c r="AN32" s="1"/>
  <c r="BI42" i="40" s="1"/>
  <c r="AJ45" i="192"/>
  <c r="AN45" s="1"/>
  <c r="AJ34" i="191"/>
  <c r="AN34" s="1"/>
  <c r="AJ33" i="193"/>
  <c r="AN33" s="1"/>
  <c r="AJ33" i="38"/>
  <c r="L34" i="192"/>
  <c r="P34" s="1"/>
  <c r="L22" i="193"/>
  <c r="P22" s="1"/>
  <c r="L23" i="191"/>
  <c r="P23" s="1"/>
  <c r="L21" i="62"/>
  <c r="P21" s="1"/>
  <c r="BF31" i="40" s="1"/>
  <c r="L22" i="38"/>
  <c r="AJ32"/>
  <c r="AJ33" i="191"/>
  <c r="AN33" s="1"/>
  <c r="AJ31" i="62"/>
  <c r="AN31" s="1"/>
  <c r="BI41" i="40" s="1"/>
  <c r="AJ32" i="193"/>
  <c r="AN32" s="1"/>
  <c r="AJ44" i="192"/>
  <c r="AN44" s="1"/>
  <c r="BP36" i="193"/>
  <c r="BT36" s="1"/>
  <c r="BP37" i="191"/>
  <c r="BT37" s="1"/>
  <c r="BP35" i="62"/>
  <c r="BT35" s="1"/>
  <c r="BM45" i="40" s="1"/>
  <c r="BP36" i="38"/>
  <c r="BP48" i="192"/>
  <c r="BT48" s="1"/>
  <c r="AZ25"/>
  <c r="BD25" s="1"/>
  <c r="AZ12" i="62"/>
  <c r="BD12" s="1"/>
  <c r="BK22" i="40" s="1"/>
  <c r="AZ14" i="191"/>
  <c r="BD14" s="1"/>
  <c r="AZ13" i="193"/>
  <c r="BD13" s="1"/>
  <c r="AZ13" i="38"/>
  <c r="AB7" i="62"/>
  <c r="AF7" s="1"/>
  <c r="BH17" i="40" s="1"/>
  <c r="AB9" i="191"/>
  <c r="AF9" s="1"/>
  <c r="AB8" i="38"/>
  <c r="AB20" i="192"/>
  <c r="AF20" s="1"/>
  <c r="AB8" i="193"/>
  <c r="AF8" s="1"/>
  <c r="BH27" i="62"/>
  <c r="BL27" s="1"/>
  <c r="BL37" i="40" s="1"/>
  <c r="BH29" i="191"/>
  <c r="BL29" s="1"/>
  <c r="BH40" i="192"/>
  <c r="BL40" s="1"/>
  <c r="BH28" i="193"/>
  <c r="BL28" s="1"/>
  <c r="BH28" i="38"/>
  <c r="CF17" i="62"/>
  <c r="CJ17" s="1"/>
  <c r="BO27" i="40" s="1"/>
  <c r="L20" i="192"/>
  <c r="P20" s="1"/>
  <c r="L9" i="191"/>
  <c r="P9" s="1"/>
  <c r="L8" i="38"/>
  <c r="L8" i="193"/>
  <c r="P8" s="1"/>
  <c r="L7" i="62"/>
  <c r="P7" s="1"/>
  <c r="BF17" i="40" s="1"/>
  <c r="T38" i="192"/>
  <c r="X38" s="1"/>
  <c r="T26" i="193"/>
  <c r="X26" s="1"/>
  <c r="T25" i="62"/>
  <c r="X25" s="1"/>
  <c r="BG35" i="40" s="1"/>
  <c r="T27" i="191"/>
  <c r="X27" s="1"/>
  <c r="T26" i="38"/>
  <c r="CF17" i="193"/>
  <c r="CJ17" s="1"/>
  <c r="CF16" i="62"/>
  <c r="CJ16" s="1"/>
  <c r="BO26" i="40" s="1"/>
  <c r="CF29" i="192"/>
  <c r="CJ29" s="1"/>
  <c r="CF17" i="38"/>
  <c r="CF18" i="191"/>
  <c r="CJ18" s="1"/>
  <c r="AB21" i="193"/>
  <c r="AF21" s="1"/>
  <c r="AB20" i="62"/>
  <c r="AF20" s="1"/>
  <c r="BH30" i="40" s="1"/>
  <c r="AB21" i="38"/>
  <c r="AB22" i="191"/>
  <c r="AF22" s="1"/>
  <c r="AB33" i="192"/>
  <c r="AF33" s="1"/>
  <c r="BH27" i="193"/>
  <c r="BL27" s="1"/>
  <c r="BH39" i="192"/>
  <c r="BL39" s="1"/>
  <c r="BH28" i="191"/>
  <c r="BL28" s="1"/>
  <c r="BH26" i="62"/>
  <c r="BL26" s="1"/>
  <c r="BL36" i="40" s="1"/>
  <c r="BH27" i="38"/>
  <c r="L27" i="193"/>
  <c r="P27" s="1"/>
  <c r="L26" i="62"/>
  <c r="P26" s="1"/>
  <c r="BF36" i="40" s="1"/>
  <c r="L39" i="192"/>
  <c r="P39" s="1"/>
  <c r="L28" i="191"/>
  <c r="P28" s="1"/>
  <c r="L27" i="38"/>
  <c r="BX11" i="62"/>
  <c r="CB11" s="1"/>
  <c r="BN21" i="40" s="1"/>
  <c r="BX12" i="38"/>
  <c r="BX12" i="193"/>
  <c r="CB12" s="1"/>
  <c r="BX24" i="192"/>
  <c r="CB24" s="1"/>
  <c r="BX13" i="191"/>
  <c r="CB13" s="1"/>
  <c r="D44" i="192"/>
  <c r="H44" s="1"/>
  <c r="D32" i="38"/>
  <c r="D33" i="191"/>
  <c r="H33" s="1"/>
  <c r="D31" i="62"/>
  <c r="H31" s="1"/>
  <c r="BE41" i="40" s="1"/>
  <c r="D32" i="193"/>
  <c r="H32" s="1"/>
  <c r="D33" i="192"/>
  <c r="H33" s="1"/>
  <c r="D21" i="38"/>
  <c r="D22" i="191"/>
  <c r="H22" s="1"/>
  <c r="D21" i="193"/>
  <c r="H21" s="1"/>
  <c r="D20" i="62"/>
  <c r="H20" s="1"/>
  <c r="BE30" i="40" s="1"/>
  <c r="D10" i="193"/>
  <c r="H10" s="1"/>
  <c r="D11" i="191"/>
  <c r="H11" s="1"/>
  <c r="D9" i="62"/>
  <c r="H9" s="1"/>
  <c r="BE19" i="40" s="1"/>
  <c r="D22" i="192"/>
  <c r="H22" s="1"/>
  <c r="D10" i="38"/>
  <c r="AJ33" i="62"/>
  <c r="AN33" s="1"/>
  <c r="BI43" i="40" s="1"/>
  <c r="AR7" i="193"/>
  <c r="AV7" s="1"/>
  <c r="AR7" i="38"/>
  <c r="AR19" i="192"/>
  <c r="AV19" s="1"/>
  <c r="AR6" i="62"/>
  <c r="AV6" s="1"/>
  <c r="BJ16" i="40" s="1"/>
  <c r="AR8" i="191"/>
  <c r="AV8" s="1"/>
  <c r="L16" i="38"/>
  <c r="BX10" i="191"/>
  <c r="CB10" s="1"/>
  <c r="AZ26" i="192"/>
  <c r="BD26" s="1"/>
  <c r="AR28" i="191"/>
  <c r="AV28" s="1"/>
  <c r="AR26" i="62"/>
  <c r="AV26" s="1"/>
  <c r="BJ36" i="40" s="1"/>
  <c r="CF30" i="191"/>
  <c r="CJ30" s="1"/>
  <c r="BX20"/>
  <c r="CB20" s="1"/>
  <c r="BX19" i="38"/>
  <c r="AB40"/>
  <c r="L33"/>
  <c r="BP28" i="192"/>
  <c r="BT28" s="1"/>
  <c r="CF49"/>
  <c r="CJ49" s="1"/>
  <c r="T25" i="191"/>
  <c r="X25" s="1"/>
  <c r="CF11"/>
  <c r="CJ11" s="1"/>
  <c r="D27" i="62"/>
  <c r="H27" s="1"/>
  <c r="BE37" i="40" s="1"/>
  <c r="T31" i="191"/>
  <c r="X31" s="1"/>
  <c r="D29" i="62"/>
  <c r="H29" s="1"/>
  <c r="BE39" i="40" s="1"/>
  <c r="CF16" i="191"/>
  <c r="CJ16" s="1"/>
  <c r="AZ27" i="38"/>
  <c r="BX30"/>
  <c r="BH21" i="62"/>
  <c r="BL21" s="1"/>
  <c r="BL31" i="40" s="1"/>
  <c r="AR13" i="62"/>
  <c r="AV13" s="1"/>
  <c r="BJ23" i="40" s="1"/>
  <c r="BX36" i="62"/>
  <c r="CB36" s="1"/>
  <c r="BN46" i="40" s="1"/>
  <c r="D21" i="191"/>
  <c r="H21" s="1"/>
  <c r="AJ21" i="192"/>
  <c r="AN21" s="1"/>
  <c r="AJ8" i="62"/>
  <c r="AN8" s="1"/>
  <c r="BI18" i="40" s="1"/>
  <c r="L7" i="38"/>
  <c r="L7" i="193"/>
  <c r="P7" s="1"/>
  <c r="L12" i="62"/>
  <c r="P12" s="1"/>
  <c r="BF22" i="40" s="1"/>
  <c r="L13" i="38"/>
  <c r="AZ25" i="191"/>
  <c r="BD25" s="1"/>
  <c r="AZ24" i="193"/>
  <c r="BD24" s="1"/>
  <c r="AR16" i="38"/>
  <c r="AR17" i="191"/>
  <c r="AV17" s="1"/>
  <c r="AR28" i="192"/>
  <c r="AV28" s="1"/>
  <c r="AR16" i="193"/>
  <c r="AV16" s="1"/>
  <c r="D30" i="192"/>
  <c r="H30" s="1"/>
  <c r="AR30" i="38"/>
  <c r="AR47" i="192" l="1"/>
  <c r="AV47" s="1"/>
  <c r="BX26"/>
  <c r="CB26" s="1"/>
  <c r="BP26"/>
  <c r="BT26" s="1"/>
  <c r="AJ26"/>
  <c r="AN26" s="1"/>
  <c r="BP38" i="191"/>
  <c r="BT38" s="1"/>
  <c r="AJ24"/>
  <c r="AN24" s="1"/>
  <c r="CF24" i="192"/>
  <c r="CJ24" s="1"/>
  <c r="CF50"/>
  <c r="CJ50" s="1"/>
  <c r="D31"/>
  <c r="H31" s="1"/>
  <c r="BH17" i="191"/>
  <c r="BL17" s="1"/>
  <c r="D38" i="192"/>
  <c r="H38" s="1"/>
  <c r="BP22" i="62"/>
  <c r="BT22" s="1"/>
  <c r="BM32" i="40" s="1"/>
  <c r="BP20" i="38"/>
  <c r="U29" i="40" s="1"/>
  <c r="AB32" i="192"/>
  <c r="AF32" s="1"/>
  <c r="AB7" i="38"/>
  <c r="AB43" s="1"/>
  <c r="BX16" i="193"/>
  <c r="CB16" s="1"/>
  <c r="T21" i="192"/>
  <c r="X21" s="1"/>
  <c r="BH12" i="193"/>
  <c r="BL12" s="1"/>
  <c r="CF22" i="38"/>
  <c r="CJ22" s="1"/>
  <c r="BD31" i="40" s="1"/>
  <c r="L22" i="192"/>
  <c r="P22" s="1"/>
  <c r="BP30" i="38"/>
  <c r="U39" i="40" s="1"/>
  <c r="CF13" i="62"/>
  <c r="CJ13" s="1"/>
  <c r="BO23" i="40" s="1"/>
  <c r="BH36" i="193"/>
  <c r="BL36" s="1"/>
  <c r="D19"/>
  <c r="H19" s="1"/>
  <c r="AB37" i="62"/>
  <c r="AF37" s="1"/>
  <c r="BH47" i="40" s="1"/>
  <c r="T33" i="193"/>
  <c r="X33" s="1"/>
  <c r="D14" i="62"/>
  <c r="H14" s="1"/>
  <c r="BE24" i="40" s="1"/>
  <c r="T11" i="193"/>
  <c r="X11" s="1"/>
  <c r="BX29"/>
  <c r="CB29" s="1"/>
  <c r="BX16" i="38"/>
  <c r="V25" i="40" s="1"/>
  <c r="D18" i="62"/>
  <c r="H18" s="1"/>
  <c r="BE28" i="40" s="1"/>
  <c r="L21" i="193"/>
  <c r="P21" s="1"/>
  <c r="T8" i="62"/>
  <c r="X8" s="1"/>
  <c r="BG18" i="40" s="1"/>
  <c r="BH12" i="38"/>
  <c r="BL12" s="1"/>
  <c r="BA21" i="40" s="1"/>
  <c r="AB39" i="191"/>
  <c r="AF39" s="1"/>
  <c r="CF31" i="193"/>
  <c r="CJ31" s="1"/>
  <c r="AR33"/>
  <c r="AV33" s="1"/>
  <c r="AB26"/>
  <c r="AF26" s="1"/>
  <c r="AB42" i="192"/>
  <c r="AF42" s="1"/>
  <c r="L35" i="38"/>
  <c r="P35" s="1"/>
  <c r="AU44" i="40" s="1"/>
  <c r="BH28" i="192"/>
  <c r="BL28" s="1"/>
  <c r="CF22" i="193"/>
  <c r="CJ22" s="1"/>
  <c r="CF15" i="62"/>
  <c r="CJ15" s="1"/>
  <c r="BO25" i="40" s="1"/>
  <c r="D26" i="38"/>
  <c r="H26" s="1"/>
  <c r="AB43" i="192"/>
  <c r="AF43" s="1"/>
  <c r="T28" i="38"/>
  <c r="X28" s="1"/>
  <c r="AV37" i="40" s="1"/>
  <c r="D24" i="191"/>
  <c r="H24" s="1"/>
  <c r="AB32" i="62"/>
  <c r="AF32" s="1"/>
  <c r="BH42" i="40" s="1"/>
  <c r="AJ40" i="192"/>
  <c r="AN40" s="1"/>
  <c r="AJ11" i="38"/>
  <c r="Q20" i="40" s="1"/>
  <c r="L15" i="38"/>
  <c r="P15" s="1"/>
  <c r="AU24" i="40" s="1"/>
  <c r="CF29" i="62"/>
  <c r="CJ29" s="1"/>
  <c r="BO39" i="40" s="1"/>
  <c r="D43" i="192"/>
  <c r="H43" s="1"/>
  <c r="T38" i="193"/>
  <c r="X38" s="1"/>
  <c r="BX23" i="191"/>
  <c r="CB23" s="1"/>
  <c r="BP12" i="38"/>
  <c r="BT12" s="1"/>
  <c r="BB21" i="40" s="1"/>
  <c r="D37" i="192"/>
  <c r="H37" s="1"/>
  <c r="BX21" i="38"/>
  <c r="V30" i="40" s="1"/>
  <c r="L27" i="62"/>
  <c r="P27" s="1"/>
  <c r="BF37" i="40" s="1"/>
  <c r="AR25" i="191"/>
  <c r="AV25" s="1"/>
  <c r="AB25"/>
  <c r="AF25" s="1"/>
  <c r="AJ22"/>
  <c r="AN22" s="1"/>
  <c r="BH21" i="38"/>
  <c r="T30" i="40" s="1"/>
  <c r="D22" i="193"/>
  <c r="H22" s="1"/>
  <c r="AZ33" i="38"/>
  <c r="S42" i="40" s="1"/>
  <c r="AZ39" i="193"/>
  <c r="BD39" s="1"/>
  <c r="BP34" i="38"/>
  <c r="BT34" s="1"/>
  <c r="BB43" i="40" s="1"/>
  <c r="BH50" i="192"/>
  <c r="BL50" s="1"/>
  <c r="CF32" i="38"/>
  <c r="W41" i="40" s="1"/>
  <c r="AZ41" i="191"/>
  <c r="BD41" s="1"/>
  <c r="L38" i="193"/>
  <c r="P38" s="1"/>
  <c r="AR38" i="192"/>
  <c r="AV38" s="1"/>
  <c r="AJ31" i="38"/>
  <c r="Q40" i="40" s="1"/>
  <c r="AZ48" i="192"/>
  <c r="BD48" s="1"/>
  <c r="AJ30" i="193"/>
  <c r="AN30" s="1"/>
  <c r="BX46" i="192"/>
  <c r="CB46" s="1"/>
  <c r="T44"/>
  <c r="X44" s="1"/>
  <c r="AR9" i="193"/>
  <c r="AV9" s="1"/>
  <c r="AR19"/>
  <c r="AV19" s="1"/>
  <c r="BH33" i="62"/>
  <c r="BL33" s="1"/>
  <c r="BL43" i="40" s="1"/>
  <c r="AJ48" i="192"/>
  <c r="AN48" s="1"/>
  <c r="BP37"/>
  <c r="BT37" s="1"/>
  <c r="T15" i="62"/>
  <c r="X15" s="1"/>
  <c r="BG25" i="40" s="1"/>
  <c r="BH8" i="193"/>
  <c r="BL8" s="1"/>
  <c r="AR29" i="192"/>
  <c r="AV29" s="1"/>
  <c r="D17" i="193"/>
  <c r="H17" s="1"/>
  <c r="AZ12" i="38"/>
  <c r="BD12" s="1"/>
  <c r="AZ21" i="40" s="1"/>
  <c r="BX15" i="62"/>
  <c r="CB15" s="1"/>
  <c r="BN25" i="40" s="1"/>
  <c r="BX28" i="192"/>
  <c r="CB28" s="1"/>
  <c r="D20" i="191"/>
  <c r="H20" s="1"/>
  <c r="L22"/>
  <c r="P22" s="1"/>
  <c r="T9" i="193"/>
  <c r="X9" s="1"/>
  <c r="T9" i="38"/>
  <c r="O18" i="40" s="1"/>
  <c r="AZ39" i="191"/>
  <c r="BD39" s="1"/>
  <c r="BH11" i="62"/>
  <c r="BL11" s="1"/>
  <c r="BL21" i="40" s="1"/>
  <c r="CF34" i="192"/>
  <c r="CJ34" s="1"/>
  <c r="T35" i="62"/>
  <c r="X35" s="1"/>
  <c r="BG45" i="40" s="1"/>
  <c r="D26" i="193"/>
  <c r="H26" s="1"/>
  <c r="D25" i="62"/>
  <c r="H25" s="1"/>
  <c r="BE35" i="40" s="1"/>
  <c r="BH20" i="193"/>
  <c r="BL20" s="1"/>
  <c r="AB38" i="38"/>
  <c r="AF38" s="1"/>
  <c r="AW47" i="40" s="1"/>
  <c r="AB38" i="193"/>
  <c r="AF38" s="1"/>
  <c r="AB15" i="191"/>
  <c r="AF15" s="1"/>
  <c r="T20" i="192"/>
  <c r="X20" s="1"/>
  <c r="BP40"/>
  <c r="BT40" s="1"/>
  <c r="BX19"/>
  <c r="CB19" s="1"/>
  <c r="AR40" i="38"/>
  <c r="AV40" s="1"/>
  <c r="AB36" i="62"/>
  <c r="AF36" s="1"/>
  <c r="BH46" i="40" s="1"/>
  <c r="L37" i="192"/>
  <c r="P37" s="1"/>
  <c r="BH41"/>
  <c r="BL41" s="1"/>
  <c r="CF33" i="62"/>
  <c r="CJ33" s="1"/>
  <c r="BO43" i="40" s="1"/>
  <c r="BP52" i="192"/>
  <c r="BT52" s="1"/>
  <c r="AR14" i="62"/>
  <c r="AV14" s="1"/>
  <c r="BJ24" i="40" s="1"/>
  <c r="AB37" i="192"/>
  <c r="AF37" s="1"/>
  <c r="AB18" i="193"/>
  <c r="AF18" s="1"/>
  <c r="BH47" i="192"/>
  <c r="BL47" s="1"/>
  <c r="CF24" i="193"/>
  <c r="CJ24" s="1"/>
  <c r="AZ16" i="191"/>
  <c r="BD16" s="1"/>
  <c r="AB16" i="38"/>
  <c r="P25" i="40" s="1"/>
  <c r="CF28" i="191"/>
  <c r="CJ28" s="1"/>
  <c r="BX34" i="38"/>
  <c r="CB34" s="1"/>
  <c r="BC43" i="40" s="1"/>
  <c r="BP33" i="38"/>
  <c r="U42" i="40" s="1"/>
  <c r="T31" i="62"/>
  <c r="X31" s="1"/>
  <c r="BG41" i="40" s="1"/>
  <c r="AR18" i="38"/>
  <c r="AV18" s="1"/>
  <c r="AY27" i="40" s="1"/>
  <c r="T15" i="38"/>
  <c r="O24" i="40" s="1"/>
  <c r="BH9" i="38"/>
  <c r="BL9" s="1"/>
  <c r="BA18" i="40" s="1"/>
  <c r="CF26" i="38"/>
  <c r="W35" i="40" s="1"/>
  <c r="BX40" i="191"/>
  <c r="CB40" s="1"/>
  <c r="D24" i="38"/>
  <c r="M33" i="40" s="1"/>
  <c r="AZ18" i="191"/>
  <c r="BD18" s="1"/>
  <c r="BH30" i="192"/>
  <c r="BL30" s="1"/>
  <c r="AR38" i="62"/>
  <c r="AV38" s="1"/>
  <c r="BJ48" i="40" s="1"/>
  <c r="BX48" i="192"/>
  <c r="CB48" s="1"/>
  <c r="AR17" i="38"/>
  <c r="AV17" s="1"/>
  <c r="AY26" i="40" s="1"/>
  <c r="D15" i="191"/>
  <c r="H15" s="1"/>
  <c r="BH35" i="62"/>
  <c r="BL35" s="1"/>
  <c r="BL45" i="40" s="1"/>
  <c r="AZ37" i="192"/>
  <c r="BD37" s="1"/>
  <c r="BP37" i="193"/>
  <c r="BT37" s="1"/>
  <c r="T25" i="192"/>
  <c r="X25" s="1"/>
  <c r="BH13" i="191"/>
  <c r="BL13" s="1"/>
  <c r="CF23"/>
  <c r="CJ23" s="1"/>
  <c r="T36" i="193"/>
  <c r="X36" s="1"/>
  <c r="AB31"/>
  <c r="AF31" s="1"/>
  <c r="CF32" i="191"/>
  <c r="CJ32" s="1"/>
  <c r="BP34" i="62"/>
  <c r="BT34" s="1"/>
  <c r="BM44" i="40" s="1"/>
  <c r="T9" i="191"/>
  <c r="X9" s="1"/>
  <c r="BX7" i="193"/>
  <c r="CB7" s="1"/>
  <c r="AZ28"/>
  <c r="BD28" s="1"/>
  <c r="AB10" i="38"/>
  <c r="P19" i="40" s="1"/>
  <c r="T6" i="62"/>
  <c r="X6" s="1"/>
  <c r="BG16" i="40" s="1"/>
  <c r="L24" i="191"/>
  <c r="P24" s="1"/>
  <c r="AZ22" i="192"/>
  <c r="BD22" s="1"/>
  <c r="L29" i="38"/>
  <c r="N38" i="40" s="1"/>
  <c r="BH26" i="193"/>
  <c r="BL26" s="1"/>
  <c r="AZ25" i="62"/>
  <c r="BD25" s="1"/>
  <c r="BK35" i="40" s="1"/>
  <c r="L32" i="191"/>
  <c r="P32" s="1"/>
  <c r="L36" i="192"/>
  <c r="P36" s="1"/>
  <c r="D16" i="62"/>
  <c r="H16" s="1"/>
  <c r="BE26" i="40" s="1"/>
  <c r="AB40" i="192"/>
  <c r="AF40" s="1"/>
  <c r="AJ36" i="191"/>
  <c r="AN36" s="1"/>
  <c r="T28"/>
  <c r="X28" s="1"/>
  <c r="L30" i="38"/>
  <c r="P30" s="1"/>
  <c r="AU39" i="40" s="1"/>
  <c r="BH20" i="38"/>
  <c r="T29" i="40" s="1"/>
  <c r="BX8" i="38"/>
  <c r="CB8" s="1"/>
  <c r="BC17" i="40" s="1"/>
  <c r="L26" i="38"/>
  <c r="P26" s="1"/>
  <c r="AU35" i="40" s="1"/>
  <c r="BX44" i="192"/>
  <c r="CB44" s="1"/>
  <c r="BH11" i="191"/>
  <c r="BL11" s="1"/>
  <c r="BH32" i="193"/>
  <c r="BL32" s="1"/>
  <c r="AB39" i="192"/>
  <c r="AF39" s="1"/>
  <c r="AJ27"/>
  <c r="AN27" s="1"/>
  <c r="AZ22" i="191"/>
  <c r="BD22" s="1"/>
  <c r="T35" i="38"/>
  <c r="O44" i="40" s="1"/>
  <c r="CF48" i="192"/>
  <c r="CJ48" s="1"/>
  <c r="AB9" i="193"/>
  <c r="AF9" s="1"/>
  <c r="D28" i="192"/>
  <c r="H28" s="1"/>
  <c r="BH37" i="38"/>
  <c r="T46" i="40" s="1"/>
  <c r="D26" i="192"/>
  <c r="H26" s="1"/>
  <c r="BX34"/>
  <c r="CB34" s="1"/>
  <c r="AZ9" i="191"/>
  <c r="BD9" s="1"/>
  <c r="BH21"/>
  <c r="BL21" s="1"/>
  <c r="L11" i="193"/>
  <c r="P11" s="1"/>
  <c r="AJ8" i="38"/>
  <c r="Q17" i="40" s="1"/>
  <c r="BP50" i="192"/>
  <c r="BT50" s="1"/>
  <c r="BP31" i="62"/>
  <c r="BT31" s="1"/>
  <c r="BM41" i="40" s="1"/>
  <c r="BH24" i="62"/>
  <c r="BL24" s="1"/>
  <c r="BL34" i="40" s="1"/>
  <c r="AB20" i="191"/>
  <c r="AF20" s="1"/>
  <c r="AJ37" i="38"/>
  <c r="Q46" i="40" s="1"/>
  <c r="AJ26" i="38"/>
  <c r="Q35" i="40" s="1"/>
  <c r="D12" i="191"/>
  <c r="H12" s="1"/>
  <c r="BX12" i="62"/>
  <c r="CB12" s="1"/>
  <c r="BN22" i="40" s="1"/>
  <c r="BP19" i="191"/>
  <c r="BT19" s="1"/>
  <c r="AB35" i="38"/>
  <c r="P44" i="40" s="1"/>
  <c r="AR17" i="62"/>
  <c r="AV17" s="1"/>
  <c r="BJ27" i="40" s="1"/>
  <c r="BX39" i="192"/>
  <c r="CB39" s="1"/>
  <c r="BP16" i="191"/>
  <c r="BT16" s="1"/>
  <c r="D9"/>
  <c r="H9" s="1"/>
  <c r="AZ19"/>
  <c r="BD19" s="1"/>
  <c r="AB22" i="193"/>
  <c r="AF22" s="1"/>
  <c r="AR44" i="192"/>
  <c r="AV44" s="1"/>
  <c r="CF9" i="191"/>
  <c r="CJ9" s="1"/>
  <c r="BX22" i="62"/>
  <c r="CB22" s="1"/>
  <c r="BN32" i="40" s="1"/>
  <c r="AB44" i="192"/>
  <c r="AF44" s="1"/>
  <c r="D39" i="191"/>
  <c r="H39" s="1"/>
  <c r="L34" i="38"/>
  <c r="N43" i="40" s="1"/>
  <c r="T32" i="192"/>
  <c r="X32" s="1"/>
  <c r="BX33" i="193"/>
  <c r="CB33" s="1"/>
  <c r="BX20"/>
  <c r="CB20" s="1"/>
  <c r="AR36" i="38"/>
  <c r="R45" i="40" s="1"/>
  <c r="BP31" i="193"/>
  <c r="BT31" s="1"/>
  <c r="AZ30" i="38"/>
  <c r="S39" i="40" s="1"/>
  <c r="BX24" i="193"/>
  <c r="CB24" s="1"/>
  <c r="AR20" i="192"/>
  <c r="AV20" s="1"/>
  <c r="L18" i="62"/>
  <c r="P18" s="1"/>
  <c r="BF28" i="40" s="1"/>
  <c r="AJ47" i="192"/>
  <c r="AN47" s="1"/>
  <c r="T27" i="38"/>
  <c r="X27" s="1"/>
  <c r="AV36" i="40" s="1"/>
  <c r="BH19" i="62"/>
  <c r="BL19" s="1"/>
  <c r="BL29" i="40" s="1"/>
  <c r="BX30" i="62"/>
  <c r="CB30" s="1"/>
  <c r="BN40" i="40" s="1"/>
  <c r="BH22" i="192"/>
  <c r="BL22" s="1"/>
  <c r="AB41"/>
  <c r="AF41" s="1"/>
  <c r="AR24" i="62"/>
  <c r="AV24" s="1"/>
  <c r="BJ34" i="40" s="1"/>
  <c r="L18" i="38"/>
  <c r="N27" i="40" s="1"/>
  <c r="AR23" i="191"/>
  <c r="AV23" s="1"/>
  <c r="BP12" i="62"/>
  <c r="BT12" s="1"/>
  <c r="BM22" i="40" s="1"/>
  <c r="AJ16" i="38"/>
  <c r="AN16" s="1"/>
  <c r="AX25" i="40" s="1"/>
  <c r="AJ24" i="193"/>
  <c r="AN24" s="1"/>
  <c r="AB13" i="38"/>
  <c r="AF13" s="1"/>
  <c r="AW22" i="40" s="1"/>
  <c r="CF24" i="191"/>
  <c r="CJ24" s="1"/>
  <c r="AZ37"/>
  <c r="BD37" s="1"/>
  <c r="D33" i="38"/>
  <c r="M42" i="40" s="1"/>
  <c r="T31" i="38"/>
  <c r="O40" i="40" s="1"/>
  <c r="AZ23" i="193"/>
  <c r="BD23" s="1"/>
  <c r="CF40" i="192"/>
  <c r="CJ40" s="1"/>
  <c r="AJ40" i="38"/>
  <c r="Q49" i="40" s="1"/>
  <c r="L14" i="38"/>
  <c r="N23" i="40" s="1"/>
  <c r="AB23" i="62"/>
  <c r="AF23" s="1"/>
  <c r="BH33" i="40" s="1"/>
  <c r="T29" i="38"/>
  <c r="X29" s="1"/>
  <c r="AV38" i="40" s="1"/>
  <c r="BP35" i="191"/>
  <c r="BT35" s="1"/>
  <c r="AB12"/>
  <c r="AF12" s="1"/>
  <c r="BH38" i="193"/>
  <c r="BL38" s="1"/>
  <c r="L14" i="62"/>
  <c r="P14" s="1"/>
  <c r="BF24" i="40" s="1"/>
  <c r="AR39" i="191"/>
  <c r="AV39" s="1"/>
  <c r="D37"/>
  <c r="H37" s="1"/>
  <c r="T17" i="38"/>
  <c r="O26" i="40" s="1"/>
  <c r="AR13" i="193"/>
  <c r="AV13" s="1"/>
  <c r="BH22" i="191"/>
  <c r="BL22" s="1"/>
  <c r="T20"/>
  <c r="X20" s="1"/>
  <c r="D46" i="192"/>
  <c r="H46" s="1"/>
  <c r="AZ34"/>
  <c r="BD34" s="1"/>
  <c r="AJ17" i="193"/>
  <c r="AN17" s="1"/>
  <c r="D30" i="62"/>
  <c r="H30" s="1"/>
  <c r="BE40" i="40" s="1"/>
  <c r="BP30" i="191"/>
  <c r="BT30" s="1"/>
  <c r="AJ19" i="193"/>
  <c r="AN19" s="1"/>
  <c r="AZ37" i="38"/>
  <c r="S46" i="40" s="1"/>
  <c r="BP21" i="191"/>
  <c r="BT21" s="1"/>
  <c r="BH11" i="38"/>
  <c r="T20" i="40" s="1"/>
  <c r="AJ39" i="38"/>
  <c r="Q48" i="40" s="1"/>
  <c r="CF28" i="38"/>
  <c r="W37" i="40" s="1"/>
  <c r="L13" i="62"/>
  <c r="P13" s="1"/>
  <c r="BF23" i="40" s="1"/>
  <c r="AR20" i="38"/>
  <c r="R29" i="40" s="1"/>
  <c r="AR13" i="38"/>
  <c r="AV13" s="1"/>
  <c r="AY22" i="40" s="1"/>
  <c r="BP26" i="193"/>
  <c r="BT26" s="1"/>
  <c r="CF40" i="38"/>
  <c r="CJ40" s="1"/>
  <c r="L39" i="62"/>
  <c r="P39" s="1"/>
  <c r="AJ18" i="191"/>
  <c r="AN18" s="1"/>
  <c r="BH19" i="192"/>
  <c r="BL19" s="1"/>
  <c r="AJ28" i="62"/>
  <c r="AN28" s="1"/>
  <c r="BI38" i="40" s="1"/>
  <c r="AZ30" i="191"/>
  <c r="BD30" s="1"/>
  <c r="AJ18" i="62"/>
  <c r="AN18" s="1"/>
  <c r="BI28" i="40" s="1"/>
  <c r="L8" i="62"/>
  <c r="P8" s="1"/>
  <c r="BF18" i="40" s="1"/>
  <c r="AZ38" i="191"/>
  <c r="BD38" s="1"/>
  <c r="BP10" i="193"/>
  <c r="BT10" s="1"/>
  <c r="AZ31" i="38"/>
  <c r="S40" i="40" s="1"/>
  <c r="CF25" i="192"/>
  <c r="CJ25" s="1"/>
  <c r="BH33" i="38"/>
  <c r="T42" i="40" s="1"/>
  <c r="AR11" i="38"/>
  <c r="R20" i="40" s="1"/>
  <c r="CF45" i="192"/>
  <c r="CJ45" s="1"/>
  <c r="AZ16" i="193"/>
  <c r="BD16" s="1"/>
  <c r="AR36" i="62"/>
  <c r="AV36" s="1"/>
  <c r="BJ46" i="40" s="1"/>
  <c r="AJ9" i="62"/>
  <c r="AN9" s="1"/>
  <c r="BI19" i="40" s="1"/>
  <c r="AZ32" i="192"/>
  <c r="BD32" s="1"/>
  <c r="BP39"/>
  <c r="BT39" s="1"/>
  <c r="D36" i="62"/>
  <c r="H36" s="1"/>
  <c r="BE46" i="40" s="1"/>
  <c r="L32" i="193"/>
  <c r="P32" s="1"/>
  <c r="BX29" i="191"/>
  <c r="CB29" s="1"/>
  <c r="D27" i="38"/>
  <c r="H27" s="1"/>
  <c r="AT36" i="40" s="1"/>
  <c r="L12" i="38"/>
  <c r="N21" i="40" s="1"/>
  <c r="BX18" i="193"/>
  <c r="CB18" s="1"/>
  <c r="AR11" i="191"/>
  <c r="AV11" s="1"/>
  <c r="T37" i="193"/>
  <c r="X37" s="1"/>
  <c r="AZ8" i="62"/>
  <c r="BD8" s="1"/>
  <c r="BK18" i="40" s="1"/>
  <c r="AJ40" i="191"/>
  <c r="AN40" s="1"/>
  <c r="AB35" i="62"/>
  <c r="AF35" s="1"/>
  <c r="BH45" i="40" s="1"/>
  <c r="AJ52" i="192"/>
  <c r="AN52" s="1"/>
  <c r="AB24" i="38"/>
  <c r="AF24" s="1"/>
  <c r="AW33" i="40" s="1"/>
  <c r="AB11" i="38"/>
  <c r="AF11" s="1"/>
  <c r="AW20" i="40" s="1"/>
  <c r="L26" i="192"/>
  <c r="P26" s="1"/>
  <c r="AB10" i="62"/>
  <c r="AF10" s="1"/>
  <c r="BH20" i="40" s="1"/>
  <c r="BX27" i="192"/>
  <c r="CB27" s="1"/>
  <c r="BX40" i="38"/>
  <c r="V49" i="40" s="1"/>
  <c r="CF25" i="38"/>
  <c r="W34" i="40" s="1"/>
  <c r="BP11" i="193"/>
  <c r="BT11" s="1"/>
  <c r="AB35" i="192"/>
  <c r="AF35" s="1"/>
  <c r="L36" i="62"/>
  <c r="P36" s="1"/>
  <c r="BF46" i="40" s="1"/>
  <c r="BH22" i="62"/>
  <c r="BL22" s="1"/>
  <c r="BL32" i="40" s="1"/>
  <c r="AJ14" i="191"/>
  <c r="AN14" s="1"/>
  <c r="AZ12"/>
  <c r="BD12" s="1"/>
  <c r="AR29" i="38"/>
  <c r="R38" i="40" s="1"/>
  <c r="D41" i="192"/>
  <c r="H41" s="1"/>
  <c r="BH15" i="38"/>
  <c r="BL15" s="1"/>
  <c r="BA24" i="40" s="1"/>
  <c r="BP25" i="191"/>
  <c r="BT25" s="1"/>
  <c r="T20" i="62"/>
  <c r="X20" s="1"/>
  <c r="BG30" i="40" s="1"/>
  <c r="T40" i="191"/>
  <c r="X40" s="1"/>
  <c r="T10" i="38"/>
  <c r="O19" i="40" s="1"/>
  <c r="L39" i="38"/>
  <c r="N48" i="40" s="1"/>
  <c r="CF31" i="62"/>
  <c r="CJ31" s="1"/>
  <c r="BO41" i="40" s="1"/>
  <c r="D41" i="191"/>
  <c r="D44" s="1"/>
  <c r="AJ20" i="62"/>
  <c r="AN20" s="1"/>
  <c r="BI30" i="40" s="1"/>
  <c r="AR20" i="193"/>
  <c r="AV20" s="1"/>
  <c r="AZ40" i="38"/>
  <c r="S49" i="40" s="1"/>
  <c r="L52" i="192"/>
  <c r="P52" s="1"/>
  <c r="AJ20" i="193"/>
  <c r="AN20" s="1"/>
  <c r="AJ6" i="62"/>
  <c r="AN6" s="1"/>
  <c r="BI16" i="40" s="1"/>
  <c r="D22" i="38"/>
  <c r="H22" s="1"/>
  <c r="AT31" i="40" s="1"/>
  <c r="AZ29" i="193"/>
  <c r="BD29" s="1"/>
  <c r="BH42" i="192"/>
  <c r="BL42" s="1"/>
  <c r="L9" i="38"/>
  <c r="N18" i="40" s="1"/>
  <c r="L16" i="62"/>
  <c r="P16" s="1"/>
  <c r="BF26" i="40" s="1"/>
  <c r="AR32" i="191"/>
  <c r="AV32" s="1"/>
  <c r="CF23" i="192"/>
  <c r="CJ23" s="1"/>
  <c r="BX9" i="62"/>
  <c r="CB9" s="1"/>
  <c r="BN19" i="40" s="1"/>
  <c r="L28" i="193"/>
  <c r="P28" s="1"/>
  <c r="AZ21" i="192"/>
  <c r="BD21" s="1"/>
  <c r="AR33"/>
  <c r="AV33" s="1"/>
  <c r="AJ22" i="38"/>
  <c r="AN22" s="1"/>
  <c r="AX31" i="40" s="1"/>
  <c r="AJ41" i="191"/>
  <c r="AJ40" i="193"/>
  <c r="L14"/>
  <c r="P14" s="1"/>
  <c r="AB36" i="192"/>
  <c r="AF36" s="1"/>
  <c r="T41"/>
  <c r="X41" s="1"/>
  <c r="T29" i="193"/>
  <c r="X29" s="1"/>
  <c r="BP46" i="192"/>
  <c r="BT46" s="1"/>
  <c r="BP33" i="62"/>
  <c r="BT33" s="1"/>
  <c r="BM43" i="40" s="1"/>
  <c r="AB11" i="193"/>
  <c r="AF11" s="1"/>
  <c r="BX15" i="38"/>
  <c r="V24" i="40" s="1"/>
  <c r="BH38" i="38"/>
  <c r="T47" i="40" s="1"/>
  <c r="BX41" i="191"/>
  <c r="CB41" s="1"/>
  <c r="CF25" i="193"/>
  <c r="CJ25" s="1"/>
  <c r="BP10" i="62"/>
  <c r="BT10" s="1"/>
  <c r="BM20" i="40" s="1"/>
  <c r="AB23" i="38"/>
  <c r="P32" i="40" s="1"/>
  <c r="L37" i="193"/>
  <c r="P37" s="1"/>
  <c r="BH24" i="191"/>
  <c r="BL24" s="1"/>
  <c r="AJ12" i="62"/>
  <c r="AN12" s="1"/>
  <c r="BI22" i="40" s="1"/>
  <c r="AZ10" i="62"/>
  <c r="BD10" s="1"/>
  <c r="BK20" i="40" s="1"/>
  <c r="AR29" i="193"/>
  <c r="AV29" s="1"/>
  <c r="D28" i="62"/>
  <c r="H28" s="1"/>
  <c r="BE38" i="40" s="1"/>
  <c r="BH27" i="192"/>
  <c r="BL27" s="1"/>
  <c r="BP24" i="193"/>
  <c r="BT24" s="1"/>
  <c r="T22" i="191"/>
  <c r="X22" s="1"/>
  <c r="T39" i="38"/>
  <c r="O48" i="40" s="1"/>
  <c r="T22" i="192"/>
  <c r="X22" s="1"/>
  <c r="L51"/>
  <c r="P51" s="1"/>
  <c r="L27"/>
  <c r="P27" s="1"/>
  <c r="CF33" i="191"/>
  <c r="CJ33" s="1"/>
  <c r="AR38" i="193"/>
  <c r="AV38" s="1"/>
  <c r="AR38" i="38"/>
  <c r="AV38" s="1"/>
  <c r="AY47" i="40" s="1"/>
  <c r="AJ33" i="192"/>
  <c r="AN33" s="1"/>
  <c r="D36" i="193"/>
  <c r="H36" s="1"/>
  <c r="T29" i="192"/>
  <c r="X29" s="1"/>
  <c r="AR21" i="191"/>
  <c r="AV21" s="1"/>
  <c r="AB34"/>
  <c r="AF34" s="1"/>
  <c r="AR12" i="62"/>
  <c r="AV12" s="1"/>
  <c r="BJ22" i="40" s="1"/>
  <c r="BH33" i="192"/>
  <c r="BL33" s="1"/>
  <c r="AZ52"/>
  <c r="BD52" s="1"/>
  <c r="T31"/>
  <c r="X31" s="1"/>
  <c r="L50"/>
  <c r="P50" s="1"/>
  <c r="L39" i="191"/>
  <c r="P39" s="1"/>
  <c r="BP25" i="62"/>
  <c r="BT25" s="1"/>
  <c r="BM35" i="40" s="1"/>
  <c r="AR26" i="38"/>
  <c r="R35" i="40" s="1"/>
  <c r="AR26" i="193"/>
  <c r="AV26" s="1"/>
  <c r="CF52" i="192"/>
  <c r="CF55" s="1"/>
  <c r="L40" i="193"/>
  <c r="L43" s="1"/>
  <c r="D34" i="38"/>
  <c r="M43" i="40" s="1"/>
  <c r="AJ27" i="62"/>
  <c r="AN27" s="1"/>
  <c r="BI37" i="40" s="1"/>
  <c r="AZ22" i="38"/>
  <c r="S31" i="40" s="1"/>
  <c r="AJ21" i="191"/>
  <c r="AN21" s="1"/>
  <c r="AJ20" i="38"/>
  <c r="Q29" i="40" s="1"/>
  <c r="AJ19" i="192"/>
  <c r="AN19" s="1"/>
  <c r="AJ8" i="191"/>
  <c r="AN8" s="1"/>
  <c r="AJ29" i="192"/>
  <c r="AN29" s="1"/>
  <c r="CF30" i="38"/>
  <c r="W39" i="40" s="1"/>
  <c r="D31" i="38"/>
  <c r="M40" i="40" s="1"/>
  <c r="BH7" i="38"/>
  <c r="BL7" s="1"/>
  <c r="BA16" i="40" s="1"/>
  <c r="D34" i="192"/>
  <c r="H34" s="1"/>
  <c r="AJ29" i="193"/>
  <c r="AN29" s="1"/>
  <c r="AZ28" i="62"/>
  <c r="BD28" s="1"/>
  <c r="BK38" i="40" s="1"/>
  <c r="BH29" i="62"/>
  <c r="BL29" s="1"/>
  <c r="BL39" i="40" s="1"/>
  <c r="BH30" i="193"/>
  <c r="BL30" s="1"/>
  <c r="AZ34" i="191"/>
  <c r="BD34" s="1"/>
  <c r="BP29" i="38"/>
  <c r="U38" i="40" s="1"/>
  <c r="AJ31" i="192"/>
  <c r="AN31" s="1"/>
  <c r="D13" i="193"/>
  <c r="H13" s="1"/>
  <c r="L21" i="192"/>
  <c r="P21" s="1"/>
  <c r="L29"/>
  <c r="P29" s="1"/>
  <c r="L18" i="191"/>
  <c r="P18" s="1"/>
  <c r="AZ37" i="193"/>
  <c r="BD37" s="1"/>
  <c r="AR31" i="38"/>
  <c r="R40" i="40" s="1"/>
  <c r="BP10" i="38"/>
  <c r="BT10" s="1"/>
  <c r="BB19" i="40" s="1"/>
  <c r="BP22" i="192"/>
  <c r="BT22" s="1"/>
  <c r="AZ43"/>
  <c r="BD43" s="1"/>
  <c r="AZ30" i="62"/>
  <c r="BD30" s="1"/>
  <c r="BK40" i="40" s="1"/>
  <c r="CF14" i="191"/>
  <c r="CJ14" s="1"/>
  <c r="CF13" i="38"/>
  <c r="CJ13" s="1"/>
  <c r="BD22" i="40" s="1"/>
  <c r="BH34" i="191"/>
  <c r="BL34" s="1"/>
  <c r="BH33" i="193"/>
  <c r="BL33" s="1"/>
  <c r="AR12" i="191"/>
  <c r="AV12" s="1"/>
  <c r="AR10" i="62"/>
  <c r="AV10" s="1"/>
  <c r="BJ20" i="40" s="1"/>
  <c r="CF33" i="193"/>
  <c r="CJ33" s="1"/>
  <c r="CF33" i="38"/>
  <c r="W42" i="40" s="1"/>
  <c r="AZ17" i="191"/>
  <c r="BD17" s="1"/>
  <c r="AZ15" i="62"/>
  <c r="BD15" s="1"/>
  <c r="BK25" i="40" s="1"/>
  <c r="AR37" i="193"/>
  <c r="AV37" s="1"/>
  <c r="AR38" i="191"/>
  <c r="AV38" s="1"/>
  <c r="AJ11"/>
  <c r="AN11" s="1"/>
  <c r="AJ10" i="38"/>
  <c r="Q19" i="40" s="1"/>
  <c r="AZ19" i="62"/>
  <c r="BD19" s="1"/>
  <c r="BK29" i="40" s="1"/>
  <c r="AZ20" i="193"/>
  <c r="BD20" s="1"/>
  <c r="BP26" i="62"/>
  <c r="BT26" s="1"/>
  <c r="BM36" i="40" s="1"/>
  <c r="BP28" i="191"/>
  <c r="BT28" s="1"/>
  <c r="D37" i="38"/>
  <c r="H37" s="1"/>
  <c r="AT46" i="40" s="1"/>
  <c r="D49" i="192"/>
  <c r="H49" s="1"/>
  <c r="L44"/>
  <c r="P44" s="1"/>
  <c r="L33" i="191"/>
  <c r="P33" s="1"/>
  <c r="BX28" i="193"/>
  <c r="CB28" s="1"/>
  <c r="BX27" i="62"/>
  <c r="CB27" s="1"/>
  <c r="BN37" i="40" s="1"/>
  <c r="D26" i="62"/>
  <c r="H26" s="1"/>
  <c r="BE36" i="40" s="1"/>
  <c r="D39" i="192"/>
  <c r="H39" s="1"/>
  <c r="L13" i="191"/>
  <c r="P13" s="1"/>
  <c r="L24" i="192"/>
  <c r="P24" s="1"/>
  <c r="BX18" i="38"/>
  <c r="CB18" s="1"/>
  <c r="BC27" i="40" s="1"/>
  <c r="BX17" i="62"/>
  <c r="CB17" s="1"/>
  <c r="BN27" i="40" s="1"/>
  <c r="BP19" i="62"/>
  <c r="BT19" s="1"/>
  <c r="BM29" i="40" s="1"/>
  <c r="CF10" i="62"/>
  <c r="CJ10" s="1"/>
  <c r="BO20" i="40" s="1"/>
  <c r="AR22" i="192"/>
  <c r="AV22" s="1"/>
  <c r="BX10" i="38"/>
  <c r="CB10" s="1"/>
  <c r="BC19" i="40" s="1"/>
  <c r="L28" i="38"/>
  <c r="P28" s="1"/>
  <c r="AU37" i="40" s="1"/>
  <c r="AZ51" i="192"/>
  <c r="BD51" s="1"/>
  <c r="AZ40" i="191"/>
  <c r="BD40" s="1"/>
  <c r="BH10" i="62"/>
  <c r="BL10" s="1"/>
  <c r="BL20" i="40" s="1"/>
  <c r="T36" i="62"/>
  <c r="X36" s="1"/>
  <c r="BG46" i="40" s="1"/>
  <c r="AZ9" i="193"/>
  <c r="BD9" s="1"/>
  <c r="AR22" i="191"/>
  <c r="AV22" s="1"/>
  <c r="AR21" i="38"/>
  <c r="R30" i="40" s="1"/>
  <c r="AJ23" i="191"/>
  <c r="AN23" s="1"/>
  <c r="AJ21" i="62"/>
  <c r="AN21" s="1"/>
  <c r="BI31" i="40" s="1"/>
  <c r="AJ39" i="193"/>
  <c r="AN39" s="1"/>
  <c r="CF27" i="62"/>
  <c r="CJ27" s="1"/>
  <c r="BO37" i="40" s="1"/>
  <c r="AB48" i="192"/>
  <c r="AF48" s="1"/>
  <c r="AW44" i="19"/>
  <c r="T28" i="62"/>
  <c r="X28" s="1"/>
  <c r="BG38" i="40" s="1"/>
  <c r="BX15" i="193"/>
  <c r="CB15" s="1"/>
  <c r="BX16" i="191"/>
  <c r="CB16" s="1"/>
  <c r="BH37" i="62"/>
  <c r="BL37" s="1"/>
  <c r="BL47" i="40" s="1"/>
  <c r="BX52" i="192"/>
  <c r="BX39" i="62"/>
  <c r="CB39" s="1"/>
  <c r="CF24"/>
  <c r="CJ24" s="1"/>
  <c r="BO34" i="40" s="1"/>
  <c r="CF37" i="192"/>
  <c r="CJ37" s="1"/>
  <c r="BP12" i="191"/>
  <c r="BT12" s="1"/>
  <c r="BP11" i="38"/>
  <c r="BT11" s="1"/>
  <c r="BB20" i="40" s="1"/>
  <c r="AB24" i="191"/>
  <c r="AF24" s="1"/>
  <c r="AB23" i="193"/>
  <c r="AF23" s="1"/>
  <c r="L37" i="38"/>
  <c r="P37" s="1"/>
  <c r="AU46" i="40" s="1"/>
  <c r="L38" i="191"/>
  <c r="P38" s="1"/>
  <c r="BH23" i="193"/>
  <c r="BL23" s="1"/>
  <c r="BH35" i="192"/>
  <c r="BL35" s="1"/>
  <c r="AJ25"/>
  <c r="AN25" s="1"/>
  <c r="AJ13" i="38"/>
  <c r="Q22" i="40" s="1"/>
  <c r="AZ11" i="38"/>
  <c r="S20" i="40" s="1"/>
  <c r="AZ23" i="192"/>
  <c r="BD23" s="1"/>
  <c r="AR41"/>
  <c r="AV41" s="1"/>
  <c r="AR30" i="191"/>
  <c r="AV30" s="1"/>
  <c r="D30"/>
  <c r="H30" s="1"/>
  <c r="D29" i="193"/>
  <c r="H29" s="1"/>
  <c r="BH16" i="191"/>
  <c r="BL16" s="1"/>
  <c r="BH14" i="62"/>
  <c r="BL14" s="1"/>
  <c r="BL24" i="40" s="1"/>
  <c r="BP23" i="62"/>
  <c r="BT23" s="1"/>
  <c r="BM33" i="40" s="1"/>
  <c r="BP24" i="38"/>
  <c r="U33" i="40" s="1"/>
  <c r="T21" i="38"/>
  <c r="X21" s="1"/>
  <c r="AV30" i="40" s="1"/>
  <c r="T33" i="192"/>
  <c r="X33" s="1"/>
  <c r="T39" i="193"/>
  <c r="X39" s="1"/>
  <c r="T38" i="62"/>
  <c r="X38" s="1"/>
  <c r="BG48" i="40" s="1"/>
  <c r="T9" i="62"/>
  <c r="X9" s="1"/>
  <c r="BG19" i="40" s="1"/>
  <c r="T11" i="191"/>
  <c r="X11" s="1"/>
  <c r="L38" i="62"/>
  <c r="P38" s="1"/>
  <c r="BF48" i="40" s="1"/>
  <c r="L39" i="193"/>
  <c r="P39" s="1"/>
  <c r="L16" i="191"/>
  <c r="P16" s="1"/>
  <c r="CF44" i="192"/>
  <c r="CJ44" s="1"/>
  <c r="AR37" i="62"/>
  <c r="AV37" s="1"/>
  <c r="BJ47" i="40" s="1"/>
  <c r="AJ21" i="193"/>
  <c r="AN21" s="1"/>
  <c r="D48" i="192"/>
  <c r="H48" s="1"/>
  <c r="D35" i="62"/>
  <c r="H35" s="1"/>
  <c r="BE45" i="40" s="1"/>
  <c r="T17" i="193"/>
  <c r="X17" s="1"/>
  <c r="T18" i="191"/>
  <c r="X18" s="1"/>
  <c r="AR32" i="192"/>
  <c r="AV32" s="1"/>
  <c r="AB45"/>
  <c r="AF45" s="1"/>
  <c r="AB33" i="193"/>
  <c r="AF33" s="1"/>
  <c r="AR14" i="191"/>
  <c r="AV14" s="1"/>
  <c r="BH20" i="62"/>
  <c r="BL20" s="1"/>
  <c r="BL30" i="40" s="1"/>
  <c r="AZ39" i="62"/>
  <c r="BD39" s="1"/>
  <c r="T19" i="193"/>
  <c r="X19" s="1"/>
  <c r="T19" i="38"/>
  <c r="O28" i="40" s="1"/>
  <c r="L38" i="38"/>
  <c r="P38" s="1"/>
  <c r="AU47" i="40" s="1"/>
  <c r="BP26" i="38"/>
  <c r="U35" i="40" s="1"/>
  <c r="AR25" i="62"/>
  <c r="AV25" s="1"/>
  <c r="BJ35" i="40" s="1"/>
  <c r="CF40" i="193"/>
  <c r="CJ40" s="1"/>
  <c r="L40" i="38"/>
  <c r="L43" s="1"/>
  <c r="D33" i="62"/>
  <c r="H33" s="1"/>
  <c r="BE43" i="40" s="1"/>
  <c r="AJ28" i="38"/>
  <c r="AN28" s="1"/>
  <c r="AX37" i="40" s="1"/>
  <c r="AJ29" i="191"/>
  <c r="AN29" s="1"/>
  <c r="AZ22" i="193"/>
  <c r="BD22" s="1"/>
  <c r="AJ19" i="62"/>
  <c r="AN19" s="1"/>
  <c r="BI29" i="40" s="1"/>
  <c r="AJ7" i="193"/>
  <c r="AN7" s="1"/>
  <c r="AJ17" i="38"/>
  <c r="Q26" i="40" s="1"/>
  <c r="CF42" i="192"/>
  <c r="CJ42" s="1"/>
  <c r="D31" i="193"/>
  <c r="H31" s="1"/>
  <c r="BH7"/>
  <c r="BL7" s="1"/>
  <c r="BH6" i="62"/>
  <c r="BL6" s="1"/>
  <c r="BL16" i="40" s="1"/>
  <c r="D21" i="62"/>
  <c r="H21" s="1"/>
  <c r="BE31" i="40" s="1"/>
  <c r="AJ29" i="38"/>
  <c r="Q38" i="40" s="1"/>
  <c r="AZ29" i="38"/>
  <c r="S38" i="40" s="1"/>
  <c r="BH30" i="38"/>
  <c r="BL30" s="1"/>
  <c r="BA39" i="40" s="1"/>
  <c r="AZ45" i="192"/>
  <c r="BD45" s="1"/>
  <c r="AZ32" i="62"/>
  <c r="BD32" s="1"/>
  <c r="BK42" i="40" s="1"/>
  <c r="BP28" i="62"/>
  <c r="BT28" s="1"/>
  <c r="BM38" i="40" s="1"/>
  <c r="AJ20" i="191"/>
  <c r="AN20" s="1"/>
  <c r="D13" i="38"/>
  <c r="H13" s="1"/>
  <c r="AT22" i="40" s="1"/>
  <c r="L10" i="191"/>
  <c r="P10" s="1"/>
  <c r="L17" i="193"/>
  <c r="P17" s="1"/>
  <c r="AZ49" i="192"/>
  <c r="BD49" s="1"/>
  <c r="AR43"/>
  <c r="AV43" s="1"/>
  <c r="AR30" i="62"/>
  <c r="AV30" s="1"/>
  <c r="BJ40" i="40" s="1"/>
  <c r="BP9" i="62"/>
  <c r="BT9" s="1"/>
  <c r="BM19" i="40" s="1"/>
  <c r="AZ31" i="193"/>
  <c r="BD31" s="1"/>
  <c r="CF13"/>
  <c r="CJ13" s="1"/>
  <c r="BH45" i="192"/>
  <c r="BL45" s="1"/>
  <c r="AR23"/>
  <c r="AV23" s="1"/>
  <c r="CF32" i="62"/>
  <c r="CJ32" s="1"/>
  <c r="BO42" i="40" s="1"/>
  <c r="AZ16" i="38"/>
  <c r="BD16" s="1"/>
  <c r="AZ25" i="40" s="1"/>
  <c r="AR37" i="38"/>
  <c r="R46" i="40" s="1"/>
  <c r="AJ22" i="192"/>
  <c r="AN22" s="1"/>
  <c r="AZ21" i="191"/>
  <c r="BD21" s="1"/>
  <c r="BP27" i="193"/>
  <c r="BT27" s="1"/>
  <c r="D38" i="191"/>
  <c r="H38" s="1"/>
  <c r="L32" i="38"/>
  <c r="P32" s="1"/>
  <c r="AU41" i="40" s="1"/>
  <c r="BX40" i="192"/>
  <c r="CB40" s="1"/>
  <c r="D27" i="193"/>
  <c r="H27" s="1"/>
  <c r="L12"/>
  <c r="P12" s="1"/>
  <c r="BX19" i="191"/>
  <c r="CB19" s="1"/>
  <c r="BP32" i="192"/>
  <c r="BT32" s="1"/>
  <c r="CF12" i="191"/>
  <c r="CJ12" s="1"/>
  <c r="AR10" i="38"/>
  <c r="R19" i="40" s="1"/>
  <c r="AR10" i="193"/>
  <c r="AV10" s="1"/>
  <c r="BX22" i="192"/>
  <c r="CB22" s="1"/>
  <c r="L29" i="191"/>
  <c r="P29" s="1"/>
  <c r="AZ38" i="62"/>
  <c r="BD38" s="1"/>
  <c r="BK48" i="40" s="1"/>
  <c r="BH12" i="191"/>
  <c r="BL12" s="1"/>
  <c r="BH23" i="192"/>
  <c r="BL23" s="1"/>
  <c r="T37" i="38"/>
  <c r="O46" i="40" s="1"/>
  <c r="AZ10" i="191"/>
  <c r="BD10" s="1"/>
  <c r="AR20" i="62"/>
  <c r="AV20" s="1"/>
  <c r="BJ30" i="40" s="1"/>
  <c r="AJ22" i="193"/>
  <c r="AN22" s="1"/>
  <c r="AJ51" i="192"/>
  <c r="AN51" s="1"/>
  <c r="CF28" i="193"/>
  <c r="CJ28" s="1"/>
  <c r="AB36"/>
  <c r="AF36" s="1"/>
  <c r="AB36" i="38"/>
  <c r="AF36" s="1"/>
  <c r="AW45" i="40" s="1"/>
  <c r="CU44" i="19"/>
  <c r="D39" i="62"/>
  <c r="H39" s="1"/>
  <c r="BP27" i="191"/>
  <c r="BT27" s="1"/>
  <c r="CF41"/>
  <c r="CJ41" s="1"/>
  <c r="D35"/>
  <c r="H35" s="1"/>
  <c r="AZ23"/>
  <c r="BD23" s="1"/>
  <c r="CF31"/>
  <c r="CJ31" s="1"/>
  <c r="AJ30"/>
  <c r="AN30" s="1"/>
  <c r="BP29" i="193"/>
  <c r="BT29" s="1"/>
  <c r="CF11"/>
  <c r="CJ11" s="1"/>
  <c r="BX11" i="191"/>
  <c r="CB11" s="1"/>
  <c r="T49" i="192"/>
  <c r="X49" s="1"/>
  <c r="S44" i="19"/>
  <c r="BH38" i="192"/>
  <c r="BL38" s="1"/>
  <c r="L34" i="193"/>
  <c r="P34" s="1"/>
  <c r="BX34"/>
  <c r="CB34" s="1"/>
  <c r="T20"/>
  <c r="X20" s="1"/>
  <c r="AB36" i="191"/>
  <c r="AF36" s="1"/>
  <c r="AB34" i="62"/>
  <c r="AF34" s="1"/>
  <c r="BH44" i="40" s="1"/>
  <c r="AR30" i="192"/>
  <c r="AV30" s="1"/>
  <c r="AZ15" i="38"/>
  <c r="BD15" s="1"/>
  <c r="AZ24" i="40" s="1"/>
  <c r="BH10" i="191"/>
  <c r="BL10" s="1"/>
  <c r="BH36" i="62"/>
  <c r="BL36" s="1"/>
  <c r="BL46" i="40" s="1"/>
  <c r="BX32" i="62"/>
  <c r="CB32" s="1"/>
  <c r="BN42" i="40" s="1"/>
  <c r="BH34" i="193"/>
  <c r="BL34" s="1"/>
  <c r="AB20"/>
  <c r="AF20" s="1"/>
  <c r="BX27"/>
  <c r="CB27" s="1"/>
  <c r="BX21" i="191"/>
  <c r="CB21" s="1"/>
  <c r="AJ30" i="38"/>
  <c r="Q39" i="40" s="1"/>
  <c r="AZ17" i="38"/>
  <c r="BD17" s="1"/>
  <c r="AZ26" i="40" s="1"/>
  <c r="BP15" i="38"/>
  <c r="U24" i="40" s="1"/>
  <c r="AR35" i="62"/>
  <c r="AV35" s="1"/>
  <c r="BJ45" i="40" s="1"/>
  <c r="BP24" i="62"/>
  <c r="BT24" s="1"/>
  <c r="BM34" i="40" s="1"/>
  <c r="BX14" i="38"/>
  <c r="CB14" s="1"/>
  <c r="BC23" i="40" s="1"/>
  <c r="D8" i="38"/>
  <c r="M17" i="40" s="1"/>
  <c r="BP30" i="62"/>
  <c r="BT30" s="1"/>
  <c r="BM40" i="40" s="1"/>
  <c r="BX36" i="38"/>
  <c r="V45" i="40" s="1"/>
  <c r="AZ26" i="193"/>
  <c r="BD26" s="1"/>
  <c r="BH9" i="191"/>
  <c r="BL9" s="1"/>
  <c r="L31" i="193"/>
  <c r="P31" s="1"/>
  <c r="AZ29" i="62"/>
  <c r="BD29" s="1"/>
  <c r="BK39" i="40" s="1"/>
  <c r="AZ30" i="193"/>
  <c r="BD30" s="1"/>
  <c r="D14"/>
  <c r="H14" s="1"/>
  <c r="L25" i="191"/>
  <c r="P25" s="1"/>
  <c r="D17" i="38"/>
  <c r="H17" s="1"/>
  <c r="AT26" i="40" s="1"/>
  <c r="BX25" i="191"/>
  <c r="CB25" s="1"/>
  <c r="AZ18" i="193"/>
  <c r="BD18" s="1"/>
  <c r="AR8" i="38"/>
  <c r="AV8" s="1"/>
  <c r="AY17" i="40" s="1"/>
  <c r="BX22" i="38"/>
  <c r="V31" i="40" s="1"/>
  <c r="AR35" i="193"/>
  <c r="AV35" s="1"/>
  <c r="L20" i="191"/>
  <c r="P20" s="1"/>
  <c r="L19" i="193"/>
  <c r="P19" s="1"/>
  <c r="AB22" i="38"/>
  <c r="P31" i="40" s="1"/>
  <c r="AB27" i="62"/>
  <c r="AF27" s="1"/>
  <c r="BH37" i="40" s="1"/>
  <c r="AB28" i="193"/>
  <c r="AF28" s="1"/>
  <c r="AR33" i="191"/>
  <c r="AV33" s="1"/>
  <c r="CF8" i="38"/>
  <c r="CJ8" s="1"/>
  <c r="BD17" i="40" s="1"/>
  <c r="AJ35" i="193"/>
  <c r="AN35" s="1"/>
  <c r="T26" i="62"/>
  <c r="X26" s="1"/>
  <c r="BG36" i="40" s="1"/>
  <c r="AB17" i="191"/>
  <c r="AF17" s="1"/>
  <c r="AZ8" i="193"/>
  <c r="BD8" s="1"/>
  <c r="AZ7" i="62"/>
  <c r="BD7" s="1"/>
  <c r="BK17" i="40" s="1"/>
  <c r="BX24" i="191"/>
  <c r="CB24" s="1"/>
  <c r="AB32" i="38"/>
  <c r="P41" i="40" s="1"/>
  <c r="T39" i="191"/>
  <c r="X39" s="1"/>
  <c r="L42" i="192"/>
  <c r="P42" s="1"/>
  <c r="L29" i="62"/>
  <c r="P29" s="1"/>
  <c r="BF39" i="40" s="1"/>
  <c r="CF39" i="192"/>
  <c r="CJ39" s="1"/>
  <c r="BX31" i="193"/>
  <c r="CB31" s="1"/>
  <c r="D37" i="62"/>
  <c r="H37" s="1"/>
  <c r="BE47" i="40" s="1"/>
  <c r="D38" i="38"/>
  <c r="M47" i="40" s="1"/>
  <c r="BX8" i="193"/>
  <c r="CB8" s="1"/>
  <c r="L26"/>
  <c r="P26" s="1"/>
  <c r="BX33" i="191"/>
  <c r="CB33" s="1"/>
  <c r="BH9" i="62"/>
  <c r="BL9" s="1"/>
  <c r="BL19" i="40" s="1"/>
  <c r="AB29" i="193"/>
  <c r="AF29" s="1"/>
  <c r="BH33" i="191"/>
  <c r="BL33" s="1"/>
  <c r="AZ40" i="192"/>
  <c r="BD40" s="1"/>
  <c r="L23"/>
  <c r="P23" s="1"/>
  <c r="L19" i="191"/>
  <c r="P19" s="1"/>
  <c r="AB26" i="62"/>
  <c r="AF26" s="1"/>
  <c r="BH36" i="40" s="1"/>
  <c r="AB22" i="192"/>
  <c r="AF22" s="1"/>
  <c r="AJ9" i="191"/>
  <c r="AN9" s="1"/>
  <c r="BP25" i="192"/>
  <c r="BT25" s="1"/>
  <c r="AJ15" i="193"/>
  <c r="AN15" s="1"/>
  <c r="T8" i="191"/>
  <c r="X8" s="1"/>
  <c r="BP38" i="38"/>
  <c r="BT38" s="1"/>
  <c r="BB47" i="40" s="1"/>
  <c r="AJ23" i="62"/>
  <c r="AN23" s="1"/>
  <c r="BI33" i="40" s="1"/>
  <c r="AZ20" i="62"/>
  <c r="BD20" s="1"/>
  <c r="BK30" i="40" s="1"/>
  <c r="L35" i="192"/>
  <c r="P35" s="1"/>
  <c r="BP44"/>
  <c r="BT44" s="1"/>
  <c r="CF23" i="38"/>
  <c r="W32" i="40" s="1"/>
  <c r="T34" i="62"/>
  <c r="X34" s="1"/>
  <c r="BG44" i="40" s="1"/>
  <c r="BH40" i="193"/>
  <c r="AZ11" i="191"/>
  <c r="BD11" s="1"/>
  <c r="BH37" i="192"/>
  <c r="BL37" s="1"/>
  <c r="CF36" i="193"/>
  <c r="CJ36" s="1"/>
  <c r="AB19" i="38"/>
  <c r="P28" i="40" s="1"/>
  <c r="D33" i="193"/>
  <c r="H33" s="1"/>
  <c r="AB10" i="191"/>
  <c r="AF10" s="1"/>
  <c r="AJ38"/>
  <c r="AN38" s="1"/>
  <c r="D15" i="62"/>
  <c r="H15" s="1"/>
  <c r="BE25" i="40" s="1"/>
  <c r="AJ27" i="191"/>
  <c r="AN27" s="1"/>
  <c r="T32"/>
  <c r="X32" s="1"/>
  <c r="AR23" i="62"/>
  <c r="AV23" s="1"/>
  <c r="BJ33" i="40" s="1"/>
  <c r="AZ23" i="38"/>
  <c r="BD23" s="1"/>
  <c r="AZ32" i="40" s="1"/>
  <c r="AZ22" i="62"/>
  <c r="BD22" s="1"/>
  <c r="BK32" i="40" s="1"/>
  <c r="D10" i="62"/>
  <c r="H10" s="1"/>
  <c r="BE20" i="40" s="1"/>
  <c r="BX25" i="192"/>
  <c r="CB25" s="1"/>
  <c r="BP18" i="193"/>
  <c r="BT18" s="1"/>
  <c r="L35" i="191"/>
  <c r="P35" s="1"/>
  <c r="BX35"/>
  <c r="CB35" s="1"/>
  <c r="AB47" i="192"/>
  <c r="AF47" s="1"/>
  <c r="BH49"/>
  <c r="BL49" s="1"/>
  <c r="BH38" i="191"/>
  <c r="BL38" s="1"/>
  <c r="BH34" i="38"/>
  <c r="T43" i="40" s="1"/>
  <c r="BH35" i="191"/>
  <c r="BL35" s="1"/>
  <c r="AB21"/>
  <c r="AF21" s="1"/>
  <c r="BX32" i="192"/>
  <c r="CB32" s="1"/>
  <c r="BX19" i="62"/>
  <c r="CB19" s="1"/>
  <c r="BN29" i="40" s="1"/>
  <c r="AJ31" i="191"/>
  <c r="AN31" s="1"/>
  <c r="BP25" i="38"/>
  <c r="BT25" s="1"/>
  <c r="BB34" i="40" s="1"/>
  <c r="BP26" i="191"/>
  <c r="BT26" s="1"/>
  <c r="BX14" i="193"/>
  <c r="CB14" s="1"/>
  <c r="BX13" i="62"/>
  <c r="CB13" s="1"/>
  <c r="BN23" i="40" s="1"/>
  <c r="BX37" i="191"/>
  <c r="CB37" s="1"/>
  <c r="AZ26" i="38"/>
  <c r="S35" i="40" s="1"/>
  <c r="D13" i="62"/>
  <c r="H13" s="1"/>
  <c r="BE23" i="40" s="1"/>
  <c r="L23" i="62"/>
  <c r="P23" s="1"/>
  <c r="BF33" i="40" s="1"/>
  <c r="D18" i="191"/>
  <c r="H18" s="1"/>
  <c r="BX23" i="62"/>
  <c r="CB23" s="1"/>
  <c r="BN33" i="40" s="1"/>
  <c r="AZ18" i="38"/>
  <c r="BD18" s="1"/>
  <c r="AZ27" i="40" s="1"/>
  <c r="AZ30" i="192"/>
  <c r="BD30" s="1"/>
  <c r="AR9" i="191"/>
  <c r="AV9" s="1"/>
  <c r="AR8" i="193"/>
  <c r="AV8" s="1"/>
  <c r="BX22"/>
  <c r="CB22" s="1"/>
  <c r="AR36" i="191"/>
  <c r="AV36" s="1"/>
  <c r="L31" i="192"/>
  <c r="P31" s="1"/>
  <c r="AB21" i="62"/>
  <c r="AF21" s="1"/>
  <c r="BH31" i="40" s="1"/>
  <c r="AB28" i="38"/>
  <c r="P37" i="40" s="1"/>
  <c r="AR32" i="38"/>
  <c r="R41" i="40" s="1"/>
  <c r="CF20" i="192"/>
  <c r="CJ20" s="1"/>
  <c r="CF7" i="62"/>
  <c r="CJ7" s="1"/>
  <c r="BO17" i="40" s="1"/>
  <c r="AJ34" i="62"/>
  <c r="AN34" s="1"/>
  <c r="BI44" i="40" s="1"/>
  <c r="T39" i="192"/>
  <c r="X39" s="1"/>
  <c r="AB15" i="62"/>
  <c r="AF15" s="1"/>
  <c r="BH25" i="40" s="1"/>
  <c r="AB28" i="192"/>
  <c r="AF28" s="1"/>
  <c r="AZ8" i="38"/>
  <c r="S17" i="40" s="1"/>
  <c r="BX35" i="192"/>
  <c r="CB35" s="1"/>
  <c r="AB33" i="191"/>
  <c r="AF33" s="1"/>
  <c r="T38" i="38"/>
  <c r="O47" i="40" s="1"/>
  <c r="T50" i="192"/>
  <c r="X50" s="1"/>
  <c r="L30" i="193"/>
  <c r="P30" s="1"/>
  <c r="CF26" i="62"/>
  <c r="CJ26" s="1"/>
  <c r="BO36" i="40" s="1"/>
  <c r="CF27" i="38"/>
  <c r="CJ27" s="1"/>
  <c r="BD36" i="40" s="1"/>
  <c r="BX31" i="38"/>
  <c r="CB31" s="1"/>
  <c r="BC40" i="40" s="1"/>
  <c r="D38" i="193"/>
  <c r="H38" s="1"/>
  <c r="BX7" i="62"/>
  <c r="CB7" s="1"/>
  <c r="BN17" i="40" s="1"/>
  <c r="BX20" i="192"/>
  <c r="CB20" s="1"/>
  <c r="AB15" i="193"/>
  <c r="AF15" s="1"/>
  <c r="AR27" i="62"/>
  <c r="AV27" s="1"/>
  <c r="BJ37" i="40" s="1"/>
  <c r="L25" i="62"/>
  <c r="P25" s="1"/>
  <c r="BF35" i="40" s="1"/>
  <c r="BX31" i="62"/>
  <c r="CB31" s="1"/>
  <c r="BN41" i="40" s="1"/>
  <c r="BX32" i="38"/>
  <c r="CB32" s="1"/>
  <c r="BC41" i="40" s="1"/>
  <c r="BH10" i="193"/>
  <c r="BL10" s="1"/>
  <c r="AB28" i="62"/>
  <c r="AF28" s="1"/>
  <c r="BH38" i="40" s="1"/>
  <c r="BH44" i="192"/>
  <c r="BL44" s="1"/>
  <c r="AZ29" i="191"/>
  <c r="BD29" s="1"/>
  <c r="L10" i="62"/>
  <c r="P10" s="1"/>
  <c r="BF20" i="40" s="1"/>
  <c r="L18" i="193"/>
  <c r="P18" s="1"/>
  <c r="AB27" i="38"/>
  <c r="AF27" s="1"/>
  <c r="AW36" i="40" s="1"/>
  <c r="AB9" i="62"/>
  <c r="AF9" s="1"/>
  <c r="BH19" i="40" s="1"/>
  <c r="AJ20" i="192"/>
  <c r="AN20" s="1"/>
  <c r="BP13" i="38"/>
  <c r="BT13" s="1"/>
  <c r="BB22" i="40" s="1"/>
  <c r="AJ16" i="191"/>
  <c r="AN16" s="1"/>
  <c r="T7" i="38"/>
  <c r="O16" i="40" s="1"/>
  <c r="BP37" i="62"/>
  <c r="BT37" s="1"/>
  <c r="BM47" i="40" s="1"/>
  <c r="AJ36" i="192"/>
  <c r="AN36" s="1"/>
  <c r="AZ33"/>
  <c r="BD33" s="1"/>
  <c r="L23" i="193"/>
  <c r="P23" s="1"/>
  <c r="BP32" i="38"/>
  <c r="U41" i="40" s="1"/>
  <c r="CF23" i="193"/>
  <c r="CJ23" s="1"/>
  <c r="T47" i="192"/>
  <c r="X47" s="1"/>
  <c r="BH41" i="191"/>
  <c r="BH44" s="1"/>
  <c r="AZ9" i="62"/>
  <c r="BD9" s="1"/>
  <c r="BK19" i="40" s="1"/>
  <c r="AZ10" i="38"/>
  <c r="BD10" s="1"/>
  <c r="AZ19" i="40" s="1"/>
  <c r="BH26" i="191"/>
  <c r="BL26" s="1"/>
  <c r="CF37"/>
  <c r="CJ37" s="1"/>
  <c r="CF35" i="62"/>
  <c r="CJ35" s="1"/>
  <c r="BO45" i="40" s="1"/>
  <c r="AB18" i="62"/>
  <c r="AF18" s="1"/>
  <c r="BH28" i="40" s="1"/>
  <c r="AB19" i="193"/>
  <c r="AF19" s="1"/>
  <c r="D34" i="191"/>
  <c r="H34" s="1"/>
  <c r="D32" i="62"/>
  <c r="H32" s="1"/>
  <c r="BE42" i="40" s="1"/>
  <c r="AB8" i="62"/>
  <c r="AF8" s="1"/>
  <c r="BH18" i="40" s="1"/>
  <c r="AB21" i="192"/>
  <c r="AF21" s="1"/>
  <c r="AJ37" i="193"/>
  <c r="AN37" s="1"/>
  <c r="AJ36" i="62"/>
  <c r="AN36" s="1"/>
  <c r="BI46" i="40" s="1"/>
  <c r="D16" i="193"/>
  <c r="H16" s="1"/>
  <c r="D17" i="191"/>
  <c r="H17" s="1"/>
  <c r="AJ25" i="62"/>
  <c r="AN25" s="1"/>
  <c r="BI35" i="40" s="1"/>
  <c r="T31" i="193"/>
  <c r="X31" s="1"/>
  <c r="T30" i="62"/>
  <c r="X30" s="1"/>
  <c r="BG40" i="40" s="1"/>
  <c r="AR24" i="38"/>
  <c r="R33" i="40" s="1"/>
  <c r="AZ35" i="192"/>
  <c r="BD35" s="1"/>
  <c r="D23"/>
  <c r="H23" s="1"/>
  <c r="BX13" i="38"/>
  <c r="V22" i="40" s="1"/>
  <c r="BX14" i="191"/>
  <c r="CB14" s="1"/>
  <c r="T19" i="62"/>
  <c r="X19" s="1"/>
  <c r="BG29" i="40" s="1"/>
  <c r="AR19" i="191"/>
  <c r="AV19" s="1"/>
  <c r="AZ14" i="62"/>
  <c r="BD14" s="1"/>
  <c r="BK24" i="40" s="1"/>
  <c r="BH9" i="193"/>
  <c r="BL9" s="1"/>
  <c r="BH8" i="62"/>
  <c r="BL8" s="1"/>
  <c r="BL18" i="40" s="1"/>
  <c r="BX33" i="38"/>
  <c r="V42" i="40" s="1"/>
  <c r="BX45" i="192"/>
  <c r="CB45" s="1"/>
  <c r="AB19" i="62"/>
  <c r="AF19" s="1"/>
  <c r="BH29" i="40" s="1"/>
  <c r="BX28" i="191"/>
  <c r="CB28" s="1"/>
  <c r="BX27" i="38"/>
  <c r="CB27" s="1"/>
  <c r="BC36" i="40" s="1"/>
  <c r="AJ42" i="192"/>
  <c r="AN42" s="1"/>
  <c r="AZ16" i="62"/>
  <c r="BD16" s="1"/>
  <c r="BK26" i="40" s="1"/>
  <c r="AZ17" i="193"/>
  <c r="BD17" s="1"/>
  <c r="BP14" i="62"/>
  <c r="BT14" s="1"/>
  <c r="BM24" i="40" s="1"/>
  <c r="BP15" i="193"/>
  <c r="BT15" s="1"/>
  <c r="AR37" i="191"/>
  <c r="AV37" s="1"/>
  <c r="AR36" i="193"/>
  <c r="AV36" s="1"/>
  <c r="D8"/>
  <c r="H8" s="1"/>
  <c r="D20" i="192"/>
  <c r="H20" s="1"/>
  <c r="BP32" i="191"/>
  <c r="BT32" s="1"/>
  <c r="BP43" i="192"/>
  <c r="BT43" s="1"/>
  <c r="AZ38"/>
  <c r="BD38" s="1"/>
  <c r="BH8" i="38"/>
  <c r="T17" i="40" s="1"/>
  <c r="L31" i="38"/>
  <c r="N40" i="40" s="1"/>
  <c r="L43" i="192"/>
  <c r="P43" s="1"/>
  <c r="AZ42"/>
  <c r="BD42" s="1"/>
  <c r="BH26" i="38"/>
  <c r="BL26" s="1"/>
  <c r="BA35" i="40" s="1"/>
  <c r="BP17" i="62"/>
  <c r="BT17" s="1"/>
  <c r="BM27" i="40" s="1"/>
  <c r="L33" i="62"/>
  <c r="P33" s="1"/>
  <c r="BF43" i="40" s="1"/>
  <c r="T20" i="38"/>
  <c r="X20" s="1"/>
  <c r="AV29" i="40" s="1"/>
  <c r="AZ15" i="193"/>
  <c r="BD15" s="1"/>
  <c r="BX36"/>
  <c r="CB36" s="1"/>
  <c r="BH7" i="62"/>
  <c r="BL7" s="1"/>
  <c r="BL17" i="40" s="1"/>
  <c r="L24" i="38"/>
  <c r="N33" i="40" s="1"/>
  <c r="BX24" i="38"/>
  <c r="CB24" s="1"/>
  <c r="BC33" i="40" s="1"/>
  <c r="AR35" i="38"/>
  <c r="AV35" s="1"/>
  <c r="AY44" i="40" s="1"/>
  <c r="AB23" i="191"/>
  <c r="AF23" s="1"/>
  <c r="AR32" i="193"/>
  <c r="AV32" s="1"/>
  <c r="BX23" i="38"/>
  <c r="V32" i="40" s="1"/>
  <c r="AB31" i="62"/>
  <c r="AF31" s="1"/>
  <c r="BH41" i="40" s="1"/>
  <c r="BX32" i="191"/>
  <c r="CB32" s="1"/>
  <c r="BX18"/>
  <c r="CB18" s="1"/>
  <c r="L27"/>
  <c r="P27" s="1"/>
  <c r="AJ24" i="192"/>
  <c r="AN24" s="1"/>
  <c r="AB29" i="38"/>
  <c r="P38" i="40" s="1"/>
  <c r="BH31" i="62"/>
  <c r="BL31" s="1"/>
  <c r="BL41" i="40" s="1"/>
  <c r="AZ28" i="38"/>
  <c r="S37" i="40" s="1"/>
  <c r="L11" i="38"/>
  <c r="N20" i="40" s="1"/>
  <c r="L17" i="62"/>
  <c r="P17" s="1"/>
  <c r="BF27" i="40" s="1"/>
  <c r="AB27" i="193"/>
  <c r="AF27" s="1"/>
  <c r="AB11" i="191"/>
  <c r="AF11" s="1"/>
  <c r="AJ7" i="62"/>
  <c r="AN7" s="1"/>
  <c r="BI17" i="40" s="1"/>
  <c r="BP14" i="191"/>
  <c r="BT14" s="1"/>
  <c r="AJ14" i="62"/>
  <c r="AN14" s="1"/>
  <c r="BI24" i="40" s="1"/>
  <c r="T7" i="193"/>
  <c r="X7" s="1"/>
  <c r="BP38"/>
  <c r="BT38" s="1"/>
  <c r="AJ25" i="191"/>
  <c r="AN25" s="1"/>
  <c r="AZ21" i="193"/>
  <c r="BD21" s="1"/>
  <c r="L23" i="38"/>
  <c r="P23" s="1"/>
  <c r="AU32" i="40" s="1"/>
  <c r="BP32" i="193"/>
  <c r="BT32" s="1"/>
  <c r="CF22" i="62"/>
  <c r="CJ22" s="1"/>
  <c r="BO32" i="40" s="1"/>
  <c r="T36" i="191"/>
  <c r="X36" s="1"/>
  <c r="BH25" i="193"/>
  <c r="BL25" s="1"/>
  <c r="BX11" i="38"/>
  <c r="CB11" s="1"/>
  <c r="BC20" i="40" s="1"/>
  <c r="AZ19" i="192"/>
  <c r="BD19" s="1"/>
  <c r="BH18" i="62"/>
  <c r="BL18" s="1"/>
  <c r="BL28" i="40" s="1"/>
  <c r="T12" i="38"/>
  <c r="X12" s="1"/>
  <c r="AV21" i="40" s="1"/>
  <c r="BP8" i="191"/>
  <c r="BT8" s="1"/>
  <c r="D7" i="38"/>
  <c r="M16" i="40" s="1"/>
  <c r="AJ38" i="192"/>
  <c r="AN38" s="1"/>
  <c r="BH13" i="38"/>
  <c r="T22" i="40" s="1"/>
  <c r="AR36" i="192"/>
  <c r="AV36" s="1"/>
  <c r="D11" i="38"/>
  <c r="H11" s="1"/>
  <c r="AT20" i="40" s="1"/>
  <c r="BP18" i="191"/>
  <c r="BT18" s="1"/>
  <c r="BP20" i="192"/>
  <c r="BT20" s="1"/>
  <c r="BP8" i="62"/>
  <c r="BT8" s="1"/>
  <c r="BM18" i="40" s="1"/>
  <c r="CF20" i="62"/>
  <c r="CJ20" s="1"/>
  <c r="BO30" i="40" s="1"/>
  <c r="T32" i="62"/>
  <c r="X32" s="1"/>
  <c r="BG42" i="40" s="1"/>
  <c r="BP32" i="62"/>
  <c r="BT32" s="1"/>
  <c r="BM42" i="40" s="1"/>
  <c r="BP34" i="191"/>
  <c r="BT34" s="1"/>
  <c r="T33"/>
  <c r="X33" s="1"/>
  <c r="AR9" i="38"/>
  <c r="R18" i="40" s="1"/>
  <c r="T14" i="62"/>
  <c r="X14" s="1"/>
  <c r="BG24" i="40" s="1"/>
  <c r="AR20" i="191"/>
  <c r="AV20" s="1"/>
  <c r="AR18" i="62"/>
  <c r="AV18" s="1"/>
  <c r="BJ28" i="40" s="1"/>
  <c r="CF38" i="193"/>
  <c r="CJ38" s="1"/>
  <c r="CF39" i="191"/>
  <c r="CJ39" s="1"/>
  <c r="CF27"/>
  <c r="CJ27" s="1"/>
  <c r="CF25" i="62"/>
  <c r="CJ25" s="1"/>
  <c r="BO35" i="40" s="1"/>
  <c r="AB30" i="38"/>
  <c r="AF30" s="1"/>
  <c r="AW39" i="40" s="1"/>
  <c r="AB30" i="193"/>
  <c r="AF30" s="1"/>
  <c r="D27" i="192"/>
  <c r="H27" s="1"/>
  <c r="D15" i="193"/>
  <c r="H15" s="1"/>
  <c r="BX39" i="38"/>
  <c r="CB39" s="1"/>
  <c r="BC48" i="40" s="1"/>
  <c r="BX39" i="193"/>
  <c r="CB39" s="1"/>
  <c r="T11" i="38"/>
  <c r="X11" s="1"/>
  <c r="AV20" i="40" s="1"/>
  <c r="T12" i="191"/>
  <c r="X12" s="1"/>
  <c r="D23" i="62"/>
  <c r="H23" s="1"/>
  <c r="BE33" i="40" s="1"/>
  <c r="D36" i="192"/>
  <c r="H36" s="1"/>
  <c r="AJ36" i="193"/>
  <c r="AN36" s="1"/>
  <c r="AJ35" i="62"/>
  <c r="AN35" s="1"/>
  <c r="BI45" i="40" s="1"/>
  <c r="BX30" i="191"/>
  <c r="CB30" s="1"/>
  <c r="BX29" i="38"/>
  <c r="V38" i="40" s="1"/>
  <c r="BH19" i="191"/>
  <c r="BL19" s="1"/>
  <c r="BH18" i="193"/>
  <c r="BL18" s="1"/>
  <c r="AJ13" i="62"/>
  <c r="AN13" s="1"/>
  <c r="BI23" i="40" s="1"/>
  <c r="AJ14" i="38"/>
  <c r="AN14" s="1"/>
  <c r="AX23" i="40" s="1"/>
  <c r="AB19" i="192"/>
  <c r="AF19" s="1"/>
  <c r="AB6" i="62"/>
  <c r="AF6" s="1"/>
  <c r="BH16" i="40" s="1"/>
  <c r="AR51" i="192"/>
  <c r="AV51" s="1"/>
  <c r="AR39" i="38"/>
  <c r="AV39" s="1"/>
  <c r="AY48" i="40" s="1"/>
  <c r="BP29" i="62"/>
  <c r="BT29" s="1"/>
  <c r="BM39" i="40" s="1"/>
  <c r="BP42" i="192"/>
  <c r="BT42" s="1"/>
  <c r="T28"/>
  <c r="X28" s="1"/>
  <c r="CF26"/>
  <c r="CJ26" s="1"/>
  <c r="AR17" i="193"/>
  <c r="AV17" s="1"/>
  <c r="L47" i="192"/>
  <c r="P47" s="1"/>
  <c r="BP15" i="191"/>
  <c r="BT15" s="1"/>
  <c r="BP13" i="62"/>
  <c r="BT13" s="1"/>
  <c r="BM23" i="40" s="1"/>
  <c r="BH48" i="192"/>
  <c r="BL48" s="1"/>
  <c r="AZ24"/>
  <c r="BD24" s="1"/>
  <c r="AZ26" i="191"/>
  <c r="BD26" s="1"/>
  <c r="AZ25" i="38"/>
  <c r="S34" i="40" s="1"/>
  <c r="BP49" i="192"/>
  <c r="BT49" s="1"/>
  <c r="T13" i="193"/>
  <c r="X13" s="1"/>
  <c r="L33" i="192"/>
  <c r="P33" s="1"/>
  <c r="CF18" i="193"/>
  <c r="CJ18" s="1"/>
  <c r="AZ38"/>
  <c r="BD38" s="1"/>
  <c r="BH15" i="62"/>
  <c r="BL15" s="1"/>
  <c r="BL25" i="40" s="1"/>
  <c r="AJ35" i="192"/>
  <c r="AN35" s="1"/>
  <c r="CF28"/>
  <c r="CJ28" s="1"/>
  <c r="T37" i="191"/>
  <c r="X37" s="1"/>
  <c r="AB30" i="62"/>
  <c r="AF30" s="1"/>
  <c r="BH40" i="40" s="1"/>
  <c r="AB14" i="193"/>
  <c r="AF14" s="1"/>
  <c r="CF30" i="62"/>
  <c r="CJ30" s="1"/>
  <c r="BO40" i="40" s="1"/>
  <c r="BP35" i="193"/>
  <c r="BT35" s="1"/>
  <c r="T8"/>
  <c r="X8" s="1"/>
  <c r="BP24" i="192"/>
  <c r="BT24" s="1"/>
  <c r="BP27" i="62"/>
  <c r="BT27" s="1"/>
  <c r="BM37" i="40" s="1"/>
  <c r="BP28" i="38"/>
  <c r="U37" i="40" s="1"/>
  <c r="D26" i="191"/>
  <c r="H26" s="1"/>
  <c r="AJ31" i="193"/>
  <c r="AN31" s="1"/>
  <c r="AJ30" i="62"/>
  <c r="AN30" s="1"/>
  <c r="BI40" i="40" s="1"/>
  <c r="BX8" i="191"/>
  <c r="CB8" s="1"/>
  <c r="AR41"/>
  <c r="AR44" s="1"/>
  <c r="AJ11" i="193"/>
  <c r="AN11" s="1"/>
  <c r="AB38" i="191"/>
  <c r="AF38" s="1"/>
  <c r="AR26"/>
  <c r="AV26" s="1"/>
  <c r="L25" i="193"/>
  <c r="P25" s="1"/>
  <c r="BX33" i="192"/>
  <c r="CB33" s="1"/>
  <c r="BH28" i="62"/>
  <c r="BL28" s="1"/>
  <c r="BL38" i="40" s="1"/>
  <c r="AR21" i="62"/>
  <c r="AV21" s="1"/>
  <c r="BJ31" i="40" s="1"/>
  <c r="CF46" i="192"/>
  <c r="CJ46" s="1"/>
  <c r="L11" i="191"/>
  <c r="P11" s="1"/>
  <c r="BP41"/>
  <c r="BP39" i="62"/>
  <c r="BP42" s="1"/>
  <c r="AJ17" i="191"/>
  <c r="AN17" s="1"/>
  <c r="AJ16" i="193"/>
  <c r="AN16" s="1"/>
  <c r="AR27" i="192"/>
  <c r="AV27" s="1"/>
  <c r="AR16" i="191"/>
  <c r="AV16" s="1"/>
  <c r="T29"/>
  <c r="X29" s="1"/>
  <c r="T27" i="62"/>
  <c r="X27" s="1"/>
  <c r="BG37" i="40" s="1"/>
  <c r="AB25" i="193"/>
  <c r="AF25" s="1"/>
  <c r="AB26" i="191"/>
  <c r="AF26" s="1"/>
  <c r="AB13" i="193"/>
  <c r="AF13" s="1"/>
  <c r="AB25" i="192"/>
  <c r="AF25" s="1"/>
  <c r="AB17" i="62"/>
  <c r="AF17" s="1"/>
  <c r="BH27" i="40" s="1"/>
  <c r="AB18" i="38"/>
  <c r="P27" i="40" s="1"/>
  <c r="CF12" i="193"/>
  <c r="CJ12" s="1"/>
  <c r="CF13" i="191"/>
  <c r="CJ13" s="1"/>
  <c r="BX38" i="193"/>
  <c r="CB38" s="1"/>
  <c r="AZ36" i="38"/>
  <c r="BD36" s="1"/>
  <c r="AZ45" i="40" s="1"/>
  <c r="BX10" i="62"/>
  <c r="CB10" s="1"/>
  <c r="BN20" i="40" s="1"/>
  <c r="BX11" i="193"/>
  <c r="CB11" s="1"/>
  <c r="AZ6" i="62"/>
  <c r="BD6" s="1"/>
  <c r="BK16" i="40" s="1"/>
  <c r="AZ8" i="191"/>
  <c r="BD8" s="1"/>
  <c r="BH19" i="193"/>
  <c r="BL19" s="1"/>
  <c r="BH31" i="192"/>
  <c r="BL31" s="1"/>
  <c r="T13" i="191"/>
  <c r="X13" s="1"/>
  <c r="T24" i="192"/>
  <c r="X24" s="1"/>
  <c r="BP7" i="38"/>
  <c r="BP43" s="1"/>
  <c r="BP19" i="192"/>
  <c r="BT19" s="1"/>
  <c r="D19"/>
  <c r="H19" s="1"/>
  <c r="D7" i="193"/>
  <c r="H7" s="1"/>
  <c r="AR45" i="192"/>
  <c r="AV45" s="1"/>
  <c r="AR33" i="38"/>
  <c r="AV33" s="1"/>
  <c r="AY42" i="40" s="1"/>
  <c r="BH35" i="193"/>
  <c r="BL35" s="1"/>
  <c r="BH36" i="191"/>
  <c r="BL36" s="1"/>
  <c r="BH13" i="193"/>
  <c r="BL13" s="1"/>
  <c r="D23" i="38"/>
  <c r="H23" s="1"/>
  <c r="AT32" i="40" s="1"/>
  <c r="D35" i="192"/>
  <c r="H35" s="1"/>
  <c r="CF36"/>
  <c r="CJ36" s="1"/>
  <c r="L29" i="193"/>
  <c r="P29" s="1"/>
  <c r="BP17" i="38"/>
  <c r="U26" i="40" s="1"/>
  <c r="AB38" i="192"/>
  <c r="AF38" s="1"/>
  <c r="BP8" i="38"/>
  <c r="BT8" s="1"/>
  <c r="BB17" i="40" s="1"/>
  <c r="BP9" i="193"/>
  <c r="BT9" s="1"/>
  <c r="CF22" i="191"/>
  <c r="CJ22" s="1"/>
  <c r="T45" i="192"/>
  <c r="X45" s="1"/>
  <c r="T33" i="38"/>
  <c r="X33" s="1"/>
  <c r="AV42" i="40" s="1"/>
  <c r="BP45" i="192"/>
  <c r="BT45" s="1"/>
  <c r="T32" i="193"/>
  <c r="X32" s="1"/>
  <c r="AR8" i="62"/>
  <c r="AV8" s="1"/>
  <c r="BJ18" i="40" s="1"/>
  <c r="T27" i="192"/>
  <c r="X27" s="1"/>
  <c r="T15" i="193"/>
  <c r="X15" s="1"/>
  <c r="AR19" i="38"/>
  <c r="R28" i="40" s="1"/>
  <c r="CF37" i="62"/>
  <c r="CJ37" s="1"/>
  <c r="BO47" i="40" s="1"/>
  <c r="CF38" i="192"/>
  <c r="CJ38" s="1"/>
  <c r="AB31" i="191"/>
  <c r="AF31" s="1"/>
  <c r="D15" i="38"/>
  <c r="M24" i="40" s="1"/>
  <c r="BX51" i="192"/>
  <c r="CB51" s="1"/>
  <c r="T10" i="62"/>
  <c r="X10" s="1"/>
  <c r="BG20" i="40" s="1"/>
  <c r="D24" i="193"/>
  <c r="H24" s="1"/>
  <c r="AJ37" i="191"/>
  <c r="AN37" s="1"/>
  <c r="BX41" i="192"/>
  <c r="CB41" s="1"/>
  <c r="BH17" i="62"/>
  <c r="BL17" s="1"/>
  <c r="BL27" i="40" s="1"/>
  <c r="AJ15" i="191"/>
  <c r="AN15" s="1"/>
  <c r="AB7" i="193"/>
  <c r="AF7" s="1"/>
  <c r="AR40" i="191"/>
  <c r="AV40" s="1"/>
  <c r="BP31"/>
  <c r="BT31" s="1"/>
  <c r="T16" i="38"/>
  <c r="X16" s="1"/>
  <c r="AV25" i="40" s="1"/>
  <c r="T17" i="191"/>
  <c r="X17" s="1"/>
  <c r="CF14" i="193"/>
  <c r="CJ14" s="1"/>
  <c r="AR16" i="62"/>
  <c r="AV16" s="1"/>
  <c r="BJ26" i="40" s="1"/>
  <c r="L34" i="62"/>
  <c r="P34" s="1"/>
  <c r="BF44" i="40" s="1"/>
  <c r="L36" i="191"/>
  <c r="P36" s="1"/>
  <c r="BP14" i="193"/>
  <c r="BT14" s="1"/>
  <c r="BH36" i="38"/>
  <c r="BL36" s="1"/>
  <c r="BA45" i="40" s="1"/>
  <c r="AZ13" i="191"/>
  <c r="BD13" s="1"/>
  <c r="AZ25" i="193"/>
  <c r="BD25" s="1"/>
  <c r="BP37" i="38"/>
  <c r="U46" i="40" s="1"/>
  <c r="T12" i="62"/>
  <c r="X12" s="1"/>
  <c r="BG22" i="40" s="1"/>
  <c r="T14" i="191"/>
  <c r="X14" s="1"/>
  <c r="L21" i="38"/>
  <c r="N30" i="40" s="1"/>
  <c r="CF30" i="192"/>
  <c r="CJ30" s="1"/>
  <c r="AZ38" i="38"/>
  <c r="S47" i="40" s="1"/>
  <c r="AZ37" i="62"/>
  <c r="BD37" s="1"/>
  <c r="BK47" i="40" s="1"/>
  <c r="BH16" i="193"/>
  <c r="BL16" s="1"/>
  <c r="AJ23" i="38"/>
  <c r="AN23" s="1"/>
  <c r="AX32" i="40" s="1"/>
  <c r="CF16" i="193"/>
  <c r="CJ16" s="1"/>
  <c r="CF17" i="191"/>
  <c r="CJ17" s="1"/>
  <c r="T48" i="192"/>
  <c r="X48" s="1"/>
  <c r="AB31" i="38"/>
  <c r="P40" i="40" s="1"/>
  <c r="AB26" i="192"/>
  <c r="AF26" s="1"/>
  <c r="AB14" i="38"/>
  <c r="P23" i="40" s="1"/>
  <c r="CF31" i="38"/>
  <c r="CJ31" s="1"/>
  <c r="BD40" i="40" s="1"/>
  <c r="BP36" i="191"/>
  <c r="BT36" s="1"/>
  <c r="BP47" i="192"/>
  <c r="BT47" s="1"/>
  <c r="T8" i="38"/>
  <c r="O17" i="40" s="1"/>
  <c r="BP11" i="62"/>
  <c r="BT11" s="1"/>
  <c r="BM21" i="40" s="1"/>
  <c r="BP29" i="191"/>
  <c r="BT29" s="1"/>
  <c r="D25" i="193"/>
  <c r="H25" s="1"/>
  <c r="D25" i="38"/>
  <c r="H25" s="1"/>
  <c r="AT34" i="40" s="1"/>
  <c r="AJ43" i="192"/>
  <c r="AN43" s="1"/>
  <c r="BX6" i="62"/>
  <c r="CB6" s="1"/>
  <c r="BN16" i="40" s="1"/>
  <c r="AR52" i="192"/>
  <c r="AR55" s="1"/>
  <c r="AR40" i="193"/>
  <c r="AR43" s="1"/>
  <c r="AJ23" i="192"/>
  <c r="AN23" s="1"/>
  <c r="AJ12" i="191"/>
  <c r="AN12" s="1"/>
  <c r="AB37" i="38"/>
  <c r="AF37" s="1"/>
  <c r="AW46" i="40" s="1"/>
  <c r="AB49" i="192"/>
  <c r="AF49" s="1"/>
  <c r="AR25" i="193"/>
  <c r="AV25" s="1"/>
  <c r="AR25" i="38"/>
  <c r="AV25" s="1"/>
  <c r="AY34" i="40" s="1"/>
  <c r="L25" i="38"/>
  <c r="P25" s="1"/>
  <c r="AU34" i="40" s="1"/>
  <c r="L26" i="191"/>
  <c r="P26" s="1"/>
  <c r="BX20" i="62"/>
  <c r="CB20" s="1"/>
  <c r="BN30" i="40" s="1"/>
  <c r="BX22" i="191"/>
  <c r="CB22" s="1"/>
  <c r="BH29" i="193"/>
  <c r="BL29" s="1"/>
  <c r="BH30" i="191"/>
  <c r="BL30" s="1"/>
  <c r="AR22" i="193"/>
  <c r="AV22" s="1"/>
  <c r="AR34" i="192"/>
  <c r="AV34" s="1"/>
  <c r="CF34" i="38"/>
  <c r="W43" i="40" s="1"/>
  <c r="CF34" i="193"/>
  <c r="CJ34" s="1"/>
  <c r="L10"/>
  <c r="P10" s="1"/>
  <c r="L9" i="62"/>
  <c r="P9" s="1"/>
  <c r="BF19" i="40" s="1"/>
  <c r="CK44" i="19"/>
  <c r="BP40" i="193"/>
  <c r="BT40" s="1"/>
  <c r="AJ28" i="192"/>
  <c r="AN28" s="1"/>
  <c r="AR15" i="193"/>
  <c r="AV15" s="1"/>
  <c r="T28"/>
  <c r="X28" s="1"/>
  <c r="AB25" i="38"/>
  <c r="AF25" s="1"/>
  <c r="AW34" i="40" s="1"/>
  <c r="AB12" i="62"/>
  <c r="AF12" s="1"/>
  <c r="BH22" i="40" s="1"/>
  <c r="AB30" i="192"/>
  <c r="AF30" s="1"/>
  <c r="CF11" i="62"/>
  <c r="CJ11" s="1"/>
  <c r="BO21" i="40" s="1"/>
  <c r="AZ36" i="193"/>
  <c r="BD36" s="1"/>
  <c r="BH31"/>
  <c r="BL31" s="1"/>
  <c r="BX23" i="192"/>
  <c r="CB23" s="1"/>
  <c r="AZ7" i="38"/>
  <c r="BD7" s="1"/>
  <c r="AZ16" i="40" s="1"/>
  <c r="BH19" i="38"/>
  <c r="BL19" s="1"/>
  <c r="BA28" i="40" s="1"/>
  <c r="T12" i="193"/>
  <c r="X12" s="1"/>
  <c r="BP7"/>
  <c r="BT7" s="1"/>
  <c r="D6" i="62"/>
  <c r="H6" s="1"/>
  <c r="BE16" i="40" s="1"/>
  <c r="T14" i="193"/>
  <c r="X14" s="1"/>
  <c r="AR34" i="191"/>
  <c r="AV34" s="1"/>
  <c r="L37"/>
  <c r="P37" s="1"/>
  <c r="BH34" i="62"/>
  <c r="BL34" s="1"/>
  <c r="BL44" i="40" s="1"/>
  <c r="BH12" i="62"/>
  <c r="BL12" s="1"/>
  <c r="BL22" i="40" s="1"/>
  <c r="BH14" i="191"/>
  <c r="BL14" s="1"/>
  <c r="D36"/>
  <c r="H36" s="1"/>
  <c r="D22" i="62"/>
  <c r="H22" s="1"/>
  <c r="BE32" i="40" s="1"/>
  <c r="CF24" i="38"/>
  <c r="CJ24" s="1"/>
  <c r="BD33" i="40" s="1"/>
  <c r="L30" i="191"/>
  <c r="P30" s="1"/>
  <c r="CF39" i="193"/>
  <c r="CJ39" s="1"/>
  <c r="BP29" i="192"/>
  <c r="BT29" s="1"/>
  <c r="BP17" i="193"/>
  <c r="BT17" s="1"/>
  <c r="AB26" i="38"/>
  <c r="P35" i="40" s="1"/>
  <c r="BP8" i="193"/>
  <c r="BT8" s="1"/>
  <c r="CF33" i="192"/>
  <c r="CJ33" s="1"/>
  <c r="AR10" i="191"/>
  <c r="AV10" s="1"/>
  <c r="CF14" i="38"/>
  <c r="W23" i="40" s="1"/>
  <c r="AZ11" i="62"/>
  <c r="BD11" s="1"/>
  <c r="BK21" i="40" s="1"/>
  <c r="BQ44" i="19"/>
  <c r="CF19" i="191"/>
  <c r="CJ19" s="1"/>
  <c r="AJ23" i="193"/>
  <c r="AN23" s="1"/>
  <c r="BP13" i="191"/>
  <c r="BT13" s="1"/>
  <c r="BG44" i="19"/>
  <c r="BP24" i="191"/>
  <c r="BT24" s="1"/>
  <c r="BH30" i="62"/>
  <c r="BL30" s="1"/>
  <c r="BL40" i="40" s="1"/>
  <c r="AJ39" i="191"/>
  <c r="AN39" s="1"/>
  <c r="D35" i="38"/>
  <c r="M44" i="40" s="1"/>
  <c r="CF23" i="62"/>
  <c r="CJ23" s="1"/>
  <c r="BO33" i="40" s="1"/>
  <c r="L28" i="62"/>
  <c r="P28" s="1"/>
  <c r="BF38" i="40" s="1"/>
  <c r="BP22" i="38"/>
  <c r="U31" i="40" s="1"/>
  <c r="AB25" i="62"/>
  <c r="AF25" s="1"/>
  <c r="BH35" i="40" s="1"/>
  <c r="AR42" i="192"/>
  <c r="AV42" s="1"/>
  <c r="AZ24" i="38"/>
  <c r="BD24" s="1"/>
  <c r="AZ33" i="40" s="1"/>
  <c r="L25" i="192"/>
  <c r="P25" s="1"/>
  <c r="L6" i="62"/>
  <c r="P6" s="1"/>
  <c r="BF16" i="40" s="1"/>
  <c r="AJ9" i="38"/>
  <c r="Q18" i="40" s="1"/>
  <c r="D19" i="62"/>
  <c r="H19" s="1"/>
  <c r="BE29" i="40" s="1"/>
  <c r="BX38" i="191"/>
  <c r="CB38" s="1"/>
  <c r="AR26" i="192"/>
  <c r="AV26" s="1"/>
  <c r="BH23" i="191"/>
  <c r="BL23" s="1"/>
  <c r="BX29" i="62"/>
  <c r="CB29" s="1"/>
  <c r="BN39" i="40" s="1"/>
  <c r="AZ26" i="62"/>
  <c r="BD26" s="1"/>
  <c r="BK36" i="40" s="1"/>
  <c r="CF15" i="193"/>
  <c r="CJ15" s="1"/>
  <c r="D30" i="38"/>
  <c r="M39" i="40" s="1"/>
  <c r="T29" i="62"/>
  <c r="X29" s="1"/>
  <c r="BG39" i="40" s="1"/>
  <c r="D29" i="191"/>
  <c r="H29" s="1"/>
  <c r="CF22" i="192"/>
  <c r="CJ22" s="1"/>
  <c r="T23" i="62"/>
  <c r="X23" s="1"/>
  <c r="BG33" i="40" s="1"/>
  <c r="CF37" i="193"/>
  <c r="CJ37" s="1"/>
  <c r="BP17" i="191"/>
  <c r="BT17" s="1"/>
  <c r="L34"/>
  <c r="P34" s="1"/>
  <c r="AB52" i="192"/>
  <c r="AF52" s="1"/>
  <c r="BX18" i="62"/>
  <c r="CB18" s="1"/>
  <c r="BN28" i="40" s="1"/>
  <c r="CF28" i="62"/>
  <c r="CJ28" s="1"/>
  <c r="BO38" i="40" s="1"/>
  <c r="AR27" i="193"/>
  <c r="AV27" s="1"/>
  <c r="AZ13" i="62"/>
  <c r="BD13" s="1"/>
  <c r="BK23" i="40" s="1"/>
  <c r="AZ14" i="193"/>
  <c r="BD14" s="1"/>
  <c r="BX9"/>
  <c r="CB9" s="1"/>
  <c r="L28" i="192"/>
  <c r="P28" s="1"/>
  <c r="L17" i="191"/>
  <c r="P17" s="1"/>
  <c r="AJ46" i="192"/>
  <c r="AN46" s="1"/>
  <c r="DE44" i="19"/>
  <c r="CF7" i="38"/>
  <c r="W16" i="40" s="1"/>
  <c r="CF21" i="191"/>
  <c r="CJ21" s="1"/>
  <c r="CF20" i="38"/>
  <c r="W29" i="40" s="1"/>
  <c r="BH14" i="193"/>
  <c r="BL14" s="1"/>
  <c r="BH14" i="38"/>
  <c r="BL14" s="1"/>
  <c r="BA23" i="40" s="1"/>
  <c r="AJ24" i="62"/>
  <c r="AN24" s="1"/>
  <c r="BI34" i="40" s="1"/>
  <c r="AJ37" i="192"/>
  <c r="AN37" s="1"/>
  <c r="T24" i="191"/>
  <c r="X24" s="1"/>
  <c r="T34" i="38"/>
  <c r="X34" s="1"/>
  <c r="AV43" i="40" s="1"/>
  <c r="AB29" i="192"/>
  <c r="AF29" s="1"/>
  <c r="AJ11" i="62"/>
  <c r="AN11" s="1"/>
  <c r="BI21" i="40" s="1"/>
  <c r="BP51" i="192"/>
  <c r="BT51" s="1"/>
  <c r="AZ34" i="193"/>
  <c r="BD34" s="1"/>
  <c r="AJ27" i="38"/>
  <c r="Q36" i="40" s="1"/>
  <c r="T25" i="38"/>
  <c r="X25" s="1"/>
  <c r="AV34" i="40" s="1"/>
  <c r="CF47" i="192"/>
  <c r="CJ47" s="1"/>
  <c r="BP21" i="38"/>
  <c r="BT21" s="1"/>
  <c r="BB30" i="40" s="1"/>
  <c r="BH17" i="193"/>
  <c r="BL17" s="1"/>
  <c r="AZ44" i="192"/>
  <c r="BD44" s="1"/>
  <c r="AB34" i="38"/>
  <c r="P43" i="40" s="1"/>
  <c r="AB12" i="38"/>
  <c r="AF12" s="1"/>
  <c r="AW21" i="40" s="1"/>
  <c r="L20" i="193"/>
  <c r="P20" s="1"/>
  <c r="D11" i="62"/>
  <c r="H11" s="1"/>
  <c r="BE21" i="40" s="1"/>
  <c r="BP19" i="193"/>
  <c r="BT19" s="1"/>
  <c r="BH24" i="38"/>
  <c r="BL24" s="1"/>
  <c r="BA33" i="40" s="1"/>
  <c r="AR34" i="38"/>
  <c r="R43" i="40" s="1"/>
  <c r="T18" i="38"/>
  <c r="O27" i="40" s="1"/>
  <c r="AB39" i="38"/>
  <c r="AF39" s="1"/>
  <c r="AW48" i="40" s="1"/>
  <c r="AZ36" i="191"/>
  <c r="BD36" s="1"/>
  <c r="BP35" i="192"/>
  <c r="BT35" s="1"/>
  <c r="AR23" i="193"/>
  <c r="AV23" s="1"/>
  <c r="D9" i="38"/>
  <c r="H9" s="1"/>
  <c r="AT18" i="40" s="1"/>
  <c r="CF31" i="192"/>
  <c r="CJ31" s="1"/>
  <c r="T40" i="193"/>
  <c r="AR13" i="191"/>
  <c r="AV13" s="1"/>
  <c r="BH39" i="193"/>
  <c r="BL39" s="1"/>
  <c r="T15" i="191"/>
  <c r="X15" s="1"/>
  <c r="L36" i="38"/>
  <c r="N45" i="40" s="1"/>
  <c r="AJ38" i="193"/>
  <c r="AN38" s="1"/>
  <c r="D35"/>
  <c r="H35" s="1"/>
  <c r="CF51" i="192"/>
  <c r="CJ51" s="1"/>
  <c r="BP21" i="62"/>
  <c r="BT21" s="1"/>
  <c r="BM31" i="40" s="1"/>
  <c r="CF9" i="38"/>
  <c r="CJ9" s="1"/>
  <c r="BD18" i="40" s="1"/>
  <c r="D19" i="191"/>
  <c r="H19" s="1"/>
  <c r="AZ36" i="192"/>
  <c r="BD36" s="1"/>
  <c r="L13" i="193"/>
  <c r="P13" s="1"/>
  <c r="L19" i="192"/>
  <c r="P19" s="1"/>
  <c r="AJ10" i="191"/>
  <c r="AN10" s="1"/>
  <c r="D20" i="38"/>
  <c r="H20" s="1"/>
  <c r="AT29" i="40" s="1"/>
  <c r="BX37" i="193"/>
  <c r="CB37" s="1"/>
  <c r="AR14"/>
  <c r="AV14" s="1"/>
  <c r="BH34" i="192"/>
  <c r="BL34" s="1"/>
  <c r="BX30" i="193"/>
  <c r="CB30" s="1"/>
  <c r="AZ39" i="192"/>
  <c r="BD39" s="1"/>
  <c r="CF27"/>
  <c r="CJ27" s="1"/>
  <c r="D42"/>
  <c r="H42" s="1"/>
  <c r="T30" i="193"/>
  <c r="X30" s="1"/>
  <c r="D28"/>
  <c r="H28" s="1"/>
  <c r="CF10" i="38"/>
  <c r="CJ10" s="1"/>
  <c r="BD19" i="40" s="1"/>
  <c r="T36" i="192"/>
  <c r="X36" s="1"/>
  <c r="CF38" i="191"/>
  <c r="CJ38" s="1"/>
  <c r="BP16" i="38"/>
  <c r="U25" i="40" s="1"/>
  <c r="L32" i="62"/>
  <c r="P32" s="1"/>
  <c r="BF42" i="40" s="1"/>
  <c r="AB41" i="191"/>
  <c r="AB44" s="1"/>
  <c r="AB39" i="62"/>
  <c r="AF39" s="1"/>
  <c r="BX31" i="192"/>
  <c r="CB31" s="1"/>
  <c r="CF29" i="193"/>
  <c r="CJ29" s="1"/>
  <c r="AR27" i="38"/>
  <c r="AV27" s="1"/>
  <c r="AY36" i="40" s="1"/>
  <c r="AZ15" i="191"/>
  <c r="BD15" s="1"/>
  <c r="BX9" i="38"/>
  <c r="CB9" s="1"/>
  <c r="BC18" i="40" s="1"/>
  <c r="L15" i="62"/>
  <c r="P15" s="1"/>
  <c r="BF25" i="40" s="1"/>
  <c r="AJ34" i="193"/>
  <c r="AN34" s="1"/>
  <c r="CF7"/>
  <c r="CJ7" s="1"/>
  <c r="CF8" i="191"/>
  <c r="CJ8" s="1"/>
  <c r="CF19" i="62"/>
  <c r="CJ19" s="1"/>
  <c r="BO29" i="40" s="1"/>
  <c r="BH26" i="192"/>
  <c r="BL26" s="1"/>
  <c r="AJ26" i="191"/>
  <c r="AN26" s="1"/>
  <c r="T22" i="62"/>
  <c r="X22" s="1"/>
  <c r="BG32" i="40" s="1"/>
  <c r="T23" i="38"/>
  <c r="O32" i="40" s="1"/>
  <c r="T34" i="193"/>
  <c r="X34" s="1"/>
  <c r="AB17" i="38"/>
  <c r="P26" i="40" s="1"/>
  <c r="AJ12" i="193"/>
  <c r="AN12" s="1"/>
  <c r="BP40" i="191"/>
  <c r="BT40" s="1"/>
  <c r="AZ46" i="192"/>
  <c r="BD46" s="1"/>
  <c r="AJ26" i="62"/>
  <c r="AN26" s="1"/>
  <c r="BI36" i="40" s="1"/>
  <c r="T26" i="191"/>
  <c r="X26" s="1"/>
  <c r="CF35" i="38"/>
  <c r="CJ35" s="1"/>
  <c r="BD44" i="40" s="1"/>
  <c r="BP33" i="192"/>
  <c r="BT33" s="1"/>
  <c r="BH29"/>
  <c r="BL29" s="1"/>
  <c r="AZ32" i="193"/>
  <c r="BD32" s="1"/>
  <c r="AB35" i="191"/>
  <c r="AF35" s="1"/>
  <c r="AB13"/>
  <c r="AF13" s="1"/>
  <c r="L20" i="38"/>
  <c r="P20" s="1"/>
  <c r="AU29" i="40" s="1"/>
  <c r="D24" i="192"/>
  <c r="H24" s="1"/>
  <c r="D13" i="191"/>
  <c r="H13" s="1"/>
  <c r="BP19" i="38"/>
  <c r="BT19" s="1"/>
  <c r="BB28" i="40" s="1"/>
  <c r="BP20" i="191"/>
  <c r="BT20" s="1"/>
  <c r="BH36" i="192"/>
  <c r="BL36" s="1"/>
  <c r="BH25" i="191"/>
  <c r="BL25" s="1"/>
  <c r="AR46" i="192"/>
  <c r="AV46" s="1"/>
  <c r="AR34" i="193"/>
  <c r="AV34" s="1"/>
  <c r="T30" i="192"/>
  <c r="X30" s="1"/>
  <c r="T18" i="193"/>
  <c r="X18" s="1"/>
  <c r="AB51" i="192"/>
  <c r="AF51" s="1"/>
  <c r="AB38" i="62"/>
  <c r="AF38" s="1"/>
  <c r="BH48" i="40" s="1"/>
  <c r="AZ34" i="62"/>
  <c r="BD34" s="1"/>
  <c r="BK44" i="40" s="1"/>
  <c r="AZ47" i="192"/>
  <c r="BD47" s="1"/>
  <c r="BP23" i="193"/>
  <c r="BT23" s="1"/>
  <c r="AR23" i="38"/>
  <c r="R32" i="40" s="1"/>
  <c r="D8" i="62"/>
  <c r="H8" s="1"/>
  <c r="BE18" i="40" s="1"/>
  <c r="CF20" i="191"/>
  <c r="CJ20" s="1"/>
  <c r="T41"/>
  <c r="T44" s="1"/>
  <c r="T40" i="38"/>
  <c r="X40" s="1"/>
  <c r="AR24" i="192"/>
  <c r="AV24" s="1"/>
  <c r="AR11" i="62"/>
  <c r="AV11" s="1"/>
  <c r="BJ21" i="40" s="1"/>
  <c r="BH38" i="62"/>
  <c r="BL38" s="1"/>
  <c r="BL48" i="40" s="1"/>
  <c r="BH51" i="192"/>
  <c r="BL51" s="1"/>
  <c r="T14" i="38"/>
  <c r="O23" i="40" s="1"/>
  <c r="T13" i="62"/>
  <c r="X13" s="1"/>
  <c r="BG23" i="40" s="1"/>
  <c r="L36" i="193"/>
  <c r="P36" s="1"/>
  <c r="L48" i="192"/>
  <c r="P48" s="1"/>
  <c r="AJ50"/>
  <c r="AN50" s="1"/>
  <c r="D34" i="62"/>
  <c r="H34" s="1"/>
  <c r="BE44" i="40" s="1"/>
  <c r="CF38" i="62"/>
  <c r="CJ38" s="1"/>
  <c r="BO48" i="40" s="1"/>
  <c r="BP22" i="193"/>
  <c r="BT22" s="1"/>
  <c r="BP34" i="192"/>
  <c r="BT34" s="1"/>
  <c r="AR29" i="62"/>
  <c r="AV29" s="1"/>
  <c r="BJ39" i="40" s="1"/>
  <c r="D17" i="62"/>
  <c r="H17" s="1"/>
  <c r="BE27" i="40" s="1"/>
  <c r="L8" i="191"/>
  <c r="P8" s="1"/>
  <c r="D20" i="193"/>
  <c r="H20" s="1"/>
  <c r="BX37" i="38"/>
  <c r="V46" i="40" s="1"/>
  <c r="AR14" i="38"/>
  <c r="AV14" s="1"/>
  <c r="AY23" i="40" s="1"/>
  <c r="BH22" i="38"/>
  <c r="T31" i="40" s="1"/>
  <c r="BX42" i="192"/>
  <c r="CB42" s="1"/>
  <c r="AZ27" i="193"/>
  <c r="BD27" s="1"/>
  <c r="CF14" i="62"/>
  <c r="CJ14" s="1"/>
  <c r="BO24" i="40" s="1"/>
  <c r="D31" i="191"/>
  <c r="H31" s="1"/>
  <c r="T30" i="38"/>
  <c r="O39" i="40" s="1"/>
  <c r="D28" i="38"/>
  <c r="H28" s="1"/>
  <c r="AT37" i="40" s="1"/>
  <c r="CF9" i="62"/>
  <c r="CJ9" s="1"/>
  <c r="BO19" i="40" s="1"/>
  <c r="T24" i="193"/>
  <c r="X24" s="1"/>
  <c r="CF37" i="38"/>
  <c r="W46" i="40" s="1"/>
  <c r="BP16" i="193"/>
  <c r="BT16" s="1"/>
  <c r="L33"/>
  <c r="P33" s="1"/>
  <c r="AM44" i="19"/>
  <c r="CF29" i="38"/>
  <c r="CJ29" s="1"/>
  <c r="BD38" i="40" s="1"/>
  <c r="BX21" i="192"/>
  <c r="CB21" s="1"/>
  <c r="AJ35" i="191"/>
  <c r="AN35" s="1"/>
  <c r="AZ34" i="38"/>
  <c r="S43" i="40" s="1"/>
  <c r="AJ28" i="191"/>
  <c r="AN28" s="1"/>
  <c r="T37" i="192"/>
  <c r="X37" s="1"/>
  <c r="CF36" i="191"/>
  <c r="CJ36" s="1"/>
  <c r="BP21" i="193"/>
  <c r="BT21" s="1"/>
  <c r="BH17" i="38"/>
  <c r="BL17" s="1"/>
  <c r="BA26" i="40" s="1"/>
  <c r="AZ31" i="62"/>
  <c r="BD31" s="1"/>
  <c r="BK41" i="40" s="1"/>
  <c r="AB46" i="192"/>
  <c r="AF46" s="1"/>
  <c r="AB11" i="62"/>
  <c r="AF11" s="1"/>
  <c r="BH21" i="40" s="1"/>
  <c r="L32" i="192"/>
  <c r="P32" s="1"/>
  <c r="AR24" i="191"/>
  <c r="AV24" s="1"/>
  <c r="D9" i="193"/>
  <c r="H9" s="1"/>
  <c r="CF19"/>
  <c r="CJ19" s="1"/>
  <c r="AC44" i="19"/>
  <c r="AB27" i="192"/>
  <c r="AF27" s="1"/>
  <c r="BX17" i="38"/>
  <c r="CB17" s="1"/>
  <c r="BC26" i="40" s="1"/>
  <c r="AR29" i="191"/>
  <c r="AV29" s="1"/>
  <c r="BH39" i="62"/>
  <c r="BH42" s="1"/>
  <c r="AB14"/>
  <c r="AF14" s="1"/>
  <c r="BH24" i="40" s="1"/>
  <c r="AB16" i="191"/>
  <c r="AF16" s="1"/>
  <c r="BX17" i="193"/>
  <c r="CB17" s="1"/>
  <c r="AR28"/>
  <c r="AV28" s="1"/>
  <c r="AR40" i="192"/>
  <c r="AV40" s="1"/>
  <c r="CA44" i="19"/>
  <c r="BH40" i="38"/>
  <c r="BL40" s="1"/>
  <c r="BH25" i="62"/>
  <c r="BL25" s="1"/>
  <c r="BL35" i="40" s="1"/>
  <c r="BP18" i="38"/>
  <c r="BT18" s="1"/>
  <c r="BB27" i="40" s="1"/>
  <c r="BX29" i="192"/>
  <c r="CB29" s="1"/>
  <c r="BX37" i="62"/>
  <c r="CB37" s="1"/>
  <c r="BN47" i="40" s="1"/>
  <c r="BH31" i="38"/>
  <c r="BL31" s="1"/>
  <c r="BA40" i="40" s="1"/>
  <c r="BX39" i="191"/>
  <c r="CB39" s="1"/>
  <c r="BX38" i="38"/>
  <c r="CB38" s="1"/>
  <c r="BC47" i="40" s="1"/>
  <c r="BH43" i="192"/>
  <c r="BL43" s="1"/>
  <c r="BP7" i="62"/>
  <c r="BT7" s="1"/>
  <c r="BM17" i="40" s="1"/>
  <c r="BP10" i="191"/>
  <c r="BT10" s="1"/>
  <c r="BP21" i="192"/>
  <c r="BT21" s="1"/>
  <c r="CF21" i="38"/>
  <c r="CJ21" s="1"/>
  <c r="BD30" i="40" s="1"/>
  <c r="AR31" i="191"/>
  <c r="AV31" s="1"/>
  <c r="D18" i="193"/>
  <c r="H18" s="1"/>
  <c r="CF10" i="191"/>
  <c r="CJ10" s="1"/>
  <c r="AZ18" i="62"/>
  <c r="BD18" s="1"/>
  <c r="BK28" i="40" s="1"/>
  <c r="CF8" i="62"/>
  <c r="CJ8" s="1"/>
  <c r="BO18" i="40" s="1"/>
  <c r="BX24" i="62"/>
  <c r="CB24" s="1"/>
  <c r="BN34" i="40" s="1"/>
  <c r="CF9" i="193"/>
  <c r="CJ9" s="1"/>
  <c r="AZ19" i="38"/>
  <c r="BD19" s="1"/>
  <c r="AZ28" i="40" s="1"/>
  <c r="BX26" i="191"/>
  <c r="CB26" s="1"/>
  <c r="AZ31" i="192"/>
  <c r="BD31" s="1"/>
  <c r="BX37"/>
  <c r="CB37" s="1"/>
  <c r="BX25" i="193"/>
  <c r="CB25" s="1"/>
  <c r="D52" i="192"/>
  <c r="H52" s="1"/>
  <c r="D25"/>
  <c r="H25" s="1"/>
  <c r="I44" i="19"/>
  <c r="D40" i="193"/>
  <c r="D43" s="1"/>
  <c r="D14" i="191"/>
  <c r="H14" s="1"/>
  <c r="AJ19"/>
  <c r="AN19" s="1"/>
  <c r="AJ18" i="38"/>
  <c r="Q27" i="40" s="1"/>
  <c r="AZ20" i="191"/>
  <c r="BD20" s="1"/>
  <c r="AJ18" i="193"/>
  <c r="AN18" s="1"/>
  <c r="AJ30" i="192"/>
  <c r="AN30" s="1"/>
  <c r="AN40" i="193"/>
  <c r="CB40"/>
  <c r="M49" i="40"/>
  <c r="H40" i="38"/>
  <c r="AV7"/>
  <c r="AY16" i="40" s="1"/>
  <c r="R16"/>
  <c r="AN21" i="38"/>
  <c r="AX30" i="40" s="1"/>
  <c r="Q30"/>
  <c r="AF33" i="38"/>
  <c r="AW42" i="40" s="1"/>
  <c r="P42"/>
  <c r="BT9" i="38"/>
  <c r="BB18" i="40" s="1"/>
  <c r="U18"/>
  <c r="R25"/>
  <c r="AV16" i="38"/>
  <c r="AY25" i="40" s="1"/>
  <c r="P13" i="38"/>
  <c r="AU22" i="40" s="1"/>
  <c r="N22"/>
  <c r="P7" i="38"/>
  <c r="AU16" i="40" s="1"/>
  <c r="N16"/>
  <c r="W47"/>
  <c r="CJ38" i="38"/>
  <c r="BD47" i="40" s="1"/>
  <c r="V39"/>
  <c r="CB30" i="38"/>
  <c r="BC39" i="40" s="1"/>
  <c r="BD27" i="38"/>
  <c r="AZ36" i="40" s="1"/>
  <c r="S36"/>
  <c r="AN36" i="38"/>
  <c r="AX45" i="40" s="1"/>
  <c r="Q45"/>
  <c r="BL18" i="38"/>
  <c r="BA27" i="40" s="1"/>
  <c r="T27"/>
  <c r="N42"/>
  <c r="P33" i="38"/>
  <c r="AU42" i="40" s="1"/>
  <c r="P49"/>
  <c r="AF40" i="38"/>
  <c r="V28" i="40"/>
  <c r="CB19" i="38"/>
  <c r="BC28" i="40" s="1"/>
  <c r="P16" i="38"/>
  <c r="AU25" i="40" s="1"/>
  <c r="N25"/>
  <c r="H10" i="38"/>
  <c r="AT19" i="40" s="1"/>
  <c r="M19"/>
  <c r="M30"/>
  <c r="H21" i="38"/>
  <c r="AT30" i="40" s="1"/>
  <c r="P27" i="38"/>
  <c r="AU36" i="40" s="1"/>
  <c r="N36"/>
  <c r="CJ17" i="38"/>
  <c r="BD26" i="40" s="1"/>
  <c r="W26"/>
  <c r="Q44"/>
  <c r="AN35" i="38"/>
  <c r="AX44" i="40" s="1"/>
  <c r="V35"/>
  <c r="CB26" i="38"/>
  <c r="BC35" i="40" s="1"/>
  <c r="AN7" i="38"/>
  <c r="AX16" i="40" s="1"/>
  <c r="Q16"/>
  <c r="M48"/>
  <c r="H39" i="38"/>
  <c r="AT48" i="40" s="1"/>
  <c r="V44"/>
  <c r="CB35" i="38"/>
  <c r="BC44" i="40" s="1"/>
  <c r="O31"/>
  <c r="X22" i="38"/>
  <c r="AV31" i="40" s="1"/>
  <c r="CB7" i="38"/>
  <c r="BC16" i="40" s="1"/>
  <c r="V16"/>
  <c r="S29"/>
  <c r="BD20" i="38"/>
  <c r="AZ29" i="40" s="1"/>
  <c r="CB25" i="38"/>
  <c r="BC34" i="40" s="1"/>
  <c r="V34"/>
  <c r="U32"/>
  <c r="BT23" i="38"/>
  <c r="BB32" i="40" s="1"/>
  <c r="BL25" i="38"/>
  <c r="BA34" i="40" s="1"/>
  <c r="T34"/>
  <c r="CJ36" i="38"/>
  <c r="BD45" i="40" s="1"/>
  <c r="W45"/>
  <c r="BD39" i="38"/>
  <c r="AZ48" i="40" s="1"/>
  <c r="S48"/>
  <c r="BD9" i="38"/>
  <c r="AZ18" i="40" s="1"/>
  <c r="S18"/>
  <c r="R39"/>
  <c r="AV30" i="38"/>
  <c r="AY39" i="40" s="1"/>
  <c r="M45"/>
  <c r="H36" i="38"/>
  <c r="AT45" i="40" s="1"/>
  <c r="BD40" i="193"/>
  <c r="BD43" s="1"/>
  <c r="AZ43"/>
  <c r="W25" i="40"/>
  <c r="CJ16" i="38"/>
  <c r="BD25" i="40" s="1"/>
  <c r="X36" i="38"/>
  <c r="AV45" i="40" s="1"/>
  <c r="O45"/>
  <c r="P22" i="38"/>
  <c r="AU31" i="40" s="1"/>
  <c r="N31"/>
  <c r="Q42"/>
  <c r="AN33" i="38"/>
  <c r="AX42" i="40" s="1"/>
  <c r="BT35" i="38"/>
  <c r="BB44" i="40" s="1"/>
  <c r="U44"/>
  <c r="AF15" i="38"/>
  <c r="AW24" i="40" s="1"/>
  <c r="P24"/>
  <c r="N26"/>
  <c r="P17" i="38"/>
  <c r="AU26" i="40" s="1"/>
  <c r="AN12" i="38"/>
  <c r="AX21" i="40" s="1"/>
  <c r="Q21"/>
  <c r="BL29" i="38"/>
  <c r="BA38" i="40" s="1"/>
  <c r="T38"/>
  <c r="R24"/>
  <c r="AV15" i="38"/>
  <c r="AY24" i="40" s="1"/>
  <c r="CJ39" i="38"/>
  <c r="BD48" i="40" s="1"/>
  <c r="W48"/>
  <c r="AN39" i="62"/>
  <c r="X32" i="38"/>
  <c r="AV41" i="40" s="1"/>
  <c r="O41"/>
  <c r="P29"/>
  <c r="AF20" i="38"/>
  <c r="AW29" i="40" s="1"/>
  <c r="BT31" i="38"/>
  <c r="BB40" i="40" s="1"/>
  <c r="U40"/>
  <c r="M23"/>
  <c r="H14" i="38"/>
  <c r="AT23" i="40" s="1"/>
  <c r="CB12" i="38"/>
  <c r="BC21" i="40" s="1"/>
  <c r="V21"/>
  <c r="T36"/>
  <c r="BL27" i="38"/>
  <c r="BA36" i="40" s="1"/>
  <c r="M28"/>
  <c r="H19" i="38"/>
  <c r="AT28" i="40" s="1"/>
  <c r="AF21" i="38"/>
  <c r="AW30" i="40" s="1"/>
  <c r="P30"/>
  <c r="BL28" i="38"/>
  <c r="BA37" i="40" s="1"/>
  <c r="T37"/>
  <c r="AF8" i="38"/>
  <c r="AW17" i="40" s="1"/>
  <c r="P17"/>
  <c r="CF42" i="62"/>
  <c r="CJ39"/>
  <c r="T25" i="40"/>
  <c r="BL16" i="38"/>
  <c r="BA25" i="40" s="1"/>
  <c r="S22"/>
  <c r="BD13" i="38"/>
  <c r="AZ22" i="40" s="1"/>
  <c r="Q41"/>
  <c r="AN32" i="38"/>
  <c r="AX41" i="40" s="1"/>
  <c r="AN19" i="38"/>
  <c r="AX28" i="40" s="1"/>
  <c r="Q28"/>
  <c r="K39" i="19"/>
  <c r="AY39"/>
  <c r="CC39"/>
  <c r="U33"/>
  <c r="U12"/>
  <c r="K8"/>
  <c r="AO22"/>
  <c r="BI32"/>
  <c r="U34"/>
  <c r="U28"/>
  <c r="CM23"/>
  <c r="BS13"/>
  <c r="CC22"/>
  <c r="CC37"/>
  <c r="AE28"/>
  <c r="AE32"/>
  <c r="CC19"/>
  <c r="AO13"/>
  <c r="BI28"/>
  <c r="BI9"/>
  <c r="AY9"/>
  <c r="CW12"/>
  <c r="K37"/>
  <c r="AE6"/>
  <c r="CM36"/>
  <c r="AE35"/>
  <c r="DG9"/>
  <c r="K21"/>
  <c r="DG30"/>
  <c r="K15"/>
  <c r="BS15"/>
  <c r="AY21"/>
  <c r="AY7"/>
  <c r="BI25"/>
  <c r="U21"/>
  <c r="CW16"/>
  <c r="CM19"/>
  <c r="K10"/>
  <c r="AO24"/>
  <c r="DG13"/>
  <c r="CW10"/>
  <c r="AE14"/>
  <c r="AE34"/>
  <c r="U26"/>
  <c r="AO17"/>
  <c r="CM29"/>
  <c r="AE38"/>
  <c r="AO35"/>
  <c r="AO23"/>
  <c r="K22"/>
  <c r="CW31"/>
  <c r="CC24"/>
  <c r="CM12"/>
  <c r="CM10"/>
  <c r="BI38"/>
  <c r="CC13"/>
  <c r="DG18"/>
  <c r="BS21"/>
  <c r="CC29"/>
  <c r="CM14"/>
  <c r="BS17"/>
  <c r="AY10"/>
  <c r="AE30"/>
  <c r="BI23"/>
  <c r="AE23"/>
  <c r="K30"/>
  <c r="CW15"/>
  <c r="AO10"/>
  <c r="CW38"/>
  <c r="CW21"/>
  <c r="U29"/>
  <c r="AY33"/>
  <c r="DG17"/>
  <c r="CM32"/>
  <c r="CC30"/>
  <c r="BS28"/>
  <c r="DG20"/>
  <c r="U27"/>
  <c r="DG12"/>
  <c r="AE21"/>
  <c r="K12"/>
  <c r="BI16"/>
  <c r="K26"/>
  <c r="U14"/>
  <c r="K25"/>
  <c r="U37"/>
  <c r="BI17"/>
  <c r="AE13"/>
  <c r="BS27"/>
  <c r="DG33"/>
  <c r="U6"/>
  <c r="AO32"/>
  <c r="U24"/>
  <c r="BS22"/>
  <c r="BS39"/>
  <c r="CW39"/>
  <c r="AY37"/>
  <c r="CM26"/>
  <c r="AE36"/>
  <c r="BS11"/>
  <c r="CM24"/>
  <c r="DG26"/>
  <c r="BS37"/>
  <c r="AY27"/>
  <c r="BS26"/>
  <c r="CW29"/>
  <c r="BI29"/>
  <c r="BS30"/>
  <c r="CC33"/>
  <c r="DG36"/>
  <c r="CC36"/>
  <c r="CC17"/>
  <c r="U25"/>
  <c r="BS29"/>
  <c r="DG35"/>
  <c r="BI11"/>
  <c r="AE10"/>
  <c r="CC38"/>
  <c r="DG31"/>
  <c r="DG8"/>
  <c r="BI27"/>
  <c r="U22"/>
  <c r="U32"/>
  <c r="K13"/>
  <c r="BI36"/>
  <c r="AY22"/>
  <c r="CC8"/>
  <c r="AO19"/>
  <c r="CW20"/>
  <c r="U10"/>
  <c r="CM13"/>
  <c r="BS14"/>
  <c r="BS18"/>
  <c r="CC32"/>
  <c r="DG34"/>
  <c r="AY28"/>
  <c r="BI18"/>
  <c r="CC20"/>
  <c r="CM7"/>
  <c r="AY6"/>
  <c r="AO37"/>
  <c r="BS23"/>
  <c r="AE19"/>
  <c r="U23"/>
  <c r="AE20"/>
  <c r="U11"/>
  <c r="BI8"/>
  <c r="CM22"/>
  <c r="BI10"/>
  <c r="AY32"/>
  <c r="DG22"/>
  <c r="AE22"/>
  <c r="BS10"/>
  <c r="CC25"/>
  <c r="AO26"/>
  <c r="CC11"/>
  <c r="CM34"/>
  <c r="K36"/>
  <c r="DG23"/>
  <c r="AY13"/>
  <c r="CC18"/>
  <c r="DG6"/>
  <c r="U8"/>
  <c r="DG7"/>
  <c r="DG15"/>
  <c r="AE8"/>
  <c r="BI14"/>
  <c r="CW9"/>
  <c r="AO30"/>
  <c r="CC9"/>
  <c r="AE29"/>
  <c r="U35"/>
  <c r="CW34"/>
  <c r="AE12"/>
  <c r="AE26"/>
  <c r="AE37"/>
  <c r="CW37"/>
  <c r="AO9"/>
  <c r="BS7"/>
  <c r="CM28"/>
  <c r="CM37"/>
  <c r="CW32"/>
  <c r="BI21"/>
  <c r="CC6"/>
  <c r="CW6"/>
  <c r="AO38"/>
  <c r="AE7"/>
  <c r="DG39"/>
  <c r="AE39"/>
  <c r="BI39"/>
  <c r="BS35"/>
  <c r="U9"/>
  <c r="DG21"/>
  <c r="BI19"/>
  <c r="U7"/>
  <c r="BI7"/>
  <c r="CC34"/>
  <c r="AY36"/>
  <c r="U20"/>
  <c r="BI13"/>
  <c r="CC21"/>
  <c r="AY17"/>
  <c r="CW7"/>
  <c r="DG11"/>
  <c r="CM33"/>
  <c r="DG16"/>
  <c r="AY25"/>
  <c r="CM16"/>
  <c r="AO18"/>
  <c r="BS24"/>
  <c r="U38"/>
  <c r="AE11"/>
  <c r="CM27"/>
  <c r="DG27"/>
  <c r="BS31"/>
  <c r="BI30"/>
  <c r="AY16"/>
  <c r="CW18"/>
  <c r="CM17"/>
  <c r="DG24"/>
  <c r="CM25"/>
  <c r="U13"/>
  <c r="U30"/>
  <c r="CW35"/>
  <c r="AY31"/>
  <c r="CM9"/>
  <c r="CC31"/>
  <c r="CC16"/>
  <c r="AY35"/>
  <c r="CW25"/>
  <c r="AY14"/>
  <c r="BS33"/>
  <c r="BS6"/>
  <c r="K6"/>
  <c r="BI35"/>
  <c r="CW19"/>
  <c r="CM18"/>
  <c r="U31"/>
  <c r="DG14"/>
  <c r="K20"/>
  <c r="BI26"/>
  <c r="BS9"/>
  <c r="CM30"/>
  <c r="K11"/>
  <c r="BI33"/>
  <c r="BI22"/>
  <c r="BS32"/>
  <c r="BI34"/>
  <c r="CC28"/>
  <c r="AE17"/>
  <c r="AO20"/>
  <c r="CC10"/>
  <c r="U19"/>
  <c r="AY26"/>
  <c r="AO11"/>
  <c r="DG38"/>
  <c r="CM20"/>
  <c r="K14"/>
  <c r="AO12"/>
  <c r="AO25"/>
  <c r="K9"/>
  <c r="BI20"/>
  <c r="CW17"/>
  <c r="CM38"/>
  <c r="CW24"/>
  <c r="AY20"/>
  <c r="U15"/>
  <c r="CW36"/>
  <c r="AO28"/>
  <c r="AE25"/>
  <c r="K19"/>
  <c r="CW23"/>
  <c r="BI15"/>
  <c r="AO15"/>
  <c r="K17"/>
  <c r="CC26"/>
  <c r="CC15"/>
  <c r="CM6"/>
  <c r="AO33"/>
  <c r="DG19"/>
  <c r="U39"/>
  <c r="AY15"/>
  <c r="AE27"/>
  <c r="CW28"/>
  <c r="CW11"/>
  <c r="AO31"/>
  <c r="CM11"/>
  <c r="K18"/>
  <c r="AY30"/>
  <c r="CW26"/>
  <c r="K35"/>
  <c r="CC27"/>
  <c r="AO34"/>
  <c r="BS12"/>
  <c r="DG37"/>
  <c r="AO27"/>
  <c r="AY19"/>
  <c r="CM15"/>
  <c r="BS36"/>
  <c r="DG28"/>
  <c r="AY29"/>
  <c r="CM21"/>
  <c r="DG25"/>
  <c r="K38"/>
  <c r="CM39"/>
  <c r="CC7"/>
  <c r="AE15"/>
  <c r="CW14"/>
  <c r="K32"/>
  <c r="U17"/>
  <c r="CM31"/>
  <c r="BI12"/>
  <c r="DG32"/>
  <c r="K16"/>
  <c r="AE16"/>
  <c r="BI6"/>
  <c r="CC12"/>
  <c r="CC35"/>
  <c r="CC14"/>
  <c r="CW22"/>
  <c r="AE9"/>
  <c r="BS19"/>
  <c r="AY8"/>
  <c r="AY12"/>
  <c r="AO29"/>
  <c r="BS25"/>
  <c r="AY11"/>
  <c r="CW33"/>
  <c r="CW27"/>
  <c r="BS8"/>
  <c r="BI31"/>
  <c r="AE18"/>
  <c r="BS38"/>
  <c r="K27"/>
  <c r="AY38"/>
  <c r="DG10"/>
  <c r="U18"/>
  <c r="BS20"/>
  <c r="K33"/>
  <c r="K23"/>
  <c r="DG29"/>
  <c r="CC23"/>
  <c r="AO14"/>
  <c r="AO6"/>
  <c r="K29"/>
  <c r="AE24"/>
  <c r="CM8"/>
  <c r="U36"/>
  <c r="AO7"/>
  <c r="AO36"/>
  <c r="K7"/>
  <c r="BI37"/>
  <c r="K28"/>
  <c r="BI24"/>
  <c r="BS16"/>
  <c r="CM35"/>
  <c r="U16"/>
  <c r="CW13"/>
  <c r="BS34"/>
  <c r="CW30"/>
  <c r="AE33"/>
  <c r="CW8"/>
  <c r="AO8"/>
  <c r="AY23"/>
  <c r="AY34"/>
  <c r="AO16"/>
  <c r="K34"/>
  <c r="AY24"/>
  <c r="K24"/>
  <c r="K31"/>
  <c r="AY18"/>
  <c r="AO21"/>
  <c r="AE31"/>
  <c r="AO39"/>
  <c r="AV28" i="38"/>
  <c r="AY37" i="40" s="1"/>
  <c r="R37"/>
  <c r="AN25" i="38"/>
  <c r="AX34" i="40" s="1"/>
  <c r="Q34"/>
  <c r="BT39" i="38"/>
  <c r="BB48" i="40" s="1"/>
  <c r="U48"/>
  <c r="BD32" i="38"/>
  <c r="AZ41" i="40" s="1"/>
  <c r="S41"/>
  <c r="M21"/>
  <c r="H12" i="38"/>
  <c r="AT21" i="40" s="1"/>
  <c r="AN24" i="38"/>
  <c r="AX33" i="40" s="1"/>
  <c r="Q33"/>
  <c r="S30"/>
  <c r="BD21" i="38"/>
  <c r="AZ30" i="40" s="1"/>
  <c r="BL52" i="192"/>
  <c r="CJ19" i="38"/>
  <c r="BD28" i="40" s="1"/>
  <c r="W28"/>
  <c r="X39" i="62"/>
  <c r="T48" i="40"/>
  <c r="BL39" i="38"/>
  <c r="BA48" i="40" s="1"/>
  <c r="T32"/>
  <c r="BL23" i="38"/>
  <c r="BA32" i="40" s="1"/>
  <c r="H29" i="38"/>
  <c r="AT38" i="40" s="1"/>
  <c r="M38"/>
  <c r="AN34" i="38"/>
  <c r="AX43" i="40" s="1"/>
  <c r="Q43"/>
  <c r="AR42" i="62"/>
  <c r="AV39"/>
  <c r="R31" i="40"/>
  <c r="AV22" i="38"/>
  <c r="AY31" i="40" s="1"/>
  <c r="N19"/>
  <c r="P10" i="38"/>
  <c r="AU19" i="40" s="1"/>
  <c r="U49"/>
  <c r="BT40" i="38"/>
  <c r="S44" i="40"/>
  <c r="BD35" i="38"/>
  <c r="AZ44" i="40" s="1"/>
  <c r="CJ12" i="38"/>
  <c r="BD21" i="40" s="1"/>
  <c r="W21"/>
  <c r="X52" i="192"/>
  <c r="X55" s="1"/>
  <c r="T55"/>
  <c r="R21" i="40"/>
  <c r="AV12" i="38"/>
  <c r="AY21" i="40" s="1"/>
  <c r="T44"/>
  <c r="BL35" i="38"/>
  <c r="BA44" i="40" s="1"/>
  <c r="Q47"/>
  <c r="AN38" i="38"/>
  <c r="AX47" i="40" s="1"/>
  <c r="V29"/>
  <c r="CB20" i="38"/>
  <c r="BC29" i="40" s="1"/>
  <c r="M27"/>
  <c r="H18" i="38"/>
  <c r="AT27" i="40" s="1"/>
  <c r="BL37" i="38"/>
  <c r="BA46" i="40" s="1"/>
  <c r="CJ15" i="38"/>
  <c r="BD24" i="40" s="1"/>
  <c r="W24"/>
  <c r="O33"/>
  <c r="X24" i="38"/>
  <c r="AV33" i="40" s="1"/>
  <c r="AF40" i="193"/>
  <c r="BD14" i="38"/>
  <c r="AZ23" i="40" s="1"/>
  <c r="S23"/>
  <c r="BT14" i="38"/>
  <c r="BB23" i="40" s="1"/>
  <c r="U23"/>
  <c r="M41"/>
  <c r="H32" i="38"/>
  <c r="AT41" i="40" s="1"/>
  <c r="N28"/>
  <c r="P19" i="38"/>
  <c r="AU28" i="40" s="1"/>
  <c r="O22"/>
  <c r="X13" i="38"/>
  <c r="AV22" i="40" s="1"/>
  <c r="X26" i="38"/>
  <c r="AV35" i="40" s="1"/>
  <c r="O35"/>
  <c r="N17"/>
  <c r="P8" i="38"/>
  <c r="AU17" i="40" s="1"/>
  <c r="CJ18" i="38"/>
  <c r="BD27" i="40" s="1"/>
  <c r="W27"/>
  <c r="P41" i="191"/>
  <c r="U45" i="40"/>
  <c r="BT36" i="38"/>
  <c r="BB45" i="40" s="1"/>
  <c r="BL10" i="38"/>
  <c r="BA19" i="40" s="1"/>
  <c r="T19"/>
  <c r="T41"/>
  <c r="BL32" i="38"/>
  <c r="BA41" i="40" s="1"/>
  <c r="AN15" i="38"/>
  <c r="AX24" i="40" s="1"/>
  <c r="Q24"/>
  <c r="BT27" i="38"/>
  <c r="BB36" i="40" s="1"/>
  <c r="U36"/>
  <c r="CB28" i="38"/>
  <c r="BC37" i="40" s="1"/>
  <c r="V37"/>
  <c r="CJ11" i="38"/>
  <c r="BD20" i="40" s="1"/>
  <c r="W20"/>
  <c r="P18"/>
  <c r="AF9" i="38"/>
  <c r="AW18" i="40" s="1"/>
  <c r="M25"/>
  <c r="H16" i="38"/>
  <c r="AT25" i="40" s="1"/>
  <c r="O37" l="1"/>
  <c r="V17"/>
  <c r="AF28" i="38"/>
  <c r="AW37" i="40" s="1"/>
  <c r="AV36" i="38"/>
  <c r="AY45" i="40" s="1"/>
  <c r="BD22" i="38"/>
  <c r="AZ31" i="40" s="1"/>
  <c r="U21"/>
  <c r="AN26" i="38"/>
  <c r="AX35" i="40" s="1"/>
  <c r="AN39" i="38"/>
  <c r="AX48" i="40" s="1"/>
  <c r="W22"/>
  <c r="R34"/>
  <c r="W31"/>
  <c r="N24"/>
  <c r="M35"/>
  <c r="S21"/>
  <c r="H7" i="38"/>
  <c r="AT16" i="40" s="1"/>
  <c r="CB21" i="38"/>
  <c r="BC30" i="40" s="1"/>
  <c r="P34"/>
  <c r="AV26" i="38"/>
  <c r="AY35" i="40" s="1"/>
  <c r="D43" i="38"/>
  <c r="BT7"/>
  <c r="BB16" i="40" s="1"/>
  <c r="U43"/>
  <c r="U19"/>
  <c r="P9" i="38"/>
  <c r="AU18" i="40" s="1"/>
  <c r="X19" i="38"/>
  <c r="AV28" i="40" s="1"/>
  <c r="P33"/>
  <c r="AN17" i="38"/>
  <c r="AX26" i="40" s="1"/>
  <c r="T18"/>
  <c r="AV31" i="38"/>
  <c r="AY40" i="40" s="1"/>
  <c r="BT33" i="38"/>
  <c r="BB42" i="40" s="1"/>
  <c r="AN8" i="38"/>
  <c r="AX17" i="40" s="1"/>
  <c r="AF29" i="38"/>
  <c r="AW38" i="40" s="1"/>
  <c r="T21"/>
  <c r="BL33" i="38"/>
  <c r="BA42" i="40" s="1"/>
  <c r="Q31"/>
  <c r="AN11" i="38"/>
  <c r="AX20" i="40" s="1"/>
  <c r="CJ30" i="38"/>
  <c r="BD39" i="40" s="1"/>
  <c r="X7" i="38"/>
  <c r="AV16" i="40" s="1"/>
  <c r="AN20" i="38"/>
  <c r="AX29" i="40" s="1"/>
  <c r="S27"/>
  <c r="P16"/>
  <c r="P52" s="1"/>
  <c r="CJ23" i="38"/>
  <c r="BD32" i="40" s="1"/>
  <c r="AV40" i="193"/>
  <c r="AV43" s="1"/>
  <c r="V41" i="40"/>
  <c r="AF14" i="38"/>
  <c r="AW23" i="40" s="1"/>
  <c r="R17"/>
  <c r="BL34" i="38"/>
  <c r="BA43" i="40" s="1"/>
  <c r="AV41" i="191"/>
  <c r="AV44" s="1"/>
  <c r="X30" i="38"/>
  <c r="AV39" i="40" s="1"/>
  <c r="P39" i="38"/>
  <c r="AU48" i="40" s="1"/>
  <c r="N39"/>
  <c r="H34" i="38"/>
  <c r="AT43" i="40" s="1"/>
  <c r="U16"/>
  <c r="U52" s="1"/>
  <c r="O25"/>
  <c r="M34"/>
  <c r="T42" i="62"/>
  <c r="P22" i="40"/>
  <c r="BD40" i="38"/>
  <c r="BD43" s="1"/>
  <c r="AJ42" i="62"/>
  <c r="AF7" i="38"/>
  <c r="AW16" i="40" s="1"/>
  <c r="M20"/>
  <c r="BT24" i="38"/>
  <c r="BB33" i="40" s="1"/>
  <c r="BT20" i="38"/>
  <c r="BB29" i="40" s="1"/>
  <c r="H40" i="193"/>
  <c r="H43" s="1"/>
  <c r="T33" i="40"/>
  <c r="CJ37" i="38"/>
  <c r="BD46" i="40" s="1"/>
  <c r="BT30" i="38"/>
  <c r="BB39" i="40" s="1"/>
  <c r="AN10" i="38"/>
  <c r="AX19" i="40" s="1"/>
  <c r="N44"/>
  <c r="H30" i="38"/>
  <c r="AT39" i="40" s="1"/>
  <c r="BD31" i="38"/>
  <c r="AZ40" i="40" s="1"/>
  <c r="BD33" i="38"/>
  <c r="AZ42" i="40" s="1"/>
  <c r="P36" i="38"/>
  <c r="AU45" i="40" s="1"/>
  <c r="W49"/>
  <c r="W52" s="1"/>
  <c r="CB16" i="38"/>
  <c r="BC25" i="40" s="1"/>
  <c r="V43"/>
  <c r="W33"/>
  <c r="X31" i="38"/>
  <c r="AV40" i="40" s="1"/>
  <c r="CJ33" i="38"/>
  <c r="BD42" i="40" s="1"/>
  <c r="AF32" i="38"/>
  <c r="AW41" i="40" s="1"/>
  <c r="BD8" i="38"/>
  <c r="AZ17" i="40" s="1"/>
  <c r="V18"/>
  <c r="R26"/>
  <c r="P14" i="38"/>
  <c r="AU23" i="40" s="1"/>
  <c r="P45"/>
  <c r="T28"/>
  <c r="T40"/>
  <c r="BL41" i="191"/>
  <c r="BL44" s="1"/>
  <c r="P12" i="38"/>
  <c r="AU21" i="40" s="1"/>
  <c r="X8" i="38"/>
  <c r="AV17" i="40" s="1"/>
  <c r="T39"/>
  <c r="V40"/>
  <c r="BD30" i="38"/>
  <c r="AZ39" i="40" s="1"/>
  <c r="BX55" i="192"/>
  <c r="BL55"/>
  <c r="BL39" i="62"/>
  <c r="BL49" i="40" s="1"/>
  <c r="BL52" s="1"/>
  <c r="AN27" i="38"/>
  <c r="AX36" i="40" s="1"/>
  <c r="R47"/>
  <c r="W30"/>
  <c r="BD29" i="38"/>
  <c r="AZ38" i="40" s="1"/>
  <c r="N35"/>
  <c r="N37"/>
  <c r="O43"/>
  <c r="P47"/>
  <c r="AJ43" i="38"/>
  <c r="H33"/>
  <c r="AT42" i="40" s="1"/>
  <c r="T24"/>
  <c r="X9" i="38"/>
  <c r="AV18" i="40" s="1"/>
  <c r="U47"/>
  <c r="CJ32" i="38"/>
  <c r="BD41" i="40" s="1"/>
  <c r="H24" i="38"/>
  <c r="AT33" i="40" s="1"/>
  <c r="P29" i="38"/>
  <c r="AU38" i="40" s="1"/>
  <c r="P18" i="38"/>
  <c r="AU27" i="40" s="1"/>
  <c r="AN31" i="38"/>
  <c r="AX40" i="40" s="1"/>
  <c r="S19"/>
  <c r="S32"/>
  <c r="BT26" i="38"/>
  <c r="BB35" i="40" s="1"/>
  <c r="U20"/>
  <c r="H41" i="191"/>
  <c r="H44" s="1"/>
  <c r="CJ25" i="38"/>
  <c r="BD34" i="40" s="1"/>
  <c r="AF19" i="38"/>
  <c r="AW28" i="40" s="1"/>
  <c r="N32"/>
  <c r="AV21" i="38"/>
  <c r="AY30" i="40" s="1"/>
  <c r="AF35" i="38"/>
  <c r="AW44" i="40" s="1"/>
  <c r="CJ52" i="192"/>
  <c r="CJ55" s="1"/>
  <c r="AN13" i="38"/>
  <c r="AX22" i="40" s="1"/>
  <c r="CB15" i="38"/>
  <c r="BC24" i="40" s="1"/>
  <c r="Q25"/>
  <c r="R22"/>
  <c r="R27"/>
  <c r="V19"/>
  <c r="CB40" i="38"/>
  <c r="CB43" s="1"/>
  <c r="BL21"/>
  <c r="BA30" i="40" s="1"/>
  <c r="BL22" i="38"/>
  <c r="BA31" i="40" s="1"/>
  <c r="BD34" i="38"/>
  <c r="AZ43" i="40" s="1"/>
  <c r="BH55" i="192"/>
  <c r="BT15" i="38"/>
  <c r="BB24" i="40" s="1"/>
  <c r="U30"/>
  <c r="X15" i="38"/>
  <c r="AV24" i="40" s="1"/>
  <c r="AF10" i="38"/>
  <c r="AW19" i="40" s="1"/>
  <c r="H8" i="38"/>
  <c r="AT17" i="40" s="1"/>
  <c r="AF18" i="38"/>
  <c r="AW27" i="40" s="1"/>
  <c r="P21"/>
  <c r="CF43" i="38"/>
  <c r="CJ43" i="193"/>
  <c r="H35" i="38"/>
  <c r="AT44" i="40" s="1"/>
  <c r="M36"/>
  <c r="AJ43" i="193"/>
  <c r="R49" i="40"/>
  <c r="R52" s="1"/>
  <c r="O36"/>
  <c r="CJ26" i="38"/>
  <c r="BD35" i="40" s="1"/>
  <c r="CB43" i="193"/>
  <c r="X35" i="38"/>
  <c r="AV44" i="40" s="1"/>
  <c r="AV37" i="38"/>
  <c r="AY46" i="40" s="1"/>
  <c r="T16"/>
  <c r="CB23" i="38"/>
  <c r="BC32" i="40" s="1"/>
  <c r="P34" i="38"/>
  <c r="AU43" i="40" s="1"/>
  <c r="AV10" i="38"/>
  <c r="AY19" i="40" s="1"/>
  <c r="AR43" i="38"/>
  <c r="H31"/>
  <c r="AT40" i="40" s="1"/>
  <c r="AF16" i="38"/>
  <c r="AW25" i="40" s="1"/>
  <c r="X17" i="38"/>
  <c r="AV26" i="40" s="1"/>
  <c r="U34"/>
  <c r="AN29" i="38"/>
  <c r="AX38" i="40" s="1"/>
  <c r="O38"/>
  <c r="T35"/>
  <c r="AV20" i="38"/>
  <c r="AY29" i="40" s="1"/>
  <c r="BX43" i="193"/>
  <c r="BH43" i="38"/>
  <c r="BL13"/>
  <c r="BA22" i="40" s="1"/>
  <c r="BT39" i="62"/>
  <c r="BT42" s="1"/>
  <c r="BD37" i="38"/>
  <c r="AZ46" i="40" s="1"/>
  <c r="X38" i="38"/>
  <c r="AV47" i="40" s="1"/>
  <c r="AZ55" i="192"/>
  <c r="AF23" i="38"/>
  <c r="AW32" i="40" s="1"/>
  <c r="AN40" i="38"/>
  <c r="AN43" s="1"/>
  <c r="X10"/>
  <c r="AV19" i="40" s="1"/>
  <c r="P40" i="193"/>
  <c r="P43" s="1"/>
  <c r="P31" i="38"/>
  <c r="AU40" i="40" s="1"/>
  <c r="P36"/>
  <c r="BL38" i="38"/>
  <c r="BA47" i="40" s="1"/>
  <c r="V36"/>
  <c r="X37" i="38"/>
  <c r="AV46" i="40" s="1"/>
  <c r="H38" i="38"/>
  <c r="AT47" i="40" s="1"/>
  <c r="V23"/>
  <c r="BD11" i="38"/>
  <c r="AZ20" i="40" s="1"/>
  <c r="U17"/>
  <c r="CB33" i="38"/>
  <c r="BC42" i="40" s="1"/>
  <c r="X39" i="38"/>
  <c r="AV48" i="40" s="1"/>
  <c r="BX43" i="38"/>
  <c r="P40"/>
  <c r="P43" s="1"/>
  <c r="P21"/>
  <c r="AU30" i="40" s="1"/>
  <c r="AV11" i="38"/>
  <c r="AY20" i="40" s="1"/>
  <c r="AF22" i="38"/>
  <c r="AW31" i="40" s="1"/>
  <c r="AN37" i="38"/>
  <c r="AX46" i="40" s="1"/>
  <c r="P55" i="192"/>
  <c r="N46" i="40"/>
  <c r="O34"/>
  <c r="CB37" i="38"/>
  <c r="BC46" i="40" s="1"/>
  <c r="BT17" i="38"/>
  <c r="BB26" i="40" s="1"/>
  <c r="M31"/>
  <c r="BL20" i="38"/>
  <c r="BA29" i="40" s="1"/>
  <c r="M26"/>
  <c r="CB52" i="192"/>
  <c r="CB55" s="1"/>
  <c r="P20" i="40"/>
  <c r="CB22" i="38"/>
  <c r="BC31" i="40" s="1"/>
  <c r="S33"/>
  <c r="BL11" i="38"/>
  <c r="BA20" i="40" s="1"/>
  <c r="CB36" i="38"/>
  <c r="BC45" i="40" s="1"/>
  <c r="AV29" i="38"/>
  <c r="AY38" i="40" s="1"/>
  <c r="O29"/>
  <c r="H15" i="38"/>
  <c r="AT24" i="40" s="1"/>
  <c r="AV19" i="38"/>
  <c r="AY28" i="40" s="1"/>
  <c r="U27"/>
  <c r="BT55" i="192"/>
  <c r="V27" i="40"/>
  <c r="O30"/>
  <c r="BD55" i="192"/>
  <c r="AJ55"/>
  <c r="AV24" i="38"/>
  <c r="AY33" i="40" s="1"/>
  <c r="V20"/>
  <c r="S45"/>
  <c r="P11" i="38"/>
  <c r="AU20" i="40" s="1"/>
  <c r="BT28" i="38"/>
  <c r="BB37" i="40" s="1"/>
  <c r="T23"/>
  <c r="CJ7" i="38"/>
  <c r="BD16" i="40" s="1"/>
  <c r="W36"/>
  <c r="R44"/>
  <c r="D42" i="62"/>
  <c r="CB44" i="191"/>
  <c r="O42" i="40"/>
  <c r="O20"/>
  <c r="M29"/>
  <c r="M46"/>
  <c r="CF43" i="193"/>
  <c r="AZ43" i="38"/>
  <c r="AB42" i="62"/>
  <c r="CJ28" i="38"/>
  <c r="BD37" i="40" s="1"/>
  <c r="S16"/>
  <c r="AF55" i="192"/>
  <c r="O49" i="40"/>
  <c r="O52" s="1"/>
  <c r="AV23" i="38"/>
  <c r="AY32" i="40" s="1"/>
  <c r="N29"/>
  <c r="CJ34" i="38"/>
  <c r="BD43" i="40" s="1"/>
  <c r="N34"/>
  <c r="X23" i="38"/>
  <c r="AV32" i="40" s="1"/>
  <c r="CJ14" i="38"/>
  <c r="BD23" i="40" s="1"/>
  <c r="AB55" i="192"/>
  <c r="P44" i="191"/>
  <c r="BX44"/>
  <c r="BD38" i="38"/>
  <c r="AZ47" i="40" s="1"/>
  <c r="N41"/>
  <c r="Q37"/>
  <c r="BD44" i="191"/>
  <c r="T45" i="40"/>
  <c r="S28"/>
  <c r="T49"/>
  <c r="T43" i="38"/>
  <c r="P46" i="40"/>
  <c r="AV52" i="192"/>
  <c r="AV55" s="1"/>
  <c r="AF17" i="38"/>
  <c r="AW26" i="40" s="1"/>
  <c r="BD26" i="38"/>
  <c r="AZ35" i="40" s="1"/>
  <c r="AJ44" i="191"/>
  <c r="L44"/>
  <c r="AZ44"/>
  <c r="L42" i="62"/>
  <c r="AN43" i="193"/>
  <c r="BH43"/>
  <c r="AF26" i="38"/>
  <c r="AW35" i="40" s="1"/>
  <c r="R42"/>
  <c r="X18" i="38"/>
  <c r="AV27" i="40" s="1"/>
  <c r="S25"/>
  <c r="M37"/>
  <c r="V48"/>
  <c r="BP55" i="192"/>
  <c r="W17" i="40"/>
  <c r="W19"/>
  <c r="P39"/>
  <c r="W44"/>
  <c r="L55" i="192"/>
  <c r="AN30" i="38"/>
  <c r="AX39" i="40" s="1"/>
  <c r="AN41" i="191"/>
  <c r="AN44" s="1"/>
  <c r="BP44"/>
  <c r="M22" i="40"/>
  <c r="CJ20" i="38"/>
  <c r="BD29" i="40" s="1"/>
  <c r="AV32" i="38"/>
  <c r="AY41" i="40" s="1"/>
  <c r="AF43" i="193"/>
  <c r="W18" i="40"/>
  <c r="M32"/>
  <c r="BT32" i="38"/>
  <c r="BB41" i="40" s="1"/>
  <c r="N49"/>
  <c r="N52" s="1"/>
  <c r="P24" i="38"/>
  <c r="AU33" i="40" s="1"/>
  <c r="AV9" i="38"/>
  <c r="AY18" i="40" s="1"/>
  <c r="BT29" i="38"/>
  <c r="BB38" i="40" s="1"/>
  <c r="W40"/>
  <c r="N47"/>
  <c r="S24"/>
  <c r="AB43" i="193"/>
  <c r="AN55" i="192"/>
  <c r="P48" i="40"/>
  <c r="R23"/>
  <c r="BL8" i="38"/>
  <c r="BA17" i="40" s="1"/>
  <c r="CB13" i="38"/>
  <c r="BC22" i="40" s="1"/>
  <c r="X41" i="191"/>
  <c r="X44" s="1"/>
  <c r="AF31" i="38"/>
  <c r="AW40" i="40" s="1"/>
  <c r="S26"/>
  <c r="BT41" i="191"/>
  <c r="BT44" s="1"/>
  <c r="BD28" i="38"/>
  <c r="AZ37" i="40" s="1"/>
  <c r="BT22" i="38"/>
  <c r="BB31" i="40" s="1"/>
  <c r="O21"/>
  <c r="U22"/>
  <c r="V33"/>
  <c r="R36"/>
  <c r="BL40" i="193"/>
  <c r="BL43" s="1"/>
  <c r="T43"/>
  <c r="M18" i="40"/>
  <c r="Q32"/>
  <c r="R48"/>
  <c r="AF41" i="191"/>
  <c r="AF44" s="1"/>
  <c r="BD25" i="38"/>
  <c r="AZ34" i="40" s="1"/>
  <c r="Q23"/>
  <c r="CB29" i="38"/>
  <c r="BC38" i="40" s="1"/>
  <c r="U28"/>
  <c r="BT43" i="193"/>
  <c r="AF34" i="38"/>
  <c r="AW43" i="40" s="1"/>
  <c r="V47"/>
  <c r="BT37" i="38"/>
  <c r="BB46" i="40" s="1"/>
  <c r="BP43" i="193"/>
  <c r="BX42" i="62"/>
  <c r="H55" i="192"/>
  <c r="AZ42" i="62"/>
  <c r="X40" i="193"/>
  <c r="X43" s="1"/>
  <c r="AV34" i="38"/>
  <c r="AY43" i="40" s="1"/>
  <c r="BT16" i="38"/>
  <c r="BB25" i="40" s="1"/>
  <c r="T26"/>
  <c r="AN9" i="38"/>
  <c r="AX18" i="40" s="1"/>
  <c r="W38"/>
  <c r="CJ44" i="191"/>
  <c r="X14" i="38"/>
  <c r="AV23" i="40" s="1"/>
  <c r="CF44" i="191"/>
  <c r="AN18" i="38"/>
  <c r="AX27" i="40" s="1"/>
  <c r="V26"/>
  <c r="S52"/>
  <c r="D55" i="192"/>
  <c r="AT35" i="40"/>
  <c r="BD49"/>
  <c r="AV42" i="62"/>
  <c r="BJ49" i="40"/>
  <c r="BJ52" s="1"/>
  <c r="AC16" i="62"/>
  <c r="AG16" s="1"/>
  <c r="AC18" i="191"/>
  <c r="AG18" s="1"/>
  <c r="AC29" i="192"/>
  <c r="AG29" s="1"/>
  <c r="AC17" i="38"/>
  <c r="AG17" s="1"/>
  <c r="AC17" i="193"/>
  <c r="AG17" s="1"/>
  <c r="AC49" i="192"/>
  <c r="AG49" s="1"/>
  <c r="AC37" i="38"/>
  <c r="AG37" s="1"/>
  <c r="AC36" i="62"/>
  <c r="AG36" s="1"/>
  <c r="AC38" i="191"/>
  <c r="AG38" s="1"/>
  <c r="AC37" i="193"/>
  <c r="AG37" s="1"/>
  <c r="E40" i="192"/>
  <c r="I40" s="1"/>
  <c r="E27" i="62"/>
  <c r="I27" s="1"/>
  <c r="E28" i="38"/>
  <c r="I28" s="1"/>
  <c r="E29" i="191"/>
  <c r="I29" s="1"/>
  <c r="E28" i="193"/>
  <c r="I28" s="1"/>
  <c r="BA32" i="192"/>
  <c r="BE32" s="1"/>
  <c r="BA21" i="191"/>
  <c r="BE21" s="1"/>
  <c r="BA19" i="62"/>
  <c r="BE19" s="1"/>
  <c r="BA20" i="193"/>
  <c r="BE20" s="1"/>
  <c r="BA20" i="38"/>
  <c r="BE20" s="1"/>
  <c r="BI8" i="193"/>
  <c r="BM8" s="1"/>
  <c r="BI7" i="62"/>
  <c r="BM7" s="1"/>
  <c r="BI9" i="191"/>
  <c r="BM9" s="1"/>
  <c r="BI20" i="192"/>
  <c r="BM20" s="1"/>
  <c r="BI8" i="38"/>
  <c r="BM8" s="1"/>
  <c r="BA13"/>
  <c r="BE13" s="1"/>
  <c r="BA14" i="191"/>
  <c r="BE14" s="1"/>
  <c r="BA25" i="192"/>
  <c r="BE25" s="1"/>
  <c r="BA13" i="193"/>
  <c r="BE13" s="1"/>
  <c r="BA12" i="62"/>
  <c r="BE12" s="1"/>
  <c r="BQ6"/>
  <c r="BU6" s="1"/>
  <c r="BQ19" i="192"/>
  <c r="BU19" s="1"/>
  <c r="BQ7" i="38"/>
  <c r="BU7" s="1"/>
  <c r="BQ8" i="191"/>
  <c r="BU8" s="1"/>
  <c r="BQ7" i="193"/>
  <c r="BU7" s="1"/>
  <c r="AK33" i="192"/>
  <c r="AO33" s="1"/>
  <c r="AK20" i="62"/>
  <c r="AO20" s="1"/>
  <c r="AK21" i="38"/>
  <c r="AO21" s="1"/>
  <c r="AK22" i="191"/>
  <c r="AO22" s="1"/>
  <c r="AK21" i="193"/>
  <c r="AO21" s="1"/>
  <c r="AS35" i="192"/>
  <c r="AW35" s="1"/>
  <c r="AS23" i="38"/>
  <c r="AW23" s="1"/>
  <c r="AS23" i="193"/>
  <c r="AW23" s="1"/>
  <c r="AS24" i="191"/>
  <c r="AW24" s="1"/>
  <c r="AS22" i="62"/>
  <c r="AW22" s="1"/>
  <c r="BY27" i="191"/>
  <c r="CC27" s="1"/>
  <c r="BY25" i="62"/>
  <c r="CC25" s="1"/>
  <c r="BY38" i="192"/>
  <c r="CC38" s="1"/>
  <c r="BY26" i="193"/>
  <c r="CC26" s="1"/>
  <c r="BY26" i="38"/>
  <c r="CC26" s="1"/>
  <c r="CG29" i="191"/>
  <c r="CK29" s="1"/>
  <c r="CG28" i="193"/>
  <c r="CK28" s="1"/>
  <c r="CG27" i="62"/>
  <c r="CK27" s="1"/>
  <c r="CG40" i="192"/>
  <c r="CK40" s="1"/>
  <c r="CG28" i="38"/>
  <c r="CK28" s="1"/>
  <c r="AK18"/>
  <c r="AO18" s="1"/>
  <c r="AK19" i="191"/>
  <c r="AO19" s="1"/>
  <c r="AK18" i="193"/>
  <c r="AO18" s="1"/>
  <c r="AK17" i="62"/>
  <c r="AO17" s="1"/>
  <c r="AK30" i="192"/>
  <c r="AO30" s="1"/>
  <c r="AC51"/>
  <c r="AG51" s="1"/>
  <c r="AC39" i="193"/>
  <c r="AG39" s="1"/>
  <c r="AC39" i="38"/>
  <c r="AG39" s="1"/>
  <c r="AC40" i="191"/>
  <c r="AG40" s="1"/>
  <c r="AC38" i="62"/>
  <c r="AG38" s="1"/>
  <c r="BI9"/>
  <c r="BM9" s="1"/>
  <c r="BI11" i="191"/>
  <c r="BM11" s="1"/>
  <c r="BI10" i="193"/>
  <c r="BM10" s="1"/>
  <c r="BI22" i="192"/>
  <c r="BM22" s="1"/>
  <c r="BI10" i="38"/>
  <c r="BM10" s="1"/>
  <c r="E38" i="191"/>
  <c r="I38" s="1"/>
  <c r="E37" i="193"/>
  <c r="I37" s="1"/>
  <c r="E37" i="38"/>
  <c r="I37" s="1"/>
  <c r="E36" i="62"/>
  <c r="I36" s="1"/>
  <c r="E49" i="192"/>
  <c r="I49" s="1"/>
  <c r="M12" i="193"/>
  <c r="Q12" s="1"/>
  <c r="M13" i="191"/>
  <c r="Q13" s="1"/>
  <c r="M11" i="62"/>
  <c r="Q11" s="1"/>
  <c r="M24" i="192"/>
  <c r="Q24" s="1"/>
  <c r="M12" i="38"/>
  <c r="Q12" s="1"/>
  <c r="M10" i="62"/>
  <c r="Q10" s="1"/>
  <c r="M23" i="192"/>
  <c r="Q23" s="1"/>
  <c r="M12" i="191"/>
  <c r="Q12" s="1"/>
  <c r="M11" i="38"/>
  <c r="Q11" s="1"/>
  <c r="M11" i="193"/>
  <c r="Q11" s="1"/>
  <c r="BI39" i="38"/>
  <c r="BM39" s="1"/>
  <c r="BI39" i="193"/>
  <c r="BM39" s="1"/>
  <c r="BI40" i="191"/>
  <c r="BM40" s="1"/>
  <c r="BI38" i="62"/>
  <c r="BM38" s="1"/>
  <c r="BI51" i="192"/>
  <c r="BM51" s="1"/>
  <c r="CG26" i="62"/>
  <c r="CK26" s="1"/>
  <c r="CG27" i="193"/>
  <c r="CK27" s="1"/>
  <c r="CG28" i="191"/>
  <c r="CK28" s="1"/>
  <c r="CG39" i="192"/>
  <c r="CK39" s="1"/>
  <c r="CG27" i="38"/>
  <c r="CK27" s="1"/>
  <c r="M28"/>
  <c r="Q28" s="1"/>
  <c r="M28" i="193"/>
  <c r="Q28" s="1"/>
  <c r="M40" i="192"/>
  <c r="Q40" s="1"/>
  <c r="M29" i="191"/>
  <c r="Q29" s="1"/>
  <c r="M27" i="62"/>
  <c r="Q27" s="1"/>
  <c r="AK11" i="193"/>
  <c r="AO11" s="1"/>
  <c r="AK11" i="38"/>
  <c r="AO11" s="1"/>
  <c r="AK10" i="62"/>
  <c r="AO10" s="1"/>
  <c r="AK12" i="191"/>
  <c r="AO12" s="1"/>
  <c r="AK23" i="192"/>
  <c r="AO23" s="1"/>
  <c r="BQ29" i="62"/>
  <c r="BU29" s="1"/>
  <c r="BQ42" i="192"/>
  <c r="BU42" s="1"/>
  <c r="BQ30" i="193"/>
  <c r="BU30" s="1"/>
  <c r="BQ30" i="38"/>
  <c r="BU30" s="1"/>
  <c r="BQ31" i="191"/>
  <c r="BU31" s="1"/>
  <c r="E11" i="193"/>
  <c r="I11" s="1"/>
  <c r="E23" i="192"/>
  <c r="I23" s="1"/>
  <c r="E10" i="62"/>
  <c r="I10" s="1"/>
  <c r="E11" i="38"/>
  <c r="I11" s="1"/>
  <c r="E12" i="191"/>
  <c r="I12" s="1"/>
  <c r="U36" i="193"/>
  <c r="Y36" s="1"/>
  <c r="U36" i="38"/>
  <c r="Y36" s="1"/>
  <c r="U35" i="62"/>
  <c r="Y35" s="1"/>
  <c r="U48" i="192"/>
  <c r="Y48" s="1"/>
  <c r="U37" i="191"/>
  <c r="Y37" s="1"/>
  <c r="M28" i="62"/>
  <c r="Q28" s="1"/>
  <c r="M41" i="192"/>
  <c r="Q41" s="1"/>
  <c r="M30" i="191"/>
  <c r="Q30" s="1"/>
  <c r="M29" i="193"/>
  <c r="Q29" s="1"/>
  <c r="M29" i="38"/>
  <c r="Q29" s="1"/>
  <c r="AK40" i="193"/>
  <c r="AK39" i="62"/>
  <c r="AK40" i="38"/>
  <c r="AK52" i="192"/>
  <c r="AK41" i="191"/>
  <c r="AY44" i="19"/>
  <c r="AN42" i="62"/>
  <c r="BI49" i="40"/>
  <c r="BI52" s="1"/>
  <c r="BB49"/>
  <c r="U32" i="38"/>
  <c r="Y32" s="1"/>
  <c r="U44" i="192"/>
  <c r="Y44" s="1"/>
  <c r="U31" i="62"/>
  <c r="Y31" s="1"/>
  <c r="U32" i="193"/>
  <c r="Y32" s="1"/>
  <c r="U33" i="191"/>
  <c r="Y33" s="1"/>
  <c r="E37" i="192"/>
  <c r="I37" s="1"/>
  <c r="E26" i="191"/>
  <c r="I26" s="1"/>
  <c r="E25" i="193"/>
  <c r="I25" s="1"/>
  <c r="E24" i="62"/>
  <c r="I24" s="1"/>
  <c r="E25" i="38"/>
  <c r="I25" s="1"/>
  <c r="AK47" i="192"/>
  <c r="AO47" s="1"/>
  <c r="AK34" i="62"/>
  <c r="AO34" s="1"/>
  <c r="AK35" i="193"/>
  <c r="AO35" s="1"/>
  <c r="AK36" i="191"/>
  <c r="AO36" s="1"/>
  <c r="AK35" i="38"/>
  <c r="AO35" s="1"/>
  <c r="U46" i="192"/>
  <c r="Y46" s="1"/>
  <c r="U35" i="191"/>
  <c r="Y35" s="1"/>
  <c r="U34" i="38"/>
  <c r="Y34" s="1"/>
  <c r="U33" i="62"/>
  <c r="Y33" s="1"/>
  <c r="U34" i="193"/>
  <c r="Y34" s="1"/>
  <c r="M17"/>
  <c r="Q17" s="1"/>
  <c r="M17" i="38"/>
  <c r="Q17" s="1"/>
  <c r="M16" i="62"/>
  <c r="Q16" s="1"/>
  <c r="M29" i="192"/>
  <c r="Q29" s="1"/>
  <c r="M18" i="191"/>
  <c r="Q18" s="1"/>
  <c r="E28" i="62"/>
  <c r="I28" s="1"/>
  <c r="E29" i="38"/>
  <c r="I29" s="1"/>
  <c r="E30" i="191"/>
  <c r="I30" s="1"/>
  <c r="E29" i="193"/>
  <c r="I29" s="1"/>
  <c r="E41" i="192"/>
  <c r="I41" s="1"/>
  <c r="AC8" i="38"/>
  <c r="AG8" s="1"/>
  <c r="AC9" i="191"/>
  <c r="AG9" s="1"/>
  <c r="AC7" i="62"/>
  <c r="AG7" s="1"/>
  <c r="AC20" i="192"/>
  <c r="AG20" s="1"/>
  <c r="AC8" i="193"/>
  <c r="AG8" s="1"/>
  <c r="E31" i="191"/>
  <c r="I31" s="1"/>
  <c r="E42" i="192"/>
  <c r="I42" s="1"/>
  <c r="E30" i="193"/>
  <c r="I30" s="1"/>
  <c r="E30" i="38"/>
  <c r="I30" s="1"/>
  <c r="E29" i="62"/>
  <c r="I29" s="1"/>
  <c r="CG30" i="193"/>
  <c r="CK30" s="1"/>
  <c r="CG42" i="192"/>
  <c r="CK42" s="1"/>
  <c r="CG31" i="191"/>
  <c r="CK31" s="1"/>
  <c r="CG29" i="62"/>
  <c r="CK29" s="1"/>
  <c r="CG30" i="38"/>
  <c r="CK30" s="1"/>
  <c r="M20" i="191"/>
  <c r="Q20" s="1"/>
  <c r="M18" i="62"/>
  <c r="Q18" s="1"/>
  <c r="M31" i="192"/>
  <c r="Q31" s="1"/>
  <c r="M19" i="38"/>
  <c r="Q19" s="1"/>
  <c r="M19" i="193"/>
  <c r="Q19" s="1"/>
  <c r="BA39"/>
  <c r="BE39" s="1"/>
  <c r="BA51" i="192"/>
  <c r="BE51" s="1"/>
  <c r="BA39" i="38"/>
  <c r="BE39" s="1"/>
  <c r="BA38" i="62"/>
  <c r="BE38" s="1"/>
  <c r="BA40" i="191"/>
  <c r="BE40" s="1"/>
  <c r="BY27" i="62"/>
  <c r="CC27" s="1"/>
  <c r="BY28" i="193"/>
  <c r="CC28" s="1"/>
  <c r="BY40" i="192"/>
  <c r="CC40" s="1"/>
  <c r="BY29" i="191"/>
  <c r="CC29" s="1"/>
  <c r="BY28" i="38"/>
  <c r="CC28" s="1"/>
  <c r="AC31" i="191"/>
  <c r="AG31" s="1"/>
  <c r="AC30" i="193"/>
  <c r="AG30" s="1"/>
  <c r="AC42" i="192"/>
  <c r="AG42" s="1"/>
  <c r="AC30" i="38"/>
  <c r="AG30" s="1"/>
  <c r="AC29" i="62"/>
  <c r="AG29" s="1"/>
  <c r="U22" i="192"/>
  <c r="Y22" s="1"/>
  <c r="U11" i="191"/>
  <c r="Y11" s="1"/>
  <c r="U10" i="38"/>
  <c r="Y10" s="1"/>
  <c r="U10" i="193"/>
  <c r="Y10" s="1"/>
  <c r="U9" i="62"/>
  <c r="Y9" s="1"/>
  <c r="BI13" i="38"/>
  <c r="BM13" s="1"/>
  <c r="BI13" i="193"/>
  <c r="BM13" s="1"/>
  <c r="BI14" i="191"/>
  <c r="BM14" s="1"/>
  <c r="BI12" i="62"/>
  <c r="BM12" s="1"/>
  <c r="BI25" i="192"/>
  <c r="BM25" s="1"/>
  <c r="CG32" i="62"/>
  <c r="CK32" s="1"/>
  <c r="CG45" i="192"/>
  <c r="CK45" s="1"/>
  <c r="CG34" i="191"/>
  <c r="CK34" s="1"/>
  <c r="CG33" i="193"/>
  <c r="CK33" s="1"/>
  <c r="CG33" i="38"/>
  <c r="CK33" s="1"/>
  <c r="E45" i="192"/>
  <c r="I45" s="1"/>
  <c r="E33" i="38"/>
  <c r="I33" s="1"/>
  <c r="E33" i="193"/>
  <c r="I33" s="1"/>
  <c r="E34" i="191"/>
  <c r="I34" s="1"/>
  <c r="E32" i="62"/>
  <c r="I32" s="1"/>
  <c r="BQ39"/>
  <c r="BQ40" i="193"/>
  <c r="BQ40" i="38"/>
  <c r="BQ52" i="192"/>
  <c r="BQ41" i="191"/>
  <c r="CM44" i="19"/>
  <c r="AK29" i="62"/>
  <c r="AO29" s="1"/>
  <c r="AK30" i="193"/>
  <c r="AO30" s="1"/>
  <c r="AK42" i="192"/>
  <c r="AO42" s="1"/>
  <c r="AK30" i="38"/>
  <c r="AO30" s="1"/>
  <c r="AK31" i="191"/>
  <c r="AO31" s="1"/>
  <c r="AK20" i="38"/>
  <c r="AO20" s="1"/>
  <c r="AK20" i="193"/>
  <c r="AO20" s="1"/>
  <c r="AK32" i="192"/>
  <c r="AO32" s="1"/>
  <c r="AK21" i="191"/>
  <c r="AO21" s="1"/>
  <c r="AK19" i="62"/>
  <c r="AO19" s="1"/>
  <c r="AC36" i="191"/>
  <c r="AG36" s="1"/>
  <c r="AC47" i="192"/>
  <c r="AG47" s="1"/>
  <c r="AC34" i="62"/>
  <c r="AG34" s="1"/>
  <c r="AC35" i="193"/>
  <c r="AG35" s="1"/>
  <c r="AC35" i="38"/>
  <c r="AG35" s="1"/>
  <c r="AK32" i="191"/>
  <c r="AO32" s="1"/>
  <c r="AK30" i="62"/>
  <c r="AO30" s="1"/>
  <c r="AK31" i="193"/>
  <c r="AO31" s="1"/>
  <c r="AK31" i="38"/>
  <c r="AO31" s="1"/>
  <c r="AK43" i="192"/>
  <c r="AO43" s="1"/>
  <c r="BY24"/>
  <c r="CC24" s="1"/>
  <c r="BY11" i="62"/>
  <c r="CC11" s="1"/>
  <c r="BY12" i="193"/>
  <c r="CC12" s="1"/>
  <c r="BY13" i="191"/>
  <c r="CC13" s="1"/>
  <c r="BY12" i="38"/>
  <c r="CC12" s="1"/>
  <c r="M39" i="62"/>
  <c r="M40" i="193"/>
  <c r="M40" i="38"/>
  <c r="M41" i="191"/>
  <c r="M52" i="192"/>
  <c r="U44" i="19"/>
  <c r="BI16" i="193"/>
  <c r="BM16" s="1"/>
  <c r="BI15" i="62"/>
  <c r="BM15" s="1"/>
  <c r="BI16" i="38"/>
  <c r="BM16" s="1"/>
  <c r="BI17" i="191"/>
  <c r="BM17" s="1"/>
  <c r="BI28" i="192"/>
  <c r="BM28" s="1"/>
  <c r="AS15" i="62"/>
  <c r="AW15" s="1"/>
  <c r="AS16" i="193"/>
  <c r="AW16" s="1"/>
  <c r="AS17" i="191"/>
  <c r="AW17" s="1"/>
  <c r="AS16" i="38"/>
  <c r="AW16" s="1"/>
  <c r="AS28" i="192"/>
  <c r="AW28" s="1"/>
  <c r="AC29" i="38"/>
  <c r="AG29" s="1"/>
  <c r="AC28" i="62"/>
  <c r="AG28" s="1"/>
  <c r="AC41" i="192"/>
  <c r="AG41" s="1"/>
  <c r="AC29" i="193"/>
  <c r="AG29" s="1"/>
  <c r="AC30" i="191"/>
  <c r="AG30" s="1"/>
  <c r="BY25" i="38"/>
  <c r="CC25" s="1"/>
  <c r="BY37" i="192"/>
  <c r="CC37" s="1"/>
  <c r="BY25" i="193"/>
  <c r="CC25" s="1"/>
  <c r="BY26" i="191"/>
  <c r="CC26" s="1"/>
  <c r="BY24" i="62"/>
  <c r="CC24" s="1"/>
  <c r="E10" i="193"/>
  <c r="I10" s="1"/>
  <c r="E9" i="62"/>
  <c r="I9" s="1"/>
  <c r="E10" i="38"/>
  <c r="I10" s="1"/>
  <c r="E22" i="192"/>
  <c r="I22" s="1"/>
  <c r="E11" i="191"/>
  <c r="I11" s="1"/>
  <c r="BQ33" i="192"/>
  <c r="BU33" s="1"/>
  <c r="BQ20" i="62"/>
  <c r="BU20" s="1"/>
  <c r="BQ22" i="191"/>
  <c r="BU22" s="1"/>
  <c r="BQ21" i="193"/>
  <c r="BU21" s="1"/>
  <c r="BQ21" i="38"/>
  <c r="BU21" s="1"/>
  <c r="M32" i="192"/>
  <c r="Q32" s="1"/>
  <c r="M20" i="193"/>
  <c r="Q20" s="1"/>
  <c r="M20" i="38"/>
  <c r="Q20" s="1"/>
  <c r="M19" i="62"/>
  <c r="Q19" s="1"/>
  <c r="M21" i="191"/>
  <c r="Q21" s="1"/>
  <c r="BI29" i="38"/>
  <c r="BM29" s="1"/>
  <c r="BI28" i="62"/>
  <c r="BM28" s="1"/>
  <c r="BI41" i="192"/>
  <c r="BM41" s="1"/>
  <c r="BI30" i="191"/>
  <c r="BM30" s="1"/>
  <c r="BI29" i="193"/>
  <c r="BM29" s="1"/>
  <c r="AS35" i="191"/>
  <c r="AW35" s="1"/>
  <c r="AS46" i="192"/>
  <c r="AW46" s="1"/>
  <c r="AS34" i="38"/>
  <c r="AW34" s="1"/>
  <c r="AS33" i="62"/>
  <c r="AW33" s="1"/>
  <c r="AS34" i="193"/>
  <c r="AW34" s="1"/>
  <c r="AS27"/>
  <c r="AW27" s="1"/>
  <c r="AS39" i="192"/>
  <c r="AW39" s="1"/>
  <c r="AS28" i="191"/>
  <c r="AW28" s="1"/>
  <c r="AS26" i="62"/>
  <c r="AW26" s="1"/>
  <c r="AS27" i="38"/>
  <c r="AW27" s="1"/>
  <c r="BQ19"/>
  <c r="BU19" s="1"/>
  <c r="BQ31" i="192"/>
  <c r="BU31" s="1"/>
  <c r="BQ19" i="193"/>
  <c r="BU19" s="1"/>
  <c r="BQ18" i="62"/>
  <c r="BU18" s="1"/>
  <c r="BQ20" i="191"/>
  <c r="BU20" s="1"/>
  <c r="BA19" i="192"/>
  <c r="BE19" s="1"/>
  <c r="BA7" i="38"/>
  <c r="BE7" s="1"/>
  <c r="BA6" i="62"/>
  <c r="BE6" s="1"/>
  <c r="BA8" i="191"/>
  <c r="BE8" s="1"/>
  <c r="BA7" i="193"/>
  <c r="BE7" s="1"/>
  <c r="AK48" i="192"/>
  <c r="AO48" s="1"/>
  <c r="AK36" i="193"/>
  <c r="AO36" s="1"/>
  <c r="AK37" i="191"/>
  <c r="AO37" s="1"/>
  <c r="AK36" i="38"/>
  <c r="AO36" s="1"/>
  <c r="AK35" i="62"/>
  <c r="AO35" s="1"/>
  <c r="AK33" i="191"/>
  <c r="AO33" s="1"/>
  <c r="AK32" i="38"/>
  <c r="AO32" s="1"/>
  <c r="AK44" i="192"/>
  <c r="AO44" s="1"/>
  <c r="AK31" i="62"/>
  <c r="AO31" s="1"/>
  <c r="AK32" i="193"/>
  <c r="AO32" s="1"/>
  <c r="BQ25" i="62"/>
  <c r="BU25" s="1"/>
  <c r="BQ26" i="193"/>
  <c r="BU26" s="1"/>
  <c r="BQ38" i="192"/>
  <c r="BU38" s="1"/>
  <c r="BQ27" i="191"/>
  <c r="BU27" s="1"/>
  <c r="BQ26" i="38"/>
  <c r="BU26" s="1"/>
  <c r="AK17"/>
  <c r="AO17" s="1"/>
  <c r="AK16" i="62"/>
  <c r="AO16" s="1"/>
  <c r="AK18" i="191"/>
  <c r="AO18" s="1"/>
  <c r="AK29" i="192"/>
  <c r="AO29" s="1"/>
  <c r="AK17" i="193"/>
  <c r="AO17" s="1"/>
  <c r="BQ40" i="192"/>
  <c r="BU40" s="1"/>
  <c r="BQ29" i="191"/>
  <c r="BU29" s="1"/>
  <c r="BQ28" i="38"/>
  <c r="BU28" s="1"/>
  <c r="BQ27" i="62"/>
  <c r="BU27" s="1"/>
  <c r="BQ28" i="193"/>
  <c r="BU28" s="1"/>
  <c r="AC19"/>
  <c r="AG19" s="1"/>
  <c r="AC18" i="62"/>
  <c r="AG18" s="1"/>
  <c r="AC31" i="192"/>
  <c r="AG31" s="1"/>
  <c r="AC20" i="191"/>
  <c r="AG20" s="1"/>
  <c r="AC19" i="38"/>
  <c r="AG19" s="1"/>
  <c r="BQ46" i="192"/>
  <c r="BU46" s="1"/>
  <c r="BQ34" i="193"/>
  <c r="BU34" s="1"/>
  <c r="BQ35" i="191"/>
  <c r="BU35" s="1"/>
  <c r="BQ33" i="62"/>
  <c r="BU33" s="1"/>
  <c r="BQ34" i="38"/>
  <c r="BU34" s="1"/>
  <c r="BI21" i="62"/>
  <c r="BM21" s="1"/>
  <c r="BI22" i="193"/>
  <c r="BM22" s="1"/>
  <c r="BI23" i="191"/>
  <c r="BM23" s="1"/>
  <c r="BI22" i="38"/>
  <c r="BM22" s="1"/>
  <c r="BI34" i="192"/>
  <c r="BM34" s="1"/>
  <c r="BI47"/>
  <c r="BM47" s="1"/>
  <c r="BI35" i="193"/>
  <c r="BM35" s="1"/>
  <c r="BI34" i="62"/>
  <c r="BM34" s="1"/>
  <c r="BI36" i="191"/>
  <c r="BM36" s="1"/>
  <c r="BI35" i="38"/>
  <c r="BM35" s="1"/>
  <c r="CG21" i="62"/>
  <c r="CK21" s="1"/>
  <c r="CG22" i="38"/>
  <c r="CK22" s="1"/>
  <c r="CG22" i="193"/>
  <c r="CK22" s="1"/>
  <c r="CG34" i="192"/>
  <c r="CK34" s="1"/>
  <c r="CG23" i="191"/>
  <c r="CK23" s="1"/>
  <c r="U39" i="62"/>
  <c r="U40" i="193"/>
  <c r="U41" i="191"/>
  <c r="U40" i="38"/>
  <c r="U52" i="192"/>
  <c r="AE44" i="19"/>
  <c r="BY19" i="192"/>
  <c r="CC19" s="1"/>
  <c r="BY7" i="193"/>
  <c r="CC7" s="1"/>
  <c r="BY6" i="62"/>
  <c r="CC6" s="1"/>
  <c r="BY8" i="191"/>
  <c r="CC8" s="1"/>
  <c r="BY7" i="38"/>
  <c r="CC7" s="1"/>
  <c r="BQ38"/>
  <c r="BU38" s="1"/>
  <c r="BQ39" i="191"/>
  <c r="BU39" s="1"/>
  <c r="BQ38" i="193"/>
  <c r="BU38" s="1"/>
  <c r="BQ50" i="192"/>
  <c r="BU50" s="1"/>
  <c r="BQ37" i="62"/>
  <c r="BU37" s="1"/>
  <c r="BY38" i="38"/>
  <c r="CC38" s="1"/>
  <c r="BY37" i="62"/>
  <c r="CC37" s="1"/>
  <c r="BY50" i="192"/>
  <c r="CC50" s="1"/>
  <c r="BY39" i="191"/>
  <c r="CC39" s="1"/>
  <c r="BY38" i="193"/>
  <c r="CC38" s="1"/>
  <c r="BY35" i="38"/>
  <c r="CC35" s="1"/>
  <c r="BY36" i="191"/>
  <c r="CC36" s="1"/>
  <c r="BY35" i="193"/>
  <c r="CC35" s="1"/>
  <c r="BY47" i="192"/>
  <c r="CC47" s="1"/>
  <c r="BY34" i="62"/>
  <c r="CC34" s="1"/>
  <c r="AC32" i="191"/>
  <c r="AG32" s="1"/>
  <c r="AC30" i="62"/>
  <c r="AG30" s="1"/>
  <c r="AC43" i="192"/>
  <c r="AG43" s="1"/>
  <c r="AC31" i="193"/>
  <c r="AG31" s="1"/>
  <c r="AC31" i="38"/>
  <c r="AG31" s="1"/>
  <c r="CG15" i="62"/>
  <c r="CK15" s="1"/>
  <c r="CG17" i="191"/>
  <c r="CK17" s="1"/>
  <c r="CG16" i="38"/>
  <c r="CK16" s="1"/>
  <c r="CG28" i="192"/>
  <c r="CK28" s="1"/>
  <c r="CG16" i="193"/>
  <c r="CK16" s="1"/>
  <c r="BI18" i="62"/>
  <c r="BM18" s="1"/>
  <c r="BI31" i="192"/>
  <c r="BM31" s="1"/>
  <c r="BI19" i="38"/>
  <c r="BM19" s="1"/>
  <c r="BI20" i="191"/>
  <c r="BM20" s="1"/>
  <c r="BI19" i="193"/>
  <c r="BM19" s="1"/>
  <c r="BQ34" i="62"/>
  <c r="BU34" s="1"/>
  <c r="BQ35" i="38"/>
  <c r="BU35" s="1"/>
  <c r="BQ35" i="193"/>
  <c r="BU35" s="1"/>
  <c r="BQ36" i="191"/>
  <c r="BU36" s="1"/>
  <c r="BQ47" i="192"/>
  <c r="BU47" s="1"/>
  <c r="BA10" i="62"/>
  <c r="BE10" s="1"/>
  <c r="BA12" i="191"/>
  <c r="BE12" s="1"/>
  <c r="BA11" i="38"/>
  <c r="BE11" s="1"/>
  <c r="BA11" i="193"/>
  <c r="BE11" s="1"/>
  <c r="BA23" i="192"/>
  <c r="BE23" s="1"/>
  <c r="AS10" i="62"/>
  <c r="AW10" s="1"/>
  <c r="AS12" i="191"/>
  <c r="AW12" s="1"/>
  <c r="AS11" i="38"/>
  <c r="AW11" s="1"/>
  <c r="AS23" i="192"/>
  <c r="AW23" s="1"/>
  <c r="AS11" i="193"/>
  <c r="AW11" s="1"/>
  <c r="U22" i="191"/>
  <c r="Y22" s="1"/>
  <c r="U21" i="38"/>
  <c r="Y21" s="1"/>
  <c r="U33" i="192"/>
  <c r="Y33" s="1"/>
  <c r="U21" i="193"/>
  <c r="Y21" s="1"/>
  <c r="U20" i="62"/>
  <c r="Y20" s="1"/>
  <c r="AC50" i="192"/>
  <c r="AG50" s="1"/>
  <c r="AC38" i="38"/>
  <c r="AG38" s="1"/>
  <c r="AC38" i="193"/>
  <c r="AG38" s="1"/>
  <c r="AC39" i="191"/>
  <c r="AG39" s="1"/>
  <c r="AC37" i="62"/>
  <c r="AG37" s="1"/>
  <c r="AS19" i="193"/>
  <c r="AW19" s="1"/>
  <c r="AS18" i="62"/>
  <c r="AW18" s="1"/>
  <c r="AS19" i="38"/>
  <c r="AW19" s="1"/>
  <c r="AS31" i="192"/>
  <c r="AW31" s="1"/>
  <c r="AS20" i="191"/>
  <c r="AW20" s="1"/>
  <c r="BA31" i="192"/>
  <c r="BE31" s="1"/>
  <c r="BA19" i="193"/>
  <c r="BE19" s="1"/>
  <c r="BA18" i="62"/>
  <c r="BE18" s="1"/>
  <c r="BA20" i="191"/>
  <c r="BE20" s="1"/>
  <c r="BA19" i="38"/>
  <c r="BE19" s="1"/>
  <c r="BY33" i="192"/>
  <c r="CC33" s="1"/>
  <c r="BY22" i="191"/>
  <c r="CC22" s="1"/>
  <c r="BY21" i="38"/>
  <c r="CC21" s="1"/>
  <c r="BY21" i="193"/>
  <c r="CC21" s="1"/>
  <c r="BY20" i="62"/>
  <c r="CC20" s="1"/>
  <c r="AS38" i="191"/>
  <c r="AW38" s="1"/>
  <c r="AS36" i="62"/>
  <c r="AW36" s="1"/>
  <c r="AS37" i="193"/>
  <c r="AW37" s="1"/>
  <c r="AS49" i="192"/>
  <c r="AW49" s="1"/>
  <c r="AS37" i="38"/>
  <c r="AW37" s="1"/>
  <c r="AS28"/>
  <c r="AW28" s="1"/>
  <c r="AS40" i="192"/>
  <c r="AW40" s="1"/>
  <c r="AS29" i="191"/>
  <c r="AW29" s="1"/>
  <c r="AS28" i="193"/>
  <c r="AW28" s="1"/>
  <c r="AS27" i="62"/>
  <c r="AW27" s="1"/>
  <c r="U12" i="191"/>
  <c r="Y12" s="1"/>
  <c r="U11" i="193"/>
  <c r="Y11" s="1"/>
  <c r="U11" i="38"/>
  <c r="Y11" s="1"/>
  <c r="U10" i="62"/>
  <c r="Y10" s="1"/>
  <c r="U23" i="192"/>
  <c r="Y23" s="1"/>
  <c r="M26" i="38"/>
  <c r="Q26" s="1"/>
  <c r="M26" i="193"/>
  <c r="Q26" s="1"/>
  <c r="M27" i="191"/>
  <c r="Q27" s="1"/>
  <c r="M25" i="62"/>
  <c r="Q25" s="1"/>
  <c r="M38" i="192"/>
  <c r="Q38" s="1"/>
  <c r="BI33" i="62"/>
  <c r="BM33" s="1"/>
  <c r="BI34" i="193"/>
  <c r="BM34" s="1"/>
  <c r="BI35" i="191"/>
  <c r="BM35" s="1"/>
  <c r="BI46" i="192"/>
  <c r="BM46" s="1"/>
  <c r="BI34" i="38"/>
  <c r="BM34" s="1"/>
  <c r="BA28" i="191"/>
  <c r="BE28" s="1"/>
  <c r="BA27" i="193"/>
  <c r="BE27" s="1"/>
  <c r="BA39" i="192"/>
  <c r="BE39" s="1"/>
  <c r="BA27" i="38"/>
  <c r="BE27" s="1"/>
  <c r="BA26" i="62"/>
  <c r="BE26" s="1"/>
  <c r="BQ26" i="191"/>
  <c r="BU26" s="1"/>
  <c r="BQ25" i="38"/>
  <c r="BU25" s="1"/>
  <c r="BQ37" i="192"/>
  <c r="BU37" s="1"/>
  <c r="BQ25" i="193"/>
  <c r="BU25" s="1"/>
  <c r="BQ24" i="62"/>
  <c r="BU24" s="1"/>
  <c r="AK38" i="193"/>
  <c r="AO38" s="1"/>
  <c r="AK38" i="38"/>
  <c r="AO38" s="1"/>
  <c r="AK39" i="191"/>
  <c r="AO39" s="1"/>
  <c r="AK50" i="192"/>
  <c r="AO50" s="1"/>
  <c r="AK37" i="62"/>
  <c r="AO37" s="1"/>
  <c r="M25" i="38"/>
  <c r="Q25" s="1"/>
  <c r="M25" i="193"/>
  <c r="Q25" s="1"/>
  <c r="M26" i="191"/>
  <c r="Q26" s="1"/>
  <c r="M24" i="62"/>
  <c r="Q24" s="1"/>
  <c r="M37" i="192"/>
  <c r="Q37" s="1"/>
  <c r="BA40"/>
  <c r="BE40" s="1"/>
  <c r="BA27" i="62"/>
  <c r="BE27" s="1"/>
  <c r="BA28" i="38"/>
  <c r="BE28" s="1"/>
  <c r="BA28" i="193"/>
  <c r="BE28" s="1"/>
  <c r="BA29" i="191"/>
  <c r="BE29" s="1"/>
  <c r="E38" i="192"/>
  <c r="I38" s="1"/>
  <c r="E27" i="191"/>
  <c r="I27" s="1"/>
  <c r="E25" i="62"/>
  <c r="I25" s="1"/>
  <c r="E26" i="193"/>
  <c r="I26" s="1"/>
  <c r="E26" i="38"/>
  <c r="I26" s="1"/>
  <c r="E12" i="62"/>
  <c r="I12" s="1"/>
  <c r="E13" i="193"/>
  <c r="I13" s="1"/>
  <c r="E13" i="38"/>
  <c r="I13" s="1"/>
  <c r="E25" i="192"/>
  <c r="I25" s="1"/>
  <c r="E14" i="191"/>
  <c r="I14" s="1"/>
  <c r="CG21" i="193"/>
  <c r="CK21" s="1"/>
  <c r="CG22" i="191"/>
  <c r="CK22" s="1"/>
  <c r="CG21" i="38"/>
  <c r="CK21" s="1"/>
  <c r="CG33" i="192"/>
  <c r="CK33" s="1"/>
  <c r="CG20" i="62"/>
  <c r="CK20" s="1"/>
  <c r="CG30" i="192"/>
  <c r="CK30" s="1"/>
  <c r="CG17" i="62"/>
  <c r="CK17" s="1"/>
  <c r="CG18" i="38"/>
  <c r="CK18" s="1"/>
  <c r="CG18" i="193"/>
  <c r="CK18" s="1"/>
  <c r="CG19" i="191"/>
  <c r="CK19" s="1"/>
  <c r="BY40"/>
  <c r="CC40" s="1"/>
  <c r="BY38" i="62"/>
  <c r="CC38" s="1"/>
  <c r="BY39" i="38"/>
  <c r="CC39" s="1"/>
  <c r="BY39" i="193"/>
  <c r="CC39" s="1"/>
  <c r="BY51" i="192"/>
  <c r="CC51" s="1"/>
  <c r="U24" i="38"/>
  <c r="Y24" s="1"/>
  <c r="U23" i="62"/>
  <c r="Y23" s="1"/>
  <c r="U24" i="193"/>
  <c r="Y24" s="1"/>
  <c r="U25" i="191"/>
  <c r="Y25" s="1"/>
  <c r="U36" i="192"/>
  <c r="Y36" s="1"/>
  <c r="BA19" i="191"/>
  <c r="BE19" s="1"/>
  <c r="BA30" i="192"/>
  <c r="BE30" s="1"/>
  <c r="BA17" i="62"/>
  <c r="BE17" s="1"/>
  <c r="BA18" i="38"/>
  <c r="BE18" s="1"/>
  <c r="BA18" i="193"/>
  <c r="BE18" s="1"/>
  <c r="CG19"/>
  <c r="CK19" s="1"/>
  <c r="CG31" i="192"/>
  <c r="CK31" s="1"/>
  <c r="CG18" i="62"/>
  <c r="CK18" s="1"/>
  <c r="CG20" i="191"/>
  <c r="CK20" s="1"/>
  <c r="CG19" i="38"/>
  <c r="CK19" s="1"/>
  <c r="BQ12" i="62"/>
  <c r="BU12" s="1"/>
  <c r="BQ25" i="192"/>
  <c r="BU25" s="1"/>
  <c r="BQ13" i="193"/>
  <c r="BU13" s="1"/>
  <c r="BQ14" i="191"/>
  <c r="BU14" s="1"/>
  <c r="BQ13" i="38"/>
  <c r="BU13" s="1"/>
  <c r="AC25" i="191"/>
  <c r="AG25" s="1"/>
  <c r="AC36" i="192"/>
  <c r="AG36" s="1"/>
  <c r="AC23" i="62"/>
  <c r="AG23" s="1"/>
  <c r="AC24" i="38"/>
  <c r="AG24" s="1"/>
  <c r="AC24" i="193"/>
  <c r="AG24" s="1"/>
  <c r="AC18" i="38"/>
  <c r="AG18" s="1"/>
  <c r="AC18" i="193"/>
  <c r="AG18" s="1"/>
  <c r="AC30" i="192"/>
  <c r="AG30" s="1"/>
  <c r="AC17" i="62"/>
  <c r="AG17" s="1"/>
  <c r="AC19" i="191"/>
  <c r="AG19" s="1"/>
  <c r="BY12"/>
  <c r="CC12" s="1"/>
  <c r="BY23" i="192"/>
  <c r="CC23" s="1"/>
  <c r="BY11" i="38"/>
  <c r="CC11" s="1"/>
  <c r="BY11" i="193"/>
  <c r="CC11" s="1"/>
  <c r="BY10" i="62"/>
  <c r="CC10" s="1"/>
  <c r="BQ20" i="193"/>
  <c r="BU20" s="1"/>
  <c r="BQ21" i="191"/>
  <c r="BU21" s="1"/>
  <c r="BQ20" i="38"/>
  <c r="BU20" s="1"/>
  <c r="BQ19" i="62"/>
  <c r="BU19" s="1"/>
  <c r="BQ32" i="192"/>
  <c r="BU32" s="1"/>
  <c r="AK7" i="62"/>
  <c r="AO7" s="1"/>
  <c r="AK8" i="193"/>
  <c r="AO8" s="1"/>
  <c r="AK20" i="192"/>
  <c r="AO20" s="1"/>
  <c r="AK9" i="191"/>
  <c r="AO9" s="1"/>
  <c r="AK8" i="38"/>
  <c r="AO8" s="1"/>
  <c r="CG43" i="192"/>
  <c r="CK43" s="1"/>
  <c r="CG31" i="38"/>
  <c r="CK31" s="1"/>
  <c r="CG30" i="62"/>
  <c r="CK30" s="1"/>
  <c r="CG31" i="193"/>
  <c r="CK31" s="1"/>
  <c r="CG32" i="191"/>
  <c r="CK32" s="1"/>
  <c r="BQ49" i="192"/>
  <c r="BU49" s="1"/>
  <c r="BQ37" i="193"/>
  <c r="BU37" s="1"/>
  <c r="BQ37" i="38"/>
  <c r="BU37" s="1"/>
  <c r="BQ36" i="62"/>
  <c r="BU36" s="1"/>
  <c r="BQ38" i="191"/>
  <c r="BU38" s="1"/>
  <c r="AK10" i="193"/>
  <c r="AO10" s="1"/>
  <c r="AK11" i="191"/>
  <c r="AO11" s="1"/>
  <c r="AK22" i="192"/>
  <c r="AO22" s="1"/>
  <c r="AK9" i="62"/>
  <c r="AO9" s="1"/>
  <c r="AK10" i="38"/>
  <c r="AO10" s="1"/>
  <c r="BI32" i="192"/>
  <c r="BM32" s="1"/>
  <c r="BI20" i="38"/>
  <c r="BM20" s="1"/>
  <c r="BI20" i="193"/>
  <c r="BM20" s="1"/>
  <c r="BI19" i="62"/>
  <c r="BM19" s="1"/>
  <c r="BI21" i="191"/>
  <c r="BM21" s="1"/>
  <c r="BI35" i="192"/>
  <c r="BM35" s="1"/>
  <c r="BI23" i="193"/>
  <c r="BM23" s="1"/>
  <c r="BI22" i="62"/>
  <c r="BM22" s="1"/>
  <c r="BI24" i="191"/>
  <c r="BM24" s="1"/>
  <c r="BI23" i="38"/>
  <c r="BM23" s="1"/>
  <c r="M47" i="192"/>
  <c r="Q47" s="1"/>
  <c r="M35" i="193"/>
  <c r="Q35" s="1"/>
  <c r="M36" i="191"/>
  <c r="Q36" s="1"/>
  <c r="M35" i="38"/>
  <c r="Q35" s="1"/>
  <c r="M34" i="62"/>
  <c r="Q34" s="1"/>
  <c r="M14" i="191"/>
  <c r="Q14" s="1"/>
  <c r="M12" i="62"/>
  <c r="Q12" s="1"/>
  <c r="M13" i="193"/>
  <c r="Q13" s="1"/>
  <c r="M25" i="192"/>
  <c r="Q25" s="1"/>
  <c r="M13" i="38"/>
  <c r="Q13" s="1"/>
  <c r="E40" i="193"/>
  <c r="E40" i="38"/>
  <c r="E52" i="192"/>
  <c r="E41" i="191"/>
  <c r="E39" i="62"/>
  <c r="K44" i="19"/>
  <c r="CJ42" i="62"/>
  <c r="BO49" i="40"/>
  <c r="BO52" s="1"/>
  <c r="CB42" i="62"/>
  <c r="BN49" i="40"/>
  <c r="BN52" s="1"/>
  <c r="Q52"/>
  <c r="M52"/>
  <c r="E33" i="191"/>
  <c r="I33" s="1"/>
  <c r="E32" i="38"/>
  <c r="I32" s="1"/>
  <c r="E44" i="192"/>
  <c r="I44" s="1"/>
  <c r="E31" i="62"/>
  <c r="I31" s="1"/>
  <c r="E32" i="193"/>
  <c r="I32" s="1"/>
  <c r="BY26" i="192"/>
  <c r="CC26" s="1"/>
  <c r="BY14" i="38"/>
  <c r="CC14" s="1"/>
  <c r="BY15" i="191"/>
  <c r="CC15" s="1"/>
  <c r="BY13" i="62"/>
  <c r="CC13" s="1"/>
  <c r="BY14" i="193"/>
  <c r="CC14" s="1"/>
  <c r="BI25" i="191"/>
  <c r="BM25" s="1"/>
  <c r="BI24" i="38"/>
  <c r="BM24" s="1"/>
  <c r="BI23" i="62"/>
  <c r="BM23" s="1"/>
  <c r="BI36" i="192"/>
  <c r="BM36" s="1"/>
  <c r="BI24" i="193"/>
  <c r="BM24" s="1"/>
  <c r="BA38" i="192"/>
  <c r="BE38" s="1"/>
  <c r="BA26" i="38"/>
  <c r="BE26" s="1"/>
  <c r="BA25" i="62"/>
  <c r="BE25" s="1"/>
  <c r="BA27" i="191"/>
  <c r="BE27" s="1"/>
  <c r="BA26" i="193"/>
  <c r="BE26" s="1"/>
  <c r="M19" i="191"/>
  <c r="Q19" s="1"/>
  <c r="M30" i="192"/>
  <c r="Q30" s="1"/>
  <c r="M17" i="62"/>
  <c r="Q17" s="1"/>
  <c r="M18" i="193"/>
  <c r="Q18" s="1"/>
  <c r="M18" i="38"/>
  <c r="Q18" s="1"/>
  <c r="BY27"/>
  <c r="CC27" s="1"/>
  <c r="BY26" i="62"/>
  <c r="CC26" s="1"/>
  <c r="BY27" i="193"/>
  <c r="CC27" s="1"/>
  <c r="BY39" i="192"/>
  <c r="CC39" s="1"/>
  <c r="BY28" i="191"/>
  <c r="CC28" s="1"/>
  <c r="AC17"/>
  <c r="AG17" s="1"/>
  <c r="AC16" i="38"/>
  <c r="AG16" s="1"/>
  <c r="AC28" i="192"/>
  <c r="AG28" s="1"/>
  <c r="AC16" i="193"/>
  <c r="AG16" s="1"/>
  <c r="AC15" i="62"/>
  <c r="AG15" s="1"/>
  <c r="AS33" i="192"/>
  <c r="AW33" s="1"/>
  <c r="AS22" i="191"/>
  <c r="AW22" s="1"/>
  <c r="AS20" i="62"/>
  <c r="AW20" s="1"/>
  <c r="AS21" i="38"/>
  <c r="AW21" s="1"/>
  <c r="AS21" i="193"/>
  <c r="AW21" s="1"/>
  <c r="U18"/>
  <c r="Y18" s="1"/>
  <c r="U17" i="62"/>
  <c r="Y17" s="1"/>
  <c r="U18" i="38"/>
  <c r="Y18" s="1"/>
  <c r="U19" i="191"/>
  <c r="Y19" s="1"/>
  <c r="U30" i="192"/>
  <c r="Y30" s="1"/>
  <c r="E19"/>
  <c r="I19" s="1"/>
  <c r="E6" i="62"/>
  <c r="I6" s="1"/>
  <c r="E7" i="38"/>
  <c r="I7" s="1"/>
  <c r="E7" i="193"/>
  <c r="I7" s="1"/>
  <c r="E8" i="191"/>
  <c r="I8" s="1"/>
  <c r="M26" i="192"/>
  <c r="Q26" s="1"/>
  <c r="M13" i="62"/>
  <c r="Q13" s="1"/>
  <c r="M15" i="191"/>
  <c r="Q15" s="1"/>
  <c r="M14" i="193"/>
  <c r="Q14" s="1"/>
  <c r="M14" i="38"/>
  <c r="Q14" s="1"/>
  <c r="CG29" i="192"/>
  <c r="CK29" s="1"/>
  <c r="CG17" i="38"/>
  <c r="CK17" s="1"/>
  <c r="CG17" i="193"/>
  <c r="CK17" s="1"/>
  <c r="CG16" i="62"/>
  <c r="CK16" s="1"/>
  <c r="CG18" i="191"/>
  <c r="CK18" s="1"/>
  <c r="AS19" i="62"/>
  <c r="AW19" s="1"/>
  <c r="AS32" i="192"/>
  <c r="AW32" s="1"/>
  <c r="AS20" i="193"/>
  <c r="AW20" s="1"/>
  <c r="AS20" i="38"/>
  <c r="AW20" s="1"/>
  <c r="AS21" i="191"/>
  <c r="AW21" s="1"/>
  <c r="AC11"/>
  <c r="AG11" s="1"/>
  <c r="AC9" i="62"/>
  <c r="AG9" s="1"/>
  <c r="AC10" i="193"/>
  <c r="AG10" s="1"/>
  <c r="AC22" i="192"/>
  <c r="AG22" s="1"/>
  <c r="AC10" i="38"/>
  <c r="AG10" s="1"/>
  <c r="CG6" i="62"/>
  <c r="CK6" s="1"/>
  <c r="CG19" i="192"/>
  <c r="CK19" s="1"/>
  <c r="CG8" i="191"/>
  <c r="CK8" s="1"/>
  <c r="CG7" i="38"/>
  <c r="CK7" s="1"/>
  <c r="CG7" i="193"/>
  <c r="CK7" s="1"/>
  <c r="BA36" i="192"/>
  <c r="BE36" s="1"/>
  <c r="BA25" i="191"/>
  <c r="BE25" s="1"/>
  <c r="BA24" i="38"/>
  <c r="BE24" s="1"/>
  <c r="BA24" i="193"/>
  <c r="BE24" s="1"/>
  <c r="BA23" i="62"/>
  <c r="BE23" s="1"/>
  <c r="AK23" i="193"/>
  <c r="AO23" s="1"/>
  <c r="AK24" i="191"/>
  <c r="AO24" s="1"/>
  <c r="AK35" i="192"/>
  <c r="AO35" s="1"/>
  <c r="AK22" i="62"/>
  <c r="AO22" s="1"/>
  <c r="AK23" i="38"/>
  <c r="AO23" s="1"/>
  <c r="CG37"/>
  <c r="CK37" s="1"/>
  <c r="CG36" i="62"/>
  <c r="CK36" s="1"/>
  <c r="CG49" i="192"/>
  <c r="CK49" s="1"/>
  <c r="CG37" i="193"/>
  <c r="CK37" s="1"/>
  <c r="CG38" i="191"/>
  <c r="CK38" s="1"/>
  <c r="BQ27" i="193"/>
  <c r="BU27" s="1"/>
  <c r="BQ39" i="192"/>
  <c r="BU39" s="1"/>
  <c r="BQ26" i="62"/>
  <c r="BU26" s="1"/>
  <c r="BQ28" i="191"/>
  <c r="BU28" s="1"/>
  <c r="BQ27" i="38"/>
  <c r="BU27" s="1"/>
  <c r="M50" i="192"/>
  <c r="Q50" s="1"/>
  <c r="M38" i="38"/>
  <c r="Q38" s="1"/>
  <c r="M38" i="193"/>
  <c r="Q38" s="1"/>
  <c r="M39" i="191"/>
  <c r="Q39" s="1"/>
  <c r="M37" i="62"/>
  <c r="Q37" s="1"/>
  <c r="BY34" i="192"/>
  <c r="CC34" s="1"/>
  <c r="BY22" i="193"/>
  <c r="CC22" s="1"/>
  <c r="BY21" i="62"/>
  <c r="CC21" s="1"/>
  <c r="BY22" i="38"/>
  <c r="CC22" s="1"/>
  <c r="BY23" i="191"/>
  <c r="CC23" s="1"/>
  <c r="BQ10" i="62"/>
  <c r="BU10" s="1"/>
  <c r="BQ11" i="38"/>
  <c r="BU11" s="1"/>
  <c r="BQ23" i="192"/>
  <c r="BU23" s="1"/>
  <c r="BQ12" i="191"/>
  <c r="BU12" s="1"/>
  <c r="BQ11" i="193"/>
  <c r="BU11" s="1"/>
  <c r="AS27" i="191"/>
  <c r="AW27" s="1"/>
  <c r="AS25" i="62"/>
  <c r="AW25" s="1"/>
  <c r="AS26" i="38"/>
  <c r="AW26" s="1"/>
  <c r="AS26" i="193"/>
  <c r="AW26" s="1"/>
  <c r="AS38" i="192"/>
  <c r="AW38" s="1"/>
  <c r="BY12" i="62"/>
  <c r="CC12" s="1"/>
  <c r="BY13" i="38"/>
  <c r="CC13" s="1"/>
  <c r="BY14" i="191"/>
  <c r="CC14" s="1"/>
  <c r="BY25" i="192"/>
  <c r="CC25" s="1"/>
  <c r="BY13" i="193"/>
  <c r="CC13" s="1"/>
  <c r="BI37" i="62"/>
  <c r="BM37" s="1"/>
  <c r="BI38" i="193"/>
  <c r="BM38" s="1"/>
  <c r="BI50" i="192"/>
  <c r="BM50" s="1"/>
  <c r="BI39" i="191"/>
  <c r="BM39" s="1"/>
  <c r="BI38" i="38"/>
  <c r="BM38" s="1"/>
  <c r="E8" i="62"/>
  <c r="I8" s="1"/>
  <c r="E9" i="38"/>
  <c r="I9" s="1"/>
  <c r="E21" i="192"/>
  <c r="I21" s="1"/>
  <c r="E10" i="191"/>
  <c r="I10" s="1"/>
  <c r="E9" i="193"/>
  <c r="I9" s="1"/>
  <c r="BE49" i="40"/>
  <c r="BE52" s="1"/>
  <c r="H42" i="62"/>
  <c r="X42"/>
  <c r="BG49" i="40"/>
  <c r="BG52" s="1"/>
  <c r="AY49"/>
  <c r="AY52" s="1"/>
  <c r="AV43" i="38"/>
  <c r="AK20" i="191"/>
  <c r="AO20" s="1"/>
  <c r="AK18" i="62"/>
  <c r="AO18" s="1"/>
  <c r="AK19" i="193"/>
  <c r="AO19" s="1"/>
  <c r="AK31" i="192"/>
  <c r="AO31" s="1"/>
  <c r="AK19" i="38"/>
  <c r="AO19" s="1"/>
  <c r="E35"/>
  <c r="I35" s="1"/>
  <c r="E47" i="192"/>
  <c r="I47" s="1"/>
  <c r="E36" i="191"/>
  <c r="I36" s="1"/>
  <c r="E34" i="62"/>
  <c r="I34" s="1"/>
  <c r="E35" i="193"/>
  <c r="I35" s="1"/>
  <c r="AC21" i="192"/>
  <c r="AG21" s="1"/>
  <c r="AC10" i="191"/>
  <c r="AG10" s="1"/>
  <c r="AC9" i="38"/>
  <c r="AG9" s="1"/>
  <c r="AC8" i="62"/>
  <c r="AG8" s="1"/>
  <c r="AC9" i="193"/>
  <c r="AG9" s="1"/>
  <c r="BA35" i="38"/>
  <c r="BE35" s="1"/>
  <c r="BA36" i="191"/>
  <c r="BE36" s="1"/>
  <c r="BA35" i="193"/>
  <c r="BE35" s="1"/>
  <c r="BA34" i="62"/>
  <c r="BE34" s="1"/>
  <c r="BA47" i="192"/>
  <c r="BE47" s="1"/>
  <c r="BA17" i="193"/>
  <c r="BE17" s="1"/>
  <c r="BA18" i="191"/>
  <c r="BE18" s="1"/>
  <c r="BA16" i="62"/>
  <c r="BE16" s="1"/>
  <c r="BA29" i="192"/>
  <c r="BE29" s="1"/>
  <c r="BA17" i="38"/>
  <c r="BE17" s="1"/>
  <c r="E20" i="192"/>
  <c r="I20" s="1"/>
  <c r="E7" i="62"/>
  <c r="I7" s="1"/>
  <c r="E9" i="191"/>
  <c r="I9" s="1"/>
  <c r="E8" i="38"/>
  <c r="I8" s="1"/>
  <c r="E8" i="193"/>
  <c r="I8" s="1"/>
  <c r="BQ10" i="191"/>
  <c r="BU10" s="1"/>
  <c r="BQ21" i="192"/>
  <c r="BU21" s="1"/>
  <c r="BQ9" i="38"/>
  <c r="BU9" s="1"/>
  <c r="BQ8" i="62"/>
  <c r="BU8" s="1"/>
  <c r="BQ9" i="193"/>
  <c r="BU9" s="1"/>
  <c r="AC15" i="38"/>
  <c r="AG15" s="1"/>
  <c r="AC14" i="62"/>
  <c r="AG14" s="1"/>
  <c r="AC27" i="192"/>
  <c r="AG27" s="1"/>
  <c r="AC16" i="191"/>
  <c r="AG16" s="1"/>
  <c r="AC15" i="193"/>
  <c r="AG15" s="1"/>
  <c r="E34" i="38"/>
  <c r="I34" s="1"/>
  <c r="E46" i="192"/>
  <c r="I46" s="1"/>
  <c r="E35" i="191"/>
  <c r="I35" s="1"/>
  <c r="E34" i="193"/>
  <c r="I34" s="1"/>
  <c r="E33" i="62"/>
  <c r="I33" s="1"/>
  <c r="AK39" i="193"/>
  <c r="AO39" s="1"/>
  <c r="AK38" i="62"/>
  <c r="AO38" s="1"/>
  <c r="AK51" i="192"/>
  <c r="AO51" s="1"/>
  <c r="AK39" i="38"/>
  <c r="AO39" s="1"/>
  <c r="AK40" i="191"/>
  <c r="AO40" s="1"/>
  <c r="AS32" i="38"/>
  <c r="AW32" s="1"/>
  <c r="AS31" i="62"/>
  <c r="AW31" s="1"/>
  <c r="AS44" i="192"/>
  <c r="AW44" s="1"/>
  <c r="AS32" i="193"/>
  <c r="AW32" s="1"/>
  <c r="AS33" i="191"/>
  <c r="AW33" s="1"/>
  <c r="AK13"/>
  <c r="AO13" s="1"/>
  <c r="AK11" i="62"/>
  <c r="AO11" s="1"/>
  <c r="AK12" i="38"/>
  <c r="AO12" s="1"/>
  <c r="AK24" i="192"/>
  <c r="AO24" s="1"/>
  <c r="AK12" i="193"/>
  <c r="AO12" s="1"/>
  <c r="AK21" i="192"/>
  <c r="AO21" s="1"/>
  <c r="AK9" i="193"/>
  <c r="AO9" s="1"/>
  <c r="AK9" i="38"/>
  <c r="AO9" s="1"/>
  <c r="AK10" i="191"/>
  <c r="AO10" s="1"/>
  <c r="AK8" i="62"/>
  <c r="AO8" s="1"/>
  <c r="BI15" i="38"/>
  <c r="BM15" s="1"/>
  <c r="BI16" i="191"/>
  <c r="BM16" s="1"/>
  <c r="BI27" i="192"/>
  <c r="BM27" s="1"/>
  <c r="BI15" i="193"/>
  <c r="BM15" s="1"/>
  <c r="BI14" i="62"/>
  <c r="BM14" s="1"/>
  <c r="U17" i="193"/>
  <c r="Y17" s="1"/>
  <c r="U17" i="38"/>
  <c r="Y17" s="1"/>
  <c r="U29" i="192"/>
  <c r="Y29" s="1"/>
  <c r="U16" i="62"/>
  <c r="Y16" s="1"/>
  <c r="U18" i="191"/>
  <c r="Y18" s="1"/>
  <c r="BQ32" i="193"/>
  <c r="BU32" s="1"/>
  <c r="BQ33" i="191"/>
  <c r="BU33" s="1"/>
  <c r="BQ44" i="192"/>
  <c r="BU44" s="1"/>
  <c r="BQ31" i="62"/>
  <c r="BU31" s="1"/>
  <c r="BQ32" i="38"/>
  <c r="BU32" s="1"/>
  <c r="U15" i="62"/>
  <c r="Y15" s="1"/>
  <c r="U17" i="191"/>
  <c r="Y17" s="1"/>
  <c r="U28" i="192"/>
  <c r="Y28" s="1"/>
  <c r="U16" i="38"/>
  <c r="Y16" s="1"/>
  <c r="U16" i="193"/>
  <c r="Y16" s="1"/>
  <c r="CG27" i="191"/>
  <c r="CK27" s="1"/>
  <c r="CG38" i="192"/>
  <c r="CK38" s="1"/>
  <c r="CG26" i="38"/>
  <c r="CK26" s="1"/>
  <c r="CG25" i="62"/>
  <c r="CK25" s="1"/>
  <c r="CG26" i="193"/>
  <c r="CK26" s="1"/>
  <c r="BA37" i="38"/>
  <c r="BE37" s="1"/>
  <c r="BA49" i="192"/>
  <c r="BE49" s="1"/>
  <c r="BA37" i="193"/>
  <c r="BE37" s="1"/>
  <c r="BA38" i="191"/>
  <c r="BE38" s="1"/>
  <c r="BA36" i="62"/>
  <c r="BE36" s="1"/>
  <c r="CG39" i="191"/>
  <c r="CK39" s="1"/>
  <c r="CG38" i="193"/>
  <c r="CK38" s="1"/>
  <c r="CG50" i="192"/>
  <c r="CK50" s="1"/>
  <c r="CG38" i="38"/>
  <c r="CK38" s="1"/>
  <c r="CG37" i="62"/>
  <c r="CK37" s="1"/>
  <c r="E36" i="193"/>
  <c r="I36" s="1"/>
  <c r="E35" i="62"/>
  <c r="I35" s="1"/>
  <c r="E48" i="192"/>
  <c r="I48" s="1"/>
  <c r="E36" i="38"/>
  <c r="I36" s="1"/>
  <c r="E37" i="191"/>
  <c r="I37" s="1"/>
  <c r="BQ12" i="38"/>
  <c r="BU12" s="1"/>
  <c r="BQ12" i="193"/>
  <c r="BU12" s="1"/>
  <c r="BQ13" i="191"/>
  <c r="BU13" s="1"/>
  <c r="BQ24" i="192"/>
  <c r="BU24" s="1"/>
  <c r="BQ11" i="62"/>
  <c r="BU11" s="1"/>
  <c r="U28" i="193"/>
  <c r="Y28" s="1"/>
  <c r="U28" i="38"/>
  <c r="Y28" s="1"/>
  <c r="U40" i="192"/>
  <c r="Y40" s="1"/>
  <c r="U29" i="191"/>
  <c r="Y29" s="1"/>
  <c r="U27" i="62"/>
  <c r="Y27" s="1"/>
  <c r="AC34" i="193"/>
  <c r="AG34" s="1"/>
  <c r="AC34" i="38"/>
  <c r="AG34" s="1"/>
  <c r="AC46" i="192"/>
  <c r="AG46" s="1"/>
  <c r="AC33" i="62"/>
  <c r="AG33" s="1"/>
  <c r="AC35" i="191"/>
  <c r="AG35" s="1"/>
  <c r="E19"/>
  <c r="I19" s="1"/>
  <c r="E30" i="192"/>
  <c r="I30" s="1"/>
  <c r="E18" i="38"/>
  <c r="I18" s="1"/>
  <c r="E18" i="193"/>
  <c r="I18" s="1"/>
  <c r="E17" i="62"/>
  <c r="I17" s="1"/>
  <c r="E32" i="192"/>
  <c r="I32" s="1"/>
  <c r="E20" i="38"/>
  <c r="I20" s="1"/>
  <c r="E19" i="62"/>
  <c r="I19" s="1"/>
  <c r="E20" i="193"/>
  <c r="I20" s="1"/>
  <c r="E21" i="191"/>
  <c r="I21" s="1"/>
  <c r="M28" i="192"/>
  <c r="Q28" s="1"/>
  <c r="M16" i="193"/>
  <c r="Q16" s="1"/>
  <c r="M16" i="38"/>
  <c r="Q16" s="1"/>
  <c r="M15" i="62"/>
  <c r="Q15" s="1"/>
  <c r="M17" i="191"/>
  <c r="Q17" s="1"/>
  <c r="BY18" i="38"/>
  <c r="CC18" s="1"/>
  <c r="BY17" i="62"/>
  <c r="CC17" s="1"/>
  <c r="BY30" i="192"/>
  <c r="CC30" s="1"/>
  <c r="BY18" i="193"/>
  <c r="CC18" s="1"/>
  <c r="BY19" i="191"/>
  <c r="CC19" s="1"/>
  <c r="AC14"/>
  <c r="AG14" s="1"/>
  <c r="AC13" i="193"/>
  <c r="AG13" s="1"/>
  <c r="AC12" i="62"/>
  <c r="AG12" s="1"/>
  <c r="AC13" i="38"/>
  <c r="AG13" s="1"/>
  <c r="AC25" i="192"/>
  <c r="AG25" s="1"/>
  <c r="AC11" i="62"/>
  <c r="AG11" s="1"/>
  <c r="AC12" i="38"/>
  <c r="AG12" s="1"/>
  <c r="AC12" i="193"/>
  <c r="AG12" s="1"/>
  <c r="AC13" i="191"/>
  <c r="AG13" s="1"/>
  <c r="AC24" i="192"/>
  <c r="AG24" s="1"/>
  <c r="AC22" i="191"/>
  <c r="AG22" s="1"/>
  <c r="AC20" i="62"/>
  <c r="AG20" s="1"/>
  <c r="AC33" i="192"/>
  <c r="AG33" s="1"/>
  <c r="AC21" i="193"/>
  <c r="AG21" s="1"/>
  <c r="AC21" i="38"/>
  <c r="AG21" s="1"/>
  <c r="BA33" i="193"/>
  <c r="BE33" s="1"/>
  <c r="BA34" i="191"/>
  <c r="BE34" s="1"/>
  <c r="BA32" i="62"/>
  <c r="BE32" s="1"/>
  <c r="BA45" i="192"/>
  <c r="BE45" s="1"/>
  <c r="BA33" i="38"/>
  <c r="BE33" s="1"/>
  <c r="BQ43" i="192"/>
  <c r="BU43" s="1"/>
  <c r="BQ31" i="38"/>
  <c r="BU31" s="1"/>
  <c r="BQ31" i="193"/>
  <c r="BU31" s="1"/>
  <c r="BQ30" i="62"/>
  <c r="BU30" s="1"/>
  <c r="BQ32" i="191"/>
  <c r="BU32" s="1"/>
  <c r="CG27" i="192"/>
  <c r="CK27" s="1"/>
  <c r="CG16" i="191"/>
  <c r="CK16" s="1"/>
  <c r="CG14" i="62"/>
  <c r="CK14" s="1"/>
  <c r="CG15" i="193"/>
  <c r="CK15" s="1"/>
  <c r="CG15" i="38"/>
  <c r="CK15" s="1"/>
  <c r="AS48" i="192"/>
  <c r="AW48" s="1"/>
  <c r="AS35" i="62"/>
  <c r="AW35" s="1"/>
  <c r="AS36" i="193"/>
  <c r="AW36" s="1"/>
  <c r="AS36" i="38"/>
  <c r="AW36" s="1"/>
  <c r="AS37" i="191"/>
  <c r="AW37" s="1"/>
  <c r="AK14" i="62"/>
  <c r="AO14" s="1"/>
  <c r="AK16" i="191"/>
  <c r="AO16" s="1"/>
  <c r="AK15" i="38"/>
  <c r="AO15" s="1"/>
  <c r="AK27" i="192"/>
  <c r="AO27" s="1"/>
  <c r="AK15" i="193"/>
  <c r="AO15" s="1"/>
  <c r="BI32" i="38"/>
  <c r="BM32" s="1"/>
  <c r="BI44" i="192"/>
  <c r="BM44" s="1"/>
  <c r="BI32" i="193"/>
  <c r="BM32" s="1"/>
  <c r="BI33" i="191"/>
  <c r="BM33" s="1"/>
  <c r="BI31" i="62"/>
  <c r="BM31" s="1"/>
  <c r="M32" i="191"/>
  <c r="Q32" s="1"/>
  <c r="M43" i="192"/>
  <c r="Q43" s="1"/>
  <c r="M31" i="193"/>
  <c r="Q31" s="1"/>
  <c r="M30" i="62"/>
  <c r="Q30" s="1"/>
  <c r="M31" i="38"/>
  <c r="Q31" s="1"/>
  <c r="BQ17" i="62"/>
  <c r="BU17" s="1"/>
  <c r="BQ18" i="38"/>
  <c r="BU18" s="1"/>
  <c r="BQ18" i="193"/>
  <c r="BU18" s="1"/>
  <c r="BQ30" i="192"/>
  <c r="BU30" s="1"/>
  <c r="BQ19" i="191"/>
  <c r="BU19" s="1"/>
  <c r="BA44" i="192"/>
  <c r="BE44" s="1"/>
  <c r="BA31" i="62"/>
  <c r="BE31" s="1"/>
  <c r="BA32" i="38"/>
  <c r="BE32" s="1"/>
  <c r="BA33" i="191"/>
  <c r="BE33" s="1"/>
  <c r="BA32" i="193"/>
  <c r="BE32" s="1"/>
  <c r="M40" i="191"/>
  <c r="Q40" s="1"/>
  <c r="M38" i="62"/>
  <c r="Q38" s="1"/>
  <c r="M39" i="38"/>
  <c r="Q39" s="1"/>
  <c r="M51" i="192"/>
  <c r="Q51" s="1"/>
  <c r="M39" i="193"/>
  <c r="Q39" s="1"/>
  <c r="AK38" i="192"/>
  <c r="AO38" s="1"/>
  <c r="AK27" i="191"/>
  <c r="AO27" s="1"/>
  <c r="AK26" i="193"/>
  <c r="AO26" s="1"/>
  <c r="AK25" i="62"/>
  <c r="AO25" s="1"/>
  <c r="AK26" i="38"/>
  <c r="AO26" s="1"/>
  <c r="BY20" i="192"/>
  <c r="CC20" s="1"/>
  <c r="BY7" i="62"/>
  <c r="CC7" s="1"/>
  <c r="BY9" i="191"/>
  <c r="CC9" s="1"/>
  <c r="BY8" i="193"/>
  <c r="CC8" s="1"/>
  <c r="BY8" i="38"/>
  <c r="CC8" s="1"/>
  <c r="M21"/>
  <c r="Q21" s="1"/>
  <c r="M20" i="62"/>
  <c r="Q20" s="1"/>
  <c r="M21" i="193"/>
  <c r="Q21" s="1"/>
  <c r="M22" i="191"/>
  <c r="Q22" s="1"/>
  <c r="M33" i="192"/>
  <c r="Q33" s="1"/>
  <c r="M20"/>
  <c r="Q20" s="1"/>
  <c r="M8" i="38"/>
  <c r="Q8" s="1"/>
  <c r="M8" i="193"/>
  <c r="Q8" s="1"/>
  <c r="M9" i="191"/>
  <c r="Q9" s="1"/>
  <c r="M7" i="62"/>
  <c r="Q7" s="1"/>
  <c r="BA37" i="191"/>
  <c r="BE37" s="1"/>
  <c r="BA35" i="62"/>
  <c r="BE35" s="1"/>
  <c r="BA48" i="192"/>
  <c r="BE48" s="1"/>
  <c r="BA36" i="193"/>
  <c r="BE36" s="1"/>
  <c r="BA36" i="38"/>
  <c r="BE36" s="1"/>
  <c r="U9" i="191"/>
  <c r="Y9" s="1"/>
  <c r="U7" i="62"/>
  <c r="Y7" s="1"/>
  <c r="U8" i="38"/>
  <c r="Y8" s="1"/>
  <c r="U20" i="192"/>
  <c r="Y20" s="1"/>
  <c r="U8" i="193"/>
  <c r="Y8" s="1"/>
  <c r="AS34" i="192"/>
  <c r="AW34" s="1"/>
  <c r="AS22" i="193"/>
  <c r="AW22" s="1"/>
  <c r="AS21" i="62"/>
  <c r="AW21" s="1"/>
  <c r="AS22" i="38"/>
  <c r="AW22" s="1"/>
  <c r="AS23" i="191"/>
  <c r="AW23" s="1"/>
  <c r="BA9"/>
  <c r="BE9" s="1"/>
  <c r="BA8" i="38"/>
  <c r="BE8" s="1"/>
  <c r="BA8" i="193"/>
  <c r="BE8" s="1"/>
  <c r="BA7" i="62"/>
  <c r="BE7" s="1"/>
  <c r="BA20" i="192"/>
  <c r="BE20" s="1"/>
  <c r="U27" i="193"/>
  <c r="Y27" s="1"/>
  <c r="U28" i="191"/>
  <c r="Y28" s="1"/>
  <c r="U26" i="62"/>
  <c r="Y26" s="1"/>
  <c r="U39" i="192"/>
  <c r="Y39" s="1"/>
  <c r="U27" i="38"/>
  <c r="Y27" s="1"/>
  <c r="U42" i="192"/>
  <c r="Y42" s="1"/>
  <c r="U30" i="193"/>
  <c r="Y30" s="1"/>
  <c r="U31" i="191"/>
  <c r="Y31" s="1"/>
  <c r="U29" i="62"/>
  <c r="Y29" s="1"/>
  <c r="U30" i="38"/>
  <c r="Y30" s="1"/>
  <c r="AS15"/>
  <c r="AW15" s="1"/>
  <c r="AS27" i="192"/>
  <c r="AW27" s="1"/>
  <c r="AS16" i="191"/>
  <c r="AW16" s="1"/>
  <c r="AS15" i="193"/>
  <c r="AW15" s="1"/>
  <c r="AS14" i="62"/>
  <c r="AW14" s="1"/>
  <c r="M21" i="192"/>
  <c r="Q21" s="1"/>
  <c r="M9" i="38"/>
  <c r="Q9" s="1"/>
  <c r="M10" i="191"/>
  <c r="Q10" s="1"/>
  <c r="M8" i="62"/>
  <c r="Q8" s="1"/>
  <c r="M9" i="193"/>
  <c r="Q9" s="1"/>
  <c r="CG25" i="191"/>
  <c r="CK25" s="1"/>
  <c r="CG23" i="62"/>
  <c r="CK23" s="1"/>
  <c r="CG36" i="192"/>
  <c r="CK36" s="1"/>
  <c r="CG24" i="38"/>
  <c r="CK24" s="1"/>
  <c r="CG24" i="193"/>
  <c r="CK24" s="1"/>
  <c r="AC39" i="192"/>
  <c r="AG39" s="1"/>
  <c r="AC27" i="193"/>
  <c r="AG27" s="1"/>
  <c r="AC26" i="62"/>
  <c r="AG26" s="1"/>
  <c r="AC27" i="38"/>
  <c r="AG27" s="1"/>
  <c r="AC28" i="191"/>
  <c r="AG28" s="1"/>
  <c r="CG23" i="38"/>
  <c r="CK23" s="1"/>
  <c r="CG22" i="62"/>
  <c r="CK22" s="1"/>
  <c r="CG35" i="192"/>
  <c r="CK35" s="1"/>
  <c r="CG24" i="191"/>
  <c r="CK24" s="1"/>
  <c r="CG23" i="193"/>
  <c r="CK23" s="1"/>
  <c r="AS9" i="38"/>
  <c r="AW9" s="1"/>
  <c r="AS9" i="193"/>
  <c r="AW9" s="1"/>
  <c r="AS21" i="192"/>
  <c r="AW21" s="1"/>
  <c r="AS8" i="62"/>
  <c r="AW8" s="1"/>
  <c r="AS10" i="191"/>
  <c r="AW10" s="1"/>
  <c r="U19" i="62"/>
  <c r="Y19" s="1"/>
  <c r="U32" i="192"/>
  <c r="Y32" s="1"/>
  <c r="U20" i="38"/>
  <c r="Y20" s="1"/>
  <c r="U20" i="193"/>
  <c r="Y20" s="1"/>
  <c r="U21" i="191"/>
  <c r="Y21" s="1"/>
  <c r="BQ8" i="38"/>
  <c r="BU8" s="1"/>
  <c r="BQ7" i="62"/>
  <c r="BU7" s="1"/>
  <c r="BQ8" i="193"/>
  <c r="BU8" s="1"/>
  <c r="BQ9" i="191"/>
  <c r="BU9" s="1"/>
  <c r="BQ20" i="192"/>
  <c r="BU20" s="1"/>
  <c r="CG36" i="191"/>
  <c r="CK36" s="1"/>
  <c r="CG35" i="193"/>
  <c r="CK35" s="1"/>
  <c r="CG34" i="62"/>
  <c r="CK34" s="1"/>
  <c r="CG35" i="38"/>
  <c r="CK35" s="1"/>
  <c r="CG47" i="192"/>
  <c r="CK47" s="1"/>
  <c r="BQ14" i="193"/>
  <c r="BU14" s="1"/>
  <c r="BQ14" i="38"/>
  <c r="BU14" s="1"/>
  <c r="BQ26" i="192"/>
  <c r="BU26" s="1"/>
  <c r="BQ13" i="62"/>
  <c r="BU13" s="1"/>
  <c r="BQ15" i="191"/>
  <c r="BU15" s="1"/>
  <c r="BI10"/>
  <c r="BM10" s="1"/>
  <c r="BI9" i="193"/>
  <c r="BM9" s="1"/>
  <c r="BI9" i="38"/>
  <c r="BM9" s="1"/>
  <c r="BI8" i="62"/>
  <c r="BM8" s="1"/>
  <c r="BI21" i="192"/>
  <c r="BM21" s="1"/>
  <c r="M45"/>
  <c r="Q45" s="1"/>
  <c r="M33" i="193"/>
  <c r="Q33" s="1"/>
  <c r="M34" i="191"/>
  <c r="Q34" s="1"/>
  <c r="M33" i="38"/>
  <c r="Q33" s="1"/>
  <c r="M32" i="62"/>
  <c r="Q32" s="1"/>
  <c r="CG31"/>
  <c r="CK31" s="1"/>
  <c r="CG44" i="192"/>
  <c r="CK44" s="1"/>
  <c r="CG32" i="193"/>
  <c r="CK32" s="1"/>
  <c r="CG32" i="38"/>
  <c r="CK32" s="1"/>
  <c r="CG33" i="191"/>
  <c r="CK33" s="1"/>
  <c r="CG37"/>
  <c r="CK37" s="1"/>
  <c r="CG48" i="192"/>
  <c r="CK48" s="1"/>
  <c r="CG36" i="38"/>
  <c r="CK36" s="1"/>
  <c r="CG36" i="193"/>
  <c r="CK36" s="1"/>
  <c r="CG35" i="62"/>
  <c r="CK35" s="1"/>
  <c r="BI37" i="193"/>
  <c r="BM37" s="1"/>
  <c r="BI36" i="62"/>
  <c r="BM36" s="1"/>
  <c r="BI38" i="191"/>
  <c r="BM38" s="1"/>
  <c r="BI37" i="38"/>
  <c r="BM37" s="1"/>
  <c r="BI49" i="192"/>
  <c r="BM49" s="1"/>
  <c r="AS31" i="191"/>
  <c r="AW31" s="1"/>
  <c r="AS42" i="192"/>
  <c r="AW42" s="1"/>
  <c r="AS30" i="38"/>
  <c r="AW30" s="1"/>
  <c r="AS30" i="193"/>
  <c r="AW30" s="1"/>
  <c r="AS29" i="62"/>
  <c r="AW29" s="1"/>
  <c r="BA38" i="193"/>
  <c r="BE38" s="1"/>
  <c r="BA50" i="192"/>
  <c r="BE50" s="1"/>
  <c r="BA37" i="62"/>
  <c r="BE37" s="1"/>
  <c r="BA38" i="38"/>
  <c r="BE38" s="1"/>
  <c r="BA39" i="191"/>
  <c r="BE39" s="1"/>
  <c r="U37" i="38"/>
  <c r="Y37" s="1"/>
  <c r="U37" i="193"/>
  <c r="Y37" s="1"/>
  <c r="U49" i="192"/>
  <c r="Y49" s="1"/>
  <c r="U38" i="191"/>
  <c r="Y38" s="1"/>
  <c r="U36" i="62"/>
  <c r="Y36" s="1"/>
  <c r="BA39"/>
  <c r="BA40" i="193"/>
  <c r="BA41" i="191"/>
  <c r="BA40" i="38"/>
  <c r="BA52" i="192"/>
  <c r="BS44" i="19"/>
  <c r="M6" i="62"/>
  <c r="Q6" s="1"/>
  <c r="M7" i="193"/>
  <c r="Q7" s="1"/>
  <c r="M8" i="191"/>
  <c r="Q8" s="1"/>
  <c r="M19" i="192"/>
  <c r="Q19" s="1"/>
  <c r="M7" i="38"/>
  <c r="Q7" s="1"/>
  <c r="AS19" i="191"/>
  <c r="AW19" s="1"/>
  <c r="AS18" i="38"/>
  <c r="AW18" s="1"/>
  <c r="AS17" i="62"/>
  <c r="AW17" s="1"/>
  <c r="AS18" i="193"/>
  <c r="AW18" s="1"/>
  <c r="AS30" i="192"/>
  <c r="AW30" s="1"/>
  <c r="E28" i="191"/>
  <c r="I28" s="1"/>
  <c r="E27" i="38"/>
  <c r="I27" s="1"/>
  <c r="E39" i="192"/>
  <c r="I39" s="1"/>
  <c r="E26" i="62"/>
  <c r="I26" s="1"/>
  <c r="E27" i="193"/>
  <c r="I27" s="1"/>
  <c r="CG12" i="62"/>
  <c r="CK12" s="1"/>
  <c r="CG14" i="191"/>
  <c r="CK14" s="1"/>
  <c r="CG13" i="193"/>
  <c r="CK13" s="1"/>
  <c r="CG13" i="38"/>
  <c r="CK13" s="1"/>
  <c r="CG25" i="192"/>
  <c r="CK25" s="1"/>
  <c r="BI43"/>
  <c r="BM43" s="1"/>
  <c r="BI31" i="38"/>
  <c r="BM31" s="1"/>
  <c r="BI31" i="193"/>
  <c r="BM31" s="1"/>
  <c r="BI30" i="62"/>
  <c r="BM30" s="1"/>
  <c r="BI32" i="191"/>
  <c r="BM32" s="1"/>
  <c r="M29" i="62"/>
  <c r="Q29" s="1"/>
  <c r="M30" i="38"/>
  <c r="Q30" s="1"/>
  <c r="M30" i="193"/>
  <c r="Q30" s="1"/>
  <c r="M31" i="191"/>
  <c r="Q31" s="1"/>
  <c r="M42" i="192"/>
  <c r="Q42" s="1"/>
  <c r="BY15" i="62"/>
  <c r="CC15" s="1"/>
  <c r="BY28" i="192"/>
  <c r="CC28" s="1"/>
  <c r="BY16" i="193"/>
  <c r="CC16" s="1"/>
  <c r="BY16" i="38"/>
  <c r="CC16" s="1"/>
  <c r="BY17" i="191"/>
  <c r="CC17" s="1"/>
  <c r="U30" i="62"/>
  <c r="Y30" s="1"/>
  <c r="U43" i="192"/>
  <c r="Y43" s="1"/>
  <c r="U32" i="191"/>
  <c r="Y32" s="1"/>
  <c r="U31" i="193"/>
  <c r="Y31" s="1"/>
  <c r="U31" i="38"/>
  <c r="Y31" s="1"/>
  <c r="BI29" i="62"/>
  <c r="BM29" s="1"/>
  <c r="BI31" i="191"/>
  <c r="BM31" s="1"/>
  <c r="BI30" i="38"/>
  <c r="BM30" s="1"/>
  <c r="BI30" i="193"/>
  <c r="BM30" s="1"/>
  <c r="BI42" i="192"/>
  <c r="BM42" s="1"/>
  <c r="AS40" i="191"/>
  <c r="AW40" s="1"/>
  <c r="AS39" i="38"/>
  <c r="AW39" s="1"/>
  <c r="AS39" i="193"/>
  <c r="AW39" s="1"/>
  <c r="AS38" i="62"/>
  <c r="AW38" s="1"/>
  <c r="AS51" i="192"/>
  <c r="AW51" s="1"/>
  <c r="BY31" i="62"/>
  <c r="CC31" s="1"/>
  <c r="BY44" i="192"/>
  <c r="CC44" s="1"/>
  <c r="BY32" i="193"/>
  <c r="CC32" s="1"/>
  <c r="BY32" i="38"/>
  <c r="CC32" s="1"/>
  <c r="BY33" i="191"/>
  <c r="CC33" s="1"/>
  <c r="U39" i="38"/>
  <c r="Y39" s="1"/>
  <c r="U39" i="193"/>
  <c r="Y39" s="1"/>
  <c r="U38" i="62"/>
  <c r="Y38" s="1"/>
  <c r="U40" i="191"/>
  <c r="Y40" s="1"/>
  <c r="U51" i="192"/>
  <c r="Y51" s="1"/>
  <c r="U35" i="38"/>
  <c r="Y35" s="1"/>
  <c r="U34" i="62"/>
  <c r="Y34" s="1"/>
  <c r="U36" i="191"/>
  <c r="Y36" s="1"/>
  <c r="U35" i="193"/>
  <c r="Y35" s="1"/>
  <c r="U47" i="192"/>
  <c r="Y47" s="1"/>
  <c r="AC26" i="191"/>
  <c r="AG26" s="1"/>
  <c r="AC25" i="38"/>
  <c r="AG25" s="1"/>
  <c r="AC25" i="193"/>
  <c r="AG25" s="1"/>
  <c r="AC24" i="62"/>
  <c r="AG24" s="1"/>
  <c r="AC37" i="192"/>
  <c r="AG37" s="1"/>
  <c r="M22" i="38"/>
  <c r="Q22" s="1"/>
  <c r="M34" i="192"/>
  <c r="Q34" s="1"/>
  <c r="M23" i="191"/>
  <c r="Q23" s="1"/>
  <c r="M22" i="193"/>
  <c r="Q22" s="1"/>
  <c r="M21" i="62"/>
  <c r="Q21" s="1"/>
  <c r="BA16" i="193"/>
  <c r="BE16" s="1"/>
  <c r="BA15" i="62"/>
  <c r="BE15" s="1"/>
  <c r="BA28" i="192"/>
  <c r="BE28" s="1"/>
  <c r="BA17" i="191"/>
  <c r="BE17" s="1"/>
  <c r="BA16" i="38"/>
  <c r="BE16" s="1"/>
  <c r="CG10"/>
  <c r="CK10" s="1"/>
  <c r="CG10" i="193"/>
  <c r="CK10" s="1"/>
  <c r="CG22" i="192"/>
  <c r="CK22" s="1"/>
  <c r="CG9" i="62"/>
  <c r="CK9" s="1"/>
  <c r="CG11" i="191"/>
  <c r="CK11" s="1"/>
  <c r="E37" i="62"/>
  <c r="I37" s="1"/>
  <c r="E50" i="192"/>
  <c r="I50" s="1"/>
  <c r="E39" i="191"/>
  <c r="I39" s="1"/>
  <c r="E38" i="193"/>
  <c r="I38" s="1"/>
  <c r="E38" i="38"/>
  <c r="I38" s="1"/>
  <c r="AS28" i="62"/>
  <c r="AW28" s="1"/>
  <c r="AS29" i="38"/>
  <c r="AW29" s="1"/>
  <c r="AS29" i="193"/>
  <c r="AW29" s="1"/>
  <c r="AS41" i="192"/>
  <c r="AW41" s="1"/>
  <c r="AS30" i="191"/>
  <c r="AW30" s="1"/>
  <c r="U29" i="38"/>
  <c r="Y29" s="1"/>
  <c r="U41" i="192"/>
  <c r="Y41" s="1"/>
  <c r="U29" i="193"/>
  <c r="Y29" s="1"/>
  <c r="U28" i="62"/>
  <c r="Y28" s="1"/>
  <c r="U30" i="191"/>
  <c r="Y30" s="1"/>
  <c r="BQ24" i="38"/>
  <c r="BU24" s="1"/>
  <c r="BQ24" i="193"/>
  <c r="BU24" s="1"/>
  <c r="BQ25" i="191"/>
  <c r="BU25" s="1"/>
  <c r="BQ36" i="192"/>
  <c r="BU36" s="1"/>
  <c r="BQ23" i="62"/>
  <c r="BU23" s="1"/>
  <c r="AC22"/>
  <c r="AG22" s="1"/>
  <c r="AC35" i="192"/>
  <c r="AG35" s="1"/>
  <c r="AC23" i="193"/>
  <c r="AG23" s="1"/>
  <c r="AC23" i="38"/>
  <c r="AG23" s="1"/>
  <c r="AC24" i="191"/>
  <c r="AG24" s="1"/>
  <c r="BI40" i="38"/>
  <c r="BI52" i="192"/>
  <c r="BI39" i="62"/>
  <c r="BI41" i="191"/>
  <c r="BI40" i="193"/>
  <c r="CC44" i="19"/>
  <c r="AZ49" i="40"/>
  <c r="AZ52" s="1"/>
  <c r="AV49"/>
  <c r="AT49"/>
  <c r="AC40" i="38"/>
  <c r="AC52" i="192"/>
  <c r="AC41" i="191"/>
  <c r="AC39" i="62"/>
  <c r="AC40" i="193"/>
  <c r="AO44" i="19"/>
  <c r="BY9" i="38"/>
  <c r="CC9" s="1"/>
  <c r="BY21" i="192"/>
  <c r="CC21" s="1"/>
  <c r="BY10" i="191"/>
  <c r="CC10" s="1"/>
  <c r="BY9" i="193"/>
  <c r="CC9" s="1"/>
  <c r="BY8" i="62"/>
  <c r="CC8" s="1"/>
  <c r="AS25" i="193"/>
  <c r="AW25" s="1"/>
  <c r="AS25" i="38"/>
  <c r="AW25" s="1"/>
  <c r="AS37" i="192"/>
  <c r="AW37" s="1"/>
  <c r="AS26" i="191"/>
  <c r="AW26" s="1"/>
  <c r="AS24" i="62"/>
  <c r="AW24" s="1"/>
  <c r="U37" i="192"/>
  <c r="Y37" s="1"/>
  <c r="U25" i="193"/>
  <c r="Y25" s="1"/>
  <c r="U24" i="62"/>
  <c r="Y24" s="1"/>
  <c r="U26" i="191"/>
  <c r="Y26" s="1"/>
  <c r="U25" i="38"/>
  <c r="Y25" s="1"/>
  <c r="BA22" i="191"/>
  <c r="BE22" s="1"/>
  <c r="BA33" i="192"/>
  <c r="BE33" s="1"/>
  <c r="BA21" i="38"/>
  <c r="BE21" s="1"/>
  <c r="BA20" i="62"/>
  <c r="BE20" s="1"/>
  <c r="BA21" i="193"/>
  <c r="BE21" s="1"/>
  <c r="BA21" i="192"/>
  <c r="BE21" s="1"/>
  <c r="BA8" i="62"/>
  <c r="BE8" s="1"/>
  <c r="BA9" i="193"/>
  <c r="BE9" s="1"/>
  <c r="BA9" i="38"/>
  <c r="BE9" s="1"/>
  <c r="BA10" i="191"/>
  <c r="BE10" s="1"/>
  <c r="BI48" i="192"/>
  <c r="BM48" s="1"/>
  <c r="BI35" i="62"/>
  <c r="BM35" s="1"/>
  <c r="BI36" i="193"/>
  <c r="BM36" s="1"/>
  <c r="BI36" i="38"/>
  <c r="BM36" s="1"/>
  <c r="BI37" i="191"/>
  <c r="BM37" s="1"/>
  <c r="E29" i="192"/>
  <c r="I29" s="1"/>
  <c r="E17" i="38"/>
  <c r="I17" s="1"/>
  <c r="E17" i="193"/>
  <c r="I17" s="1"/>
  <c r="E18" i="191"/>
  <c r="I18" s="1"/>
  <c r="E16" i="62"/>
  <c r="I16" s="1"/>
  <c r="BQ23" i="191"/>
  <c r="BU23" s="1"/>
  <c r="BQ34" i="192"/>
  <c r="BU34" s="1"/>
  <c r="BQ22" i="193"/>
  <c r="BU22" s="1"/>
  <c r="BQ22" i="38"/>
  <c r="BU22" s="1"/>
  <c r="BQ21" i="62"/>
  <c r="BU21" s="1"/>
  <c r="BQ28" i="192"/>
  <c r="BU28" s="1"/>
  <c r="BQ15" i="62"/>
  <c r="BU15" s="1"/>
  <c r="BQ16" i="193"/>
  <c r="BU16" s="1"/>
  <c r="BQ16" i="38"/>
  <c r="BU16" s="1"/>
  <c r="BQ17" i="191"/>
  <c r="BU17" s="1"/>
  <c r="AC33"/>
  <c r="AG33" s="1"/>
  <c r="AC31" i="62"/>
  <c r="AG31" s="1"/>
  <c r="AC32" i="38"/>
  <c r="AG32" s="1"/>
  <c r="AC32" i="193"/>
  <c r="AG32" s="1"/>
  <c r="AC44" i="192"/>
  <c r="AG44" s="1"/>
  <c r="AK15" i="62"/>
  <c r="AO15" s="1"/>
  <c r="AK16" i="38"/>
  <c r="AO16" s="1"/>
  <c r="AK17" i="191"/>
  <c r="AO17" s="1"/>
  <c r="AK16" i="193"/>
  <c r="AO16" s="1"/>
  <c r="AK28" i="192"/>
  <c r="AO28" s="1"/>
  <c r="U27" i="191"/>
  <c r="Y27" s="1"/>
  <c r="U26" i="193"/>
  <c r="Y26" s="1"/>
  <c r="U25" i="62"/>
  <c r="Y25" s="1"/>
  <c r="U38" i="192"/>
  <c r="Y38" s="1"/>
  <c r="U26" i="38"/>
  <c r="Y26" s="1"/>
  <c r="E16" i="191"/>
  <c r="I16" s="1"/>
  <c r="E15" i="38"/>
  <c r="I15" s="1"/>
  <c r="E15" i="193"/>
  <c r="I15" s="1"/>
  <c r="E27" i="192"/>
  <c r="I27" s="1"/>
  <c r="E14" i="62"/>
  <c r="I14" s="1"/>
  <c r="AK27" i="193"/>
  <c r="AO27" s="1"/>
  <c r="AK28" i="191"/>
  <c r="AO28" s="1"/>
  <c r="AK27" i="38"/>
  <c r="AO27" s="1"/>
  <c r="AK39" i="192"/>
  <c r="AO39" s="1"/>
  <c r="AK26" i="62"/>
  <c r="AO26" s="1"/>
  <c r="BA22" i="192"/>
  <c r="BE22" s="1"/>
  <c r="BA11" i="191"/>
  <c r="BE11" s="1"/>
  <c r="BA10" i="193"/>
  <c r="BE10" s="1"/>
  <c r="BA9" i="62"/>
  <c r="BE9" s="1"/>
  <c r="BA10" i="38"/>
  <c r="BE10" s="1"/>
  <c r="M32" i="193"/>
  <c r="Q32" s="1"/>
  <c r="M31" i="62"/>
  <c r="Q31" s="1"/>
  <c r="M44" i="192"/>
  <c r="Q44" s="1"/>
  <c r="M33" i="191"/>
  <c r="Q33" s="1"/>
  <c r="M32" i="38"/>
  <c r="Q32" s="1"/>
  <c r="BQ9" i="62"/>
  <c r="BU9" s="1"/>
  <c r="BQ11" i="191"/>
  <c r="BU11" s="1"/>
  <c r="BQ22" i="192"/>
  <c r="BU22" s="1"/>
  <c r="BQ10" i="38"/>
  <c r="BU10" s="1"/>
  <c r="BQ10" i="193"/>
  <c r="BU10" s="1"/>
  <c r="BY20" i="191"/>
  <c r="CC20" s="1"/>
  <c r="BY18" i="62"/>
  <c r="CC18" s="1"/>
  <c r="BY31" i="192"/>
  <c r="CC31" s="1"/>
  <c r="BY19" i="193"/>
  <c r="CC19" s="1"/>
  <c r="BY19" i="38"/>
  <c r="CC19" s="1"/>
  <c r="BA25"/>
  <c r="BE25" s="1"/>
  <c r="BA26" i="191"/>
  <c r="BE26" s="1"/>
  <c r="BA37" i="192"/>
  <c r="BE37" s="1"/>
  <c r="BA25" i="193"/>
  <c r="BE25" s="1"/>
  <c r="BA24" i="62"/>
  <c r="BE24" s="1"/>
  <c r="AK37" i="38"/>
  <c r="AO37" s="1"/>
  <c r="AK38" i="191"/>
  <c r="AO38" s="1"/>
  <c r="AK49" i="192"/>
  <c r="AO49" s="1"/>
  <c r="AK37" i="193"/>
  <c r="AO37" s="1"/>
  <c r="AK36" i="62"/>
  <c r="AO36" s="1"/>
  <c r="AS40" i="193"/>
  <c r="AS39" i="62"/>
  <c r="AS40" i="38"/>
  <c r="AS41" i="191"/>
  <c r="AS52" i="192"/>
  <c r="BI44" i="19"/>
  <c r="BY45" i="192"/>
  <c r="CC45" s="1"/>
  <c r="BY33" i="193"/>
  <c r="CC33" s="1"/>
  <c r="BY34" i="191"/>
  <c r="CC34" s="1"/>
  <c r="BY33" i="38"/>
  <c r="CC33" s="1"/>
  <c r="BY32" i="62"/>
  <c r="CC32" s="1"/>
  <c r="U25" i="192"/>
  <c r="Y25" s="1"/>
  <c r="U13" i="38"/>
  <c r="Y13" s="1"/>
  <c r="U13" i="193"/>
  <c r="Y13" s="1"/>
  <c r="U14" i="191"/>
  <c r="Y14" s="1"/>
  <c r="U12" i="62"/>
  <c r="Y12" s="1"/>
  <c r="U10" i="191"/>
  <c r="Y10" s="1"/>
  <c r="U8" i="62"/>
  <c r="Y8" s="1"/>
  <c r="U21" i="192"/>
  <c r="Y21" s="1"/>
  <c r="U9" i="38"/>
  <c r="Y9" s="1"/>
  <c r="U9" i="193"/>
  <c r="Y9" s="1"/>
  <c r="BI25" i="62"/>
  <c r="BM25" s="1"/>
  <c r="BI26" i="38"/>
  <c r="BM26" s="1"/>
  <c r="BI27" i="191"/>
  <c r="BM27" s="1"/>
  <c r="BI26" i="193"/>
  <c r="BM26" s="1"/>
  <c r="BI38" i="192"/>
  <c r="BM38" s="1"/>
  <c r="AK32" i="62"/>
  <c r="AO32" s="1"/>
  <c r="AK34" i="191"/>
  <c r="AO34" s="1"/>
  <c r="AK33" i="193"/>
  <c r="AO33" s="1"/>
  <c r="AK45" i="192"/>
  <c r="AO45" s="1"/>
  <c r="AK33" i="38"/>
  <c r="AO33" s="1"/>
  <c r="BI21"/>
  <c r="BM21" s="1"/>
  <c r="BI22" i="191"/>
  <c r="BM22" s="1"/>
  <c r="BI33" i="192"/>
  <c r="BM33" s="1"/>
  <c r="BI21" i="193"/>
  <c r="BM21" s="1"/>
  <c r="BI20" i="62"/>
  <c r="BM20" s="1"/>
  <c r="BI45" i="192"/>
  <c r="BM45" s="1"/>
  <c r="BI34" i="191"/>
  <c r="BM34" s="1"/>
  <c r="BI33" i="193"/>
  <c r="BM33" s="1"/>
  <c r="BI32" i="62"/>
  <c r="BM32" s="1"/>
  <c r="BI33" i="38"/>
  <c r="BM33" s="1"/>
  <c r="M24" i="191"/>
  <c r="Q24" s="1"/>
  <c r="M22" i="62"/>
  <c r="Q22" s="1"/>
  <c r="M23" i="193"/>
  <c r="Q23" s="1"/>
  <c r="M35" i="192"/>
  <c r="Q35" s="1"/>
  <c r="M23" i="38"/>
  <c r="Q23" s="1"/>
  <c r="BA30"/>
  <c r="BE30" s="1"/>
  <c r="BA29" i="62"/>
  <c r="BE29" s="1"/>
  <c r="BA31" i="191"/>
  <c r="BE31" s="1"/>
  <c r="BA30" i="193"/>
  <c r="BE30" s="1"/>
  <c r="BA42" i="192"/>
  <c r="BE42" s="1"/>
  <c r="BY30" i="38"/>
  <c r="CC30" s="1"/>
  <c r="BY29" i="62"/>
  <c r="CC29" s="1"/>
  <c r="BY31" i="191"/>
  <c r="CC31" s="1"/>
  <c r="BY30" i="193"/>
  <c r="CC30" s="1"/>
  <c r="BY42" i="192"/>
  <c r="CC42" s="1"/>
  <c r="BA23" i="193"/>
  <c r="BE23" s="1"/>
  <c r="BA22" i="62"/>
  <c r="BE22" s="1"/>
  <c r="BA35" i="192"/>
  <c r="BE35" s="1"/>
  <c r="BA24" i="191"/>
  <c r="BE24" s="1"/>
  <c r="BA23" i="38"/>
  <c r="BE23" s="1"/>
  <c r="CG34"/>
  <c r="CK34" s="1"/>
  <c r="CG34" i="193"/>
  <c r="CK34" s="1"/>
  <c r="CG46" i="192"/>
  <c r="CK46" s="1"/>
  <c r="CG33" i="62"/>
  <c r="CK33" s="1"/>
  <c r="CG35" i="191"/>
  <c r="CK35" s="1"/>
  <c r="AS17" i="193"/>
  <c r="AW17" s="1"/>
  <c r="AS18" i="191"/>
  <c r="AW18" s="1"/>
  <c r="AS16" i="62"/>
  <c r="AW16" s="1"/>
  <c r="AS29" i="192"/>
  <c r="AW29" s="1"/>
  <c r="AS17" i="38"/>
  <c r="AW17" s="1"/>
  <c r="BQ32" i="62"/>
  <c r="BU32" s="1"/>
  <c r="BQ33" i="38"/>
  <c r="BU33" s="1"/>
  <c r="BQ33" i="193"/>
  <c r="BU33" s="1"/>
  <c r="BQ34" i="191"/>
  <c r="BU34" s="1"/>
  <c r="BQ45" i="192"/>
  <c r="BU45" s="1"/>
  <c r="E31" i="193"/>
  <c r="I31" s="1"/>
  <c r="E32" i="191"/>
  <c r="I32" s="1"/>
  <c r="E30" i="62"/>
  <c r="I30" s="1"/>
  <c r="E43" i="192"/>
  <c r="I43" s="1"/>
  <c r="E31" i="38"/>
  <c r="I31" s="1"/>
  <c r="BA23" i="191"/>
  <c r="BE23" s="1"/>
  <c r="BA21" i="62"/>
  <c r="BE21" s="1"/>
  <c r="BA22" i="193"/>
  <c r="BE22" s="1"/>
  <c r="BA34" i="192"/>
  <c r="BE34" s="1"/>
  <c r="BA22" i="38"/>
  <c r="BE22" s="1"/>
  <c r="E24" i="191"/>
  <c r="I24" s="1"/>
  <c r="E35" i="192"/>
  <c r="I35" s="1"/>
  <c r="E23" i="38"/>
  <c r="I23" s="1"/>
  <c r="E23" i="193"/>
  <c r="I23" s="1"/>
  <c r="E22" i="62"/>
  <c r="I22" s="1"/>
  <c r="U15" i="193"/>
  <c r="Y15" s="1"/>
  <c r="U15" i="38"/>
  <c r="Y15" s="1"/>
  <c r="U14" i="62"/>
  <c r="Y14" s="1"/>
  <c r="U27" i="192"/>
  <c r="Y27" s="1"/>
  <c r="U16" i="191"/>
  <c r="Y16" s="1"/>
  <c r="E16" i="38"/>
  <c r="I16" s="1"/>
  <c r="E17" i="191"/>
  <c r="I17" s="1"/>
  <c r="E15" i="62"/>
  <c r="I15" s="1"/>
  <c r="E28" i="192"/>
  <c r="I28" s="1"/>
  <c r="E16" i="193"/>
  <c r="I16" s="1"/>
  <c r="AC15" i="191"/>
  <c r="AG15" s="1"/>
  <c r="AC14" i="38"/>
  <c r="AG14" s="1"/>
  <c r="AC13" i="62"/>
  <c r="AG13" s="1"/>
  <c r="AC14" i="193"/>
  <c r="AG14" s="1"/>
  <c r="AC26" i="192"/>
  <c r="AG26" s="1"/>
  <c r="BF49" i="40"/>
  <c r="BF52" s="1"/>
  <c r="P42" i="62"/>
  <c r="BD42"/>
  <c r="BK49" i="40"/>
  <c r="BK52" s="1"/>
  <c r="AW49"/>
  <c r="AC21" i="62"/>
  <c r="AG21" s="1"/>
  <c r="AC22" i="38"/>
  <c r="AG22" s="1"/>
  <c r="AC23" i="191"/>
  <c r="AG23" s="1"/>
  <c r="AC22" i="193"/>
  <c r="AG22" s="1"/>
  <c r="AC34" i="192"/>
  <c r="AG34" s="1"/>
  <c r="AK25" i="38"/>
  <c r="AO25" s="1"/>
  <c r="AK37" i="192"/>
  <c r="AO37" s="1"/>
  <c r="AK26" i="191"/>
  <c r="AO26" s="1"/>
  <c r="AK25" i="193"/>
  <c r="AO25" s="1"/>
  <c r="AK24" i="62"/>
  <c r="AO24" s="1"/>
  <c r="AK24" i="193"/>
  <c r="AO24" s="1"/>
  <c r="AK25" i="191"/>
  <c r="AO25" s="1"/>
  <c r="AK24" i="38"/>
  <c r="AO24" s="1"/>
  <c r="AK23" i="62"/>
  <c r="AO23" s="1"/>
  <c r="AK36" i="192"/>
  <c r="AO36" s="1"/>
  <c r="BY43"/>
  <c r="CC43" s="1"/>
  <c r="BY30" i="62"/>
  <c r="CC30" s="1"/>
  <c r="BY31" i="193"/>
  <c r="CC31" s="1"/>
  <c r="BY31" i="38"/>
  <c r="CC31" s="1"/>
  <c r="BY32" i="191"/>
  <c r="CC32" s="1"/>
  <c r="BQ37"/>
  <c r="BU37" s="1"/>
  <c r="BQ36" i="38"/>
  <c r="BU36" s="1"/>
  <c r="BQ36" i="193"/>
  <c r="BU36" s="1"/>
  <c r="BQ48" i="192"/>
  <c r="BU48" s="1"/>
  <c r="BQ35" i="62"/>
  <c r="BU35" s="1"/>
  <c r="AS39" i="191"/>
  <c r="AW39" s="1"/>
  <c r="AS38" i="38"/>
  <c r="AW38" s="1"/>
  <c r="AS37" i="62"/>
  <c r="AW37" s="1"/>
  <c r="AS38" i="193"/>
  <c r="AW38" s="1"/>
  <c r="AS50" i="192"/>
  <c r="AW50" s="1"/>
  <c r="M38" i="191"/>
  <c r="Q38" s="1"/>
  <c r="M37" i="38"/>
  <c r="Q37" s="1"/>
  <c r="M36" i="62"/>
  <c r="Q36" s="1"/>
  <c r="M49" i="192"/>
  <c r="Q49" s="1"/>
  <c r="M37" i="193"/>
  <c r="Q37" s="1"/>
  <c r="AC7" i="38"/>
  <c r="AG7" s="1"/>
  <c r="AC19" i="192"/>
  <c r="AG19" s="1"/>
  <c r="AC7" i="193"/>
  <c r="AG7" s="1"/>
  <c r="AC6" i="62"/>
  <c r="AG6" s="1"/>
  <c r="AC8" i="191"/>
  <c r="AG8" s="1"/>
  <c r="E25"/>
  <c r="I25" s="1"/>
  <c r="E24" i="193"/>
  <c r="I24" s="1"/>
  <c r="E23" i="62"/>
  <c r="I23" s="1"/>
  <c r="E36" i="192"/>
  <c r="I36" s="1"/>
  <c r="E24" i="38"/>
  <c r="I24" s="1"/>
  <c r="CG10" i="62"/>
  <c r="CK10" s="1"/>
  <c r="CG23" i="192"/>
  <c r="CK23" s="1"/>
  <c r="CG11" i="38"/>
  <c r="CK11" s="1"/>
  <c r="CG12" i="191"/>
  <c r="CK12" s="1"/>
  <c r="CG11" i="193"/>
  <c r="CK11" s="1"/>
  <c r="U19" i="38"/>
  <c r="Y19" s="1"/>
  <c r="U31" i="192"/>
  <c r="Y31" s="1"/>
  <c r="U19" i="193"/>
  <c r="Y19" s="1"/>
  <c r="U20" i="191"/>
  <c r="Y20" s="1"/>
  <c r="U18" i="62"/>
  <c r="Y18" s="1"/>
  <c r="BY34" i="38"/>
  <c r="CC34" s="1"/>
  <c r="BY46" i="192"/>
  <c r="CC46" s="1"/>
  <c r="BY33" i="62"/>
  <c r="CC33" s="1"/>
  <c r="BY35" i="191"/>
  <c r="CC35" s="1"/>
  <c r="BY34" i="193"/>
  <c r="CC34" s="1"/>
  <c r="AK14" i="191"/>
  <c r="AO14" s="1"/>
  <c r="AK13" i="38"/>
  <c r="AO13" s="1"/>
  <c r="AK13" i="193"/>
  <c r="AO13" s="1"/>
  <c r="AK12" i="62"/>
  <c r="AO12" s="1"/>
  <c r="AK25" i="192"/>
  <c r="AO25" s="1"/>
  <c r="BY23" i="193"/>
  <c r="CC23" s="1"/>
  <c r="BY23" i="38"/>
  <c r="CC23" s="1"/>
  <c r="BY24" i="191"/>
  <c r="CC24" s="1"/>
  <c r="BY35" i="192"/>
  <c r="CC35" s="1"/>
  <c r="BY22" i="62"/>
  <c r="CC22" s="1"/>
  <c r="AS8" i="191"/>
  <c r="AW8" s="1"/>
  <c r="AS19" i="192"/>
  <c r="AW19" s="1"/>
  <c r="AS6" i="62"/>
  <c r="AW6" s="1"/>
  <c r="AS7" i="38"/>
  <c r="AW7" s="1"/>
  <c r="AS7" i="193"/>
  <c r="AW7" s="1"/>
  <c r="AS12" i="62"/>
  <c r="AW12" s="1"/>
  <c r="AS13" i="38"/>
  <c r="AW13" s="1"/>
  <c r="AS25" i="192"/>
  <c r="AW25" s="1"/>
  <c r="AS14" i="191"/>
  <c r="AW14" s="1"/>
  <c r="AS13" i="193"/>
  <c r="AW13" s="1"/>
  <c r="BY14" i="62"/>
  <c r="CC14" s="1"/>
  <c r="BY16" i="191"/>
  <c r="CC16" s="1"/>
  <c r="BY27" i="192"/>
  <c r="CC27" s="1"/>
  <c r="BY15" i="193"/>
  <c r="CC15" s="1"/>
  <c r="BY15" i="38"/>
  <c r="CC15" s="1"/>
  <c r="E39" i="193"/>
  <c r="I39" s="1"/>
  <c r="E38" i="62"/>
  <c r="I38" s="1"/>
  <c r="E40" i="191"/>
  <c r="I40" s="1"/>
  <c r="E51" i="192"/>
  <c r="I51" s="1"/>
  <c r="E39" i="38"/>
  <c r="I39" s="1"/>
  <c r="CG29"/>
  <c r="CK29" s="1"/>
  <c r="CG29" i="193"/>
  <c r="CK29" s="1"/>
  <c r="CG28" i="62"/>
  <c r="CK28" s="1"/>
  <c r="CG41" i="192"/>
  <c r="CK41" s="1"/>
  <c r="CG30" i="191"/>
  <c r="CK30" s="1"/>
  <c r="AC40" i="192"/>
  <c r="AG40" s="1"/>
  <c r="AC27" i="62"/>
  <c r="AG27" s="1"/>
  <c r="AC29" i="191"/>
  <c r="AG29" s="1"/>
  <c r="AC28" i="38"/>
  <c r="AG28" s="1"/>
  <c r="AC28" i="193"/>
  <c r="AG28" s="1"/>
  <c r="BI29" i="191"/>
  <c r="BM29" s="1"/>
  <c r="BI28" i="38"/>
  <c r="BM28" s="1"/>
  <c r="BI27" i="62"/>
  <c r="BM27" s="1"/>
  <c r="BI28" i="193"/>
  <c r="BM28" s="1"/>
  <c r="BI40" i="192"/>
  <c r="BM40" s="1"/>
  <c r="E31"/>
  <c r="I31" s="1"/>
  <c r="E19" i="193"/>
  <c r="I19" s="1"/>
  <c r="E19" i="38"/>
  <c r="I19" s="1"/>
  <c r="E18" i="62"/>
  <c r="I18" s="1"/>
  <c r="E20" i="191"/>
  <c r="I20" s="1"/>
  <c r="BY28" i="62"/>
  <c r="CC28" s="1"/>
  <c r="BY29" i="193"/>
  <c r="CC29" s="1"/>
  <c r="BY29" i="38"/>
  <c r="CC29" s="1"/>
  <c r="BY30" i="191"/>
  <c r="CC30" s="1"/>
  <c r="BY41" i="192"/>
  <c r="CC41" s="1"/>
  <c r="CG21" i="191"/>
  <c r="CK21" s="1"/>
  <c r="CG19" i="62"/>
  <c r="CK19" s="1"/>
  <c r="CG20" i="193"/>
  <c r="CK20" s="1"/>
  <c r="CG32" i="192"/>
  <c r="CK32" s="1"/>
  <c r="CG20" i="38"/>
  <c r="CK20" s="1"/>
  <c r="BI28" i="191"/>
  <c r="BM28" s="1"/>
  <c r="BI39" i="192"/>
  <c r="BM39" s="1"/>
  <c r="BI26" i="62"/>
  <c r="BM26" s="1"/>
  <c r="BI27" i="38"/>
  <c r="BM27" s="1"/>
  <c r="BI27" i="193"/>
  <c r="BM27" s="1"/>
  <c r="BY23" i="62"/>
  <c r="CC23" s="1"/>
  <c r="BY24" i="193"/>
  <c r="CC24" s="1"/>
  <c r="BY25" i="191"/>
  <c r="CC25" s="1"/>
  <c r="BY24" i="38"/>
  <c r="CC24" s="1"/>
  <c r="BY36" i="192"/>
  <c r="CC36" s="1"/>
  <c r="BY37" i="38"/>
  <c r="CC37" s="1"/>
  <c r="BY49" i="192"/>
  <c r="CC49" s="1"/>
  <c r="BY36" i="62"/>
  <c r="CC36" s="1"/>
  <c r="BY38" i="191"/>
  <c r="CC38" s="1"/>
  <c r="BY37" i="193"/>
  <c r="CC37" s="1"/>
  <c r="BQ39"/>
  <c r="BU39" s="1"/>
  <c r="BQ51" i="192"/>
  <c r="BU51" s="1"/>
  <c r="BQ39" i="38"/>
  <c r="BU39" s="1"/>
  <c r="BQ40" i="191"/>
  <c r="BU40" s="1"/>
  <c r="BQ38" i="62"/>
  <c r="BU38" s="1"/>
  <c r="AC26" i="38"/>
  <c r="AG26" s="1"/>
  <c r="AC38" i="192"/>
  <c r="AG38" s="1"/>
  <c r="AC27" i="191"/>
  <c r="AG27" s="1"/>
  <c r="AC25" i="62"/>
  <c r="AG25" s="1"/>
  <c r="AC26" i="193"/>
  <c r="AG26" s="1"/>
  <c r="CG51" i="192"/>
  <c r="CK51" s="1"/>
  <c r="CG39" i="193"/>
  <c r="CK39" s="1"/>
  <c r="CG39" i="38"/>
  <c r="CK39" s="1"/>
  <c r="CG40" i="191"/>
  <c r="CK40" s="1"/>
  <c r="CG38" i="62"/>
  <c r="CK38" s="1"/>
  <c r="BI11" i="193"/>
  <c r="BM11" s="1"/>
  <c r="BI10" i="62"/>
  <c r="BM10" s="1"/>
  <c r="BI12" i="191"/>
  <c r="BM12" s="1"/>
  <c r="BI23" i="192"/>
  <c r="BM23" s="1"/>
  <c r="BI11" i="38"/>
  <c r="BM11" s="1"/>
  <c r="AS47" i="192"/>
  <c r="AW47" s="1"/>
  <c r="AS36" i="191"/>
  <c r="AW36" s="1"/>
  <c r="AS35" i="38"/>
  <c r="AW35" s="1"/>
  <c r="AS35" i="193"/>
  <c r="AW35" s="1"/>
  <c r="AS34" i="62"/>
  <c r="AW34" s="1"/>
  <c r="E13" i="191"/>
  <c r="I13" s="1"/>
  <c r="E12" i="38"/>
  <c r="I12" s="1"/>
  <c r="E24" i="192"/>
  <c r="I24" s="1"/>
  <c r="E12" i="193"/>
  <c r="I12" s="1"/>
  <c r="E11" i="62"/>
  <c r="I11" s="1"/>
  <c r="E20"/>
  <c r="I20" s="1"/>
  <c r="E21" i="38"/>
  <c r="I21" s="1"/>
  <c r="E33" i="192"/>
  <c r="I33" s="1"/>
  <c r="E21" i="193"/>
  <c r="I21" s="1"/>
  <c r="E22" i="191"/>
  <c r="I22" s="1"/>
  <c r="BY20" i="193"/>
  <c r="CC20" s="1"/>
  <c r="BY20" i="38"/>
  <c r="CC20" s="1"/>
  <c r="BY32" i="192"/>
  <c r="CC32" s="1"/>
  <c r="BY19" i="62"/>
  <c r="CC19" s="1"/>
  <c r="BY21" i="191"/>
  <c r="CC21" s="1"/>
  <c r="BA33" i="62"/>
  <c r="BE33" s="1"/>
  <c r="BA35" i="191"/>
  <c r="BE35" s="1"/>
  <c r="BA46" i="192"/>
  <c r="BE46" s="1"/>
  <c r="BA34" i="38"/>
  <c r="BE34" s="1"/>
  <c r="BA34" i="193"/>
  <c r="BE34" s="1"/>
  <c r="BI18" i="191"/>
  <c r="BM18" s="1"/>
  <c r="BI17" i="38"/>
  <c r="BM17" s="1"/>
  <c r="BI16" i="62"/>
  <c r="BM16" s="1"/>
  <c r="BI17" i="193"/>
  <c r="BM17" s="1"/>
  <c r="BI29" i="192"/>
  <c r="BM29" s="1"/>
  <c r="BY36" i="193"/>
  <c r="CC36" s="1"/>
  <c r="BY37" i="191"/>
  <c r="CC37" s="1"/>
  <c r="BY48" i="192"/>
  <c r="CC48" s="1"/>
  <c r="BY36" i="38"/>
  <c r="CC36" s="1"/>
  <c r="BY35" i="62"/>
  <c r="CC35" s="1"/>
  <c r="CG37" i="192"/>
  <c r="CK37" s="1"/>
  <c r="CG26" i="191"/>
  <c r="CK26" s="1"/>
  <c r="CG25" i="38"/>
  <c r="CK25" s="1"/>
  <c r="CG25" i="193"/>
  <c r="CK25" s="1"/>
  <c r="CG24" i="62"/>
  <c r="CK24" s="1"/>
  <c r="AS31" i="193"/>
  <c r="AW31" s="1"/>
  <c r="AS32" i="191"/>
  <c r="AW32" s="1"/>
  <c r="AS43" i="192"/>
  <c r="AW43" s="1"/>
  <c r="AS30" i="62"/>
  <c r="AW30" s="1"/>
  <c r="AS31" i="38"/>
  <c r="AW31" s="1"/>
  <c r="U24" i="192"/>
  <c r="Y24" s="1"/>
  <c r="U12" i="38"/>
  <c r="Y12" s="1"/>
  <c r="U12" i="193"/>
  <c r="Y12" s="1"/>
  <c r="U11" i="62"/>
  <c r="Y11" s="1"/>
  <c r="U13" i="191"/>
  <c r="Y13" s="1"/>
  <c r="BQ17" i="193"/>
  <c r="BU17" s="1"/>
  <c r="BQ29" i="192"/>
  <c r="BU29" s="1"/>
  <c r="BQ17" i="38"/>
  <c r="BU17" s="1"/>
  <c r="BQ16" i="62"/>
  <c r="BU16" s="1"/>
  <c r="BQ18" i="191"/>
  <c r="BU18" s="1"/>
  <c r="CG24" i="192"/>
  <c r="CK24" s="1"/>
  <c r="CG12" i="38"/>
  <c r="CK12" s="1"/>
  <c r="CG11" i="62"/>
  <c r="CK11" s="1"/>
  <c r="CG13" i="191"/>
  <c r="CK13" s="1"/>
  <c r="CG12" i="193"/>
  <c r="CK12" s="1"/>
  <c r="AS14" i="38"/>
  <c r="AW14" s="1"/>
  <c r="AS14" i="193"/>
  <c r="AW14" s="1"/>
  <c r="AS15" i="191"/>
  <c r="AW15" s="1"/>
  <c r="AS13" i="62"/>
  <c r="AW13" s="1"/>
  <c r="AS26" i="192"/>
  <c r="AW26" s="1"/>
  <c r="AS9" i="191"/>
  <c r="AW9" s="1"/>
  <c r="AS8" i="193"/>
  <c r="AW8" s="1"/>
  <c r="AS7" i="62"/>
  <c r="AW7" s="1"/>
  <c r="AS8" i="38"/>
  <c r="AW8" s="1"/>
  <c r="AS20" i="192"/>
  <c r="AW20" s="1"/>
  <c r="M9" i="62"/>
  <c r="Q9" s="1"/>
  <c r="M22" i="192"/>
  <c r="Q22" s="1"/>
  <c r="M10" i="193"/>
  <c r="Q10" s="1"/>
  <c r="M11" i="191"/>
  <c r="Q11" s="1"/>
  <c r="M10" i="38"/>
  <c r="Q10" s="1"/>
  <c r="CG40" i="193"/>
  <c r="CG41" i="191"/>
  <c r="CG39" i="62"/>
  <c r="CG40" i="38"/>
  <c r="CG52" i="192"/>
  <c r="DG44" i="19"/>
  <c r="BI6" i="62"/>
  <c r="BM6" s="1"/>
  <c r="BI7" i="38"/>
  <c r="BM7" s="1"/>
  <c r="BI8" i="191"/>
  <c r="BM8" s="1"/>
  <c r="BI19" i="192"/>
  <c r="BM19" s="1"/>
  <c r="BI7" i="193"/>
  <c r="BM7" s="1"/>
  <c r="BQ28" i="62"/>
  <c r="BU28" s="1"/>
  <c r="BQ41" i="192"/>
  <c r="BU41" s="1"/>
  <c r="BQ29" i="193"/>
  <c r="BU29" s="1"/>
  <c r="BQ29" i="38"/>
  <c r="BU29" s="1"/>
  <c r="BQ30" i="191"/>
  <c r="BU30" s="1"/>
  <c r="U37" i="62"/>
  <c r="Y37" s="1"/>
  <c r="U50" i="192"/>
  <c r="Y50" s="1"/>
  <c r="U38" i="193"/>
  <c r="Y38" s="1"/>
  <c r="U39" i="191"/>
  <c r="Y39" s="1"/>
  <c r="U38" i="38"/>
  <c r="Y38" s="1"/>
  <c r="M36"/>
  <c r="Q36" s="1"/>
  <c r="M37" i="191"/>
  <c r="Q37" s="1"/>
  <c r="M35" i="62"/>
  <c r="Q35" s="1"/>
  <c r="M48" i="192"/>
  <c r="Q48" s="1"/>
  <c r="M36" i="193"/>
  <c r="Q36" s="1"/>
  <c r="BY11" i="191"/>
  <c r="CC11" s="1"/>
  <c r="BY10" i="193"/>
  <c r="CC10" s="1"/>
  <c r="BY22" i="192"/>
  <c r="CC22" s="1"/>
  <c r="BY9" i="62"/>
  <c r="CC9" s="1"/>
  <c r="BY10" i="38"/>
  <c r="CC10" s="1"/>
  <c r="CG8"/>
  <c r="CK8" s="1"/>
  <c r="CG8" i="193"/>
  <c r="CK8" s="1"/>
  <c r="CG9" i="191"/>
  <c r="CK9" s="1"/>
  <c r="CG20" i="192"/>
  <c r="CK20" s="1"/>
  <c r="CG7" i="62"/>
  <c r="CK7" s="1"/>
  <c r="AK26" i="192"/>
  <c r="AO26" s="1"/>
  <c r="AK14" i="193"/>
  <c r="AO14" s="1"/>
  <c r="AK15" i="191"/>
  <c r="AO15" s="1"/>
  <c r="AK14" i="38"/>
  <c r="AO14" s="1"/>
  <c r="AK13" i="62"/>
  <c r="AO13" s="1"/>
  <c r="BI12" i="193"/>
  <c r="BM12" s="1"/>
  <c r="BI12" i="38"/>
  <c r="BM12" s="1"/>
  <c r="BI11" i="62"/>
  <c r="BM11" s="1"/>
  <c r="BI24" i="192"/>
  <c r="BM24" s="1"/>
  <c r="BI13" i="191"/>
  <c r="BM13" s="1"/>
  <c r="U24"/>
  <c r="Y24" s="1"/>
  <c r="U23" i="193"/>
  <c r="Y23" s="1"/>
  <c r="U22" i="62"/>
  <c r="Y22" s="1"/>
  <c r="U23" i="38"/>
  <c r="Y23" s="1"/>
  <c r="U35" i="192"/>
  <c r="Y35" s="1"/>
  <c r="BQ35"/>
  <c r="BU35" s="1"/>
  <c r="BQ23" i="193"/>
  <c r="BU23" s="1"/>
  <c r="BQ22" i="62"/>
  <c r="BU22" s="1"/>
  <c r="BQ24" i="191"/>
  <c r="BU24" s="1"/>
  <c r="BQ23" i="38"/>
  <c r="BU23" s="1"/>
  <c r="M23" i="62"/>
  <c r="Q23" s="1"/>
  <c r="M36" i="192"/>
  <c r="Q36" s="1"/>
  <c r="M25" i="191"/>
  <c r="Q25" s="1"/>
  <c r="M24" i="38"/>
  <c r="Q24" s="1"/>
  <c r="M24" i="193"/>
  <c r="Q24" s="1"/>
  <c r="AK7" i="38"/>
  <c r="AO7" s="1"/>
  <c r="AK7" i="193"/>
  <c r="AO7" s="1"/>
  <c r="AK6" i="62"/>
  <c r="AO6" s="1"/>
  <c r="AK8" i="191"/>
  <c r="AO8" s="1"/>
  <c r="AK19" i="192"/>
  <c r="AO19" s="1"/>
  <c r="AK41"/>
  <c r="AO41" s="1"/>
  <c r="AK29" i="38"/>
  <c r="AO29" s="1"/>
  <c r="AK30" i="191"/>
  <c r="AO30" s="1"/>
  <c r="AK29" i="193"/>
  <c r="AO29" s="1"/>
  <c r="AK28" i="62"/>
  <c r="AO28" s="1"/>
  <c r="BA14"/>
  <c r="BE14" s="1"/>
  <c r="BA15" i="38"/>
  <c r="BE15" s="1"/>
  <c r="BA16" i="191"/>
  <c r="BE16" s="1"/>
  <c r="BA27" i="192"/>
  <c r="BE27" s="1"/>
  <c r="BA15" i="193"/>
  <c r="BE15" s="1"/>
  <c r="AC21" i="191"/>
  <c r="AG21" s="1"/>
  <c r="AC32" i="192"/>
  <c r="AG32" s="1"/>
  <c r="AC19" i="62"/>
  <c r="AG19" s="1"/>
  <c r="AC20" i="38"/>
  <c r="AG20" s="1"/>
  <c r="AC20" i="193"/>
  <c r="AG20" s="1"/>
  <c r="E15" i="191"/>
  <c r="I15" s="1"/>
  <c r="E14" i="193"/>
  <c r="I14" s="1"/>
  <c r="E14" i="38"/>
  <c r="I14" s="1"/>
  <c r="E13" i="62"/>
  <c r="I13" s="1"/>
  <c r="E26" i="192"/>
  <c r="I26" s="1"/>
  <c r="CG9" i="193"/>
  <c r="CK9" s="1"/>
  <c r="CG10" i="191"/>
  <c r="CK10" s="1"/>
  <c r="CG8" i="62"/>
  <c r="CK8" s="1"/>
  <c r="CG9" i="38"/>
  <c r="CK9" s="1"/>
  <c r="CG21" i="192"/>
  <c r="CK21" s="1"/>
  <c r="AS13" i="191"/>
  <c r="AW13" s="1"/>
  <c r="AS12" i="193"/>
  <c r="AW12" s="1"/>
  <c r="AS11" i="62"/>
  <c r="AW11" s="1"/>
  <c r="AS24" i="192"/>
  <c r="AW24" s="1"/>
  <c r="AS12" i="38"/>
  <c r="AW12" s="1"/>
  <c r="BI17" i="62"/>
  <c r="BM17" s="1"/>
  <c r="BI18" i="38"/>
  <c r="BM18" s="1"/>
  <c r="BI30" i="192"/>
  <c r="BM30" s="1"/>
  <c r="BI18" i="193"/>
  <c r="BM18" s="1"/>
  <c r="BI19" i="191"/>
  <c r="BM19" s="1"/>
  <c r="BA31" i="193"/>
  <c r="BE31" s="1"/>
  <c r="BA31" i="38"/>
  <c r="BE31" s="1"/>
  <c r="BA30" i="62"/>
  <c r="BE30" s="1"/>
  <c r="BA43" i="192"/>
  <c r="BE43" s="1"/>
  <c r="BA32" i="191"/>
  <c r="BE32" s="1"/>
  <c r="AK29"/>
  <c r="AO29" s="1"/>
  <c r="AK40" i="192"/>
  <c r="AO40" s="1"/>
  <c r="AK27" i="62"/>
  <c r="AO27" s="1"/>
  <c r="AK28" i="38"/>
  <c r="AO28" s="1"/>
  <c r="AK28" i="193"/>
  <c r="AO28" s="1"/>
  <c r="BA11" i="62"/>
  <c r="BE11" s="1"/>
  <c r="BA24" i="192"/>
  <c r="BE24" s="1"/>
  <c r="BA13" i="191"/>
  <c r="BE13" s="1"/>
  <c r="BA12" i="38"/>
  <c r="BE12" s="1"/>
  <c r="BA12" i="193"/>
  <c r="BE12" s="1"/>
  <c r="BY39" i="62"/>
  <c r="BY40" i="193"/>
  <c r="BY40" i="38"/>
  <c r="BY41" i="191"/>
  <c r="BY52" i="192"/>
  <c r="CW44" i="19"/>
  <c r="AC45" i="192"/>
  <c r="AG45" s="1"/>
  <c r="AC34" i="191"/>
  <c r="AG34" s="1"/>
  <c r="AC33" i="193"/>
  <c r="AG33" s="1"/>
  <c r="AC33" i="38"/>
  <c r="AG33" s="1"/>
  <c r="AC32" i="62"/>
  <c r="AG32" s="1"/>
  <c r="U26" i="192"/>
  <c r="Y26" s="1"/>
  <c r="U13" i="62"/>
  <c r="Y13" s="1"/>
  <c r="U14" i="38"/>
  <c r="Y14" s="1"/>
  <c r="U14" i="193"/>
  <c r="Y14" s="1"/>
  <c r="U15" i="191"/>
  <c r="Y15" s="1"/>
  <c r="M27" i="192"/>
  <c r="Q27" s="1"/>
  <c r="M15" i="38"/>
  <c r="Q15" s="1"/>
  <c r="M14" i="62"/>
  <c r="Q14" s="1"/>
  <c r="M15" i="193"/>
  <c r="Q15" s="1"/>
  <c r="M16" i="191"/>
  <c r="Q16" s="1"/>
  <c r="U22" i="193"/>
  <c r="Y22" s="1"/>
  <c r="U23" i="191"/>
  <c r="Y23" s="1"/>
  <c r="U22" i="38"/>
  <c r="Y22" s="1"/>
  <c r="U21" i="62"/>
  <c r="Y21" s="1"/>
  <c r="U34" i="192"/>
  <c r="Y34" s="1"/>
  <c r="BA41"/>
  <c r="BE41" s="1"/>
  <c r="BA29" i="38"/>
  <c r="BE29" s="1"/>
  <c r="BA28" i="62"/>
  <c r="BE28" s="1"/>
  <c r="BA30" i="191"/>
  <c r="BE30" s="1"/>
  <c r="BA29" i="193"/>
  <c r="BE29" s="1"/>
  <c r="AK46" i="192"/>
  <c r="AO46" s="1"/>
  <c r="AK33" i="62"/>
  <c r="AO33" s="1"/>
  <c r="AK34" i="193"/>
  <c r="AO34" s="1"/>
  <c r="AK35" i="191"/>
  <c r="AO35" s="1"/>
  <c r="AK34" i="38"/>
  <c r="AO34" s="1"/>
  <c r="AC11"/>
  <c r="AG11" s="1"/>
  <c r="AC10" i="62"/>
  <c r="AG10" s="1"/>
  <c r="AC11" i="193"/>
  <c r="AG11" s="1"/>
  <c r="AC23" i="192"/>
  <c r="AG23" s="1"/>
  <c r="AC12" i="191"/>
  <c r="AG12" s="1"/>
  <c r="AS36" i="192"/>
  <c r="AW36" s="1"/>
  <c r="AS25" i="191"/>
  <c r="AW25" s="1"/>
  <c r="AS24" i="193"/>
  <c r="AW24" s="1"/>
  <c r="AS24" i="38"/>
  <c r="AW24" s="1"/>
  <c r="AS23" i="62"/>
  <c r="AW23" s="1"/>
  <c r="BQ15" i="193"/>
  <c r="BU15" s="1"/>
  <c r="BQ14" i="62"/>
  <c r="BU14" s="1"/>
  <c r="BQ27" i="192"/>
  <c r="BU27" s="1"/>
  <c r="BQ15" i="38"/>
  <c r="BU15" s="1"/>
  <c r="BQ16" i="191"/>
  <c r="BU16" s="1"/>
  <c r="BI13" i="62"/>
  <c r="BM13" s="1"/>
  <c r="BI26" i="192"/>
  <c r="BM26" s="1"/>
  <c r="BI14" i="38"/>
  <c r="BM14" s="1"/>
  <c r="BI15" i="191"/>
  <c r="BM15" s="1"/>
  <c r="BI14" i="193"/>
  <c r="BM14" s="1"/>
  <c r="BI25" i="38"/>
  <c r="BM25" s="1"/>
  <c r="BI26" i="191"/>
  <c r="BM26" s="1"/>
  <c r="BI37" i="192"/>
  <c r="BM37" s="1"/>
  <c r="BI25" i="193"/>
  <c r="BM25" s="1"/>
  <c r="BI24" i="62"/>
  <c r="BM24" s="1"/>
  <c r="AC36" i="193"/>
  <c r="AG36" s="1"/>
  <c r="AC37" i="191"/>
  <c r="AG37" s="1"/>
  <c r="AC35" i="62"/>
  <c r="AG35" s="1"/>
  <c r="AC36" i="38"/>
  <c r="AG36" s="1"/>
  <c r="AC48" i="192"/>
  <c r="AG48" s="1"/>
  <c r="M39"/>
  <c r="Q39" s="1"/>
  <c r="M26" i="62"/>
  <c r="Q26" s="1"/>
  <c r="M28" i="191"/>
  <c r="Q28" s="1"/>
  <c r="M27" i="38"/>
  <c r="Q27" s="1"/>
  <c r="M27" i="193"/>
  <c r="Q27" s="1"/>
  <c r="CG26" i="192"/>
  <c r="CK26" s="1"/>
  <c r="CG13" i="62"/>
  <c r="CK13" s="1"/>
  <c r="CG15" i="191"/>
  <c r="CK15" s="1"/>
  <c r="CG14" i="193"/>
  <c r="CK14" s="1"/>
  <c r="CG14" i="38"/>
  <c r="CK14" s="1"/>
  <c r="BY18" i="191"/>
  <c r="CC18" s="1"/>
  <c r="BY16" i="62"/>
  <c r="CC16" s="1"/>
  <c r="BY17" i="38"/>
  <c r="CC17" s="1"/>
  <c r="BY17" i="193"/>
  <c r="CC17" s="1"/>
  <c r="BY29" i="192"/>
  <c r="CC29" s="1"/>
  <c r="AK23" i="191"/>
  <c r="AO23" s="1"/>
  <c r="AK22" i="193"/>
  <c r="AO22" s="1"/>
  <c r="AK34" i="192"/>
  <c r="AO34" s="1"/>
  <c r="AK21" i="62"/>
  <c r="AO21" s="1"/>
  <c r="AK22" i="38"/>
  <c r="AO22" s="1"/>
  <c r="E23" i="191"/>
  <c r="I23" s="1"/>
  <c r="E34" i="192"/>
  <c r="I34" s="1"/>
  <c r="E22" i="38"/>
  <c r="I22" s="1"/>
  <c r="E21" i="62"/>
  <c r="I21" s="1"/>
  <c r="E22" i="193"/>
  <c r="I22" s="1"/>
  <c r="U19" i="192"/>
  <c r="Y19" s="1"/>
  <c r="U6" i="62"/>
  <c r="Y6" s="1"/>
  <c r="U7" i="193"/>
  <c r="Y7" s="1"/>
  <c r="U8" i="191"/>
  <c r="Y8" s="1"/>
  <c r="U7" i="38"/>
  <c r="Y7" s="1"/>
  <c r="AS9" i="62"/>
  <c r="AW9" s="1"/>
  <c r="AS10" i="193"/>
  <c r="AW10" s="1"/>
  <c r="AS10" i="38"/>
  <c r="AW10" s="1"/>
  <c r="AS11" i="191"/>
  <c r="AW11" s="1"/>
  <c r="AS22" i="192"/>
  <c r="AW22" s="1"/>
  <c r="U32" i="62"/>
  <c r="Y32" s="1"/>
  <c r="U33" i="38"/>
  <c r="Y33" s="1"/>
  <c r="U34" i="191"/>
  <c r="Y34" s="1"/>
  <c r="U45" i="192"/>
  <c r="Y45" s="1"/>
  <c r="U33" i="193"/>
  <c r="Y33" s="1"/>
  <c r="BA14" i="38"/>
  <c r="BE14" s="1"/>
  <c r="BA14" i="193"/>
  <c r="BE14" s="1"/>
  <c r="BA26" i="192"/>
  <c r="BE26" s="1"/>
  <c r="BA15" i="191"/>
  <c r="BE15" s="1"/>
  <c r="BA13" i="62"/>
  <c r="BE13" s="1"/>
  <c r="AS34" i="191"/>
  <c r="AW34" s="1"/>
  <c r="AS32" i="62"/>
  <c r="AW32" s="1"/>
  <c r="AS45" i="192"/>
  <c r="AW45" s="1"/>
  <c r="AS33" i="38"/>
  <c r="AW33" s="1"/>
  <c r="AS33" i="193"/>
  <c r="AW33" s="1"/>
  <c r="M33" i="62"/>
  <c r="Q33" s="1"/>
  <c r="M35" i="191"/>
  <c r="Q35" s="1"/>
  <c r="M34" i="193"/>
  <c r="Q34" s="1"/>
  <c r="M34" i="38"/>
  <c r="Q34" s="1"/>
  <c r="M46" i="192"/>
  <c r="Q46" s="1"/>
  <c r="BH49" i="40"/>
  <c r="BH52" s="1"/>
  <c r="AF42" i="62"/>
  <c r="BA49" i="40"/>
  <c r="BA52" s="1"/>
  <c r="BL43" i="38"/>
  <c r="V52" i="40"/>
  <c r="X43" i="38" l="1"/>
  <c r="H43"/>
  <c r="AV52" i="40"/>
  <c r="AU49"/>
  <c r="AU52" s="1"/>
  <c r="BB52"/>
  <c r="BL42" i="62"/>
  <c r="AT52" i="40"/>
  <c r="BT43" i="38"/>
  <c r="BM49" i="40"/>
  <c r="BM52" s="1"/>
  <c r="AW52"/>
  <c r="AX49"/>
  <c r="AX52" s="1"/>
  <c r="T52"/>
  <c r="AF43" i="38"/>
  <c r="BC49" i="40"/>
  <c r="BC52" s="1"/>
  <c r="BD52"/>
  <c r="CJ43" i="38"/>
  <c r="CG42" i="62"/>
  <c r="CK39"/>
  <c r="CK42" s="1"/>
  <c r="AG40" i="193"/>
  <c r="AG43" s="1"/>
  <c r="AC43"/>
  <c r="AC43" i="38"/>
  <c r="AG40"/>
  <c r="AG43" s="1"/>
  <c r="BM41" i="191"/>
  <c r="BM44" s="1"/>
  <c r="BI44"/>
  <c r="BA43" i="38"/>
  <c r="BE40"/>
  <c r="BE43" s="1"/>
  <c r="E43"/>
  <c r="I40"/>
  <c r="I43" s="1"/>
  <c r="Y40" i="193"/>
  <c r="Y43" s="1"/>
  <c r="U43"/>
  <c r="Q40"/>
  <c r="Q43" s="1"/>
  <c r="M43"/>
  <c r="BU41" i="191"/>
  <c r="BU44" s="1"/>
  <c r="BQ44"/>
  <c r="BQ42" i="62"/>
  <c r="BU39"/>
  <c r="BU42" s="1"/>
  <c r="AO52" i="192"/>
  <c r="AO55" s="1"/>
  <c r="AK55"/>
  <c r="CC41" i="191"/>
  <c r="CC44" s="1"/>
  <c r="BY44"/>
  <c r="CG43" i="38"/>
  <c r="CK40"/>
  <c r="CK43" s="1"/>
  <c r="AW41" i="191"/>
  <c r="AW44" s="1"/>
  <c r="AS44"/>
  <c r="AG52" i="192"/>
  <c r="AG55" s="1"/>
  <c r="AC55"/>
  <c r="BM40" i="193"/>
  <c r="BI43"/>
  <c r="BI43" i="38"/>
  <c r="BM40"/>
  <c r="BM43" s="1"/>
  <c r="BE52" i="192"/>
  <c r="BE55" s="1"/>
  <c r="BA55"/>
  <c r="BA42" i="62"/>
  <c r="BE39"/>
  <c r="BE42" s="1"/>
  <c r="I52" i="192"/>
  <c r="I55" s="1"/>
  <c r="E55"/>
  <c r="Y41" i="191"/>
  <c r="Y44" s="1"/>
  <c r="U44"/>
  <c r="M43" i="38"/>
  <c r="Q40"/>
  <c r="Q43" s="1"/>
  <c r="BU40" i="193"/>
  <c r="BU43" s="1"/>
  <c r="BQ43"/>
  <c r="AO41" i="191"/>
  <c r="AO44" s="1"/>
  <c r="AK44"/>
  <c r="AO40" i="193"/>
  <c r="AO43" s="1"/>
  <c r="AK43"/>
  <c r="BM43"/>
  <c r="AS43" i="38"/>
  <c r="AW40"/>
  <c r="AW43" s="1"/>
  <c r="CC52" i="192"/>
  <c r="CC55" s="1"/>
  <c r="BY55"/>
  <c r="BY42" i="62"/>
  <c r="CC39"/>
  <c r="CC42" s="1"/>
  <c r="CK52" i="192"/>
  <c r="CK55" s="1"/>
  <c r="CG55"/>
  <c r="CK40" i="193"/>
  <c r="CK43" s="1"/>
  <c r="CG43"/>
  <c r="AW52" i="192"/>
  <c r="AW55" s="1"/>
  <c r="AS55"/>
  <c r="AW40" i="193"/>
  <c r="AW43" s="1"/>
  <c r="AS43"/>
  <c r="AG41" i="191"/>
  <c r="AG44" s="1"/>
  <c r="AC44"/>
  <c r="BM52" i="192"/>
  <c r="BI55"/>
  <c r="BE40" i="193"/>
  <c r="BE43" s="1"/>
  <c r="BA43"/>
  <c r="I41" i="191"/>
  <c r="I44" s="1"/>
  <c r="E44"/>
  <c r="U43" i="38"/>
  <c r="Y40"/>
  <c r="Y43" s="1"/>
  <c r="Q41" i="191"/>
  <c r="Q44" s="1"/>
  <c r="M44"/>
  <c r="BQ43" i="38"/>
  <c r="BU40"/>
  <c r="BU43" s="1"/>
  <c r="AK42" i="62"/>
  <c r="AO39"/>
  <c r="AO42" s="1"/>
  <c r="BY43" i="38"/>
  <c r="CC40"/>
  <c r="CC43" s="1"/>
  <c r="CC40" i="193"/>
  <c r="CC43" s="1"/>
  <c r="BY43"/>
  <c r="CK41" i="191"/>
  <c r="CK44" s="1"/>
  <c r="CG44"/>
  <c r="AS42" i="62"/>
  <c r="AW39"/>
  <c r="AW42" s="1"/>
  <c r="AC42"/>
  <c r="AG39"/>
  <c r="AG42" s="1"/>
  <c r="BI42"/>
  <c r="BM39"/>
  <c r="BM42" s="1"/>
  <c r="BE41" i="191"/>
  <c r="BE44" s="1"/>
  <c r="BA44"/>
  <c r="E42" i="62"/>
  <c r="I39"/>
  <c r="I42" s="1"/>
  <c r="I40" i="193"/>
  <c r="I43" s="1"/>
  <c r="E43"/>
  <c r="Y52" i="192"/>
  <c r="Y55" s="1"/>
  <c r="U55"/>
  <c r="U42" i="62"/>
  <c r="Y39"/>
  <c r="Y42" s="1"/>
  <c r="Q52" i="192"/>
  <c r="Q55" s="1"/>
  <c r="M55"/>
  <c r="M42" i="62"/>
  <c r="Q39"/>
  <c r="Q42" s="1"/>
  <c r="BU52" i="192"/>
  <c r="BU55" s="1"/>
  <c r="BQ55"/>
  <c r="AK43" i="38"/>
  <c r="AO40"/>
  <c r="AO43" s="1"/>
  <c r="BM55" i="192"/>
</calcChain>
</file>

<file path=xl/sharedStrings.xml><?xml version="1.0" encoding="utf-8"?>
<sst xmlns="http://schemas.openxmlformats.org/spreadsheetml/2006/main" count="7848" uniqueCount="1188">
  <si>
    <t>45-64</t>
  </si>
  <si>
    <t>Appendix Table 28: Population by Age, thousands</t>
  </si>
  <si>
    <t>% of pop. 15-64</t>
  </si>
  <si>
    <t>Normalized weight for risk from unemployment</t>
  </si>
  <si>
    <t>% of pop. at risk of illness</t>
  </si>
  <si>
    <t>Normalized weight for risk from illness</t>
  </si>
  <si>
    <t>Normalized weight for risk from single-parent poverty</t>
  </si>
  <si>
    <t>% of pop. 45-64</t>
  </si>
  <si>
    <t>Normalized weight for risk from poverty in old age</t>
  </si>
  <si>
    <t>Total proportion at risk</t>
  </si>
  <si>
    <t>Appendix Table 29: Weights for Index of Economic Security</t>
  </si>
  <si>
    <t>Weight for Security from Risk Imposed by Illness</t>
  </si>
  <si>
    <t>Weight for Security from Risk Imposed by Single-Parent Poverty</t>
  </si>
  <si>
    <t>Weight for Security from Risk Imposed by Poverty in Old Age</t>
  </si>
  <si>
    <t>Overall Index of Economic Security</t>
  </si>
  <si>
    <t>Weight for Security from Risk Imposed by Unem-ployment</t>
  </si>
  <si>
    <t>Table 8: Overall Index of Economic Security</t>
  </si>
  <si>
    <t>Table 12: Comparison of Relative Levels of Economic Well-being, 2006</t>
  </si>
  <si>
    <t>Table 9: Overall Index of Well-being, Equal Weighting of Components</t>
  </si>
  <si>
    <t>Source: Tables 1-3 and 8.</t>
  </si>
  <si>
    <t>Index of Security</t>
  </si>
  <si>
    <t>Overall Index of Economic Well-being</t>
  </si>
  <si>
    <t>Index of Total per capita Consump-tion Flows</t>
  </si>
  <si>
    <t>Index of Total per capita Stocks of Wealth</t>
  </si>
  <si>
    <t>Table 10: Overall Index of Well-being, Alternative Weighting of Components</t>
  </si>
  <si>
    <t>Table 11: Comparison of Trends in the Components of Economic Well-being</t>
  </si>
  <si>
    <t>Consumption</t>
  </si>
  <si>
    <t>Overall Index, Equal Weighting</t>
  </si>
  <si>
    <t>Security</t>
  </si>
  <si>
    <t>Equality</t>
  </si>
  <si>
    <t>Wealth</t>
  </si>
  <si>
    <t>Source: Tables 9 and 10.</t>
  </si>
  <si>
    <t xml:space="preserve">     (E) = (C)*0.25 + (D)*0.75</t>
  </si>
  <si>
    <t xml:space="preserve">    (F) = 200 - (E)</t>
  </si>
  <si>
    <t>Economic Security</t>
  </si>
  <si>
    <t xml:space="preserve">  Risk Imposed by Unemployment</t>
  </si>
  <si>
    <t xml:space="preserve">     % of Unemployed Receiving Benefits</t>
  </si>
  <si>
    <t xml:space="preserve">     Weekly Benefits as % of Weekly Earnings</t>
  </si>
  <si>
    <t xml:space="preserve">  Risk Imposed by Illness </t>
  </si>
  <si>
    <t xml:space="preserve">     Priv. Med. Care as % of Per. Dis. Income</t>
  </si>
  <si>
    <t xml:space="preserve">    (L) = 200 - (K)</t>
  </si>
  <si>
    <t xml:space="preserve">  Risk Imposed by Single Parent Poverty</t>
  </si>
  <si>
    <t xml:space="preserve">     Divorce Rate</t>
  </si>
  <si>
    <t xml:space="preserve">     (O) = (M)*(N)/100</t>
  </si>
  <si>
    <t xml:space="preserve">    (P) = 200 - (O)</t>
  </si>
  <si>
    <t xml:space="preserve">  Risk of Poverty Imposed by Old Age</t>
  </si>
  <si>
    <t xml:space="preserve">    (R) = 200- (Q)</t>
  </si>
  <si>
    <t>Components</t>
  </si>
  <si>
    <t xml:space="preserve">     (1): Consumption Flows = (A)</t>
  </si>
  <si>
    <t xml:space="preserve">     (2): Wealth Stocks = (B)</t>
  </si>
  <si>
    <t xml:space="preserve">     (3): Equality Component = (F)</t>
  </si>
  <si>
    <t>Overall Well-Being Index</t>
  </si>
  <si>
    <t xml:space="preserve">     Equal Weighting</t>
  </si>
  <si>
    <t xml:space="preserve">     Original Weighting </t>
  </si>
  <si>
    <t xml:space="preserve">     = (1)*0.4 + (2)*0.1 + (3)*0.25 + (4)*0.25</t>
  </si>
  <si>
    <t xml:space="preserve">     Alternative Weighting </t>
  </si>
  <si>
    <t xml:space="preserve">     = (1)*0.7 + (2)*0.1 + (3)*0.1 + (4)*0.1</t>
  </si>
  <si>
    <t>Total Consumption Flows per capita (1997$)</t>
  </si>
  <si>
    <t>Total Real per capita Wealth (1997$)</t>
  </si>
  <si>
    <t xml:space="preserve">    Canada=100 (A)</t>
  </si>
  <si>
    <t xml:space="preserve">    Canada=100 (B)</t>
  </si>
  <si>
    <t xml:space="preserve">     Canada=100 (C)</t>
  </si>
  <si>
    <t xml:space="preserve">     Canada=100 (D)</t>
  </si>
  <si>
    <t xml:space="preserve">     Canada=100 (G)</t>
  </si>
  <si>
    <t xml:space="preserve">     Canada=100 (H)</t>
  </si>
  <si>
    <t xml:space="preserve">     Canada=100 (K)</t>
  </si>
  <si>
    <t xml:space="preserve">     Canada=100 (M)</t>
  </si>
  <si>
    <t xml:space="preserve">     Canada=100 (N)</t>
  </si>
  <si>
    <t xml:space="preserve">     Canada=100 (Q)</t>
  </si>
  <si>
    <t>List of Tables</t>
  </si>
  <si>
    <t>List of Appendix Tables</t>
  </si>
  <si>
    <t>An Index of Economic Well-being</t>
  </si>
  <si>
    <t>Appendix Table 4: Regrettable Expenditures per capita, Page 1</t>
  </si>
  <si>
    <t>n.a</t>
  </si>
  <si>
    <t>NF</t>
  </si>
  <si>
    <t>QC</t>
  </si>
  <si>
    <t>MA</t>
  </si>
  <si>
    <t>SAS</t>
  </si>
  <si>
    <t>for Canada and the Provinces</t>
  </si>
  <si>
    <t>Appendix Table 22: Average Regular Weekly Employment Insurance Benefits</t>
  </si>
  <si>
    <t>Rate (%)</t>
  </si>
  <si>
    <t>Poverty intensity is the product of the poverty rate and the poverty gap and a constant (approximately 2)</t>
  </si>
  <si>
    <t>A</t>
  </si>
  <si>
    <t>B</t>
  </si>
  <si>
    <t>C</t>
  </si>
  <si>
    <t>D</t>
  </si>
  <si>
    <t>E</t>
  </si>
  <si>
    <t>F</t>
  </si>
  <si>
    <t>G</t>
  </si>
  <si>
    <t>H</t>
  </si>
  <si>
    <t>J</t>
  </si>
  <si>
    <t>K</t>
  </si>
  <si>
    <t>L</t>
  </si>
  <si>
    <t>M</t>
  </si>
  <si>
    <t>Appendix Table 27: Components of Risk Imposed by Single Parent Poverty, Page 1</t>
  </si>
  <si>
    <t>Appendix Table 27: Components of Risk Imposed by Single Parent Poverty, Page 2</t>
  </si>
  <si>
    <t>Appendix Table 27: Components of Risk Imposed by Single Parent Poverty, Page 3</t>
  </si>
  <si>
    <t>Appendix Table 27: Components of Risk Imposed by Single Parent Poverty, Page 4</t>
  </si>
  <si>
    <t>Number of Families, in thousands</t>
  </si>
  <si>
    <t>C=B/A/1000</t>
  </si>
  <si>
    <t>Appendix Table 27: Components of Risk Imposed by Single Parent Poverty, Page 5</t>
  </si>
  <si>
    <t>Appendix Table 27: Components of Risk Imposed by Single Parent Poverty, Page 6</t>
  </si>
  <si>
    <t>K=J / I</t>
  </si>
  <si>
    <t>D=C / B</t>
  </si>
  <si>
    <t>B=A / 2</t>
  </si>
  <si>
    <t>I=H / 2</t>
  </si>
  <si>
    <t>I</t>
  </si>
  <si>
    <t>N</t>
  </si>
  <si>
    <t>E=(A+B+C+D)/4</t>
  </si>
  <si>
    <t>J=(F+G+H+I)/4</t>
  </si>
  <si>
    <t>Table 11: Comparison of Trends in the Components of Economic Well-being, Page 1</t>
  </si>
  <si>
    <t>Table 11: Comparison of Trends in the Components of Economic Well-being, Page 2</t>
  </si>
  <si>
    <t>Table 11: Comparison of Trends in the Components of Economic Well-being, Page 3</t>
  </si>
  <si>
    <t>Table 11: Comparison of Trends in the Components of Economic Well-being, Page 4</t>
  </si>
  <si>
    <t>Table 11: Comparison of Trends in the Components of Economic Well-being, Page 5</t>
  </si>
  <si>
    <t>Table 11: Comparison of Trends in the Components of Economic Well-being, Page 6</t>
  </si>
  <si>
    <t>H=F*G*Constant</t>
  </si>
  <si>
    <t>M=K*L*Constant</t>
  </si>
  <si>
    <t>F=A+B+C+D+E</t>
  </si>
  <si>
    <t>C=A/B*100</t>
  </si>
  <si>
    <t>D=C*1000000/Population</t>
  </si>
  <si>
    <t>G=E/F*100</t>
  </si>
  <si>
    <t>H=G*1000000/Population</t>
  </si>
  <si>
    <t>K=I/J*100</t>
  </si>
  <si>
    <t>L=K*1000000/Population</t>
  </si>
  <si>
    <t>O=M/N*100</t>
  </si>
  <si>
    <t>P=O*1000000/Population</t>
  </si>
  <si>
    <t>Appendix Table 13: Total Natural Resource Wealth, Page 1</t>
  </si>
  <si>
    <t>Appendix Table 13: Total Natural Resource Wealth, Page 2</t>
  </si>
  <si>
    <t>Appendix Table 13: Total Natural Resource Wealth, Page 3</t>
  </si>
  <si>
    <t>C=B/A*100</t>
  </si>
  <si>
    <t>O</t>
  </si>
  <si>
    <t>D=C^0.5</t>
  </si>
  <si>
    <t>Appendix Table 2: Average Family Size, Page 1</t>
  </si>
  <si>
    <t>Appendix Table 2: Average Family Size, Page 2</t>
  </si>
  <si>
    <t>Appendix Table 2: Average Family Size, Page 3</t>
  </si>
  <si>
    <t>G=E81000000/F</t>
  </si>
  <si>
    <t>I=G/H*100</t>
  </si>
  <si>
    <t>K=J*(I/100)</t>
  </si>
  <si>
    <t>M=L*(I/100)</t>
  </si>
  <si>
    <t>O=N*(I/100)</t>
  </si>
  <si>
    <t>Index of Log of Total per capita Consump-tion Flows</t>
  </si>
  <si>
    <t>Index of Log of Total per capita Stocks of Wealth</t>
  </si>
  <si>
    <t>Overall Index of Economic Well-being using Logs</t>
  </si>
  <si>
    <t>Overall Index, Original Weighting</t>
  </si>
  <si>
    <t>B'</t>
  </si>
  <si>
    <t>E=(A'+B'+C+D)/4</t>
  </si>
  <si>
    <t>F'</t>
  </si>
  <si>
    <t>G'</t>
  </si>
  <si>
    <t>J=(F'+G'+H+I)/4</t>
  </si>
  <si>
    <t>E=0.7A+0.1B+0.1C+0.1D</t>
  </si>
  <si>
    <t>E=0.7A'+0.1B'+0.1C+0.1D</t>
  </si>
  <si>
    <t>E=0.7F+0.1G+0.1H+0.1I</t>
  </si>
  <si>
    <t>E=0.7F'+0.1G'+0.1H+0.1I</t>
  </si>
  <si>
    <t>Appendix Table 5: Unpaid Work at Replacement Cost by Generalist, Page 1</t>
  </si>
  <si>
    <t>Appendix Table 5: Unpaid Work at Replacement Cost by Generalist, Page 2</t>
  </si>
  <si>
    <t>F=A-B+E</t>
  </si>
  <si>
    <t>M=H-I+L</t>
  </si>
  <si>
    <t>G=F*1,000,000/Population</t>
  </si>
  <si>
    <t>N=M*1,000,000/Population</t>
  </si>
  <si>
    <t>Appendix Table 4: Regrettable Expenditures per capita, Page 2</t>
  </si>
  <si>
    <t xml:space="preserve">Source: </t>
  </si>
  <si>
    <t>Gini Coefficients</t>
  </si>
  <si>
    <t>Scaled valued of Gini Coefficients</t>
  </si>
  <si>
    <t>C=A*B*1.89</t>
  </si>
  <si>
    <t>F=D*E*1.89</t>
  </si>
  <si>
    <t>I=G*H*1.89</t>
  </si>
  <si>
    <t>L=J*K*1.89</t>
  </si>
  <si>
    <t>For 1971-1975 working age population were calculated using the growth rate data for total population and 1976 ratio of working age to total population.</t>
  </si>
  <si>
    <t xml:space="preserve">Data before 1976 assumed to be constant to the 1976 value. </t>
  </si>
  <si>
    <t>G=E*1,000,000/F</t>
  </si>
  <si>
    <t>C=(A+B)*1,000,000/Population</t>
  </si>
  <si>
    <t>F=(D+E)*1,000,000/Population</t>
  </si>
  <si>
    <t>I=(G+H)*1,000,000/Population</t>
  </si>
  <si>
    <t>L(J+K)*1,000,000/Population</t>
  </si>
  <si>
    <t>O=(M+N)*1,000,000/Population</t>
  </si>
  <si>
    <t>E=(E(t-I)*0.8)+C(t)</t>
  </si>
  <si>
    <t>F=E*1,000,000/Population</t>
  </si>
  <si>
    <t>D=D(t-1)+C(t)</t>
  </si>
  <si>
    <t>J=J(t-1)+I(t)</t>
  </si>
  <si>
    <t>K=(K(t-1)*0.8)+I(t)</t>
  </si>
  <si>
    <t>L=K*1,000,000/Population</t>
  </si>
  <si>
    <t>Appendix Table 8: Net Stock of R&amp;D Capital, Page 1</t>
  </si>
  <si>
    <t>Appendix Table 8: Net Stock of R&amp;D Capital, Page 2</t>
  </si>
  <si>
    <t>Appendix Table 8: Net Stock of R&amp;D Capital, Page 3</t>
  </si>
  <si>
    <t>Appendix Table 8: Net Stock of R&amp;D Capital, Page 4</t>
  </si>
  <si>
    <t>Appendix Table 8: Net Stock of R&amp;D Capital, Page 5</t>
  </si>
  <si>
    <t>Appendix Table 8: Net Stock of R&amp;D Capital, Page 6</t>
  </si>
  <si>
    <t>E=A+B+C+D</t>
  </si>
  <si>
    <t>J=F+G+H+I</t>
  </si>
  <si>
    <t>O=K+L+M+N</t>
  </si>
  <si>
    <t>Appendix Table 11: Present Value of Energy Natural Resources, millions of dollars, Page 2</t>
  </si>
  <si>
    <t>Appendix Table 11: Present Value of Energy Natural Resources, millions of dollars, Page 3</t>
  </si>
  <si>
    <t>Appendix Table 11: Present Value of Energy Natural Resources, millions of dollars, Page 4</t>
  </si>
  <si>
    <t>C=A*B*Constant</t>
  </si>
  <si>
    <t>N=B+D+F+H+J+L</t>
  </si>
  <si>
    <t>P=N/O*1,000,000</t>
  </si>
  <si>
    <t>Appendix Table 15: Stock of Human Capital, Page 1</t>
  </si>
  <si>
    <t>Appendix Table 15: Stock of Human Capital, Page 2</t>
  </si>
  <si>
    <t>Appendix Table 15: Stock of Human Capital, Page 3</t>
  </si>
  <si>
    <t>Appendix Table 15: Stock of Human Capital, Page 4</t>
  </si>
  <si>
    <t>Appendix Table 15: Stock of Human Capital, Page 5</t>
  </si>
  <si>
    <t>Appendix Table 15: Stock of Human Capital, Page 6</t>
  </si>
  <si>
    <t>Appendix Table 15: Stock of Human Capital, Page 7</t>
  </si>
  <si>
    <t>Appendix Table 15: Stock of Human Capital, Page 8</t>
  </si>
  <si>
    <t>D= (0.25)A + (0.75)B</t>
  </si>
  <si>
    <t xml:space="preserve">G= (0.25)E + (0.75)F </t>
  </si>
  <si>
    <t>K = (0.25)I = (0.75)J</t>
  </si>
  <si>
    <t>Appendix Table 15: Stock of Human Capital, Page 9</t>
  </si>
  <si>
    <t>Appendix Table 15: Stock of Human Capital, Page 10</t>
  </si>
  <si>
    <t>Appendix Table 15: Stock of Human Capital, Page 11</t>
  </si>
  <si>
    <t>F=E/GDP Deflator *100</t>
  </si>
  <si>
    <t>O=N*1,000,000/Population</t>
  </si>
  <si>
    <t>K=J*1,000,000/Population</t>
  </si>
  <si>
    <t>C=B*1,000,000/Population</t>
  </si>
  <si>
    <t>B=A/GDP Deflator *100</t>
  </si>
  <si>
    <t>J=I/GDP Deflator *100</t>
  </si>
  <si>
    <t>N=M/GDP Deflator *100</t>
  </si>
  <si>
    <t>A'</t>
  </si>
  <si>
    <t>I=H/100*A'</t>
  </si>
  <si>
    <t>E=D/100*A'</t>
  </si>
  <si>
    <t>M=L/100*A'</t>
  </si>
  <si>
    <t>B=A/100*A'</t>
  </si>
  <si>
    <t>C=B/GDP Deflator*100</t>
  </si>
  <si>
    <t>D=C*1,000,000/Population</t>
  </si>
  <si>
    <t>F=E/100*A'</t>
  </si>
  <si>
    <t>G=F/GDP Deflator*100</t>
  </si>
  <si>
    <t>H=G*1,000,000/Population</t>
  </si>
  <si>
    <t>J=I/100*A'</t>
  </si>
  <si>
    <t>K=J/GDP Deflator*100</t>
  </si>
  <si>
    <t>N=M/100*A'</t>
  </si>
  <si>
    <t>O=N/GDP Deflator*100</t>
  </si>
  <si>
    <t>P=O*1,000,000/Population</t>
  </si>
  <si>
    <t xml:space="preserve">     Gini Coefficient</t>
  </si>
  <si>
    <t xml:space="preserve">     Poverty Intensity</t>
  </si>
  <si>
    <t xml:space="preserve">     Poverty Intensity for single women with children</t>
  </si>
  <si>
    <t xml:space="preserve">     Elderly Poverty Intensity</t>
  </si>
  <si>
    <t xml:space="preserve">     (4): Security Component*</t>
  </si>
  <si>
    <t>Appendix Table 16: Net International Investment Position, Page 1</t>
  </si>
  <si>
    <t>Appendix Table 16: Net International Investment Position, Page 2</t>
  </si>
  <si>
    <t>Appendix Table 16: Net International Investment Position, Page 3</t>
  </si>
  <si>
    <t>C=A/10/B</t>
  </si>
  <si>
    <t>F=D/10/E</t>
  </si>
  <si>
    <t>I=G/10/H</t>
  </si>
  <si>
    <t>L=J/10/K</t>
  </si>
  <si>
    <t>B=A/Population*100,000</t>
  </si>
  <si>
    <t>D=C/Population*100,000</t>
  </si>
  <si>
    <t>F=E/Population*100,000</t>
  </si>
  <si>
    <t>H=G/Population*100,000</t>
  </si>
  <si>
    <t>J=I/Population*100,000</t>
  </si>
  <si>
    <t>L=K/Population*100,000</t>
  </si>
  <si>
    <t>N=M/Population*100,000</t>
  </si>
  <si>
    <t>P=O/Population*100,000</t>
  </si>
  <si>
    <t>Appendix Table 28: Population by Age, thousands, Page 3</t>
  </si>
  <si>
    <t>Appendix Table 28: Population by Age, thousands, Page 2</t>
  </si>
  <si>
    <t>Appendix Table 28: Population by Age, thousands, Page 1</t>
  </si>
  <si>
    <t>B=A/I</t>
  </si>
  <si>
    <t>D=C/I</t>
  </si>
  <si>
    <t>F=E/I</t>
  </si>
  <si>
    <t>H=G/I</t>
  </si>
  <si>
    <t>I=A+C+E+G</t>
  </si>
  <si>
    <t>Appendix Table 29: Weights for Index of Economic Security, Page 1</t>
  </si>
  <si>
    <t>Appendix Table 29: Weights for Index of Economic Security, Page 2</t>
  </si>
  <si>
    <t>Appendix Table 29: Weights for Index of Economic Security, Page 3</t>
  </si>
  <si>
    <t>Appendix Table 29: Weights for Index of Economic Security, Page 4</t>
  </si>
  <si>
    <t>Appendix Table 29: Weights for Index of Economic Security, Page 5</t>
  </si>
  <si>
    <t>Appendix Table 29: Weights for Index of Economic Security, Page 6</t>
  </si>
  <si>
    <t>Appendix Table 29: Weights for Index of Economic Security, Page 7</t>
  </si>
  <si>
    <t>Appendix Table 29: Weights for Index of Economic Security, Page 8</t>
  </si>
  <si>
    <t>Appendix Table 29: Weights for Index of Economic Security, Page 9</t>
  </si>
  <si>
    <t>Appendix Table 29: Weights for Index of Economic Security, Page 10</t>
  </si>
  <si>
    <t>Appendix Table 29: Weights for Index of Economic Security, Page 11</t>
  </si>
  <si>
    <t>Canada</t>
  </si>
  <si>
    <t>(in thousands)</t>
  </si>
  <si>
    <t>(in unit)</t>
  </si>
  <si>
    <t>K=G+H+I+J</t>
  </si>
  <si>
    <t>P=L+M+N+O</t>
  </si>
  <si>
    <t>C=A+B</t>
  </si>
  <si>
    <t>E=C/D*100</t>
  </si>
  <si>
    <t>F=E*1000000/Population</t>
  </si>
  <si>
    <t>J=I*1000000/Population</t>
  </si>
  <si>
    <t>M=K/L*100</t>
  </si>
  <si>
    <t>N=M*1000000/Population</t>
  </si>
  <si>
    <t>P</t>
  </si>
  <si>
    <t>Q=O/P*100</t>
  </si>
  <si>
    <t>R=Q*1000000/Population</t>
  </si>
  <si>
    <t xml:space="preserve">Source: Province data from Appendix Tables 10-12.  GDP deflators from Appendix Table 8.  Population data from Appendix Table 1. </t>
  </si>
  <si>
    <t>Proportion of Private Expenditure on Healthcare in Personal Disposable Income</t>
  </si>
  <si>
    <t>E=C*1,000,000/D</t>
  </si>
  <si>
    <t>J=H*1,000,000/I</t>
  </si>
  <si>
    <t>Population</t>
  </si>
  <si>
    <t>Newfoundland</t>
  </si>
  <si>
    <t>Prince Edward Island</t>
  </si>
  <si>
    <t>Nova Scotia</t>
  </si>
  <si>
    <t>New Brunswick</t>
  </si>
  <si>
    <t>Quebec</t>
  </si>
  <si>
    <t>Ontario</t>
  </si>
  <si>
    <t>Manitoba</t>
  </si>
  <si>
    <t>Saskatchewan</t>
  </si>
  <si>
    <t>Alberta</t>
  </si>
  <si>
    <t>British Columbia</t>
  </si>
  <si>
    <t>See first page for notes.</t>
  </si>
  <si>
    <t>E=A*B*C</t>
  </si>
  <si>
    <t>Divorce Rate</t>
  </si>
  <si>
    <t>Risk Imposed by Single-Parent Poverty</t>
  </si>
  <si>
    <t>10%Diff</t>
  </si>
  <si>
    <t xml:space="preserve">K=G*H*I* </t>
  </si>
  <si>
    <t>Q=M*N*O</t>
  </si>
  <si>
    <t>K=G*H*I</t>
  </si>
  <si>
    <t>(max-x)/(max-min)</t>
  </si>
  <si>
    <t>Log of Total Consumption Flows per capita</t>
  </si>
  <si>
    <t>Scaled Log of Total Consumption per Capita</t>
  </si>
  <si>
    <t>Log Total per capita Wealth</t>
  </si>
  <si>
    <t>Scaled Log Total per capita Wealth</t>
  </si>
  <si>
    <t>Appendix Table 2: Average Family Size</t>
  </si>
  <si>
    <t>Total Population</t>
  </si>
  <si>
    <t>Average Family Size</t>
  </si>
  <si>
    <t>Square Root of Family Size</t>
  </si>
  <si>
    <t>Population: Appendix Table 1.</t>
  </si>
  <si>
    <t>Appendix Table 4: Regrettable Expenditures per capita</t>
  </si>
  <si>
    <t>Cost of Commuting (billions of 1986 dollars)</t>
  </si>
  <si>
    <t>Cost of Crime (billions of 1986 dollars)</t>
  </si>
  <si>
    <t>Cost of Household Pollution Abatement (billions of 1986 dollars)</t>
  </si>
  <si>
    <t>Cost of Automobile Accidents (billions of 1986 dollars)</t>
  </si>
  <si>
    <t>Nfld</t>
  </si>
  <si>
    <t>Qc</t>
  </si>
  <si>
    <t>Ont</t>
  </si>
  <si>
    <t>Man</t>
  </si>
  <si>
    <t>Sask</t>
  </si>
  <si>
    <t>Alb</t>
  </si>
  <si>
    <t>Appendix Table 12A: GDP Shares of the Provinces in Various Natural Resource Industries in 1997, %</t>
  </si>
  <si>
    <t>Year</t>
  </si>
  <si>
    <t>CO2 emissions (megatonnes)</t>
  </si>
  <si>
    <t>Environment Canada (1998) Environmental Protection Service, ,Ottawa, Ontario for the year before 1990 for Canada</t>
  </si>
  <si>
    <t>D=C/Population</t>
  </si>
  <si>
    <t>either public transportation or a private vehicle, as well as an estimate of time use while commuting.</t>
  </si>
  <si>
    <t xml:space="preserve">Cost of crime and automobile accidents is comprised of the costs associated with medical and legal expenses, and expenditures related to lost or damaged property.  Spending on crime prevention </t>
  </si>
  <si>
    <t>(alarm systems, locks etc.) is also deducted from consumer expenditures.  Cost of household pollution abatement represents expenditures</t>
  </si>
  <si>
    <t xml:space="preserve">on air and water filters and devices to improve air and water quality in the home.  Data for 1995 onwards are extrapolated on the assumption of </t>
  </si>
  <si>
    <t>Appendix Table 5: Unpaid Work at Replacement Cost by Generalist</t>
  </si>
  <si>
    <t>Appendix Table 3: Life Expectancy at Birth, both sexes</t>
  </si>
  <si>
    <t>Current Government Expenditure</t>
  </si>
  <si>
    <t>Capital Consumption Allowance</t>
  </si>
  <si>
    <t>Gross Fixed Capital Formation</t>
  </si>
  <si>
    <t>Inventory Investment</t>
  </si>
  <si>
    <t>Fixed Capital and Inventories</t>
  </si>
  <si>
    <t>Total Government Expenditure</t>
  </si>
  <si>
    <t>Diff</t>
  </si>
  <si>
    <t>10%diff</t>
  </si>
  <si>
    <t>MAX-MIN</t>
  </si>
  <si>
    <t>DIFF</t>
  </si>
  <si>
    <t>10%DIFF</t>
  </si>
  <si>
    <t xml:space="preserve">Average Annual Growth Rates: </t>
  </si>
  <si>
    <t>1992-1998</t>
  </si>
  <si>
    <t>Values for years in between interpolated from average growth rates.</t>
  </si>
  <si>
    <t>1992-2005</t>
  </si>
  <si>
    <t>Values in bold were taken from Statistics Canada's Household's Unpaid Work: Measurement and Valuation, cat. No. 13-603E.</t>
  </si>
  <si>
    <t>G=(A*B+C+D-E)*F</t>
  </si>
  <si>
    <t xml:space="preserve"> Proportion of Unemployed receiving benefits (coverage)</t>
  </si>
  <si>
    <t xml:space="preserve"> Proportion of Earnings replaced by Benefits</t>
  </si>
  <si>
    <t>Total Government Expenditure = Current Expenditure - Capital Consumption Allowances + Fixed Capital and Inventories.</t>
  </si>
  <si>
    <t>Personal Consumption per capita</t>
  </si>
  <si>
    <t>Government Expenditure per capita</t>
  </si>
  <si>
    <t>Unpaid Work per capita</t>
  </si>
  <si>
    <t>Regrettable Expenditure per capita</t>
  </si>
  <si>
    <t>Index of Life Expectancy</t>
  </si>
  <si>
    <t>Nfld.</t>
  </si>
  <si>
    <t>PEI</t>
  </si>
  <si>
    <t>NS</t>
  </si>
  <si>
    <t>NB</t>
  </si>
  <si>
    <t>PQ</t>
  </si>
  <si>
    <t>ON</t>
  </si>
  <si>
    <t>Man.</t>
  </si>
  <si>
    <t>Sask.</t>
  </si>
  <si>
    <t>Alb.</t>
  </si>
  <si>
    <t>BC</t>
  </si>
  <si>
    <t>(in current dollars)</t>
  </si>
  <si>
    <t xml:space="preserve">Total Consumption Flows = (personal consumption*index of square root of family size + government expenditure + unpaid work - regrettable expenditures)*index of life expectancy. </t>
  </si>
  <si>
    <t>Source: Table 10. Last updated:  March 27, 2007.</t>
  </si>
  <si>
    <t>Source: Hans Messinger, Statistics Canada, "Measuring Sustainable Economic Welfare:  Looking Beyond GDP."  Cost of commuting is the cost of traveling to and from work using</t>
  </si>
  <si>
    <t>Total Consumption Flows per capita</t>
  </si>
  <si>
    <t>Source: Appendix Tables 1-6.</t>
  </si>
  <si>
    <t>Residential</t>
  </si>
  <si>
    <t>Fixed Non-Residential</t>
  </si>
  <si>
    <t>Population data from Appendix Table 1.</t>
  </si>
  <si>
    <t>Appendix Table 8: Net Stock of R&amp;D Capital</t>
  </si>
  <si>
    <t>GERD (millions of dollars)</t>
  </si>
  <si>
    <t>GDP deflator</t>
  </si>
  <si>
    <t>Accumulated GERD</t>
  </si>
  <si>
    <t>Depreciated Accumulated GERD</t>
  </si>
  <si>
    <t>Scaled Total per capita Wealth</t>
  </si>
  <si>
    <t>Established Natural Gas Reserves</t>
  </si>
  <si>
    <t>Established Crude Oil Reserves</t>
  </si>
  <si>
    <t>Recoverable Subbituminous Coal and Lignite Reserves</t>
  </si>
  <si>
    <t>Recoverable Bituminous Coal Reserves</t>
  </si>
  <si>
    <t>Total Energy Natural Resources</t>
  </si>
  <si>
    <t>Established Crude Bitumen Reserves</t>
  </si>
  <si>
    <t>Proven and Probable Potash Reserves</t>
  </si>
  <si>
    <t>Proven and Probable Gold Reserves</t>
  </si>
  <si>
    <t>Proven and Probable Iron Reserves</t>
  </si>
  <si>
    <t>Scaled Poverty</t>
  </si>
  <si>
    <t>Table 3: Equality Component, Page 4</t>
  </si>
  <si>
    <t>Table 3: Equality Component, Page 1</t>
  </si>
  <si>
    <t>Table 3: Equality Component, Page 2</t>
  </si>
  <si>
    <t>Table 3: Equality Component, Page 3</t>
  </si>
  <si>
    <t>Table 5: Security from the Risk Imposed by Illness, Page 1</t>
  </si>
  <si>
    <t>Table 5: Security from the Risk Imposed by Illness, Page 2</t>
  </si>
  <si>
    <t>Table 5: Security from the Risk Imposed by Illness, Page 3</t>
  </si>
  <si>
    <t>Table 6: Security from the Risk Imposed by Single-Parent Poverty, Page 1</t>
  </si>
  <si>
    <t>Table 6: Security from the Risk Imposed by Single-Parent Poverty, Page 2</t>
  </si>
  <si>
    <t>Table 6: Security from the Risk Imposed by Single-Parent Poverty, Page 3</t>
  </si>
  <si>
    <t>Table 7: Security from the Risk Imposed by Poverty in Old Age, Page 1</t>
  </si>
  <si>
    <t>Table 7: Security from the Risk Imposed by Poverty in Old Age, Page 2</t>
  </si>
  <si>
    <t>Table 7: Security from the Risk Imposed by Poverty in Old Age, Page 3</t>
  </si>
  <si>
    <t>Table 7: Security from the Risk Imposed by Poverty in Old Age, Page 4</t>
  </si>
  <si>
    <t>Table 8: Overall Index of Economic Security, Page 1</t>
  </si>
  <si>
    <t>Table 8: Overall Index of Economic Security, Page 2</t>
  </si>
  <si>
    <t>Table 8: Overall Index of Economic Security, Page 3</t>
  </si>
  <si>
    <t>Table 8: Overall Index of Economic Security, Page 4</t>
  </si>
  <si>
    <t>Table 9: Overall Index of Well-being, Equal Weighting of Components, Page 1</t>
  </si>
  <si>
    <t>Table 9: Overall Index of Well-being, Equal Weighting of Components, Page 2</t>
  </si>
  <si>
    <t>Table 9: Overall Index of Well-being, Equal Weighting of Components, Page 3</t>
  </si>
  <si>
    <t>Table 9: Overall Index of Well-being, Equal Weighting of Components, Page 4</t>
  </si>
  <si>
    <t>Table 10: Overall Index of Well-being, Original Weighting of Components, Page 1</t>
  </si>
  <si>
    <t>Table 10: Overall Index of Well-being, Original Weighting of Components, Page 2</t>
  </si>
  <si>
    <t>Table 10: Overall Index of Well-being, Original Weighting of Components, Page 3</t>
  </si>
  <si>
    <t>Table 10: Overall Index of Well-being, Original Weighting of Components, Page 4</t>
  </si>
  <si>
    <t>Table 10: Overall Index of Well-being, Original Weighting of Components, Page 5</t>
  </si>
  <si>
    <t>Table 10: Overall Index of Well-being, Original Weighting of Components, Page 6</t>
  </si>
  <si>
    <t>Scaled Unemployment Rate</t>
  </si>
  <si>
    <t>Financial Protection for Unemployment</t>
  </si>
  <si>
    <t>D=B*C</t>
  </si>
  <si>
    <t>Scaled Financial Protection for Unemployment</t>
  </si>
  <si>
    <t>D'</t>
  </si>
  <si>
    <t>E=A'*0.8+D'*0.2</t>
  </si>
  <si>
    <t xml:space="preserve"> Unemployment Rate</t>
  </si>
  <si>
    <t>Unemployment rate Scaling</t>
  </si>
  <si>
    <t>Financial protection Scaling</t>
  </si>
  <si>
    <t>Table 4: Security from the Risk Imposed by Unemployment, Page 1</t>
  </si>
  <si>
    <t>Table 4: Security from the Risk Imposed by Unemployment, Page 11</t>
  </si>
  <si>
    <t>Table 4: Security from the Risk Imposed by Unemployment, Page 10</t>
  </si>
  <si>
    <t>Table 4: Security from the Risk Imposed by Unemployment, Page 9</t>
  </si>
  <si>
    <t>Table 4: Security from the Risk Imposed by Unemployment, Page 8</t>
  </si>
  <si>
    <t>Table 4: Security from the Risk Imposed by Unemployment, Page 7</t>
  </si>
  <si>
    <t>Table 4: Security from the Risk Imposed by Unemployment, Page 6</t>
  </si>
  <si>
    <t>Table 4: Security from the Risk Imposed by Unemployment, Page 5</t>
  </si>
  <si>
    <t>Table 4: Security from the Risk Imposed by Unemployment, Page 2</t>
  </si>
  <si>
    <t>Table 4: Security from the Risk Imposed by Unemployment, Page 3</t>
  </si>
  <si>
    <t>Table 4: Security from the Risk Imposed by Unemployment, Page 4</t>
  </si>
  <si>
    <t>Source: Appendix Tables 19, 20(2), and 23.</t>
  </si>
  <si>
    <t xml:space="preserve">     Unemployment Rate</t>
  </si>
  <si>
    <t xml:space="preserve">     Scaled Unemployment Rate</t>
  </si>
  <si>
    <t xml:space="preserve">    (J) = (G)*0.8+(H)*0.2</t>
  </si>
  <si>
    <t xml:space="preserve">      Protection for Unemployment (Product of above two data)</t>
  </si>
  <si>
    <t>Total Mineral Natural Resources</t>
  </si>
  <si>
    <t>Appendix Table 13: Total Natural Resource Wealth</t>
  </si>
  <si>
    <t>Millions of Dollars</t>
  </si>
  <si>
    <t>GDP Deflator</t>
  </si>
  <si>
    <t>Enrolment, persons</t>
  </si>
  <si>
    <t>0-8 years, $</t>
  </si>
  <si>
    <t>Some secondary, $</t>
  </si>
  <si>
    <t>High school, $</t>
  </si>
  <si>
    <t>Some post-secondary, $</t>
  </si>
  <si>
    <t>Post-secondary, $</t>
  </si>
  <si>
    <t>University, $</t>
  </si>
  <si>
    <t>Elementary/secondary</t>
  </si>
  <si>
    <t>Community college</t>
  </si>
  <si>
    <t>University</t>
  </si>
  <si>
    <t>Québec</t>
  </si>
  <si>
    <t>0 - 8 years</t>
  </si>
  <si>
    <t>Cost in millions</t>
  </si>
  <si>
    <t>Some secondary education</t>
  </si>
  <si>
    <t>Graduated from high school</t>
  </si>
  <si>
    <t>Some post-secondary</t>
  </si>
  <si>
    <t>Post-secondary certificate/diploma</t>
  </si>
  <si>
    <t>University degree</t>
  </si>
  <si>
    <t>Index Square Root of Family Size</t>
  </si>
  <si>
    <t>Scaled Total Consumption per Capita</t>
  </si>
  <si>
    <t>G=(A*B+C+D-E)*f</t>
  </si>
  <si>
    <t>HI</t>
  </si>
  <si>
    <t>LO</t>
  </si>
  <si>
    <t>DIF</t>
  </si>
  <si>
    <t>10%DIF</t>
  </si>
  <si>
    <t>MAX</t>
  </si>
  <si>
    <t>MIN</t>
  </si>
  <si>
    <t>MAX - MIN</t>
  </si>
  <si>
    <t>Working  age population</t>
  </si>
  <si>
    <t>Emission, millions of tonnes</t>
  </si>
  <si>
    <t>Social cost, millions of 1990 $ (24.40 1990$ per ton)</t>
  </si>
  <si>
    <t>Social cost per capita</t>
  </si>
  <si>
    <t>NovaSco</t>
  </si>
  <si>
    <t>MANITO</t>
  </si>
  <si>
    <t>ALB</t>
  </si>
  <si>
    <t>Appendix Table 15: Stock of Human Capital</t>
  </si>
  <si>
    <t>Appendix Table 16: Net International Investment Position</t>
  </si>
  <si>
    <t>Nominal share of National GDP</t>
  </si>
  <si>
    <t>Total per capita Net Capital Stock</t>
  </si>
  <si>
    <t>Per Capita R&amp;D Stock</t>
  </si>
  <si>
    <t>Per Capita Stock of Natural Resources</t>
  </si>
  <si>
    <t>Per Capita Net International Investment Position</t>
  </si>
  <si>
    <t>Per Capita Stock of Human Capital</t>
  </si>
  <si>
    <t>Total per capita Wealth</t>
  </si>
  <si>
    <t>Source: Appendix Tables 7, 8, 13, 15, and 16.</t>
  </si>
  <si>
    <t>Total wealth is equal to the sum of the five components.</t>
  </si>
  <si>
    <t xml:space="preserve">Man. </t>
  </si>
  <si>
    <t>Poverty</t>
  </si>
  <si>
    <t xml:space="preserve">Poverty </t>
  </si>
  <si>
    <t>gap ratio</t>
  </si>
  <si>
    <t>Intensity</t>
  </si>
  <si>
    <t>Index of Gini Coefficient</t>
  </si>
  <si>
    <t>Index of Poverty Intensity</t>
  </si>
  <si>
    <t>Beneficiaries</t>
  </si>
  <si>
    <t>Unemployed</t>
  </si>
  <si>
    <t>Ratio</t>
  </si>
  <si>
    <t>Appendix Table 20: Employment Rates, %</t>
  </si>
  <si>
    <t>Table 3: Equality Component</t>
  </si>
  <si>
    <t>Index of Equality</t>
  </si>
  <si>
    <r>
      <t xml:space="preserve">Data before 1976 for Canada from June 1991 </t>
    </r>
    <r>
      <rPr>
        <i/>
        <sz val="10"/>
        <rFont val="Times New Roman"/>
        <family val="1"/>
      </rPr>
      <t>Quarterly Economic Review</t>
    </r>
    <r>
      <rPr>
        <sz val="10"/>
        <rFont val="Times New Roman"/>
        <family val="1"/>
      </rPr>
      <t>, Department of Finance.</t>
    </r>
  </si>
  <si>
    <t>For provinces, data before 1976 based on the growth rate of national data.</t>
  </si>
  <si>
    <t>Appendix Table 21: Average Weekly Earnings</t>
  </si>
  <si>
    <t>Appendix Table 22: Average Regular Employment Insurance Benefits</t>
  </si>
  <si>
    <t>Appendix Table 23: Employment Insurance Benefits as a proportion of Earnings</t>
  </si>
  <si>
    <t>Table 4: Security from the Risk Imposed by Unemployment</t>
  </si>
  <si>
    <t>Overall Index of Security from the Risk Imposed by Unemployment</t>
  </si>
  <si>
    <t xml:space="preserve"> </t>
  </si>
  <si>
    <t>Table 5: Security from the Risk Imposed by Illness</t>
  </si>
  <si>
    <t>Index of Security from the Risk Imposed by Illness</t>
  </si>
  <si>
    <t>Source: Appendix Table 26.</t>
  </si>
  <si>
    <t>Married Couples</t>
  </si>
  <si>
    <t>Divorces</t>
  </si>
  <si>
    <t>Divorce Rate (% of legally married couples)</t>
  </si>
  <si>
    <t>Appendix Table 27: Components of Risk Imposed by Single Parent Poverty</t>
  </si>
  <si>
    <t>Index of Security from the Risk Imposed by Single-Parent Poverty</t>
  </si>
  <si>
    <t>Table 6: Security from the Risk Imposed by Single-Parent Poverty</t>
  </si>
  <si>
    <t>Table 7: Security from the Risk Imposed by Poverty in Old Age</t>
  </si>
  <si>
    <t>Index of Security from the Risk Imposed by Poverty in Old Age</t>
  </si>
  <si>
    <t>15-64</t>
  </si>
  <si>
    <t>% of total pop.</t>
  </si>
  <si>
    <t>Married Individuals</t>
  </si>
  <si>
    <t xml:space="preserve"> linked to series from the old national accounts for years before 1981.</t>
  </si>
  <si>
    <t>coal and uranium. Since Statistics Canada does not produce estimate for uranium seperately, the total energy natural resources here may be lower than the actual number.</t>
  </si>
  <si>
    <t>National total disributed amongst the provinces according to their share in national mining industries GDP (Appendix Table 12A).</t>
  </si>
  <si>
    <t>B=A*1,000,000/Population</t>
  </si>
  <si>
    <t>Provicial share of greenhouse gas emissions</t>
  </si>
  <si>
    <t>Per Capita Greenhouse Gas Social Cost</t>
  </si>
  <si>
    <t>G=A+B+C+D+E-F</t>
  </si>
  <si>
    <t>H = Log F</t>
  </si>
  <si>
    <t>H'</t>
  </si>
  <si>
    <t>Appendix Table 19:  Beneficiaries/Unemployment Ratio,  Page 2</t>
  </si>
  <si>
    <t>H=G/F*100</t>
  </si>
  <si>
    <t xml:space="preserve">Evironment Canada:  Greenhouse Gas Sources and Sinks: Monitoring, Accounting and Reporting  on Greenhouse Gases, April 2007. ANNEX 11: PROVINCIAL/TERRITORIAL GREENHOUSE GAS EMISSION TABLES, 1990-2005
</t>
  </si>
  <si>
    <t>CPI (2002=100)</t>
  </si>
  <si>
    <t>CCA in current dollars from Table 3840004</t>
  </si>
  <si>
    <t>CANADA</t>
  </si>
  <si>
    <t>NFL</t>
  </si>
  <si>
    <t>AB</t>
  </si>
  <si>
    <t>Government Expenditure per capita, 2002$</t>
  </si>
  <si>
    <t>GERD: CANSIM II Table 3580001 for gross expenditures on R&amp;D by all funders, all performers and for all sectors.</t>
  </si>
  <si>
    <t>1971</t>
  </si>
  <si>
    <t>1972</t>
  </si>
  <si>
    <t>1973</t>
  </si>
  <si>
    <t>1974</t>
  </si>
  <si>
    <t>1975</t>
  </si>
  <si>
    <t>1976</t>
  </si>
  <si>
    <t>1977</t>
  </si>
  <si>
    <t>1978</t>
  </si>
  <si>
    <t>1979</t>
  </si>
  <si>
    <t>1980</t>
  </si>
  <si>
    <t>1981</t>
  </si>
  <si>
    <t>1982</t>
  </si>
  <si>
    <t>1983</t>
  </si>
  <si>
    <t>1984</t>
  </si>
  <si>
    <t>1985</t>
  </si>
  <si>
    <t>1986</t>
  </si>
  <si>
    <t>1987</t>
  </si>
  <si>
    <t>1988</t>
  </si>
  <si>
    <t>1989</t>
  </si>
  <si>
    <t>1990</t>
  </si>
  <si>
    <t>1991</t>
  </si>
  <si>
    <t>1992</t>
  </si>
  <si>
    <t>1993</t>
  </si>
  <si>
    <t>1994</t>
  </si>
  <si>
    <t>1995</t>
  </si>
  <si>
    <t>1996</t>
  </si>
  <si>
    <t>1997</t>
  </si>
  <si>
    <t xml:space="preserve">Old GDP deflator </t>
  </si>
  <si>
    <t>Appendix Table 14: Cost of education in 2002-2003</t>
  </si>
  <si>
    <t>Expenditures, millions of 2001$</t>
  </si>
  <si>
    <t>Cost per student, 2001$</t>
  </si>
  <si>
    <t>Trade-vocational</t>
  </si>
  <si>
    <t>Enrolment at the Community college level: the same as above: Table D.1.4 and extrapolated to 2002/2003 by using 2003/2004 to 2004/2005 growth rate.</t>
  </si>
  <si>
    <t>Combined public and private expenditure on education by level of education: the same as above: Table B.1.1.</t>
  </si>
  <si>
    <t>Enrolment at the Trade-vocational level: CANSIM II: Table 4770051.</t>
  </si>
  <si>
    <t>Enrolment at the University level: CANSIM II:  Table 4770013.</t>
  </si>
  <si>
    <t>Appendix Table 5-1: Canada - Value of Unpaid Work</t>
  </si>
  <si>
    <t xml:space="preserve">Total Population </t>
  </si>
  <si>
    <t>Working Age Population (15+)</t>
  </si>
  <si>
    <t>Hours of unpaid work</t>
  </si>
  <si>
    <t>Unpaid WorkWage Rate</t>
  </si>
  <si>
    <t>Unpaid Work Wage Rate</t>
  </si>
  <si>
    <t>Value of Unpaid Work</t>
  </si>
  <si>
    <t>CPI index</t>
  </si>
  <si>
    <t>Value per Capita</t>
  </si>
  <si>
    <t>(thousands)</t>
  </si>
  <si>
    <t>(millions)</t>
  </si>
  <si>
    <t>(current dollars)</t>
  </si>
  <si>
    <t xml:space="preserve"> (millions of current dollars)</t>
  </si>
  <si>
    <t>(2002=100)</t>
  </si>
  <si>
    <t>(constant 2002 dollars)</t>
  </si>
  <si>
    <t>F=C*D</t>
  </si>
  <si>
    <t>J=G/A</t>
  </si>
  <si>
    <t>Note: Hours of unpaid work for 1998 was from General Social Survey CANSIM II: V19458071, which is 3.6 per worker per day, multiplied by the total working age population and total days.</t>
  </si>
  <si>
    <t>Values of unpaid work were calculated based on hours of unpaid work mutiplied by wage rate.</t>
  </si>
  <si>
    <t>WAP before 1976 are extrapolated using the population growth rate.</t>
  </si>
  <si>
    <t>Appendix Table 5-2: Newfoundland - Value of Unpaid Work</t>
  </si>
  <si>
    <t>Share of WAP in Canada</t>
  </si>
  <si>
    <t>(per cent)</t>
  </si>
  <si>
    <t>G=D*E</t>
  </si>
  <si>
    <t>Appendix Table 5-3: P.E.I. - Value of Unpaid Work</t>
  </si>
  <si>
    <t>Appendix Table 5-4: Nova Scotia - Value of Unpaid Work</t>
  </si>
  <si>
    <t>Appendix Table 5-5: New Brunswick - Value of Unpaid Work</t>
  </si>
  <si>
    <t>Appendix Table 5-6: Quebec - Value of Unpaid Work</t>
  </si>
  <si>
    <t>Appendix Table 5-7: Ontario - Value of Unpaid Work</t>
  </si>
  <si>
    <t>Appendix Table 5-8: Manitoba - Value of Unpaid Work</t>
  </si>
  <si>
    <t>Appendix Table 5-9: Saskatchewan - Value of Unpaid Work</t>
  </si>
  <si>
    <t>Appendix Table 5-10: Alberta - Value of Unpaid Work</t>
  </si>
  <si>
    <t>Appendix Table 5-11: British Columbia - Value of Unpaid Work</t>
  </si>
  <si>
    <t>CPI Index for Canada</t>
  </si>
  <si>
    <t>Hourly compensation, total economy, CPI deflated, Index (2002=100)</t>
  </si>
  <si>
    <t>C=A/B</t>
  </si>
  <si>
    <t xml:space="preserve">V29509281 </t>
  </si>
  <si>
    <t>V41693271</t>
  </si>
  <si>
    <t>Note: since index of hourly compensation only available for Canada, so provinces will apply the same index.</t>
  </si>
  <si>
    <t>Appendix Table 17: Provincial Ginis, Income after taxes, for all family units</t>
  </si>
  <si>
    <t>Hours of unpaid work for 2005 from Statistics Canada (2006)"Overwiew of the Time Use of Canadians"Vol no: 12F0080XWE.</t>
  </si>
  <si>
    <t>Hours of unpaid work for years for 1998 were calculated based on Canada's hours of unpaid work multiplied by the annual growth rate of the share of working age population from 1992-1998.</t>
  </si>
  <si>
    <t>Hours of unpaid work per person per day</t>
  </si>
  <si>
    <t>Statistics Canada (2006)"Overwiew of the Time Use of Canadians"Vol no: 12F0080XWE.</t>
  </si>
  <si>
    <t>G=E*F/100</t>
  </si>
  <si>
    <t>N=L*M*100</t>
  </si>
  <si>
    <t>B=A / 3</t>
  </si>
  <si>
    <t>I=H / 3</t>
  </si>
  <si>
    <t>B=A / 4</t>
  </si>
  <si>
    <t>I=H / 4</t>
  </si>
  <si>
    <t>B=A / 5</t>
  </si>
  <si>
    <t>I=H / 5</t>
  </si>
  <si>
    <t>N=L*M/100</t>
  </si>
  <si>
    <t>Source: Hours of unpaid work and unpaid work wage rate for 1981, 1986 and 1992 in bold were taken from Statistics Canada's Household's Unpaid Work: Measurement and Valuation, cat. No. 13-603MPE1995003.</t>
  </si>
  <si>
    <t>G=F*100/CPI</t>
  </si>
  <si>
    <t>J=H/A</t>
  </si>
  <si>
    <t>H=G*100/I</t>
  </si>
  <si>
    <t>wage rate</t>
  </si>
  <si>
    <t>average ratio</t>
  </si>
  <si>
    <t>value</t>
  </si>
  <si>
    <t>Hours</t>
  </si>
  <si>
    <t>Appendix Table 17: Provincial Ginis, Income after taxes, for all families</t>
  </si>
  <si>
    <t>Note: since the wage rate for 1992 was extremly high (at 11.14 current dollars) for PEI by using replacement cost (generalist), we use the national wage rate multiplies the average ratio of PEI's wage rate in national wage rate in 1961, 1971, 1981 and 1986, which is 77 per cent, to estimate the wage rate for 1992.</t>
  </si>
  <si>
    <t>\</t>
  </si>
  <si>
    <t>Data for years beyond last available data point are assumed to equal the last available value.</t>
  </si>
  <si>
    <t xml:space="preserve">Data assumed constant before 1975.   </t>
  </si>
  <si>
    <t xml:space="preserve">Some secondary education </t>
  </si>
  <si>
    <t xml:space="preserve">Population </t>
  </si>
  <si>
    <t>Provincial data prior to 1974 are assumed to take the growth rate of the national series.</t>
  </si>
  <si>
    <t>Source:</t>
  </si>
  <si>
    <t>I = Log G</t>
  </si>
  <si>
    <t>Total percentage point changes :</t>
  </si>
  <si>
    <t>Average annual rate of change (%):</t>
  </si>
  <si>
    <t>Total percentage point changes:</t>
  </si>
  <si>
    <t xml:space="preserve">Note: by definition, the energy natural resources in the Statistics Canada National Balance Sheet Accounts should include crude oil, natural gas, crude bitumen, </t>
  </si>
  <si>
    <t>Appendix Table 14: Cost of education in 2006-2007</t>
  </si>
  <si>
    <t>Enrolment at the Community college level: the same as above</t>
  </si>
  <si>
    <t>Source: Enrolment at the elementary/secondary level:  Statistics Canada and Council of Ministers of Education, Canada. 2007. Education indicators in Canada: Report of the Pan-Canadian Education Indicators Program. Catalogue no. 81-582-XIE. Ottawa. Table C.2.1. All enrollment numbers updated to 2006/2007. However, there is no new cost data to report. Therefore, costs are assumed to be the same in 2006/2007 as 2002/2003. March 15, 2010.</t>
  </si>
  <si>
    <t>Includes total institutions, physicians and other professionals, drugs, capital, and other health spending.</t>
  </si>
  <si>
    <t>Data previous to 1975 are extrapolated based on the 1975-1980 average annual growth rates.</t>
  </si>
  <si>
    <t>Source: Enrolment at the elementary/secondary level:  Statistics Canada and Council of Ministers of Education, Canada. 2007. Education indicators in Canada: Report of the Pan-Canadian Education Indicators Program. Catalogue no. 81-582-XIE. Ottawa. Table C.2.1. Still latest version as of March 15, 2010. There has been no new cost data since 2002/2003</t>
  </si>
  <si>
    <t>Data for Canada available for 1971-2010, data for province only available for 1979-2008. All other years based on the average annual growth rate of the preceeding or succeeding five-year period.</t>
  </si>
  <si>
    <t>Sources:</t>
  </si>
  <si>
    <t>Total Subsoil Resource Stocks (Millions)</t>
  </si>
  <si>
    <t>Total Timber Stocks (Millions)</t>
  </si>
  <si>
    <t>Total Natural Resources (Millions)</t>
  </si>
  <si>
    <t>Appendix Table 17: Provincial Ginis, Income after taxes, for all family units (continued)</t>
  </si>
  <si>
    <t>GDP deflator from Appendx Table a8</t>
  </si>
  <si>
    <t>NEW: 2007/08</t>
  </si>
  <si>
    <t>COST: 2008/2009</t>
  </si>
  <si>
    <t>NEW: 4770053 (Latest Data: 2008)</t>
  </si>
  <si>
    <t>Latest Data: 2008</t>
  </si>
  <si>
    <t>Public: 08/09, Private: 04/05</t>
  </si>
  <si>
    <t>College: 05/06, Uni: 06/07</t>
  </si>
  <si>
    <t>Pre-elementary, elementary-secondary</t>
  </si>
  <si>
    <t>All post-secondary</t>
  </si>
  <si>
    <t>All levels combined</t>
  </si>
  <si>
    <t>millions of current dollars</t>
  </si>
  <si>
    <t>1990/1991</t>
  </si>
  <si>
    <t>1995/1996</t>
  </si>
  <si>
    <t>2000/2001</t>
  </si>
  <si>
    <t>2001/2002</t>
  </si>
  <si>
    <t>2002/2003</t>
  </si>
  <si>
    <t>2003/2004</t>
  </si>
  <si>
    <t>e</t>
  </si>
  <si>
    <t>2004/2005</t>
  </si>
  <si>
    <t xml:space="preserve">British Columbia </t>
  </si>
  <si>
    <t>CURRENT DOLLARS</t>
  </si>
  <si>
    <t>Q</t>
  </si>
  <si>
    <t>Appendix Table 18: LIM (after tax) Rates by Province, all persons, Page 1</t>
  </si>
  <si>
    <t>Appendix Table 18: LIM Rates by Province, all persons, Page 2</t>
  </si>
  <si>
    <t>Appendix Table 18: LIM Rates by Province, all persons, Page 3</t>
  </si>
  <si>
    <t>Poverty Intensity for the Elderly</t>
  </si>
  <si>
    <t>Poverty Gap Ratio for the Elderly</t>
  </si>
  <si>
    <t>Poverty Rate for the Elderly (LIM, %)</t>
  </si>
  <si>
    <t>Table 6: Security from the Risk Imposed by Single-Parent Poverty, Page 4</t>
  </si>
  <si>
    <t>Appendix Table 19: Beneficiaries/Unemployment Ratio,   Page 3</t>
  </si>
  <si>
    <t>Poverty Rate for Persons in Female Lone-Parent Families</t>
  </si>
  <si>
    <t>Poverty Gap for Persons Living in Female Lone-Parent Families</t>
  </si>
  <si>
    <t>Gini Coefficient</t>
  </si>
  <si>
    <t>Poverty Rate</t>
  </si>
  <si>
    <t>Poverty Gap</t>
  </si>
  <si>
    <t>Index of Economic Security</t>
  </si>
  <si>
    <t>Overall Index of Economic Well-being, equal weighting</t>
  </si>
  <si>
    <t>Source: Table 1.</t>
  </si>
  <si>
    <t>Source: Table 2.</t>
  </si>
  <si>
    <t>F=C+D+E</t>
  </si>
  <si>
    <t>Source: Table 3.</t>
  </si>
  <si>
    <t>Poverty Intensity</t>
  </si>
  <si>
    <t>Source: Table 4.</t>
  </si>
  <si>
    <t>Overall Scaled Index of Security</t>
  </si>
  <si>
    <t>Source: Table 5.</t>
  </si>
  <si>
    <t>(Average annual rate of change or total percentage point change)</t>
  </si>
  <si>
    <t>Annual Average Rate of Change, %</t>
  </si>
  <si>
    <t>Percentage Point Change</t>
  </si>
  <si>
    <t>Note: Absolute percentage point changes for the scaled variables.</t>
  </si>
  <si>
    <t>Overall Index of Security</t>
  </si>
  <si>
    <t>Table 1 The Overall Index of Economic Well-Being and its Components for Canada and provinces, 2009</t>
  </si>
  <si>
    <t>Total Consumption Flows per capita, 2002$</t>
  </si>
  <si>
    <t>Total per capita Wealth, 2002$</t>
  </si>
  <si>
    <t>Overall Index of Economic Well-being, original  weighting</t>
  </si>
  <si>
    <t>H=(B+D+F+G)/4</t>
  </si>
  <si>
    <t>I=0.7B+0.1D+0.1F+0.1G</t>
  </si>
  <si>
    <t>Source: CSLS IEWB Database, Canada and Provinces, Table 1,Table 2, Table 3, Table 8 and Table 9.</t>
  </si>
  <si>
    <t>Table 1a  The Overall Index of Economic Well-Being and its Components for Canada and provinces, 2009 (Alberta =100)</t>
  </si>
  <si>
    <t>Table 2 The Consumption Components for Canada and provinces, 2009</t>
  </si>
  <si>
    <t>Personal Consumption per capita, 2002$</t>
  </si>
  <si>
    <t>Unpaid Work per capita, 2002$</t>
  </si>
  <si>
    <t>Regrettable Expenditure per capita, 2002$</t>
  </si>
  <si>
    <t>Scaled Total Consumption per Capita, 2009</t>
  </si>
  <si>
    <t>Per cent growth between 1981 and 2009</t>
  </si>
  <si>
    <t>F=A*B+C+D-E</t>
  </si>
  <si>
    <t>Source: CSLS IEWB Database, Canada and Provinces, Table 1.</t>
  </si>
  <si>
    <t xml:space="preserve">Note: Since no data on provincial regrettable expenditure available, provincial regrettable expenditure is calculated using the provincial personal expenditure multiplying the proportion of national regrettable expenditure as a percentage of national personal expenditure, which in 2009 was 12.28 per cent. </t>
  </si>
  <si>
    <t>Table 2a  The Consumption Components for Canada and provinces, 2009 (Alberta =100)</t>
  </si>
  <si>
    <t>Table 2b The Consumption Components for Canada and provinces, 1981</t>
  </si>
  <si>
    <t>Table 3  The Wealth Components for Canada and provinces, 2009</t>
  </si>
  <si>
    <t>Total per capita Net Capital Stock, 2002$</t>
  </si>
  <si>
    <t>Per Capita R&amp;D Stock, 2002$</t>
  </si>
  <si>
    <t>Per Capita Present Value of Timber Stocks, 2002$</t>
  </si>
  <si>
    <t>Per Capita Present Value of Energy Natural Resources, 2002$</t>
  </si>
  <si>
    <t>Per Capita Present Value of Mineral Natural Resources, 2002$</t>
  </si>
  <si>
    <t>Per Capita Stock of Natural Resources, 2002$</t>
  </si>
  <si>
    <t>Per Capita Net International Investment Position, 2002$</t>
  </si>
  <si>
    <t>Per Capita Stock of Human Capital, 2002$</t>
  </si>
  <si>
    <t>Per Capita Greenhouse Gas Social Cost, 2002$</t>
  </si>
  <si>
    <t>Per cent growth from 1981</t>
  </si>
  <si>
    <t>Source: CSLS IEWB Database, Canada and Provinces, Table 2.</t>
  </si>
  <si>
    <t>Table 3a  The Wealth Components for Canada and provinces, 2009 (Alberta =100)</t>
  </si>
  <si>
    <t>Table 3b  The Wealth Components for Canada and provinces, 1981</t>
  </si>
  <si>
    <t>Table 4 The Equality Index for Canada and provinces, 2009</t>
  </si>
  <si>
    <t>Scaled Index of Gini Coefficient</t>
  </si>
  <si>
    <t>Scaled Index of Poverty Intensity</t>
  </si>
  <si>
    <t>Scaled Index of Equality</t>
  </si>
  <si>
    <t>Per cent grwoth from 1981</t>
  </si>
  <si>
    <t>E=C*D*constant</t>
  </si>
  <si>
    <t>G=(0.25)B + (0.75)E</t>
  </si>
  <si>
    <t>Source: CSLS IEWB Database, Canada and Provinces, Table 3. Data are assumed to equal to 2006 value.</t>
  </si>
  <si>
    <t xml:space="preserve">Note: Provincial Gini Estimates do not sum to Canadian estimates as certain high income persons </t>
  </si>
  <si>
    <t>are excluded from provincial estimates because of confidentiality considerations, but are included in the national total.</t>
  </si>
  <si>
    <t>Table 4a The Equality Index for Canada and provinces, 2009 (Alberta =100)</t>
  </si>
  <si>
    <t>Table 4b The Equality Index for Canada and provinces, 1981</t>
  </si>
  <si>
    <t>Table 5  The Security Index for Canada and provinces, 2009</t>
  </si>
  <si>
    <t xml:space="preserve"> Unemployment Rate, %</t>
  </si>
  <si>
    <t>Scaled Index of Security from the Risk Imposed by Unemployment</t>
  </si>
  <si>
    <t xml:space="preserve"> Proportion of Private Expenditure on Healthcare in Personal Disposable Income</t>
  </si>
  <si>
    <t>Scaled Index of Security from the Risk Imposed by Illness</t>
  </si>
  <si>
    <t>Poverty Rate for lone female families</t>
  </si>
  <si>
    <t>Poverty Gap for lone female families</t>
  </si>
  <si>
    <t>Scaled Index of Security from the Risk Imposed by Single-Parent Poverty</t>
  </si>
  <si>
    <t>Poverty Rate for Elderly Families (%)</t>
  </si>
  <si>
    <t>Poverty Gap Ratio for Elderly Families</t>
  </si>
  <si>
    <t>Poverty Intensity for Elderly Families</t>
  </si>
  <si>
    <t>Scaled Index of Security from the Risk Imposed by Poverty in Old Age</t>
  </si>
  <si>
    <t>Per cent of grwoth from 1981</t>
  </si>
  <si>
    <t>N=M*L*constant</t>
  </si>
  <si>
    <t>Source: CSLS IEWB Database, Canada and Provinces, Table 4, Table 5, Table 6, Table 7 and Table 8.</t>
  </si>
  <si>
    <t>Note:The overall index of security are calculated by column D, F, K, O multiplying their weight. For example, the weights for Canada in 2009 were 0.338 for unemployment, 0.487 for illness, 0.168 for lone parent and 0.118 for elderly, respectively.</t>
  </si>
  <si>
    <t>Table 5a  The Security Index for Canada and provinces, 2009 (Alberta =100)</t>
  </si>
  <si>
    <t xml:space="preserve">Unemployment Protection </t>
  </si>
  <si>
    <t>Risk by illness</t>
  </si>
  <si>
    <t>Single parent poverty</t>
  </si>
  <si>
    <t>Elderly poverty</t>
  </si>
  <si>
    <t>Table 6  Trends in  the Overall Index of Economic Well-Being and its Components for Canada and Provinces,1981-2009</t>
  </si>
  <si>
    <t>Table 6a,  Trends in  of  the Overall Index of Economic Well-Being for Canada and Provinces, 1981-2005 (Alberta =100)</t>
  </si>
  <si>
    <t>Total Consumption Flows per capita, 1997$</t>
  </si>
  <si>
    <t>Total per capita Wealth, 1997 $</t>
  </si>
  <si>
    <t>Source: Table 6.</t>
  </si>
  <si>
    <t>Table 7   Trends in  of the Consumption Component for Canada and Provinces,1981-2009</t>
  </si>
  <si>
    <t xml:space="preserve">          Absolute percentage point changes for the scaled variables.</t>
  </si>
  <si>
    <t>Table 7a,  Trends in  of the Consumption Componentfor Canada and Provinces, 1981-2005 (Alberta =100)</t>
  </si>
  <si>
    <t>Source: Table 7.</t>
  </si>
  <si>
    <t>Table 8  Trends in  of the Wealth Component for Canada and Provinces,1981-2009</t>
  </si>
  <si>
    <t>Note:  Absolute percentage point changes for the scaled variables.</t>
  </si>
  <si>
    <t>Table 8a,  Trends in  of the Wealth Componentfor Canada and Provinces, 1981-2005 (Alberta =100)</t>
  </si>
  <si>
    <t>I=A+B+F+G+H</t>
  </si>
  <si>
    <t>Source: Table 8.</t>
  </si>
  <si>
    <t>Table 9   Trends in  of the Equality Index for Canada and Provinces,1981-2009</t>
  </si>
  <si>
    <t xml:space="preserve">Note: 1. Provincial Gini Estimates do not sum to Canadian estimates as certain high income persons </t>
  </si>
  <si>
    <t xml:space="preserve">          2. Absolute percentage point changes for the scaled variables.</t>
  </si>
  <si>
    <t>Table 9a,  Trends in  of the Equality Indexfor Canada and Provinces, 1981-2005 (Alberta =100)</t>
  </si>
  <si>
    <t>Source: Table 9.</t>
  </si>
  <si>
    <t>Table 10  Trends in the Security Index for Canada and Provinces,1981-2009</t>
  </si>
  <si>
    <t>Note:1. The overall index of security are calculated by column E, G, L, P multiplying their weight.</t>
  </si>
  <si>
    <t>Table 10a, The Average Annual Growth Rate  of the Security Index,  Alberta Compares to other Provinces and the Canadian Average, 1981-2005 (Alberta =100)</t>
  </si>
  <si>
    <t xml:space="preserve"> Employment Rate</t>
  </si>
  <si>
    <t>Index of the Proportion of Private Expenditure on Healthcare in Personal Disposable Income</t>
  </si>
  <si>
    <t>Source: Table 10.</t>
  </si>
  <si>
    <t>Average Annual Rate of Change (%):</t>
  </si>
  <si>
    <t>Appendix Table 32: Alternative 2</t>
  </si>
  <si>
    <t>E=(0.2*A+0.1*B+0.4*C+0.3*D)</t>
  </si>
  <si>
    <t>E=(0.2*A'+0.1*B'+0.4*C+0.3*D)</t>
  </si>
  <si>
    <t>E=(A+B+D)/3</t>
  </si>
  <si>
    <t>E=(A'+B'+D)/3</t>
  </si>
  <si>
    <t>J=(F+G+I)/3</t>
  </si>
  <si>
    <t>J=(F'+G'+I)/3</t>
  </si>
  <si>
    <t>E=(0.2*F+0.1*G+0.4*H+0.3*I)</t>
  </si>
  <si>
    <t>E=(0.2*F'+0.1*G'+0.4*H+0.3*I)</t>
  </si>
  <si>
    <t>E=(0.4*A+0.1*B+0.25*C+0.25*D)</t>
  </si>
  <si>
    <t>E=(0.4*A'+0.1*B'+0.25*C+0.25*D)</t>
  </si>
  <si>
    <t>J=(0.4*F+0.1*G+0.25*H+0.25*I)</t>
  </si>
  <si>
    <t>J=(0.4*F'+0.1*G'+0.25*H+0.25*I)</t>
  </si>
  <si>
    <t>Appendix Table 31: Alternative 1</t>
  </si>
  <si>
    <t>Appendix Table 33: Alternative 3</t>
  </si>
  <si>
    <t>Statistics Canada (2011) "Overview of the Time Use of Canadians" Catalogue No. 89-647-X</t>
  </si>
  <si>
    <t>102-0512</t>
  </si>
  <si>
    <t>Newfoundland and Labrador</t>
  </si>
  <si>
    <t xml:space="preserve">After 2006, Statistics Canada moved to 3-year estimates provided in Cansim Table 102-0512. </t>
  </si>
  <si>
    <t>Years after 2009 are based on the 2004-2009 average annual growth rate.</t>
  </si>
  <si>
    <t>B=A*Cost/1,000,000</t>
  </si>
  <si>
    <t>D=C*Cost/1,000,000</t>
  </si>
  <si>
    <t>F=e*Cost/1,000,000</t>
  </si>
  <si>
    <t>H=G*Cost/1,000,000</t>
  </si>
  <si>
    <t>J=I*Cost/1,000,000</t>
  </si>
  <si>
    <t>L=k*Cost/1,000,000</t>
  </si>
  <si>
    <t>Table C.2.1</t>
  </si>
  <si>
    <t xml:space="preserve">Newfoundland and Labrador </t>
  </si>
  <si>
    <t xml:space="preserve">Prince Edward Island </t>
  </si>
  <si>
    <t xml:space="preserve">New Brunswick </t>
  </si>
  <si>
    <t xml:space="preserve">Alberta </t>
  </si>
  <si>
    <t xml:space="preserve">2001/2002 </t>
  </si>
  <si>
    <t xml:space="preserve">2002/2003 </t>
  </si>
  <si>
    <t xml:space="preserve">2003/2004 </t>
  </si>
  <si>
    <t xml:space="preserve">2004/2005 </t>
  </si>
  <si>
    <t xml:space="preserve">2005/2006 </t>
  </si>
  <si>
    <t xml:space="preserve">2006/2007 </t>
  </si>
  <si>
    <t xml:space="preserve">2007/2008 </t>
  </si>
  <si>
    <t xml:space="preserve">2008/2009 </t>
  </si>
  <si>
    <t xml:space="preserve">2009/2010 </t>
  </si>
  <si>
    <t>Full-time equivalent enrolments in public elementary and secondary schools, Canada, provinces and territories, 2001/2002 to 2009/2010</t>
  </si>
  <si>
    <t>Table Available: http://www.statcan.gc.ca/pub/81-582-x/2011002/tbl/tblc2.1-eng.htm</t>
  </si>
  <si>
    <t>Education Indicators in Canada: Report of the Pan-Canadian Education Indicators Program (December 2011 release)</t>
  </si>
  <si>
    <t>Table D.1.4</t>
  </si>
  <si>
    <t xml:space="preserve">  </t>
  </si>
  <si>
    <t>2006/2007</t>
  </si>
  <si>
    <t xml:space="preserve">Canada </t>
  </si>
  <si>
    <t xml:space="preserve">Nova Scotia </t>
  </si>
  <si>
    <t xml:space="preserve">Quebec </t>
  </si>
  <si>
    <t xml:space="preserve">Ontario </t>
  </si>
  <si>
    <t xml:space="preserve">Manitoba </t>
  </si>
  <si>
    <t xml:space="preserve">Saskatchewan </t>
  </si>
  <si>
    <t>Total full-time enrolment, all programs</t>
  </si>
  <si>
    <t>Total part-time enrolment, all programs</t>
  </si>
  <si>
    <t>College enrolment, by sex, registration status and program type, Canada, provinces and territories</t>
  </si>
  <si>
    <t>Available: http://www.statcan.gc.ca/pub/81-582-x/2010004/tbl/tbld1.4-eng.htm</t>
  </si>
  <si>
    <t>(1) 2001/2002 and 2006/2007 from Table D.1.4, Education Indicators in Canada: Report of the Pan-Canadian Education Indicators Program (December 2010 release)</t>
  </si>
  <si>
    <t>2007/2008</t>
  </si>
  <si>
    <t>(2) 2002/2003 and 2007/2008 from Table D.1.4.1, Education Indicators in Canada: Report of the Pan-Canadian Education Indicators Program (December 2011 release)</t>
  </si>
  <si>
    <t>Available: http://www.statcan.gc.ca/pub/81-582-x/2011002/tbl/tbld1.4.1-eng.htm</t>
  </si>
  <si>
    <t>2008/2009</t>
  </si>
  <si>
    <t>(3) 2003/2004 and 2008/2009 from Table D.1.4.2, Education Indicators in Canada: Report of the Pan-Canadian Education Indicators Program (December 2011 release)</t>
  </si>
  <si>
    <t xml:space="preserve">2000/2001 </t>
  </si>
  <si>
    <t>2005/2006</t>
  </si>
  <si>
    <t>(4) 2000/2001 and 2005/2006 from Table D.1.4, Education Indicators in Canada: Report of the Pan-Canadian Education Indicators Program (October 2009 release)</t>
  </si>
  <si>
    <t>Available: http://www.statcan.gc.ca/pub/81-582-x/2009002/tbl/d.1.4-eng.htm</t>
  </si>
  <si>
    <t>Table D.1.1</t>
  </si>
  <si>
    <t>Number of registered apprentices, Canada, provinces and territories, 1995, 2000, 2005 and 2006 to 2009</t>
  </si>
  <si>
    <t>(1) 1995, 2000, 2005-2009 from Table D.1.1, Education Indicators in Canada: Report of the Pan-Canadian Education Indicators Program (December 2011 release)</t>
  </si>
  <si>
    <t>Available: http://www.statcan.gc.ca/pub/81-582-x/2009002/tbl/d.1.1-eng.htm</t>
  </si>
  <si>
    <t>(2) 2003-2004 from Table D.1.1, Education Indicators in Canada: Report of the Pan-Canadian Education Indicators Program (October 2009 release)</t>
  </si>
  <si>
    <t>Available: http://www.statcan.gc.ca/pub/81-582-x/2011002/tbl/tbld1.1-eng.htm</t>
  </si>
  <si>
    <t>Table D.1.5</t>
  </si>
  <si>
    <t>University enrolment,1 by sex, registration status, and program type, Canada and provinces, 1998/1999, 2003/2004 and 2008/2009</t>
  </si>
  <si>
    <t xml:space="preserve">1998/1999 </t>
  </si>
  <si>
    <t xml:space="preserve">Saskatchewan5 </t>
  </si>
  <si>
    <t>Available: http://www.statcan.gc.ca/pub/81-582-x/2010004/tbl/tbld1.5-eng.htm</t>
  </si>
  <si>
    <t>(1) 1998/1999, 2003/2004, and 2008/2009 from Table D.1.5, Education Indicators in Canada: Report of the Pan-Canadian Education Indicators Program (December 2010 release)</t>
  </si>
  <si>
    <t xml:space="preserve">1996/1997 </t>
  </si>
  <si>
    <t>(2) 1996/1997, 2001/2002, and 2006/2007 from Table D.1.5.1, Education Indicators in Canada: Report of the Pan-Canadian Education Indicators Program (October 2009 release)</t>
  </si>
  <si>
    <t>Available: http://www.statcan.gc.ca/pub/81-582-x/2009002/tbl/d.1.5.1-eng.htm</t>
  </si>
  <si>
    <t xml:space="preserve">1997/1998 </t>
  </si>
  <si>
    <t>(3) 1997/1998, 2002/2003, and 2007/2008 from Table D.1.5.2, Education Indicators in Canada: Report of the Pan-Canadian Education Indicators Program (October 2009 release)</t>
  </si>
  <si>
    <t>Available: http://www.statcan.gc.ca/pub/81-582-x/2009002/tbl/d.1.5.2-eng.htm</t>
  </si>
  <si>
    <t>Table B.1.1</t>
  </si>
  <si>
    <t xml:space="preserve">University </t>
  </si>
  <si>
    <t xml:space="preserve">1990/1991 </t>
  </si>
  <si>
    <t xml:space="preserve">1995/1996 </t>
  </si>
  <si>
    <t>College</t>
  </si>
  <si>
    <t>Combined public and privatexpendituron education, by level of education, Canada and jurisdictions, 1990/1991, 1995/1996, and 2000/2001 to 2004/2005</t>
  </si>
  <si>
    <t>Available: http://www.statcan.gc.ca/pub/81-582-x/2009003/tbl/b.1.1-eng.htm</t>
  </si>
  <si>
    <t>(1) 1990/1991, 1995/1996, and 2000/2001 to 2004/2005 from Table B.1.1, Education Indicators in Canada: Report of the Pan-Canadian Education Indicators Program (December 2009 release)</t>
  </si>
  <si>
    <t>Millions of current dollars</t>
  </si>
  <si>
    <t>1991/1992</t>
  </si>
  <si>
    <t>1992/1993</t>
  </si>
  <si>
    <t>1993/1994</t>
  </si>
  <si>
    <t>1994/1995</t>
  </si>
  <si>
    <t>1996/1997</t>
  </si>
  <si>
    <t>1997/1998</t>
  </si>
  <si>
    <t>1998/1999</t>
  </si>
  <si>
    <t>1999/2000</t>
  </si>
  <si>
    <t>2009/2010</t>
  </si>
  <si>
    <t>Total</t>
  </si>
  <si>
    <t>TOTAL</t>
  </si>
  <si>
    <t>1981-2012</t>
  </si>
  <si>
    <t>Geography</t>
  </si>
  <si>
    <t>NEW GDP DEFLATORS</t>
  </si>
  <si>
    <t>OLD GDP DEFLATORS - Table 3840036</t>
  </si>
  <si>
    <t>VERY OLD SERIES</t>
  </si>
  <si>
    <t>Real GERD (millions of 2007$)</t>
  </si>
  <si>
    <t>Per Capita GERD Stock, 2007$</t>
  </si>
  <si>
    <t>Last updated: July 12, 2013.</t>
  </si>
  <si>
    <t xml:space="preserve">GDP deflators: CANSIM Table 384-0039 for 2007-2011, linked to CANSIM II Table 3840036 for 1981-2006, and </t>
  </si>
  <si>
    <t>in 2007$</t>
  </si>
  <si>
    <t>Total per capital Net Stock, 2007$</t>
  </si>
  <si>
    <t>(2007=100)</t>
  </si>
  <si>
    <t>Millions of 2007 Dollars</t>
  </si>
  <si>
    <t>Per Capita, 2007$</t>
  </si>
  <si>
    <t>Millions of 2007$</t>
  </si>
  <si>
    <t>NewBrun</t>
  </si>
  <si>
    <t>OLD NOMINAL GDP AT BASIC PRICES SERIES</t>
  </si>
  <si>
    <t>NEW DATA FOR 2007 ONWARDS, FOR 1971-2006, LINKED TO OLD DATA</t>
  </si>
  <si>
    <t>Data for Nominal GDP are assumed constant prior to 1984 and after 2009.</t>
  </si>
  <si>
    <t>Government Expenditure per capita, 2007$</t>
  </si>
  <si>
    <t>Appendix Table 24: Household Disposable Income, millions of current dollars</t>
  </si>
  <si>
    <t>Sources: Appendix Tables 1 and 30-1.</t>
  </si>
  <si>
    <t>CPI: Appendix Table a1</t>
  </si>
  <si>
    <t>Hours of unpaid work for 2006-2012 were calculated based on average growth rates of between 1998 and 2005.</t>
  </si>
  <si>
    <t>Unpaid work wage rate for years after 1992 were calculated based on the annual growth rate of national hourly compensation between 1992 and 2012.</t>
  </si>
  <si>
    <t>Source: Appendix Tables 5-1, 5-2, 5-3, 5-4, 5-5, 5-6, 5-7, 5-8, 5-9, 5-10, 5-11.</t>
  </si>
  <si>
    <t>Nominal Household Expenditure, millions</t>
  </si>
  <si>
    <t>Household Expenditure, millions of 2007$</t>
  </si>
  <si>
    <t>Household Expenditure, millions of 2007$ (calculation)</t>
  </si>
  <si>
    <t>Household Expenditure per capita, 2007$</t>
  </si>
  <si>
    <t>Household Expenditure on Goods and Services per capita, 2007$</t>
  </si>
  <si>
    <t>Total Regrettable Expenditures (billions of 2007 dollars)</t>
  </si>
  <si>
    <t>Regrettable Expenditures per capita, 2007$</t>
  </si>
  <si>
    <t>Regrettable Expenditure as a percentage of household expenditure</t>
  </si>
  <si>
    <t>Appendix Table 9: Greenhouse Gas Emission Social Cost, 2007$, Page 1</t>
  </si>
  <si>
    <t>Appendix Table 9: Greenhouse Gas Emission Social Cost, 2007$, Page 2</t>
  </si>
  <si>
    <t>Appendix Table 9: Greenhouse Gas Emission Social Cost, 2007$, Page 3</t>
  </si>
  <si>
    <t>Appendix Table 9: Greenhouse Gas Emission Social Cost, 2007$, Page 4</t>
  </si>
  <si>
    <t>Linked with Environment Canada (1998) Environmental Protection Service, Ottawa, Ontario, for the years before 1990 for Canada.</t>
  </si>
  <si>
    <t>Combined Public and Private Expenditure on Education - Extrapolation from Statistics Canada 81-582-X Table B.1.1. from 16 Dec. 2009.</t>
  </si>
  <si>
    <t xml:space="preserve">Source: Statistics Canada and Council of Ministers of Education, Canada. Varying Dates (see below). Education indicators in Canada: Report of the Pan-Canadian Education Indicators Program. Catalogue no. 81-582-X. Ottawa. </t>
  </si>
  <si>
    <t>Appendix Table 14: Cost of education in 2008-2009</t>
  </si>
  <si>
    <t>Constant 2007$</t>
  </si>
  <si>
    <t>Expenditures, millions of 2007$</t>
  </si>
  <si>
    <t>Cost per student, 2007$</t>
  </si>
  <si>
    <t>Human Capital per capita in 2007$</t>
  </si>
  <si>
    <t>Table 2: Wealth Component, 2007$, Page 1</t>
  </si>
  <si>
    <t>Table 2: Wealth Component, 2007$, Page 2</t>
  </si>
  <si>
    <t>Table 2: Wealth Component, 2007$, Page 3</t>
  </si>
  <si>
    <t>Table 2: Wealth Component, 2007$, Page 4</t>
  </si>
  <si>
    <t>Table 2: Wealth Component, 2007$, Page 5</t>
  </si>
  <si>
    <t>Table 2: Wealth Component, 2007$, Page 6</t>
  </si>
  <si>
    <t>Table 2: Wealth Component, 2007$, Page 7</t>
  </si>
  <si>
    <t>Table 2: Wealth Component, 2007$, Page 8</t>
  </si>
  <si>
    <t>Table 2: Wealth Component, 2007$, Page 9</t>
  </si>
  <si>
    <t>Table 2: Wealth Component, 2007$, Page 10</t>
  </si>
  <si>
    <t>Table 2: Wealth Component, 2007$, Page 11</t>
  </si>
  <si>
    <t>Table 1: Consumption Component, 2007$, Page 1</t>
  </si>
  <si>
    <t>Table 1: Consumption Component, 2007$, Page 2</t>
  </si>
  <si>
    <t>Table 1: Consumption Component, 2007$, Page 3</t>
  </si>
  <si>
    <t>Table 1: Consumption Component, 2007$, Page 4</t>
  </si>
  <si>
    <t>Table 1: Consumption Component, 2007$, Page 5</t>
  </si>
  <si>
    <t>Table 1: Consumption Component, 2007$, Page 6</t>
  </si>
  <si>
    <t>Table 1: Consumption Component, 2007$, Page 7</t>
  </si>
  <si>
    <t>Table 1: Consumption Component, 2007$, Page 8</t>
  </si>
  <si>
    <t>Table 1: Consumption Component, 2007$, Page 9</t>
  </si>
  <si>
    <t>Table 1: Consumption Component, 2007$, Page 10</t>
  </si>
  <si>
    <t>Table 1: Consumption Component, 2007$, Page 11</t>
  </si>
  <si>
    <t>Appendix Table 30-2: GDP Deflator (2007=100)</t>
  </si>
  <si>
    <t xml:space="preserve"> (constant 2007 dollars)</t>
  </si>
  <si>
    <t>(millions of constant 2007 dollars)</t>
  </si>
  <si>
    <t>Millions of 2007 dollars</t>
  </si>
  <si>
    <t>(constant 2007 dollars)</t>
  </si>
  <si>
    <t>Real GERD Stock (millions of 2007$)</t>
  </si>
  <si>
    <t>Per Capita Real GERD Stock, 2007$</t>
  </si>
  <si>
    <t>Population Source: Appendix Table 1.</t>
  </si>
  <si>
    <t>Current wage for years after 1992 calculated extrapolating average annual growth rate for the real wage index 1992-2012, applying it on the real 1992 wage and then converting it into current wage using CPI index.</t>
  </si>
  <si>
    <t>Government Investment in Inventories in 2002 constant dollars are from CANSIM II Table 3840002 for 1981-2010.</t>
  </si>
  <si>
    <t>Table 9: Overall Index of Well-being, Equal Weighting of Components, Page 5</t>
  </si>
  <si>
    <t>Table 9: Overall Index of Well-being, Equal Weighting of Components, Page 6</t>
  </si>
  <si>
    <t>See notes on page 1.</t>
  </si>
  <si>
    <t>Appendix Table 9: Greenhouse Gas Emission Social Cost, 2007$.</t>
  </si>
  <si>
    <t>Table 1: Consumption Component, 2007$</t>
  </si>
  <si>
    <t>Table 2: Wealth Component, 2007$</t>
  </si>
  <si>
    <t>Appendix Table 1: Consumer Price Index (CPI) and Household Expenditure on Goods and Services, Page 1</t>
  </si>
  <si>
    <t>Appendix Table 1: Consumer Price Index (CPI) and Household Expenditure on Goods and Services, Page 4</t>
  </si>
  <si>
    <t>Appendix Table 1: Consumer Price Index (CPI) and Household Expenditure on Goods and Services, Page 3</t>
  </si>
  <si>
    <t>Appendix Table 1: Consumer Price Index (CPI) and Household Expenditure on Goods and Services, Page 2</t>
  </si>
  <si>
    <t>Appendix Table 1: Consumer Price Index (CPI) and Household Expenditure on Goods and Services</t>
  </si>
  <si>
    <t xml:space="preserve">CPI: CANSIM II Table 326-0021. </t>
  </si>
  <si>
    <t>Population from CANSIM II: Table 510001 for 1971-1980 and Working Age Population from Table 2820002 for 1976-1980.</t>
  </si>
  <si>
    <t>Source: Labour Force Survey, CANSIM II Table 2820002 for 1976-1980.</t>
  </si>
  <si>
    <t>Source: Beneficiaries: Employment Insurance Statistics, monthly, CANSIM II Tabel 2760001:  Regular benefits for  1975-1980, converted to annual data.</t>
  </si>
  <si>
    <t>Unemployed: Labour Force Survey, CANSIM II Table 2820002 for 1976-1980. Data assumed constant before 1976.</t>
  </si>
  <si>
    <t>Values in italics after 2011 extrapolated using previous 5 year average annual growth rate.</t>
  </si>
  <si>
    <t>Previous years GERD Source: Total, all industries, geometric (infinite) end-year net stock, research and development, 2007 constant prices.  Statistics Canada CANSIM Table 031-0003 for Canada and Table 031-0004 for the provinces, 1971-1980.</t>
  </si>
  <si>
    <t>Previous years for residential: Also CANSIM II  Table 300002 for 1971-1980.</t>
  </si>
  <si>
    <t xml:space="preserve">Source: Employment Insurance Statistics, monthly, CANSIM II Table 2760016 for Canada 1971-1980 and for provinces 1974-1980, </t>
  </si>
  <si>
    <t>coverted to annual data.</t>
  </si>
  <si>
    <t>Previous years married individuals: Also CANSIM II Table 051-0042 for 1971-1980.</t>
  </si>
  <si>
    <t>Previous years divorces: Also CANSIM II Table 530002 for 1971-1980.</t>
  </si>
  <si>
    <t>Source for previous years: Poverty rate for persons in female lone-parent families and average poverty gap data for 1975, 1977, and 1979, are also from Statistics Canada, Cansim Table 202-0804, using Survey of Consumer Finance (SCF).</t>
  </si>
  <si>
    <t>Values prior to 1976 are assumed equal to 1976 and values prior to 1977 for Prince Edward Island are assumed equal to 1977.</t>
  </si>
  <si>
    <t>Source for previous years: Also CANSIM II series: Table 510001, Estimates of population for July 1, 1971-1980. July 5, 2013.</t>
  </si>
  <si>
    <t xml:space="preserve">Also linked to series from the old national accounts for previous years. </t>
  </si>
  <si>
    <t>Inventories data for 2011 and 2012 are assumed equal to zero, as no further comparable data available from CANSIM.</t>
  </si>
  <si>
    <t>Gross Fixed Government Capital Formation in 2007 constant dollars are from CANSIM II Table 384-0038 for 2007-2011, linked to the series from CANSIM II Table 384-0002 for 1981-2006 in 2002 constant dollars.</t>
  </si>
  <si>
    <t>CCA:  Table 3840004 for 1981-2009, deflated with the government expenditure deflator for 1981 onwards.</t>
  </si>
  <si>
    <t>Also linked to series deflated in the same way from the old national accounts for previous years.</t>
  </si>
  <si>
    <t>Source for previous years: Also Labour Force Historical Review CDROM 71F0004XCB, 1996 and 2001 for population by educational attainment 1971-1980.</t>
  </si>
  <si>
    <t>This linking procedure is also used for 1971-1980.</t>
  </si>
  <si>
    <t>Net Position linked to CANSIM II Table 3760037 for 1971-1980.</t>
  </si>
  <si>
    <t xml:space="preserve">Values prior to 1973 are assumed equal to 1973. </t>
  </si>
  <si>
    <t>Natural Gas source for previous years: Also CANSIM II Table 1530001 for 1971-1980.</t>
  </si>
  <si>
    <t>Bitumen source for previous years: Also CANSIM II Table 1530005 for 1971-1980.</t>
  </si>
  <si>
    <t>Average Family Size=Population/Number of families.</t>
  </si>
  <si>
    <t xml:space="preserve">For 2007-2009, individual year estimates calculated by the CSLS by assuming the 3-year estimate is approximately equal to the average of the corresponding year estimates. </t>
  </si>
  <si>
    <t>For example, to calculate the 2007 estimate, we multiply the value for 2005/07 by a factor of 3 and subtract the values for 2005 and 2006.</t>
  </si>
  <si>
    <t>constant growth from the 1989 to 1994 period.  Recalculation into 2007 dollars base has been done with the consumer  price index (Appendix Table 1).</t>
  </si>
  <si>
    <t>Refer to the above tables for calculation notes.</t>
  </si>
  <si>
    <t>Appendix Table 6: Government Expenditure on Goods and Services, millions of 2007$, Page 1</t>
  </si>
  <si>
    <t>Appendix Table 6: Government Expenditure on Goods and Services, millions of 2007$, Page 2</t>
  </si>
  <si>
    <t>Appendix Table 6: Government Expenditure on Goods and Services, millions of 2007$, Page 3</t>
  </si>
  <si>
    <t>Appendix Table 6: Government Expenditure on Goods and Services, millions of 2007$, Page 4</t>
  </si>
  <si>
    <t>Capital Formation data for 2012 are extrapolated using 2006-2011 annual growth rate.</t>
  </si>
  <si>
    <t>Appendix Table 7: Net Year-End Total Fixed Capital Stock, millions of 2007$, Page 1</t>
  </si>
  <si>
    <t>Social cost, millions of 2007$</t>
  </si>
  <si>
    <t>The emission costs were calculated based on a cost of $24.40 per ton (1990 dollars) from Frankhauser (1995) "Evaluating the Social Costs of Greenhouse Gas Emissions", Energy Journal, Vol 15, pp. 157-84,  and converted to 2007$ using the GDP deflator in Appendix Table 8.</t>
  </si>
  <si>
    <t>Appendix Table 10: Present Value of Timber Stocks, millions of current dollars</t>
  </si>
  <si>
    <t>Net Position, millions of current dollars</t>
  </si>
  <si>
    <t>Share of Net Position, millions of current dollars</t>
  </si>
  <si>
    <t>Appendix Table 19: Regular Total Beneficiaries/Unemployment Ratio,  Page 1</t>
  </si>
  <si>
    <t>Appendix Table 23: Employment Insurance Benefits as a Proportion of Earnings</t>
  </si>
  <si>
    <t>Appendix Table 25: Total Private Expenditure on Healthcare, millions of current dollars</t>
  </si>
  <si>
    <t>Appendix Table 6: Government Expenditure on Goods and Services, millions of 2007$</t>
  </si>
  <si>
    <t>Appendix Table 7: Net Year-End Total Fixed Capital Stock, millions of 2007$</t>
  </si>
  <si>
    <t>Appendix Table 10: Present Value of Timber Stocks, millions of current dollars (method I)</t>
  </si>
  <si>
    <t>Appendix Table 18: LIM (after tax) Rates by Province, all persons</t>
  </si>
  <si>
    <t>Appendix Table 19: Regular Total Beneficiaries/Unemployment Ratio</t>
  </si>
  <si>
    <t>Appendix Table 20 (2): Unemployment Rates, %</t>
  </si>
  <si>
    <t>Appendix Table 26: Total Private Expenditure on Healthcare as a proportion of Household Disposable Income</t>
  </si>
  <si>
    <t>Appendix Table 30-1: Gross domestic product, chained (2007$), millions of dollars</t>
  </si>
  <si>
    <t>Appendix Table 30: Gross domestic product per capita, chained (2007$), dollars</t>
  </si>
  <si>
    <t>Appendix Table 11: Present Value of Energy Natural Resources, millions of current dollars</t>
  </si>
  <si>
    <t>Appendix Table 12: Present Value of Mineral Natural Resources, millions of current dollars</t>
  </si>
  <si>
    <t>Appendix Table 11: Present Value of Energy Natural Resources, millions of current dollars, Page 1</t>
  </si>
  <si>
    <t>Nominal Household Expenditure: Final Household Consumption Expenditure (Table 384-0041).</t>
  </si>
  <si>
    <t>Real Household Expenditure: Final Household Consumption Expenditure (Table 384-0041).</t>
  </si>
  <si>
    <t>Household Expenditure, millions of 2007 Constant$</t>
  </si>
  <si>
    <t>1981-2013</t>
  </si>
  <si>
    <t>Last updated:  January 27, 2015.</t>
  </si>
  <si>
    <t>Index of total compensation per hour worked, total economy Table 383-0012</t>
  </si>
  <si>
    <t>Note: Similar procedures for the provinces in the next sheets.</t>
  </si>
  <si>
    <t>Note: Data for 2010 - 2013 are extrapolated based on the 2004-2009 average annual growth rate.</t>
  </si>
  <si>
    <t>Current Government Expenditure in 2007 chained dollars are from CANSIM II Table 384-0038 for 1981-2013.</t>
  </si>
  <si>
    <t xml:space="preserve">Greenhouse gas emissions for Provinces before 1990 were calculated from the national level for each year and mutiplying this value by the share of each province in national emissions in 1990. </t>
  </si>
  <si>
    <t>Source: Statistics Canada, Cansim Table 384-0038.</t>
  </si>
  <si>
    <t>CANSIM Table 384-0039.</t>
  </si>
  <si>
    <t>OLD SERIES 276-0001</t>
  </si>
  <si>
    <t>Source: Appendix Table 29</t>
  </si>
  <si>
    <t>Source: Appendix Tables 17 and 18.</t>
  </si>
  <si>
    <t>Source: Appendix Table 27.</t>
  </si>
  <si>
    <t>Poverty intensity is the product of the poverty rate and the poverty gap and a constant (approximately 1.89).</t>
  </si>
  <si>
    <t>Overall index of economic security = the sum of each component multiplied by its respective weight in each year.</t>
  </si>
  <si>
    <t>Overall index of economic well-being (equal weighting) = 0.25*consumption + 0.25*wealth + 0.25*equality + 0.25*security.</t>
  </si>
  <si>
    <t>Overall index of economic well-being (original weighting) = 0.7*consumption + 0.1*wealth + 0.1*equality + 0.1*security.</t>
  </si>
  <si>
    <t>For crude bitumen, only national estimates available, we assume all these reserves belong to Alberta.</t>
  </si>
  <si>
    <t>Source: Appendix Tables 21 and 22</t>
  </si>
  <si>
    <t>1981-2014</t>
  </si>
  <si>
    <t>Last updated: January 28, 2016.</t>
  </si>
  <si>
    <t xml:space="preserve">Population: CANSIM II Table 051-0001. </t>
  </si>
  <si>
    <t>Source: CANSIM II Table 102-0025 for 1981-1999 (TERMINATED) and Table 102-0511 for 2000-2006.</t>
  </si>
  <si>
    <t>For the provinces, it is assumed that the national proportion of regrettable expenditure in total personal expenditure (Appendix Table 1) applies. Last updated: January 28, 2016.</t>
  </si>
  <si>
    <t>Hours of unpaid work for 2005 from Statistics Canada (2006)"Overview of the Time Use of Canadians"Vol no: 12F0080XWE.</t>
  </si>
  <si>
    <t>Hours of unpaid work for 2010 from Statistics Canada (2011)"Overview of the Time Use of Canadians" Catalogue No. 89-647-X</t>
  </si>
  <si>
    <t>1992-2014</t>
  </si>
  <si>
    <t>Hours of unpaid work for 2011-2014 were calculated based on average annual growth rate between 2005 and 2010.</t>
  </si>
  <si>
    <t>Hours of unpaid work for 2006-2014 were calculated based on average growth rates of between 1998 and 2005.</t>
  </si>
  <si>
    <t>Last updated: January 29, 2016.</t>
  </si>
  <si>
    <t>Unpaid work wage rate for years after 1992 were calculated based on the annual growth rate of national hourly compensation between 1992 and 2014.</t>
  </si>
  <si>
    <t>Population from CANSIM: Table 051-0001 and Working Age Population from Table 282-0002</t>
  </si>
  <si>
    <t>Last updated: March 2, 2016.</t>
  </si>
  <si>
    <t>Data for 2010-2014 are extrapolated based on the 2004-2009 average annual growth rate, as no further series provided by CANSIM.</t>
  </si>
  <si>
    <t>Appendix Table 7: Net Year-End (geometric) Capital Stock, millions of 2007$, Page 2</t>
  </si>
  <si>
    <t>Last updated: March 2, 2015.</t>
  </si>
  <si>
    <t>Residential: CANSIM II  Table 0310008 for 1981-2013, also in 2007 constant dollars, geometric net year-end capital stock.</t>
  </si>
  <si>
    <t>GERD Source: Total, all industries, geometric (infinite) end-year net stock, research and development, 2007 constant prices.  Statistics Canada CANSIM Table 031-0007</t>
  </si>
  <si>
    <t>Last updated: March 3, 2016.</t>
  </si>
  <si>
    <t>CANSIM II Table 1530121.  Data for years beyond the last available data point are assumed to equal the last available data point. 2013 national estimates are preliminary.</t>
  </si>
  <si>
    <t xml:space="preserve">Non-residential capital in constant dollars from CANSIM II Table 0310007, in 2007$, geometric net year-end capital stock, 1981-2014. </t>
  </si>
  <si>
    <t>Proven and probable reserves of miscellaneous minerals</t>
  </si>
  <si>
    <t>..</t>
  </si>
  <si>
    <t>Source: Column [A]- [D] from CANSIM 153-0121.</t>
  </si>
  <si>
    <t>Last updated: March 8, 2016</t>
  </si>
  <si>
    <t>Source: CANSIM 379-0031 and CANSIM 379-0030</t>
  </si>
  <si>
    <t>Last update: March 8, 2016</t>
  </si>
  <si>
    <t>Last updated: March 7, 2016</t>
  </si>
  <si>
    <t>Number of families for 2014 (in italics) based on the average annual growth rate of 2008-2013.</t>
  </si>
  <si>
    <t>Number of Families: CANSIM 206-0011.</t>
  </si>
  <si>
    <t>By definition, a family unit here includes economic families and unattached individuals. Last updated: March 8, 2016</t>
  </si>
  <si>
    <t>Source: CANSIM Table 0510001</t>
  </si>
  <si>
    <t>Note: The estimate of costs at the elementary/secondary level are slightly overestimated because the available data is for pre-elementary, elementary, and secondary levels.</t>
  </si>
  <si>
    <t>Note: The latter part of the school year is considered when converting to 2007 constant dollars using GDP Deflators from Appendix Table 8.</t>
  </si>
  <si>
    <t>Appendix Table 14: Cost of education in 2009-2010</t>
  </si>
  <si>
    <t>2009-2010</t>
  </si>
  <si>
    <t>Enrolment at the elementary/secondary level (2009-2010): Table C.2.1. Version: 1 May 2015.</t>
  </si>
  <si>
    <t>Combined public and private expenditure on education by level of education (estimated for 2009-2010): Table B.1.1. Version: 16 Dec. 2009.</t>
  </si>
  <si>
    <t>Enrolment at the University level (2008-2009): D.1.5. Version: 13 Dec. 2010.</t>
  </si>
  <si>
    <t>Enrolment at the Trade-vocational level (2010): Table D.1.1. Version: 13 Dec. 2012.</t>
  </si>
  <si>
    <t>Enrolment at the Community college level (2007-2008): Table D.1.4.2. Version: 14 Dec. 2011.</t>
  </si>
  <si>
    <r>
      <t>Trade-vocational</t>
    </r>
    <r>
      <rPr>
        <vertAlign val="superscript"/>
        <sz val="10"/>
        <rFont val="Times New Roman"/>
        <family val="1"/>
      </rPr>
      <t>1</t>
    </r>
  </si>
  <si>
    <r>
      <t>College</t>
    </r>
    <r>
      <rPr>
        <vertAlign val="superscript"/>
        <sz val="10"/>
        <rFont val="Times New Roman"/>
        <family val="1"/>
      </rPr>
      <t>1</t>
    </r>
  </si>
  <si>
    <r>
      <t>Canada</t>
    </r>
    <r>
      <rPr>
        <b/>
        <vertAlign val="superscript"/>
        <sz val="10"/>
        <rFont val="Times New Roman"/>
        <family val="1"/>
      </rPr>
      <t>2</t>
    </r>
  </si>
  <si>
    <r>
      <t>Newfoundland and Labrador</t>
    </r>
    <r>
      <rPr>
        <b/>
        <vertAlign val="superscript"/>
        <sz val="10"/>
        <rFont val="Times New Roman"/>
        <family val="1"/>
      </rPr>
      <t>3</t>
    </r>
  </si>
  <si>
    <r>
      <t>Quebec</t>
    </r>
    <r>
      <rPr>
        <b/>
        <vertAlign val="superscript"/>
        <sz val="10"/>
        <rFont val="Times New Roman"/>
        <family val="1"/>
      </rPr>
      <t>4</t>
    </r>
  </si>
  <si>
    <r>
      <t>Ontario</t>
    </r>
    <r>
      <rPr>
        <b/>
        <vertAlign val="superscript"/>
        <sz val="10"/>
        <rFont val="Times New Roman"/>
        <family val="1"/>
      </rPr>
      <t>5</t>
    </r>
  </si>
  <si>
    <t>Source: Labour Force Historical Review CDROM 71F0004XCB, 1996 and 2001 for population by educational attainment 1981-1989, Labour Force Survey CANSIM II: Table 2820004 for population by educational attainment for 1990-2014 and Appendix Table 14. Working age population from the same survey (15 years and over).</t>
  </si>
  <si>
    <t>Appendix Table 12A: GDP Shares of the Provinces in Mining (Except Oil and Gas), 1997-2014</t>
  </si>
  <si>
    <t>2014: https://www.ec.gc.ca/indicateurs-indicators/default.asp?lang=en&amp;n=18F3BB9C-1</t>
  </si>
  <si>
    <t>Source: Canada's National Inventory Report, April 2014.</t>
  </si>
  <si>
    <t>http://unfccc.int/national_reports/annex_i_ghg_inventories/national_inventories_submissions/items/8812.php</t>
  </si>
  <si>
    <t>Data for 2014 (in italics) based on annual growth rate of 2008-2013.</t>
  </si>
  <si>
    <t>Net Position: Cansim Table 376-0141 for 1981-2012 for Canada.  GDP deflators from Appendix Table 8.</t>
  </si>
  <si>
    <t xml:space="preserve">Nominal GDP shares calculated from CANSIM Table 379-0029 for Canada and CANSIM Table 379-0030 for the provincies for 2007-2012. </t>
  </si>
  <si>
    <t>Data for Nominal GDP are linked using CANSIM II Table 379-0024 for Canada for 1981-2006 and Table 379-0025 for provinces for 1984-2006.</t>
  </si>
  <si>
    <t>Source: CANSIM Table 206-0033</t>
  </si>
  <si>
    <t>Data for 2014 (in italics) were assumed to be equal to 2013.</t>
  </si>
  <si>
    <t>Source: CANSIM Table 206-0041</t>
  </si>
  <si>
    <t>Poverty intensity is the product of the poverty rate and the poverty gap and a constant (approximately 1.89). Last updated: March 8, 2016</t>
  </si>
  <si>
    <t>Multiplication for poverty intensity</t>
  </si>
  <si>
    <t>Last updated: Macrh 8, 2016</t>
  </si>
  <si>
    <t>Source for beneficiaries: Employment Insurance Statistics, CANSIM Table 276-0001 linked with CANSIM 276-0020. Regular total beneficiaries.</t>
  </si>
  <si>
    <t xml:space="preserve">Source for unemployed: Labour Force Survey, CANSIM II Table 282-0002. </t>
  </si>
  <si>
    <t>Source: Labour Force Survey, CANSIM II Table 282-0002.</t>
  </si>
  <si>
    <t>Source: Employment Insurance Statistics, CANSIM 276-0017: total regular benefits divided by total number of weeks.</t>
  </si>
  <si>
    <t>Linked to Statistics Canada froze Table 276-0016.</t>
  </si>
  <si>
    <t>Last updated: March 9, 2016</t>
  </si>
  <si>
    <t xml:space="preserve">Source: Statistics Canada CANSIM II Table 384-0040. </t>
  </si>
  <si>
    <t>https://www.cihi.ca/en/spending-and-health-workforce/spending/national-health-expenditure-trends</t>
  </si>
  <si>
    <t>Data for 2014 are forecasts.</t>
  </si>
  <si>
    <t>Source: Canadian Institute for Health Information, www.cihi.ca</t>
  </si>
  <si>
    <t xml:space="preserve">National Health Expenditure Database.  Quick Stats. Private Expenditures on Healthcare.  </t>
  </si>
  <si>
    <t>Source: Appendix Tables 24 and 25. Last updated: March 8, 2016</t>
  </si>
  <si>
    <t>Poverty Rate for Person in  Lone-Parent Families  (LIM, %)</t>
  </si>
  <si>
    <t xml:space="preserve">Married individuals: CANSIM II Table 051-0042. Married Couples = married people/2. </t>
  </si>
  <si>
    <t>Divorces: CANSIM II Table 530002 Vital statistics, divorces, annually (Number) for 1981-2003. Table 101-6501 for 2004 and 2005. Data for year after 2005 are based on the 2000-2005 average annual growth rate. Last update: February 12, 2008.</t>
  </si>
  <si>
    <t>Source: Poverty rate for persons in lone-parent families and average poverty gap data from Statistics Canada, Cansim Table 206-0042</t>
  </si>
  <si>
    <t>Lone-Parent Families Average Poverty Gap Ratio</t>
  </si>
  <si>
    <t>Lone Parent Families Poverty Intensity</t>
  </si>
  <si>
    <t>Share of persons in couples with children in the total population</t>
  </si>
  <si>
    <t>Source: Appendix Table 28.</t>
  </si>
  <si>
    <t>Source for share of persons in couples with children in the total population: CANSIM 206-0011</t>
  </si>
  <si>
    <t>CANSIM 206-0041</t>
  </si>
  <si>
    <t>Old CANSIM Series (276-0016) - this series was terminated.</t>
  </si>
  <si>
    <t>NEW SERIES 276-0020</t>
  </si>
  <si>
    <t>Last updated: March 9, 2015</t>
  </si>
  <si>
    <t>Source: CANSIM II Table 1530121. Method 1. Canada 1981-2014</t>
  </si>
  <si>
    <t>Source for provinces: Table 1530011 for Provinces 1981-1997.</t>
  </si>
  <si>
    <t>Provinces extended to 2014 using national growth rates</t>
  </si>
  <si>
    <t>Source: Statistics Canada, SEPH CANSIM II Table 281-0027 for 2001-2014 linked to CANSIM 281-0006.</t>
  </si>
  <si>
    <t>Note: These values come from the General Social Survey. Time Use. The GSS releases time use data approximately every five years.</t>
  </si>
</sst>
</file>

<file path=xl/styles.xml><?xml version="1.0" encoding="utf-8"?>
<styleSheet xmlns="http://schemas.openxmlformats.org/spreadsheetml/2006/main">
  <numFmts count="3">
    <numFmt numFmtId="164" formatCode="0.000"/>
    <numFmt numFmtId="165" formatCode="#,##0.0"/>
    <numFmt numFmtId="166" formatCode="0.0"/>
  </numFmts>
  <fonts count="24">
    <font>
      <sz val="9.5"/>
      <name val="System"/>
    </font>
    <font>
      <sz val="11"/>
      <color theme="1"/>
      <name val="Calibri"/>
      <family val="2"/>
      <scheme val="minor"/>
    </font>
    <font>
      <sz val="11"/>
      <color theme="1"/>
      <name val="Calibri"/>
      <family val="2"/>
      <scheme val="minor"/>
    </font>
    <font>
      <sz val="10"/>
      <name val="Times New Roman"/>
      <family val="1"/>
    </font>
    <font>
      <i/>
      <sz val="10"/>
      <name val="Times New Roman"/>
      <family val="1"/>
    </font>
    <font>
      <b/>
      <vertAlign val="superscript"/>
      <sz val="10"/>
      <name val="Times New Roman"/>
      <family val="1"/>
    </font>
    <font>
      <vertAlign val="superscript"/>
      <sz val="10"/>
      <name val="Times New Roman"/>
      <family val="1"/>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Times New Roman"/>
      <family val="1"/>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3">
    <xf numFmtId="0" fontId="0" fillId="0" borderId="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1" fillId="0" borderId="9" applyNumberFormat="0" applyFill="0" applyAlignment="0" applyProtection="0"/>
    <xf numFmtId="0" fontId="22"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22" fillId="12" borderId="0" applyNumberFormat="0" applyBorder="0" applyAlignment="0" applyProtection="0"/>
    <xf numFmtId="0" fontId="22"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22" fillId="32" borderId="0" applyNumberFormat="0" applyBorder="0" applyAlignment="0" applyProtection="0"/>
    <xf numFmtId="0" fontId="1" fillId="0" borderId="0"/>
    <xf numFmtId="0" fontId="1" fillId="8" borderId="8" applyNumberFormat="0" applyFont="0" applyAlignment="0" applyProtection="0"/>
  </cellStyleXfs>
  <cellXfs count="40">
    <xf numFmtId="0" fontId="0" fillId="0" borderId="0" xfId="0"/>
    <xf numFmtId="0" fontId="3" fillId="0" borderId="0" xfId="0" applyFont="1"/>
    <xf numFmtId="0" fontId="4" fillId="0" borderId="0" xfId="0" applyFont="1"/>
    <xf numFmtId="0" fontId="3" fillId="0" borderId="0" xfId="0" applyFont="1" applyAlignment="1">
      <alignment wrapText="1"/>
    </xf>
    <xf numFmtId="3" fontId="3" fillId="0" borderId="0" xfId="0" applyNumberFormat="1" applyFont="1"/>
    <xf numFmtId="2" fontId="3" fillId="0" borderId="0" xfId="0" applyNumberFormat="1" applyFont="1"/>
    <xf numFmtId="164" fontId="3" fillId="0" borderId="0" xfId="0" applyNumberFormat="1" applyFont="1"/>
    <xf numFmtId="164" fontId="3" fillId="0" borderId="0" xfId="0" applyNumberFormat="1" applyFont="1" applyAlignment="1">
      <alignment wrapText="1"/>
    </xf>
    <xf numFmtId="2" fontId="3" fillId="0" borderId="0" xfId="0" applyNumberFormat="1" applyFont="1" applyAlignment="1">
      <alignment wrapText="1"/>
    </xf>
    <xf numFmtId="165" fontId="3" fillId="0" borderId="0" xfId="0" applyNumberFormat="1" applyFont="1"/>
    <xf numFmtId="165" fontId="3" fillId="0" borderId="0" xfId="0" applyNumberFormat="1" applyFont="1" applyAlignment="1">
      <alignment wrapText="1"/>
    </xf>
    <xf numFmtId="166" fontId="3" fillId="0" borderId="0" xfId="0" applyNumberFormat="1" applyFont="1"/>
    <xf numFmtId="166" fontId="3" fillId="0" borderId="0" xfId="0" applyNumberFormat="1" applyFont="1" applyAlignment="1">
      <alignment wrapText="1"/>
    </xf>
    <xf numFmtId="166" fontId="4" fillId="0" borderId="0" xfId="0" applyNumberFormat="1" applyFont="1"/>
    <xf numFmtId="3" fontId="3" fillId="0" borderId="0" xfId="0" applyNumberFormat="1" applyFont="1" applyAlignment="1">
      <alignment wrapText="1"/>
    </xf>
    <xf numFmtId="4" fontId="3" fillId="0" borderId="0" xfId="0" applyNumberFormat="1" applyFont="1"/>
    <xf numFmtId="1" fontId="3" fillId="0" borderId="0" xfId="0" applyNumberFormat="1" applyFont="1"/>
    <xf numFmtId="2" fontId="4" fillId="0" borderId="0" xfId="0" applyNumberFormat="1" applyFont="1"/>
    <xf numFmtId="2" fontId="3" fillId="0" borderId="0" xfId="0" applyNumberFormat="1" applyFont="1" applyBorder="1"/>
    <xf numFmtId="3" fontId="4" fillId="0" borderId="0" xfId="0" applyNumberFormat="1" applyFont="1"/>
    <xf numFmtId="164" fontId="4" fillId="0" borderId="0" xfId="0" applyNumberFormat="1" applyFont="1"/>
    <xf numFmtId="4" fontId="4" fillId="0" borderId="0" xfId="0" applyNumberFormat="1" applyFont="1"/>
    <xf numFmtId="0" fontId="3" fillId="0" borderId="0" xfId="0" applyFont="1"/>
    <xf numFmtId="3" fontId="3" fillId="0" borderId="0" xfId="0" applyNumberFormat="1" applyFont="1"/>
    <xf numFmtId="0" fontId="3" fillId="0" borderId="0" xfId="0" applyFont="1"/>
    <xf numFmtId="15" fontId="3" fillId="0" borderId="0" xfId="0" applyNumberFormat="1" applyFont="1"/>
    <xf numFmtId="0" fontId="1" fillId="0" borderId="0" xfId="41"/>
    <xf numFmtId="3" fontId="3" fillId="0" borderId="0" xfId="0" applyNumberFormat="1" applyFont="1"/>
    <xf numFmtId="0" fontId="0" fillId="0" borderId="0" xfId="0"/>
    <xf numFmtId="0" fontId="3" fillId="0" borderId="0" xfId="0" applyFont="1"/>
    <xf numFmtId="0" fontId="3" fillId="0" borderId="0" xfId="0" applyFont="1" applyAlignment="1">
      <alignment wrapText="1"/>
    </xf>
    <xf numFmtId="3" fontId="3" fillId="0" borderId="0" xfId="0" applyNumberFormat="1" applyFont="1"/>
    <xf numFmtId="0" fontId="0" fillId="0" borderId="0" xfId="0"/>
    <xf numFmtId="0" fontId="3" fillId="0" borderId="0" xfId="0" applyFont="1"/>
    <xf numFmtId="0" fontId="3" fillId="0" borderId="0" xfId="0" applyFont="1" applyAlignment="1">
      <alignment wrapText="1"/>
    </xf>
    <xf numFmtId="3" fontId="3" fillId="0" borderId="0" xfId="0" applyNumberFormat="1" applyFont="1"/>
    <xf numFmtId="0" fontId="3" fillId="0" borderId="0" xfId="0" applyFont="1" applyAlignment="1">
      <alignment horizontal="left" wrapText="1"/>
    </xf>
    <xf numFmtId="0" fontId="23" fillId="0" borderId="0" xfId="0" applyFont="1"/>
    <xf numFmtId="0" fontId="3" fillId="0" borderId="0" xfId="0" applyFont="1" applyAlignment="1"/>
    <xf numFmtId="0" fontId="23" fillId="0" borderId="0" xfId="0" applyFont="1" applyAlignment="1"/>
  </cellXfs>
  <cellStyles count="43">
    <cellStyle name="20% - Accent1" xfId="18" builtinId="30" customBuiltin="1"/>
    <cellStyle name="20% - Accent2" xfId="22" builtinId="34" customBuiltin="1"/>
    <cellStyle name="20% - Accent3" xfId="26" builtinId="38" customBuiltin="1"/>
    <cellStyle name="20% - Accent4" xfId="30" builtinId="42" customBuiltin="1"/>
    <cellStyle name="20% - Accent5" xfId="34" builtinId="46" customBuiltin="1"/>
    <cellStyle name="20% - Accent6" xfId="38" builtinId="50" customBuiltin="1"/>
    <cellStyle name="40% - Accent1" xfId="19" builtinId="31" customBuiltin="1"/>
    <cellStyle name="40% - Accent2" xfId="23" builtinId="35" customBuiltin="1"/>
    <cellStyle name="40% - Accent3" xfId="27" builtinId="39" customBuiltin="1"/>
    <cellStyle name="40% - Accent4" xfId="31" builtinId="43" customBuiltin="1"/>
    <cellStyle name="40% - Accent5" xfId="35" builtinId="47" customBuiltin="1"/>
    <cellStyle name="40% - Accent6" xfId="39" builtinId="51" customBuiltin="1"/>
    <cellStyle name="60% - Accent1" xfId="20" builtinId="32" customBuiltin="1"/>
    <cellStyle name="60% - Accent2" xfId="24" builtinId="36" customBuiltin="1"/>
    <cellStyle name="60% - Accent3" xfId="28" builtinId="40" customBuiltin="1"/>
    <cellStyle name="60% - Accent4" xfId="32" builtinId="44" customBuiltin="1"/>
    <cellStyle name="60% - Accent5" xfId="36" builtinId="48" customBuiltin="1"/>
    <cellStyle name="60% - Accent6" xfId="40" builtinId="52" customBuiltin="1"/>
    <cellStyle name="Accent1" xfId="17" builtinId="29" customBuiltin="1"/>
    <cellStyle name="Accent2" xfId="21" builtinId="33" customBuiltin="1"/>
    <cellStyle name="Accent3" xfId="25" builtinId="37" customBuiltin="1"/>
    <cellStyle name="Accent4" xfId="29" builtinId="41" customBuiltin="1"/>
    <cellStyle name="Accent5" xfId="33" builtinId="45" customBuiltin="1"/>
    <cellStyle name="Accent6" xfId="37" builtinId="49" customBuiltin="1"/>
    <cellStyle name="Bad" xfId="7" builtinId="27" customBuiltin="1"/>
    <cellStyle name="Calculation" xfId="11" builtinId="22" customBuiltin="1"/>
    <cellStyle name="Check Cell" xfId="13" builtinId="23" customBuiltin="1"/>
    <cellStyle name="Explanatory Text" xfId="15"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1"/>
    <cellStyle name="Note 2" xfId="42"/>
    <cellStyle name="Output" xfId="10" builtinId="21" customBuiltin="1"/>
    <cellStyle name="Title" xfId="1" builtinId="15" customBuiltin="1"/>
    <cellStyle name="Total" xfId="16" builtinId="25" customBuiltin="1"/>
    <cellStyle name="Warning Text" xfId="14" builtinId="11" customBuiltin="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lang val="en-CA"/>
  <c:chart>
    <c:plotArea>
      <c:layout>
        <c:manualLayout>
          <c:layoutTarget val="inner"/>
          <c:xMode val="edge"/>
          <c:yMode val="edge"/>
          <c:x val="0.14583333333333592"/>
          <c:y val="4.8611111111111112E-2"/>
          <c:w val="0.82083333333333364"/>
          <c:h val="0.48958333333333331"/>
        </c:manualLayout>
      </c:layout>
      <c:barChart>
        <c:barDir val="col"/>
        <c:grouping val="clustered"/>
        <c:ser>
          <c:idx val="0"/>
          <c:order val="0"/>
          <c:cat>
            <c:strRef>
              <c:f>Wea!$P$5:$P$15</c:f>
              <c:strCache>
                <c:ptCount val="11"/>
                <c:pt idx="0">
                  <c:v>Newfoundland</c:v>
                </c:pt>
                <c:pt idx="1">
                  <c:v>Prince Edward Island</c:v>
                </c:pt>
                <c:pt idx="2">
                  <c:v>New Brunswick</c:v>
                </c:pt>
                <c:pt idx="3">
                  <c:v>Nova Scotia</c:v>
                </c:pt>
                <c:pt idx="4">
                  <c:v>Quebec</c:v>
                </c:pt>
                <c:pt idx="5">
                  <c:v>Saskatchewan</c:v>
                </c:pt>
                <c:pt idx="6">
                  <c:v>Canada</c:v>
                </c:pt>
                <c:pt idx="7">
                  <c:v>Ontario</c:v>
                </c:pt>
                <c:pt idx="8">
                  <c:v>Manitoba</c:v>
                </c:pt>
                <c:pt idx="9">
                  <c:v>British Columbia</c:v>
                </c:pt>
                <c:pt idx="10">
                  <c:v>Alberta</c:v>
                </c:pt>
              </c:strCache>
            </c:strRef>
          </c:cat>
          <c:val>
            <c:numRef>
              <c:f>Wea!$Q$5:$Q$15</c:f>
              <c:numCache>
                <c:formatCode>General</c:formatCode>
                <c:ptCount val="11"/>
                <c:pt idx="0">
                  <c:v>317.39202350002859</c:v>
                </c:pt>
                <c:pt idx="1">
                  <c:v>278.65867559667475</c:v>
                </c:pt>
                <c:pt idx="2">
                  <c:v>146.22438869552036</c:v>
                </c:pt>
                <c:pt idx="3">
                  <c:v>138.42194687821805</c:v>
                </c:pt>
                <c:pt idx="4">
                  <c:v>100.75193460164067</c:v>
                </c:pt>
                <c:pt idx="5">
                  <c:v>92.210754970815927</c:v>
                </c:pt>
                <c:pt idx="6">
                  <c:v>92.20051743211225</c:v>
                </c:pt>
                <c:pt idx="7">
                  <c:v>92.005812518193949</c:v>
                </c:pt>
                <c:pt idx="8">
                  <c:v>62.982226845492505</c:v>
                </c:pt>
                <c:pt idx="9">
                  <c:v>58.315243226267953</c:v>
                </c:pt>
                <c:pt idx="10">
                  <c:v>34.51809075584579</c:v>
                </c:pt>
              </c:numCache>
            </c:numRef>
          </c:val>
        </c:ser>
        <c:axId val="128381696"/>
        <c:axId val="128383232"/>
      </c:barChart>
      <c:catAx>
        <c:axId val="128381696"/>
        <c:scaling>
          <c:orientation val="minMax"/>
        </c:scaling>
        <c:axPos val="b"/>
        <c:numFmt formatCode="General" sourceLinked="1"/>
        <c:tickLblPos val="nextTo"/>
        <c:txPr>
          <a:bodyPr/>
          <a:lstStyle/>
          <a:p>
            <a:pPr>
              <a:defRPr lang="en-CA"/>
            </a:pPr>
            <a:endParaRPr lang="en-US"/>
          </a:p>
        </c:txPr>
        <c:crossAx val="128383232"/>
        <c:crosses val="autoZero"/>
        <c:auto val="1"/>
        <c:lblAlgn val="ctr"/>
        <c:lblOffset val="100"/>
      </c:catAx>
      <c:valAx>
        <c:axId val="128383232"/>
        <c:scaling>
          <c:orientation val="minMax"/>
        </c:scaling>
        <c:axPos val="l"/>
        <c:majorGridlines/>
        <c:numFmt formatCode="General" sourceLinked="1"/>
        <c:tickLblPos val="nextTo"/>
        <c:txPr>
          <a:bodyPr/>
          <a:lstStyle/>
          <a:p>
            <a:pPr>
              <a:defRPr lang="en-CA"/>
            </a:pPr>
            <a:endParaRPr lang="en-US"/>
          </a:p>
        </c:txPr>
        <c:crossAx val="128381696"/>
        <c:crosses val="autoZero"/>
        <c:crossBetween val="between"/>
      </c:valAx>
    </c:plotArea>
    <c:plotVisOnly val="1"/>
    <c:dispBlanksAs val="gap"/>
  </c:chart>
  <c:printSettings>
    <c:headerFooter/>
    <c:pageMargins b="0.75000000000000866" l="0.70000000000000062" r="0.70000000000000062" t="0.75000000000000866" header="0.30000000000000032" footer="0.30000000000000032"/>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lang val="en-CA"/>
  <c:chart>
    <c:plotArea>
      <c:layout>
        <c:manualLayout>
          <c:layoutTarget val="inner"/>
          <c:xMode val="edge"/>
          <c:yMode val="edge"/>
          <c:x val="9.7916666666666666E-2"/>
          <c:y val="4.8611111111111112E-2"/>
          <c:w val="0.87083333333334301"/>
          <c:h val="0.53472222222222221"/>
        </c:manualLayout>
      </c:layout>
      <c:barChart>
        <c:barDir val="col"/>
        <c:grouping val="clustered"/>
        <c:ser>
          <c:idx val="0"/>
          <c:order val="0"/>
          <c:cat>
            <c:strRef>
              <c:f>Wea!$P$26:$P$36</c:f>
              <c:strCache>
                <c:ptCount val="11"/>
                <c:pt idx="0">
                  <c:v>Alberta</c:v>
                </c:pt>
                <c:pt idx="1">
                  <c:v>Newfoundland</c:v>
                </c:pt>
                <c:pt idx="2">
                  <c:v>Saskatchewan</c:v>
                </c:pt>
                <c:pt idx="3">
                  <c:v>British Columbia</c:v>
                </c:pt>
                <c:pt idx="4">
                  <c:v>Canada</c:v>
                </c:pt>
                <c:pt idx="5">
                  <c:v>Quebec</c:v>
                </c:pt>
                <c:pt idx="6">
                  <c:v>Manitoba</c:v>
                </c:pt>
                <c:pt idx="7">
                  <c:v>New Brunswick</c:v>
                </c:pt>
                <c:pt idx="8">
                  <c:v>Ontario</c:v>
                </c:pt>
                <c:pt idx="9">
                  <c:v>Nova Scotia</c:v>
                </c:pt>
                <c:pt idx="10">
                  <c:v>Prince Edward Island</c:v>
                </c:pt>
              </c:strCache>
            </c:strRef>
          </c:cat>
          <c:val>
            <c:numRef>
              <c:f>Wea!$Q$26:$Q$36</c:f>
              <c:numCache>
                <c:formatCode>General</c:formatCode>
                <c:ptCount val="11"/>
                <c:pt idx="0">
                  <c:v>100</c:v>
                </c:pt>
                <c:pt idx="1">
                  <c:v>89.437054797246148</c:v>
                </c:pt>
                <c:pt idx="2">
                  <c:v>83.729632293648365</c:v>
                </c:pt>
                <c:pt idx="3">
                  <c:v>62.190291829219902</c:v>
                </c:pt>
                <c:pt idx="4">
                  <c:v>60.875572339729821</c:v>
                </c:pt>
                <c:pt idx="5">
                  <c:v>49.710535267023936</c:v>
                </c:pt>
                <c:pt idx="6">
                  <c:v>49.428784901471559</c:v>
                </c:pt>
                <c:pt idx="7">
                  <c:v>47.475386024942317</c:v>
                </c:pt>
                <c:pt idx="8">
                  <c:v>46.722089201849094</c:v>
                </c:pt>
                <c:pt idx="9">
                  <c:v>40.174698206475931</c:v>
                </c:pt>
                <c:pt idx="10">
                  <c:v>36.183610931287632</c:v>
                </c:pt>
              </c:numCache>
            </c:numRef>
          </c:val>
        </c:ser>
        <c:axId val="128313216"/>
        <c:axId val="128314752"/>
      </c:barChart>
      <c:catAx>
        <c:axId val="128313216"/>
        <c:scaling>
          <c:orientation val="minMax"/>
        </c:scaling>
        <c:axPos val="b"/>
        <c:numFmt formatCode="General" sourceLinked="1"/>
        <c:tickLblPos val="nextTo"/>
        <c:txPr>
          <a:bodyPr/>
          <a:lstStyle/>
          <a:p>
            <a:pPr>
              <a:defRPr lang="en-CA"/>
            </a:pPr>
            <a:endParaRPr lang="en-US"/>
          </a:p>
        </c:txPr>
        <c:crossAx val="128314752"/>
        <c:crosses val="autoZero"/>
        <c:auto val="1"/>
        <c:lblAlgn val="ctr"/>
        <c:lblOffset val="100"/>
      </c:catAx>
      <c:valAx>
        <c:axId val="128314752"/>
        <c:scaling>
          <c:orientation val="minMax"/>
        </c:scaling>
        <c:axPos val="l"/>
        <c:majorGridlines/>
        <c:numFmt formatCode="General" sourceLinked="1"/>
        <c:tickLblPos val="nextTo"/>
        <c:txPr>
          <a:bodyPr/>
          <a:lstStyle/>
          <a:p>
            <a:pPr>
              <a:defRPr lang="en-CA"/>
            </a:pPr>
            <a:endParaRPr lang="en-US"/>
          </a:p>
        </c:txPr>
        <c:crossAx val="128313216"/>
        <c:crosses val="autoZero"/>
        <c:crossBetween val="between"/>
      </c:valAx>
    </c:plotArea>
    <c:plotVisOnly val="1"/>
    <c:dispBlanksAs val="gap"/>
  </c:chart>
  <c:printSettings>
    <c:headerFooter/>
    <c:pageMargins b="0.75000000000000866" l="0.70000000000000062" r="0.70000000000000062" t="0.75000000000000866" header="0.30000000000000032" footer="0.30000000000000032"/>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lang val="en-CA"/>
  <c:chart>
    <c:plotArea>
      <c:layout>
        <c:manualLayout>
          <c:layoutTarget val="inner"/>
          <c:xMode val="edge"/>
          <c:yMode val="edge"/>
          <c:x val="0.15000000000000024"/>
          <c:y val="4.8611111111111112E-2"/>
          <c:w val="0.81666666666666654"/>
          <c:h val="0.53472222222222221"/>
        </c:manualLayout>
      </c:layout>
      <c:barChart>
        <c:barDir val="col"/>
        <c:grouping val="clustered"/>
        <c:ser>
          <c:idx val="0"/>
          <c:order val="0"/>
          <c:cat>
            <c:strRef>
              <c:f>Equ!$K$26:$K$36</c:f>
              <c:strCache>
                <c:ptCount val="11"/>
                <c:pt idx="0">
                  <c:v>Prince Edward Island</c:v>
                </c:pt>
                <c:pt idx="1">
                  <c:v>Alberta</c:v>
                </c:pt>
                <c:pt idx="2">
                  <c:v>Quebec</c:v>
                </c:pt>
                <c:pt idx="3">
                  <c:v>Ontario</c:v>
                </c:pt>
                <c:pt idx="4">
                  <c:v>Nova Scotia</c:v>
                </c:pt>
                <c:pt idx="5">
                  <c:v>Canada</c:v>
                </c:pt>
                <c:pt idx="6">
                  <c:v>Newfoundland</c:v>
                </c:pt>
                <c:pt idx="7">
                  <c:v>Manitoba</c:v>
                </c:pt>
                <c:pt idx="8">
                  <c:v>New Brunswick</c:v>
                </c:pt>
                <c:pt idx="9">
                  <c:v>British Columbia</c:v>
                </c:pt>
                <c:pt idx="10">
                  <c:v>Saskatchewan</c:v>
                </c:pt>
              </c:strCache>
            </c:strRef>
          </c:cat>
          <c:val>
            <c:numRef>
              <c:f>Equ!$L$26:$L$36</c:f>
              <c:numCache>
                <c:formatCode>General</c:formatCode>
                <c:ptCount val="11"/>
                <c:pt idx="0">
                  <c:v>116.88016494868545</c:v>
                </c:pt>
                <c:pt idx="1">
                  <c:v>100</c:v>
                </c:pt>
                <c:pt idx="2">
                  <c:v>94.421985059699836</c:v>
                </c:pt>
                <c:pt idx="3">
                  <c:v>87.732629291663102</c:v>
                </c:pt>
                <c:pt idx="4">
                  <c:v>86.150850655680287</c:v>
                </c:pt>
                <c:pt idx="5">
                  <c:v>83.686725991863625</c:v>
                </c:pt>
                <c:pt idx="6">
                  <c:v>83.619620351971932</c:v>
                </c:pt>
                <c:pt idx="7">
                  <c:v>79.188264992910035</c:v>
                </c:pt>
                <c:pt idx="8">
                  <c:v>78.492358637469621</c:v>
                </c:pt>
                <c:pt idx="9">
                  <c:v>59.917622532522365</c:v>
                </c:pt>
                <c:pt idx="10">
                  <c:v>54.018166139331093</c:v>
                </c:pt>
              </c:numCache>
            </c:numRef>
          </c:val>
        </c:ser>
        <c:axId val="128784256"/>
        <c:axId val="128785792"/>
      </c:barChart>
      <c:catAx>
        <c:axId val="128784256"/>
        <c:scaling>
          <c:orientation val="minMax"/>
        </c:scaling>
        <c:axPos val="b"/>
        <c:numFmt formatCode="General" sourceLinked="1"/>
        <c:tickLblPos val="nextTo"/>
        <c:txPr>
          <a:bodyPr/>
          <a:lstStyle/>
          <a:p>
            <a:pPr>
              <a:defRPr lang="en-CA"/>
            </a:pPr>
            <a:endParaRPr lang="en-US"/>
          </a:p>
        </c:txPr>
        <c:crossAx val="128785792"/>
        <c:crosses val="autoZero"/>
        <c:auto val="1"/>
        <c:lblAlgn val="ctr"/>
        <c:lblOffset val="100"/>
      </c:catAx>
      <c:valAx>
        <c:axId val="128785792"/>
        <c:scaling>
          <c:orientation val="minMax"/>
        </c:scaling>
        <c:axPos val="l"/>
        <c:majorGridlines/>
        <c:numFmt formatCode="General" sourceLinked="1"/>
        <c:tickLblPos val="nextTo"/>
        <c:txPr>
          <a:bodyPr/>
          <a:lstStyle/>
          <a:p>
            <a:pPr>
              <a:defRPr lang="en-CA"/>
            </a:pPr>
            <a:endParaRPr lang="en-US"/>
          </a:p>
        </c:txPr>
        <c:crossAx val="128784256"/>
        <c:crosses val="autoZero"/>
        <c:crossBetween val="between"/>
      </c:valAx>
    </c:plotArea>
    <c:plotVisOnly val="1"/>
    <c:dispBlanksAs val="gap"/>
  </c:chart>
  <c:printSettings>
    <c:headerFooter/>
    <c:pageMargins b="0.75000000000000866" l="0.70000000000000062" r="0.70000000000000062" t="0.75000000000000866" header="0.30000000000000032" footer="0.30000000000000032"/>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lang val="en-CA"/>
  <c:chart>
    <c:plotArea>
      <c:layout>
        <c:manualLayout>
          <c:layoutTarget val="inner"/>
          <c:xMode val="edge"/>
          <c:yMode val="edge"/>
          <c:x val="0.12683823529411764"/>
          <c:y val="4.0579710144927526E-2"/>
          <c:w val="0.84375000000000866"/>
          <c:h val="0.6115942028985617"/>
        </c:manualLayout>
      </c:layout>
      <c:barChart>
        <c:barDir val="col"/>
        <c:grouping val="clustered"/>
        <c:ser>
          <c:idx val="0"/>
          <c:order val="0"/>
          <c:cat>
            <c:strRef>
              <c:f>Equ!$K$5:$K$15</c:f>
              <c:strCache>
                <c:ptCount val="11"/>
                <c:pt idx="0">
                  <c:v>Prince Edward Island</c:v>
                </c:pt>
                <c:pt idx="1">
                  <c:v>Newfoundland</c:v>
                </c:pt>
                <c:pt idx="2">
                  <c:v>Saskatchewan</c:v>
                </c:pt>
                <c:pt idx="3">
                  <c:v>Nova Scotia</c:v>
                </c:pt>
                <c:pt idx="4">
                  <c:v>New Brunswick</c:v>
                </c:pt>
                <c:pt idx="5">
                  <c:v>Manitoba</c:v>
                </c:pt>
                <c:pt idx="6">
                  <c:v>Quebec</c:v>
                </c:pt>
                <c:pt idx="7">
                  <c:v>Alberta</c:v>
                </c:pt>
                <c:pt idx="8">
                  <c:v>Canada</c:v>
                </c:pt>
                <c:pt idx="9">
                  <c:v>Ontario</c:v>
                </c:pt>
                <c:pt idx="10">
                  <c:v>British Columbia</c:v>
                </c:pt>
              </c:strCache>
            </c:strRef>
          </c:cat>
          <c:val>
            <c:numRef>
              <c:f>Equ!$L$5:$L$15</c:f>
              <c:numCache>
                <c:formatCode>General</c:formatCode>
                <c:ptCount val="11"/>
                <c:pt idx="0">
                  <c:v>55.262357291984877</c:v>
                </c:pt>
                <c:pt idx="1">
                  <c:v>49.163104641399244</c:v>
                </c:pt>
                <c:pt idx="2">
                  <c:v>25.117206112238105</c:v>
                </c:pt>
                <c:pt idx="3">
                  <c:v>24.889768964546406</c:v>
                </c:pt>
                <c:pt idx="4">
                  <c:v>18.698397344604945</c:v>
                </c:pt>
                <c:pt idx="5">
                  <c:v>16.516750566044045</c:v>
                </c:pt>
                <c:pt idx="6">
                  <c:v>7.0528641003816341</c:v>
                </c:pt>
                <c:pt idx="7">
                  <c:v>0.2141568445460523</c:v>
                </c:pt>
                <c:pt idx="8">
                  <c:v>-6.4010843125204024</c:v>
                </c:pt>
                <c:pt idx="9">
                  <c:v>-19.046205462454726</c:v>
                </c:pt>
                <c:pt idx="10">
                  <c:v>-24.666654827780711</c:v>
                </c:pt>
              </c:numCache>
            </c:numRef>
          </c:val>
        </c:ser>
        <c:axId val="102371712"/>
        <c:axId val="102373248"/>
      </c:barChart>
      <c:catAx>
        <c:axId val="102371712"/>
        <c:scaling>
          <c:orientation val="minMax"/>
        </c:scaling>
        <c:axPos val="b"/>
        <c:numFmt formatCode="General" sourceLinked="1"/>
        <c:tickLblPos val="low"/>
        <c:txPr>
          <a:bodyPr/>
          <a:lstStyle/>
          <a:p>
            <a:pPr>
              <a:defRPr lang="en-CA"/>
            </a:pPr>
            <a:endParaRPr lang="en-US"/>
          </a:p>
        </c:txPr>
        <c:crossAx val="102373248"/>
        <c:crosses val="autoZero"/>
        <c:auto val="1"/>
        <c:lblAlgn val="ctr"/>
        <c:lblOffset val="100"/>
      </c:catAx>
      <c:valAx>
        <c:axId val="102373248"/>
        <c:scaling>
          <c:orientation val="minMax"/>
        </c:scaling>
        <c:axPos val="l"/>
        <c:majorGridlines/>
        <c:numFmt formatCode="General" sourceLinked="1"/>
        <c:tickLblPos val="nextTo"/>
        <c:txPr>
          <a:bodyPr/>
          <a:lstStyle/>
          <a:p>
            <a:pPr>
              <a:defRPr lang="en-CA"/>
            </a:pPr>
            <a:endParaRPr lang="en-US"/>
          </a:p>
        </c:txPr>
        <c:crossAx val="102371712"/>
        <c:crosses val="autoZero"/>
        <c:crossBetween val="between"/>
      </c:valAx>
    </c:plotArea>
    <c:plotVisOnly val="1"/>
    <c:dispBlanksAs val="gap"/>
  </c:chart>
  <c:printSettings>
    <c:headerFooter/>
    <c:pageMargins b="0.75000000000000866" l="0.70000000000000062" r="0.70000000000000062" t="0.75000000000000866"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n-CA"/>
  <c:chart>
    <c:plotArea>
      <c:layout>
        <c:manualLayout>
          <c:layoutTarget val="inner"/>
          <c:xMode val="edge"/>
          <c:yMode val="edge"/>
          <c:x val="9.8739495798322044E-2"/>
          <c:y val="4.8109965635738827E-2"/>
          <c:w val="0.86974789915967465"/>
          <c:h val="0.53608247422680411"/>
        </c:manualLayout>
      </c:layout>
      <c:barChart>
        <c:barDir val="col"/>
        <c:grouping val="clustered"/>
        <c:ser>
          <c:idx val="0"/>
          <c:order val="0"/>
          <c:cat>
            <c:strRef>
              <c:f>Sec!$W$26:$W$36</c:f>
              <c:strCache>
                <c:ptCount val="11"/>
                <c:pt idx="0">
                  <c:v>Alberta</c:v>
                </c:pt>
                <c:pt idx="1">
                  <c:v>Saskatchewan</c:v>
                </c:pt>
                <c:pt idx="2">
                  <c:v>Manitoba</c:v>
                </c:pt>
                <c:pt idx="3">
                  <c:v>British Columbia</c:v>
                </c:pt>
                <c:pt idx="4">
                  <c:v>Canada</c:v>
                </c:pt>
                <c:pt idx="5">
                  <c:v>Nova Scotia</c:v>
                </c:pt>
                <c:pt idx="6">
                  <c:v>Newfoundland</c:v>
                </c:pt>
                <c:pt idx="7">
                  <c:v>Quebec</c:v>
                </c:pt>
                <c:pt idx="8">
                  <c:v>Ontario</c:v>
                </c:pt>
                <c:pt idx="9">
                  <c:v>Prince Edward Island</c:v>
                </c:pt>
                <c:pt idx="10">
                  <c:v>New Brunswick</c:v>
                </c:pt>
              </c:strCache>
            </c:strRef>
          </c:cat>
          <c:val>
            <c:numRef>
              <c:f>Sec!$X$26:$X$36</c:f>
              <c:numCache>
                <c:formatCode>General</c:formatCode>
                <c:ptCount val="11"/>
                <c:pt idx="0">
                  <c:v>100</c:v>
                </c:pt>
                <c:pt idx="1">
                  <c:v>97.894335425530784</c:v>
                </c:pt>
                <c:pt idx="2">
                  <c:v>87.083423789705733</c:v>
                </c:pt>
                <c:pt idx="3">
                  <c:v>79.148263889284905</c:v>
                </c:pt>
                <c:pt idx="4">
                  <c:v>78.117509645435163</c:v>
                </c:pt>
                <c:pt idx="5">
                  <c:v>74.602039881373429</c:v>
                </c:pt>
                <c:pt idx="6">
                  <c:v>70.492519114435709</c:v>
                </c:pt>
                <c:pt idx="7">
                  <c:v>69.877991134560617</c:v>
                </c:pt>
                <c:pt idx="8">
                  <c:v>67.490069239231843</c:v>
                </c:pt>
                <c:pt idx="9">
                  <c:v>66.181507142591272</c:v>
                </c:pt>
                <c:pt idx="10">
                  <c:v>62.085915008571391</c:v>
                </c:pt>
              </c:numCache>
            </c:numRef>
          </c:val>
        </c:ser>
        <c:axId val="52855936"/>
        <c:axId val="52857472"/>
      </c:barChart>
      <c:catAx>
        <c:axId val="52855936"/>
        <c:scaling>
          <c:orientation val="minMax"/>
        </c:scaling>
        <c:axPos val="b"/>
        <c:numFmt formatCode="General" sourceLinked="1"/>
        <c:tickLblPos val="nextTo"/>
        <c:txPr>
          <a:bodyPr/>
          <a:lstStyle/>
          <a:p>
            <a:pPr>
              <a:defRPr lang="en-CA"/>
            </a:pPr>
            <a:endParaRPr lang="en-US"/>
          </a:p>
        </c:txPr>
        <c:crossAx val="52857472"/>
        <c:crosses val="autoZero"/>
        <c:auto val="1"/>
        <c:lblAlgn val="ctr"/>
        <c:lblOffset val="100"/>
      </c:catAx>
      <c:valAx>
        <c:axId val="52857472"/>
        <c:scaling>
          <c:orientation val="minMax"/>
        </c:scaling>
        <c:axPos val="l"/>
        <c:majorGridlines/>
        <c:numFmt formatCode="General" sourceLinked="1"/>
        <c:tickLblPos val="nextTo"/>
        <c:txPr>
          <a:bodyPr/>
          <a:lstStyle/>
          <a:p>
            <a:pPr>
              <a:defRPr lang="en-CA"/>
            </a:pPr>
            <a:endParaRPr lang="en-US"/>
          </a:p>
        </c:txPr>
        <c:crossAx val="52855936"/>
        <c:crosses val="autoZero"/>
        <c:crossBetween val="between"/>
      </c:valAx>
    </c:plotArea>
    <c:plotVisOnly val="1"/>
    <c:dispBlanksAs val="gap"/>
  </c:chart>
  <c:printSettings>
    <c:headerFooter/>
    <c:pageMargins b="0.75000000000000866" l="0.70000000000000062" r="0.70000000000000062" t="0.75000000000000866"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n-CA"/>
  <c:chart>
    <c:plotArea>
      <c:layout>
        <c:manualLayout>
          <c:layoutTarget val="inner"/>
          <c:xMode val="edge"/>
          <c:yMode val="edge"/>
          <c:x val="0.11134453781512595"/>
          <c:y val="4.7619047619047623E-2"/>
          <c:w val="0.71008403361345807"/>
          <c:h val="0.89795918367346961"/>
        </c:manualLayout>
      </c:layout>
      <c:barChart>
        <c:barDir val="col"/>
        <c:grouping val="clustered"/>
        <c:ser>
          <c:idx val="0"/>
          <c:order val="0"/>
          <c:cat>
            <c:strRef>
              <c:f>Sec!$W$5:$W$15</c:f>
              <c:strCache>
                <c:ptCount val="11"/>
                <c:pt idx="0">
                  <c:v>Newfoundland</c:v>
                </c:pt>
                <c:pt idx="1">
                  <c:v>Prince Edward Island</c:v>
                </c:pt>
                <c:pt idx="2">
                  <c:v>Saskatchewan</c:v>
                </c:pt>
                <c:pt idx="3">
                  <c:v>Manitoba</c:v>
                </c:pt>
                <c:pt idx="4">
                  <c:v>Alberta</c:v>
                </c:pt>
                <c:pt idx="5">
                  <c:v>British Columbia</c:v>
                </c:pt>
                <c:pt idx="6">
                  <c:v>Canada</c:v>
                </c:pt>
                <c:pt idx="7">
                  <c:v>New Brunswick</c:v>
                </c:pt>
                <c:pt idx="8">
                  <c:v>Quebec</c:v>
                </c:pt>
                <c:pt idx="9">
                  <c:v>Nova Scotia</c:v>
                </c:pt>
                <c:pt idx="10">
                  <c:v>Ontario</c:v>
                </c:pt>
              </c:strCache>
            </c:strRef>
          </c:cat>
          <c:val>
            <c:numRef>
              <c:f>Sec!$X$5:$X$15</c:f>
              <c:numCache>
                <c:formatCode>General</c:formatCode>
                <c:ptCount val="11"/>
                <c:pt idx="0">
                  <c:v>6.3514544063068463</c:v>
                </c:pt>
                <c:pt idx="1">
                  <c:v>-1.85073122278437</c:v>
                </c:pt>
                <c:pt idx="2">
                  <c:v>-10.603869419159938</c:v>
                </c:pt>
                <c:pt idx="3">
                  <c:v>-12.037034946276529</c:v>
                </c:pt>
                <c:pt idx="4">
                  <c:v>-12.766614261723763</c:v>
                </c:pt>
                <c:pt idx="5">
                  <c:v>-15.259388466194949</c:v>
                </c:pt>
                <c:pt idx="6">
                  <c:v>-19.764597573975845</c:v>
                </c:pt>
                <c:pt idx="7">
                  <c:v>-22.578671553745842</c:v>
                </c:pt>
                <c:pt idx="8">
                  <c:v>-25.76143710150393</c:v>
                </c:pt>
                <c:pt idx="9">
                  <c:v>-25.785926244761441</c:v>
                </c:pt>
                <c:pt idx="10">
                  <c:v>-37.258057832521523</c:v>
                </c:pt>
              </c:numCache>
            </c:numRef>
          </c:val>
        </c:ser>
        <c:axId val="52880896"/>
        <c:axId val="52882432"/>
      </c:barChart>
      <c:catAx>
        <c:axId val="52880896"/>
        <c:scaling>
          <c:orientation val="minMax"/>
        </c:scaling>
        <c:axPos val="b"/>
        <c:numFmt formatCode="General" sourceLinked="1"/>
        <c:tickLblPos val="nextTo"/>
        <c:txPr>
          <a:bodyPr/>
          <a:lstStyle/>
          <a:p>
            <a:pPr>
              <a:defRPr lang="en-CA"/>
            </a:pPr>
            <a:endParaRPr lang="en-US"/>
          </a:p>
        </c:txPr>
        <c:crossAx val="52882432"/>
        <c:crosses val="autoZero"/>
        <c:auto val="1"/>
        <c:lblAlgn val="ctr"/>
        <c:lblOffset val="100"/>
      </c:catAx>
      <c:valAx>
        <c:axId val="52882432"/>
        <c:scaling>
          <c:orientation val="minMax"/>
        </c:scaling>
        <c:axPos val="l"/>
        <c:majorGridlines/>
        <c:numFmt formatCode="General" sourceLinked="1"/>
        <c:tickLblPos val="nextTo"/>
        <c:txPr>
          <a:bodyPr/>
          <a:lstStyle/>
          <a:p>
            <a:pPr>
              <a:defRPr lang="en-CA"/>
            </a:pPr>
            <a:endParaRPr lang="en-US"/>
          </a:p>
        </c:txPr>
        <c:crossAx val="52880896"/>
        <c:crosses val="autoZero"/>
        <c:crossBetween val="between"/>
      </c:valAx>
    </c:plotArea>
    <c:legend>
      <c:legendPos val="r"/>
      <c:txPr>
        <a:bodyPr/>
        <a:lstStyle/>
        <a:p>
          <a:pPr>
            <a:defRPr lang="en-CA"/>
          </a:pPr>
          <a:endParaRPr lang="en-US"/>
        </a:p>
      </c:txPr>
    </c:legend>
    <c:plotVisOnly val="1"/>
    <c:dispBlanksAs val="gap"/>
  </c:chart>
  <c:printSettings>
    <c:headerFooter/>
    <c:pageMargins b="0.75000000000000866" l="0.70000000000000062" r="0.70000000000000062" t="0.75000000000000866"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en-CA"/>
  <c:style val="3"/>
  <c:chart>
    <c:plotArea>
      <c:layout>
        <c:manualLayout>
          <c:layoutTarget val="inner"/>
          <c:xMode val="edge"/>
          <c:yMode val="edge"/>
          <c:x val="0.14989301198067159"/>
          <c:y val="2.6086956521739212E-2"/>
          <c:w val="0.82976488775014623"/>
          <c:h val="0.80695652173913046"/>
        </c:manualLayout>
      </c:layout>
      <c:barChart>
        <c:barDir val="bar"/>
        <c:grouping val="clustered"/>
        <c:ser>
          <c:idx val="0"/>
          <c:order val="0"/>
          <c:tx>
            <c:strRef>
              <c:f>Sec!$H$54</c:f>
              <c:strCache>
                <c:ptCount val="1"/>
                <c:pt idx="0">
                  <c:v>Unemployment Protection </c:v>
                </c:pt>
              </c:strCache>
            </c:strRef>
          </c:tx>
          <c:cat>
            <c:strRef>
              <c:f>Sec!$G$55:$G$65</c:f>
              <c:strCache>
                <c:ptCount val="11"/>
                <c:pt idx="0">
                  <c:v>Canada</c:v>
                </c:pt>
                <c:pt idx="1">
                  <c:v>Newfoundland</c:v>
                </c:pt>
                <c:pt idx="2">
                  <c:v>Prince Edward Island</c:v>
                </c:pt>
                <c:pt idx="3">
                  <c:v>Nova Scotia</c:v>
                </c:pt>
                <c:pt idx="4">
                  <c:v>New Brunswick</c:v>
                </c:pt>
                <c:pt idx="5">
                  <c:v>Quebec</c:v>
                </c:pt>
                <c:pt idx="6">
                  <c:v>Ontario</c:v>
                </c:pt>
                <c:pt idx="7">
                  <c:v>Manitoba</c:v>
                </c:pt>
                <c:pt idx="8">
                  <c:v>Saskatchewan</c:v>
                </c:pt>
                <c:pt idx="9">
                  <c:v>Alberta</c:v>
                </c:pt>
                <c:pt idx="10">
                  <c:v>British Columbia</c:v>
                </c:pt>
              </c:strCache>
            </c:strRef>
          </c:cat>
          <c:val>
            <c:numRef>
              <c:f>Sec!$H$55:$H$65</c:f>
              <c:numCache>
                <c:formatCode>General</c:formatCode>
                <c:ptCount val="11"/>
                <c:pt idx="0">
                  <c:v>91.530124223705116</c:v>
                </c:pt>
                <c:pt idx="1">
                  <c:v>57.905178395462585</c:v>
                </c:pt>
                <c:pt idx="2">
                  <c:v>79.064353666887868</c:v>
                </c:pt>
                <c:pt idx="3">
                  <c:v>92.064255708834324</c:v>
                </c:pt>
                <c:pt idx="4">
                  <c:v>97.922396168782456</c:v>
                </c:pt>
                <c:pt idx="5">
                  <c:v>92.465868277889498</c:v>
                </c:pt>
                <c:pt idx="6">
                  <c:v>84.940492002512727</c:v>
                </c:pt>
                <c:pt idx="7">
                  <c:v>110.83601518093423</c:v>
                </c:pt>
                <c:pt idx="8">
                  <c:v>113.39364134672154</c:v>
                </c:pt>
                <c:pt idx="9">
                  <c:v>100</c:v>
                </c:pt>
                <c:pt idx="10">
                  <c:v>96.487733033156772</c:v>
                </c:pt>
              </c:numCache>
            </c:numRef>
          </c:val>
        </c:ser>
        <c:ser>
          <c:idx val="1"/>
          <c:order val="1"/>
          <c:tx>
            <c:strRef>
              <c:f>Sec!$I$54</c:f>
              <c:strCache>
                <c:ptCount val="1"/>
                <c:pt idx="0">
                  <c:v>Risk by illness</c:v>
                </c:pt>
              </c:strCache>
            </c:strRef>
          </c:tx>
          <c:cat>
            <c:strRef>
              <c:f>Sec!$G$55:$G$65</c:f>
              <c:strCache>
                <c:ptCount val="11"/>
                <c:pt idx="0">
                  <c:v>Canada</c:v>
                </c:pt>
                <c:pt idx="1">
                  <c:v>Newfoundland</c:v>
                </c:pt>
                <c:pt idx="2">
                  <c:v>Prince Edward Island</c:v>
                </c:pt>
                <c:pt idx="3">
                  <c:v>Nova Scotia</c:v>
                </c:pt>
                <c:pt idx="4">
                  <c:v>New Brunswick</c:v>
                </c:pt>
                <c:pt idx="5">
                  <c:v>Quebec</c:v>
                </c:pt>
                <c:pt idx="6">
                  <c:v>Ontario</c:v>
                </c:pt>
                <c:pt idx="7">
                  <c:v>Manitoba</c:v>
                </c:pt>
                <c:pt idx="8">
                  <c:v>Saskatchewan</c:v>
                </c:pt>
                <c:pt idx="9">
                  <c:v>Alberta</c:v>
                </c:pt>
                <c:pt idx="10">
                  <c:v>British Columbia</c:v>
                </c:pt>
              </c:strCache>
            </c:strRef>
          </c:cat>
          <c:val>
            <c:numRef>
              <c:f>Sec!$I$55:$I$65</c:f>
              <c:numCache>
                <c:formatCode>General</c:formatCode>
                <c:ptCount val="11"/>
                <c:pt idx="0">
                  <c:v>54.076624790475982</c:v>
                </c:pt>
                <c:pt idx="1">
                  <c:v>57.614662406463836</c:v>
                </c:pt>
                <c:pt idx="2">
                  <c:v>31.096674485802438</c:v>
                </c:pt>
                <c:pt idx="3">
                  <c:v>37.342130694570557</c:v>
                </c:pt>
                <c:pt idx="4">
                  <c:v>6.9077891015058377</c:v>
                </c:pt>
                <c:pt idx="5">
                  <c:v>57.548221412728097</c:v>
                </c:pt>
                <c:pt idx="6">
                  <c:v>31.414193811346802</c:v>
                </c:pt>
                <c:pt idx="7">
                  <c:v>62.793692815701426</c:v>
                </c:pt>
                <c:pt idx="8">
                  <c:v>96.408885570279779</c:v>
                </c:pt>
                <c:pt idx="9">
                  <c:v>100</c:v>
                </c:pt>
                <c:pt idx="10">
                  <c:v>60.254806933966286</c:v>
                </c:pt>
              </c:numCache>
            </c:numRef>
          </c:val>
        </c:ser>
        <c:ser>
          <c:idx val="2"/>
          <c:order val="2"/>
          <c:tx>
            <c:strRef>
              <c:f>Sec!$J$54</c:f>
              <c:strCache>
                <c:ptCount val="1"/>
                <c:pt idx="0">
                  <c:v>Single parent poverty</c:v>
                </c:pt>
              </c:strCache>
            </c:strRef>
          </c:tx>
          <c:cat>
            <c:strRef>
              <c:f>Sec!$G$55:$G$65</c:f>
              <c:strCache>
                <c:ptCount val="11"/>
                <c:pt idx="0">
                  <c:v>Canada</c:v>
                </c:pt>
                <c:pt idx="1">
                  <c:v>Newfoundland</c:v>
                </c:pt>
                <c:pt idx="2">
                  <c:v>Prince Edward Island</c:v>
                </c:pt>
                <c:pt idx="3">
                  <c:v>Nova Scotia</c:v>
                </c:pt>
                <c:pt idx="4">
                  <c:v>New Brunswick</c:v>
                </c:pt>
                <c:pt idx="5">
                  <c:v>Quebec</c:v>
                </c:pt>
                <c:pt idx="6">
                  <c:v>Ontario</c:v>
                </c:pt>
                <c:pt idx="7">
                  <c:v>Manitoba</c:v>
                </c:pt>
                <c:pt idx="8">
                  <c:v>Saskatchewan</c:v>
                </c:pt>
                <c:pt idx="9">
                  <c:v>Alberta</c:v>
                </c:pt>
                <c:pt idx="10">
                  <c:v>British Columbia</c:v>
                </c:pt>
              </c:strCache>
            </c:strRef>
          </c:cat>
          <c:val>
            <c:numRef>
              <c:f>Sec!$J$55:$J$65</c:f>
              <c:numCache>
                <c:formatCode>General</c:formatCode>
                <c:ptCount val="11"/>
                <c:pt idx="0">
                  <c:v>92.022378837967295</c:v>
                </c:pt>
                <c:pt idx="1">
                  <c:v>96.917032272278334</c:v>
                </c:pt>
                <c:pt idx="2">
                  <c:v>94.390276750379016</c:v>
                </c:pt>
                <c:pt idx="3">
                  <c:v>109.1675855768575</c:v>
                </c:pt>
                <c:pt idx="4">
                  <c:v>92.121459048906388</c:v>
                </c:pt>
                <c:pt idx="5">
                  <c:v>101.75007186785017</c:v>
                </c:pt>
                <c:pt idx="6">
                  <c:v>90.014717229442581</c:v>
                </c:pt>
                <c:pt idx="7">
                  <c:v>96.136296844595677</c:v>
                </c:pt>
                <c:pt idx="8">
                  <c:v>85.176206885984868</c:v>
                </c:pt>
                <c:pt idx="9">
                  <c:v>100</c:v>
                </c:pt>
                <c:pt idx="10">
                  <c:v>74.370809467289035</c:v>
                </c:pt>
              </c:numCache>
            </c:numRef>
          </c:val>
        </c:ser>
        <c:ser>
          <c:idx val="3"/>
          <c:order val="3"/>
          <c:tx>
            <c:strRef>
              <c:f>Sec!$K$54</c:f>
              <c:strCache>
                <c:ptCount val="1"/>
                <c:pt idx="0">
                  <c:v>Elderly poverty</c:v>
                </c:pt>
              </c:strCache>
            </c:strRef>
          </c:tx>
          <c:cat>
            <c:strRef>
              <c:f>Sec!$G$55:$G$65</c:f>
              <c:strCache>
                <c:ptCount val="11"/>
                <c:pt idx="0">
                  <c:v>Canada</c:v>
                </c:pt>
                <c:pt idx="1">
                  <c:v>Newfoundland</c:v>
                </c:pt>
                <c:pt idx="2">
                  <c:v>Prince Edward Island</c:v>
                </c:pt>
                <c:pt idx="3">
                  <c:v>Nova Scotia</c:v>
                </c:pt>
                <c:pt idx="4">
                  <c:v>New Brunswick</c:v>
                </c:pt>
                <c:pt idx="5">
                  <c:v>Quebec</c:v>
                </c:pt>
                <c:pt idx="6">
                  <c:v>Ontario</c:v>
                </c:pt>
                <c:pt idx="7">
                  <c:v>Manitoba</c:v>
                </c:pt>
                <c:pt idx="8">
                  <c:v>Saskatchewan</c:v>
                </c:pt>
                <c:pt idx="9">
                  <c:v>Alberta</c:v>
                </c:pt>
                <c:pt idx="10">
                  <c:v>British Columbia</c:v>
                </c:pt>
              </c:strCache>
            </c:strRef>
          </c:cat>
          <c:val>
            <c:numRef>
              <c:f>Sec!$K$55:$K$65</c:f>
              <c:numCache>
                <c:formatCode>General</c:formatCode>
                <c:ptCount val="11"/>
                <c:pt idx="0">
                  <c:v>94.579673550063987</c:v>
                </c:pt>
                <c:pt idx="1">
                  <c:v>89.807452110751257</c:v>
                </c:pt>
                <c:pt idx="2">
                  <c:v>88.817757122365776</c:v>
                </c:pt>
                <c:pt idx="3">
                  <c:v>90.43467511050568</c:v>
                </c:pt>
                <c:pt idx="4">
                  <c:v>92.431723137665216</c:v>
                </c:pt>
                <c:pt idx="5">
                  <c:v>25.992220519685084</c:v>
                </c:pt>
                <c:pt idx="6">
                  <c:v>94.197802340394659</c:v>
                </c:pt>
                <c:pt idx="7">
                  <c:v>91.608300268157421</c:v>
                </c:pt>
                <c:pt idx="8">
                  <c:v>89.10942598916256</c:v>
                </c:pt>
                <c:pt idx="9">
                  <c:v>100</c:v>
                </c:pt>
                <c:pt idx="10">
                  <c:v>97.116664462947753</c:v>
                </c:pt>
              </c:numCache>
            </c:numRef>
          </c:val>
        </c:ser>
        <c:axId val="52765824"/>
        <c:axId val="52767360"/>
      </c:barChart>
      <c:catAx>
        <c:axId val="52765824"/>
        <c:scaling>
          <c:orientation val="minMax"/>
        </c:scaling>
        <c:axPos val="l"/>
        <c:numFmt formatCode="General" sourceLinked="1"/>
        <c:tickLblPos val="nextTo"/>
        <c:txPr>
          <a:bodyPr/>
          <a:lstStyle/>
          <a:p>
            <a:pPr>
              <a:defRPr lang="en-CA"/>
            </a:pPr>
            <a:endParaRPr lang="en-US"/>
          </a:p>
        </c:txPr>
        <c:crossAx val="52767360"/>
        <c:crosses val="autoZero"/>
        <c:auto val="1"/>
        <c:lblAlgn val="ctr"/>
        <c:lblOffset val="100"/>
      </c:catAx>
      <c:valAx>
        <c:axId val="52767360"/>
        <c:scaling>
          <c:orientation val="minMax"/>
        </c:scaling>
        <c:axPos val="b"/>
        <c:majorGridlines/>
        <c:numFmt formatCode="General" sourceLinked="1"/>
        <c:tickLblPos val="nextTo"/>
        <c:txPr>
          <a:bodyPr/>
          <a:lstStyle/>
          <a:p>
            <a:pPr>
              <a:defRPr lang="en-CA"/>
            </a:pPr>
            <a:endParaRPr lang="en-US"/>
          </a:p>
        </c:txPr>
        <c:crossAx val="52765824"/>
        <c:crosses val="autoZero"/>
        <c:crossBetween val="between"/>
      </c:valAx>
    </c:plotArea>
    <c:legend>
      <c:legendPos val="r"/>
      <c:layout>
        <c:manualLayout>
          <c:xMode val="edge"/>
          <c:yMode val="edge"/>
          <c:x val="0.12061771570106868"/>
          <c:y val="0.88525805518945322"/>
          <c:w val="0.79201613422300421"/>
          <c:h val="5.6339652822367192E-2"/>
        </c:manualLayout>
      </c:layout>
      <c:txPr>
        <a:bodyPr/>
        <a:lstStyle/>
        <a:p>
          <a:pPr>
            <a:defRPr lang="en-CA"/>
          </a:pPr>
          <a:endParaRPr lang="en-US"/>
        </a:p>
      </c:txPr>
    </c:legend>
    <c:plotVisOnly val="1"/>
    <c:dispBlanksAs val="gap"/>
  </c:chart>
  <c:printSettings>
    <c:headerFooter/>
    <c:pageMargins b="0.75000000000000866" l="0.70000000000000062" r="0.70000000000000062" t="0.75000000000000866" header="0.30000000000000032" footer="0.30000000000000032"/>
    <c:pageSetup/>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14</xdr:col>
      <xdr:colOff>276225</xdr:colOff>
      <xdr:row>2</xdr:row>
      <xdr:rowOff>333375</xdr:rowOff>
    </xdr:from>
    <xdr:to>
      <xdr:col>23</xdr:col>
      <xdr:colOff>47625</xdr:colOff>
      <xdr:row>15</xdr:row>
      <xdr:rowOff>76200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314325</xdr:colOff>
      <xdr:row>16</xdr:row>
      <xdr:rowOff>47625</xdr:rowOff>
    </xdr:from>
    <xdr:to>
      <xdr:col>23</xdr:col>
      <xdr:colOff>85725</xdr:colOff>
      <xdr:row>27</xdr:row>
      <xdr:rowOff>0</xdr:rowOff>
    </xdr:to>
    <xdr:graphicFrame macro="">
      <xdr:nvGraphicFramePr>
        <xdr:cNvPr id="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0.03125</cdr:x>
      <cdr:y>0.92014</cdr:y>
    </cdr:from>
    <cdr:to>
      <cdr:x>0.46458</cdr:x>
      <cdr:y>0.99653</cdr:y>
    </cdr:to>
    <cdr:sp macro="" textlink="">
      <cdr:nvSpPr>
        <cdr:cNvPr id="2" name="TextBox 1"/>
        <cdr:cNvSpPr txBox="1"/>
      </cdr:nvSpPr>
      <cdr:spPr>
        <a:xfrm xmlns:a="http://schemas.openxmlformats.org/drawingml/2006/main">
          <a:off x="142875" y="2524125"/>
          <a:ext cx="1981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a:p>
      </cdr:txBody>
    </cdr:sp>
  </cdr:relSizeAnchor>
  <cdr:relSizeAnchor xmlns:cdr="http://schemas.openxmlformats.org/drawingml/2006/chartDrawing">
    <cdr:from>
      <cdr:x>0</cdr:x>
      <cdr:y>0.92014</cdr:y>
    </cdr:from>
    <cdr:to>
      <cdr:x>0.54167</cdr:x>
      <cdr:y>1</cdr:y>
    </cdr:to>
    <cdr:sp macro="" textlink="">
      <cdr:nvSpPr>
        <cdr:cNvPr id="3" name="TextBox 2"/>
        <cdr:cNvSpPr txBox="1"/>
      </cdr:nvSpPr>
      <cdr:spPr>
        <a:xfrm xmlns:a="http://schemas.openxmlformats.org/drawingml/2006/main">
          <a:off x="0" y="2600325"/>
          <a:ext cx="2476500"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t>Source:</a:t>
          </a:r>
          <a:r>
            <a:rPr lang="en-US" sz="1100" baseline="0"/>
            <a:t>  Table  3</a:t>
          </a:r>
          <a:endParaRPr lang="en-US" sz="1100"/>
        </a:p>
      </cdr:txBody>
    </cdr:sp>
  </cdr:relSizeAnchor>
</c:userShapes>
</file>

<file path=xl/drawings/drawing3.xml><?xml version="1.0" encoding="utf-8"?>
<c:userShapes xmlns:c="http://schemas.openxmlformats.org/drawingml/2006/chart">
  <cdr:relSizeAnchor xmlns:cdr="http://schemas.openxmlformats.org/drawingml/2006/chartDrawing">
    <cdr:from>
      <cdr:x>0</cdr:x>
      <cdr:y>0</cdr:y>
    </cdr:from>
    <cdr:to>
      <cdr:x>0.00533</cdr:x>
      <cdr:y>0.00889</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0.31667</cdr:x>
      <cdr:y>0.52778</cdr:y>
    </cdr:to>
    <cdr:pic>
      <cdr:nvPicPr>
        <cdr:cNvPr id="3"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1447800" cy="1447800"/>
        </a:xfrm>
        <a:prstGeom xmlns:a="http://schemas.openxmlformats.org/drawingml/2006/main" prst="rect">
          <a:avLst/>
        </a:prstGeom>
      </cdr:spPr>
    </cdr:pic>
  </cdr:relSizeAnchor>
  <cdr:relSizeAnchor xmlns:cdr="http://schemas.openxmlformats.org/drawingml/2006/chartDrawing">
    <cdr:from>
      <cdr:x>0</cdr:x>
      <cdr:y>0.90972</cdr:y>
    </cdr:from>
    <cdr:to>
      <cdr:x>0.54167</cdr:x>
      <cdr:y>0.98958</cdr:y>
    </cdr:to>
    <cdr:sp macro="" textlink="">
      <cdr:nvSpPr>
        <cdr:cNvPr id="4" name="TextBox 1"/>
        <cdr:cNvSpPr txBox="1"/>
      </cdr:nvSpPr>
      <cdr:spPr>
        <a:xfrm xmlns:a="http://schemas.openxmlformats.org/drawingml/2006/main">
          <a:off x="0" y="2495550"/>
          <a:ext cx="2476500" cy="2190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1100"/>
            <a:t>Source:</a:t>
          </a:r>
          <a:r>
            <a:rPr lang="en-US" sz="1100" baseline="0"/>
            <a:t>  Table  3a</a:t>
          </a:r>
          <a:endParaRPr lang="en-US" sz="1100"/>
        </a:p>
      </cdr:txBody>
    </cdr:sp>
  </cdr:relSizeAnchor>
</c:userShapes>
</file>

<file path=xl/drawings/drawing4.xml><?xml version="1.0" encoding="utf-8"?>
<xdr:wsDr xmlns:xdr="http://schemas.openxmlformats.org/drawingml/2006/spreadsheetDrawing" xmlns:a="http://schemas.openxmlformats.org/drawingml/2006/main">
  <xdr:twoCellAnchor>
    <xdr:from>
      <xdr:col>9</xdr:col>
      <xdr:colOff>428625</xdr:colOff>
      <xdr:row>22</xdr:row>
      <xdr:rowOff>76200</xdr:rowOff>
    </xdr:from>
    <xdr:to>
      <xdr:col>18</xdr:col>
      <xdr:colOff>200025</xdr:colOff>
      <xdr:row>35</xdr:row>
      <xdr:rowOff>104775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238125</xdr:colOff>
      <xdr:row>2</xdr:row>
      <xdr:rowOff>200025</xdr:rowOff>
    </xdr:from>
    <xdr:to>
      <xdr:col>19</xdr:col>
      <xdr:colOff>85725</xdr:colOff>
      <xdr:row>19</xdr:row>
      <xdr:rowOff>85725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57150</xdr:colOff>
      <xdr:row>17</xdr:row>
      <xdr:rowOff>142875</xdr:rowOff>
    </xdr:from>
    <xdr:to>
      <xdr:col>15</xdr:col>
      <xdr:colOff>171450</xdr:colOff>
      <xdr:row>19</xdr:row>
      <xdr:rowOff>57150</xdr:rowOff>
    </xdr:to>
    <xdr:sp macro="" textlink="">
      <xdr:nvSpPr>
        <xdr:cNvPr id="4" name="TextBox 3"/>
        <xdr:cNvSpPr txBox="1"/>
      </xdr:nvSpPr>
      <xdr:spPr>
        <a:xfrm>
          <a:off x="8248650" y="3724275"/>
          <a:ext cx="278130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Source: Table 4</a:t>
          </a:r>
        </a:p>
      </xdr:txBody>
    </xdr:sp>
    <xdr:clientData/>
  </xdr:twoCellAnchor>
</xdr:wsDr>
</file>

<file path=xl/drawings/drawing5.xml><?xml version="1.0" encoding="utf-8"?>
<c:userShapes xmlns:c="http://schemas.openxmlformats.org/drawingml/2006/chart">
  <cdr:relSizeAnchor xmlns:cdr="http://schemas.openxmlformats.org/drawingml/2006/chartDrawing">
    <cdr:from>
      <cdr:x>0.01875</cdr:x>
      <cdr:y>0.89583</cdr:y>
    </cdr:from>
    <cdr:to>
      <cdr:x>0.25077</cdr:x>
      <cdr:y>0.98251</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85725" y="2457450"/>
          <a:ext cx="1060796" cy="237765"/>
        </a:xfrm>
        <a:prstGeom xmlns:a="http://schemas.openxmlformats.org/drawingml/2006/main" prst="rect">
          <a:avLst/>
        </a:prstGeom>
      </cdr:spPr>
    </cdr:pic>
  </cdr:relSizeAnchor>
</c:userShapes>
</file>

<file path=xl/drawings/drawing6.xml><?xml version="1.0" encoding="utf-8"?>
<xdr:wsDr xmlns:xdr="http://schemas.openxmlformats.org/drawingml/2006/spreadsheetDrawing" xmlns:a="http://schemas.openxmlformats.org/drawingml/2006/main">
  <xdr:twoCellAnchor>
    <xdr:from>
      <xdr:col>21</xdr:col>
      <xdr:colOff>133350</xdr:colOff>
      <xdr:row>17</xdr:row>
      <xdr:rowOff>266700</xdr:rowOff>
    </xdr:from>
    <xdr:to>
      <xdr:col>29</xdr:col>
      <xdr:colOff>400050</xdr:colOff>
      <xdr:row>25</xdr:row>
      <xdr:rowOff>123825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9525</xdr:colOff>
      <xdr:row>2</xdr:row>
      <xdr:rowOff>1152525</xdr:rowOff>
    </xdr:from>
    <xdr:to>
      <xdr:col>30</xdr:col>
      <xdr:colOff>276225</xdr:colOff>
      <xdr:row>16</xdr:row>
      <xdr:rowOff>66675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437029</xdr:colOff>
      <xdr:row>41</xdr:row>
      <xdr:rowOff>963706</xdr:rowOff>
    </xdr:from>
    <xdr:to>
      <xdr:col>26</xdr:col>
      <xdr:colOff>470647</xdr:colOff>
      <xdr:row>41</xdr:row>
      <xdr:rowOff>1288676</xdr:rowOff>
    </xdr:to>
    <xdr:sp macro="" textlink="">
      <xdr:nvSpPr>
        <xdr:cNvPr id="4" name="TextBox 3"/>
        <xdr:cNvSpPr txBox="1"/>
      </xdr:nvSpPr>
      <xdr:spPr>
        <a:xfrm>
          <a:off x="13095754" y="11660281"/>
          <a:ext cx="2700618" cy="11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Source: Table 5</a:t>
          </a:r>
        </a:p>
      </xdr:txBody>
    </xdr:sp>
    <xdr:clientData/>
  </xdr:twoCellAnchor>
  <xdr:twoCellAnchor>
    <xdr:from>
      <xdr:col>21</xdr:col>
      <xdr:colOff>504265</xdr:colOff>
      <xdr:row>2</xdr:row>
      <xdr:rowOff>358588</xdr:rowOff>
    </xdr:from>
    <xdr:to>
      <xdr:col>25</xdr:col>
      <xdr:colOff>459441</xdr:colOff>
      <xdr:row>2</xdr:row>
      <xdr:rowOff>627529</xdr:rowOff>
    </xdr:to>
    <xdr:sp macro="" textlink="">
      <xdr:nvSpPr>
        <xdr:cNvPr id="5" name="TextBox 4"/>
        <xdr:cNvSpPr txBox="1"/>
      </xdr:nvSpPr>
      <xdr:spPr>
        <a:xfrm>
          <a:off x="13162990" y="682438"/>
          <a:ext cx="2088776" cy="2689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Source: Table 5</a:t>
          </a:r>
        </a:p>
      </xdr:txBody>
    </xdr:sp>
    <xdr:clientData/>
  </xdr:twoCellAnchor>
  <xdr:twoCellAnchor>
    <xdr:from>
      <xdr:col>1</xdr:col>
      <xdr:colOff>228600</xdr:colOff>
      <xdr:row>67</xdr:row>
      <xdr:rowOff>123825</xdr:rowOff>
    </xdr:from>
    <xdr:to>
      <xdr:col>19</xdr:col>
      <xdr:colOff>295275</xdr:colOff>
      <xdr:row>108</xdr:row>
      <xdr:rowOff>133350</xdr:rowOff>
    </xdr:to>
    <xdr:graphicFrame macro="">
      <xdr:nvGraphicFramePr>
        <xdr:cNvPr id="6"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0.84171</cdr:x>
      <cdr:y>0.02159</cdr:y>
    </cdr:from>
    <cdr:to>
      <cdr:x>0.84278</cdr:x>
      <cdr:y>0.83564</cdr:y>
    </cdr:to>
    <cdr:sp macro="" textlink="">
      <cdr:nvSpPr>
        <cdr:cNvPr id="3" name="Straight Connector 2"/>
        <cdr:cNvSpPr/>
      </cdr:nvSpPr>
      <cdr:spPr>
        <a:xfrm xmlns:a="http://schemas.openxmlformats.org/drawingml/2006/main" rot="16200000" flipH="1">
          <a:off x="8796617" y="123265"/>
          <a:ext cx="11207" cy="5334000"/>
        </a:xfrm>
        <a:prstGeom xmlns:a="http://schemas.openxmlformats.org/drawingml/2006/main" prst="line">
          <a:avLst/>
        </a:prstGeom>
        <a:ln xmlns:a="http://schemas.openxmlformats.org/drawingml/2006/main" w="1905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Csls-3\jf\IEWB\2010%20update\OLD\IEWB-Canada-All-2009%20Update.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list"/>
      <sheetName val="1"/>
      <sheetName val="2"/>
      <sheetName val="3"/>
      <sheetName val="4"/>
      <sheetName val="5"/>
      <sheetName val="6"/>
      <sheetName val="7"/>
      <sheetName val="8"/>
      <sheetName val="9"/>
      <sheetName val="10"/>
      <sheetName val="11"/>
      <sheetName val="12"/>
      <sheetName val="a1"/>
      <sheetName val="a2"/>
      <sheetName val="a3"/>
      <sheetName val="a4"/>
      <sheetName val="a5-1"/>
      <sheetName val="a5-2"/>
      <sheetName val="a5-3"/>
      <sheetName val="a5-4"/>
      <sheetName val="a5-5"/>
      <sheetName val="a5-6"/>
      <sheetName val="a5-7"/>
      <sheetName val="a5-8"/>
      <sheetName val="a5-9"/>
      <sheetName val="a5-10"/>
      <sheetName val="a5-11"/>
      <sheetName val="a5"/>
      <sheetName val="a6"/>
      <sheetName val="a7"/>
      <sheetName val="a8"/>
      <sheetName val="a9"/>
      <sheetName val="a10"/>
      <sheetName val="a11"/>
      <sheetName val="a12"/>
      <sheetName val="a12A"/>
      <sheetName val="new gdp"/>
      <sheetName val="a13"/>
      <sheetName val="a14a"/>
      <sheetName val="a14"/>
      <sheetName val="a15"/>
      <sheetName val="a16"/>
      <sheetName val="a17"/>
      <sheetName val="a18"/>
      <sheetName val="a19"/>
      <sheetName val="a20"/>
      <sheetName val="a20 (2)"/>
      <sheetName val="a21"/>
      <sheetName val="a22"/>
      <sheetName val="a23"/>
      <sheetName val="a24"/>
      <sheetName val="a25"/>
      <sheetName val="a26"/>
      <sheetName val="a27"/>
      <sheetName val="a28"/>
      <sheetName val="a29"/>
      <sheetName val="Chart2"/>
      <sheetName val="Chart3"/>
      <sheetName val="Chart4"/>
      <sheetName val="Chart5"/>
      <sheetName val="Chart6"/>
      <sheetName val="Chart7"/>
      <sheetName val="Chart8"/>
      <sheetName val="Chart9"/>
      <sheetName val="Chart10"/>
      <sheetName val="Chart11"/>
      <sheetName val="Chart12"/>
      <sheetName val="Chart13"/>
      <sheetName val="Chart14"/>
      <sheetName val="Chart15"/>
      <sheetName val="Chart16"/>
      <sheetName val="Chart1"/>
      <sheetName val="Chart17"/>
      <sheetName val="Chart18"/>
      <sheetName val="Chart19"/>
      <sheetName val="Chart20"/>
      <sheetName val="Chart21"/>
      <sheetName val="Chart22"/>
      <sheetName val="Chart23"/>
      <sheetName val="Chart24"/>
      <sheetName val="Chart25"/>
      <sheetName val="Chart26"/>
      <sheetName val="Chart27"/>
      <sheetName val="Chart28"/>
      <sheetName val="Chart29"/>
      <sheetName val="Chart30"/>
    </sheetNames>
    <sheetDataSet>
      <sheetData sheetId="0"/>
      <sheetData sheetId="1">
        <row r="19">
          <cell r="B19">
            <v>14849.083890899707</v>
          </cell>
          <cell r="C19">
            <v>1</v>
          </cell>
          <cell r="D19">
            <v>6046.2166026798013</v>
          </cell>
          <cell r="E19">
            <v>7405.6692300550103</v>
          </cell>
          <cell r="F19">
            <v>1756.5556117178382</v>
          </cell>
          <cell r="H19">
            <v>26544.414111916678</v>
          </cell>
          <cell r="I19">
            <v>0.26582073097674913</v>
          </cell>
          <cell r="L19">
            <v>10170.31054993725</v>
          </cell>
          <cell r="M19">
            <v>1.1430710905282153</v>
          </cell>
          <cell r="N19">
            <v>4605.3130806645977</v>
          </cell>
          <cell r="O19">
            <v>5607.4699906570313</v>
          </cell>
          <cell r="P19">
            <v>1203.0854024842463</v>
          </cell>
          <cell r="R19">
            <v>20635.085640164769</v>
          </cell>
          <cell r="S19">
            <v>8.3333333333333301E-2</v>
          </cell>
          <cell r="V19">
            <v>11873.639225906711</v>
          </cell>
          <cell r="W19">
            <v>1.0529651814656009</v>
          </cell>
          <cell r="X19">
            <v>6176.3091514801354</v>
          </cell>
          <cell r="Y19">
            <v>6650.1434918201776</v>
          </cell>
          <cell r="Z19">
            <v>1404.5787448585675</v>
          </cell>
          <cell r="AB19">
            <v>24272.508967360529</v>
          </cell>
          <cell r="AC19">
            <v>0.19566148030984087</v>
          </cell>
          <cell r="AF19">
            <v>12968.038452585244</v>
          </cell>
          <cell r="AG19">
            <v>1.0343307438728382</v>
          </cell>
          <cell r="AH19">
            <v>7622.7686644742216</v>
          </cell>
          <cell r="AI19">
            <v>6244.8985603270603</v>
          </cell>
          <cell r="AJ19">
            <v>1534.0394656145443</v>
          </cell>
          <cell r="AL19">
            <v>25406.301573203596</v>
          </cell>
          <cell r="AM19">
            <v>0.23067440319891308</v>
          </cell>
          <cell r="AP19">
            <v>11328.665785249377</v>
          </cell>
          <cell r="AQ19">
            <v>1.0539303327369713</v>
          </cell>
          <cell r="AR19">
            <v>5438.644354706862</v>
          </cell>
          <cell r="AS19">
            <v>5175.5265219425555</v>
          </cell>
          <cell r="AT19">
            <v>1340.1117270642585</v>
          </cell>
          <cell r="AV19">
            <v>21073.381509555998</v>
          </cell>
          <cell r="AW19">
            <v>9.6868453776443764E-2</v>
          </cell>
          <cell r="AZ19">
            <v>12937.272336127451</v>
          </cell>
          <cell r="BA19">
            <v>1.0047907372481997</v>
          </cell>
          <cell r="BB19">
            <v>5860.4368595912865</v>
          </cell>
          <cell r="BC19">
            <v>6873.7683204067043</v>
          </cell>
          <cell r="BD19">
            <v>1530.4000226083788</v>
          </cell>
          <cell r="BF19">
            <v>24042.983440551423</v>
          </cell>
          <cell r="BG19">
            <v>0.18857344716354493</v>
          </cell>
          <cell r="BJ19">
            <v>15700.239415742975</v>
          </cell>
          <cell r="BK19">
            <v>0.99697695538492836</v>
          </cell>
          <cell r="BL19">
            <v>5572.6743321766908</v>
          </cell>
          <cell r="BM19">
            <v>7476.8302804719742</v>
          </cell>
          <cell r="BN19">
            <v>1857.2420934289669</v>
          </cell>
          <cell r="BP19">
            <v>26951.567344911193</v>
          </cell>
          <cell r="BQ19">
            <v>0.27839412815486281</v>
          </cell>
          <cell r="BT19">
            <v>14411.734883563728</v>
          </cell>
          <cell r="BU19">
            <v>0.9987012951012314</v>
          </cell>
          <cell r="BV19">
            <v>5813.3953814901361</v>
          </cell>
          <cell r="BW19">
            <v>6503.5260443061579</v>
          </cell>
          <cell r="BX19">
            <v>1704.8199047368812</v>
          </cell>
          <cell r="BZ19">
            <v>24872.81759269238</v>
          </cell>
          <cell r="CA19">
            <v>0.2141997557405225</v>
          </cell>
          <cell r="CD19">
            <v>13641.688162753302</v>
          </cell>
          <cell r="CE19">
            <v>0.9986259307970643</v>
          </cell>
          <cell r="CF19">
            <v>6130.006878402467</v>
          </cell>
          <cell r="CG19">
            <v>7335.3930197679529</v>
          </cell>
          <cell r="CH19">
            <v>1613.7280974131018</v>
          </cell>
          <cell r="CJ19">
            <v>25710.491407892445</v>
          </cell>
          <cell r="CK19">
            <v>0.24006816284305954</v>
          </cell>
          <cell r="CN19">
            <v>17319.597888179673</v>
          </cell>
          <cell r="CO19">
            <v>0.97376537470010749</v>
          </cell>
          <cell r="CP19">
            <v>7187.3692123827086</v>
          </cell>
          <cell r="CQ19">
            <v>9016.01433458459</v>
          </cell>
          <cell r="CR19">
            <v>2048.8022753931054</v>
          </cell>
          <cell r="CT19">
            <v>30978.774509396244</v>
          </cell>
          <cell r="CU19">
            <v>0.40275928381186765</v>
          </cell>
          <cell r="CX19">
            <v>17371.304604398705</v>
          </cell>
          <cell r="CY19">
            <v>0.96275399350911173</v>
          </cell>
          <cell r="CZ19">
            <v>6432.8558215638413</v>
          </cell>
          <cell r="DA19">
            <v>8544.8484172303033</v>
          </cell>
          <cell r="DB19">
            <v>2054.9188630025074</v>
          </cell>
          <cell r="DD19">
            <v>29882.372528013842</v>
          </cell>
          <cell r="DE19">
            <v>0.36890102981397427</v>
          </cell>
        </row>
        <row r="46">
          <cell r="N46">
            <v>9987.5807304830014</v>
          </cell>
        </row>
        <row r="47">
          <cell r="B47">
            <v>25484.883049253505</v>
          </cell>
          <cell r="C47">
            <v>0.93339725372356652</v>
          </cell>
          <cell r="D47">
            <v>8701.5813892202113</v>
          </cell>
          <cell r="E47">
            <v>12732.916611018894</v>
          </cell>
          <cell r="F47">
            <v>3134.5539724402283</v>
          </cell>
          <cell r="H47">
            <v>45388.026290223621</v>
          </cell>
          <cell r="I47">
            <v>0.84773486302389722</v>
          </cell>
          <cell r="L47">
            <v>21564.692765397343</v>
          </cell>
          <cell r="M47">
            <v>0.93261120699111155</v>
          </cell>
          <cell r="N47">
            <v>10220.641343160663</v>
          </cell>
          <cell r="O47">
            <v>12063.483368534718</v>
          </cell>
          <cell r="P47">
            <v>2652.3838952523379</v>
          </cell>
          <cell r="R47">
            <v>41396.565289220547</v>
          </cell>
          <cell r="S47">
            <v>0.72447359326200633</v>
          </cell>
          <cell r="V47">
            <v>21841.164772819659</v>
          </cell>
          <cell r="W47">
            <v>0.93571200886180916</v>
          </cell>
          <cell r="X47">
            <v>10273.759128392005</v>
          </cell>
          <cell r="Y47">
            <v>10780.255620995644</v>
          </cell>
          <cell r="Z47">
            <v>2686.3890122253792</v>
          </cell>
          <cell r="AB47">
            <v>41513.238582352329</v>
          </cell>
          <cell r="AC47">
            <v>0.72807660936440866</v>
          </cell>
          <cell r="AF47">
            <v>23045.333507530511</v>
          </cell>
          <cell r="AG47">
            <v>0.91154348901748417</v>
          </cell>
          <cell r="AH47">
            <v>10640.980192233477</v>
          </cell>
          <cell r="AI47">
            <v>14030.071497463216</v>
          </cell>
          <cell r="AJ47">
            <v>2834.4976727038816</v>
          </cell>
          <cell r="AL47">
            <v>45350.842533294446</v>
          </cell>
          <cell r="AM47">
            <v>0.8465865824588471</v>
          </cell>
          <cell r="AP47">
            <v>22293.621487518405</v>
          </cell>
          <cell r="AQ47">
            <v>0.92324299017951073</v>
          </cell>
          <cell r="AR47">
            <v>9394.6335083027916</v>
          </cell>
          <cell r="AS47">
            <v>11707.217712560952</v>
          </cell>
          <cell r="AT47">
            <v>2742.0396498867422</v>
          </cell>
          <cell r="AV47">
            <v>41573.60340835846</v>
          </cell>
          <cell r="AW47">
            <v>0.72994075011402426</v>
          </cell>
          <cell r="AZ47">
            <v>23081.109145889561</v>
          </cell>
          <cell r="BA47">
            <v>0.89711614902979742</v>
          </cell>
          <cell r="BB47">
            <v>8730.4189305403979</v>
          </cell>
          <cell r="BC47">
            <v>13021.561758314112</v>
          </cell>
          <cell r="BD47">
            <v>2838.8979545932752</v>
          </cell>
          <cell r="BF47">
            <v>42781.34551836778</v>
          </cell>
          <cell r="BG47">
            <v>0.76723732547508694</v>
          </cell>
          <cell r="BJ47">
            <v>25823.643061040108</v>
          </cell>
          <cell r="BK47">
            <v>0.95464691675967916</v>
          </cell>
          <cell r="BL47">
            <v>8283.7158583572436</v>
          </cell>
          <cell r="BM47">
            <v>13214.858536336247</v>
          </cell>
          <cell r="BN47">
            <v>3176.2203021854884</v>
          </cell>
          <cell r="BP47">
            <v>46517.559454449169</v>
          </cell>
          <cell r="BQ47">
            <v>0.88261624906916214</v>
          </cell>
          <cell r="BT47">
            <v>23210.572160626481</v>
          </cell>
          <cell r="BU47">
            <v>0.96214851835917026</v>
          </cell>
          <cell r="BV47">
            <v>8640.5843070435258</v>
          </cell>
          <cell r="BW47">
            <v>12200.118687103897</v>
          </cell>
          <cell r="BX47">
            <v>2854.8214652620672</v>
          </cell>
          <cell r="BZ47">
            <v>42582.869187842705</v>
          </cell>
          <cell r="CA47">
            <v>0.76110813004713385</v>
          </cell>
          <cell r="CD47">
            <v>24174.864459552788</v>
          </cell>
          <cell r="CE47">
            <v>0.95808829910321325</v>
          </cell>
          <cell r="CF47">
            <v>8970.5090856945135</v>
          </cell>
          <cell r="CG47">
            <v>9601.8827491938773</v>
          </cell>
          <cell r="CH47">
            <v>2973.4261396626234</v>
          </cell>
          <cell r="CJ47">
            <v>40926.048271755448</v>
          </cell>
          <cell r="CK47">
            <v>0.70994344377470053</v>
          </cell>
          <cell r="CN47">
            <v>29864.753717877571</v>
          </cell>
          <cell r="CO47">
            <v>0.93435160316767729</v>
          </cell>
          <cell r="CP47">
            <v>9587.3761499113643</v>
          </cell>
          <cell r="CQ47">
            <v>11959.235112524608</v>
          </cell>
          <cell r="CR47">
            <v>3673.2631741492055</v>
          </cell>
          <cell r="CT47">
            <v>49038.308053175715</v>
          </cell>
          <cell r="CU47">
            <v>0.96046009445596614</v>
          </cell>
          <cell r="CX47">
            <v>27713.599355601251</v>
          </cell>
          <cell r="CY47">
            <v>0.92201317262253402</v>
          </cell>
          <cell r="CZ47">
            <v>7749.9653612267321</v>
          </cell>
          <cell r="DA47">
            <v>14266.872024710958</v>
          </cell>
          <cell r="DB47">
            <v>3408.6785010089111</v>
          </cell>
          <cell r="DD47">
            <v>47796.083635534967</v>
          </cell>
          <cell r="DE47">
            <v>0.9220986626371046</v>
          </cell>
        </row>
        <row r="49">
          <cell r="B49">
            <v>1.9478247501899304</v>
          </cell>
          <cell r="E49">
            <v>1.9543692757630682</v>
          </cell>
          <cell r="F49">
            <v>2.089866861123868</v>
          </cell>
          <cell r="H49">
            <v>1.9342873988077436</v>
          </cell>
          <cell r="L49">
            <v>2.7205808352250616</v>
          </cell>
          <cell r="N49">
            <v>2.8880565395799307</v>
          </cell>
          <cell r="O49">
            <v>2.7737844728912053</v>
          </cell>
          <cell r="P49">
            <v>2.8636996136192749</v>
          </cell>
          <cell r="R49">
            <v>2.5176166782928</v>
          </cell>
          <cell r="V49">
            <v>2.2005619548480126</v>
          </cell>
          <cell r="X49">
            <v>1.8340156475508351</v>
          </cell>
          <cell r="Y49">
            <v>1.7402469021592371</v>
          </cell>
          <cell r="Z49">
            <v>2.3429562000834681</v>
          </cell>
          <cell r="AB49">
            <v>1.9351574435894081</v>
          </cell>
          <cell r="AF49">
            <v>2.0747131491284376</v>
          </cell>
          <cell r="AH49">
            <v>1.1984566151683529</v>
          </cell>
          <cell r="AI49">
            <v>2.9330409743925756</v>
          </cell>
          <cell r="AJ49">
            <v>2.2169320514366042</v>
          </cell>
          <cell r="AL49">
            <v>2.0909587928171547</v>
          </cell>
          <cell r="AP49">
            <v>2.4471936894369772</v>
          </cell>
          <cell r="AR49">
            <v>1.9713537834692652</v>
          </cell>
          <cell r="AS49">
            <v>2.9581390455929668</v>
          </cell>
          <cell r="AT49">
            <v>2.5899315623299168</v>
          </cell>
          <cell r="AV49">
            <v>2.4563061549920384</v>
          </cell>
          <cell r="AZ49">
            <v>2.0890282172207675</v>
          </cell>
          <cell r="BB49">
            <v>1.4337133577416727</v>
          </cell>
          <cell r="BC49">
            <v>2.3079960477778716</v>
          </cell>
          <cell r="BD49">
            <v>2.2312670644615062</v>
          </cell>
          <cell r="BF49">
            <v>2.0793919295374774</v>
          </cell>
          <cell r="BJ49">
            <v>1.7930807465097454</v>
          </cell>
          <cell r="BL49">
            <v>1.4258430111733889</v>
          </cell>
          <cell r="BM49">
            <v>2.0548737650330828</v>
          </cell>
          <cell r="BN49">
            <v>1.9349072553453306</v>
          </cell>
          <cell r="BP49">
            <v>1.9683661330248015</v>
          </cell>
          <cell r="BT49">
            <v>1.7165849769899877</v>
          </cell>
          <cell r="BV49">
            <v>1.4254403251265257</v>
          </cell>
          <cell r="BW49">
            <v>2.2722203596190704</v>
          </cell>
          <cell r="BX49">
            <v>1.8583049056154932</v>
          </cell>
          <cell r="BZ49">
            <v>1.9388290312758238</v>
          </cell>
          <cell r="CD49">
            <v>2.0645334389256309</v>
          </cell>
          <cell r="CF49">
            <v>1.3690965848404346</v>
          </cell>
          <cell r="CG49">
            <v>0.96623897569390049</v>
          </cell>
          <cell r="CH49">
            <v>2.2067381580226364</v>
          </cell>
          <cell r="CJ49">
            <v>1.6741000359107749</v>
          </cell>
          <cell r="CN49">
            <v>1.9649134063179252</v>
          </cell>
          <cell r="CP49">
            <v>1.034319769548242</v>
          </cell>
          <cell r="CQ49">
            <v>1.0140405607172776</v>
          </cell>
          <cell r="CR49">
            <v>2.1069793265758419</v>
          </cell>
          <cell r="CT49">
            <v>1.6538830988094055</v>
          </cell>
          <cell r="CX49">
            <v>1.6822196077801221</v>
          </cell>
          <cell r="CZ49">
            <v>0.66746696212829359</v>
          </cell>
          <cell r="DA49">
            <v>1.8476168973551754</v>
          </cell>
          <cell r="DB49">
            <v>1.8238916557412166</v>
          </cell>
          <cell r="DD49">
            <v>1.6915580408305653</v>
          </cell>
        </row>
        <row r="51">
          <cell r="C51">
            <v>-6.6602746276433478E-2</v>
          </cell>
          <cell r="I51">
            <v>0.58191413204714815</v>
          </cell>
          <cell r="M51">
            <v>-0.21045988353710376</v>
          </cell>
          <cell r="S51">
            <v>0.64114025992867307</v>
          </cell>
          <cell r="W51">
            <v>-0.11725317260379176</v>
          </cell>
          <cell r="AC51">
            <v>0.53241512905456778</v>
          </cell>
          <cell r="AG51">
            <v>-0.12278725485535402</v>
          </cell>
          <cell r="AM51">
            <v>0.61591217925993402</v>
          </cell>
          <cell r="AQ51">
            <v>-0.13068734255746062</v>
          </cell>
          <cell r="AW51">
            <v>0.63307229633758055</v>
          </cell>
          <cell r="BA51">
            <v>-0.10767458821840226</v>
          </cell>
          <cell r="BG51">
            <v>0.57866387831154198</v>
          </cell>
          <cell r="BK51">
            <v>-4.23300386252492E-2</v>
          </cell>
          <cell r="BQ51">
            <v>0.60422212091429928</v>
          </cell>
          <cell r="BU51">
            <v>-3.6552776742061144E-2</v>
          </cell>
          <cell r="CA51">
            <v>0.54690837430661132</v>
          </cell>
          <cell r="CE51">
            <v>-4.0537631693851051E-2</v>
          </cell>
          <cell r="CK51">
            <v>0.46987528093164099</v>
          </cell>
          <cell r="CO51">
            <v>-3.9413771532430197E-2</v>
          </cell>
          <cell r="CU51">
            <v>0.55770081064409849</v>
          </cell>
          <cell r="CY51">
            <v>-4.0740820886577711E-2</v>
          </cell>
          <cell r="DE51">
            <v>0.55319763282313028</v>
          </cell>
        </row>
      </sheetData>
      <sheetData sheetId="2">
        <row r="19">
          <cell r="B19">
            <v>53260.19610462003</v>
          </cell>
          <cell r="C19">
            <v>1227.8557197272121</v>
          </cell>
          <cell r="D19">
            <v>26184.900383233871</v>
          </cell>
          <cell r="E19">
            <v>-9818.5184573276856</v>
          </cell>
          <cell r="F19">
            <v>77530.178961133061</v>
          </cell>
          <cell r="G19">
            <v>649.03106206770872</v>
          </cell>
          <cell r="H19">
            <v>147735.58164931877</v>
          </cell>
          <cell r="I19">
            <v>0.27621245976709657</v>
          </cell>
          <cell r="L19">
            <v>41491.518889209496</v>
          </cell>
          <cell r="M19">
            <v>399.97838784823591</v>
          </cell>
          <cell r="N19">
            <v>17461.703750220044</v>
          </cell>
          <cell r="O19">
            <v>-6042.7746076231751</v>
          </cell>
          <cell r="P19">
            <v>66933.710637172117</v>
          </cell>
          <cell r="Q19">
            <v>483.04935818709532</v>
          </cell>
          <cell r="R19">
            <v>119761.0876986396</v>
          </cell>
          <cell r="S19">
            <v>0.18686505994443872</v>
          </cell>
          <cell r="V19">
            <v>32022.068619436508</v>
          </cell>
          <cell r="W19">
            <v>353.48455278054729</v>
          </cell>
          <cell r="X19">
            <v>558.35522605768847</v>
          </cell>
          <cell r="Y19">
            <v>-7148.1431920578507</v>
          </cell>
          <cell r="Z19">
            <v>62022.122028161939</v>
          </cell>
          <cell r="AA19">
            <v>462.37811479564073</v>
          </cell>
          <cell r="AB19">
            <v>87345.509119583192</v>
          </cell>
          <cell r="AC19">
            <v>8.3333333333333329E-2</v>
          </cell>
          <cell r="AF19">
            <v>39935.223092139044</v>
          </cell>
          <cell r="AG19">
            <v>900.5550522792463</v>
          </cell>
          <cell r="AH19">
            <v>11660.641533725149</v>
          </cell>
          <cell r="AI19">
            <v>-8277.9192312453288</v>
          </cell>
          <cell r="AJ19">
            <v>63659.403464385934</v>
          </cell>
          <cell r="AK19">
            <v>615.03623552002591</v>
          </cell>
          <cell r="AL19">
            <v>107262.86767576404</v>
          </cell>
          <cell r="AM19">
            <v>0.14694714531033681</v>
          </cell>
          <cell r="AP19">
            <v>41609.817563607845</v>
          </cell>
          <cell r="AQ19">
            <v>988.84137132162084</v>
          </cell>
          <cell r="AR19">
            <v>15335.551075302223</v>
          </cell>
          <cell r="AS19">
            <v>-7216.129562589771</v>
          </cell>
          <cell r="AT19">
            <v>63781.532931773574</v>
          </cell>
          <cell r="AU19">
            <v>598.74052678516773</v>
          </cell>
          <cell r="AV19">
            <v>113900.87285263033</v>
          </cell>
          <cell r="AW19">
            <v>0.16814819021960303</v>
          </cell>
          <cell r="AZ19">
            <v>47530.964348614609</v>
          </cell>
          <cell r="BA19">
            <v>903.58221013495267</v>
          </cell>
          <cell r="BB19">
            <v>10498.736507959711</v>
          </cell>
          <cell r="BC19">
            <v>-8649.5409689137341</v>
          </cell>
          <cell r="BD19">
            <v>78931.016925527103</v>
          </cell>
          <cell r="BE19">
            <v>348.75171899032421</v>
          </cell>
          <cell r="BF19">
            <v>128866.00730433232</v>
          </cell>
          <cell r="BG19">
            <v>0.21594515318213009</v>
          </cell>
          <cell r="BJ19">
            <v>53613.235441972713</v>
          </cell>
          <cell r="BK19">
            <v>1246.9258481621964</v>
          </cell>
          <cell r="BL19">
            <v>8096.80067403261</v>
          </cell>
          <cell r="BM19">
            <v>-10982.95521219717</v>
          </cell>
          <cell r="BN19">
            <v>76247.937292116258</v>
          </cell>
          <cell r="BO19">
            <v>525.8963945182536</v>
          </cell>
          <cell r="BP19">
            <v>127696.04764956835</v>
          </cell>
          <cell r="BQ19">
            <v>0.2122084331100933</v>
          </cell>
          <cell r="BT19">
            <v>49176.132085037345</v>
          </cell>
          <cell r="BU19">
            <v>816.99843047726711</v>
          </cell>
          <cell r="BV19">
            <v>9481.451254577385</v>
          </cell>
          <cell r="BW19">
            <v>-9230.8550564287762</v>
          </cell>
          <cell r="BX19">
            <v>94292.588426717615</v>
          </cell>
          <cell r="BY19">
            <v>473.83615614806911</v>
          </cell>
          <cell r="BZ19">
            <v>144062.47898423276</v>
          </cell>
          <cell r="CA19">
            <v>0.26448098133586145</v>
          </cell>
          <cell r="CD19">
            <v>55847.738017276817</v>
          </cell>
          <cell r="CE19">
            <v>552.31706934177078</v>
          </cell>
          <cell r="CF19">
            <v>41942.547327746594</v>
          </cell>
          <cell r="CG19">
            <v>-9116.605272920433</v>
          </cell>
          <cell r="CH19">
            <v>92287.874654605184</v>
          </cell>
          <cell r="CI19">
            <v>1317.4962544924952</v>
          </cell>
          <cell r="CJ19">
            <v>180196.37554155744</v>
          </cell>
          <cell r="CK19">
            <v>0.37988859902323946</v>
          </cell>
          <cell r="CN19">
            <v>78722.375326480149</v>
          </cell>
          <cell r="CO19">
            <v>1076.6830050398605</v>
          </cell>
          <cell r="CP19">
            <v>125822.53492501241</v>
          </cell>
          <cell r="CQ19">
            <v>-13689.59428059681</v>
          </cell>
          <cell r="CR19">
            <v>74529.677642482144</v>
          </cell>
          <cell r="CS19">
            <v>2227.1370183986901</v>
          </cell>
          <cell r="CT19">
            <v>264234.53960001905</v>
          </cell>
          <cell r="CU19">
            <v>0.64829708061120361</v>
          </cell>
          <cell r="CX19">
            <v>51617.956291715935</v>
          </cell>
          <cell r="CY19">
            <v>597.8946930377474</v>
          </cell>
          <cell r="CZ19">
            <v>37284.453141666119</v>
          </cell>
          <cell r="DA19">
            <v>-10144.927222115259</v>
          </cell>
          <cell r="DB19">
            <v>89667.765390435263</v>
          </cell>
          <cell r="DC19">
            <v>509.83845145866979</v>
          </cell>
          <cell r="DD19">
            <v>168513.30384328112</v>
          </cell>
          <cell r="DE19">
            <v>0.34257417682053393</v>
          </cell>
        </row>
        <row r="47">
          <cell r="B47">
            <v>78262.238300266486</v>
          </cell>
          <cell r="C47">
            <v>3466.6153777574536</v>
          </cell>
          <cell r="D47">
            <v>40215.829424280848</v>
          </cell>
          <cell r="E47">
            <v>135.63625088901716</v>
          </cell>
          <cell r="F47">
            <v>106059.27901923333</v>
          </cell>
          <cell r="G47">
            <v>667.55785289927962</v>
          </cell>
          <cell r="H47">
            <v>227472.04051952786</v>
          </cell>
          <cell r="I47">
            <v>0.53088177688432447</v>
          </cell>
          <cell r="L47">
            <v>78731.799586886613</v>
          </cell>
          <cell r="M47">
            <v>1705.1414881898222</v>
          </cell>
          <cell r="N47">
            <v>118638.23192695626</v>
          </cell>
          <cell r="O47">
            <v>119.13573114943598</v>
          </cell>
          <cell r="P47">
            <v>106887.95500384872</v>
          </cell>
          <cell r="Q47">
            <v>624.37023250490688</v>
          </cell>
          <cell r="R47">
            <v>305457.89350452594</v>
          </cell>
          <cell r="S47">
            <v>0.77995985491663411</v>
          </cell>
          <cell r="V47">
            <v>60283.16915924217</v>
          </cell>
          <cell r="W47">
            <v>1844.9245705238245</v>
          </cell>
          <cell r="X47">
            <v>813.60257692065397</v>
          </cell>
          <cell r="Y47">
            <v>101.02957119088032</v>
          </cell>
          <cell r="Z47">
            <v>97454.38810505638</v>
          </cell>
          <cell r="AA47">
            <v>445.37194316035573</v>
          </cell>
          <cell r="AB47">
            <v>160051.74203977356</v>
          </cell>
          <cell r="AC47">
            <v>0.31554889633056227</v>
          </cell>
          <cell r="AF47">
            <v>65571.161141775563</v>
          </cell>
          <cell r="AG47">
            <v>2236.5347943159932</v>
          </cell>
          <cell r="AH47">
            <v>11558.629832638502</v>
          </cell>
          <cell r="AI47">
            <v>108.98023888710597</v>
          </cell>
          <cell r="AJ47">
            <v>92136.93536313955</v>
          </cell>
          <cell r="AK47">
            <v>663.01367154316188</v>
          </cell>
          <cell r="AL47">
            <v>170949.22769921354</v>
          </cell>
          <cell r="AM47">
            <v>0.35035424473086912</v>
          </cell>
          <cell r="AP47">
            <v>65557.370549291139</v>
          </cell>
          <cell r="AQ47">
            <v>1633.8496084763121</v>
          </cell>
          <cell r="AR47">
            <v>26640.071453725712</v>
          </cell>
          <cell r="AS47">
            <v>111.15164300430132</v>
          </cell>
          <cell r="AT47">
            <v>97622.22073167123</v>
          </cell>
          <cell r="AU47">
            <v>681.2340708354692</v>
          </cell>
          <cell r="AV47">
            <v>190883.42991533322</v>
          </cell>
          <cell r="AW47">
            <v>0.41402185347079834</v>
          </cell>
          <cell r="AZ47">
            <v>71648.004479930867</v>
          </cell>
          <cell r="BA47">
            <v>4277.5591736995048</v>
          </cell>
          <cell r="BB47">
            <v>12059.311558449042</v>
          </cell>
          <cell r="BC47">
            <v>124.65268159074091</v>
          </cell>
          <cell r="BD47">
            <v>109202.01156584354</v>
          </cell>
          <cell r="BE47">
            <v>325.13430640059295</v>
          </cell>
          <cell r="BF47">
            <v>196986.4051531131</v>
          </cell>
          <cell r="BG47">
            <v>0.43351407269160258</v>
          </cell>
          <cell r="BJ47">
            <v>73529.746650592468</v>
          </cell>
          <cell r="BK47">
            <v>4481.0271190391832</v>
          </cell>
          <cell r="BL47">
            <v>9001.373985439277</v>
          </cell>
          <cell r="BM47">
            <v>149.55827648794798</v>
          </cell>
          <cell r="BN47">
            <v>102102.50096394886</v>
          </cell>
          <cell r="BO47">
            <v>437.62043160756332</v>
          </cell>
          <cell r="BP47">
            <v>188826.58656390017</v>
          </cell>
          <cell r="BQ47">
            <v>0.40745252622516276</v>
          </cell>
          <cell r="BT47">
            <v>62414.488211503165</v>
          </cell>
          <cell r="BU47">
            <v>1978.8378895601347</v>
          </cell>
          <cell r="BV47">
            <v>13951.552632198967</v>
          </cell>
          <cell r="BW47">
            <v>116.76829356976685</v>
          </cell>
          <cell r="BX47">
            <v>118285.30992380713</v>
          </cell>
          <cell r="BY47">
            <v>529.85859450763348</v>
          </cell>
          <cell r="BZ47">
            <v>196217.09835613155</v>
          </cell>
          <cell r="CA47">
            <v>0.43105699296399841</v>
          </cell>
          <cell r="CD47">
            <v>81367.817968720963</v>
          </cell>
          <cell r="CE47">
            <v>1635.4902082393639</v>
          </cell>
          <cell r="CF47">
            <v>81560.705719363526</v>
          </cell>
          <cell r="CG47">
            <v>106.89060478053985</v>
          </cell>
          <cell r="CH47">
            <v>127503.64526350163</v>
          </cell>
          <cell r="CI47">
            <v>2300.5186506582695</v>
          </cell>
          <cell r="CJ47">
            <v>289874.0311139478</v>
          </cell>
          <cell r="CK47">
            <v>0.73018674423062424</v>
          </cell>
          <cell r="CN47">
            <v>122581.76858184941</v>
          </cell>
          <cell r="CO47">
            <v>2251.6533640520297</v>
          </cell>
          <cell r="CP47">
            <v>115224.56509673317</v>
          </cell>
          <cell r="CQ47">
            <v>156.551838234304</v>
          </cell>
          <cell r="CR47">
            <v>96350.876971168953</v>
          </cell>
          <cell r="CS47">
            <v>2265.8719571356428</v>
          </cell>
          <cell r="CT47">
            <v>334299.54389490228</v>
          </cell>
          <cell r="CU47">
            <v>0.87207685526407763</v>
          </cell>
          <cell r="CX47">
            <v>72800.674486018383</v>
          </cell>
          <cell r="CY47">
            <v>2555.216348360208</v>
          </cell>
          <cell r="CZ47">
            <v>33222.207884186988</v>
          </cell>
          <cell r="DA47">
            <v>127.94046295914642</v>
          </cell>
          <cell r="DB47">
            <v>122804.81719137177</v>
          </cell>
          <cell r="DC47">
            <v>449.03297090118713</v>
          </cell>
          <cell r="DD47">
            <v>231061.82340199527</v>
          </cell>
          <cell r="DE47">
            <v>0.54234714126381356</v>
          </cell>
        </row>
        <row r="49">
          <cell r="B49">
            <v>1.3840474499833944</v>
          </cell>
          <cell r="C49">
            <v>3.7763786197096971</v>
          </cell>
          <cell r="D49">
            <v>1.5442223481478168</v>
          </cell>
          <cell r="E49" t="e">
            <v>#NUM!</v>
          </cell>
          <cell r="F49">
            <v>1.1253236163438318</v>
          </cell>
          <cell r="G49">
            <v>0.10057011121460402</v>
          </cell>
          <cell r="H49">
            <v>1.5533817059634192</v>
          </cell>
          <cell r="L49">
            <v>2.3140761960924738</v>
          </cell>
          <cell r="M49">
            <v>5.3149774592179622</v>
          </cell>
          <cell r="N49">
            <v>7.0826760943375477</v>
          </cell>
          <cell r="O49" t="e">
            <v>#NUM!</v>
          </cell>
          <cell r="P49">
            <v>1.6857598091938764</v>
          </cell>
          <cell r="Q49">
            <v>0.92072956945512541</v>
          </cell>
          <cell r="R49">
            <v>3.4005147418877391</v>
          </cell>
          <cell r="V49">
            <v>2.2851018270196422</v>
          </cell>
          <cell r="W49">
            <v>6.0788647736050416</v>
          </cell>
          <cell r="X49">
            <v>1.3536393009113468</v>
          </cell>
          <cell r="Y49" t="e">
            <v>#NUM!</v>
          </cell>
          <cell r="Z49">
            <v>1.6269985235122686</v>
          </cell>
          <cell r="AA49">
            <v>-0.13374343457389637</v>
          </cell>
          <cell r="AB49">
            <v>2.186509607313214</v>
          </cell>
          <cell r="AF49">
            <v>1.7867652469276907</v>
          </cell>
          <cell r="AG49">
            <v>3.3021780237897591</v>
          </cell>
          <cell r="AH49">
            <v>-3.1376754405065821E-2</v>
          </cell>
          <cell r="AI49" t="e">
            <v>#NUM!</v>
          </cell>
          <cell r="AJ49">
            <v>1.3292167435482893</v>
          </cell>
          <cell r="AK49">
            <v>0.26862595857302107</v>
          </cell>
          <cell r="AL49">
            <v>1.6785173872326364</v>
          </cell>
          <cell r="AP49">
            <v>1.6367848799485385</v>
          </cell>
          <cell r="AQ49">
            <v>1.8096081881780579</v>
          </cell>
          <cell r="AR49">
            <v>1.9918739504270144</v>
          </cell>
          <cell r="AS49" t="e">
            <v>#NUM!</v>
          </cell>
          <cell r="AT49">
            <v>1.5317610308746454</v>
          </cell>
          <cell r="AU49">
            <v>0.4620557596698216</v>
          </cell>
          <cell r="AV49">
            <v>1.861159028924475</v>
          </cell>
          <cell r="AZ49">
            <v>1.4764502860950657</v>
          </cell>
          <cell r="BA49">
            <v>5.7098114911418474</v>
          </cell>
          <cell r="BB49">
            <v>0.49616321764625049</v>
          </cell>
          <cell r="BC49" t="e">
            <v>#NUM!</v>
          </cell>
          <cell r="BD49">
            <v>1.1661225827095389</v>
          </cell>
          <cell r="BE49">
            <v>-0.25012208178422091</v>
          </cell>
          <cell r="BF49">
            <v>1.5271200931239237</v>
          </cell>
          <cell r="BJ49">
            <v>1.1345812178826353</v>
          </cell>
          <cell r="BK49">
            <v>4.6744301260543963</v>
          </cell>
          <cell r="BL49">
            <v>0.37895990694112314</v>
          </cell>
          <cell r="BM49" t="e">
            <v>#NUM!</v>
          </cell>
          <cell r="BN49">
            <v>1.0482664182925649</v>
          </cell>
          <cell r="BO49">
            <v>-0.65410948819266679</v>
          </cell>
          <cell r="BP49">
            <v>1.4068624969383547</v>
          </cell>
          <cell r="BT49">
            <v>0.85502407664685975</v>
          </cell>
          <cell r="BU49">
            <v>3.20982354284578</v>
          </cell>
          <cell r="BV49">
            <v>1.3890351485914332</v>
          </cell>
          <cell r="BW49" t="e">
            <v>#NUM!</v>
          </cell>
          <cell r="BX49">
            <v>0.81291851250051561</v>
          </cell>
          <cell r="BY49">
            <v>0.3998995024466323</v>
          </cell>
          <cell r="BZ49">
            <v>1.1095915322466121</v>
          </cell>
          <cell r="CD49">
            <v>1.3531838192565537</v>
          </cell>
          <cell r="CE49">
            <v>3.9531942274508403</v>
          </cell>
          <cell r="CF49">
            <v>2.4035990286011888</v>
          </cell>
          <cell r="CG49" t="e">
            <v>#NUM!</v>
          </cell>
          <cell r="CH49">
            <v>1.1610895990921355</v>
          </cell>
          <cell r="CI49">
            <v>2.0106663879049913</v>
          </cell>
          <cell r="CJ49">
            <v>1.712349831528015</v>
          </cell>
          <cell r="CN49">
            <v>1.5941839398490254</v>
          </cell>
          <cell r="CO49">
            <v>2.6699488204141142</v>
          </cell>
          <cell r="CP49">
            <v>-0.3137549605538914</v>
          </cell>
          <cell r="CQ49" t="e">
            <v>#NUM!</v>
          </cell>
          <cell r="CR49">
            <v>0.92135823050136789</v>
          </cell>
          <cell r="CS49">
            <v>6.1600188377197718E-2</v>
          </cell>
          <cell r="CT49">
            <v>0.8435390255469688</v>
          </cell>
          <cell r="CX49">
            <v>1.2356273460704115</v>
          </cell>
          <cell r="CY49">
            <v>5.3243233759972419</v>
          </cell>
          <cell r="CZ49">
            <v>-0.41114486649621584</v>
          </cell>
          <cell r="DA49" t="e">
            <v>#NUM!</v>
          </cell>
          <cell r="DB49">
            <v>1.1294914787356669</v>
          </cell>
          <cell r="DC49">
            <v>-0.45253580277175853</v>
          </cell>
          <cell r="DD49">
            <v>1.1337740734451485</v>
          </cell>
        </row>
        <row r="51">
          <cell r="I51">
            <v>0.2546693171172279</v>
          </cell>
          <cell r="S51">
            <v>0.59309479497219542</v>
          </cell>
          <cell r="AC51">
            <v>0.23221556299722895</v>
          </cell>
          <cell r="AM51">
            <v>0.20340709942053231</v>
          </cell>
          <cell r="AW51">
            <v>0.24587366325119531</v>
          </cell>
          <cell r="BG51">
            <v>0.21756891950947249</v>
          </cell>
          <cell r="BQ51">
            <v>0.19524409311506946</v>
          </cell>
          <cell r="CA51">
            <v>0.16657601162813696</v>
          </cell>
          <cell r="CK51">
            <v>0.35029814520738478</v>
          </cell>
          <cell r="CU51">
            <v>0.22377977465287402</v>
          </cell>
          <cell r="DE51">
            <v>0.19977296444327963</v>
          </cell>
        </row>
      </sheetData>
      <sheetData sheetId="3">
        <row r="19">
          <cell r="D19">
            <v>0.62244113598221285</v>
          </cell>
          <cell r="G19">
            <v>0.39026473009288049</v>
          </cell>
          <cell r="J19">
            <v>0.52406742643011883</v>
          </cell>
          <cell r="M19">
            <v>0.48022551887018616</v>
          </cell>
          <cell r="P19">
            <v>0.46035731768219157</v>
          </cell>
          <cell r="S19">
            <v>0.61402684986208844</v>
          </cell>
          <cell r="V19">
            <v>0.75446042080433962</v>
          </cell>
          <cell r="Y19">
            <v>0.47313490614672399</v>
          </cell>
          <cell r="AB19">
            <v>0.30056286714272312</v>
          </cell>
          <cell r="AE19">
            <v>0.69467784720655845</v>
          </cell>
          <cell r="AH19">
            <v>0.5537067867056451</v>
          </cell>
        </row>
        <row r="47">
          <cell r="D47">
            <v>0.58259815407218163</v>
          </cell>
          <cell r="G47">
            <v>0.58213098772691763</v>
          </cell>
          <cell r="J47">
            <v>0.81367944007484105</v>
          </cell>
          <cell r="M47">
            <v>0.59975254102576969</v>
          </cell>
          <cell r="P47">
            <v>0.54643675814737303</v>
          </cell>
          <cell r="S47">
            <v>0.65733332912271591</v>
          </cell>
          <cell r="V47">
            <v>0.61076433892504456</v>
          </cell>
          <cell r="Y47">
            <v>0.55128141843586498</v>
          </cell>
          <cell r="AB47">
            <v>0.37605586197981328</v>
          </cell>
          <cell r="AE47">
            <v>0.69616554736389646</v>
          </cell>
          <cell r="AH47">
            <v>0.41712584487096765</v>
          </cell>
        </row>
        <row r="49">
          <cell r="D49">
            <v>-3.9842981910031217E-2</v>
          </cell>
          <cell r="G49">
            <v>0.19186625763403714</v>
          </cell>
          <cell r="J49">
            <v>0.28961201364472222</v>
          </cell>
          <cell r="M49">
            <v>0.11952702215558353</v>
          </cell>
          <cell r="P49">
            <v>8.6079440465181456E-2</v>
          </cell>
          <cell r="S49">
            <v>4.3306479260627473E-2</v>
          </cell>
          <cell r="V49">
            <v>-0.14369608187929506</v>
          </cell>
          <cell r="Y49">
            <v>7.814651228914099E-2</v>
          </cell>
          <cell r="AB49">
            <v>7.5492994837090155E-2</v>
          </cell>
          <cell r="AE49">
            <v>1.4877001573380122E-3</v>
          </cell>
          <cell r="AH49">
            <v>-0.13658094183467745</v>
          </cell>
        </row>
      </sheetData>
      <sheetData sheetId="4">
        <row r="19">
          <cell r="B19">
            <v>7.6</v>
          </cell>
          <cell r="C19">
            <v>0.70833333333333326</v>
          </cell>
          <cell r="D19">
            <v>66.628312562670118</v>
          </cell>
          <cell r="E19">
            <v>38.422308089725213</v>
          </cell>
          <cell r="F19">
            <v>0.256001355278142</v>
          </cell>
          <cell r="G19">
            <v>0.30068835912320602</v>
          </cell>
          <cell r="H19">
            <v>0.6268043384913079</v>
          </cell>
          <cell r="I19">
            <v>13.5</v>
          </cell>
          <cell r="J19">
            <v>0.41567460317460314</v>
          </cell>
          <cell r="K19">
            <v>131.73879310344827</v>
          </cell>
          <cell r="L19">
            <v>34.760908941381771</v>
          </cell>
          <cell r="M19">
            <v>0.45793601911164988</v>
          </cell>
          <cell r="N19">
            <v>0.56969796777240611</v>
          </cell>
          <cell r="O19">
            <v>0.44647927609416377</v>
          </cell>
          <cell r="P19">
            <v>11.3</v>
          </cell>
          <cell r="Q19">
            <v>0.52480158730158721</v>
          </cell>
          <cell r="R19">
            <v>117.72222222222221</v>
          </cell>
          <cell r="S19">
            <v>42.581261659939315</v>
          </cell>
          <cell r="T19">
            <v>0.50127607476339675</v>
          </cell>
          <cell r="U19">
            <v>0.62743392646508289</v>
          </cell>
          <cell r="V19">
            <v>0.54532805513428639</v>
          </cell>
          <cell r="W19">
            <v>10</v>
          </cell>
          <cell r="X19">
            <v>0.58928571428571419</v>
          </cell>
          <cell r="Y19">
            <v>89.95077838827838</v>
          </cell>
          <cell r="Z19">
            <v>37.137454185035921</v>
          </cell>
          <cell r="AA19">
            <v>0.33405429113030077</v>
          </cell>
          <cell r="AB19">
            <v>0.40466748449428175</v>
          </cell>
          <cell r="AC19">
            <v>0.55236206832742774</v>
          </cell>
          <cell r="AD19">
            <v>11.6</v>
          </cell>
          <cell r="AE19">
            <v>0.50992063492063489</v>
          </cell>
          <cell r="AF19">
            <v>118.71785361028682</v>
          </cell>
          <cell r="AG19">
            <v>37.789860397187233</v>
          </cell>
          <cell r="AH19">
            <v>0.44863311145864493</v>
          </cell>
          <cell r="AI19">
            <v>0.55730499125452682</v>
          </cell>
          <cell r="AJ19">
            <v>0.51939750618741332</v>
          </cell>
          <cell r="AK19">
            <v>10.5</v>
          </cell>
          <cell r="AL19">
            <v>0.56448412698412698</v>
          </cell>
          <cell r="AM19">
            <v>75.687525344687757</v>
          </cell>
          <cell r="AN19">
            <v>34.507697891790521</v>
          </cell>
          <cell r="AO19">
            <v>0.26118022587717232</v>
          </cell>
          <cell r="AP19">
            <v>0.30758745176357927</v>
          </cell>
          <cell r="AQ19">
            <v>0.51310479194001746</v>
          </cell>
          <cell r="AR19">
            <v>6.6</v>
          </cell>
          <cell r="AS19">
            <v>0.75793650793650791</v>
          </cell>
          <cell r="AT19">
            <v>51.038470017636691</v>
          </cell>
          <cell r="AU19">
            <v>35.740441600834458</v>
          </cell>
          <cell r="AV19">
            <v>0.18241374570612845</v>
          </cell>
          <cell r="AW19">
            <v>0.20265777003762528</v>
          </cell>
          <cell r="AX19">
            <v>0.64688076035673148</v>
          </cell>
          <cell r="AY19">
            <v>6</v>
          </cell>
          <cell r="AZ19">
            <v>0.78769841269841268</v>
          </cell>
          <cell r="BA19">
            <v>55.348484848484844</v>
          </cell>
          <cell r="BB19">
            <v>39.155668633734244</v>
          </cell>
          <cell r="BC19">
            <v>0.21672069321065332</v>
          </cell>
          <cell r="BD19">
            <v>0.24836016875877781</v>
          </cell>
          <cell r="BE19">
            <v>0.67983076391048569</v>
          </cell>
          <cell r="BF19">
            <v>4.5</v>
          </cell>
          <cell r="BG19">
            <v>0.86210317460317454</v>
          </cell>
          <cell r="BH19">
            <v>52.367647058823529</v>
          </cell>
          <cell r="BI19">
            <v>37.08199131463973</v>
          </cell>
          <cell r="BJ19">
            <v>0.19418966334034127</v>
          </cell>
          <cell r="BK19">
            <v>0.2183451955351943</v>
          </cell>
          <cell r="BL19">
            <v>0.73335157878957857</v>
          </cell>
          <cell r="BM19">
            <v>3.9</v>
          </cell>
          <cell r="BN19">
            <v>0.89186507936507942</v>
          </cell>
          <cell r="BO19">
            <v>31.555786555786558</v>
          </cell>
          <cell r="BP19">
            <v>36.733337357911616</v>
          </cell>
          <cell r="BQ19">
            <v>0.11591493531479596</v>
          </cell>
          <cell r="BR19">
            <v>0.11407060714339934</v>
          </cell>
          <cell r="BS19">
            <v>0.73630618492074351</v>
          </cell>
          <cell r="BT19">
            <v>6.8</v>
          </cell>
          <cell r="BU19">
            <v>0.74801587301587291</v>
          </cell>
          <cell r="BV19">
            <v>57.300397648686022</v>
          </cell>
          <cell r="BW19">
            <v>33.650384659563244</v>
          </cell>
          <cell r="BX19">
            <v>0.1928180422024218</v>
          </cell>
          <cell r="BY19">
            <v>0.2165179744998256</v>
          </cell>
          <cell r="BZ19">
            <v>0.64171629331266355</v>
          </cell>
        </row>
        <row r="47">
          <cell r="B47">
            <v>8.3000000000000007</v>
          </cell>
          <cell r="C47">
            <v>0.67361111111111105</v>
          </cell>
          <cell r="D47">
            <v>48.258433129359119</v>
          </cell>
          <cell r="E47">
            <v>39.92054654829797</v>
          </cell>
          <cell r="F47">
            <v>0.19265030260885055</v>
          </cell>
          <cell r="G47">
            <v>0.21629451825132939</v>
          </cell>
          <cell r="H47">
            <v>0.58214779253915472</v>
          </cell>
          <cell r="I47">
            <v>15.5</v>
          </cell>
          <cell r="J47">
            <v>0.3164682539682539</v>
          </cell>
          <cell r="K47">
            <v>104.65224765903309</v>
          </cell>
          <cell r="L47">
            <v>44.17856317807496</v>
          </cell>
          <cell r="M47">
            <v>0.4623385934932141</v>
          </cell>
          <cell r="N47">
            <v>0.57556290838710933</v>
          </cell>
          <cell r="O47">
            <v>0.368287184852025</v>
          </cell>
          <cell r="P47">
            <v>12</v>
          </cell>
          <cell r="Q47">
            <v>0.490079365079365</v>
          </cell>
          <cell r="R47">
            <v>90.061403505263158</v>
          </cell>
          <cell r="S47">
            <v>49.538580765831945</v>
          </cell>
          <cell r="T47">
            <v>0.44615141114296591</v>
          </cell>
          <cell r="U47">
            <v>0.55399896534480075</v>
          </cell>
          <cell r="V47">
            <v>0.50286328513245215</v>
          </cell>
          <cell r="W47">
            <v>9.1999999999999993</v>
          </cell>
          <cell r="X47">
            <v>0.62896825396825395</v>
          </cell>
          <cell r="Y47">
            <v>71.922101456521744</v>
          </cell>
          <cell r="Z47">
            <v>47.196516892649896</v>
          </cell>
          <cell r="AA47">
            <v>0.33944726763476085</v>
          </cell>
          <cell r="AB47">
            <v>0.41185180080421097</v>
          </cell>
          <cell r="AC47">
            <v>0.58554496333544537</v>
          </cell>
          <cell r="AD47">
            <v>8.9</v>
          </cell>
          <cell r="AE47">
            <v>0.64384920634920628</v>
          </cell>
          <cell r="AF47">
            <v>98.403361344537814</v>
          </cell>
          <cell r="AG47">
            <v>44.166029460761244</v>
          </cell>
          <cell r="AH47">
            <v>0.43460857561807914</v>
          </cell>
          <cell r="AI47">
            <v>0.53862204288728743</v>
          </cell>
          <cell r="AJ47">
            <v>0.62280377365682249</v>
          </cell>
          <cell r="AK47">
            <v>8.5</v>
          </cell>
          <cell r="AL47">
            <v>0.66369047619047616</v>
          </cell>
          <cell r="AM47">
            <v>56.013513513513516</v>
          </cell>
          <cell r="AN47">
            <v>43.699478272093053</v>
          </cell>
          <cell r="AO47">
            <v>0.24477613167273743</v>
          </cell>
          <cell r="AP47">
            <v>0.28573454707447654</v>
          </cell>
          <cell r="AQ47">
            <v>0.58809929036727626</v>
          </cell>
          <cell r="AR47">
            <v>9</v>
          </cell>
          <cell r="AS47">
            <v>0.63888888888888884</v>
          </cell>
          <cell r="AT47">
            <v>37.979840785824344</v>
          </cell>
          <cell r="AU47">
            <v>36.757197132471838</v>
          </cell>
          <cell r="AV47">
            <v>0.13960324948244396</v>
          </cell>
          <cell r="AW47">
            <v>0.14562727008984733</v>
          </cell>
          <cell r="AX47">
            <v>0.54023656512908058</v>
          </cell>
          <cell r="AY47">
            <v>5.2</v>
          </cell>
          <cell r="AZ47">
            <v>0.82738095238095233</v>
          </cell>
          <cell r="BA47">
            <v>45.496987951807228</v>
          </cell>
          <cell r="BB47">
            <v>42.156273120724414</v>
          </cell>
          <cell r="BC47">
            <v>0.19179834502666937</v>
          </cell>
          <cell r="BD47">
            <v>0.21515957305956565</v>
          </cell>
          <cell r="BE47">
            <v>0.70493667651667502</v>
          </cell>
          <cell r="BF47">
            <v>4.8</v>
          </cell>
          <cell r="BG47">
            <v>0.8472222222222221</v>
          </cell>
          <cell r="BH47">
            <v>49.058935361216726</v>
          </cell>
          <cell r="BI47">
            <v>39.396883621405131</v>
          </cell>
          <cell r="BJ47">
            <v>0.19327691670158922</v>
          </cell>
          <cell r="BK47">
            <v>0.21712926949542824</v>
          </cell>
          <cell r="BL47">
            <v>0.7212036316768633</v>
          </cell>
          <cell r="BM47">
            <v>6.6</v>
          </cell>
          <cell r="BN47">
            <v>0.75793650793650791</v>
          </cell>
          <cell r="BO47">
            <v>39.314602720114536</v>
          </cell>
          <cell r="BP47">
            <v>36.027693574698603</v>
          </cell>
          <cell r="BQ47">
            <v>0.14164144598112988</v>
          </cell>
          <cell r="BR47">
            <v>0.14834247723681704</v>
          </cell>
          <cell r="BS47">
            <v>0.6360177017965698</v>
          </cell>
          <cell r="BT47">
            <v>7.6</v>
          </cell>
          <cell r="BU47">
            <v>0.70833333333333326</v>
          </cell>
          <cell r="BV47">
            <v>45.467545277030666</v>
          </cell>
          <cell r="BW47">
            <v>45.469416932259385</v>
          </cell>
          <cell r="BX47">
            <v>0.20673827730876884</v>
          </cell>
          <cell r="BY47">
            <v>0.23506197743213397</v>
          </cell>
          <cell r="BZ47">
            <v>0.61367906215309342</v>
          </cell>
        </row>
        <row r="49">
          <cell r="B49">
            <v>-0.81098796016809693</v>
          </cell>
          <cell r="D49">
            <v>-1.5805399023100075</v>
          </cell>
          <cell r="E49">
            <v>0.19861635698266156</v>
          </cell>
          <cell r="I49">
            <v>-8.3198170565745855E-2</v>
          </cell>
          <cell r="K49">
            <v>-0.7730257425145215</v>
          </cell>
          <cell r="L49">
            <v>0.6835911741100098</v>
          </cell>
          <cell r="P49">
            <v>-0.16747660703370082</v>
          </cell>
          <cell r="R49">
            <v>-0.89879712229139486</v>
          </cell>
          <cell r="S49">
            <v>0.53313354513080391</v>
          </cell>
          <cell r="W49">
            <v>-0.96334743576902415</v>
          </cell>
          <cell r="Y49">
            <v>-0.77256068909530295</v>
          </cell>
          <cell r="Z49">
            <v>0.66251019167540282</v>
          </cell>
          <cell r="AD49">
            <v>-1.1021879227271048</v>
          </cell>
          <cell r="AF49">
            <v>-1.1320022274917019</v>
          </cell>
          <cell r="AG49">
            <v>0.53858175267640362</v>
          </cell>
          <cell r="AK49">
            <v>-1.387667921734892</v>
          </cell>
          <cell r="AM49">
            <v>-1.3145044391177363</v>
          </cell>
          <cell r="AN49">
            <v>0.77102641982349507</v>
          </cell>
          <cell r="AR49">
            <v>-5.6530208730221077E-2</v>
          </cell>
          <cell r="AT49">
            <v>-1.9002303837401424</v>
          </cell>
          <cell r="AU49">
            <v>0.43133797817589414</v>
          </cell>
          <cell r="AY49">
            <v>-1.3123311590249043</v>
          </cell>
          <cell r="BA49">
            <v>-1.1587214461168727</v>
          </cell>
          <cell r="BB49">
            <v>0.30802856558764802</v>
          </cell>
          <cell r="BF49">
            <v>-0.34418566319934785</v>
          </cell>
          <cell r="BH49">
            <v>-1.1267872294268955</v>
          </cell>
          <cell r="BI49">
            <v>0.54882829835580793</v>
          </cell>
          <cell r="BM49">
            <v>-0.29601548050385285</v>
          </cell>
          <cell r="BO49">
            <v>-1.0914197574084961</v>
          </cell>
          <cell r="BP49">
            <v>0.27572227768049018</v>
          </cell>
          <cell r="BT49">
            <v>-1.4372248807827948</v>
          </cell>
          <cell r="BV49">
            <v>-1.4946984990484413</v>
          </cell>
          <cell r="BW49">
            <v>0.9190820103951669</v>
          </cell>
        </row>
        <row r="51">
          <cell r="H51">
            <v>3.8120685056413195E-2</v>
          </cell>
          <cell r="O51">
            <v>8.8226118737032566E-3</v>
          </cell>
          <cell r="V51">
            <v>7.1065064419953972E-3</v>
          </cell>
          <cell r="AC51">
            <v>8.8543287590201358E-2</v>
          </cell>
          <cell r="AJ51">
            <v>0.1011345365798022</v>
          </cell>
          <cell r="AQ51">
            <v>0.12126602468611114</v>
          </cell>
          <cell r="AX51">
            <v>-1.2112715935823415E-2</v>
          </cell>
          <cell r="BE51">
            <v>5.9489404288633585E-2</v>
          </cell>
          <cell r="BL51">
            <v>8.3034381981147432E-3</v>
          </cell>
          <cell r="BS51">
            <v>5.75730714274858E-3</v>
          </cell>
          <cell r="BZ51">
            <v>7.9723451084451447E-2</v>
          </cell>
        </row>
      </sheetData>
      <sheetData sheetId="5">
        <row r="17">
          <cell r="B17">
            <v>2.65462729352992</v>
          </cell>
          <cell r="C17">
            <v>0.79948096518922318</v>
          </cell>
          <cell r="D17">
            <v>5.4615670978847151</v>
          </cell>
          <cell r="E17">
            <v>0.28823367571908565</v>
          </cell>
          <cell r="F17">
            <v>5.3820960698689957</v>
          </cell>
          <cell r="G17">
            <v>0.30270828169439296</v>
          </cell>
          <cell r="H17">
            <v>2.4104046242774571</v>
          </cell>
          <cell r="I17">
            <v>0.84396292290302011</v>
          </cell>
          <cell r="J17">
            <v>3.3661678348171997</v>
          </cell>
          <cell r="K17">
            <v>0.66988318310751815</v>
          </cell>
          <cell r="L17">
            <v>2.470600717961414</v>
          </cell>
          <cell r="M17">
            <v>0.8329989935430574</v>
          </cell>
          <cell r="N17">
            <v>2.6612939332885603</v>
          </cell>
          <cell r="O17">
            <v>0.79826672414950051</v>
          </cell>
          <cell r="P17">
            <v>3.0096274591879451</v>
          </cell>
          <cell r="Q17">
            <v>0.73482233867627123</v>
          </cell>
          <cell r="R17">
            <v>2.0692341941228851</v>
          </cell>
          <cell r="S17">
            <v>0.90610264438663735</v>
          </cell>
          <cell r="T17">
            <v>2.2516069077673664</v>
          </cell>
          <cell r="U17">
            <v>0.87288584530195368</v>
          </cell>
          <cell r="V17">
            <v>2.8843756151978477</v>
          </cell>
          <cell r="W17">
            <v>0.75763532014517476</v>
          </cell>
        </row>
        <row r="45">
          <cell r="B45">
            <v>5.2856372234498341</v>
          </cell>
          <cell r="C45">
            <v>0.32027699610027532</v>
          </cell>
          <cell r="D45">
            <v>5.1705887935575232</v>
          </cell>
          <cell r="E45">
            <v>0.34123155944680172</v>
          </cell>
          <cell r="F45">
            <v>6.0328896521999003</v>
          </cell>
          <cell r="G45">
            <v>0.18417476186078394</v>
          </cell>
          <cell r="H45">
            <v>5.8298025149877271</v>
          </cell>
          <cell r="I45">
            <v>0.22116442165501646</v>
          </cell>
          <cell r="J45">
            <v>6.8194537270794084</v>
          </cell>
          <cell r="K45">
            <v>4.0912426611251079E-2</v>
          </cell>
          <cell r="L45">
            <v>5.1727492940494457</v>
          </cell>
          <cell r="M45">
            <v>0.34083805260398287</v>
          </cell>
          <cell r="N45">
            <v>6.0225646913517537</v>
          </cell>
          <cell r="O45">
            <v>0.186055318130395</v>
          </cell>
          <cell r="P45">
            <v>5.002179245209363</v>
          </cell>
          <cell r="Q45">
            <v>0.37190515101449756</v>
          </cell>
          <cell r="R45">
            <v>3.9090944432090851</v>
          </cell>
          <cell r="S45">
            <v>0.5709962185595312</v>
          </cell>
          <cell r="T45">
            <v>3.7923200836500004</v>
          </cell>
          <cell r="U45">
            <v>0.59226513736982112</v>
          </cell>
          <cell r="V45">
            <v>5.0847376762021401</v>
          </cell>
          <cell r="W45">
            <v>0.35686821505937594</v>
          </cell>
        </row>
        <row r="47">
          <cell r="B47">
            <v>2.4901010494415843</v>
          </cell>
          <cell r="D47">
            <v>-0.1953417956451764</v>
          </cell>
          <cell r="F47">
            <v>0.40850427845007253</v>
          </cell>
          <cell r="H47">
            <v>3.2045181244846122</v>
          </cell>
          <cell r="J47">
            <v>2.5535016105044717</v>
          </cell>
          <cell r="L47">
            <v>2.674214285770149</v>
          </cell>
          <cell r="N47">
            <v>2.9597432881695251</v>
          </cell>
          <cell r="P47">
            <v>1.8310524827094721</v>
          </cell>
          <cell r="R47">
            <v>2.2978865313382446</v>
          </cell>
          <cell r="T47">
            <v>1.8793481632455755</v>
          </cell>
          <cell r="V47">
            <v>2.0454052909257836</v>
          </cell>
        </row>
        <row r="49">
          <cell r="C49">
            <v>-0.47920396908894786</v>
          </cell>
          <cell r="E49">
            <v>5.2997883727716077E-2</v>
          </cell>
          <cell r="G49">
            <v>-0.11853351983360902</v>
          </cell>
          <cell r="I49">
            <v>-0.62279850124800362</v>
          </cell>
          <cell r="K49">
            <v>-0.6289707564962671</v>
          </cell>
          <cell r="M49">
            <v>-0.49216094093907453</v>
          </cell>
          <cell r="O49">
            <v>-0.61221140601910551</v>
          </cell>
          <cell r="Q49">
            <v>-0.36291718766177367</v>
          </cell>
          <cell r="S49">
            <v>-0.33510642582710615</v>
          </cell>
          <cell r="U49">
            <v>-0.28062070793213256</v>
          </cell>
          <cell r="W49">
            <v>-0.40076710508579882</v>
          </cell>
        </row>
      </sheetData>
      <sheetData sheetId="6">
        <row r="19">
          <cell r="B19">
            <v>1.1155668651039621</v>
          </cell>
          <cell r="C19">
            <v>66.691349889075596</v>
          </cell>
          <cell r="D19">
            <v>0.30380600637744043</v>
          </cell>
          <cell r="E19">
            <v>22.602759812502203</v>
          </cell>
          <cell r="F19">
            <v>0.42532354935121364</v>
          </cell>
          <cell r="G19">
            <v>0.44217700291028628</v>
          </cell>
          <cell r="H19">
            <v>56.934654519472467</v>
          </cell>
          <cell r="I19">
            <v>0.42891562697011887</v>
          </cell>
          <cell r="J19">
            <v>10.798034503407282</v>
          </cell>
          <cell r="K19">
            <v>0.72429325856365734</v>
          </cell>
          <cell r="L19">
            <v>0.65672794956891256</v>
          </cell>
          <cell r="M19">
            <v>48.630497618679897</v>
          </cell>
          <cell r="N19">
            <v>0.4061947830017657</v>
          </cell>
          <cell r="O19">
            <v>12.972645623066866</v>
          </cell>
          <cell r="P19">
            <v>0.6692184612200992</v>
          </cell>
          <cell r="Q19">
            <v>1.1271649212464421</v>
          </cell>
          <cell r="R19">
            <v>69.332232101718205</v>
          </cell>
          <cell r="S19">
            <v>0.25050093475766555</v>
          </cell>
          <cell r="T19">
            <v>19.57636246440758</v>
          </cell>
          <cell r="U19">
            <v>0.50197091821663387</v>
          </cell>
          <cell r="V19">
            <v>0.79920917832429683</v>
          </cell>
          <cell r="W19">
            <v>74.03588389699226</v>
          </cell>
          <cell r="X19">
            <v>0.34734787833632558</v>
          </cell>
          <cell r="Y19">
            <v>20.552628819835231</v>
          </cell>
          <cell r="Z19">
            <v>0.47724572887476718</v>
          </cell>
          <cell r="AA19">
            <v>1.2255675106158808</v>
          </cell>
          <cell r="AB19">
            <v>48.254559910041252</v>
          </cell>
          <cell r="AC19">
            <v>0.34237963556780454</v>
          </cell>
          <cell r="AD19">
            <v>20.248064887458966</v>
          </cell>
          <cell r="AE19">
            <v>0.48495919851636715</v>
          </cell>
          <cell r="AF19">
            <v>0.98321616447283533</v>
          </cell>
          <cell r="AG19">
            <v>40.520595327825994</v>
          </cell>
          <cell r="AH19">
            <v>0.32018643500295874</v>
          </cell>
          <cell r="AI19">
            <v>12.756389047062756</v>
          </cell>
          <cell r="AJ19">
            <v>0.6746954345464854</v>
          </cell>
          <cell r="AK19">
            <v>0.95434157790573948</v>
          </cell>
          <cell r="AL19">
            <v>51.830196581062168</v>
          </cell>
          <cell r="AM19">
            <v>0.37016067136183434</v>
          </cell>
          <cell r="AN19">
            <v>18.309520689586428</v>
          </cell>
          <cell r="AO19">
            <v>0.53405530028562198</v>
          </cell>
          <cell r="AP19">
            <v>0.81584048038309043</v>
          </cell>
          <cell r="AQ19">
            <v>64.231582491408957</v>
          </cell>
          <cell r="AR19">
            <v>0.31279824381713106</v>
          </cell>
          <cell r="AS19">
            <v>16.391480387378152</v>
          </cell>
          <cell r="AT19">
            <v>0.58263211477254218</v>
          </cell>
          <cell r="AU19">
            <v>1.5228109592460837</v>
          </cell>
          <cell r="AV19">
            <v>23.038678832205743</v>
          </cell>
          <cell r="AW19">
            <v>0.31741474962277078</v>
          </cell>
          <cell r="AX19">
            <v>11.136037068289456</v>
          </cell>
          <cell r="AY19">
            <v>0.71573291294866626</v>
          </cell>
          <cell r="AZ19">
            <v>1.3384270218208674</v>
          </cell>
          <cell r="BA19">
            <v>58.01578063360563</v>
          </cell>
          <cell r="BB19">
            <v>0.35004449180021774</v>
          </cell>
          <cell r="BC19">
            <v>27.180915755543058</v>
          </cell>
          <cell r="BD19">
            <v>0.30937591692594996</v>
          </cell>
        </row>
        <row r="47">
          <cell r="B47">
            <v>0.88346681775528202</v>
          </cell>
          <cell r="C47">
            <v>35.50002345972036</v>
          </cell>
          <cell r="D47">
            <v>0.28972607660347477</v>
          </cell>
          <cell r="E47">
            <v>9.0867058144038175</v>
          </cell>
          <cell r="F47">
            <v>0.7676348380686111</v>
          </cell>
          <cell r="G47">
            <v>0.51479574417101426</v>
          </cell>
          <cell r="H47">
            <v>53.139759734019229</v>
          </cell>
          <cell r="I47">
            <v>0.27323068496859509</v>
          </cell>
          <cell r="J47">
            <v>7.4745319951354787</v>
          </cell>
          <cell r="K47">
            <v>0.80846519416128704</v>
          </cell>
          <cell r="L47">
            <v>0.81501811432564408</v>
          </cell>
          <cell r="M47">
            <v>47.828096944723647</v>
          </cell>
          <cell r="N47">
            <v>0.21309947720309069</v>
          </cell>
          <cell r="O47">
            <v>8.3067807242370026</v>
          </cell>
          <cell r="P47">
            <v>0.78738743470336825</v>
          </cell>
          <cell r="Q47">
            <v>0.8073498886571786</v>
          </cell>
          <cell r="R47">
            <v>37.573291254990501</v>
          </cell>
          <cell r="S47">
            <v>0.1133850724664342</v>
          </cell>
          <cell r="T47">
            <v>3.4395126471366941</v>
          </cell>
          <cell r="U47">
            <v>0.91065720029025232</v>
          </cell>
          <cell r="V47">
            <v>0.66275509392080079</v>
          </cell>
          <cell r="W47">
            <v>45.514180432744269</v>
          </cell>
          <cell r="X47">
            <v>0.30015398253573305</v>
          </cell>
          <cell r="Y47">
            <v>9.0540713236830026</v>
          </cell>
          <cell r="Z47">
            <v>0.76846134812671296</v>
          </cell>
          <cell r="AA47">
            <v>0.79322862218455703</v>
          </cell>
          <cell r="AB47">
            <v>28.589398209637803</v>
          </cell>
          <cell r="AC47">
            <v>0.25939988670502939</v>
          </cell>
          <cell r="AD47">
            <v>5.8826522005724815</v>
          </cell>
          <cell r="AE47">
            <v>0.84878157822106604</v>
          </cell>
          <cell r="AF47">
            <v>0.97034486850654122</v>
          </cell>
          <cell r="AG47">
            <v>35.835462029197316</v>
          </cell>
          <cell r="AH47">
            <v>0.28033377837040852</v>
          </cell>
          <cell r="AI47">
            <v>9.7479782674287314</v>
          </cell>
          <cell r="AJ47">
            <v>0.75088727064840688</v>
          </cell>
          <cell r="AK47">
            <v>0.88761990752435038</v>
          </cell>
          <cell r="AL47">
            <v>28.528646597944704</v>
          </cell>
          <cell r="AM47">
            <v>0.30532757043064523</v>
          </cell>
          <cell r="AN47">
            <v>7.7316863030302923</v>
          </cell>
          <cell r="AO47">
            <v>0.80195243366572455</v>
          </cell>
          <cell r="AP47">
            <v>0.74333264845619385</v>
          </cell>
          <cell r="AQ47">
            <v>49.640136751676408</v>
          </cell>
          <cell r="AR47">
            <v>0.30736927017948212</v>
          </cell>
          <cell r="AS47">
            <v>11.34165998660842</v>
          </cell>
          <cell r="AT47">
            <v>0.71052525055182325</v>
          </cell>
          <cell r="AU47">
            <v>0.92970884735706172</v>
          </cell>
          <cell r="AV47">
            <v>28.187785369155097</v>
          </cell>
          <cell r="AW47">
            <v>0.24646929487948852</v>
          </cell>
          <cell r="AX47">
            <v>6.4590811725213815</v>
          </cell>
          <cell r="AY47">
            <v>0.83418278006077207</v>
          </cell>
          <cell r="AZ47">
            <v>0.90517763933824646</v>
          </cell>
          <cell r="BA47">
            <v>45.766465536635287</v>
          </cell>
          <cell r="BB47">
            <v>0.35968717468406913</v>
          </cell>
          <cell r="BC47">
            <v>14.900681898782492</v>
          </cell>
          <cell r="BD47">
            <v>0.6203884859679315</v>
          </cell>
        </row>
        <row r="49">
          <cell r="B49">
            <v>-0.82962595287231489</v>
          </cell>
          <cell r="C49">
            <v>-2.2267685614974386</v>
          </cell>
          <cell r="D49">
            <v>-0.16933306818894822</v>
          </cell>
          <cell r="E49">
            <v>-3.2021095283918277</v>
          </cell>
          <cell r="G49">
            <v>0.54454854687158161</v>
          </cell>
          <cell r="H49">
            <v>-0.24604958384178977</v>
          </cell>
          <cell r="I49">
            <v>-1.5976140998738342</v>
          </cell>
          <cell r="J49">
            <v>-1.3052024520155525</v>
          </cell>
          <cell r="L49">
            <v>0.77419755278185232</v>
          </cell>
          <cell r="M49">
            <v>-5.9402307389566644E-2</v>
          </cell>
          <cell r="N49">
            <v>-2.277499072646183</v>
          </cell>
          <cell r="O49">
            <v>-1.5794326995310914</v>
          </cell>
          <cell r="Q49">
            <v>-1.1847251292769645</v>
          </cell>
          <cell r="R49">
            <v>-2.1641546163817305</v>
          </cell>
          <cell r="S49">
            <v>-2.7912780573372653</v>
          </cell>
          <cell r="T49">
            <v>-6.0217576376086264</v>
          </cell>
          <cell r="V49">
            <v>-0.66640241218848262</v>
          </cell>
          <cell r="W49">
            <v>-1.7225836228075497</v>
          </cell>
          <cell r="X49">
            <v>-0.52018230901659246</v>
          </cell>
          <cell r="Y49">
            <v>-2.8853216359690514</v>
          </cell>
          <cell r="AA49">
            <v>-1.5417338751951615</v>
          </cell>
          <cell r="AB49">
            <v>-1.8521135136074451</v>
          </cell>
          <cell r="AC49">
            <v>-0.98635094717961502</v>
          </cell>
          <cell r="AD49">
            <v>-4.3184500778442159</v>
          </cell>
          <cell r="AF49">
            <v>-4.705127005962817E-2</v>
          </cell>
          <cell r="AG49">
            <v>-0.43786857958403314</v>
          </cell>
          <cell r="AH49">
            <v>-0.47359810176089701</v>
          </cell>
          <cell r="AI49">
            <v>-0.95601633319342127</v>
          </cell>
          <cell r="AK49">
            <v>-0.25851540118152494</v>
          </cell>
          <cell r="AL49">
            <v>-2.1097978245766202</v>
          </cell>
          <cell r="AM49">
            <v>-0.68532641311882525</v>
          </cell>
          <cell r="AN49">
            <v>-3.031992189231536</v>
          </cell>
          <cell r="AP49">
            <v>-0.33185952390802909</v>
          </cell>
          <cell r="AQ49">
            <v>-0.91611823628798827</v>
          </cell>
          <cell r="AR49">
            <v>-6.2510936046067389E-2</v>
          </cell>
          <cell r="AS49">
            <v>-1.3066702485186377</v>
          </cell>
          <cell r="AU49">
            <v>-1.7468544225534344</v>
          </cell>
          <cell r="AV49">
            <v>0.7230092146561784</v>
          </cell>
          <cell r="AW49">
            <v>-0.89940187856275555</v>
          </cell>
          <cell r="AX49">
            <v>-1.9265549281445749</v>
          </cell>
          <cell r="AZ49">
            <v>-1.3871432906169323</v>
          </cell>
          <cell r="BA49">
            <v>-0.84343518650694671</v>
          </cell>
          <cell r="BB49">
            <v>9.7098641100457073E-2</v>
          </cell>
          <cell r="BC49">
            <v>-2.1239346826074312</v>
          </cell>
        </row>
        <row r="51">
          <cell r="F51">
            <v>0.34231128871739747</v>
          </cell>
          <cell r="K51">
            <v>8.4171935597629699E-2</v>
          </cell>
          <cell r="P51">
            <v>0.11816897348326905</v>
          </cell>
          <cell r="U51">
            <v>0.40868628207361846</v>
          </cell>
          <cell r="Z51">
            <v>0.29121561925194578</v>
          </cell>
          <cell r="AE51">
            <v>0.36382237970469888</v>
          </cell>
          <cell r="AJ51">
            <v>7.6191836101921484E-2</v>
          </cell>
          <cell r="AO51">
            <v>0.26789713338010257</v>
          </cell>
          <cell r="AT51">
            <v>0.12789313577928108</v>
          </cell>
          <cell r="AY51">
            <v>0.11844986711210581</v>
          </cell>
          <cell r="BD51">
            <v>0.31101256904198155</v>
          </cell>
        </row>
      </sheetData>
      <sheetData sheetId="7">
        <row r="19">
          <cell r="B19">
            <v>18.698072632663571</v>
          </cell>
          <cell r="C19">
            <v>0.26864873646793302</v>
          </cell>
          <cell r="D19">
            <v>9.4938736797148329E-2</v>
          </cell>
          <cell r="E19">
            <v>0.59957115064117927</v>
          </cell>
          <cell r="F19">
            <v>39.26792065175939</v>
          </cell>
          <cell r="G19">
            <v>0.12103796805124216</v>
          </cell>
          <cell r="H19">
            <v>8.9829986247912288E-2</v>
          </cell>
          <cell r="I19">
            <v>0.61748001155677368</v>
          </cell>
          <cell r="J19">
            <v>26.155342864094951</v>
          </cell>
          <cell r="K19">
            <v>0.28445219302363223</v>
          </cell>
          <cell r="L19">
            <v>0.14061495363886187</v>
          </cell>
          <cell r="M19">
            <v>0.43945195776120954</v>
          </cell>
          <cell r="N19">
            <v>15.41185695155573</v>
          </cell>
          <cell r="O19">
            <v>0.20927067084688039</v>
          </cell>
          <cell r="P19">
            <v>6.0957218257391449E-2</v>
          </cell>
          <cell r="Q19">
            <v>0.71869426760765598</v>
          </cell>
          <cell r="R19">
            <v>18.533590396338397</v>
          </cell>
          <cell r="S19">
            <v>0.69144502350917403</v>
          </cell>
          <cell r="T19">
            <v>0.24220272221407591</v>
          </cell>
          <cell r="U19">
            <v>8.3333333333333301E-2</v>
          </cell>
          <cell r="V19">
            <v>21.467032765301987</v>
          </cell>
          <cell r="W19">
            <v>0.34151023760042454</v>
          </cell>
          <cell r="X19">
            <v>0.13855989659880777</v>
          </cell>
          <cell r="Y19">
            <v>0.44665601486856732</v>
          </cell>
          <cell r="Z19">
            <v>10.09156171314741</v>
          </cell>
          <cell r="AA19">
            <v>0.21913571560963976</v>
          </cell>
          <cell r="AB19">
            <v>4.1795868195195651E-2</v>
          </cell>
          <cell r="AC19">
            <v>0.78586488983938652</v>
          </cell>
          <cell r="AD19">
            <v>19.41621478748997</v>
          </cell>
          <cell r="AE19">
            <v>0.24488410576577926</v>
          </cell>
          <cell r="AF19">
            <v>8.9864253276665765E-2</v>
          </cell>
          <cell r="AG19">
            <v>0.61735988757616</v>
          </cell>
          <cell r="AH19">
            <v>33.231051344026554</v>
          </cell>
          <cell r="AI19">
            <v>0.29772722347242919</v>
          </cell>
          <cell r="AJ19">
            <v>0.18699260547983579</v>
          </cell>
          <cell r="AK19">
            <v>0.27687386583693974</v>
          </cell>
          <cell r="AL19">
            <v>31.338711305099384</v>
          </cell>
          <cell r="AM19">
            <v>0.20241303554796375</v>
          </cell>
          <cell r="AN19">
            <v>0.11988957365455999</v>
          </cell>
          <cell r="AO19">
            <v>0.51210532847965462</v>
          </cell>
          <cell r="AP19">
            <v>37.427717875787579</v>
          </cell>
          <cell r="AQ19">
            <v>0.12463391777541241</v>
          </cell>
          <cell r="AR19">
            <v>8.8164022821567392E-2</v>
          </cell>
          <cell r="AS19">
            <v>0.62332009065347949</v>
          </cell>
        </row>
        <row r="47">
          <cell r="B47">
            <v>6.890877704121209</v>
          </cell>
          <cell r="C47">
            <v>0.17352750142489359</v>
          </cell>
          <cell r="D47">
            <v>2.2599803342730481E-2</v>
          </cell>
          <cell r="E47">
            <v>0.85315720569163278</v>
          </cell>
          <cell r="F47">
            <v>14.034481677677217</v>
          </cell>
          <cell r="G47">
            <v>0.13149702228374358</v>
          </cell>
          <cell r="H47">
            <v>3.4879809193304891E-2</v>
          </cell>
          <cell r="I47">
            <v>0.81010931860043223</v>
          </cell>
          <cell r="J47">
            <v>13.510962102969089</v>
          </cell>
          <cell r="K47">
            <v>0.14656536324936748</v>
          </cell>
          <cell r="L47">
            <v>3.7426518394084937E-2</v>
          </cell>
          <cell r="M47">
            <v>0.80118176176835021</v>
          </cell>
          <cell r="N47">
            <v>12.475196635689969</v>
          </cell>
          <cell r="O47">
            <v>0.14108767001327921</v>
          </cell>
          <cell r="P47">
            <v>3.3265822456824246E-2</v>
          </cell>
          <cell r="Q47">
            <v>0.81576719202851888</v>
          </cell>
          <cell r="R47">
            <v>12.295082508028814</v>
          </cell>
          <cell r="S47">
            <v>0.12104020064423034</v>
          </cell>
          <cell r="T47">
            <v>2.8126965895103394E-2</v>
          </cell>
          <cell r="U47">
            <v>0.83378159037153654</v>
          </cell>
          <cell r="V47">
            <v>9.4334850781015103</v>
          </cell>
          <cell r="W47">
            <v>1.11665062943535</v>
          </cell>
          <cell r="X47">
            <v>0.19909084324936652</v>
          </cell>
          <cell r="Y47">
            <v>0.23446317158788968</v>
          </cell>
          <cell r="Z47">
            <v>4.983034547930659</v>
          </cell>
          <cell r="AA47">
            <v>0.25039930359675727</v>
          </cell>
          <cell r="AB47">
            <v>2.3582444393347925E-2</v>
          </cell>
          <cell r="AC47">
            <v>0.84971253135573421</v>
          </cell>
          <cell r="AD47">
            <v>9.1915965906694055</v>
          </cell>
          <cell r="AE47">
            <v>0.17410554127235281</v>
          </cell>
          <cell r="AF47">
            <v>3.0245819301979018E-2</v>
          </cell>
          <cell r="AG47">
            <v>0.82635389340364618</v>
          </cell>
          <cell r="AH47">
            <v>10.922391775511416</v>
          </cell>
          <cell r="AI47">
            <v>0.17766516033924176</v>
          </cell>
          <cell r="AJ47">
            <v>3.6675988386992348E-2</v>
          </cell>
          <cell r="AK47">
            <v>0.80381276466826901</v>
          </cell>
          <cell r="AL47">
            <v>1.5543676161103548</v>
          </cell>
          <cell r="AM47">
            <v>0.29451323275436025</v>
          </cell>
          <cell r="AN47">
            <v>8.6520766155266972E-3</v>
          </cell>
          <cell r="AO47">
            <v>0.90205133266825022</v>
          </cell>
          <cell r="AP47">
            <v>5.7151659964948172</v>
          </cell>
          <cell r="AQ47">
            <v>0.14878774167170331</v>
          </cell>
          <cell r="AR47">
            <v>1.6071551531860361E-2</v>
          </cell>
          <cell r="AS47">
            <v>0.87604216603097318</v>
          </cell>
        </row>
        <row r="49">
          <cell r="B49">
            <v>-3.5022781028557048</v>
          </cell>
          <cell r="C49">
            <v>-1.5488395212997053</v>
          </cell>
          <cell r="D49">
            <v>-4.9968729567525632</v>
          </cell>
          <cell r="F49">
            <v>-3.6079150663166915</v>
          </cell>
          <cell r="G49">
            <v>0.29643824465122037</v>
          </cell>
          <cell r="H49">
            <v>-3.3221720617565786</v>
          </cell>
          <cell r="J49">
            <v>-2.3315051503975281</v>
          </cell>
          <cell r="K49">
            <v>-2.340370202050579</v>
          </cell>
          <cell r="L49">
            <v>-4.6173095006489362</v>
          </cell>
          <cell r="N49">
            <v>-0.75213839413161843</v>
          </cell>
          <cell r="O49">
            <v>-1.3981587580052079</v>
          </cell>
          <cell r="P49">
            <v>-2.1397810633069558</v>
          </cell>
          <cell r="R49">
            <v>-1.4549735858297108</v>
          </cell>
          <cell r="S49">
            <v>-6.0340675274184292</v>
          </cell>
          <cell r="T49">
            <v>-7.4012470245730766</v>
          </cell>
          <cell r="V49">
            <v>-2.8939175257331584</v>
          </cell>
          <cell r="W49">
            <v>4.3218992974902948</v>
          </cell>
          <cell r="X49">
            <v>1.302909570542532</v>
          </cell>
          <cell r="Z49">
            <v>-2.488723907235868</v>
          </cell>
          <cell r="AA49">
            <v>0.47744190402754239</v>
          </cell>
          <cell r="AB49">
            <v>-2.0231642140170369</v>
          </cell>
          <cell r="AD49">
            <v>-2.6354317391392379</v>
          </cell>
          <cell r="AE49">
            <v>-1.2109066074767028</v>
          </cell>
          <cell r="AF49">
            <v>-3.814425729551163</v>
          </cell>
          <cell r="AH49">
            <v>-3.89589982847659</v>
          </cell>
          <cell r="AI49">
            <v>-1.826951763031448</v>
          </cell>
          <cell r="AJ49">
            <v>-5.6516753809057523</v>
          </cell>
          <cell r="AL49">
            <v>-10.172412513249885</v>
          </cell>
          <cell r="AM49">
            <v>1.3483435250150277</v>
          </cell>
          <cell r="AN49">
            <v>-8.9612280536950699</v>
          </cell>
          <cell r="AP49">
            <v>-6.4914617765658438</v>
          </cell>
          <cell r="AQ49">
            <v>0.63464810774773728</v>
          </cell>
          <cell r="AR49">
            <v>-5.8980116081482459</v>
          </cell>
        </row>
        <row r="51">
          <cell r="E51">
            <v>0.25358605505045351</v>
          </cell>
          <cell r="I51">
            <v>0.19262930704365855</v>
          </cell>
          <cell r="M51">
            <v>0.36172980400714067</v>
          </cell>
          <cell r="Q51">
            <v>9.7072924420862905E-2</v>
          </cell>
          <cell r="U51">
            <v>0.75044825703820328</v>
          </cell>
          <cell r="Y51">
            <v>-0.21219284328067764</v>
          </cell>
          <cell r="AC51">
            <v>6.3847641516347697E-2</v>
          </cell>
          <cell r="AG51">
            <v>0.20899400582748617</v>
          </cell>
          <cell r="AK51">
            <v>0.52693889883132927</v>
          </cell>
          <cell r="AO51">
            <v>0.3899460041885956</v>
          </cell>
          <cell r="AS51">
            <v>0.25272207537749369</v>
          </cell>
        </row>
      </sheetData>
      <sheetData sheetId="8">
        <row r="16">
          <cell r="F16">
            <v>0.65965773193210397</v>
          </cell>
          <cell r="K16">
            <v>0.44909260107801646</v>
          </cell>
          <cell r="P16">
            <v>0.4568628949412793</v>
          </cell>
          <cell r="U16">
            <v>0.68108408780916574</v>
          </cell>
          <cell r="Z16">
            <v>0.54333636106830019</v>
          </cell>
          <cell r="AE16">
            <v>0.63774514006080363</v>
          </cell>
          <cell r="AJ16">
            <v>0.72881653700162874</v>
          </cell>
          <cell r="AO16">
            <v>0.67076738582361706</v>
          </cell>
          <cell r="AT16">
            <v>0.74195086234949492</v>
          </cell>
          <cell r="AY16">
            <v>0.77670048061031971</v>
          </cell>
          <cell r="BD16">
            <v>0.63282860527469653</v>
          </cell>
        </row>
        <row r="44">
          <cell r="F44">
            <v>0.52927903585010727</v>
          </cell>
          <cell r="K44">
            <v>0.47761651287758417</v>
          </cell>
          <cell r="P44">
            <v>0.44840759069928449</v>
          </cell>
          <cell r="U44">
            <v>0.50546024726188798</v>
          </cell>
          <cell r="Z44">
            <v>0.42065822867061409</v>
          </cell>
          <cell r="AE44">
            <v>0.47345282693614155</v>
          </cell>
          <cell r="AJ44">
            <v>0.45727365015258126</v>
          </cell>
          <cell r="AO44">
            <v>0.59002688118380275</v>
          </cell>
          <cell r="AT44">
            <v>0.66327536175162338</v>
          </cell>
          <cell r="AY44">
            <v>0.67754212628184562</v>
          </cell>
          <cell r="BD44">
            <v>0.53626283007062714</v>
          </cell>
        </row>
        <row r="48">
          <cell r="F48">
            <v>-0.10413640874020624</v>
          </cell>
          <cell r="K48">
            <v>5.8592890566560862E-2</v>
          </cell>
          <cell r="P48">
            <v>4.9354930078392978E-3</v>
          </cell>
          <cell r="U48">
            <v>-0.15928263316132407</v>
          </cell>
          <cell r="Z48">
            <v>-0.10692900907815955</v>
          </cell>
          <cell r="AE48">
            <v>-6.6534724947385104E-2</v>
          </cell>
          <cell r="AJ48">
            <v>-0.23807752733221865</v>
          </cell>
          <cell r="AO48">
            <v>-8.0740504639814303E-2</v>
          </cell>
          <cell r="AT48">
            <v>-7.8675500597871539E-2</v>
          </cell>
          <cell r="AY48">
            <v>-7.3731998839937862E-2</v>
          </cell>
          <cell r="BD48">
            <v>-6.2057127795228206E-2</v>
          </cell>
        </row>
      </sheetData>
      <sheetData sheetId="9">
        <row r="49">
          <cell r="H49">
            <v>0.16659044279308699</v>
          </cell>
          <cell r="P49">
            <v>0.36365630608361832</v>
          </cell>
          <cell r="X49">
            <v>0.26144685036363102</v>
          </cell>
          <cell r="AF49">
            <v>0.19080561507219307</v>
          </cell>
          <cell r="AN49">
            <v>0.21058681691406783</v>
          </cell>
          <cell r="AV49">
            <v>0.16881174098924501</v>
          </cell>
          <cell r="BD49">
            <v>9.6056811325256564E-2</v>
          </cell>
          <cell r="BL49">
            <v>0.17772259839601878</v>
          </cell>
          <cell r="BT49">
            <v>0.20424773009456121</v>
          </cell>
          <cell r="CB49">
            <v>0.17095248278145914</v>
          </cell>
          <cell r="CJ49">
            <v>0.12995597005691584</v>
          </cell>
        </row>
      </sheetData>
      <sheetData sheetId="10">
        <row r="49">
          <cell r="H49">
            <v>0.396266579470888</v>
          </cell>
          <cell r="P49">
            <v>0.51347194153875075</v>
          </cell>
          <cell r="X49">
            <v>0.40537930034372516</v>
          </cell>
          <cell r="AF49">
            <v>0.42427447300477222</v>
          </cell>
          <cell r="AN49">
            <v>0.44127508688830414</v>
          </cell>
          <cell r="AV49">
            <v>0.40495233269578146</v>
          </cell>
          <cell r="BD49">
            <v>0.38624117857280604</v>
          </cell>
          <cell r="BL49">
            <v>0.38165450036411136</v>
          </cell>
          <cell r="BT49">
            <v>0.36362426059680897</v>
          </cell>
          <cell r="CB49">
            <v>0.40300147949904264</v>
          </cell>
          <cell r="CJ49">
            <v>0.3839009677166445</v>
          </cell>
        </row>
      </sheetData>
      <sheetData sheetId="11"/>
      <sheetData sheetId="12"/>
      <sheetData sheetId="13"/>
      <sheetData sheetId="14">
        <row r="19">
          <cell r="D19">
            <v>2.7179057161629436</v>
          </cell>
        </row>
      </sheetData>
      <sheetData sheetId="15">
        <row r="15">
          <cell r="K15">
            <v>75.5</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7">
          <cell r="B17">
            <v>0.34799999999999998</v>
          </cell>
          <cell r="C17">
            <v>0.6209677419354841</v>
          </cell>
          <cell r="D17">
            <v>0.32700000000000001</v>
          </cell>
          <cell r="E17">
            <v>0.80913978494623651</v>
          </cell>
          <cell r="F17">
            <v>0.33900000000000002</v>
          </cell>
          <cell r="G17">
            <v>0.70161290322580627</v>
          </cell>
          <cell r="H17">
            <v>0.34200000000000003</v>
          </cell>
          <cell r="I17">
            <v>0.67473118279569866</v>
          </cell>
          <cell r="J17">
            <v>0.35199999999999998</v>
          </cell>
          <cell r="K17">
            <v>0.58512544802867394</v>
          </cell>
          <cell r="L17">
            <v>0.34499999999999997</v>
          </cell>
          <cell r="M17">
            <v>0.6478494623655916</v>
          </cell>
          <cell r="N17">
            <v>0.33800000000000002</v>
          </cell>
          <cell r="O17">
            <v>0.71057347670250881</v>
          </cell>
          <cell r="P17">
            <v>0.35799999999999998</v>
          </cell>
          <cell r="Q17">
            <v>0.53136200716845883</v>
          </cell>
          <cell r="R17">
            <v>0.376</v>
          </cell>
          <cell r="S17">
            <v>0.37007168458781342</v>
          </cell>
          <cell r="T17">
            <v>0.34599999999999997</v>
          </cell>
          <cell r="U17">
            <v>0.63888888888888906</v>
          </cell>
          <cell r="V17">
            <v>0.35399999999999998</v>
          </cell>
          <cell r="W17">
            <v>0.56720430107526898</v>
          </cell>
        </row>
        <row r="44">
          <cell r="C44">
            <v>0.21774193548387052</v>
          </cell>
          <cell r="E44">
            <v>0.42383512544802854</v>
          </cell>
          <cell r="G44">
            <v>0.79121863799283154</v>
          </cell>
          <cell r="I44">
            <v>0.40591397849462352</v>
          </cell>
          <cell r="K44">
            <v>0.45967741935483863</v>
          </cell>
          <cell r="M44">
            <v>0.37007168458781342</v>
          </cell>
          <cell r="O44">
            <v>0.22670250896057303</v>
          </cell>
          <cell r="Q44">
            <v>0.34318996415770586</v>
          </cell>
          <cell r="S44">
            <v>0.28942652329749069</v>
          </cell>
          <cell r="U44">
            <v>0.20878136200716799</v>
          </cell>
          <cell r="W44">
            <v>0.14605734767025033</v>
          </cell>
        </row>
        <row r="45">
          <cell r="B45">
            <v>0.39300000000000002</v>
          </cell>
          <cell r="C45">
            <v>0.21774193548387052</v>
          </cell>
          <cell r="D45">
            <v>0.37</v>
          </cell>
          <cell r="E45">
            <v>0.42383512544802854</v>
          </cell>
          <cell r="F45">
            <v>0.32900000000000001</v>
          </cell>
          <cell r="G45">
            <v>0.79121863799283154</v>
          </cell>
          <cell r="H45">
            <v>0.372</v>
          </cell>
          <cell r="I45">
            <v>0.40591397849462352</v>
          </cell>
          <cell r="J45">
            <v>0.36599999999999999</v>
          </cell>
          <cell r="K45">
            <v>0.45967741935483863</v>
          </cell>
          <cell r="L45">
            <v>0.376</v>
          </cell>
          <cell r="M45">
            <v>0.37007168458781342</v>
          </cell>
          <cell r="N45">
            <v>0.39200000000000002</v>
          </cell>
          <cell r="O45">
            <v>0.22670250896057303</v>
          </cell>
          <cell r="P45">
            <v>0.379</v>
          </cell>
          <cell r="Q45">
            <v>0.34318996415770586</v>
          </cell>
          <cell r="R45">
            <v>0.38500000000000001</v>
          </cell>
          <cell r="S45">
            <v>0.28942652329749069</v>
          </cell>
          <cell r="T45">
            <v>0.39400000000000002</v>
          </cell>
          <cell r="U45">
            <v>0.20878136200716799</v>
          </cell>
          <cell r="V45">
            <v>0.40100000000000002</v>
          </cell>
          <cell r="W45">
            <v>0.14605734767025033</v>
          </cell>
        </row>
        <row r="47">
          <cell r="B47">
            <v>0.43525568394275904</v>
          </cell>
          <cell r="D47">
            <v>0.44219923788750837</v>
          </cell>
          <cell r="F47">
            <v>-0.10687983068996543</v>
          </cell>
          <cell r="H47">
            <v>0.30074818983880647</v>
          </cell>
          <cell r="J47">
            <v>0.13939047907132185</v>
          </cell>
          <cell r="L47">
            <v>0.30777525259932936</v>
          </cell>
          <cell r="N47">
            <v>0.53074615182733265</v>
          </cell>
          <cell r="P47">
            <v>0.20379029459767217</v>
          </cell>
          <cell r="R47">
            <v>8.4514946978431205E-2</v>
          </cell>
          <cell r="T47">
            <v>0.46504992424383218</v>
          </cell>
          <cell r="V47">
            <v>0.44622303094663529</v>
          </cell>
        </row>
      </sheetData>
      <sheetData sheetId="44">
        <row r="18">
          <cell r="B18">
            <v>13.822040861685212</v>
          </cell>
          <cell r="C18">
            <v>0.32235359247963524</v>
          </cell>
          <cell r="D18">
            <v>8.4210547563409829E-2</v>
          </cell>
          <cell r="E18">
            <v>0.6229322673311225</v>
          </cell>
          <cell r="G18">
            <v>0.30341972953730917</v>
          </cell>
          <cell r="H18">
            <v>0.13490202452748457</v>
          </cell>
          <cell r="I18">
            <v>0.25063971180842848</v>
          </cell>
          <cell r="J18">
            <v>19.55730201925229</v>
          </cell>
          <cell r="K18">
            <v>0.28604110397887322</v>
          </cell>
          <cell r="L18">
            <v>0.10573023372222475</v>
          </cell>
          <cell r="M18">
            <v>0.46488560083155644</v>
          </cell>
          <cell r="N18">
            <v>16.552798345428155</v>
          </cell>
          <cell r="O18">
            <v>0.3595022839131628</v>
          </cell>
          <cell r="P18">
            <v>0.11246953051533989</v>
          </cell>
          <cell r="Q18">
            <v>0.415390297561682</v>
          </cell>
          <cell r="R18">
            <v>19.568540761928389</v>
          </cell>
          <cell r="S18">
            <v>0.30285525602772351</v>
          </cell>
          <cell r="T18">
            <v>0.11200962948605828</v>
          </cell>
          <cell r="U18">
            <v>0.41876794090003083</v>
          </cell>
          <cell r="V18">
            <v>15.792426409378296</v>
          </cell>
          <cell r="W18">
            <v>0.29133987721001692</v>
          </cell>
          <cell r="X18">
            <v>8.6958211491077866E-2</v>
          </cell>
          <cell r="Y18">
            <v>0.60275264569425413</v>
          </cell>
          <cell r="Z18">
            <v>10.995700361710247</v>
          </cell>
          <cell r="AA18">
            <v>0.30945113481960745</v>
          </cell>
          <cell r="AB18">
            <v>6.4309743950777709E-2</v>
          </cell>
          <cell r="AC18">
            <v>0.76908940217161659</v>
          </cell>
          <cell r="AD18">
            <v>15.386934469298899</v>
          </cell>
          <cell r="AE18">
            <v>0.36879274083723013</v>
          </cell>
          <cell r="AF18">
            <v>0.10724974601069467</v>
          </cell>
          <cell r="AG18">
            <v>0.45372587247281237</v>
          </cell>
          <cell r="AH18">
            <v>17.433179310648683</v>
          </cell>
          <cell r="AI18">
            <v>0.39837449420016591</v>
          </cell>
          <cell r="AJ18">
            <v>0.1312592524144108</v>
          </cell>
          <cell r="AK18">
            <v>0.27739326132769304</v>
          </cell>
          <cell r="AL18">
            <v>9.8694750873398753</v>
          </cell>
          <cell r="AM18">
            <v>0.38550569758756814</v>
          </cell>
          <cell r="AN18">
            <v>7.1909564801156775E-2</v>
          </cell>
          <cell r="AO18">
            <v>0.71327416664578147</v>
          </cell>
          <cell r="AP18">
            <v>14.455974060218162</v>
          </cell>
          <cell r="AQ18">
            <v>0.34495879336892388</v>
          </cell>
          <cell r="AR18">
            <v>9.424892047004256E-2</v>
          </cell>
          <cell r="AS18">
            <v>0.54920761524910378</v>
          </cell>
        </row>
        <row r="46">
          <cell r="B46">
            <v>11.758487484622814</v>
          </cell>
          <cell r="C46">
            <v>0.32912309043392207</v>
          </cell>
          <cell r="D46">
            <v>7.3142806081608669E-2</v>
          </cell>
          <cell r="E46">
            <v>0.70421689360161865</v>
          </cell>
          <cell r="G46">
            <v>0.28171258473764632</v>
          </cell>
          <cell r="H46">
            <v>8.2581524318343646E-2</v>
          </cell>
          <cell r="I46">
            <v>0.63489627515321401</v>
          </cell>
          <cell r="J46">
            <v>10.967823490142383</v>
          </cell>
          <cell r="K46">
            <v>0.2760307385370695</v>
          </cell>
          <cell r="L46">
            <v>5.7218926302623381E-2</v>
          </cell>
          <cell r="M46">
            <v>0.82116637410217752</v>
          </cell>
          <cell r="N46">
            <v>12.590152302328333</v>
          </cell>
          <cell r="O46">
            <v>0.33018583146539238</v>
          </cell>
          <cell r="P46">
            <v>7.8568999227561859E-2</v>
          </cell>
          <cell r="Q46">
            <v>0.66436539520281845</v>
          </cell>
          <cell r="R46">
            <v>14.839307841663965</v>
          </cell>
          <cell r="S46">
            <v>0.32335281666193072</v>
          </cell>
          <cell r="T46">
            <v>9.0688474571603311E-2</v>
          </cell>
          <cell r="U46">
            <v>0.57535653774488449</v>
          </cell>
          <cell r="V46">
            <v>12.243393646892537</v>
          </cell>
          <cell r="W46">
            <v>0.28733175200995925</v>
          </cell>
          <cell r="X46">
            <v>6.6488607620364584E-2</v>
          </cell>
          <cell r="Y46">
            <v>0.75308721063435013</v>
          </cell>
          <cell r="Z46">
            <v>11.228952643555202</v>
          </cell>
          <cell r="AA46">
            <v>0.32246576633864427</v>
          </cell>
          <cell r="AB46">
            <v>6.8436008286364661E-2</v>
          </cell>
          <cell r="AC46">
            <v>0.73878494891320168</v>
          </cell>
          <cell r="AD46">
            <v>12.054781578832875</v>
          </cell>
          <cell r="AE46">
            <v>0.37097817493427249</v>
          </cell>
          <cell r="AF46">
            <v>8.4521950430652776E-2</v>
          </cell>
          <cell r="AG46">
            <v>0.62064523652858472</v>
          </cell>
          <cell r="AH46">
            <v>15.772978690497776</v>
          </cell>
          <cell r="AI46">
            <v>0.38205280694152594</v>
          </cell>
          <cell r="AJ46">
            <v>0.11389349378988407</v>
          </cell>
          <cell r="AK46">
            <v>0.40493230820725418</v>
          </cell>
          <cell r="AL46">
            <v>7.8958348515889272</v>
          </cell>
          <cell r="AM46">
            <v>0.34924503382323185</v>
          </cell>
          <cell r="AN46">
            <v>5.2118282975330138E-2</v>
          </cell>
          <cell r="AO46">
            <v>0.85862694248280602</v>
          </cell>
          <cell r="AP46">
            <v>13.963167454177681</v>
          </cell>
          <cell r="AQ46">
            <v>0.3786617243500538</v>
          </cell>
          <cell r="AR46">
            <v>9.9930292539603199E-2</v>
          </cell>
          <cell r="AS46">
            <v>0.50748201060454012</v>
          </cell>
        </row>
        <row r="48">
          <cell r="B48">
            <v>-0.5757971934013506</v>
          </cell>
          <cell r="C48">
            <v>7.4251694010696312E-2</v>
          </cell>
          <cell r="D48">
            <v>-0.50197303856082121</v>
          </cell>
          <cell r="F48">
            <v>-1.4766076529033945</v>
          </cell>
          <cell r="G48">
            <v>-0.26475513518486871</v>
          </cell>
          <cell r="H48">
            <v>-1.7374533935006653</v>
          </cell>
          <cell r="J48">
            <v>-2.0444646464990002</v>
          </cell>
          <cell r="K48">
            <v>-0.1271451365350118</v>
          </cell>
          <cell r="L48">
            <v>-2.16901034566781</v>
          </cell>
          <cell r="N48">
            <v>-0.97252659810506126</v>
          </cell>
          <cell r="O48">
            <v>-0.30334222974250924</v>
          </cell>
          <cell r="P48">
            <v>-1.2729187439800449</v>
          </cell>
          <cell r="R48">
            <v>-0.98314810974330369</v>
          </cell>
          <cell r="S48">
            <v>0.23416319991234058</v>
          </cell>
          <cell r="T48">
            <v>-0.75128708090461682</v>
          </cell>
          <cell r="V48">
            <v>-0.90496597578126892</v>
          </cell>
          <cell r="W48">
            <v>-4.9463013086403773E-2</v>
          </cell>
          <cell r="X48">
            <v>-0.95398136542864664</v>
          </cell>
          <cell r="Z48">
            <v>7.4996608651001218E-2</v>
          </cell>
          <cell r="AA48">
            <v>0.14723966387937271</v>
          </cell>
          <cell r="AB48">
            <v>0.22234669728486978</v>
          </cell>
          <cell r="AD48">
            <v>-0.86784566597530866</v>
          </cell>
          <cell r="AE48">
            <v>2.1103744077199948E-2</v>
          </cell>
          <cell r="AF48">
            <v>-0.846925069826443</v>
          </cell>
          <cell r="AH48">
            <v>-0.35677981191896135</v>
          </cell>
          <cell r="AI48">
            <v>-0.14929439473049255</v>
          </cell>
          <cell r="AJ48">
            <v>-0.50554155438873316</v>
          </cell>
          <cell r="AL48">
            <v>-0.79365976740913835</v>
          </cell>
          <cell r="AM48">
            <v>-0.35217196523731342</v>
          </cell>
          <cell r="AN48">
            <v>-1.1430366854462637</v>
          </cell>
          <cell r="AP48">
            <v>-0.12379756571478939</v>
          </cell>
          <cell r="AQ48">
            <v>0.33347726035954928</v>
          </cell>
          <cell r="AR48">
            <v>0.20926685791422539</v>
          </cell>
        </row>
        <row r="50">
          <cell r="E50">
            <v>8.1284626270496152E-2</v>
          </cell>
          <cell r="I50">
            <v>0.38425656334478553</v>
          </cell>
          <cell r="M50">
            <v>0.35628077327062108</v>
          </cell>
          <cell r="Q50">
            <v>0.24897509764113646</v>
          </cell>
          <cell r="U50">
            <v>0.15658859684485366</v>
          </cell>
          <cell r="Y50">
            <v>0.150334564940096</v>
          </cell>
          <cell r="AC50">
            <v>-3.030445325841491E-2</v>
          </cell>
          <cell r="AG50">
            <v>0.16691936405577235</v>
          </cell>
          <cell r="AK50">
            <v>0.12753904687956114</v>
          </cell>
          <cell r="AO50">
            <v>0.14535277583702455</v>
          </cell>
          <cell r="AS50">
            <v>-4.1725604644563652E-2</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7.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8.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9.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A56"/>
  <sheetViews>
    <sheetView tabSelected="1" view="pageBreakPreview" zoomScaleSheetLayoutView="100" workbookViewId="0">
      <selection activeCell="B60" sqref="B60"/>
    </sheetView>
  </sheetViews>
  <sheetFormatPr defaultColWidth="8.875" defaultRowHeight="12.75"/>
  <cols>
    <col min="1" max="8" width="8.875" style="1" customWidth="1"/>
    <col min="9" max="9" width="11.75" style="1" customWidth="1"/>
    <col min="10" max="16384" width="8.875" style="1"/>
  </cols>
  <sheetData>
    <row r="1" spans="1:1">
      <c r="A1" s="1" t="s">
        <v>71</v>
      </c>
    </row>
    <row r="2" spans="1:1">
      <c r="A2" s="1" t="s">
        <v>78</v>
      </c>
    </row>
    <row r="4" spans="1:1">
      <c r="A4" s="1" t="s">
        <v>69</v>
      </c>
    </row>
    <row r="6" spans="1:1">
      <c r="A6" s="1" t="s">
        <v>1009</v>
      </c>
    </row>
    <row r="7" spans="1:1">
      <c r="A7" s="1" t="s">
        <v>1010</v>
      </c>
    </row>
    <row r="8" spans="1:1">
      <c r="A8" s="1" t="s">
        <v>515</v>
      </c>
    </row>
    <row r="9" spans="1:1">
      <c r="A9" s="1" t="s">
        <v>522</v>
      </c>
    </row>
    <row r="10" spans="1:1">
      <c r="A10" s="1" t="s">
        <v>525</v>
      </c>
    </row>
    <row r="11" spans="1:1">
      <c r="A11" s="1" t="s">
        <v>533</v>
      </c>
    </row>
    <row r="12" spans="1:1">
      <c r="A12" s="1" t="s">
        <v>534</v>
      </c>
    </row>
    <row r="13" spans="1:1">
      <c r="A13" s="1" t="s">
        <v>16</v>
      </c>
    </row>
    <row r="14" spans="1:1">
      <c r="A14" s="1" t="s">
        <v>18</v>
      </c>
    </row>
    <row r="15" spans="1:1">
      <c r="A15" s="1" t="s">
        <v>24</v>
      </c>
    </row>
    <row r="16" spans="1:1">
      <c r="A16" s="1" t="s">
        <v>25</v>
      </c>
    </row>
    <row r="18" spans="1:1">
      <c r="A18" s="1" t="s">
        <v>70</v>
      </c>
    </row>
    <row r="20" spans="1:1">
      <c r="A20" s="1" t="s">
        <v>1015</v>
      </c>
    </row>
    <row r="21" spans="1:1">
      <c r="A21" s="1" t="s">
        <v>314</v>
      </c>
    </row>
    <row r="22" spans="1:1">
      <c r="A22" s="1" t="s">
        <v>340</v>
      </c>
    </row>
    <row r="23" spans="1:1">
      <c r="A23" s="1" t="s">
        <v>319</v>
      </c>
    </row>
    <row r="24" spans="1:1">
      <c r="A24" s="1" t="s">
        <v>339</v>
      </c>
    </row>
    <row r="25" spans="1:1">
      <c r="A25" s="1" t="s">
        <v>1061</v>
      </c>
    </row>
    <row r="26" spans="1:1">
      <c r="A26" s="1" t="s">
        <v>1062</v>
      </c>
    </row>
    <row r="27" spans="1:1">
      <c r="A27" s="1" t="s">
        <v>385</v>
      </c>
    </row>
    <row r="28" spans="1:1">
      <c r="A28" s="1" t="s">
        <v>1008</v>
      </c>
    </row>
    <row r="29" spans="1:1">
      <c r="A29" s="1" t="s">
        <v>1063</v>
      </c>
    </row>
    <row r="30" spans="1:1">
      <c r="A30" s="1" t="s">
        <v>1070</v>
      </c>
    </row>
    <row r="31" spans="1:1">
      <c r="A31" s="1" t="s">
        <v>1071</v>
      </c>
    </row>
    <row r="32" spans="1:1" hidden="1">
      <c r="A32" s="1" t="s">
        <v>330</v>
      </c>
    </row>
    <row r="33" spans="1:1">
      <c r="A33" s="1" t="s">
        <v>455</v>
      </c>
    </row>
    <row r="34" spans="1:1">
      <c r="A34" s="1" t="s">
        <v>968</v>
      </c>
    </row>
    <row r="35" spans="1:1">
      <c r="A35" s="1" t="s">
        <v>493</v>
      </c>
    </row>
    <row r="36" spans="1:1">
      <c r="A36" s="1" t="s">
        <v>494</v>
      </c>
    </row>
    <row r="37" spans="1:1">
      <c r="A37" s="1" t="s">
        <v>655</v>
      </c>
    </row>
    <row r="38" spans="1:1">
      <c r="A38" s="1" t="s">
        <v>1064</v>
      </c>
    </row>
    <row r="39" spans="1:1">
      <c r="A39" s="1" t="s">
        <v>1065</v>
      </c>
    </row>
    <row r="40" spans="1:1">
      <c r="A40" s="1" t="s">
        <v>514</v>
      </c>
    </row>
    <row r="41" spans="1:1">
      <c r="A41" s="1" t="s">
        <v>1066</v>
      </c>
    </row>
    <row r="42" spans="1:1">
      <c r="A42" s="1" t="s">
        <v>519</v>
      </c>
    </row>
    <row r="43" spans="1:1">
      <c r="A43" s="1" t="s">
        <v>520</v>
      </c>
    </row>
    <row r="44" spans="1:1">
      <c r="A44" s="1" t="s">
        <v>521</v>
      </c>
    </row>
    <row r="45" spans="1:1">
      <c r="A45" s="1" t="s">
        <v>947</v>
      </c>
    </row>
    <row r="46" spans="1:1">
      <c r="A46" s="1" t="s">
        <v>1060</v>
      </c>
    </row>
    <row r="47" spans="1:1">
      <c r="A47" s="1" t="s">
        <v>1067</v>
      </c>
    </row>
    <row r="48" spans="1:1">
      <c r="A48" s="1" t="s">
        <v>531</v>
      </c>
    </row>
    <row r="49" spans="1:1">
      <c r="A49" s="1" t="s">
        <v>1</v>
      </c>
    </row>
    <row r="50" spans="1:1">
      <c r="A50" s="1" t="s">
        <v>10</v>
      </c>
    </row>
    <row r="51" spans="1:1">
      <c r="A51" s="1" t="s">
        <v>1069</v>
      </c>
    </row>
    <row r="52" spans="1:1">
      <c r="A52" s="1" t="s">
        <v>1068</v>
      </c>
    </row>
    <row r="53" spans="1:1">
      <c r="A53" s="1" t="s">
        <v>995</v>
      </c>
    </row>
    <row r="54" spans="1:1">
      <c r="A54" s="1" t="s">
        <v>836</v>
      </c>
    </row>
    <row r="55" spans="1:1">
      <c r="A55" s="1" t="s">
        <v>823</v>
      </c>
    </row>
    <row r="56" spans="1:1">
      <c r="A56" s="1" t="s">
        <v>837</v>
      </c>
    </row>
  </sheetData>
  <phoneticPr fontId="2" type="noConversion"/>
  <pageMargins left="0.75" right="0.75" top="1" bottom="1" header="0.5" footer="0.5"/>
  <pageSetup scale="72" orientation="portrait" r:id="rId1"/>
  <headerFooter alignWithMargins="0"/>
</worksheet>
</file>

<file path=xl/worksheets/sheet10.xml><?xml version="1.0" encoding="utf-8"?>
<worksheet xmlns="http://schemas.openxmlformats.org/spreadsheetml/2006/main" xmlns:r="http://schemas.openxmlformats.org/officeDocument/2006/relationships">
  <dimension ref="A1:CK52"/>
  <sheetViews>
    <sheetView view="pageBreakPreview" zoomScale="85" zoomScaleSheetLayoutView="85" workbookViewId="0">
      <pane xSplit="1" ySplit="6" topLeftCell="B13" activePane="bottomRight" state="frozen"/>
      <selection activeCell="O54" sqref="O54"/>
      <selection pane="topRight" activeCell="O54" sqref="O54"/>
      <selection pane="bottomLeft" activeCell="O54" sqref="O54"/>
      <selection pane="bottomRight" activeCell="O54" sqref="O54"/>
    </sheetView>
  </sheetViews>
  <sheetFormatPr defaultColWidth="8.875" defaultRowHeight="12.75"/>
  <cols>
    <col min="1" max="1" width="8.875" style="1"/>
    <col min="2" max="89" width="9.75" style="6" customWidth="1"/>
    <col min="90" max="16384" width="8.875" style="1"/>
  </cols>
  <sheetData>
    <row r="1" spans="1:89">
      <c r="B1" s="6" t="s">
        <v>419</v>
      </c>
      <c r="R1" s="6" t="s">
        <v>420</v>
      </c>
      <c r="AH1" s="6" t="s">
        <v>421</v>
      </c>
      <c r="AX1" s="6" t="s">
        <v>422</v>
      </c>
      <c r="BN1" s="6" t="s">
        <v>1005</v>
      </c>
      <c r="CD1" s="6" t="s">
        <v>1006</v>
      </c>
    </row>
    <row r="3" spans="1:89">
      <c r="B3" s="6" t="s">
        <v>272</v>
      </c>
      <c r="J3" s="6" t="s">
        <v>291</v>
      </c>
      <c r="R3" s="6" t="s">
        <v>292</v>
      </c>
      <c r="Z3" s="6" t="s">
        <v>293</v>
      </c>
      <c r="AH3" s="6" t="s">
        <v>294</v>
      </c>
      <c r="AP3" s="6" t="s">
        <v>295</v>
      </c>
      <c r="AX3" s="6" t="s">
        <v>296</v>
      </c>
      <c r="BF3" s="6" t="s">
        <v>297</v>
      </c>
      <c r="BN3" s="6" t="s">
        <v>298</v>
      </c>
      <c r="BV3" s="6" t="s">
        <v>299</v>
      </c>
      <c r="CD3" s="6" t="s">
        <v>300</v>
      </c>
    </row>
    <row r="4" spans="1:89" s="3" customFormat="1" ht="72" customHeight="1">
      <c r="B4" s="7" t="s">
        <v>22</v>
      </c>
      <c r="C4" s="7" t="s">
        <v>141</v>
      </c>
      <c r="D4" s="7" t="s">
        <v>23</v>
      </c>
      <c r="E4" s="7" t="s">
        <v>142</v>
      </c>
      <c r="F4" s="7" t="s">
        <v>516</v>
      </c>
      <c r="G4" s="7" t="s">
        <v>20</v>
      </c>
      <c r="H4" s="7" t="s">
        <v>21</v>
      </c>
      <c r="I4" s="7" t="s">
        <v>143</v>
      </c>
      <c r="J4" s="7" t="s">
        <v>22</v>
      </c>
      <c r="K4" s="7" t="s">
        <v>141</v>
      </c>
      <c r="L4" s="7" t="s">
        <v>23</v>
      </c>
      <c r="M4" s="7" t="s">
        <v>142</v>
      </c>
      <c r="N4" s="7" t="s">
        <v>516</v>
      </c>
      <c r="O4" s="7" t="s">
        <v>20</v>
      </c>
      <c r="P4" s="7" t="s">
        <v>21</v>
      </c>
      <c r="Q4" s="7" t="s">
        <v>143</v>
      </c>
      <c r="R4" s="7" t="s">
        <v>22</v>
      </c>
      <c r="S4" s="7" t="s">
        <v>141</v>
      </c>
      <c r="T4" s="7" t="s">
        <v>23</v>
      </c>
      <c r="U4" s="7" t="s">
        <v>142</v>
      </c>
      <c r="V4" s="7" t="s">
        <v>516</v>
      </c>
      <c r="W4" s="7" t="s">
        <v>20</v>
      </c>
      <c r="X4" s="7" t="s">
        <v>21</v>
      </c>
      <c r="Y4" s="7" t="s">
        <v>143</v>
      </c>
      <c r="Z4" s="7" t="s">
        <v>22</v>
      </c>
      <c r="AA4" s="7" t="s">
        <v>141</v>
      </c>
      <c r="AB4" s="7" t="s">
        <v>23</v>
      </c>
      <c r="AC4" s="7" t="s">
        <v>142</v>
      </c>
      <c r="AD4" s="7" t="s">
        <v>516</v>
      </c>
      <c r="AE4" s="7" t="s">
        <v>20</v>
      </c>
      <c r="AF4" s="7" t="s">
        <v>21</v>
      </c>
      <c r="AG4" s="7" t="s">
        <v>143</v>
      </c>
      <c r="AH4" s="7" t="s">
        <v>22</v>
      </c>
      <c r="AI4" s="7" t="s">
        <v>141</v>
      </c>
      <c r="AJ4" s="7" t="s">
        <v>23</v>
      </c>
      <c r="AK4" s="7" t="s">
        <v>142</v>
      </c>
      <c r="AL4" s="7" t="s">
        <v>516</v>
      </c>
      <c r="AM4" s="7" t="s">
        <v>20</v>
      </c>
      <c r="AN4" s="7" t="s">
        <v>21</v>
      </c>
      <c r="AO4" s="7" t="s">
        <v>143</v>
      </c>
      <c r="AP4" s="7" t="s">
        <v>22</v>
      </c>
      <c r="AQ4" s="7" t="s">
        <v>141</v>
      </c>
      <c r="AR4" s="7" t="s">
        <v>23</v>
      </c>
      <c r="AS4" s="7" t="s">
        <v>142</v>
      </c>
      <c r="AT4" s="7" t="s">
        <v>516</v>
      </c>
      <c r="AU4" s="7" t="s">
        <v>20</v>
      </c>
      <c r="AV4" s="7" t="s">
        <v>21</v>
      </c>
      <c r="AW4" s="7" t="s">
        <v>143</v>
      </c>
      <c r="AX4" s="7" t="s">
        <v>22</v>
      </c>
      <c r="AY4" s="7" t="s">
        <v>141</v>
      </c>
      <c r="AZ4" s="7" t="s">
        <v>23</v>
      </c>
      <c r="BA4" s="7" t="s">
        <v>142</v>
      </c>
      <c r="BB4" s="7" t="s">
        <v>516</v>
      </c>
      <c r="BC4" s="7" t="s">
        <v>20</v>
      </c>
      <c r="BD4" s="7" t="s">
        <v>21</v>
      </c>
      <c r="BE4" s="7" t="s">
        <v>143</v>
      </c>
      <c r="BF4" s="7" t="s">
        <v>22</v>
      </c>
      <c r="BG4" s="7" t="s">
        <v>141</v>
      </c>
      <c r="BH4" s="7" t="s">
        <v>23</v>
      </c>
      <c r="BI4" s="7" t="s">
        <v>142</v>
      </c>
      <c r="BJ4" s="7" t="s">
        <v>516</v>
      </c>
      <c r="BK4" s="7" t="s">
        <v>20</v>
      </c>
      <c r="BL4" s="7" t="s">
        <v>21</v>
      </c>
      <c r="BM4" s="7" t="s">
        <v>143</v>
      </c>
      <c r="BN4" s="7" t="s">
        <v>22</v>
      </c>
      <c r="BO4" s="7" t="s">
        <v>141</v>
      </c>
      <c r="BP4" s="7" t="s">
        <v>23</v>
      </c>
      <c r="BQ4" s="7" t="s">
        <v>142</v>
      </c>
      <c r="BR4" s="7" t="s">
        <v>516</v>
      </c>
      <c r="BS4" s="7" t="s">
        <v>20</v>
      </c>
      <c r="BT4" s="7" t="s">
        <v>21</v>
      </c>
      <c r="BU4" s="7" t="s">
        <v>143</v>
      </c>
      <c r="BV4" s="7" t="s">
        <v>22</v>
      </c>
      <c r="BW4" s="7" t="s">
        <v>141</v>
      </c>
      <c r="BX4" s="7" t="s">
        <v>23</v>
      </c>
      <c r="BY4" s="7" t="s">
        <v>142</v>
      </c>
      <c r="BZ4" s="7" t="s">
        <v>516</v>
      </c>
      <c r="CA4" s="7" t="s">
        <v>20</v>
      </c>
      <c r="CB4" s="7" t="s">
        <v>21</v>
      </c>
      <c r="CC4" s="7" t="s">
        <v>143</v>
      </c>
      <c r="CD4" s="7" t="s">
        <v>22</v>
      </c>
      <c r="CE4" s="7" t="s">
        <v>141</v>
      </c>
      <c r="CF4" s="7" t="s">
        <v>23</v>
      </c>
      <c r="CG4" s="7" t="s">
        <v>142</v>
      </c>
      <c r="CH4" s="7" t="s">
        <v>516</v>
      </c>
      <c r="CI4" s="7" t="s">
        <v>20</v>
      </c>
      <c r="CJ4" s="7" t="s">
        <v>21</v>
      </c>
      <c r="CK4" s="7" t="s">
        <v>143</v>
      </c>
    </row>
    <row r="6" spans="1:89">
      <c r="B6" s="6" t="s">
        <v>82</v>
      </c>
      <c r="C6" s="6" t="s">
        <v>218</v>
      </c>
      <c r="D6" s="6" t="s">
        <v>83</v>
      </c>
      <c r="E6" s="6" t="s">
        <v>145</v>
      </c>
      <c r="F6" s="6" t="s">
        <v>84</v>
      </c>
      <c r="G6" s="6" t="s">
        <v>85</v>
      </c>
      <c r="H6" s="6" t="s">
        <v>108</v>
      </c>
      <c r="I6" s="6" t="s">
        <v>146</v>
      </c>
      <c r="J6" s="6" t="s">
        <v>87</v>
      </c>
      <c r="K6" s="6" t="s">
        <v>147</v>
      </c>
      <c r="L6" s="6" t="s">
        <v>88</v>
      </c>
      <c r="M6" s="6" t="s">
        <v>148</v>
      </c>
      <c r="N6" s="6" t="s">
        <v>89</v>
      </c>
      <c r="O6" s="6" t="s">
        <v>106</v>
      </c>
      <c r="P6" s="6" t="s">
        <v>109</v>
      </c>
      <c r="Q6" s="6" t="s">
        <v>149</v>
      </c>
      <c r="R6" s="6" t="s">
        <v>82</v>
      </c>
      <c r="S6" s="6" t="s">
        <v>218</v>
      </c>
      <c r="T6" s="6" t="s">
        <v>83</v>
      </c>
      <c r="U6" s="6" t="s">
        <v>145</v>
      </c>
      <c r="V6" s="6" t="s">
        <v>84</v>
      </c>
      <c r="W6" s="6" t="s">
        <v>85</v>
      </c>
      <c r="X6" s="6" t="s">
        <v>108</v>
      </c>
      <c r="Y6" s="6" t="s">
        <v>146</v>
      </c>
      <c r="Z6" s="6" t="s">
        <v>87</v>
      </c>
      <c r="AA6" s="6" t="s">
        <v>147</v>
      </c>
      <c r="AB6" s="6" t="s">
        <v>88</v>
      </c>
      <c r="AC6" s="6" t="s">
        <v>148</v>
      </c>
      <c r="AD6" s="6" t="s">
        <v>89</v>
      </c>
      <c r="AE6" s="6" t="s">
        <v>106</v>
      </c>
      <c r="AF6" s="6" t="s">
        <v>109</v>
      </c>
      <c r="AG6" s="6" t="s">
        <v>149</v>
      </c>
      <c r="AH6" s="6" t="s">
        <v>82</v>
      </c>
      <c r="AI6" s="6" t="s">
        <v>218</v>
      </c>
      <c r="AJ6" s="6" t="s">
        <v>83</v>
      </c>
      <c r="AK6" s="6" t="s">
        <v>145</v>
      </c>
      <c r="AL6" s="6" t="s">
        <v>84</v>
      </c>
      <c r="AM6" s="6" t="s">
        <v>85</v>
      </c>
      <c r="AN6" s="6" t="s">
        <v>108</v>
      </c>
      <c r="AO6" s="6" t="s">
        <v>146</v>
      </c>
      <c r="AP6" s="6" t="s">
        <v>87</v>
      </c>
      <c r="AQ6" s="6" t="s">
        <v>147</v>
      </c>
      <c r="AR6" s="6" t="s">
        <v>88</v>
      </c>
      <c r="AS6" s="6" t="s">
        <v>148</v>
      </c>
      <c r="AT6" s="6" t="s">
        <v>89</v>
      </c>
      <c r="AU6" s="6" t="s">
        <v>106</v>
      </c>
      <c r="AV6" s="6" t="s">
        <v>109</v>
      </c>
      <c r="AW6" s="6" t="s">
        <v>149</v>
      </c>
      <c r="AX6" s="6" t="s">
        <v>82</v>
      </c>
      <c r="AY6" s="6" t="s">
        <v>218</v>
      </c>
      <c r="AZ6" s="6" t="s">
        <v>83</v>
      </c>
      <c r="BA6" s="6" t="s">
        <v>145</v>
      </c>
      <c r="BB6" s="6" t="s">
        <v>84</v>
      </c>
      <c r="BC6" s="6" t="s">
        <v>85</v>
      </c>
      <c r="BD6" s="6" t="s">
        <v>108</v>
      </c>
      <c r="BE6" s="6" t="s">
        <v>146</v>
      </c>
      <c r="BF6" s="6" t="s">
        <v>87</v>
      </c>
      <c r="BG6" s="6" t="s">
        <v>147</v>
      </c>
      <c r="BH6" s="6" t="s">
        <v>88</v>
      </c>
      <c r="BI6" s="6" t="s">
        <v>148</v>
      </c>
      <c r="BJ6" s="6" t="s">
        <v>89</v>
      </c>
      <c r="BK6" s="6" t="s">
        <v>106</v>
      </c>
      <c r="BL6" s="6" t="s">
        <v>109</v>
      </c>
      <c r="BM6" s="6" t="s">
        <v>149</v>
      </c>
      <c r="BN6" s="6" t="s">
        <v>82</v>
      </c>
      <c r="BO6" s="6" t="s">
        <v>218</v>
      </c>
      <c r="BP6" s="6" t="s">
        <v>83</v>
      </c>
      <c r="BQ6" s="6" t="s">
        <v>145</v>
      </c>
      <c r="BR6" s="6" t="s">
        <v>84</v>
      </c>
      <c r="BS6" s="6" t="s">
        <v>85</v>
      </c>
      <c r="BT6" s="6" t="s">
        <v>108</v>
      </c>
      <c r="BU6" s="6" t="s">
        <v>146</v>
      </c>
      <c r="BV6" s="6" t="s">
        <v>87</v>
      </c>
      <c r="BW6" s="6" t="s">
        <v>147</v>
      </c>
      <c r="BX6" s="6" t="s">
        <v>88</v>
      </c>
      <c r="BY6" s="6" t="s">
        <v>148</v>
      </c>
      <c r="BZ6" s="6" t="s">
        <v>89</v>
      </c>
      <c r="CA6" s="6" t="s">
        <v>106</v>
      </c>
      <c r="CB6" s="6" t="s">
        <v>109</v>
      </c>
      <c r="CC6" s="6" t="s">
        <v>149</v>
      </c>
      <c r="CD6" s="6" t="s">
        <v>82</v>
      </c>
      <c r="CE6" s="6" t="s">
        <v>218</v>
      </c>
      <c r="CF6" s="6" t="s">
        <v>83</v>
      </c>
      <c r="CG6" s="6" t="s">
        <v>145</v>
      </c>
      <c r="CH6" s="6" t="s">
        <v>84</v>
      </c>
      <c r="CI6" s="6" t="s">
        <v>85</v>
      </c>
      <c r="CJ6" s="6" t="s">
        <v>108</v>
      </c>
      <c r="CK6" s="6" t="s">
        <v>146</v>
      </c>
    </row>
    <row r="7" spans="1:89">
      <c r="A7" s="1">
        <v>1981</v>
      </c>
      <c r="B7" s="6">
        <f>'1'!I6</f>
        <v>0.25010411532014409</v>
      </c>
      <c r="C7" s="6">
        <f>'1'!K6</f>
        <v>0.32379524959803474</v>
      </c>
      <c r="D7" s="6">
        <f>'2'!I6</f>
        <v>0.22888409787350475</v>
      </c>
      <c r="E7" s="6">
        <f>'2'!K6</f>
        <v>0.34659494722059908</v>
      </c>
      <c r="F7" s="6">
        <f>'3'!D7</f>
        <v>0.62147861774853719</v>
      </c>
      <c r="G7" s="6">
        <f>'8'!F5</f>
        <v>0.64601868111814476</v>
      </c>
      <c r="H7" s="6">
        <f t="shared" ref="H7:H27" si="0">SUM(B7,D7,F7,G7)/4</f>
        <v>0.43662137801508272</v>
      </c>
      <c r="I7" s="6">
        <f t="shared" ref="I7:I27" si="1">SUM(C7,E7,F7,G7)/4</f>
        <v>0.48447187392132895</v>
      </c>
      <c r="J7" s="6">
        <f>'1'!S6</f>
        <v>8.3333333333333356E-2</v>
      </c>
      <c r="K7" s="6">
        <f>'1'!U6</f>
        <v>8.3333333333333329E-2</v>
      </c>
      <c r="L7" s="6">
        <f>'2'!S6</f>
        <v>0.13834660852973429</v>
      </c>
      <c r="M7" s="6">
        <f>'2'!U6</f>
        <v>0.19787287622636837</v>
      </c>
      <c r="N7" s="6">
        <f>'3'!G7</f>
        <v>0.37790801812749059</v>
      </c>
      <c r="O7" s="6">
        <f>'8'!K5</f>
        <v>0.46098222593155058</v>
      </c>
      <c r="P7" s="6">
        <f t="shared" ref="P7:P27" si="2">SUM(J7,L7,N7,O7)/4</f>
        <v>0.26514254648052721</v>
      </c>
      <c r="Q7" s="6">
        <f t="shared" ref="Q7:Q27" si="3">SUM(K7,M7,N7,O7)/4</f>
        <v>0.28002411340468569</v>
      </c>
      <c r="R7" s="6">
        <f>'1'!AC6</f>
        <v>0.18291576792426845</v>
      </c>
      <c r="S7" s="6">
        <f>'1'!AE6</f>
        <v>0.23456948066419867</v>
      </c>
      <c r="T7" s="6">
        <f>'2'!AC6</f>
        <v>8.3333333333333329E-2</v>
      </c>
      <c r="U7" s="6">
        <f>'2'!AE6</f>
        <v>8.3333333333333412E-2</v>
      </c>
      <c r="V7" s="6">
        <f>'3'!J7</f>
        <v>0.41824976277152237</v>
      </c>
      <c r="W7" s="6">
        <f>'8'!P5</f>
        <v>0.47633661994836318</v>
      </c>
      <c r="X7" s="6">
        <f t="shared" ref="X7:X27" si="4">SUM(R7,T7,V7,W7)/4</f>
        <v>0.29020887099437181</v>
      </c>
      <c r="Y7" s="6">
        <f t="shared" ref="Y7:Y27" si="5">SUM(S7,U7,V7,W7)/4</f>
        <v>0.3031222991793544</v>
      </c>
      <c r="Z7" s="6">
        <f>'1'!AM6</f>
        <v>0.25339175305840839</v>
      </c>
      <c r="AA7" s="6">
        <f>'1'!AO6</f>
        <v>0.32794002375028786</v>
      </c>
      <c r="AB7" s="6">
        <f>'2'!AM6</f>
        <v>0.1173707685538548</v>
      </c>
      <c r="AC7" s="6">
        <f>'2'!AO6</f>
        <v>0.15692399000271609</v>
      </c>
      <c r="AD7" s="6">
        <f>'3'!M7</f>
        <v>0.51758748105818153</v>
      </c>
      <c r="AE7" s="6">
        <f>'8'!U5</f>
        <v>0.56922519602309851</v>
      </c>
      <c r="AF7" s="6">
        <f t="shared" ref="AF7:AF27" si="6">SUM(Z7,AB7,AD7,AE7)/4</f>
        <v>0.36439379967338581</v>
      </c>
      <c r="AG7" s="6">
        <f t="shared" ref="AG7:AG27" si="7">SUM(AA7,AC7,AD7,AE7)/4</f>
        <v>0.39291917270857102</v>
      </c>
      <c r="AH7" s="6">
        <f>'1'!AW6</f>
        <v>0.1227320444436963</v>
      </c>
      <c r="AI7" s="6">
        <f>'1'!AY6</f>
        <v>0.14627093605102265</v>
      </c>
      <c r="AJ7" s="6">
        <f>'2'!AW6</f>
        <v>0.17378973424818273</v>
      </c>
      <c r="AK7" s="6">
        <f>'2'!AY6</f>
        <v>0.260892222722443</v>
      </c>
      <c r="AL7" s="6">
        <f>'3'!P7</f>
        <v>0.32890239270223937</v>
      </c>
      <c r="AM7" s="6">
        <f>'8'!Z5</f>
        <v>0.53182832230927291</v>
      </c>
      <c r="AN7" s="6">
        <f t="shared" ref="AN7:AN27" si="8">SUM(AH7,AJ7,AL7,AM7)/4</f>
        <v>0.28931312342584781</v>
      </c>
      <c r="AO7" s="6">
        <f t="shared" ref="AO7:AO27" si="9">SUM(AI7,AK7,AL7,AM7)/4</f>
        <v>0.31697346844624452</v>
      </c>
      <c r="AP7" s="6">
        <f>'1'!BG6</f>
        <v>0.17694039575699663</v>
      </c>
      <c r="AQ7" s="6">
        <f>'1'!BI6</f>
        <v>0.22618385304375832</v>
      </c>
      <c r="AR7" s="6">
        <f>'2'!BG6</f>
        <v>0.17567754055703064</v>
      </c>
      <c r="AS7" s="6">
        <f>'2'!BI6</f>
        <v>0.26405727678244706</v>
      </c>
      <c r="AT7" s="6">
        <f>'3'!S7</f>
        <v>0.57989780405440894</v>
      </c>
      <c r="AU7" s="6">
        <f>'8'!AE5</f>
        <v>0.5796404601240005</v>
      </c>
      <c r="AV7" s="6">
        <f t="shared" ref="AV7:AV27" si="10">SUM(AP7,AR7,AT7,AU7)/4</f>
        <v>0.37803905012310918</v>
      </c>
      <c r="AW7" s="6">
        <f t="shared" ref="AW7:AW27" si="11">SUM(AQ7,AS7,AT7,AU7)/4</f>
        <v>0.4124448485011537</v>
      </c>
      <c r="AX7" s="6">
        <f>'1'!BQ6</f>
        <v>0.25190479890188094</v>
      </c>
      <c r="AY7" s="6">
        <f>'1'!BS6</f>
        <v>0.3260677866903714</v>
      </c>
      <c r="AZ7" s="6">
        <f>'2'!BQ6</f>
        <v>0.20780858937430696</v>
      </c>
      <c r="BA7" s="6">
        <f>'2'!BS6</f>
        <v>0.31534486353208602</v>
      </c>
      <c r="BB7" s="6">
        <f>'3'!V7</f>
        <v>0.74543552363741483</v>
      </c>
      <c r="BC7" s="6">
        <f>'8'!AJ5</f>
        <v>0.69842438139937157</v>
      </c>
      <c r="BD7" s="6">
        <f t="shared" ref="BD7:BD27" si="12">SUM(AX7,AZ7,BB7,BC7)/4</f>
        <v>0.47589332332824358</v>
      </c>
      <c r="BE7" s="6">
        <f t="shared" ref="BE7:BE27" si="13">SUM(AY7,BA7,BB7,BC7)/4</f>
        <v>0.52131813881481093</v>
      </c>
      <c r="BF7" s="6">
        <f>'1'!CA6</f>
        <v>0.21622634488598411</v>
      </c>
      <c r="BG7" s="6">
        <f>'1'!CC6</f>
        <v>0.27992266340646577</v>
      </c>
      <c r="BH7" s="6">
        <f>'2'!CA6</f>
        <v>0.23746260367303268</v>
      </c>
      <c r="BI7" s="6">
        <f>'2'!CC6</f>
        <v>0.35883026694957687</v>
      </c>
      <c r="BJ7" s="6">
        <f>'3'!Y7</f>
        <v>0.47766206031409897</v>
      </c>
      <c r="BK7" s="6">
        <f>'8'!AO5</f>
        <v>0.63200073612338104</v>
      </c>
      <c r="BL7" s="6">
        <f t="shared" ref="BL7:BL27" si="14">SUM(BF7,BH7,BJ7,BK7)/4</f>
        <v>0.39083793624912422</v>
      </c>
      <c r="BM7" s="6">
        <f t="shared" ref="BM7:BM27" si="15">SUM(BG7,BI7,BJ7,BK7)/4</f>
        <v>0.43710393169838069</v>
      </c>
      <c r="BN7" s="6">
        <f>'1'!CK6</f>
        <v>0.26500961702257925</v>
      </c>
      <c r="BO7" s="6">
        <f>'1'!CM6</f>
        <v>0.34243425696498969</v>
      </c>
      <c r="BP7" s="6">
        <f>'2'!CK6</f>
        <v>0.28136187148122432</v>
      </c>
      <c r="BQ7" s="6">
        <f>'2'!CM6</f>
        <v>0.4175604102030433</v>
      </c>
      <c r="BR7" s="6">
        <f>'3'!AB7</f>
        <v>0.3491890209982389</v>
      </c>
      <c r="BS7" s="6">
        <f>'8'!AT5</f>
        <v>0.72322198935661941</v>
      </c>
      <c r="BT7" s="6">
        <f t="shared" ref="BT7:BT27" si="16">SUM(BN7,BP7,BR7,BS7)/4</f>
        <v>0.40469562471466547</v>
      </c>
      <c r="BU7" s="6">
        <f t="shared" ref="BU7:BU27" si="17">SUM(BO7,BQ7,BR7,BS7)/4</f>
        <v>0.4581014193807228</v>
      </c>
      <c r="BV7" s="6">
        <f>'1'!CU6</f>
        <v>0.39226139135392812</v>
      </c>
      <c r="BW7" s="6">
        <f>'1'!CW6</f>
        <v>0.48743763632450743</v>
      </c>
      <c r="BX7" s="6">
        <f>'2'!CU6</f>
        <v>0.55048997063997007</v>
      </c>
      <c r="BY7" s="6">
        <f>'2'!CW6</f>
        <v>0.68416858934814384</v>
      </c>
      <c r="BZ7" s="6">
        <f>'3'!AE7</f>
        <v>0.6911324307158111</v>
      </c>
      <c r="CA7" s="6">
        <f>'8'!AY5</f>
        <v>0.72004094441406707</v>
      </c>
      <c r="CB7" s="6">
        <f t="shared" ref="CB7:CB27" si="18">SUM(BV7,BX7,BZ7,CA7)/4</f>
        <v>0.58848118428094409</v>
      </c>
      <c r="CC7" s="6">
        <f t="shared" ref="CC7:CC27" si="19">SUM(BW7,BY7,BZ7,CA7)/4</f>
        <v>0.64569490020063236</v>
      </c>
      <c r="CD7" s="6">
        <f>'1'!DE6</f>
        <v>0.32111352587931719</v>
      </c>
      <c r="CE7" s="6">
        <f>'1'!DG6</f>
        <v>0.40928938686184124</v>
      </c>
      <c r="CF7" s="6">
        <f>'2'!DE6</f>
        <v>0.26736257629450955</v>
      </c>
      <c r="CG7" s="6">
        <f>'2'!DG6</f>
        <v>0.39949401204528034</v>
      </c>
      <c r="CH7" s="6">
        <f>'3'!AH7</f>
        <v>0.66351240264870082</v>
      </c>
      <c r="CI7" s="6">
        <f>'8'!BD5</f>
        <v>0.61052537740525281</v>
      </c>
      <c r="CJ7" s="6">
        <f t="shared" ref="CJ7:CJ27" si="20">SUM(CD7,CF7,CH7,CI7)/4</f>
        <v>0.46562847055694512</v>
      </c>
      <c r="CK7" s="6">
        <f t="shared" ref="CK7:CK27" si="21">SUM(CE7,CG7,CH7,CI7)/4</f>
        <v>0.52070529474026883</v>
      </c>
    </row>
    <row r="8" spans="1:89">
      <c r="A8" s="1">
        <v>1982</v>
      </c>
      <c r="B8" s="6">
        <f>'1'!I7</f>
        <v>0.21560353406653152</v>
      </c>
      <c r="C8" s="6">
        <f>'1'!K7</f>
        <v>0.27909553161523604</v>
      </c>
      <c r="D8" s="6">
        <f>'2'!I7</f>
        <v>0.22472404215698108</v>
      </c>
      <c r="E8" s="6">
        <f>'2'!K7</f>
        <v>0.34056357906292434</v>
      </c>
      <c r="F8" s="6">
        <f>'3'!D8</f>
        <v>0.6139734220082611</v>
      </c>
      <c r="G8" s="6">
        <f>'8'!F6</f>
        <v>0.61515282486540201</v>
      </c>
      <c r="H8" s="6">
        <f t="shared" si="0"/>
        <v>0.4173634557742939</v>
      </c>
      <c r="I8" s="6">
        <f t="shared" si="1"/>
        <v>0.4621963393879559</v>
      </c>
      <c r="J8" s="6">
        <f>'1'!S7</f>
        <v>8.6258648228842383E-2</v>
      </c>
      <c r="K8" s="6">
        <f>'1'!U7</f>
        <v>8.8162314454183266E-2</v>
      </c>
      <c r="L8" s="6">
        <f>'2'!S7</f>
        <v>0.1314373176768589</v>
      </c>
      <c r="M8" s="6">
        <f>'2'!U7</f>
        <v>0.18471359013570146</v>
      </c>
      <c r="N8" s="6">
        <f>'3'!G8</f>
        <v>0.33492988053743422</v>
      </c>
      <c r="O8" s="6">
        <f>'8'!K6</f>
        <v>0.45398217340643693</v>
      </c>
      <c r="P8" s="6">
        <f t="shared" si="2"/>
        <v>0.25165200496239309</v>
      </c>
      <c r="Q8" s="6">
        <f t="shared" si="3"/>
        <v>0.26544698963343899</v>
      </c>
      <c r="R8" s="6">
        <f>'1'!AC7</f>
        <v>0.16914718184530381</v>
      </c>
      <c r="S8" s="6">
        <f>'1'!AE7</f>
        <v>0.21512715614536496</v>
      </c>
      <c r="T8" s="6">
        <f>'2'!AC7</f>
        <v>8.8378923479418545E-2</v>
      </c>
      <c r="U8" s="6">
        <f>'2'!AE7</f>
        <v>9.4873829022355638E-2</v>
      </c>
      <c r="V8" s="6">
        <f>'3'!J8</f>
        <v>0.5556396130476593</v>
      </c>
      <c r="W8" s="6">
        <f>'8'!P6</f>
        <v>0.52457034496806187</v>
      </c>
      <c r="X8" s="6">
        <f t="shared" si="4"/>
        <v>0.3344340158351109</v>
      </c>
      <c r="Y8" s="6">
        <f t="shared" si="5"/>
        <v>0.34755273579586043</v>
      </c>
      <c r="Z8" s="6">
        <f>'1'!AM7</f>
        <v>0.23823926795599107</v>
      </c>
      <c r="AA8" s="6">
        <f>'1'!AO7</f>
        <v>0.30867459809487419</v>
      </c>
      <c r="AB8" s="6">
        <f>'2'!AM7</f>
        <v>0.11961992869781964</v>
      </c>
      <c r="AC8" s="6">
        <f>'2'!AO7</f>
        <v>0.161461365976275</v>
      </c>
      <c r="AD8" s="6">
        <f>'3'!M8</f>
        <v>0.49947613482415631</v>
      </c>
      <c r="AE8" s="6">
        <f>'8'!U6</f>
        <v>0.59483493123695619</v>
      </c>
      <c r="AF8" s="6">
        <f t="shared" si="6"/>
        <v>0.36304256567873083</v>
      </c>
      <c r="AG8" s="6">
        <f t="shared" si="7"/>
        <v>0.39111175753306543</v>
      </c>
      <c r="AH8" s="6">
        <f>'1'!AW7</f>
        <v>0.11533125566069372</v>
      </c>
      <c r="AI8" s="6">
        <f>'1'!AY7</f>
        <v>0.13478273861894838</v>
      </c>
      <c r="AJ8" s="6">
        <f>'2'!AW7</f>
        <v>0.16333093029972418</v>
      </c>
      <c r="AK8" s="6">
        <f>'2'!AY7</f>
        <v>0.24302445379013482</v>
      </c>
      <c r="AL8" s="6">
        <f>'3'!P8</f>
        <v>0.33506270357822354</v>
      </c>
      <c r="AM8" s="6">
        <f>'8'!Z6</f>
        <v>0.49204657471371932</v>
      </c>
      <c r="AN8" s="6">
        <f t="shared" si="8"/>
        <v>0.27644286606309021</v>
      </c>
      <c r="AO8" s="6">
        <f t="shared" si="9"/>
        <v>0.30122911767525651</v>
      </c>
      <c r="AP8" s="6">
        <f>'1'!BG7</f>
        <v>0.14936901610539557</v>
      </c>
      <c r="AQ8" s="6">
        <f>'1'!BI7</f>
        <v>0.18643465967772069</v>
      </c>
      <c r="AR8" s="6">
        <f>'2'!BG7</f>
        <v>0.17566537231609833</v>
      </c>
      <c r="AS8" s="6">
        <f>'2'!BI7</f>
        <v>0.26403693314210352</v>
      </c>
      <c r="AT8" s="6">
        <f>'3'!S8</f>
        <v>0.61051503411282793</v>
      </c>
      <c r="AU8" s="6">
        <f>'8'!AE6</f>
        <v>0.57325217769507197</v>
      </c>
      <c r="AV8" s="6">
        <f t="shared" si="10"/>
        <v>0.37720040005734845</v>
      </c>
      <c r="AW8" s="6">
        <f t="shared" si="11"/>
        <v>0.40855970115693108</v>
      </c>
      <c r="AX8" s="6">
        <f>'1'!BQ7</f>
        <v>0.21893974700229449</v>
      </c>
      <c r="AY8" s="6">
        <f>'1'!BS7</f>
        <v>0.28351729650756735</v>
      </c>
      <c r="AZ8" s="6">
        <f>'2'!BQ7</f>
        <v>0.20746030726666376</v>
      </c>
      <c r="BA8" s="6">
        <f>'2'!BS7</f>
        <v>0.3148134590688938</v>
      </c>
      <c r="BB8" s="6">
        <f>'3'!V8</f>
        <v>0.71842297061847804</v>
      </c>
      <c r="BC8" s="6">
        <f>'8'!AJ6</f>
        <v>0.649348617508407</v>
      </c>
      <c r="BD8" s="6">
        <f t="shared" si="12"/>
        <v>0.44854291059896079</v>
      </c>
      <c r="BE8" s="6">
        <f t="shared" si="13"/>
        <v>0.49152558592583651</v>
      </c>
      <c r="BF8" s="6">
        <f>'1'!CA7</f>
        <v>0.21140586876174275</v>
      </c>
      <c r="BG8" s="6">
        <f>'1'!CC7</f>
        <v>0.27350064687614339</v>
      </c>
      <c r="BH8" s="6">
        <f>'2'!CA7</f>
        <v>0.22775859933809761</v>
      </c>
      <c r="BI8" s="6">
        <f>'2'!CC7</f>
        <v>0.34496958754668727</v>
      </c>
      <c r="BJ8" s="6">
        <f>'3'!Y8</f>
        <v>0.49104826719533634</v>
      </c>
      <c r="BK8" s="6">
        <f>'8'!AO6</f>
        <v>0.6461327184775314</v>
      </c>
      <c r="BL8" s="6">
        <f t="shared" si="14"/>
        <v>0.39408636344317705</v>
      </c>
      <c r="BM8" s="6">
        <f t="shared" si="15"/>
        <v>0.4389128050239246</v>
      </c>
      <c r="BN8" s="6">
        <f>'1'!CK7</f>
        <v>0.2127561563825788</v>
      </c>
      <c r="BO8" s="6">
        <f>'1'!CM7</f>
        <v>0.27530422290441675</v>
      </c>
      <c r="BP8" s="6">
        <f>'2'!CK7</f>
        <v>0.27481235822337952</v>
      </c>
      <c r="BQ8" s="6">
        <f>'2'!CM7</f>
        <v>0.40918085899114909</v>
      </c>
      <c r="BR8" s="6">
        <f>'3'!AB8</f>
        <v>0.50437175729481698</v>
      </c>
      <c r="BS8" s="6">
        <f>'8'!AT6</f>
        <v>0.7672060715431539</v>
      </c>
      <c r="BT8" s="6">
        <f t="shared" si="16"/>
        <v>0.43978658586098229</v>
      </c>
      <c r="BU8" s="6">
        <f t="shared" si="17"/>
        <v>0.48901572768338419</v>
      </c>
      <c r="BV8" s="6">
        <f>'1'!CU7</f>
        <v>0.35331423271047313</v>
      </c>
      <c r="BW8" s="6">
        <f>'1'!CW7</f>
        <v>0.44550974349473904</v>
      </c>
      <c r="BX8" s="6">
        <f>'2'!CU7</f>
        <v>0.55892166317024838</v>
      </c>
      <c r="BY8" s="6">
        <f>'2'!CW7</f>
        <v>0.69077032790694204</v>
      </c>
      <c r="BZ8" s="6">
        <f>'3'!AE8</f>
        <v>0.69813810529421472</v>
      </c>
      <c r="CA8" s="6">
        <f>'8'!AY6</f>
        <v>0.66186582672386796</v>
      </c>
      <c r="CB8" s="6">
        <f t="shared" si="18"/>
        <v>0.56805995697470113</v>
      </c>
      <c r="CC8" s="6">
        <f t="shared" si="19"/>
        <v>0.62407100085494105</v>
      </c>
      <c r="CD8" s="6">
        <f>'1'!DE7</f>
        <v>0.26766585208162269</v>
      </c>
      <c r="CE8" s="6">
        <f>'1'!DG7</f>
        <v>0.3457152628408266</v>
      </c>
      <c r="CF8" s="6">
        <f>'2'!DE7</f>
        <v>0.2525703149591168</v>
      </c>
      <c r="CG8" s="6">
        <f>'2'!DG7</f>
        <v>0.37974673393306801</v>
      </c>
      <c r="CH8" s="6">
        <f>'3'!AH8</f>
        <v>0.55629232520037719</v>
      </c>
      <c r="CI8" s="6">
        <f>'8'!BD6</f>
        <v>0.55513823306941135</v>
      </c>
      <c r="CJ8" s="6">
        <f t="shared" si="20"/>
        <v>0.40791668132763204</v>
      </c>
      <c r="CK8" s="6">
        <f t="shared" si="21"/>
        <v>0.4592231387609208</v>
      </c>
    </row>
    <row r="9" spans="1:89">
      <c r="A9" s="1">
        <v>1983</v>
      </c>
      <c r="B9" s="6">
        <f>'1'!I8</f>
        <v>0.23287608012944452</v>
      </c>
      <c r="C9" s="6">
        <f>'1'!K8</f>
        <v>0.30175456378567628</v>
      </c>
      <c r="D9" s="6">
        <f>'2'!I8</f>
        <v>0.23300125078403461</v>
      </c>
      <c r="E9" s="6">
        <f>'2'!K8</f>
        <v>0.35250062585779834</v>
      </c>
      <c r="F9" s="6">
        <f>'3'!D9</f>
        <v>0.58674634908808909</v>
      </c>
      <c r="G9" s="6">
        <f>'8'!F7</f>
        <v>0.59129083325539167</v>
      </c>
      <c r="H9" s="6">
        <f t="shared" si="0"/>
        <v>0.41097862831423998</v>
      </c>
      <c r="I9" s="6">
        <f t="shared" si="1"/>
        <v>0.45807309299673882</v>
      </c>
      <c r="J9" s="6">
        <f>'1'!S8</f>
        <v>9.9732212823330016E-2</v>
      </c>
      <c r="K9" s="6">
        <f>'1'!U8</f>
        <v>0.11007204263370274</v>
      </c>
      <c r="L9" s="6">
        <f>'2'!S8</f>
        <v>0.13075451647434488</v>
      </c>
      <c r="M9" s="6">
        <f>'2'!U8</f>
        <v>0.18339613725958678</v>
      </c>
      <c r="N9" s="6">
        <f>'3'!G9</f>
        <v>0.16626213592233013</v>
      </c>
      <c r="O9" s="6">
        <f>'8'!K7</f>
        <v>0.36605971129274961</v>
      </c>
      <c r="P9" s="6">
        <f t="shared" si="2"/>
        <v>0.19070214412818864</v>
      </c>
      <c r="Q9" s="6">
        <f t="shared" si="3"/>
        <v>0.20644750677709234</v>
      </c>
      <c r="R9" s="6">
        <f>'1'!AC8</f>
        <v>0.17198393816718316</v>
      </c>
      <c r="S9" s="6">
        <f>'1'!AE8</f>
        <v>0.21916773461567449</v>
      </c>
      <c r="T9" s="6">
        <f>'2'!AC8</f>
        <v>9.5105605496017764E-2</v>
      </c>
      <c r="U9" s="6">
        <f>'2'!AE8</f>
        <v>0.10989741408845016</v>
      </c>
      <c r="V9" s="6">
        <f>'3'!J9</f>
        <v>0.65921266462480022</v>
      </c>
      <c r="W9" s="6">
        <f>'8'!P7</f>
        <v>0.53260162993808313</v>
      </c>
      <c r="X9" s="6">
        <f t="shared" si="4"/>
        <v>0.3647259595565211</v>
      </c>
      <c r="Y9" s="6">
        <f t="shared" si="5"/>
        <v>0.38021986081675196</v>
      </c>
      <c r="Z9" s="6">
        <f>'1'!AM8</f>
        <v>0.24051778400248991</v>
      </c>
      <c r="AA9" s="6">
        <f>'1'!AO8</f>
        <v>0.31159833743675502</v>
      </c>
      <c r="AB9" s="6">
        <f>'2'!AM8</f>
        <v>0.12540316805701188</v>
      </c>
      <c r="AC9" s="6">
        <f>'2'!AO8</f>
        <v>0.17296168260009945</v>
      </c>
      <c r="AD9" s="6">
        <f>'3'!M9</f>
        <v>0.53271741702644793</v>
      </c>
      <c r="AE9" s="6">
        <f>'8'!U7</f>
        <v>0.5831631458722536</v>
      </c>
      <c r="AF9" s="6">
        <f t="shared" si="6"/>
        <v>0.37045037873955083</v>
      </c>
      <c r="AG9" s="6">
        <f t="shared" si="7"/>
        <v>0.40011014573388903</v>
      </c>
      <c r="AH9" s="6">
        <f>'1'!AW8</f>
        <v>0.14515092280200842</v>
      </c>
      <c r="AI9" s="6">
        <f>'1'!AY8</f>
        <v>0.18019397967466999</v>
      </c>
      <c r="AJ9" s="6">
        <f>'2'!AW8</f>
        <v>0.16135778392898914</v>
      </c>
      <c r="AK9" s="6">
        <f>'2'!AY8</f>
        <v>0.23958845151647409</v>
      </c>
      <c r="AL9" s="6">
        <f>'3'!P9</f>
        <v>0.26539084828318371</v>
      </c>
      <c r="AM9" s="6">
        <f>'8'!Z7</f>
        <v>0.41439685630949108</v>
      </c>
      <c r="AN9" s="6">
        <f t="shared" si="8"/>
        <v>0.24657410283091807</v>
      </c>
      <c r="AO9" s="6">
        <f t="shared" si="9"/>
        <v>0.2748925339459547</v>
      </c>
      <c r="AP9" s="6">
        <f>'1'!BG8</f>
        <v>0.16942554755331235</v>
      </c>
      <c r="AQ9" s="6">
        <f>'1'!BI8</f>
        <v>0.21552446269273029</v>
      </c>
      <c r="AR9" s="6">
        <f>'2'!BG8</f>
        <v>0.17998164556079926</v>
      </c>
      <c r="AS9" s="6">
        <f>'2'!BI8</f>
        <v>0.27120703434912119</v>
      </c>
      <c r="AT9" s="6">
        <f>'3'!S9</f>
        <v>0.61134936986438837</v>
      </c>
      <c r="AU9" s="6">
        <f>'8'!AE7</f>
        <v>0.58377931443483477</v>
      </c>
      <c r="AV9" s="6">
        <f t="shared" si="10"/>
        <v>0.38613396935333366</v>
      </c>
      <c r="AW9" s="6">
        <f t="shared" si="11"/>
        <v>0.42046504533526863</v>
      </c>
      <c r="AX9" s="6">
        <f>'1'!BQ8</f>
        <v>0.24068981223189667</v>
      </c>
      <c r="AY9" s="6">
        <f>'1'!BS8</f>
        <v>0.31181869098613102</v>
      </c>
      <c r="AZ9" s="6">
        <f>'2'!BQ8</f>
        <v>0.21191750716511065</v>
      </c>
      <c r="BA9" s="6">
        <f>'2'!BS8</f>
        <v>0.32157630104436025</v>
      </c>
      <c r="BB9" s="6">
        <f>'3'!V9</f>
        <v>0.66320954661048215</v>
      </c>
      <c r="BC9" s="6">
        <f>'8'!AJ7</f>
        <v>0.61461804027174671</v>
      </c>
      <c r="BD9" s="6">
        <f t="shared" si="12"/>
        <v>0.43260872656980903</v>
      </c>
      <c r="BE9" s="6">
        <f t="shared" si="13"/>
        <v>0.47780564472818005</v>
      </c>
      <c r="BF9" s="6">
        <f>'1'!CA8</f>
        <v>0.22646189766345445</v>
      </c>
      <c r="BG9" s="6">
        <f>'1'!CC8</f>
        <v>0.29340723115909223</v>
      </c>
      <c r="BH9" s="6">
        <f>'2'!CA8</f>
        <v>0.22627192429979817</v>
      </c>
      <c r="BI9" s="6">
        <f>'2'!CC8</f>
        <v>0.34281536344028718</v>
      </c>
      <c r="BJ9" s="6">
        <f>'3'!Y9</f>
        <v>0.55057245717809178</v>
      </c>
      <c r="BK9" s="6">
        <f>'8'!AO7</f>
        <v>0.55046784943612048</v>
      </c>
      <c r="BL9" s="6">
        <f t="shared" si="14"/>
        <v>0.38844353214436622</v>
      </c>
      <c r="BM9" s="6">
        <f t="shared" si="15"/>
        <v>0.4343157253033979</v>
      </c>
      <c r="BN9" s="6">
        <f>'1'!CK8</f>
        <v>0.21181847200886927</v>
      </c>
      <c r="BO9" s="6">
        <f>'1'!CM8</f>
        <v>0.27405214760454877</v>
      </c>
      <c r="BP9" s="6">
        <f>'2'!CK8</f>
        <v>0.28589745311232423</v>
      </c>
      <c r="BQ9" s="6">
        <f>'2'!CM8</f>
        <v>0.42329045114914354</v>
      </c>
      <c r="BR9" s="6">
        <f>'3'!AB9</f>
        <v>0.49608335198332376</v>
      </c>
      <c r="BS9" s="6">
        <f>'8'!AT7</f>
        <v>0.75782875776930103</v>
      </c>
      <c r="BT9" s="6">
        <f t="shared" si="16"/>
        <v>0.43790700871845456</v>
      </c>
      <c r="BU9" s="6">
        <f t="shared" si="17"/>
        <v>0.4878136771265793</v>
      </c>
      <c r="BV9" s="6">
        <f>'1'!CU8</f>
        <v>0.36465368049079833</v>
      </c>
      <c r="BW9" s="6">
        <f>'1'!CW8</f>
        <v>0.45792199728809202</v>
      </c>
      <c r="BX9" s="6">
        <f>'2'!CU8</f>
        <v>0.61744964071491759</v>
      </c>
      <c r="BY9" s="6">
        <f>'2'!CW8</f>
        <v>0.7345621695344412</v>
      </c>
      <c r="BZ9" s="6">
        <f>'3'!AE9</f>
        <v>0.5561407096310832</v>
      </c>
      <c r="CA9" s="6">
        <f>'8'!AY7</f>
        <v>0.57638677552016404</v>
      </c>
      <c r="CB9" s="6">
        <f t="shared" si="18"/>
        <v>0.52865770158924075</v>
      </c>
      <c r="CC9" s="6">
        <f t="shared" si="19"/>
        <v>0.58125291299344506</v>
      </c>
      <c r="CD9" s="6">
        <f>'1'!DE8</f>
        <v>0.26948475565470242</v>
      </c>
      <c r="CE9" s="6">
        <f>'1'!DG8</f>
        <v>0.34795503855716936</v>
      </c>
      <c r="CF9" s="6">
        <f>'2'!DE8</f>
        <v>0.24787113108217998</v>
      </c>
      <c r="CG9" s="6">
        <f>'2'!DG8</f>
        <v>0.37332434861069497</v>
      </c>
      <c r="CH9" s="6">
        <f>'3'!AH9</f>
        <v>0.61123177589859501</v>
      </c>
      <c r="CI9" s="6">
        <f>'8'!BD7</f>
        <v>0.58170079324057067</v>
      </c>
      <c r="CJ9" s="6">
        <f t="shared" si="20"/>
        <v>0.42757211396901201</v>
      </c>
      <c r="CK9" s="6">
        <f t="shared" si="21"/>
        <v>0.47855298907675747</v>
      </c>
    </row>
    <row r="10" spans="1:89">
      <c r="A10" s="1">
        <v>1984</v>
      </c>
      <c r="B10" s="6">
        <f>'1'!I9</f>
        <v>0.26074808083923101</v>
      </c>
      <c r="C10" s="6">
        <f>'1'!K9</f>
        <v>0.33714499067044074</v>
      </c>
      <c r="D10" s="6">
        <f>'2'!I9</f>
        <v>0.23680380352037331</v>
      </c>
      <c r="E10" s="6">
        <f>'2'!K9</f>
        <v>0.35790008505668586</v>
      </c>
      <c r="F10" s="6">
        <f>'3'!D10</f>
        <v>0.56229625673237649</v>
      </c>
      <c r="G10" s="6">
        <f>'8'!F8</f>
        <v>0.6120055710750516</v>
      </c>
      <c r="H10" s="6">
        <f t="shared" si="0"/>
        <v>0.41796342804175812</v>
      </c>
      <c r="I10" s="6">
        <f t="shared" si="1"/>
        <v>0.46733672588363867</v>
      </c>
      <c r="J10" s="6">
        <f>'1'!S9</f>
        <v>0.12870344559783181</v>
      </c>
      <c r="K10" s="6">
        <f>'1'!U9</f>
        <v>0.15543350526290578</v>
      </c>
      <c r="L10" s="6">
        <f>'2'!S9</f>
        <v>0.13674239198378305</v>
      </c>
      <c r="M10" s="6">
        <f>'2'!U9</f>
        <v>0.1948450576812254</v>
      </c>
      <c r="N10" s="6">
        <f>'3'!G10</f>
        <v>0.25649020414882628</v>
      </c>
      <c r="O10" s="6">
        <f>'8'!K8</f>
        <v>0.48504309055235456</v>
      </c>
      <c r="P10" s="6">
        <f t="shared" si="2"/>
        <v>0.25174478307069892</v>
      </c>
      <c r="Q10" s="6">
        <f t="shared" si="3"/>
        <v>0.27295296441132799</v>
      </c>
      <c r="R10" s="6">
        <f>'1'!AC9</f>
        <v>0.2110617010910599</v>
      </c>
      <c r="S10" s="6">
        <f>'1'!AE9</f>
        <v>0.273040358334876</v>
      </c>
      <c r="T10" s="6">
        <f>'2'!AC9</f>
        <v>9.7783047037205806E-2</v>
      </c>
      <c r="U10" s="6">
        <f>'2'!AE9</f>
        <v>0.11576657096197247</v>
      </c>
      <c r="V10" s="6">
        <f>'3'!J10</f>
        <v>0.60895180332353327</v>
      </c>
      <c r="W10" s="6">
        <f>'8'!P8</f>
        <v>0.60978262200032074</v>
      </c>
      <c r="X10" s="6">
        <f t="shared" si="4"/>
        <v>0.38189479336302989</v>
      </c>
      <c r="Y10" s="6">
        <f t="shared" si="5"/>
        <v>0.40188533865517562</v>
      </c>
      <c r="Z10" s="6">
        <f>'1'!AM9</f>
        <v>0.28818639988301648</v>
      </c>
      <c r="AA10" s="6">
        <f>'1'!AO9</f>
        <v>0.37066317774420215</v>
      </c>
      <c r="AB10" s="6">
        <f>'2'!AM9</f>
        <v>0.13314434274406237</v>
      </c>
      <c r="AC10" s="6">
        <f>'2'!AO9</f>
        <v>0.18799372387400501</v>
      </c>
      <c r="AD10" s="6">
        <f>'3'!M10</f>
        <v>0.52898561847179071</v>
      </c>
      <c r="AE10" s="6">
        <f>'8'!U8</f>
        <v>0.54975959469705249</v>
      </c>
      <c r="AF10" s="6">
        <f t="shared" si="6"/>
        <v>0.3750189889489805</v>
      </c>
      <c r="AG10" s="6">
        <f t="shared" si="7"/>
        <v>0.40935052869676258</v>
      </c>
      <c r="AH10" s="6">
        <f>'1'!AW9</f>
        <v>0.18397773194130834</v>
      </c>
      <c r="AI10" s="6">
        <f>'1'!AY9</f>
        <v>0.2360515774040817</v>
      </c>
      <c r="AJ10" s="6">
        <f>'2'!AW9</f>
        <v>0.16315096903108153</v>
      </c>
      <c r="AK10" s="6">
        <f>'2'!AY9</f>
        <v>0.2427119475404865</v>
      </c>
      <c r="AL10" s="6">
        <f>'3'!P10</f>
        <v>0.36067204362543337</v>
      </c>
      <c r="AM10" s="6">
        <f>'8'!Z8</f>
        <v>0.49467195070927028</v>
      </c>
      <c r="AN10" s="6">
        <f t="shared" si="8"/>
        <v>0.30061817382677336</v>
      </c>
      <c r="AO10" s="6">
        <f t="shared" si="9"/>
        <v>0.33352687981981799</v>
      </c>
      <c r="AP10" s="6">
        <f>'1'!BG9</f>
        <v>0.20476469056741373</v>
      </c>
      <c r="AQ10" s="6">
        <f>'1'!BI9</f>
        <v>0.26457650196917259</v>
      </c>
      <c r="AR10" s="6">
        <f>'2'!BG9</f>
        <v>0.1840403821776693</v>
      </c>
      <c r="AS10" s="6">
        <f>'2'!BI9</f>
        <v>0.27786631747054108</v>
      </c>
      <c r="AT10" s="6">
        <f>'3'!S10</f>
        <v>0.53917356956374396</v>
      </c>
      <c r="AU10" s="6">
        <f>'8'!AE8</f>
        <v>0.61003405508147945</v>
      </c>
      <c r="AV10" s="6">
        <f t="shared" si="10"/>
        <v>0.38450317434757664</v>
      </c>
      <c r="AW10" s="6">
        <f t="shared" si="11"/>
        <v>0.42291261102123434</v>
      </c>
      <c r="AX10" s="6">
        <f>'1'!BQ9</f>
        <v>0.27384129543576008</v>
      </c>
      <c r="AY10" s="6">
        <f>'1'!BS9</f>
        <v>0.35329684161015956</v>
      </c>
      <c r="AZ10" s="6">
        <f>'2'!BQ9</f>
        <v>0.21672448642542944</v>
      </c>
      <c r="BA10" s="6">
        <f>'2'!BS9</f>
        <v>0.32877917515985716</v>
      </c>
      <c r="BB10" s="6">
        <f>'3'!V10</f>
        <v>0.68343608382731069</v>
      </c>
      <c r="BC10" s="6">
        <f>'8'!AJ8</f>
        <v>0.64534422406577807</v>
      </c>
      <c r="BD10" s="6">
        <f t="shared" si="12"/>
        <v>0.45483652243856953</v>
      </c>
      <c r="BE10" s="6">
        <f t="shared" si="13"/>
        <v>0.50271408116577643</v>
      </c>
      <c r="BF10" s="6">
        <f>'1'!CA9</f>
        <v>0.27713362153224586</v>
      </c>
      <c r="BG10" s="6">
        <f>'1'!CC9</f>
        <v>0.35731260631257805</v>
      </c>
      <c r="BH10" s="6">
        <f>'2'!CA9</f>
        <v>0.23292136552119627</v>
      </c>
      <c r="BI10" s="6">
        <f>'2'!CC9</f>
        <v>0.35238663019645988</v>
      </c>
      <c r="BJ10" s="6">
        <f>'3'!Y10</f>
        <v>0.51226589460807936</v>
      </c>
      <c r="BK10" s="6">
        <f>'8'!AO8</f>
        <v>0.65605684634797945</v>
      </c>
      <c r="BL10" s="6">
        <f t="shared" si="14"/>
        <v>0.41959443200237523</v>
      </c>
      <c r="BM10" s="6">
        <f t="shared" si="15"/>
        <v>0.4695054943662742</v>
      </c>
      <c r="BN10" s="6">
        <f>'1'!CK9</f>
        <v>0.208563314807719</v>
      </c>
      <c r="BO10" s="6">
        <f>'1'!CM9</f>
        <v>0.26969187705267067</v>
      </c>
      <c r="BP10" s="6">
        <f>'2'!CK9</f>
        <v>0.29855877013141596</v>
      </c>
      <c r="BQ10" s="6">
        <f>'2'!CM9</f>
        <v>0.43898170074526893</v>
      </c>
      <c r="BR10" s="6">
        <f>'3'!AB10</f>
        <v>0.3498563245553245</v>
      </c>
      <c r="BS10" s="6">
        <f>'8'!AT8</f>
        <v>0.70801196262671762</v>
      </c>
      <c r="BT10" s="6">
        <f t="shared" si="16"/>
        <v>0.39124759303029427</v>
      </c>
      <c r="BU10" s="6">
        <f t="shared" si="17"/>
        <v>0.44163546624499544</v>
      </c>
      <c r="BV10" s="6">
        <f>'1'!CU9</f>
        <v>0.36442072039885615</v>
      </c>
      <c r="BW10" s="6">
        <f>'1'!CW9</f>
        <v>0.45766872957164462</v>
      </c>
      <c r="BX10" s="6">
        <f>'2'!CU9</f>
        <v>0.57213152877702056</v>
      </c>
      <c r="BY10" s="6">
        <f>'2'!CW9</f>
        <v>0.70095873889174909</v>
      </c>
      <c r="BZ10" s="6">
        <f>'3'!AE10</f>
        <v>0.49998480843504123</v>
      </c>
      <c r="CA10" s="6">
        <f>'8'!AY8</f>
        <v>0.6093456380456892</v>
      </c>
      <c r="CB10" s="6">
        <f t="shared" si="18"/>
        <v>0.51147067391415169</v>
      </c>
      <c r="CC10" s="6">
        <f t="shared" si="19"/>
        <v>0.56698947873603101</v>
      </c>
      <c r="CD10" s="6">
        <f>'1'!DE9</f>
        <v>0.26858840011162166</v>
      </c>
      <c r="CE10" s="6">
        <f>'1'!DG9</f>
        <v>0.34685198104285975</v>
      </c>
      <c r="CF10" s="6">
        <f>'2'!DE9</f>
        <v>0.23773929613818268</v>
      </c>
      <c r="CG10" s="6">
        <f>'2'!DG9</f>
        <v>0.35922047648839273</v>
      </c>
      <c r="CH10" s="6">
        <f>'3'!AH10</f>
        <v>0.54191371527193255</v>
      </c>
      <c r="CI10" s="6">
        <f>'8'!BD8</f>
        <v>0.52852044967224576</v>
      </c>
      <c r="CJ10" s="6">
        <f t="shared" si="20"/>
        <v>0.39419046529849566</v>
      </c>
      <c r="CK10" s="6">
        <f t="shared" si="21"/>
        <v>0.44412665561885772</v>
      </c>
    </row>
    <row r="11" spans="1:89">
      <c r="A11" s="1">
        <v>1985</v>
      </c>
      <c r="B11" s="6">
        <f>'1'!I10</f>
        <v>0.28533946158418172</v>
      </c>
      <c r="C11" s="6">
        <f>'1'!K10</f>
        <v>0.36724346647008954</v>
      </c>
      <c r="D11" s="6">
        <f>'2'!I10</f>
        <v>0.23909990121066613</v>
      </c>
      <c r="E11" s="6">
        <f>'2'!K10</f>
        <v>0.36113533051898833</v>
      </c>
      <c r="F11" s="6">
        <f>'3'!D11</f>
        <v>0.6120260134206712</v>
      </c>
      <c r="G11" s="6">
        <f>'8'!F9</f>
        <v>0.62209040457847242</v>
      </c>
      <c r="H11" s="6">
        <f t="shared" si="0"/>
        <v>0.43963894519849789</v>
      </c>
      <c r="I11" s="6">
        <f t="shared" si="1"/>
        <v>0.49062380374705539</v>
      </c>
      <c r="J11" s="6">
        <f>'1'!S10</f>
        <v>0.15392536512566993</v>
      </c>
      <c r="K11" s="6">
        <f>'1'!U10</f>
        <v>0.19312702969264586</v>
      </c>
      <c r="L11" s="6">
        <f>'2'!S10</f>
        <v>0.13406705030535462</v>
      </c>
      <c r="M11" s="6">
        <f>'2'!U10</f>
        <v>0.18975875924718569</v>
      </c>
      <c r="N11" s="6">
        <f>'3'!G11</f>
        <v>0.21621155138692</v>
      </c>
      <c r="O11" s="6">
        <f>'8'!K9</f>
        <v>0.49885243157617926</v>
      </c>
      <c r="P11" s="6">
        <f t="shared" si="2"/>
        <v>0.25076409959853097</v>
      </c>
      <c r="Q11" s="6">
        <f t="shared" si="3"/>
        <v>0.27448744297573269</v>
      </c>
      <c r="R11" s="6">
        <f>'1'!AC10</f>
        <v>0.21498234169981259</v>
      </c>
      <c r="S11" s="6">
        <f>'1'!AE10</f>
        <v>0.27826978349935511</v>
      </c>
      <c r="T11" s="6">
        <f>'2'!AC10</f>
        <v>0.10128168571945451</v>
      </c>
      <c r="U11" s="6">
        <f>'2'!AE10</f>
        <v>0.1233440063920304</v>
      </c>
      <c r="V11" s="6">
        <f>'3'!J11</f>
        <v>0.67185399719256877</v>
      </c>
      <c r="W11" s="6">
        <f>'8'!P9</f>
        <v>0.57621033857119852</v>
      </c>
      <c r="X11" s="6">
        <f t="shared" si="4"/>
        <v>0.39108209079575862</v>
      </c>
      <c r="Y11" s="6">
        <f t="shared" si="5"/>
        <v>0.41241953141378823</v>
      </c>
      <c r="Z11" s="6">
        <f>'1'!AM10</f>
        <v>0.30870150339734698</v>
      </c>
      <c r="AA11" s="6">
        <f>'1'!AO10</f>
        <v>0.39492503896209263</v>
      </c>
      <c r="AB11" s="6">
        <f>'2'!AM10</f>
        <v>0.13307646082707128</v>
      </c>
      <c r="AC11" s="6">
        <f>'2'!AO10</f>
        <v>0.1878636527537276</v>
      </c>
      <c r="AD11" s="6">
        <f>'3'!M11</f>
        <v>0.53370168039564037</v>
      </c>
      <c r="AE11" s="6">
        <f>'8'!U9</f>
        <v>0.53931891012881983</v>
      </c>
      <c r="AF11" s="6">
        <f t="shared" si="6"/>
        <v>0.37869963868721962</v>
      </c>
      <c r="AG11" s="6">
        <f t="shared" si="7"/>
        <v>0.41395232056007009</v>
      </c>
      <c r="AH11" s="6">
        <f>'1'!AW10</f>
        <v>0.22781484237876382</v>
      </c>
      <c r="AI11" s="6">
        <f>'1'!AY10</f>
        <v>0.29517445671970793</v>
      </c>
      <c r="AJ11" s="6">
        <f>'2'!AW10</f>
        <v>0.16204411302166294</v>
      </c>
      <c r="AK11" s="6">
        <f>'2'!AY10</f>
        <v>0.24078601346665018</v>
      </c>
      <c r="AL11" s="6">
        <f>'3'!P11</f>
        <v>0.50888237674636971</v>
      </c>
      <c r="AM11" s="6">
        <f>'8'!Z9</f>
        <v>0.51617256399644518</v>
      </c>
      <c r="AN11" s="6">
        <f t="shared" si="8"/>
        <v>0.35372847403581043</v>
      </c>
      <c r="AO11" s="6">
        <f t="shared" si="9"/>
        <v>0.39025385273229324</v>
      </c>
      <c r="AP11" s="6">
        <f>'1'!BG10</f>
        <v>0.22849982220818052</v>
      </c>
      <c r="AQ11" s="6">
        <f>'1'!BI10</f>
        <v>0.29606784695649924</v>
      </c>
      <c r="AR11" s="6">
        <f>'2'!BG10</f>
        <v>0.18479337205796356</v>
      </c>
      <c r="AS11" s="6">
        <f>'2'!BI10</f>
        <v>0.27909307933400584</v>
      </c>
      <c r="AT11" s="6">
        <f>'3'!S11</f>
        <v>0.60442389174495303</v>
      </c>
      <c r="AU11" s="6">
        <f>'8'!AE9</f>
        <v>0.60845763007715525</v>
      </c>
      <c r="AV11" s="6">
        <f t="shared" si="10"/>
        <v>0.40654367902206312</v>
      </c>
      <c r="AW11" s="6">
        <f t="shared" si="11"/>
        <v>0.4470106120281534</v>
      </c>
      <c r="AX11" s="6">
        <f>'1'!BQ10</f>
        <v>0.29435626801846398</v>
      </c>
      <c r="AY11" s="6">
        <f>'1'!BS10</f>
        <v>0.37802960665559232</v>
      </c>
      <c r="AZ11" s="6">
        <f>'2'!BQ10</f>
        <v>0.21832632048662542</v>
      </c>
      <c r="BA11" s="6">
        <f>'2'!BS10</f>
        <v>0.33115889478318672</v>
      </c>
      <c r="BB11" s="6">
        <f>'3'!V11</f>
        <v>0.73796453705082399</v>
      </c>
      <c r="BC11" s="6">
        <f>'8'!AJ9</f>
        <v>0.66544042285345317</v>
      </c>
      <c r="BD11" s="6">
        <f t="shared" si="12"/>
        <v>0.47902188710234167</v>
      </c>
      <c r="BE11" s="6">
        <f t="shared" si="13"/>
        <v>0.52814836533576415</v>
      </c>
      <c r="BF11" s="6">
        <f>'1'!CA10</f>
        <v>0.31284616697156203</v>
      </c>
      <c r="BG11" s="6">
        <f>'1'!CC10</f>
        <v>0.39974743445381539</v>
      </c>
      <c r="BH11" s="6">
        <f>'2'!CA10</f>
        <v>0.22835437652030838</v>
      </c>
      <c r="BI11" s="6">
        <f>'2'!CC10</f>
        <v>0.34583055334787255</v>
      </c>
      <c r="BJ11" s="6">
        <f>'3'!Y11</f>
        <v>0.57184158587154765</v>
      </c>
      <c r="BK11" s="6">
        <f>'8'!AO9</f>
        <v>0.64480253609599592</v>
      </c>
      <c r="BL11" s="6">
        <f t="shared" si="14"/>
        <v>0.43946116636485349</v>
      </c>
      <c r="BM11" s="6">
        <f t="shared" si="15"/>
        <v>0.4905555274423079</v>
      </c>
      <c r="BN11" s="6">
        <f>'1'!CK10</f>
        <v>0.23900220174255715</v>
      </c>
      <c r="BO11" s="6">
        <f>'1'!CM10</f>
        <v>0.30965464618623073</v>
      </c>
      <c r="BP11" s="6">
        <f>'2'!CK10</f>
        <v>0.29854758070639631</v>
      </c>
      <c r="BQ11" s="6">
        <f>'2'!CM10</f>
        <v>0.4389680265572779</v>
      </c>
      <c r="BR11" s="6">
        <f>'3'!AB11</f>
        <v>0.28452580591514676</v>
      </c>
      <c r="BS11" s="6">
        <f>'8'!AT9</f>
        <v>0.68576361001836972</v>
      </c>
      <c r="BT11" s="6">
        <f t="shared" si="16"/>
        <v>0.37695979959561748</v>
      </c>
      <c r="BU11" s="6">
        <f t="shared" si="17"/>
        <v>0.42972802216925626</v>
      </c>
      <c r="BV11" s="6">
        <f>'1'!CU10</f>
        <v>0.40167498325325829</v>
      </c>
      <c r="BW11" s="6">
        <f>'1'!CW10</f>
        <v>0.49728228255763868</v>
      </c>
      <c r="BX11" s="6">
        <f>'2'!CU10</f>
        <v>0.56826316787906972</v>
      </c>
      <c r="BY11" s="6">
        <f>'2'!CW10</f>
        <v>0.69799438447041084</v>
      </c>
      <c r="BZ11" s="6">
        <f>'3'!AE11</f>
        <v>0.65448238639695222</v>
      </c>
      <c r="CA11" s="6">
        <f>'8'!AY9</f>
        <v>0.65762475797788478</v>
      </c>
      <c r="CB11" s="6">
        <f t="shared" si="18"/>
        <v>0.57051132387679127</v>
      </c>
      <c r="CC11" s="6">
        <f t="shared" si="19"/>
        <v>0.62684595285072164</v>
      </c>
      <c r="CD11" s="6">
        <f>'1'!DE10</f>
        <v>0.28311986009825718</v>
      </c>
      <c r="CE11" s="6">
        <f>'1'!DG10</f>
        <v>0.36456816793315028</v>
      </c>
      <c r="CF11" s="6">
        <f>'2'!DE10</f>
        <v>0.23594049165295261</v>
      </c>
      <c r="CG11" s="6">
        <f>'2'!DG10</f>
        <v>0.35667879486561865</v>
      </c>
      <c r="CH11" s="6">
        <f>'3'!AH11</f>
        <v>0.52165296890141877</v>
      </c>
      <c r="CI11" s="6">
        <f>'8'!BD9</f>
        <v>0.52509006714423856</v>
      </c>
      <c r="CJ11" s="6">
        <f t="shared" si="20"/>
        <v>0.39145084694921684</v>
      </c>
      <c r="CK11" s="6">
        <f t="shared" si="21"/>
        <v>0.44199749971110658</v>
      </c>
    </row>
    <row r="12" spans="1:89">
      <c r="A12" s="1">
        <v>1986</v>
      </c>
      <c r="B12" s="6">
        <f>'1'!I11</f>
        <v>0.30015533449106713</v>
      </c>
      <c r="C12" s="6">
        <f>'1'!K11</f>
        <v>0.38489822439987875</v>
      </c>
      <c r="D12" s="6">
        <f>'2'!I11</f>
        <v>0.22859172786533152</v>
      </c>
      <c r="E12" s="6">
        <f>'2'!K11</f>
        <v>0.34617318345632786</v>
      </c>
      <c r="F12" s="6">
        <f>'3'!D12</f>
        <v>0.63765283314509302</v>
      </c>
      <c r="G12" s="6">
        <f>'8'!F10</f>
        <v>0.61783937821390778</v>
      </c>
      <c r="H12" s="6">
        <f t="shared" si="0"/>
        <v>0.4460598184288499</v>
      </c>
      <c r="I12" s="6">
        <f t="shared" si="1"/>
        <v>0.49664090480380185</v>
      </c>
      <c r="J12" s="6">
        <f>'1'!S11</f>
        <v>0.17726242279528262</v>
      </c>
      <c r="K12" s="6">
        <f>'1'!U11</f>
        <v>0.226637792596905</v>
      </c>
      <c r="L12" s="6">
        <f>'2'!S11</f>
        <v>0.13541308375593142</v>
      </c>
      <c r="M12" s="6">
        <f>'2'!U11</f>
        <v>0.19232360055192307</v>
      </c>
      <c r="N12" s="6">
        <f>'3'!G12</f>
        <v>0.3300342580667735</v>
      </c>
      <c r="O12" s="6">
        <f>'8'!K10</f>
        <v>0.55410184687575992</v>
      </c>
      <c r="P12" s="6">
        <f t="shared" si="2"/>
        <v>0.29920290287343687</v>
      </c>
      <c r="Q12" s="6">
        <f t="shared" si="3"/>
        <v>0.32577437452284036</v>
      </c>
      <c r="R12" s="6">
        <f>'1'!AC11</f>
        <v>0.22905317885095205</v>
      </c>
      <c r="S12" s="6">
        <f>'1'!AE11</f>
        <v>0.29678891293257759</v>
      </c>
      <c r="T12" s="6">
        <f>'2'!AC11</f>
        <v>0.10472400716066227</v>
      </c>
      <c r="U12" s="6">
        <f>'2'!AE11</f>
        <v>0.13070039964607061</v>
      </c>
      <c r="V12" s="6">
        <f>'3'!J12</f>
        <v>0.71614738671773792</v>
      </c>
      <c r="W12" s="6">
        <f>'8'!P10</f>
        <v>0.6128069348206806</v>
      </c>
      <c r="X12" s="6">
        <f t="shared" si="4"/>
        <v>0.41568287688750821</v>
      </c>
      <c r="Y12" s="6">
        <f t="shared" si="5"/>
        <v>0.43911090852926665</v>
      </c>
      <c r="Z12" s="6">
        <f>'1'!AM11</f>
        <v>0.33010914961034399</v>
      </c>
      <c r="AA12" s="6">
        <f>'1'!AO11</f>
        <v>0.41955707079072119</v>
      </c>
      <c r="AB12" s="6">
        <f>'2'!AM11</f>
        <v>0.13434295142690705</v>
      </c>
      <c r="AC12" s="6">
        <f>'2'!AO11</f>
        <v>0.1902854447909722</v>
      </c>
      <c r="AD12" s="6">
        <f>'3'!M12</f>
        <v>0.53172062530491904</v>
      </c>
      <c r="AE12" s="6">
        <f>'8'!U10</f>
        <v>0.50269408880640809</v>
      </c>
      <c r="AF12" s="6">
        <f t="shared" si="6"/>
        <v>0.3747167037871445</v>
      </c>
      <c r="AG12" s="6">
        <f t="shared" si="7"/>
        <v>0.41106430742325506</v>
      </c>
      <c r="AH12" s="6">
        <f>'1'!AW11</f>
        <v>0.23335311932549352</v>
      </c>
      <c r="AI12" s="6">
        <f>'1'!AY11</f>
        <v>0.30237226248086785</v>
      </c>
      <c r="AJ12" s="6">
        <f>'2'!AW11</f>
        <v>0.1650217375117439</v>
      </c>
      <c r="AK12" s="6">
        <f>'2'!AY11</f>
        <v>0.24595206049618451</v>
      </c>
      <c r="AL12" s="6">
        <f>'3'!P12</f>
        <v>0.55569186452911057</v>
      </c>
      <c r="AM12" s="6">
        <f>'8'!Z10</f>
        <v>0.51335194091358771</v>
      </c>
      <c r="AN12" s="6">
        <f t="shared" si="8"/>
        <v>0.36685466556998392</v>
      </c>
      <c r="AO12" s="6">
        <f t="shared" si="9"/>
        <v>0.40434203210493769</v>
      </c>
      <c r="AP12" s="6">
        <f>'1'!BG11</f>
        <v>0.24786535979286009</v>
      </c>
      <c r="AQ12" s="6">
        <f>'1'!BI11</f>
        <v>0.32096173886169593</v>
      </c>
      <c r="AR12" s="6">
        <f>'2'!BG11</f>
        <v>0.18983155835429252</v>
      </c>
      <c r="AS12" s="6">
        <f>'2'!BI11</f>
        <v>0.28723257987792117</v>
      </c>
      <c r="AT12" s="6">
        <f>'3'!S12</f>
        <v>0.599172786654253</v>
      </c>
      <c r="AU12" s="6">
        <f>'8'!AE10</f>
        <v>0.59989504297169949</v>
      </c>
      <c r="AV12" s="6">
        <f t="shared" si="10"/>
        <v>0.40919118694327627</v>
      </c>
      <c r="AW12" s="6">
        <f t="shared" si="11"/>
        <v>0.45181553709139244</v>
      </c>
      <c r="AX12" s="6">
        <f>'1'!BQ11</f>
        <v>0.30675608949604105</v>
      </c>
      <c r="AY12" s="6">
        <f>'1'!BS11</f>
        <v>0.39265247834010936</v>
      </c>
      <c r="AZ12" s="6">
        <f>'2'!BQ11</f>
        <v>0.22003421361575914</v>
      </c>
      <c r="BA12" s="6">
        <f>'2'!BS11</f>
        <v>0.33368505182066632</v>
      </c>
      <c r="BB12" s="6">
        <f>'3'!V12</f>
        <v>0.77206997548404011</v>
      </c>
      <c r="BC12" s="6">
        <f>'8'!AJ10</f>
        <v>0.66949747540449911</v>
      </c>
      <c r="BD12" s="6">
        <f t="shared" si="12"/>
        <v>0.49208943850008485</v>
      </c>
      <c r="BE12" s="6">
        <f t="shared" si="13"/>
        <v>0.54197624526232868</v>
      </c>
      <c r="BF12" s="6">
        <f>'1'!CA11</f>
        <v>0.33695248625655039</v>
      </c>
      <c r="BG12" s="6">
        <f>'1'!CC11</f>
        <v>0.42728961321539111</v>
      </c>
      <c r="BH12" s="6">
        <f>'2'!CA11</f>
        <v>0.23054018714696886</v>
      </c>
      <c r="BI12" s="6">
        <f>'2'!CC11</f>
        <v>0.34897797277702852</v>
      </c>
      <c r="BJ12" s="6">
        <f>'3'!Y12</f>
        <v>0.56817914337518438</v>
      </c>
      <c r="BK12" s="6">
        <f>'8'!AO10</f>
        <v>0.59758030040411225</v>
      </c>
      <c r="BL12" s="6">
        <f t="shared" si="14"/>
        <v>0.43331302929570398</v>
      </c>
      <c r="BM12" s="6">
        <f t="shared" si="15"/>
        <v>0.48550675744292909</v>
      </c>
      <c r="BN12" s="6">
        <f>'1'!CK11</f>
        <v>0.2725727225488091</v>
      </c>
      <c r="BO12" s="6">
        <f>'1'!CM11</f>
        <v>0.35174467468780507</v>
      </c>
      <c r="BP12" s="6">
        <f>'2'!CK11</f>
        <v>0.26437694786053018</v>
      </c>
      <c r="BQ12" s="6">
        <f>'2'!CM11</f>
        <v>0.39556415634544162</v>
      </c>
      <c r="BR12" s="6">
        <f>'3'!AB12</f>
        <v>0.2397043876000341</v>
      </c>
      <c r="BS12" s="6">
        <f>'8'!AT10</f>
        <v>0.65147648918477874</v>
      </c>
      <c r="BT12" s="6">
        <f t="shared" si="16"/>
        <v>0.35703263679853803</v>
      </c>
      <c r="BU12" s="6">
        <f t="shared" si="17"/>
        <v>0.4096224269545149</v>
      </c>
      <c r="BV12" s="6">
        <f>'1'!CU11</f>
        <v>0.40911288446013777</v>
      </c>
      <c r="BW12" s="6">
        <f>'1'!CW11</f>
        <v>0.50498455131607478</v>
      </c>
      <c r="BX12" s="6">
        <f>'2'!CU11</f>
        <v>0.4235773430465779</v>
      </c>
      <c r="BY12" s="6">
        <f>'2'!CW11</f>
        <v>0.57402341276941815</v>
      </c>
      <c r="BZ12" s="6">
        <f>'3'!AE12</f>
        <v>0.65941409352314495</v>
      </c>
      <c r="CA12" s="6">
        <f>'8'!AY10</f>
        <v>0.65012956172802949</v>
      </c>
      <c r="CB12" s="6">
        <f t="shared" si="18"/>
        <v>0.53555847068947249</v>
      </c>
      <c r="CC12" s="6">
        <f t="shared" si="19"/>
        <v>0.59713790483416684</v>
      </c>
      <c r="CD12" s="6">
        <f>'1'!DE11</f>
        <v>0.28773102341312345</v>
      </c>
      <c r="CE12" s="6">
        <f>'1'!DG11</f>
        <v>0.37011706571181946</v>
      </c>
      <c r="CF12" s="6">
        <f>'2'!DE11</f>
        <v>0.23937627003608775</v>
      </c>
      <c r="CG12" s="6">
        <f>'2'!DG11</f>
        <v>0.36152347810488183</v>
      </c>
      <c r="CH12" s="6">
        <f>'3'!AH12</f>
        <v>0.61870163718407778</v>
      </c>
      <c r="CI12" s="6">
        <f>'8'!BD10</f>
        <v>0.53241248348879988</v>
      </c>
      <c r="CJ12" s="6">
        <f t="shared" si="20"/>
        <v>0.4195553535305222</v>
      </c>
      <c r="CK12" s="6">
        <f t="shared" si="21"/>
        <v>0.47068866612239479</v>
      </c>
    </row>
    <row r="13" spans="1:89">
      <c r="A13" s="1">
        <v>1987</v>
      </c>
      <c r="B13" s="6">
        <f>'1'!I12</f>
        <v>0.32011591196078826</v>
      </c>
      <c r="C13" s="6">
        <f>'1'!K12</f>
        <v>0.40814337700082792</v>
      </c>
      <c r="D13" s="6">
        <f>'2'!I12</f>
        <v>0.24250349611705899</v>
      </c>
      <c r="E13" s="6">
        <f>'2'!K12</f>
        <v>0.36589682183540589</v>
      </c>
      <c r="F13" s="6">
        <f>'3'!D13</f>
        <v>0.65782655622991615</v>
      </c>
      <c r="G13" s="6">
        <f>'8'!F11</f>
        <v>0.60386743271206289</v>
      </c>
      <c r="H13" s="6">
        <f t="shared" si="0"/>
        <v>0.45607834925495661</v>
      </c>
      <c r="I13" s="6">
        <f t="shared" si="1"/>
        <v>0.50893354694455317</v>
      </c>
      <c r="J13" s="6">
        <f>'1'!S12</f>
        <v>0.20316202226939331</v>
      </c>
      <c r="K13" s="6">
        <f>'1'!U12</f>
        <v>0.26240944417315004</v>
      </c>
      <c r="L13" s="6">
        <f>'2'!S12</f>
        <v>0.14633143750182523</v>
      </c>
      <c r="M13" s="6">
        <f>'2'!U12</f>
        <v>0.21270394478330984</v>
      </c>
      <c r="N13" s="6">
        <f>'3'!G13</f>
        <v>0.32994078305472974</v>
      </c>
      <c r="O13" s="6">
        <f>'8'!K11</f>
        <v>0.50931410732708382</v>
      </c>
      <c r="P13" s="6">
        <f t="shared" si="2"/>
        <v>0.29718708753825807</v>
      </c>
      <c r="Q13" s="6">
        <f t="shared" si="3"/>
        <v>0.32859206983456835</v>
      </c>
      <c r="R13" s="6">
        <f>'1'!AC12</f>
        <v>0.2564658942455319</v>
      </c>
      <c r="S13" s="6">
        <f>'1'!AE12</f>
        <v>0.33179826972108223</v>
      </c>
      <c r="T13" s="6">
        <f>'2'!AC12</f>
        <v>0.10188812992570383</v>
      </c>
      <c r="U13" s="6">
        <f>'2'!AE12</f>
        <v>0.12464706032236746</v>
      </c>
      <c r="V13" s="6">
        <f>'3'!J13</f>
        <v>0.67982206678863122</v>
      </c>
      <c r="W13" s="6">
        <f>'8'!P11</f>
        <v>0.60598663477360826</v>
      </c>
      <c r="X13" s="6">
        <f t="shared" si="4"/>
        <v>0.4110406814333688</v>
      </c>
      <c r="Y13" s="6">
        <f t="shared" si="5"/>
        <v>0.43556350790142229</v>
      </c>
      <c r="Z13" s="6">
        <f>'1'!AM12</f>
        <v>0.3555666650939141</v>
      </c>
      <c r="AA13" s="6">
        <f>'1'!AO12</f>
        <v>0.44798907834862861</v>
      </c>
      <c r="AB13" s="6">
        <f>'2'!AM12</f>
        <v>0.14385272526493109</v>
      </c>
      <c r="AC13" s="6">
        <f>'2'!AO12</f>
        <v>0.20814200634799548</v>
      </c>
      <c r="AD13" s="6">
        <f>'3'!M13</f>
        <v>0.59672810750700678</v>
      </c>
      <c r="AE13" s="6">
        <f>'8'!U11</f>
        <v>0.50917342875862781</v>
      </c>
      <c r="AF13" s="6">
        <f t="shared" si="6"/>
        <v>0.40133023165611992</v>
      </c>
      <c r="AG13" s="6">
        <f t="shared" si="7"/>
        <v>0.44050815524056464</v>
      </c>
      <c r="AH13" s="6">
        <f>'1'!AW12</f>
        <v>0.27351678276074654</v>
      </c>
      <c r="AI13" s="6">
        <f>'1'!AY12</f>
        <v>0.35290004031965655</v>
      </c>
      <c r="AJ13" s="6">
        <f>'2'!AW12</f>
        <v>0.18150717497191909</v>
      </c>
      <c r="AK13" s="6">
        <f>'2'!AY12</f>
        <v>0.27371934150401939</v>
      </c>
      <c r="AL13" s="6">
        <f>'3'!P13</f>
        <v>0.52067095613444248</v>
      </c>
      <c r="AM13" s="6">
        <f>'8'!Z11</f>
        <v>0.49976473865671223</v>
      </c>
      <c r="AN13" s="6">
        <f t="shared" si="8"/>
        <v>0.36886491313095504</v>
      </c>
      <c r="AO13" s="6">
        <f t="shared" si="9"/>
        <v>0.4117637691537076</v>
      </c>
      <c r="AP13" s="6">
        <f>'1'!BG12</f>
        <v>0.2624163442641102</v>
      </c>
      <c r="AQ13" s="6">
        <f>'1'!BI12</f>
        <v>0.33921932193258625</v>
      </c>
      <c r="AR13" s="6">
        <f>'2'!BG12</f>
        <v>0.19737279460362558</v>
      </c>
      <c r="AS13" s="6">
        <f>'2'!BI12</f>
        <v>0.29919832935951629</v>
      </c>
      <c r="AT13" s="6">
        <f>'3'!S13</f>
        <v>0.59189959049242402</v>
      </c>
      <c r="AU13" s="6">
        <f>'8'!AE11</f>
        <v>0.59531636138034183</v>
      </c>
      <c r="AV13" s="6">
        <f t="shared" si="10"/>
        <v>0.4117512726851254</v>
      </c>
      <c r="AW13" s="6">
        <f t="shared" si="11"/>
        <v>0.45640840079121708</v>
      </c>
      <c r="AX13" s="6">
        <f>'1'!BQ12</f>
        <v>0.33342139972199947</v>
      </c>
      <c r="AY13" s="6">
        <f>'1'!BS12</f>
        <v>0.42330808865999264</v>
      </c>
      <c r="AZ13" s="6">
        <f>'2'!BQ12</f>
        <v>0.22995934534253526</v>
      </c>
      <c r="BA13" s="6">
        <f>'2'!BS12</f>
        <v>0.348143329823345</v>
      </c>
      <c r="BB13" s="6">
        <f>'3'!V13</f>
        <v>0.82170130583541545</v>
      </c>
      <c r="BC13" s="6">
        <f>'8'!AJ11</f>
        <v>0.66301268026603233</v>
      </c>
      <c r="BD13" s="6">
        <f t="shared" si="12"/>
        <v>0.51202368279149568</v>
      </c>
      <c r="BE13" s="6">
        <f t="shared" si="13"/>
        <v>0.56404135114619636</v>
      </c>
      <c r="BF13" s="6">
        <f>'1'!CA12</f>
        <v>0.3332328188125645</v>
      </c>
      <c r="BG13" s="6">
        <f>'1'!CC12</f>
        <v>0.42309495028985766</v>
      </c>
      <c r="BH13" s="6">
        <f>'2'!CA12</f>
        <v>0.23985053754472621</v>
      </c>
      <c r="BI13" s="6">
        <f>'2'!CC12</f>
        <v>0.36218893709934974</v>
      </c>
      <c r="BJ13" s="6">
        <f>'3'!Y13</f>
        <v>0.62392498484744552</v>
      </c>
      <c r="BK13" s="6">
        <f>'8'!AO11</f>
        <v>0.62983392468584454</v>
      </c>
      <c r="BL13" s="6">
        <f t="shared" si="14"/>
        <v>0.45671056647264519</v>
      </c>
      <c r="BM13" s="6">
        <f t="shared" si="15"/>
        <v>0.50976069923062439</v>
      </c>
      <c r="BN13" s="6">
        <f>'1'!CK12</f>
        <v>0.25445865423499281</v>
      </c>
      <c r="BO13" s="6">
        <f>'1'!CM12</f>
        <v>0.32928094795992574</v>
      </c>
      <c r="BP13" s="6">
        <f>'2'!CK12</f>
        <v>0.29309752604801664</v>
      </c>
      <c r="BQ13" s="6">
        <f>'2'!CM12</f>
        <v>0.43226757493250073</v>
      </c>
      <c r="BR13" s="6">
        <f>'3'!AB13</f>
        <v>0.48372375730297917</v>
      </c>
      <c r="BS13" s="6">
        <f>'8'!AT11</f>
        <v>0.6160311073228929</v>
      </c>
      <c r="BT13" s="6">
        <f t="shared" si="16"/>
        <v>0.41182776122722042</v>
      </c>
      <c r="BU13" s="6">
        <f t="shared" si="17"/>
        <v>0.46532584687957468</v>
      </c>
      <c r="BV13" s="6">
        <f>'1'!CU12</f>
        <v>0.41824600352900304</v>
      </c>
      <c r="BW13" s="6">
        <f>'1'!CW12</f>
        <v>0.51435209428696416</v>
      </c>
      <c r="BX13" s="6">
        <f>'2'!CU12</f>
        <v>0.41470423611820595</v>
      </c>
      <c r="BY13" s="6">
        <f>'2'!CW12</f>
        <v>0.56544465028056357</v>
      </c>
      <c r="BZ13" s="6">
        <f>'3'!AE13</f>
        <v>0.58321729228306929</v>
      </c>
      <c r="CA13" s="6">
        <f>'8'!AY11</f>
        <v>0.62515370920541824</v>
      </c>
      <c r="CB13" s="6">
        <f t="shared" si="18"/>
        <v>0.51033031028392406</v>
      </c>
      <c r="CC13" s="6">
        <f t="shared" si="19"/>
        <v>0.5720419365140037</v>
      </c>
      <c r="CD13" s="6">
        <f>'1'!DE12</f>
        <v>0.3237483015048559</v>
      </c>
      <c r="CE13" s="6">
        <f>'1'!DG12</f>
        <v>0.41230901784091073</v>
      </c>
      <c r="CF13" s="6">
        <f>'2'!DE12</f>
        <v>0.25921098466934855</v>
      </c>
      <c r="CG13" s="6">
        <f>'2'!DG12</f>
        <v>0.38869837091316239</v>
      </c>
      <c r="CH13" s="6">
        <f>'3'!AH13</f>
        <v>0.62940032493894715</v>
      </c>
      <c r="CI13" s="6">
        <f>'8'!BD11</f>
        <v>0.51491514909898128</v>
      </c>
      <c r="CJ13" s="6">
        <f t="shared" si="20"/>
        <v>0.43181869005303319</v>
      </c>
      <c r="CK13" s="6">
        <f t="shared" si="21"/>
        <v>0.48633071569800046</v>
      </c>
    </row>
    <row r="14" spans="1:89">
      <c r="A14" s="1">
        <v>1988</v>
      </c>
      <c r="B14" s="6">
        <f>'1'!I13</f>
        <v>0.34536533037774575</v>
      </c>
      <c r="C14" s="6">
        <f>'1'!K13</f>
        <v>0.436704532949998</v>
      </c>
      <c r="D14" s="6">
        <f>'2'!I13</f>
        <v>0.24854609647801237</v>
      </c>
      <c r="E14" s="6">
        <f>'2'!K13</f>
        <v>0.37425138263379626</v>
      </c>
      <c r="F14" s="6">
        <f>'3'!D14</f>
        <v>0.69034445736990313</v>
      </c>
      <c r="G14" s="6">
        <f>'8'!F12</f>
        <v>0.63667819011670745</v>
      </c>
      <c r="H14" s="6">
        <f t="shared" si="0"/>
        <v>0.48023351858559216</v>
      </c>
      <c r="I14" s="6">
        <f t="shared" si="1"/>
        <v>0.53449464076760123</v>
      </c>
      <c r="J14" s="6">
        <f>'1'!S13</f>
        <v>0.23077919176983136</v>
      </c>
      <c r="K14" s="6">
        <f>'1'!U13</f>
        <v>0.29903429730061459</v>
      </c>
      <c r="L14" s="6">
        <f>'2'!S13</f>
        <v>0.16596739762595883</v>
      </c>
      <c r="M14" s="6">
        <f>'2'!U13</f>
        <v>0.24758278535889597</v>
      </c>
      <c r="N14" s="6">
        <f>'3'!G14</f>
        <v>0.4552881860128134</v>
      </c>
      <c r="O14" s="6">
        <f>'8'!K12</f>
        <v>0.57696962791197393</v>
      </c>
      <c r="P14" s="6">
        <f t="shared" si="2"/>
        <v>0.35725110083014439</v>
      </c>
      <c r="Q14" s="6">
        <f t="shared" si="3"/>
        <v>0.39471872414607445</v>
      </c>
      <c r="R14" s="6">
        <f>'1'!AC13</f>
        <v>0.31323051946687919</v>
      </c>
      <c r="S14" s="6">
        <f>'1'!AE13</f>
        <v>0.40019331604682656</v>
      </c>
      <c r="T14" s="6">
        <f>'2'!AC13</f>
        <v>0.10966386188675001</v>
      </c>
      <c r="U14" s="6">
        <f>'2'!AE13</f>
        <v>0.14109051808167589</v>
      </c>
      <c r="V14" s="6">
        <f>'3'!J14</f>
        <v>0.709482978455375</v>
      </c>
      <c r="W14" s="6">
        <f>'8'!P12</f>
        <v>0.62111728261519061</v>
      </c>
      <c r="X14" s="6">
        <f t="shared" si="4"/>
        <v>0.43837366060604877</v>
      </c>
      <c r="Y14" s="6">
        <f t="shared" si="5"/>
        <v>0.46797102379976707</v>
      </c>
      <c r="Z14" s="6">
        <f>'1'!AM13</f>
        <v>0.38560875337315492</v>
      </c>
      <c r="AA14" s="6">
        <f>'1'!AO13</f>
        <v>0.48041416850110957</v>
      </c>
      <c r="AB14" s="6">
        <f>'2'!AM13</f>
        <v>0.15490124034774067</v>
      </c>
      <c r="AC14" s="6">
        <f>'2'!AO13</f>
        <v>0.22819496594503136</v>
      </c>
      <c r="AD14" s="6">
        <f>'3'!M14</f>
        <v>0.65695343510016413</v>
      </c>
      <c r="AE14" s="6">
        <f>'8'!U12</f>
        <v>0.58043138756575563</v>
      </c>
      <c r="AF14" s="6">
        <f t="shared" si="6"/>
        <v>0.44447370409670384</v>
      </c>
      <c r="AG14" s="6">
        <f t="shared" si="7"/>
        <v>0.48649848927801514</v>
      </c>
      <c r="AH14" s="6">
        <f>'1'!AW13</f>
        <v>0.28262948855397763</v>
      </c>
      <c r="AI14" s="6">
        <f>'1'!AY13</f>
        <v>0.36397603509063964</v>
      </c>
      <c r="AJ14" s="6">
        <f>'2'!AW13</f>
        <v>0.20470787661398887</v>
      </c>
      <c r="AK14" s="6">
        <f>'2'!AY13</f>
        <v>0.3105959413684341</v>
      </c>
      <c r="AL14" s="6">
        <f>'3'!P14</f>
        <v>0.58347491121674322</v>
      </c>
      <c r="AM14" s="6">
        <f>'8'!Z12</f>
        <v>0.54954818758851842</v>
      </c>
      <c r="AN14" s="6">
        <f t="shared" si="8"/>
        <v>0.40509011599330702</v>
      </c>
      <c r="AO14" s="6">
        <f t="shared" si="9"/>
        <v>0.45189876881608387</v>
      </c>
      <c r="AP14" s="6">
        <f>'1'!BG13</f>
        <v>0.2822363331431989</v>
      </c>
      <c r="AQ14" s="6">
        <f>'1'!BI13</f>
        <v>0.36350100810024683</v>
      </c>
      <c r="AR14" s="6">
        <f>'2'!BG13</f>
        <v>0.21060163780045096</v>
      </c>
      <c r="AS14" s="6">
        <f>'2'!BI13</f>
        <v>0.31958826272812479</v>
      </c>
      <c r="AT14" s="6">
        <f>'3'!S14</f>
        <v>0.65388743970111518</v>
      </c>
      <c r="AU14" s="6">
        <f>'8'!AE12</f>
        <v>0.6125069876969399</v>
      </c>
      <c r="AV14" s="6">
        <f t="shared" si="10"/>
        <v>0.43980809958542622</v>
      </c>
      <c r="AW14" s="6">
        <f t="shared" si="11"/>
        <v>0.48737092455660669</v>
      </c>
      <c r="AX14" s="6">
        <f>'1'!BQ13</f>
        <v>0.36431478692116875</v>
      </c>
      <c r="AY14" s="6">
        <f>'1'!BS13</f>
        <v>0.45755353782735775</v>
      </c>
      <c r="AZ14" s="6">
        <f>'2'!BQ13</f>
        <v>0.24290383443426042</v>
      </c>
      <c r="BA14" s="6">
        <f>'2'!BS13</f>
        <v>0.36645421846729986</v>
      </c>
      <c r="BB14" s="6">
        <f>'3'!V14</f>
        <v>0.81434716301387922</v>
      </c>
      <c r="BC14" s="6">
        <f>'8'!AJ12</f>
        <v>0.68297582436966076</v>
      </c>
      <c r="BD14" s="6">
        <f t="shared" si="12"/>
        <v>0.52613540218474231</v>
      </c>
      <c r="BE14" s="6">
        <f t="shared" si="13"/>
        <v>0.58033268591954945</v>
      </c>
      <c r="BF14" s="6">
        <f>'1'!CA13</f>
        <v>0.33323479670026784</v>
      </c>
      <c r="BG14" s="6">
        <f>'1'!CC13</f>
        <v>0.42309718600751683</v>
      </c>
      <c r="BH14" s="6">
        <f>'2'!CA13</f>
        <v>0.25273333661038883</v>
      </c>
      <c r="BI14" s="6">
        <f>'2'!CC13</f>
        <v>0.37996821514095008</v>
      </c>
      <c r="BJ14" s="6">
        <f>'3'!Y14</f>
        <v>0.61891746993660557</v>
      </c>
      <c r="BK14" s="6">
        <f>'8'!AO12</f>
        <v>0.6479166877105208</v>
      </c>
      <c r="BL14" s="6">
        <f t="shared" si="14"/>
        <v>0.46320057273944581</v>
      </c>
      <c r="BM14" s="6">
        <f t="shared" si="15"/>
        <v>0.51747488969889832</v>
      </c>
      <c r="BN14" s="6">
        <f>'1'!CK13</f>
        <v>0.23453434771321346</v>
      </c>
      <c r="BO14" s="6">
        <f>'1'!CM13</f>
        <v>0.30389994630156525</v>
      </c>
      <c r="BP14" s="6">
        <f>'2'!CK13</f>
        <v>0.30101871574797467</v>
      </c>
      <c r="BQ14" s="6">
        <f>'2'!CM13</f>
        <v>0.44197980729068792</v>
      </c>
      <c r="BR14" s="6">
        <f>'3'!AB14</f>
        <v>0.39451033557559323</v>
      </c>
      <c r="BS14" s="6">
        <f>'8'!AT12</f>
        <v>0.64629977189729515</v>
      </c>
      <c r="BT14" s="6">
        <f t="shared" si="16"/>
        <v>0.3940907927335191</v>
      </c>
      <c r="BU14" s="6">
        <f t="shared" si="17"/>
        <v>0.4466724652662854</v>
      </c>
      <c r="BV14" s="6">
        <f>'1'!CU13</f>
        <v>0.4425365070416582</v>
      </c>
      <c r="BW14" s="6">
        <f>'1'!CW13</f>
        <v>0.53879704292206809</v>
      </c>
      <c r="BX14" s="6">
        <f>'2'!CU13</f>
        <v>0.36256239891386166</v>
      </c>
      <c r="BY14" s="6">
        <f>'2'!CW13</f>
        <v>0.51218062861748126</v>
      </c>
      <c r="BZ14" s="6">
        <f>'3'!AE14</f>
        <v>0.67472013911482454</v>
      </c>
      <c r="CA14" s="6">
        <f>'8'!AY12</f>
        <v>0.63396888913394789</v>
      </c>
      <c r="CB14" s="6">
        <f t="shared" si="18"/>
        <v>0.528446983551073</v>
      </c>
      <c r="CC14" s="6">
        <f t="shared" si="19"/>
        <v>0.58991667494708044</v>
      </c>
      <c r="CD14" s="6">
        <f>'1'!DE13</f>
        <v>0.3556663851076165</v>
      </c>
      <c r="CE14" s="6">
        <f>'1'!DG13</f>
        <v>0.44809868446669887</v>
      </c>
      <c r="CF14" s="6">
        <f>'2'!DE13</f>
        <v>0.27850102625810769</v>
      </c>
      <c r="CG14" s="6">
        <f>'2'!DG13</f>
        <v>0.41391566322751527</v>
      </c>
      <c r="CH14" s="6">
        <f>'3'!AH14</f>
        <v>0.73137574902292357</v>
      </c>
      <c r="CI14" s="6">
        <f>'8'!BD12</f>
        <v>0.59127724605856802</v>
      </c>
      <c r="CJ14" s="6">
        <f t="shared" si="20"/>
        <v>0.48920510161180397</v>
      </c>
      <c r="CK14" s="6">
        <f t="shared" si="21"/>
        <v>0.54616683569392643</v>
      </c>
    </row>
    <row r="15" spans="1:89">
      <c r="A15" s="1">
        <v>1989</v>
      </c>
      <c r="B15" s="6">
        <f>'1'!I14</f>
        <v>0.36345114572534259</v>
      </c>
      <c r="C15" s="6">
        <f>'1'!K14</f>
        <v>0.45661386082932182</v>
      </c>
      <c r="D15" s="6">
        <f>'2'!I14</f>
        <v>0.24709754955263538</v>
      </c>
      <c r="E15" s="6">
        <f>'2'!K14</f>
        <v>0.37225997285051865</v>
      </c>
      <c r="F15" s="6">
        <f>'3'!D15</f>
        <v>0.70467632979232586</v>
      </c>
      <c r="G15" s="6">
        <f>'8'!F13</f>
        <v>0.65692185108835444</v>
      </c>
      <c r="H15" s="6">
        <f t="shared" si="0"/>
        <v>0.49303671903966462</v>
      </c>
      <c r="I15" s="6">
        <f t="shared" si="1"/>
        <v>0.54761800364013025</v>
      </c>
      <c r="J15" s="6">
        <f>'1'!S14</f>
        <v>0.23836191879147045</v>
      </c>
      <c r="K15" s="6">
        <f>'1'!U14</f>
        <v>0.30883222543590427</v>
      </c>
      <c r="L15" s="6">
        <f>'2'!S14</f>
        <v>0.17316800387206668</v>
      </c>
      <c r="M15" s="6">
        <f>'2'!U14</f>
        <v>0.25984590233273053</v>
      </c>
      <c r="N15" s="6">
        <f>'3'!G15</f>
        <v>0.53790655553613032</v>
      </c>
      <c r="O15" s="6">
        <f>'8'!K13</f>
        <v>0.59599341341597767</v>
      </c>
      <c r="P15" s="6">
        <f t="shared" si="2"/>
        <v>0.38635747290391131</v>
      </c>
      <c r="Q15" s="6">
        <f t="shared" si="3"/>
        <v>0.42564452418018567</v>
      </c>
      <c r="R15" s="6">
        <f>'1'!AC14</f>
        <v>0.33003885952107048</v>
      </c>
      <c r="S15" s="6">
        <f>'1'!AE14</f>
        <v>0.41947729809983059</v>
      </c>
      <c r="T15" s="6">
        <f>'2'!AC14</f>
        <v>0.1147460081703944</v>
      </c>
      <c r="U15" s="6">
        <f>'2'!AE14</f>
        <v>0.15158182737701045</v>
      </c>
      <c r="V15" s="6">
        <f>'3'!J15</f>
        <v>0.70646904698759294</v>
      </c>
      <c r="W15" s="6">
        <f>'8'!P13</f>
        <v>0.59614766471614222</v>
      </c>
      <c r="X15" s="6">
        <f t="shared" si="4"/>
        <v>0.43685039484880006</v>
      </c>
      <c r="Y15" s="6">
        <f t="shared" si="5"/>
        <v>0.4684189592951441</v>
      </c>
      <c r="Z15" s="6">
        <f>'1'!AM14</f>
        <v>0.39831509315891822</v>
      </c>
      <c r="AA15" s="6">
        <f>'1'!AO14</f>
        <v>0.49378101379125111</v>
      </c>
      <c r="AB15" s="6">
        <f>'2'!AM14</f>
        <v>0.16217481993948266</v>
      </c>
      <c r="AC15" s="6">
        <f>'2'!AO14</f>
        <v>0.2410137903904426</v>
      </c>
      <c r="AD15" s="6">
        <f>'3'!M15</f>
        <v>0.63826863542146617</v>
      </c>
      <c r="AE15" s="6">
        <f>'8'!U13</f>
        <v>0.57657523781623787</v>
      </c>
      <c r="AF15" s="6">
        <f t="shared" si="6"/>
        <v>0.44383344658402624</v>
      </c>
      <c r="AG15" s="6">
        <f t="shared" si="7"/>
        <v>0.48740966935484942</v>
      </c>
      <c r="AH15" s="6">
        <f>'1'!AW14</f>
        <v>0.29184639744674523</v>
      </c>
      <c r="AI15" s="6">
        <f>'1'!AY14</f>
        <v>0.37504032746004817</v>
      </c>
      <c r="AJ15" s="6">
        <f>'2'!AW14</f>
        <v>0.21623781675902243</v>
      </c>
      <c r="AK15" s="6">
        <f>'2'!AY14</f>
        <v>0.32805415395912274</v>
      </c>
      <c r="AL15" s="6">
        <f>'3'!P15</f>
        <v>0.59850792124956786</v>
      </c>
      <c r="AM15" s="6">
        <f>'8'!Z13</f>
        <v>0.57237507582865366</v>
      </c>
      <c r="AN15" s="6">
        <f t="shared" si="8"/>
        <v>0.41974180282099727</v>
      </c>
      <c r="AO15" s="6">
        <f t="shared" si="9"/>
        <v>0.46849436962434809</v>
      </c>
      <c r="AP15" s="6">
        <f>'1'!BG14</f>
        <v>0.29110229959961381</v>
      </c>
      <c r="AQ15" s="6">
        <f>'1'!BI14</f>
        <v>0.37415216875952079</v>
      </c>
      <c r="AR15" s="6">
        <f>'2'!BG14</f>
        <v>0.21183109473383976</v>
      </c>
      <c r="AS15" s="6">
        <f>'2'!BI14</f>
        <v>0.32144596464748953</v>
      </c>
      <c r="AT15" s="6">
        <f>'3'!S15</f>
        <v>0.68300910707687157</v>
      </c>
      <c r="AU15" s="6">
        <f>'8'!AE13</f>
        <v>0.61734381249672721</v>
      </c>
      <c r="AV15" s="6">
        <f t="shared" si="10"/>
        <v>0.45082157847676307</v>
      </c>
      <c r="AW15" s="6">
        <f t="shared" si="11"/>
        <v>0.49898776324515226</v>
      </c>
      <c r="AX15" s="6">
        <f>'1'!BQ14</f>
        <v>0.38157951690510522</v>
      </c>
      <c r="AY15" s="6">
        <f>'1'!BS14</f>
        <v>0.47613325163263531</v>
      </c>
      <c r="AZ15" s="6">
        <f>'2'!BQ14</f>
        <v>0.24471312418250118</v>
      </c>
      <c r="BA15" s="6">
        <f>'2'!BS14</f>
        <v>0.3689663985767081</v>
      </c>
      <c r="BB15" s="6">
        <f>'3'!V15</f>
        <v>0.83576051779935279</v>
      </c>
      <c r="BC15" s="6">
        <f>'8'!AJ13</f>
        <v>0.71348469883327958</v>
      </c>
      <c r="BD15" s="6">
        <f t="shared" si="12"/>
        <v>0.54388446443005967</v>
      </c>
      <c r="BE15" s="6">
        <f t="shared" si="13"/>
        <v>0.59858621671049395</v>
      </c>
      <c r="BF15" s="6">
        <f>'1'!CA14</f>
        <v>0.36473176521291345</v>
      </c>
      <c r="BG15" s="6">
        <f>'1'!CC14</f>
        <v>0.45800687271039769</v>
      </c>
      <c r="BH15" s="6">
        <f>'2'!CA14</f>
        <v>0.25746815321657002</v>
      </c>
      <c r="BI15" s="6">
        <f>'2'!CC14</f>
        <v>0.38636288973263094</v>
      </c>
      <c r="BJ15" s="6">
        <f>'3'!Y15</f>
        <v>0.63892341062621538</v>
      </c>
      <c r="BK15" s="6">
        <f>'8'!AO13</f>
        <v>0.65528558183760843</v>
      </c>
      <c r="BL15" s="6">
        <f t="shared" si="14"/>
        <v>0.47910222772332683</v>
      </c>
      <c r="BM15" s="6">
        <f t="shared" si="15"/>
        <v>0.53464468872671311</v>
      </c>
      <c r="BN15" s="6">
        <f>'1'!CK14</f>
        <v>0.30232494572797308</v>
      </c>
      <c r="BO15" s="6">
        <f>'1'!CM14</f>
        <v>0.38745443514317307</v>
      </c>
      <c r="BP15" s="6">
        <f>'2'!CK14</f>
        <v>0.31538632007324813</v>
      </c>
      <c r="BQ15" s="6">
        <f>'2'!CM14</f>
        <v>0.45917602374907657</v>
      </c>
      <c r="BR15" s="6">
        <f>'3'!AB15</f>
        <v>0.41425576905868483</v>
      </c>
      <c r="BS15" s="6">
        <f>'8'!AT13</f>
        <v>0.62710088833663735</v>
      </c>
      <c r="BT15" s="6">
        <f t="shared" si="16"/>
        <v>0.41476698079913582</v>
      </c>
      <c r="BU15" s="6">
        <f t="shared" si="17"/>
        <v>0.47199677907189297</v>
      </c>
      <c r="BV15" s="6">
        <f>'1'!CU14</f>
        <v>0.45773316877630699</v>
      </c>
      <c r="BW15" s="6">
        <f>'1'!CW14</f>
        <v>0.55375609160685568</v>
      </c>
      <c r="BX15" s="6">
        <f>'2'!CU14</f>
        <v>0.37028950214844736</v>
      </c>
      <c r="BY15" s="6">
        <f>'2'!CW14</f>
        <v>0.52040207933267391</v>
      </c>
      <c r="BZ15" s="6">
        <f>'3'!AE15</f>
        <v>0.59151121156999209</v>
      </c>
      <c r="CA15" s="6">
        <f>'8'!AY13</f>
        <v>0.66391727771180842</v>
      </c>
      <c r="CB15" s="6">
        <f t="shared" si="18"/>
        <v>0.52086279005163871</v>
      </c>
      <c r="CC15" s="6">
        <f t="shared" si="19"/>
        <v>0.5823966650553325</v>
      </c>
      <c r="CD15" s="6">
        <f>'1'!DE14</f>
        <v>0.38427397299559318</v>
      </c>
      <c r="CE15" s="6">
        <f>'1'!DG14</f>
        <v>0.47899829053013443</v>
      </c>
      <c r="CF15" s="6">
        <f>'2'!DE14</f>
        <v>0.28771216444618408</v>
      </c>
      <c r="CG15" s="6">
        <f>'2'!DG14</f>
        <v>0.42556669688678389</v>
      </c>
      <c r="CH15" s="6">
        <f>'3'!AH15</f>
        <v>0.72511738691038952</v>
      </c>
      <c r="CI15" s="6">
        <f>'8'!BD13</f>
        <v>0.61195627452772394</v>
      </c>
      <c r="CJ15" s="6">
        <f t="shared" si="20"/>
        <v>0.50226494971997271</v>
      </c>
      <c r="CK15" s="6">
        <f t="shared" si="21"/>
        <v>0.56040966221375799</v>
      </c>
    </row>
    <row r="16" spans="1:89">
      <c r="A16" s="1">
        <v>1990</v>
      </c>
      <c r="B16" s="6">
        <f>'1'!I15</f>
        <v>0.36669954570357383</v>
      </c>
      <c r="C16" s="6">
        <f>'1'!K15</f>
        <v>0.46014311737975616</v>
      </c>
      <c r="D16" s="6">
        <f>'2'!I15</f>
        <v>0.2486509884276295</v>
      </c>
      <c r="E16" s="6">
        <f>'2'!K15</f>
        <v>0.37439530879024441</v>
      </c>
      <c r="F16" s="6">
        <f>'3'!D16</f>
        <v>0.64230103941212613</v>
      </c>
      <c r="G16" s="6">
        <f>'8'!F14</f>
        <v>0.64121866344827616</v>
      </c>
      <c r="H16" s="6">
        <f t="shared" si="0"/>
        <v>0.47471755924790138</v>
      </c>
      <c r="I16" s="6">
        <f t="shared" si="1"/>
        <v>0.5295145322576007</v>
      </c>
      <c r="J16" s="6">
        <f>'1'!S15</f>
        <v>0.23810764606908588</v>
      </c>
      <c r="K16" s="6">
        <f>'1'!U15</f>
        <v>0.30850541038278873</v>
      </c>
      <c r="L16" s="6">
        <f>'2'!S15</f>
        <v>0.17403292563386291</v>
      </c>
      <c r="M16" s="6">
        <f>'2'!U15</f>
        <v>0.26130096049172929</v>
      </c>
      <c r="N16" s="6">
        <f>'3'!G16</f>
        <v>0.41448851883787069</v>
      </c>
      <c r="O16" s="6">
        <f>'8'!K14</f>
        <v>0.55847044587584749</v>
      </c>
      <c r="P16" s="6">
        <f t="shared" si="2"/>
        <v>0.34627488410416674</v>
      </c>
      <c r="Q16" s="6">
        <f t="shared" si="3"/>
        <v>0.38569133389705901</v>
      </c>
      <c r="R16" s="6">
        <f>'1'!AC15</f>
        <v>0.34428108415912079</v>
      </c>
      <c r="S16" s="6">
        <f>'1'!AE15</f>
        <v>0.43549671057009681</v>
      </c>
      <c r="T16" s="6">
        <f>'2'!AC15</f>
        <v>0.1303142906453871</v>
      </c>
      <c r="U16" s="6">
        <f>'2'!AE15</f>
        <v>0.18254507756132884</v>
      </c>
      <c r="V16" s="6">
        <f>'3'!J16</f>
        <v>0.7464395172860353</v>
      </c>
      <c r="W16" s="6">
        <f>'8'!P14</f>
        <v>0.58668214626557258</v>
      </c>
      <c r="X16" s="6">
        <f t="shared" si="4"/>
        <v>0.45192925958902896</v>
      </c>
      <c r="Y16" s="6">
        <f t="shared" si="5"/>
        <v>0.48779086292075835</v>
      </c>
      <c r="Z16" s="6">
        <f>'1'!AM15</f>
        <v>0.40076169883190516</v>
      </c>
      <c r="AA16" s="6">
        <f>'1'!AO15</f>
        <v>0.4963319297543759</v>
      </c>
      <c r="AB16" s="6">
        <f>'2'!AM15</f>
        <v>0.17798829759217982</v>
      </c>
      <c r="AC16" s="6">
        <f>'2'!AO15</f>
        <v>0.26790716946171317</v>
      </c>
      <c r="AD16" s="6">
        <f>'3'!M16</f>
        <v>0.65654738895033526</v>
      </c>
      <c r="AE16" s="6">
        <f>'8'!U14</f>
        <v>0.57161633822692948</v>
      </c>
      <c r="AF16" s="6">
        <f t="shared" si="6"/>
        <v>0.45172843090033743</v>
      </c>
      <c r="AG16" s="6">
        <f t="shared" si="7"/>
        <v>0.49810070659833844</v>
      </c>
      <c r="AH16" s="6">
        <f>'1'!AW15</f>
        <v>0.28278095091557198</v>
      </c>
      <c r="AI16" s="6">
        <f>'1'!AY15</f>
        <v>0.36415897074947912</v>
      </c>
      <c r="AJ16" s="6">
        <f>'2'!AW15</f>
        <v>0.22872028456356408</v>
      </c>
      <c r="AK16" s="6">
        <f>'2'!AY15</f>
        <v>0.34635867455858216</v>
      </c>
      <c r="AL16" s="6">
        <f>'3'!P16</f>
        <v>0.58266319401745514</v>
      </c>
      <c r="AM16" s="6">
        <f>'8'!Z14</f>
        <v>0.56465936527383465</v>
      </c>
      <c r="AN16" s="6">
        <f t="shared" si="8"/>
        <v>0.41470594869260646</v>
      </c>
      <c r="AO16" s="6">
        <f t="shared" si="9"/>
        <v>0.46446005114983779</v>
      </c>
      <c r="AP16" s="6">
        <f>'1'!BG15</f>
        <v>0.29130198359324233</v>
      </c>
      <c r="AQ16" s="6">
        <f>'1'!BI15</f>
        <v>0.37439059946222342</v>
      </c>
      <c r="AR16" s="6">
        <f>'2'!BG15</f>
        <v>0.21924871055912715</v>
      </c>
      <c r="AS16" s="6">
        <f>'2'!BI15</f>
        <v>0.33252462835343677</v>
      </c>
      <c r="AT16" s="6">
        <f>'3'!S16</f>
        <v>0.64445269015083051</v>
      </c>
      <c r="AU16" s="6">
        <f>'8'!AE14</f>
        <v>0.59878505438799212</v>
      </c>
      <c r="AV16" s="6">
        <f t="shared" si="10"/>
        <v>0.43844710967279799</v>
      </c>
      <c r="AW16" s="6">
        <f t="shared" si="11"/>
        <v>0.4875382430886207</v>
      </c>
      <c r="AX16" s="6">
        <f>'1'!BQ15</f>
        <v>0.38238715969529985</v>
      </c>
      <c r="AY16" s="6">
        <f>'1'!BS15</f>
        <v>0.47699299280696655</v>
      </c>
      <c r="AZ16" s="6">
        <f>'2'!BQ15</f>
        <v>0.2538858384909321</v>
      </c>
      <c r="BA16" s="6">
        <f>'2'!BS15</f>
        <v>0.38153150228482241</v>
      </c>
      <c r="BB16" s="6">
        <f>'3'!V16</f>
        <v>0.76570673530823374</v>
      </c>
      <c r="BC16" s="6">
        <f>'8'!AJ14</f>
        <v>0.67624370319926252</v>
      </c>
      <c r="BD16" s="6">
        <f t="shared" si="12"/>
        <v>0.51955585917343206</v>
      </c>
      <c r="BE16" s="6">
        <f t="shared" si="13"/>
        <v>0.57511873339982134</v>
      </c>
      <c r="BF16" s="6">
        <f>'1'!CA15</f>
        <v>0.3744767253849135</v>
      </c>
      <c r="BG16" s="6">
        <f>'1'!CC15</f>
        <v>0.46853633044137366</v>
      </c>
      <c r="BH16" s="6">
        <f>'2'!CA15</f>
        <v>0.26847276083770383</v>
      </c>
      <c r="BI16" s="6">
        <f>'2'!CC15</f>
        <v>0.40094827241936126</v>
      </c>
      <c r="BJ16" s="6">
        <f>'3'!Y16</f>
        <v>0.55132127004543885</v>
      </c>
      <c r="BK16" s="6">
        <f>'8'!AO14</f>
        <v>0.64191592571362255</v>
      </c>
      <c r="BL16" s="6">
        <f t="shared" si="14"/>
        <v>0.4590466704954197</v>
      </c>
      <c r="BM16" s="6">
        <f t="shared" si="15"/>
        <v>0.51568044965494908</v>
      </c>
      <c r="BN16" s="6">
        <f>'1'!CK15</f>
        <v>0.32380451381176245</v>
      </c>
      <c r="BO16" s="6">
        <f>'1'!CM15</f>
        <v>0.41237332955593486</v>
      </c>
      <c r="BP16" s="6">
        <f>'2'!CK15</f>
        <v>0.32394166354089771</v>
      </c>
      <c r="BQ16" s="6">
        <f>'2'!CM15</f>
        <v>0.46916956750200023</v>
      </c>
      <c r="BR16" s="6">
        <f>'3'!AB16</f>
        <v>0.2619535785385454</v>
      </c>
      <c r="BS16" s="6">
        <f>'8'!AT14</f>
        <v>0.63362375807319005</v>
      </c>
      <c r="BT16" s="6">
        <f t="shared" si="16"/>
        <v>0.38583087849109887</v>
      </c>
      <c r="BU16" s="6">
        <f t="shared" si="17"/>
        <v>0.44428005841741763</v>
      </c>
      <c r="BV16" s="6">
        <f>'1'!CU15</f>
        <v>0.46456267496400749</v>
      </c>
      <c r="BW16" s="6">
        <f>'1'!CW15</f>
        <v>0.56039785856990176</v>
      </c>
      <c r="BX16" s="6">
        <f>'2'!CU15</f>
        <v>0.39845241818295041</v>
      </c>
      <c r="BY16" s="6">
        <f>'2'!CW15</f>
        <v>0.54938164696523095</v>
      </c>
      <c r="BZ16" s="6">
        <f>'3'!AE16</f>
        <v>0.6396291244611233</v>
      </c>
      <c r="CA16" s="6">
        <f>'8'!AY14</f>
        <v>0.65829741932888353</v>
      </c>
      <c r="CB16" s="6">
        <f t="shared" si="18"/>
        <v>0.54023540923424118</v>
      </c>
      <c r="CC16" s="6">
        <f t="shared" si="19"/>
        <v>0.60192651233128491</v>
      </c>
      <c r="CD16" s="6">
        <f>'1'!DE15</f>
        <v>0.40234486093941457</v>
      </c>
      <c r="CE16" s="6">
        <f>'1'!DG15</f>
        <v>0.49797870523371157</v>
      </c>
      <c r="CF16" s="6">
        <f>'2'!DE15</f>
        <v>0.29895855344254002</v>
      </c>
      <c r="CG16" s="6">
        <f>'2'!DG15</f>
        <v>0.43947004166816428</v>
      </c>
      <c r="CH16" s="6">
        <f>'3'!AH16</f>
        <v>0.56685743971371871</v>
      </c>
      <c r="CI16" s="6">
        <f>'8'!BD14</f>
        <v>0.64099109764533924</v>
      </c>
      <c r="CJ16" s="6">
        <f t="shared" si="20"/>
        <v>0.47728798793525312</v>
      </c>
      <c r="CK16" s="6">
        <f t="shared" si="21"/>
        <v>0.53632432106523353</v>
      </c>
    </row>
    <row r="17" spans="1:89">
      <c r="A17" s="1">
        <v>1991</v>
      </c>
      <c r="B17" s="6">
        <f>'1'!I16</f>
        <v>0.36592454220429149</v>
      </c>
      <c r="C17" s="6">
        <f>'1'!K16</f>
        <v>0.45930237625163434</v>
      </c>
      <c r="D17" s="6">
        <f>'2'!I16</f>
        <v>0.24114932630170685</v>
      </c>
      <c r="E17" s="6">
        <f>'2'!K16</f>
        <v>0.36400725576484289</v>
      </c>
      <c r="F17" s="6">
        <f>'3'!D17</f>
        <v>0.63838285348393542</v>
      </c>
      <c r="G17" s="6">
        <f>'8'!F15</f>
        <v>0.60314940008791929</v>
      </c>
      <c r="H17" s="6">
        <f t="shared" si="0"/>
        <v>0.46215153051946323</v>
      </c>
      <c r="I17" s="6">
        <f t="shared" si="1"/>
        <v>0.51621047139708298</v>
      </c>
      <c r="J17" s="6">
        <f>'1'!S16</f>
        <v>0.22701218429840514</v>
      </c>
      <c r="K17" s="6">
        <f>'1'!U16</f>
        <v>0.29412644233707819</v>
      </c>
      <c r="L17" s="6">
        <f>'2'!S16</f>
        <v>0.17314519092192523</v>
      </c>
      <c r="M17" s="6">
        <f>'2'!U16</f>
        <v>0.25980747270955779</v>
      </c>
      <c r="N17" s="6">
        <f>'3'!G17</f>
        <v>0.41585583470425025</v>
      </c>
      <c r="O17" s="6">
        <f>'8'!K15</f>
        <v>0.5378030061916993</v>
      </c>
      <c r="P17" s="6">
        <f t="shared" si="2"/>
        <v>0.33845405402906997</v>
      </c>
      <c r="Q17" s="6">
        <f t="shared" si="3"/>
        <v>0.37689818898564642</v>
      </c>
      <c r="R17" s="6">
        <f>'1'!AC16</f>
        <v>0.33804074365817699</v>
      </c>
      <c r="S17" s="6">
        <f>'1'!AE16</f>
        <v>0.42851311381468932</v>
      </c>
      <c r="T17" s="6">
        <f>'2'!AC16</f>
        <v>0.13760074761731389</v>
      </c>
      <c r="U17" s="6">
        <f>'2'!AE16</f>
        <v>0.19646717166151695</v>
      </c>
      <c r="V17" s="6">
        <f>'3'!J17</f>
        <v>0.69764289778658983</v>
      </c>
      <c r="W17" s="6">
        <f>'8'!P15</f>
        <v>0.53689037275433582</v>
      </c>
      <c r="X17" s="6">
        <f t="shared" si="4"/>
        <v>0.42754369045410412</v>
      </c>
      <c r="Y17" s="6">
        <f t="shared" si="5"/>
        <v>0.46487838900428302</v>
      </c>
      <c r="Z17" s="6">
        <f>'1'!AM16</f>
        <v>0.39282162118219766</v>
      </c>
      <c r="AA17" s="6">
        <f>'1'!AO16</f>
        <v>0.48802657409164951</v>
      </c>
      <c r="AB17" s="6">
        <f>'2'!AM16</f>
        <v>0.17902199192968973</v>
      </c>
      <c r="AC17" s="6">
        <f>'2'!AO16</f>
        <v>0.26962082187264991</v>
      </c>
      <c r="AD17" s="6">
        <f>'3'!M17</f>
        <v>0.62914131813390628</v>
      </c>
      <c r="AE17" s="6">
        <f>'8'!U15</f>
        <v>0.56146495044001177</v>
      </c>
      <c r="AF17" s="6">
        <f t="shared" si="6"/>
        <v>0.44061247042145135</v>
      </c>
      <c r="AG17" s="6">
        <f t="shared" si="7"/>
        <v>0.48706341613455434</v>
      </c>
      <c r="AH17" s="6">
        <f>'1'!AW16</f>
        <v>0.28453007733064067</v>
      </c>
      <c r="AI17" s="6">
        <f>'1'!AY16</f>
        <v>0.36626884141613014</v>
      </c>
      <c r="AJ17" s="6">
        <f>'2'!AW16</f>
        <v>0.22491322055835281</v>
      </c>
      <c r="AK17" s="6">
        <f>'2'!AY16</f>
        <v>0.34083927446722739</v>
      </c>
      <c r="AL17" s="6">
        <f>'3'!P17</f>
        <v>0.5742769250195966</v>
      </c>
      <c r="AM17" s="6">
        <f>'8'!Z15</f>
        <v>0.54533375793342653</v>
      </c>
      <c r="AN17" s="6">
        <f t="shared" si="8"/>
        <v>0.40726349521050415</v>
      </c>
      <c r="AO17" s="6">
        <f t="shared" si="9"/>
        <v>0.45667969970909517</v>
      </c>
      <c r="AP17" s="6">
        <f>'1'!BG16</f>
        <v>0.28432770088497122</v>
      </c>
      <c r="AQ17" s="6">
        <f>'1'!BI16</f>
        <v>0.36602498183140447</v>
      </c>
      <c r="AR17" s="6">
        <f>'2'!BG16</f>
        <v>0.21886082447432936</v>
      </c>
      <c r="AS17" s="6">
        <f>'2'!BI16</f>
        <v>0.33195071331333603</v>
      </c>
      <c r="AT17" s="6">
        <f>'3'!S17</f>
        <v>0.60369349630574143</v>
      </c>
      <c r="AU17" s="6">
        <f>'8'!AE15</f>
        <v>0.57527013113610004</v>
      </c>
      <c r="AV17" s="6">
        <f t="shared" si="10"/>
        <v>0.42053803820028546</v>
      </c>
      <c r="AW17" s="6">
        <f t="shared" si="11"/>
        <v>0.46923483064664551</v>
      </c>
      <c r="AX17" s="6">
        <f>'1'!BQ16</f>
        <v>0.39035175016099605</v>
      </c>
      <c r="AY17" s="6">
        <f>'1'!BS16</f>
        <v>0.48542720841647852</v>
      </c>
      <c r="AZ17" s="6">
        <f>'2'!BQ16</f>
        <v>0.25538478927800912</v>
      </c>
      <c r="BA17" s="6">
        <f>'2'!BS16</f>
        <v>0.3835581942848425</v>
      </c>
      <c r="BB17" s="6">
        <f>'3'!V17</f>
        <v>0.73344326474878163</v>
      </c>
      <c r="BC17" s="6">
        <f>'8'!AJ15</f>
        <v>0.61437130590989564</v>
      </c>
      <c r="BD17" s="6">
        <f t="shared" si="12"/>
        <v>0.49838777752442059</v>
      </c>
      <c r="BE17" s="6">
        <f t="shared" si="13"/>
        <v>0.55419999333999959</v>
      </c>
      <c r="BF17" s="6">
        <f>'1'!CA16</f>
        <v>0.35743566089495482</v>
      </c>
      <c r="BG17" s="6">
        <f>'1'!CC16</f>
        <v>0.45004112484011727</v>
      </c>
      <c r="BH17" s="6">
        <f>'2'!CA16</f>
        <v>0.26732884264451079</v>
      </c>
      <c r="BI17" s="6">
        <f>'2'!CC16</f>
        <v>0.39944976406742305</v>
      </c>
      <c r="BJ17" s="6">
        <f>'3'!Y17</f>
        <v>0.55398635816971931</v>
      </c>
      <c r="BK17" s="6">
        <f>'8'!AO15</f>
        <v>0.63453683782039039</v>
      </c>
      <c r="BL17" s="6">
        <f t="shared" si="14"/>
        <v>0.45332192488239381</v>
      </c>
      <c r="BM17" s="6">
        <f t="shared" si="15"/>
        <v>0.50950352122441256</v>
      </c>
      <c r="BN17" s="6">
        <f>'1'!CK16</f>
        <v>0.30176809467964194</v>
      </c>
      <c r="BO17" s="6">
        <f>'1'!CM16</f>
        <v>0.38679905910883433</v>
      </c>
      <c r="BP17" s="6">
        <f>'2'!CK16</f>
        <v>0.30986278099781733</v>
      </c>
      <c r="BQ17" s="6">
        <f>'2'!CM16</f>
        <v>0.45262757742349491</v>
      </c>
      <c r="BR17" s="6">
        <f>'3'!AB17</f>
        <v>0.34104878033264141</v>
      </c>
      <c r="BS17" s="6">
        <f>'8'!AT15</f>
        <v>0.61016902093967162</v>
      </c>
      <c r="BT17" s="6">
        <f t="shared" si="16"/>
        <v>0.39071216923744312</v>
      </c>
      <c r="BU17" s="6">
        <f t="shared" si="17"/>
        <v>0.44766110945116055</v>
      </c>
      <c r="BV17" s="6">
        <f>'1'!CU16</f>
        <v>0.45120777883043389</v>
      </c>
      <c r="BW17" s="6">
        <f>'1'!CW16</f>
        <v>0.54736348156399839</v>
      </c>
      <c r="BX17" s="6">
        <f>'2'!CU16</f>
        <v>0.36356800939218725</v>
      </c>
      <c r="BY17" s="6">
        <f>'2'!CW16</f>
        <v>0.5132574531047045</v>
      </c>
      <c r="BZ17" s="6">
        <f>'3'!AE17</f>
        <v>0.6245833985257776</v>
      </c>
      <c r="CA17" s="6">
        <f>'8'!AY15</f>
        <v>0.62698014206080344</v>
      </c>
      <c r="CB17" s="6">
        <f t="shared" si="18"/>
        <v>0.51658483220230056</v>
      </c>
      <c r="CC17" s="6">
        <f t="shared" si="19"/>
        <v>0.57804611881382106</v>
      </c>
      <c r="CD17" s="6">
        <f>'1'!DE16</f>
        <v>0.40901650569680809</v>
      </c>
      <c r="CE17" s="6">
        <f>'1'!DG16</f>
        <v>0.50488517162580726</v>
      </c>
      <c r="CF17" s="6">
        <f>'2'!DE16</f>
        <v>0.29076182763930147</v>
      </c>
      <c r="CG17" s="6">
        <f>'2'!DG16</f>
        <v>0.42937119429162424</v>
      </c>
      <c r="CH17" s="6">
        <f>'3'!AH17</f>
        <v>0.6964236340359955</v>
      </c>
      <c r="CI17" s="6">
        <f>'8'!BD15</f>
        <v>0.62396003246516385</v>
      </c>
      <c r="CJ17" s="6">
        <f t="shared" si="20"/>
        <v>0.50504049995931721</v>
      </c>
      <c r="CK17" s="6">
        <f t="shared" si="21"/>
        <v>0.56366000810464767</v>
      </c>
    </row>
    <row r="18" spans="1:89">
      <c r="A18" s="1">
        <v>1992</v>
      </c>
      <c r="B18" s="6">
        <f>'1'!I17</f>
        <v>0.38276062288918555</v>
      </c>
      <c r="C18" s="6">
        <f>'1'!K17</f>
        <v>0.47739026650085709</v>
      </c>
      <c r="D18" s="6">
        <f>'2'!I17</f>
        <v>0.24177593620792401</v>
      </c>
      <c r="E18" s="6">
        <f>'2'!K17</f>
        <v>0.36488240278808332</v>
      </c>
      <c r="F18" s="6">
        <f>'3'!D18</f>
        <v>0.63011305315076216</v>
      </c>
      <c r="G18" s="6">
        <f>'8'!F16</f>
        <v>0.58934817535735373</v>
      </c>
      <c r="H18" s="6">
        <f t="shared" si="0"/>
        <v>0.46099944690130634</v>
      </c>
      <c r="I18" s="6">
        <f t="shared" si="1"/>
        <v>0.51543347444926413</v>
      </c>
      <c r="J18" s="6">
        <f>'1'!S17</f>
        <v>0.23288709010603426</v>
      </c>
      <c r="K18" s="6">
        <f>'1'!U17</f>
        <v>0.30176882498734581</v>
      </c>
      <c r="L18" s="6">
        <f>'2'!S17</f>
        <v>0.17383609152986698</v>
      </c>
      <c r="M18" s="6">
        <f>'2'!U17</f>
        <v>0.26097015964413472</v>
      </c>
      <c r="N18" s="6">
        <f>'3'!G18</f>
        <v>0.29586880357446038</v>
      </c>
      <c r="O18" s="6">
        <f>'8'!K16</f>
        <v>0.50570474685551337</v>
      </c>
      <c r="P18" s="6">
        <f t="shared" si="2"/>
        <v>0.30207418301646877</v>
      </c>
      <c r="Q18" s="6">
        <f t="shared" si="3"/>
        <v>0.34107813376536356</v>
      </c>
      <c r="R18" s="6">
        <f>'1'!AC17</f>
        <v>0.39710960805225237</v>
      </c>
      <c r="S18" s="6">
        <f>'1'!AE17</f>
        <v>0.49252144177881646</v>
      </c>
      <c r="T18" s="6">
        <f>'2'!AC17</f>
        <v>0.14603837541490158</v>
      </c>
      <c r="U18" s="6">
        <f>'2'!AE17</f>
        <v>0.21216651905857992</v>
      </c>
      <c r="V18" s="6">
        <f>'3'!J18</f>
        <v>0.7429511213610539</v>
      </c>
      <c r="W18" s="6">
        <f>'8'!P16</f>
        <v>0.52992653323392303</v>
      </c>
      <c r="X18" s="6">
        <f t="shared" si="4"/>
        <v>0.45400640951553273</v>
      </c>
      <c r="Y18" s="6">
        <f t="shared" si="5"/>
        <v>0.49439140385809333</v>
      </c>
      <c r="Z18" s="6">
        <f>'1'!AM17</f>
        <v>0.41778157575409525</v>
      </c>
      <c r="AA18" s="6">
        <f>'1'!AO17</f>
        <v>0.51387811560819063</v>
      </c>
      <c r="AB18" s="6">
        <f>'2'!AM17</f>
        <v>0.17273842443234649</v>
      </c>
      <c r="AC18" s="6">
        <f>'2'!AO17</f>
        <v>0.25912180844588806</v>
      </c>
      <c r="AD18" s="6">
        <f>'3'!M18</f>
        <v>0.64036615917687256</v>
      </c>
      <c r="AE18" s="6">
        <f>'8'!U16</f>
        <v>0.53612391483931932</v>
      </c>
      <c r="AF18" s="6">
        <f t="shared" si="6"/>
        <v>0.44175251855065839</v>
      </c>
      <c r="AG18" s="6">
        <f t="shared" si="7"/>
        <v>0.48737249951756767</v>
      </c>
      <c r="AH18" s="6">
        <f>'1'!AW17</f>
        <v>0.2874135275489757</v>
      </c>
      <c r="AI18" s="6">
        <f>'1'!AY17</f>
        <v>0.36973610935668744</v>
      </c>
      <c r="AJ18" s="6">
        <f>'2'!AW17</f>
        <v>0.21808775292059754</v>
      </c>
      <c r="AK18" s="6">
        <f>'2'!AY17</f>
        <v>0.33080511596971562</v>
      </c>
      <c r="AL18" s="6">
        <f>'3'!P18</f>
        <v>0.59371436358940921</v>
      </c>
      <c r="AM18" s="6">
        <f>'8'!Z16</f>
        <v>0.50495256089895246</v>
      </c>
      <c r="AN18" s="6">
        <f t="shared" si="8"/>
        <v>0.40104205123948372</v>
      </c>
      <c r="AO18" s="6">
        <f t="shared" si="9"/>
        <v>0.44980203745369118</v>
      </c>
      <c r="AP18" s="6">
        <f>'1'!BG17</f>
        <v>0.30187422775678247</v>
      </c>
      <c r="AQ18" s="6">
        <f>'1'!BI17</f>
        <v>0.38692400776228369</v>
      </c>
      <c r="AR18" s="6">
        <f>'2'!BG17</f>
        <v>0.22099456501239623</v>
      </c>
      <c r="AS18" s="6">
        <f>'2'!BI17</f>
        <v>0.33510050869640268</v>
      </c>
      <c r="AT18" s="6">
        <f>'3'!S18</f>
        <v>0.65652420774750908</v>
      </c>
      <c r="AU18" s="6">
        <f>'8'!AE16</f>
        <v>0.55966755646426602</v>
      </c>
      <c r="AV18" s="6">
        <f t="shared" si="10"/>
        <v>0.43476513924523841</v>
      </c>
      <c r="AW18" s="6">
        <f t="shared" si="11"/>
        <v>0.48455407016761531</v>
      </c>
      <c r="AX18" s="6">
        <f>'1'!BQ17</f>
        <v>0.41664387456729529</v>
      </c>
      <c r="AY18" s="6">
        <f>'1'!BS17</f>
        <v>0.51271595100692735</v>
      </c>
      <c r="AZ18" s="6">
        <f>'2'!BQ17</f>
        <v>0.25439151398867915</v>
      </c>
      <c r="BA18" s="6">
        <f>'2'!BS17</f>
        <v>0.38221603569764812</v>
      </c>
      <c r="BB18" s="6">
        <f>'3'!V18</f>
        <v>0.71861926064176262</v>
      </c>
      <c r="BC18" s="6">
        <f>'8'!AJ16</f>
        <v>0.60600893354266216</v>
      </c>
      <c r="BD18" s="6">
        <f t="shared" si="12"/>
        <v>0.49891589568509981</v>
      </c>
      <c r="BE18" s="6">
        <f t="shared" si="13"/>
        <v>0.55489004522225005</v>
      </c>
      <c r="BF18" s="6">
        <f>'1'!CA17</f>
        <v>0.36738623569306034</v>
      </c>
      <c r="BG18" s="6">
        <f>'1'!CC17</f>
        <v>0.46088739160036629</v>
      </c>
      <c r="BH18" s="6">
        <f>'2'!CA17</f>
        <v>0.26483314321014478</v>
      </c>
      <c r="BI18" s="6">
        <f>'2'!CC17</f>
        <v>0.39616642066545454</v>
      </c>
      <c r="BJ18" s="6">
        <f>'3'!Y18</f>
        <v>0.54179874700872466</v>
      </c>
      <c r="BK18" s="6">
        <f>'8'!AO16</f>
        <v>0.61454167288182837</v>
      </c>
      <c r="BL18" s="6">
        <f t="shared" si="14"/>
        <v>0.44713994969843951</v>
      </c>
      <c r="BM18" s="6">
        <f t="shared" si="15"/>
        <v>0.50334855803909351</v>
      </c>
      <c r="BN18" s="6">
        <f>'1'!CK17</f>
        <v>0.28363885426238128</v>
      </c>
      <c r="BO18" s="6">
        <f>'1'!CM17</f>
        <v>0.36519443468837481</v>
      </c>
      <c r="BP18" s="6">
        <f>'2'!CK17</f>
        <v>0.30638866720913061</v>
      </c>
      <c r="BQ18" s="6">
        <f>'2'!CM17</f>
        <v>0.44846912480662943</v>
      </c>
      <c r="BR18" s="6">
        <f>'3'!AB18</f>
        <v>0.35264984704607266</v>
      </c>
      <c r="BS18" s="6">
        <f>'8'!AT16</f>
        <v>0.60993786172664177</v>
      </c>
      <c r="BT18" s="6">
        <f t="shared" si="16"/>
        <v>0.38815380756105655</v>
      </c>
      <c r="BU18" s="6">
        <f t="shared" si="17"/>
        <v>0.44406281706692968</v>
      </c>
      <c r="BV18" s="6">
        <f>'1'!CU17</f>
        <v>0.44263891328309024</v>
      </c>
      <c r="BW18" s="6">
        <f>'1'!CW17</f>
        <v>0.53889869330934592</v>
      </c>
      <c r="BX18" s="6">
        <f>'2'!CU17</f>
        <v>0.35074920758192041</v>
      </c>
      <c r="BY18" s="6">
        <f>'2'!CW17</f>
        <v>0.4993728280241711</v>
      </c>
      <c r="BZ18" s="6">
        <f>'3'!AE18</f>
        <v>0.49704518435042866</v>
      </c>
      <c r="CA18" s="6">
        <f>'8'!AY16</f>
        <v>0.61263920139029393</v>
      </c>
      <c r="CB18" s="6">
        <f t="shared" si="18"/>
        <v>0.47576812665143331</v>
      </c>
      <c r="CC18" s="6">
        <f t="shared" si="19"/>
        <v>0.53698897676855983</v>
      </c>
      <c r="CD18" s="6">
        <f>'1'!DE17</f>
        <v>0.42896956591180141</v>
      </c>
      <c r="CE18" s="6">
        <f>'1'!DG17</f>
        <v>0.52522662766345329</v>
      </c>
      <c r="CF18" s="6">
        <f>'2'!DE17</f>
        <v>0.27917784278587365</v>
      </c>
      <c r="CG18" s="6">
        <f>'2'!DG17</f>
        <v>0.41478008631420188</v>
      </c>
      <c r="CH18" s="6">
        <f>'3'!AH18</f>
        <v>0.63445915358031513</v>
      </c>
      <c r="CI18" s="6">
        <f>'8'!BD16</f>
        <v>0.60912788188843958</v>
      </c>
      <c r="CJ18" s="6">
        <f t="shared" si="20"/>
        <v>0.48793361104160748</v>
      </c>
      <c r="CK18" s="6">
        <f t="shared" si="21"/>
        <v>0.54589843736160248</v>
      </c>
    </row>
    <row r="19" spans="1:89">
      <c r="A19" s="1">
        <v>1993</v>
      </c>
      <c r="B19" s="6">
        <f>'1'!I18</f>
        <v>0.39156915222355748</v>
      </c>
      <c r="C19" s="6">
        <f>'1'!K18</f>
        <v>0.48670938647459167</v>
      </c>
      <c r="D19" s="6">
        <f>'2'!I18</f>
        <v>0.25169766654239722</v>
      </c>
      <c r="E19" s="6">
        <f>'2'!K18</f>
        <v>0.37855965716906897</v>
      </c>
      <c r="F19" s="6">
        <f>'3'!D19</f>
        <v>0.64865820296194854</v>
      </c>
      <c r="G19" s="6">
        <f>'8'!F17</f>
        <v>0.5804610566231112</v>
      </c>
      <c r="H19" s="6">
        <f t="shared" si="0"/>
        <v>0.46809651958775361</v>
      </c>
      <c r="I19" s="6">
        <f t="shared" si="1"/>
        <v>0.52359707580718007</v>
      </c>
      <c r="J19" s="6">
        <f>'1'!S18</f>
        <v>0.25118460179282637</v>
      </c>
      <c r="K19" s="6">
        <f>'1'!U18</f>
        <v>0.32515956373405452</v>
      </c>
      <c r="L19" s="6">
        <f>'2'!S18</f>
        <v>0.1743143822359651</v>
      </c>
      <c r="M19" s="6">
        <f>'2'!U18</f>
        <v>0.26177363819434946</v>
      </c>
      <c r="N19" s="6">
        <f>'3'!G19</f>
        <v>0.45852766533268963</v>
      </c>
      <c r="O19" s="6">
        <f>'8'!K17</f>
        <v>0.50628664169063187</v>
      </c>
      <c r="P19" s="6">
        <f t="shared" si="2"/>
        <v>0.34757832276302825</v>
      </c>
      <c r="Q19" s="6">
        <f t="shared" si="3"/>
        <v>0.38793687723793135</v>
      </c>
      <c r="R19" s="6">
        <f>'1'!AC18</f>
        <v>0.29996436039684976</v>
      </c>
      <c r="S19" s="6">
        <f>'1'!AE18</f>
        <v>0.38467286929922617</v>
      </c>
      <c r="T19" s="6">
        <f>'2'!AC18</f>
        <v>0.15877805288795691</v>
      </c>
      <c r="U19" s="6">
        <f>'2'!AE18</f>
        <v>0.23506400997867477</v>
      </c>
      <c r="V19" s="6">
        <f>'3'!J19</f>
        <v>0.85755441190953885</v>
      </c>
      <c r="W19" s="6">
        <f>'8'!P17</f>
        <v>0.54725540012158747</v>
      </c>
      <c r="X19" s="6">
        <f t="shared" si="4"/>
        <v>0.46588805632898328</v>
      </c>
      <c r="Y19" s="6">
        <f t="shared" si="5"/>
        <v>0.50613667282725683</v>
      </c>
      <c r="Z19" s="6">
        <f>'1'!AM18</f>
        <v>0.46528425353703307</v>
      </c>
      <c r="AA19" s="6">
        <f>'1'!AO18</f>
        <v>0.56109671756405677</v>
      </c>
      <c r="AB19" s="6">
        <f>'2'!AM18</f>
        <v>0.17330101824997762</v>
      </c>
      <c r="AC19" s="6">
        <f>'2'!AO18</f>
        <v>0.26006991942598306</v>
      </c>
      <c r="AD19" s="6">
        <f>'3'!M19</f>
        <v>0.61138414166862765</v>
      </c>
      <c r="AE19" s="6">
        <f>'8'!U17</f>
        <v>0.50648559425599948</v>
      </c>
      <c r="AF19" s="6">
        <f t="shared" si="6"/>
        <v>0.43911375192790947</v>
      </c>
      <c r="AG19" s="6">
        <f t="shared" si="7"/>
        <v>0.48475909322866673</v>
      </c>
      <c r="AH19" s="6">
        <f>'1'!AW18</f>
        <v>0.33282184765005013</v>
      </c>
      <c r="AI19" s="6">
        <f>'1'!AY18</f>
        <v>0.42263028472935077</v>
      </c>
      <c r="AJ19" s="6">
        <f>'2'!AW18</f>
        <v>0.21104540221677343</v>
      </c>
      <c r="AK19" s="6">
        <f>'2'!AY18</f>
        <v>0.32025950135131287</v>
      </c>
      <c r="AL19" s="6">
        <f>'3'!P19</f>
        <v>0.58969317509979324</v>
      </c>
      <c r="AM19" s="6">
        <f>'8'!Z17</f>
        <v>0.51709536685551427</v>
      </c>
      <c r="AN19" s="6">
        <f t="shared" si="8"/>
        <v>0.41266394795553274</v>
      </c>
      <c r="AO19" s="6">
        <f t="shared" si="9"/>
        <v>0.4624195820089928</v>
      </c>
      <c r="AP19" s="6">
        <f>'1'!BG18</f>
        <v>0.33410805423014961</v>
      </c>
      <c r="AQ19" s="6">
        <f>'1'!BI18</f>
        <v>0.42408373035480207</v>
      </c>
      <c r="AR19" s="6">
        <f>'2'!BG18</f>
        <v>0.22222841225101234</v>
      </c>
      <c r="AS19" s="6">
        <f>'2'!BI18</f>
        <v>0.33691381710949836</v>
      </c>
      <c r="AT19" s="6">
        <f>'3'!S19</f>
        <v>0.59328551133712371</v>
      </c>
      <c r="AU19" s="6">
        <f>'8'!AE17</f>
        <v>0.53024523028028625</v>
      </c>
      <c r="AV19" s="6">
        <f t="shared" si="10"/>
        <v>0.41996680202464298</v>
      </c>
      <c r="AW19" s="6">
        <f t="shared" si="11"/>
        <v>0.47113207227042764</v>
      </c>
      <c r="AX19" s="6">
        <f>'1'!BQ18</f>
        <v>0.4542312134510017</v>
      </c>
      <c r="AY19" s="6">
        <f>'1'!BS18</f>
        <v>0.55033109926539925</v>
      </c>
      <c r="AZ19" s="6">
        <f>'2'!BQ18</f>
        <v>0.25390984692737201</v>
      </c>
      <c r="BA19" s="6">
        <f>'2'!BS18</f>
        <v>0.38156402151855623</v>
      </c>
      <c r="BB19" s="6">
        <f>'3'!V19</f>
        <v>0.74594952367354472</v>
      </c>
      <c r="BC19" s="6">
        <f>'8'!AJ17</f>
        <v>0.59688118008469948</v>
      </c>
      <c r="BD19" s="6">
        <f t="shared" si="12"/>
        <v>0.51274294103415452</v>
      </c>
      <c r="BE19" s="6">
        <f t="shared" si="13"/>
        <v>0.56868145613554988</v>
      </c>
      <c r="BF19" s="6">
        <f>'1'!CA18</f>
        <v>0.39527034628092833</v>
      </c>
      <c r="BG19" s="6">
        <f>'1'!CC18</f>
        <v>0.49059621899081923</v>
      </c>
      <c r="BH19" s="6">
        <f>'2'!CA18</f>
        <v>0.26230058579067739</v>
      </c>
      <c r="BI19" s="6">
        <f>'2'!CC18</f>
        <v>0.39281472495364578</v>
      </c>
      <c r="BJ19" s="6">
        <f>'3'!Y19</f>
        <v>0.57741797800255379</v>
      </c>
      <c r="BK19" s="6">
        <f>'8'!AO17</f>
        <v>0.62145485861935368</v>
      </c>
      <c r="BL19" s="6">
        <f t="shared" si="14"/>
        <v>0.46411094217337834</v>
      </c>
      <c r="BM19" s="6">
        <f t="shared" si="15"/>
        <v>0.52057094514159319</v>
      </c>
      <c r="BN19" s="6">
        <f>'1'!CK18</f>
        <v>0.35344840841324326</v>
      </c>
      <c r="BO19" s="6">
        <f>'1'!CM18</f>
        <v>0.44565762905450912</v>
      </c>
      <c r="BP19" s="6">
        <f>'2'!CK18</f>
        <v>0.30464097650710303</v>
      </c>
      <c r="BQ19" s="6">
        <f>'2'!CM18</f>
        <v>0.44636539835754235</v>
      </c>
      <c r="BR19" s="6">
        <f>'3'!AB19</f>
        <v>0.4503890000886438</v>
      </c>
      <c r="BS19" s="6">
        <f>'8'!AT17</f>
        <v>0.59223567245179976</v>
      </c>
      <c r="BT19" s="6">
        <f t="shared" si="16"/>
        <v>0.42517851436519749</v>
      </c>
      <c r="BU19" s="6">
        <f t="shared" si="17"/>
        <v>0.48366192498812377</v>
      </c>
      <c r="BV19" s="6">
        <f>'1'!CU18</f>
        <v>0.51332794808198856</v>
      </c>
      <c r="BW19" s="6">
        <f>'1'!CW18</f>
        <v>0.60643582540788421</v>
      </c>
      <c r="BX19" s="6">
        <f>'2'!CU18</f>
        <v>0.37796093817528642</v>
      </c>
      <c r="BY19" s="6">
        <f>'2'!CW18</f>
        <v>0.52844623818241387</v>
      </c>
      <c r="BZ19" s="6">
        <f>'3'!AE19</f>
        <v>0.65531690969869727</v>
      </c>
      <c r="CA19" s="6">
        <f>'8'!AY17</f>
        <v>0.62914281705074604</v>
      </c>
      <c r="CB19" s="6">
        <f t="shared" si="18"/>
        <v>0.54393715325167957</v>
      </c>
      <c r="CC19" s="6">
        <f t="shared" si="19"/>
        <v>0.60483544758493535</v>
      </c>
      <c r="CD19" s="6">
        <f>'1'!DE18</f>
        <v>0.46311663874821363</v>
      </c>
      <c r="CE19" s="6">
        <f>'1'!DG18</f>
        <v>0.55899569970096019</v>
      </c>
      <c r="CF19" s="6">
        <f>'2'!DE18</f>
        <v>0.27609760718714432</v>
      </c>
      <c r="CG19" s="6">
        <f>'2'!DG18</f>
        <v>0.41083517810142017</v>
      </c>
      <c r="CH19" s="6">
        <f>'3'!AH19</f>
        <v>0.6663458358187484</v>
      </c>
      <c r="CI19" s="6">
        <f>'8'!BD17</f>
        <v>0.60856744515903682</v>
      </c>
      <c r="CJ19" s="6">
        <f t="shared" si="20"/>
        <v>0.50353188172828578</v>
      </c>
      <c r="CK19" s="6">
        <f t="shared" si="21"/>
        <v>0.56118603969504144</v>
      </c>
    </row>
    <row r="20" spans="1:89">
      <c r="A20" s="1">
        <v>1994</v>
      </c>
      <c r="B20" s="6">
        <f>'1'!I19</f>
        <v>0.4048546833743662</v>
      </c>
      <c r="C20" s="6">
        <f>'1'!K19</f>
        <v>0.50058315272228393</v>
      </c>
      <c r="D20" s="6">
        <f>'2'!I19</f>
        <v>0.26409336713374965</v>
      </c>
      <c r="E20" s="6">
        <f>'2'!K19</f>
        <v>0.39518944824247926</v>
      </c>
      <c r="F20" s="6">
        <f>'3'!D20</f>
        <v>0.63350339783919385</v>
      </c>
      <c r="G20" s="6">
        <f>'8'!F18</f>
        <v>0.58901249244855725</v>
      </c>
      <c r="H20" s="6">
        <f t="shared" si="0"/>
        <v>0.47286598519896672</v>
      </c>
      <c r="I20" s="6">
        <f t="shared" si="1"/>
        <v>0.5295721228131286</v>
      </c>
      <c r="J20" s="6">
        <f>'1'!S19</f>
        <v>0.2584742859101557</v>
      </c>
      <c r="K20" s="6">
        <f>'1'!U19</f>
        <v>0.33430993602551479</v>
      </c>
      <c r="L20" s="6">
        <f>'2'!S19</f>
        <v>0.18798810161421772</v>
      </c>
      <c r="M20" s="6">
        <f>'2'!U19</f>
        <v>0.28426811344259306</v>
      </c>
      <c r="N20" s="6">
        <f>'3'!G20</f>
        <v>0.44350587080090897</v>
      </c>
      <c r="O20" s="6">
        <f>'8'!K18</f>
        <v>0.51066585313873358</v>
      </c>
      <c r="P20" s="6">
        <f t="shared" si="2"/>
        <v>0.35015852786600399</v>
      </c>
      <c r="Q20" s="6">
        <f t="shared" si="3"/>
        <v>0.39318744335193762</v>
      </c>
      <c r="R20" s="6">
        <f>'1'!AC19</f>
        <v>0.30972348213107792</v>
      </c>
      <c r="S20" s="6">
        <f>'1'!AE19</f>
        <v>0.39611655798775919</v>
      </c>
      <c r="T20" s="6">
        <f>'2'!AC19</f>
        <v>0.15901668708855268</v>
      </c>
      <c r="U20" s="6">
        <f>'2'!AE19</f>
        <v>0.23548407950103317</v>
      </c>
      <c r="V20" s="6">
        <f>'3'!J20</f>
        <v>0.89099348453659233</v>
      </c>
      <c r="W20" s="6">
        <f>'8'!P18</f>
        <v>0.53720795939050658</v>
      </c>
      <c r="X20" s="6">
        <f t="shared" si="4"/>
        <v>0.47423540328668234</v>
      </c>
      <c r="Y20" s="6">
        <f t="shared" si="5"/>
        <v>0.51495052035397282</v>
      </c>
      <c r="Z20" s="6">
        <f>'1'!AM19</f>
        <v>0.45700777130421633</v>
      </c>
      <c r="AA20" s="6">
        <f>'1'!AO19</f>
        <v>0.55304771684768106</v>
      </c>
      <c r="AB20" s="6">
        <f>'2'!AM19</f>
        <v>0.17431857345812654</v>
      </c>
      <c r="AC20" s="6">
        <f>'2'!AO19</f>
        <v>0.26178067390132764</v>
      </c>
      <c r="AD20" s="6">
        <f>'3'!M20</f>
        <v>0.56214100268949951</v>
      </c>
      <c r="AE20" s="6">
        <f>'8'!U18</f>
        <v>0.5138274940593679</v>
      </c>
      <c r="AF20" s="6">
        <f t="shared" si="6"/>
        <v>0.42682371037780259</v>
      </c>
      <c r="AG20" s="6">
        <f t="shared" si="7"/>
        <v>0.47269922187446906</v>
      </c>
      <c r="AH20" s="6">
        <f>'1'!AW19</f>
        <v>0.33373822440943235</v>
      </c>
      <c r="AI20" s="6">
        <f>'1'!AY19</f>
        <v>0.42366605625304193</v>
      </c>
      <c r="AJ20" s="6">
        <f>'2'!AW19</f>
        <v>0.21498495521389044</v>
      </c>
      <c r="AK20" s="6">
        <f>'2'!AY19</f>
        <v>0.32618334599078086</v>
      </c>
      <c r="AL20" s="6">
        <f>'3'!P20</f>
        <v>0.51415666303989616</v>
      </c>
      <c r="AM20" s="6">
        <f>'8'!Z18</f>
        <v>0.5127122869699583</v>
      </c>
      <c r="AN20" s="6">
        <f t="shared" si="8"/>
        <v>0.3938980324082943</v>
      </c>
      <c r="AO20" s="6">
        <f t="shared" si="9"/>
        <v>0.44417958806341934</v>
      </c>
      <c r="AP20" s="6">
        <f>'1'!BG19</f>
        <v>0.35334208334618517</v>
      </c>
      <c r="AQ20" s="6">
        <f>'1'!BI19</f>
        <v>0.44554044188270064</v>
      </c>
      <c r="AR20" s="6">
        <f>'2'!BG19</f>
        <v>0.22614041358904238</v>
      </c>
      <c r="AS20" s="6">
        <f>'2'!BI19</f>
        <v>0.34262440072067835</v>
      </c>
      <c r="AT20" s="6">
        <f>'3'!S20</f>
        <v>0.59008613024673151</v>
      </c>
      <c r="AU20" s="6">
        <f>'8'!AE18</f>
        <v>0.54447990551190117</v>
      </c>
      <c r="AV20" s="6">
        <f t="shared" si="10"/>
        <v>0.42851213317346509</v>
      </c>
      <c r="AW20" s="6">
        <f t="shared" si="11"/>
        <v>0.4806827195905029</v>
      </c>
      <c r="AX20" s="6">
        <f>'1'!BQ19</f>
        <v>0.47547122237841555</v>
      </c>
      <c r="AY20" s="6">
        <f>'1'!BS19</f>
        <v>0.5709048759742742</v>
      </c>
      <c r="AZ20" s="6">
        <f>'2'!BQ19</f>
        <v>0.25836470509009529</v>
      </c>
      <c r="BA20" s="6">
        <f>'2'!BS19</f>
        <v>0.38756553446865721</v>
      </c>
      <c r="BB20" s="6">
        <f>'3'!V20</f>
        <v>0.71623692317590348</v>
      </c>
      <c r="BC20" s="6">
        <f>'8'!AJ18</f>
        <v>0.60886907753932518</v>
      </c>
      <c r="BD20" s="6">
        <f t="shared" si="12"/>
        <v>0.51473548204593489</v>
      </c>
      <c r="BE20" s="6">
        <f t="shared" si="13"/>
        <v>0.57089410278954</v>
      </c>
      <c r="BF20" s="6">
        <f>'1'!CA19</f>
        <v>0.42121368981061907</v>
      </c>
      <c r="BG20" s="6">
        <f>'1'!CC19</f>
        <v>0.51737487064731014</v>
      </c>
      <c r="BH20" s="6">
        <f>'2'!CA19</f>
        <v>0.26621429101990002</v>
      </c>
      <c r="BI20" s="6">
        <f>'2'!CC19</f>
        <v>0.39798584558988759</v>
      </c>
      <c r="BJ20" s="6">
        <f>'3'!Y20</f>
        <v>0.56965152485502091</v>
      </c>
      <c r="BK20" s="6">
        <f>'8'!AO18</f>
        <v>0.58812592818632825</v>
      </c>
      <c r="BL20" s="6">
        <f t="shared" si="14"/>
        <v>0.46130135846796705</v>
      </c>
      <c r="BM20" s="6">
        <f t="shared" si="15"/>
        <v>0.51828454231963672</v>
      </c>
      <c r="BN20" s="6">
        <f>'1'!CK19</f>
        <v>0.34343628749628136</v>
      </c>
      <c r="BO20" s="6">
        <f>'1'!CM19</f>
        <v>0.4345544924202342</v>
      </c>
      <c r="BP20" s="6">
        <f>'2'!CK19</f>
        <v>0.31835626743428252</v>
      </c>
      <c r="BQ20" s="6">
        <f>'2'!CM19</f>
        <v>0.46266554803195353</v>
      </c>
      <c r="BR20" s="6">
        <f>'3'!AB20</f>
        <v>0.47029081291572006</v>
      </c>
      <c r="BS20" s="6">
        <f>'8'!AT18</f>
        <v>0.58892435938299725</v>
      </c>
      <c r="BT20" s="6">
        <f t="shared" si="16"/>
        <v>0.43025193180732024</v>
      </c>
      <c r="BU20" s="6">
        <f t="shared" si="17"/>
        <v>0.4891088031877262</v>
      </c>
      <c r="BV20" s="6">
        <f>'1'!CU19</f>
        <v>0.50990908561739834</v>
      </c>
      <c r="BW20" s="6">
        <f>'1'!CW19</f>
        <v>0.60328458975167498</v>
      </c>
      <c r="BX20" s="6">
        <f>'2'!CU19</f>
        <v>0.36927310848013495</v>
      </c>
      <c r="BY20" s="6">
        <f>'2'!CW19</f>
        <v>0.51932755283932575</v>
      </c>
      <c r="BZ20" s="6">
        <f>'3'!AE20</f>
        <v>0.63831919895125533</v>
      </c>
      <c r="CA20" s="6">
        <f>'8'!AY18</f>
        <v>0.62444730415273675</v>
      </c>
      <c r="CB20" s="6">
        <f t="shared" si="18"/>
        <v>0.53548717430038129</v>
      </c>
      <c r="CC20" s="6">
        <f t="shared" si="19"/>
        <v>0.5963446614237482</v>
      </c>
      <c r="CD20" s="6">
        <f>'1'!DE19</f>
        <v>0.47957449082728992</v>
      </c>
      <c r="CE20" s="6">
        <f>'1'!DG19</f>
        <v>0.57482525193338585</v>
      </c>
      <c r="CF20" s="6">
        <f>'2'!DE19</f>
        <v>0.28459487637692527</v>
      </c>
      <c r="CG20" s="6">
        <f>'2'!DG19</f>
        <v>0.42165084903517214</v>
      </c>
      <c r="CH20" s="6">
        <f>'3'!AH20</f>
        <v>0.65505107606693402</v>
      </c>
      <c r="CI20" s="6">
        <f>'8'!BD18</f>
        <v>0.63214548299681028</v>
      </c>
      <c r="CJ20" s="6">
        <f t="shared" si="20"/>
        <v>0.51284148156698994</v>
      </c>
      <c r="CK20" s="6">
        <f t="shared" si="21"/>
        <v>0.57091816500807557</v>
      </c>
    </row>
    <row r="21" spans="1:89">
      <c r="A21" s="1">
        <v>1995</v>
      </c>
      <c r="B21" s="6">
        <f>'1'!I20</f>
        <v>0.41647958749335018</v>
      </c>
      <c r="C21" s="6">
        <f>'1'!K20</f>
        <v>0.51254800600170769</v>
      </c>
      <c r="D21" s="6">
        <f>'2'!I20</f>
        <v>0.2845483508423759</v>
      </c>
      <c r="E21" s="6">
        <f>'2'!K20</f>
        <v>0.42159219642208207</v>
      </c>
      <c r="F21" s="6">
        <f>'3'!D21</f>
        <v>0.61577529165254052</v>
      </c>
      <c r="G21" s="6">
        <f>'8'!F19</f>
        <v>0.59146298064339753</v>
      </c>
      <c r="H21" s="6">
        <f t="shared" si="0"/>
        <v>0.47706655265791603</v>
      </c>
      <c r="I21" s="6">
        <f t="shared" si="1"/>
        <v>0.53534461867993199</v>
      </c>
      <c r="J21" s="6">
        <f>'1'!S20</f>
        <v>0.27042289918953855</v>
      </c>
      <c r="K21" s="6">
        <f>'1'!U20</f>
        <v>0.34910805946140089</v>
      </c>
      <c r="L21" s="6">
        <f>'2'!S20</f>
        <v>0.21362093135664803</v>
      </c>
      <c r="M21" s="6">
        <f>'2'!U20</f>
        <v>0.32413939231029903</v>
      </c>
      <c r="N21" s="6">
        <f>'3'!G21</f>
        <v>0.3636109175093073</v>
      </c>
      <c r="O21" s="6">
        <f>'8'!K19</f>
        <v>0.51596784809117446</v>
      </c>
      <c r="P21" s="6">
        <f t="shared" si="2"/>
        <v>0.34090564903666709</v>
      </c>
      <c r="Q21" s="6">
        <f t="shared" si="3"/>
        <v>0.38820655434304541</v>
      </c>
      <c r="R21" s="6">
        <f>'1'!AC20</f>
        <v>0.31999323558717296</v>
      </c>
      <c r="S21" s="6">
        <f>'1'!AE20</f>
        <v>0.40800235055865386</v>
      </c>
      <c r="T21" s="6">
        <f>'2'!AC20</f>
        <v>0.16691182007320562</v>
      </c>
      <c r="U21" s="6">
        <f>'2'!AE20</f>
        <v>0.24920663483651376</v>
      </c>
      <c r="V21" s="6">
        <f>'3'!J21</f>
        <v>0.78827701216291457</v>
      </c>
      <c r="W21" s="6">
        <f>'8'!P19</f>
        <v>0.51706617906850949</v>
      </c>
      <c r="X21" s="6">
        <f t="shared" si="4"/>
        <v>0.44806206172295071</v>
      </c>
      <c r="Y21" s="6">
        <f t="shared" si="5"/>
        <v>0.49063804415664791</v>
      </c>
      <c r="Z21" s="6">
        <f>'1'!AM20</f>
        <v>0.46863351647005985</v>
      </c>
      <c r="AA21" s="6">
        <f>'1'!AO20</f>
        <v>0.56433336654701549</v>
      </c>
      <c r="AB21" s="6">
        <f>'2'!AM20</f>
        <v>0.18252398617320661</v>
      </c>
      <c r="AC21" s="6">
        <f>'2'!AO20</f>
        <v>0.27538761124899608</v>
      </c>
      <c r="AD21" s="6">
        <f>'3'!M21</f>
        <v>0.58620384142388837</v>
      </c>
      <c r="AE21" s="6">
        <f>'8'!U19</f>
        <v>0.52090895350185962</v>
      </c>
      <c r="AF21" s="6">
        <f t="shared" si="6"/>
        <v>0.43956757439225358</v>
      </c>
      <c r="AG21" s="6">
        <f t="shared" si="7"/>
        <v>0.48670844318043988</v>
      </c>
      <c r="AH21" s="6">
        <f>'1'!AW20</f>
        <v>0.34435481399801915</v>
      </c>
      <c r="AI21" s="6">
        <f>'1'!AY20</f>
        <v>0.43557889562818969</v>
      </c>
      <c r="AJ21" s="6">
        <f>'2'!AW20</f>
        <v>0.24002075473320714</v>
      </c>
      <c r="AK21" s="6">
        <f>'2'!AY20</f>
        <v>0.36242758061135227</v>
      </c>
      <c r="AL21" s="6">
        <f>'3'!P21</f>
        <v>0.54775762898636404</v>
      </c>
      <c r="AM21" s="6">
        <f>'8'!Z19</f>
        <v>0.56459216190410466</v>
      </c>
      <c r="AN21" s="6">
        <f t="shared" si="8"/>
        <v>0.42418133990542373</v>
      </c>
      <c r="AO21" s="6">
        <f t="shared" si="9"/>
        <v>0.47758906678250268</v>
      </c>
      <c r="AP21" s="6">
        <f>'1'!BG20</f>
        <v>0.36403989787071661</v>
      </c>
      <c r="AQ21" s="6">
        <f>'1'!BI20</f>
        <v>0.45725455480637855</v>
      </c>
      <c r="AR21" s="6">
        <f>'2'!BG20</f>
        <v>0.24093053456481217</v>
      </c>
      <c r="AS21" s="6">
        <f>'2'!BI20</f>
        <v>0.36370135948932986</v>
      </c>
      <c r="AT21" s="6">
        <f>'3'!S21</f>
        <v>0.53923797429716258</v>
      </c>
      <c r="AU21" s="6">
        <f>'8'!AE19</f>
        <v>0.54599561948612063</v>
      </c>
      <c r="AV21" s="6">
        <f t="shared" si="10"/>
        <v>0.42255100655470301</v>
      </c>
      <c r="AW21" s="6">
        <f t="shared" si="11"/>
        <v>0.47654737701974792</v>
      </c>
      <c r="AX21" s="6">
        <f>'1'!BQ20</f>
        <v>0.49322585327547347</v>
      </c>
      <c r="AY21" s="6">
        <f>'1'!BS20</f>
        <v>0.58774533175022303</v>
      </c>
      <c r="AZ21" s="6">
        <f>'2'!BQ20</f>
        <v>0.26380939769777689</v>
      </c>
      <c r="BA21" s="6">
        <f>'2'!BS20</f>
        <v>0.39481397428370851</v>
      </c>
      <c r="BB21" s="6">
        <f>'3'!V21</f>
        <v>0.71836940628573409</v>
      </c>
      <c r="BC21" s="6">
        <f>'8'!AJ19</f>
        <v>0.59716552118143573</v>
      </c>
      <c r="BD21" s="6">
        <f t="shared" si="12"/>
        <v>0.518142544610105</v>
      </c>
      <c r="BE21" s="6">
        <f t="shared" si="13"/>
        <v>0.57452355837527536</v>
      </c>
      <c r="BF21" s="6">
        <f>'1'!CA20</f>
        <v>0.42175961197078082</v>
      </c>
      <c r="BG21" s="6">
        <f>'1'!CC20</f>
        <v>0.51792981166590768</v>
      </c>
      <c r="BH21" s="6">
        <f>'2'!CA20</f>
        <v>0.27752305462704208</v>
      </c>
      <c r="BI21" s="6">
        <f>'2'!CC20</f>
        <v>0.41266423843005623</v>
      </c>
      <c r="BJ21" s="6">
        <f>'3'!Y21</f>
        <v>0.6799018881472304</v>
      </c>
      <c r="BK21" s="6">
        <f>'8'!AO19</f>
        <v>0.62832955780182065</v>
      </c>
      <c r="BL21" s="6">
        <f t="shared" si="14"/>
        <v>0.50187852813671852</v>
      </c>
      <c r="BM21" s="6">
        <f t="shared" si="15"/>
        <v>0.55970637401125378</v>
      </c>
      <c r="BN21" s="6">
        <f>'1'!CK20</f>
        <v>0.35855481796447042</v>
      </c>
      <c r="BO21" s="6">
        <f>'1'!CM20</f>
        <v>0.45126763393778463</v>
      </c>
      <c r="BP21" s="6">
        <f>'2'!CK20</f>
        <v>0.34197424244878877</v>
      </c>
      <c r="BQ21" s="6">
        <f>'2'!CM20</f>
        <v>0.48966513226927305</v>
      </c>
      <c r="BR21" s="6">
        <f>'3'!AB21</f>
        <v>0.41956959093114132</v>
      </c>
      <c r="BS21" s="6">
        <f>'8'!AT19</f>
        <v>0.58711663423127236</v>
      </c>
      <c r="BT21" s="6">
        <f t="shared" si="16"/>
        <v>0.42680382139391826</v>
      </c>
      <c r="BU21" s="6">
        <f t="shared" si="17"/>
        <v>0.48690474784236781</v>
      </c>
      <c r="BV21" s="6">
        <f>'1'!CU20</f>
        <v>0.52549191407961282</v>
      </c>
      <c r="BW21" s="6">
        <f>'1'!CW20</f>
        <v>0.61755807059585344</v>
      </c>
      <c r="BX21" s="6">
        <f>'2'!CU20</f>
        <v>0.38246161560250064</v>
      </c>
      <c r="BY21" s="6">
        <f>'2'!CW20</f>
        <v>0.53311218342709887</v>
      </c>
      <c r="BZ21" s="6">
        <f>'3'!AE21</f>
        <v>0.62726727917856262</v>
      </c>
      <c r="CA21" s="6">
        <f>'8'!AY19</f>
        <v>0.63031950381810908</v>
      </c>
      <c r="CB21" s="6">
        <f t="shared" si="18"/>
        <v>0.54138507816969628</v>
      </c>
      <c r="CC21" s="6">
        <f t="shared" si="19"/>
        <v>0.60206425925490603</v>
      </c>
      <c r="CD21" s="6">
        <f>'1'!DE20</f>
        <v>0.47647925931350099</v>
      </c>
      <c r="CE21" s="6">
        <f>'1'!DG20</f>
        <v>0.57186958213697958</v>
      </c>
      <c r="CF21" s="6">
        <f>'2'!DE20</f>
        <v>0.29755490022061659</v>
      </c>
      <c r="CG21" s="6">
        <f>'2'!DG20</f>
        <v>0.43775357285512334</v>
      </c>
      <c r="CH21" s="6">
        <f>'3'!AH21</f>
        <v>0.63137661625497765</v>
      </c>
      <c r="CI21" s="6">
        <f>'8'!BD19</f>
        <v>0.64758202570898249</v>
      </c>
      <c r="CJ21" s="6">
        <f t="shared" si="20"/>
        <v>0.51324820037451946</v>
      </c>
      <c r="CK21" s="6">
        <f t="shared" si="21"/>
        <v>0.57214544923901578</v>
      </c>
    </row>
    <row r="22" spans="1:89">
      <c r="A22" s="1">
        <v>1996</v>
      </c>
      <c r="B22" s="6">
        <f>'1'!I21</f>
        <v>0.41633991972545775</v>
      </c>
      <c r="C22" s="6">
        <f>'1'!K21</f>
        <v>0.5124052035578166</v>
      </c>
      <c r="D22" s="6">
        <f>'2'!I21</f>
        <v>0.28382733796570592</v>
      </c>
      <c r="E22" s="6">
        <f>'2'!K21</f>
        <v>0.42068245973851853</v>
      </c>
      <c r="F22" s="6">
        <f>'3'!D22</f>
        <v>0.56576109635416261</v>
      </c>
      <c r="G22" s="6">
        <f>'8'!F20</f>
        <v>0.57924289082316693</v>
      </c>
      <c r="H22" s="6">
        <f t="shared" si="0"/>
        <v>0.46129281121712329</v>
      </c>
      <c r="I22" s="6">
        <f t="shared" si="1"/>
        <v>0.51952291261841621</v>
      </c>
      <c r="J22" s="6">
        <f>'1'!S21</f>
        <v>0.27124466818100762</v>
      </c>
      <c r="K22" s="6">
        <f>'1'!U21</f>
        <v>0.35011682602203609</v>
      </c>
      <c r="L22" s="6">
        <f>'2'!S21</f>
        <v>0.22451954777379138</v>
      </c>
      <c r="M22" s="6">
        <f>'2'!U21</f>
        <v>0.34026540997717752</v>
      </c>
      <c r="N22" s="6">
        <f>'3'!G22</f>
        <v>0.36445778161320408</v>
      </c>
      <c r="O22" s="6">
        <f>'8'!K20</f>
        <v>0.50784680675752891</v>
      </c>
      <c r="P22" s="6">
        <f t="shared" si="2"/>
        <v>0.342017201081383</v>
      </c>
      <c r="Q22" s="6">
        <f t="shared" si="3"/>
        <v>0.39067170609248669</v>
      </c>
      <c r="R22" s="6">
        <f>'1'!AC21</f>
        <v>0.32076842996769261</v>
      </c>
      <c r="S22" s="6">
        <f>'1'!AE21</f>
        <v>0.40889312440074926</v>
      </c>
      <c r="T22" s="6">
        <f>'2'!AC21</f>
        <v>0.17023900107270837</v>
      </c>
      <c r="U22" s="6">
        <f>'2'!AE21</f>
        <v>0.25489007588312407</v>
      </c>
      <c r="V22" s="6">
        <f>'3'!J22</f>
        <v>0.77316249281982874</v>
      </c>
      <c r="W22" s="6">
        <f>'8'!P20</f>
        <v>0.51247800537539179</v>
      </c>
      <c r="X22" s="6">
        <f t="shared" si="4"/>
        <v>0.44416198230890536</v>
      </c>
      <c r="Y22" s="6">
        <f t="shared" si="5"/>
        <v>0.48735592461977351</v>
      </c>
      <c r="Z22" s="6">
        <f>'1'!AM21</f>
        <v>0.45241350464858865</v>
      </c>
      <c r="AA22" s="6">
        <f>'1'!AO21</f>
        <v>0.54854813338691988</v>
      </c>
      <c r="AB22" s="6">
        <f>'2'!AM21</f>
        <v>0.18716049449304031</v>
      </c>
      <c r="AC22" s="6">
        <f>'2'!AO21</f>
        <v>0.28293209866087587</v>
      </c>
      <c r="AD22" s="6">
        <f>'3'!M22</f>
        <v>0.52624509766323269</v>
      </c>
      <c r="AE22" s="6">
        <f>'8'!U20</f>
        <v>0.50458563751861851</v>
      </c>
      <c r="AF22" s="6">
        <f t="shared" si="6"/>
        <v>0.41760118358087006</v>
      </c>
      <c r="AG22" s="6">
        <f t="shared" si="7"/>
        <v>0.46557774180741174</v>
      </c>
      <c r="AH22" s="6">
        <f>'1'!AW21</f>
        <v>0.35248548309746186</v>
      </c>
      <c r="AI22" s="6">
        <f>'1'!AY21</f>
        <v>0.4445957690424609</v>
      </c>
      <c r="AJ22" s="6">
        <f>'2'!AW21</f>
        <v>0.25398919313388291</v>
      </c>
      <c r="AK22" s="6">
        <f>'2'!AY21</f>
        <v>0.38167148184028782</v>
      </c>
      <c r="AL22" s="6">
        <f>'3'!P22</f>
        <v>0.58044312497137995</v>
      </c>
      <c r="AM22" s="6">
        <f>'8'!Z20</f>
        <v>0.5593387731177768</v>
      </c>
      <c r="AN22" s="6">
        <f t="shared" si="8"/>
        <v>0.43656414358012541</v>
      </c>
      <c r="AO22" s="6">
        <f t="shared" si="9"/>
        <v>0.49151228724297635</v>
      </c>
      <c r="AP22" s="6">
        <f>'1'!BG21</f>
        <v>0.37138603267652248</v>
      </c>
      <c r="AQ22" s="6">
        <f>'1'!BI21</f>
        <v>0.46521028565276168</v>
      </c>
      <c r="AR22" s="6">
        <f>'2'!BG21</f>
        <v>0.25054952474752173</v>
      </c>
      <c r="AS22" s="6">
        <f>'2'!BI21</f>
        <v>0.37699396674246843</v>
      </c>
      <c r="AT22" s="6">
        <f>'3'!S22</f>
        <v>0.55016697367881706</v>
      </c>
      <c r="AU22" s="6">
        <f>'8'!AE20</f>
        <v>0.54256813767635803</v>
      </c>
      <c r="AV22" s="6">
        <f t="shared" si="10"/>
        <v>0.42866766719480481</v>
      </c>
      <c r="AW22" s="6">
        <f t="shared" si="11"/>
        <v>0.48373484093760133</v>
      </c>
      <c r="AX22" s="6">
        <f>'1'!BQ21</f>
        <v>0.48643800858056813</v>
      </c>
      <c r="AY22" s="6">
        <f>'1'!BS21</f>
        <v>0.5813445238777305</v>
      </c>
      <c r="AZ22" s="6">
        <f>'2'!BQ21</f>
        <v>0.26922308106855702</v>
      </c>
      <c r="BA22" s="6">
        <f>'2'!BS21</f>
        <v>0.40192899554552575</v>
      </c>
      <c r="BB22" s="6">
        <f>'3'!V22</f>
        <v>0.6137226299013091</v>
      </c>
      <c r="BC22" s="6">
        <f>'8'!AJ20</f>
        <v>0.57664868787909906</v>
      </c>
      <c r="BD22" s="6">
        <f t="shared" si="12"/>
        <v>0.48650810185738336</v>
      </c>
      <c r="BE22" s="6">
        <f t="shared" si="13"/>
        <v>0.54341120930091613</v>
      </c>
      <c r="BF22" s="6">
        <f>'1'!CA21</f>
        <v>0.43477887279217753</v>
      </c>
      <c r="BG22" s="6">
        <f>'1'!CC21</f>
        <v>0.53106274878930959</v>
      </c>
      <c r="BH22" s="6">
        <f>'2'!CA21</f>
        <v>0.2812951328653861</v>
      </c>
      <c r="BI22" s="6">
        <f>'2'!CC21</f>
        <v>0.41747565506880263</v>
      </c>
      <c r="BJ22" s="6">
        <f>'3'!Y22</f>
        <v>0.60907704933686146</v>
      </c>
      <c r="BK22" s="6">
        <f>'8'!AO20</f>
        <v>0.59397873210156305</v>
      </c>
      <c r="BL22" s="6">
        <f t="shared" si="14"/>
        <v>0.47978244677399701</v>
      </c>
      <c r="BM22" s="6">
        <f t="shared" si="15"/>
        <v>0.53789854632413414</v>
      </c>
      <c r="BN22" s="6">
        <f>'1'!CK21</f>
        <v>0.37226432785325081</v>
      </c>
      <c r="BO22" s="6">
        <f>'1'!CM21</f>
        <v>0.46615672559867777</v>
      </c>
      <c r="BP22" s="6">
        <f>'2'!CK21</f>
        <v>0.34946936470265466</v>
      </c>
      <c r="BQ22" s="6">
        <f>'2'!CM21</f>
        <v>0.49796741857926441</v>
      </c>
      <c r="BR22" s="6">
        <f>'3'!AB22</f>
        <v>0.48177709891612813</v>
      </c>
      <c r="BS22" s="6">
        <f>'8'!AT20</f>
        <v>0.59511309033977489</v>
      </c>
      <c r="BT22" s="6">
        <f t="shared" si="16"/>
        <v>0.44965597045295214</v>
      </c>
      <c r="BU22" s="6">
        <f t="shared" si="17"/>
        <v>0.51025358335846127</v>
      </c>
      <c r="BV22" s="6">
        <f>'1'!CU21</f>
        <v>0.52376527784757665</v>
      </c>
      <c r="BW22" s="6">
        <f>'1'!CW21</f>
        <v>0.61598773508826954</v>
      </c>
      <c r="BX22" s="6">
        <f>'2'!CU21</f>
        <v>0.43719724419794337</v>
      </c>
      <c r="BY22" s="6">
        <f>'2'!CW21</f>
        <v>0.58694021108041772</v>
      </c>
      <c r="BZ22" s="6">
        <f>'3'!AE22</f>
        <v>0.60449118475121577</v>
      </c>
      <c r="CA22" s="6">
        <f>'8'!AY20</f>
        <v>0.64087360348176547</v>
      </c>
      <c r="CB22" s="6">
        <f t="shared" si="18"/>
        <v>0.55158182756962537</v>
      </c>
      <c r="CC22" s="6">
        <f t="shared" si="19"/>
        <v>0.61207318360041718</v>
      </c>
      <c r="CD22" s="6">
        <f>'1'!DE21</f>
        <v>0.48677080081453433</v>
      </c>
      <c r="CE22" s="6">
        <f>'1'!DG21</f>
        <v>0.58165941509609032</v>
      </c>
      <c r="CF22" s="6">
        <f>'2'!DE21</f>
        <v>0.31125550816420461</v>
      </c>
      <c r="CG22" s="6">
        <f>'2'!DG21</f>
        <v>0.45428598636182677</v>
      </c>
      <c r="CH22" s="6">
        <f>'3'!AH22</f>
        <v>0.55293637721581546</v>
      </c>
      <c r="CI22" s="6">
        <f>'8'!BD20</f>
        <v>0.62336393338520146</v>
      </c>
      <c r="CJ22" s="6">
        <f t="shared" si="20"/>
        <v>0.49358165489493899</v>
      </c>
      <c r="CK22" s="6">
        <f t="shared" si="21"/>
        <v>0.55306142801473346</v>
      </c>
    </row>
    <row r="23" spans="1:89">
      <c r="A23" s="1">
        <v>1997</v>
      </c>
      <c r="B23" s="6">
        <f>'1'!I22</f>
        <v>0.44521432824351354</v>
      </c>
      <c r="C23" s="6">
        <f>'1'!K22</f>
        <v>0.5414512926970424</v>
      </c>
      <c r="D23" s="6">
        <f>'2'!I22</f>
        <v>0.29001882636391857</v>
      </c>
      <c r="E23" s="6">
        <f>'2'!K22</f>
        <v>0.42844667635190747</v>
      </c>
      <c r="F23" s="6">
        <f>'3'!D23</f>
        <v>0.54644507777391094</v>
      </c>
      <c r="G23" s="6">
        <f>'8'!F21</f>
        <v>0.58297876623704092</v>
      </c>
      <c r="H23" s="6">
        <f t="shared" si="0"/>
        <v>0.46616424965459596</v>
      </c>
      <c r="I23" s="6">
        <f t="shared" si="1"/>
        <v>0.52483045326497546</v>
      </c>
      <c r="J23" s="6">
        <f>'1'!S22</f>
        <v>0.29534777879373131</v>
      </c>
      <c r="K23" s="6">
        <f>'1'!U22</f>
        <v>0.37920774662005502</v>
      </c>
      <c r="L23" s="6">
        <f>'2'!S22</f>
        <v>0.24079367224385473</v>
      </c>
      <c r="M23" s="6">
        <f>'2'!U22</f>
        <v>0.36350992479118927</v>
      </c>
      <c r="N23" s="6">
        <f>'3'!G23</f>
        <v>0.42822983323877784</v>
      </c>
      <c r="O23" s="6">
        <f>'8'!K21</f>
        <v>0.54111518212136123</v>
      </c>
      <c r="P23" s="6">
        <f t="shared" si="2"/>
        <v>0.3763716165994313</v>
      </c>
      <c r="Q23" s="6">
        <f t="shared" si="3"/>
        <v>0.42801567169284582</v>
      </c>
      <c r="R23" s="6">
        <f>'1'!AC22</f>
        <v>0.38955006307181167</v>
      </c>
      <c r="S23" s="6">
        <f>'1'!AE22</f>
        <v>0.4845818559235045</v>
      </c>
      <c r="T23" s="6">
        <f>'2'!AC22</f>
        <v>0.17821398707926603</v>
      </c>
      <c r="U23" s="6">
        <f>'2'!AE22</f>
        <v>0.26828176537484233</v>
      </c>
      <c r="V23" s="6">
        <f>'3'!J23</f>
        <v>0.7669613335136215</v>
      </c>
      <c r="W23" s="6">
        <f>'8'!P21</f>
        <v>0.48865157453498204</v>
      </c>
      <c r="X23" s="6">
        <f t="shared" si="4"/>
        <v>0.45584423954992032</v>
      </c>
      <c r="Y23" s="6">
        <f t="shared" si="5"/>
        <v>0.50211913233673766</v>
      </c>
      <c r="Z23" s="6">
        <f>'1'!AM22</f>
        <v>0.47569058775300449</v>
      </c>
      <c r="AA23" s="6">
        <f>'1'!AO22</f>
        <v>0.57111490081867045</v>
      </c>
      <c r="AB23" s="6">
        <f>'2'!AM22</f>
        <v>0.193211611032551</v>
      </c>
      <c r="AC23" s="6">
        <f>'2'!AO22</f>
        <v>0.29262748439515823</v>
      </c>
      <c r="AD23" s="6">
        <f>'3'!M23</f>
        <v>0.47155970244518042</v>
      </c>
      <c r="AE23" s="6">
        <f>'8'!U21</f>
        <v>0.48221593864531626</v>
      </c>
      <c r="AF23" s="6">
        <f t="shared" si="6"/>
        <v>0.40566945996901305</v>
      </c>
      <c r="AG23" s="6">
        <f t="shared" si="7"/>
        <v>0.45437950657608128</v>
      </c>
      <c r="AH23" s="6">
        <f>'1'!AW22</f>
        <v>0.37240835078988377</v>
      </c>
      <c r="AI23" s="6">
        <f>'1'!AY22</f>
        <v>0.46631182700218327</v>
      </c>
      <c r="AJ23" s="6">
        <f>'2'!AW22</f>
        <v>0.26623522105431652</v>
      </c>
      <c r="AK23" s="6">
        <f>'2'!AY22</f>
        <v>0.39801337174680601</v>
      </c>
      <c r="AL23" s="6">
        <f>'3'!P23</f>
        <v>0.53016272094086925</v>
      </c>
      <c r="AM23" s="6">
        <f>'8'!Z21</f>
        <v>0.52263568189644061</v>
      </c>
      <c r="AN23" s="6">
        <f t="shared" si="8"/>
        <v>0.42286049367037754</v>
      </c>
      <c r="AO23" s="6">
        <f t="shared" si="9"/>
        <v>0.47928090039657478</v>
      </c>
      <c r="AP23" s="6">
        <f>'1'!BG22</f>
        <v>0.38953994650691742</v>
      </c>
      <c r="AQ23" s="6">
        <f>'1'!BI22</f>
        <v>0.48457118321357345</v>
      </c>
      <c r="AR23" s="6">
        <f>'2'!BG22</f>
        <v>0.26210529902394381</v>
      </c>
      <c r="AS23" s="6">
        <f>'2'!BI22</f>
        <v>0.39255543627359218</v>
      </c>
      <c r="AT23" s="6">
        <f>'3'!S23</f>
        <v>0.50405956125740126</v>
      </c>
      <c r="AU23" s="6">
        <f>'8'!AE21</f>
        <v>0.54020435221146623</v>
      </c>
      <c r="AV23" s="6">
        <f t="shared" si="10"/>
        <v>0.42397728974993221</v>
      </c>
      <c r="AW23" s="6">
        <f t="shared" si="11"/>
        <v>0.48034763323900831</v>
      </c>
      <c r="AX23" s="6">
        <f>'1'!BQ22</f>
        <v>0.52600757848079094</v>
      </c>
      <c r="AY23" s="6">
        <f>'1'!BS22</f>
        <v>0.61802651905715156</v>
      </c>
      <c r="AZ23" s="6">
        <f>'2'!BQ22</f>
        <v>0.2751813137590427</v>
      </c>
      <c r="BA23" s="6">
        <f>'2'!BS22</f>
        <v>0.40965626519273302</v>
      </c>
      <c r="BB23" s="6">
        <f>'3'!V23</f>
        <v>0.60623510138842962</v>
      </c>
      <c r="BC23" s="6">
        <f>'8'!AJ21</f>
        <v>0.58576175605710568</v>
      </c>
      <c r="BD23" s="6">
        <f t="shared" si="12"/>
        <v>0.49829643742134222</v>
      </c>
      <c r="BE23" s="6">
        <f t="shared" si="13"/>
        <v>0.55491991042385491</v>
      </c>
      <c r="BF23" s="6">
        <f>'1'!CA22</f>
        <v>0.4617429981318375</v>
      </c>
      <c r="BG23" s="6">
        <f>'1'!CC22</f>
        <v>0.55766169252509401</v>
      </c>
      <c r="BH23" s="6">
        <f>'2'!CA22</f>
        <v>0.29009774917770659</v>
      </c>
      <c r="BI23" s="6">
        <f>'2'!CC22</f>
        <v>0.4285449528861337</v>
      </c>
      <c r="BJ23" s="6">
        <f>'3'!Y23</f>
        <v>0.59216654942529512</v>
      </c>
      <c r="BK23" s="6">
        <f>'8'!AO21</f>
        <v>0.58205389044706179</v>
      </c>
      <c r="BL23" s="6">
        <f t="shared" si="14"/>
        <v>0.48151529679547528</v>
      </c>
      <c r="BM23" s="6">
        <f t="shared" si="15"/>
        <v>0.54010677132089624</v>
      </c>
      <c r="BN23" s="6">
        <f>'1'!CK22</f>
        <v>0.39011986053435882</v>
      </c>
      <c r="BO23" s="6">
        <f>'1'!CM22</f>
        <v>0.48518277093420897</v>
      </c>
      <c r="BP23" s="6">
        <f>'2'!CK22</f>
        <v>0.3625153815019348</v>
      </c>
      <c r="BQ23" s="6">
        <f>'2'!CM22</f>
        <v>0.51213023071611807</v>
      </c>
      <c r="BR23" s="6">
        <f>'3'!AB23</f>
        <v>0.60655618730459893</v>
      </c>
      <c r="BS23" s="6">
        <f>'8'!AT21</f>
        <v>0.60273893799007039</v>
      </c>
      <c r="BT23" s="6">
        <f t="shared" si="16"/>
        <v>0.49048259183274079</v>
      </c>
      <c r="BU23" s="6">
        <f t="shared" si="17"/>
        <v>0.5516520317362491</v>
      </c>
      <c r="BV23" s="6">
        <f>'1'!CU22</f>
        <v>0.57431902917804478</v>
      </c>
      <c r="BW23" s="6">
        <f>'1'!CW22</f>
        <v>0.66085653376919529</v>
      </c>
      <c r="BX23" s="6">
        <f>'2'!CU22</f>
        <v>0.45005389495118886</v>
      </c>
      <c r="BY23" s="6">
        <f>'2'!CW22</f>
        <v>0.59886486902268721</v>
      </c>
      <c r="BZ23" s="6">
        <f>'3'!AE23</f>
        <v>0.59269120231191474</v>
      </c>
      <c r="CA23" s="6">
        <f>'8'!AY21</f>
        <v>0.6451422345505522</v>
      </c>
      <c r="CB23" s="6">
        <f t="shared" si="18"/>
        <v>0.56555159024792512</v>
      </c>
      <c r="CC23" s="6">
        <f t="shared" si="19"/>
        <v>0.6243887099135873</v>
      </c>
      <c r="CD23" s="6">
        <f>'1'!DE22</f>
        <v>0.51306868373512537</v>
      </c>
      <c r="CE23" s="6">
        <f>'1'!DG22</f>
        <v>0.60619724637801631</v>
      </c>
      <c r="CF23" s="6">
        <f>'2'!DE22</f>
        <v>0.32494917941190937</v>
      </c>
      <c r="CG23" s="6">
        <f>'2'!DG22</f>
        <v>0.47033476223604398</v>
      </c>
      <c r="CH23" s="6">
        <f>'3'!AH23</f>
        <v>0.51685445991638435</v>
      </c>
      <c r="CI23" s="6">
        <f>'8'!BD21</f>
        <v>0.63235558665481317</v>
      </c>
      <c r="CJ23" s="6">
        <f t="shared" si="20"/>
        <v>0.49680697742955804</v>
      </c>
      <c r="CK23" s="6">
        <f t="shared" si="21"/>
        <v>0.55643551379631451</v>
      </c>
    </row>
    <row r="24" spans="1:89">
      <c r="A24" s="1">
        <v>1998</v>
      </c>
      <c r="B24" s="6">
        <f>'1'!I23</f>
        <v>0.46954268828245327</v>
      </c>
      <c r="C24" s="6">
        <f>'1'!K23</f>
        <v>0.56520994315806705</v>
      </c>
      <c r="D24" s="6">
        <f>'2'!I23</f>
        <v>0.28439840655439458</v>
      </c>
      <c r="E24" s="6">
        <f>'2'!K23</f>
        <v>0.42140312656678852</v>
      </c>
      <c r="F24" s="6">
        <f>'3'!D24</f>
        <v>0.52650279161698088</v>
      </c>
      <c r="G24" s="6">
        <f>'8'!F22</f>
        <v>0.58708153403689389</v>
      </c>
      <c r="H24" s="6">
        <f t="shared" si="0"/>
        <v>0.4668813551226807</v>
      </c>
      <c r="I24" s="6">
        <f t="shared" si="1"/>
        <v>0.52504934884468257</v>
      </c>
      <c r="J24" s="6">
        <f>'1'!S23</f>
        <v>0.33392700987101231</v>
      </c>
      <c r="K24" s="6">
        <f>'1'!U23</f>
        <v>0.42387928905082151</v>
      </c>
      <c r="L24" s="6">
        <f>'2'!S23</f>
        <v>0.24309923514556464</v>
      </c>
      <c r="M24" s="6">
        <f>'2'!U23</f>
        <v>0.36672607559475157</v>
      </c>
      <c r="N24" s="6">
        <f>'3'!G24</f>
        <v>0.34583607381663201</v>
      </c>
      <c r="O24" s="6">
        <f>'8'!K22</f>
        <v>0.51053000650807467</v>
      </c>
      <c r="P24" s="6">
        <f t="shared" si="2"/>
        <v>0.35834808133532092</v>
      </c>
      <c r="Q24" s="6">
        <f t="shared" si="3"/>
        <v>0.41174286124256992</v>
      </c>
      <c r="R24" s="6">
        <f>'1'!AC23</f>
        <v>0.39026570639316349</v>
      </c>
      <c r="S24" s="6">
        <f>'1'!AE23</f>
        <v>0.48533651653256354</v>
      </c>
      <c r="T24" s="6">
        <f>'2'!AC23</f>
        <v>0.18171460373910275</v>
      </c>
      <c r="U24" s="6">
        <f>'2'!AE23</f>
        <v>0.27406007243200031</v>
      </c>
      <c r="V24" s="6">
        <f>'3'!J24</f>
        <v>0.77830759454614873</v>
      </c>
      <c r="W24" s="6">
        <f>'8'!P22</f>
        <v>0.49667938894073099</v>
      </c>
      <c r="X24" s="6">
        <f t="shared" si="4"/>
        <v>0.46174182340478653</v>
      </c>
      <c r="Y24" s="6">
        <f t="shared" si="5"/>
        <v>0.50859589311286091</v>
      </c>
      <c r="Z24" s="6">
        <f>'1'!AM23</f>
        <v>0.50021206187582512</v>
      </c>
      <c r="AA24" s="6">
        <f>'1'!AO23</f>
        <v>0.59428551366690585</v>
      </c>
      <c r="AB24" s="6">
        <f>'2'!AM23</f>
        <v>0.19622078970876133</v>
      </c>
      <c r="AC24" s="6">
        <f>'2'!AO23</f>
        <v>0.29738695017084565</v>
      </c>
      <c r="AD24" s="6">
        <f>'3'!M24</f>
        <v>0.42202642333035484</v>
      </c>
      <c r="AE24" s="6">
        <f>'8'!U22</f>
        <v>0.48358438138807375</v>
      </c>
      <c r="AF24" s="6">
        <f t="shared" si="6"/>
        <v>0.40051091407575379</v>
      </c>
      <c r="AG24" s="6">
        <f t="shared" si="7"/>
        <v>0.44932081713904504</v>
      </c>
      <c r="AH24" s="6">
        <f>'1'!AW23</f>
        <v>0.39645077992047223</v>
      </c>
      <c r="AI24" s="6">
        <f>'1'!AY23</f>
        <v>0.4918323003745132</v>
      </c>
      <c r="AJ24" s="6">
        <f>'2'!AW23</f>
        <v>0.26184088555682994</v>
      </c>
      <c r="AK24" s="6">
        <f>'2'!AY23</f>
        <v>0.39220417373388544</v>
      </c>
      <c r="AL24" s="6">
        <f>'3'!P24</f>
        <v>0.5292637929057058</v>
      </c>
      <c r="AM24" s="6">
        <f>'8'!Z22</f>
        <v>0.54159582048246124</v>
      </c>
      <c r="AN24" s="6">
        <f t="shared" si="8"/>
        <v>0.43228781971636732</v>
      </c>
      <c r="AO24" s="6">
        <f t="shared" si="9"/>
        <v>0.48872402187414143</v>
      </c>
      <c r="AP24" s="6">
        <f>'1'!BG23</f>
        <v>0.41479890723877444</v>
      </c>
      <c r="AQ24" s="6">
        <f>'1'!BI23</f>
        <v>0.51082808330912011</v>
      </c>
      <c r="AR24" s="6">
        <f>'2'!BG23</f>
        <v>0.2612933959268684</v>
      </c>
      <c r="AS24" s="6">
        <f>'2'!BI23</f>
        <v>0.39147615253996404</v>
      </c>
      <c r="AT24" s="6">
        <f>'3'!S24</f>
        <v>0.52677087585096016</v>
      </c>
      <c r="AU24" s="6">
        <f>'8'!AE22</f>
        <v>0.5628132927316567</v>
      </c>
      <c r="AV24" s="6">
        <f t="shared" si="10"/>
        <v>0.44141911793706495</v>
      </c>
      <c r="AW24" s="6">
        <f t="shared" si="11"/>
        <v>0.49797210110792528</v>
      </c>
      <c r="AX24" s="6">
        <f>'1'!BQ23</f>
        <v>0.55952586786859715</v>
      </c>
      <c r="AY24" s="6">
        <f>'1'!BS23</f>
        <v>0.64795918009061304</v>
      </c>
      <c r="AZ24" s="6">
        <f>'2'!BQ23</f>
        <v>0.27461382363547093</v>
      </c>
      <c r="BA24" s="6">
        <f>'2'!BS23</f>
        <v>0.40892487574719438</v>
      </c>
      <c r="BB24" s="6">
        <f>'3'!V24</f>
        <v>0.60380051244111899</v>
      </c>
      <c r="BC24" s="6">
        <f>'8'!AJ22</f>
        <v>0.59162715966132762</v>
      </c>
      <c r="BD24" s="6">
        <f t="shared" si="12"/>
        <v>0.5073918409016287</v>
      </c>
      <c r="BE24" s="6">
        <f t="shared" si="13"/>
        <v>0.56307793198506351</v>
      </c>
      <c r="BF24" s="6">
        <f>'1'!CA23</f>
        <v>0.4668392810621419</v>
      </c>
      <c r="BG24" s="6">
        <f>'1'!CC23</f>
        <v>0.56260092225414837</v>
      </c>
      <c r="BH24" s="6">
        <f>'2'!CA23</f>
        <v>0.29262870987208406</v>
      </c>
      <c r="BI24" s="6">
        <f>'2'!CC23</f>
        <v>0.43168742422597017</v>
      </c>
      <c r="BJ24" s="6">
        <f>'3'!Y24</f>
        <v>0.51994971314424321</v>
      </c>
      <c r="BK24" s="6">
        <f>'8'!AO22</f>
        <v>0.61024962548146988</v>
      </c>
      <c r="BL24" s="6">
        <f t="shared" si="14"/>
        <v>0.47241683238998478</v>
      </c>
      <c r="BM24" s="6">
        <f t="shared" si="15"/>
        <v>0.53112192127645785</v>
      </c>
      <c r="BN24" s="6">
        <f>'1'!CK23</f>
        <v>0.41200862065125399</v>
      </c>
      <c r="BO24" s="6">
        <f>'1'!CM23</f>
        <v>0.50796529239089072</v>
      </c>
      <c r="BP24" s="6">
        <f>'2'!CK23</f>
        <v>0.34409854270623713</v>
      </c>
      <c r="BQ24" s="6">
        <f>'2'!CM23</f>
        <v>0.49203076950522551</v>
      </c>
      <c r="BR24" s="6">
        <f>'3'!AB24</f>
        <v>0.49130363552679446</v>
      </c>
      <c r="BS24" s="6">
        <f>'8'!AT22</f>
        <v>0.62790216593926551</v>
      </c>
      <c r="BT24" s="6">
        <f t="shared" si="16"/>
        <v>0.46882824120588784</v>
      </c>
      <c r="BU24" s="6">
        <f t="shared" si="17"/>
        <v>0.52980046584054408</v>
      </c>
      <c r="BV24" s="6">
        <f>'1'!CU23</f>
        <v>0.59173676476560977</v>
      </c>
      <c r="BW24" s="6">
        <f>'1'!CW23</f>
        <v>0.67580655338620188</v>
      </c>
      <c r="BX24" s="6">
        <f>'2'!CU23</f>
        <v>0.40179557967416957</v>
      </c>
      <c r="BY24" s="6">
        <f>'2'!CW23</f>
        <v>0.55272394621330279</v>
      </c>
      <c r="BZ24" s="6">
        <f>'3'!AE24</f>
        <v>0.52479766035795861</v>
      </c>
      <c r="CA24" s="6">
        <f>'8'!AY22</f>
        <v>0.65152461867749689</v>
      </c>
      <c r="CB24" s="6">
        <f t="shared" si="18"/>
        <v>0.54246365586880874</v>
      </c>
      <c r="CC24" s="6">
        <f t="shared" si="19"/>
        <v>0.60121319465874001</v>
      </c>
      <c r="CD24" s="6">
        <f>'1'!DE23</f>
        <v>0.5383015341473828</v>
      </c>
      <c r="CE24" s="6">
        <f>'1'!DG23</f>
        <v>0.6291224692390881</v>
      </c>
      <c r="CF24" s="6">
        <f>'2'!DE23</f>
        <v>0.32074921698172626</v>
      </c>
      <c r="CG24" s="6">
        <f>'2'!DG23</f>
        <v>0.46546134763139896</v>
      </c>
      <c r="CH24" s="6">
        <f>'3'!AH24</f>
        <v>0.44653409359276358</v>
      </c>
      <c r="CI24" s="6">
        <f>'8'!BD22</f>
        <v>0.58189521875517325</v>
      </c>
      <c r="CJ24" s="6">
        <f t="shared" si="20"/>
        <v>0.47187001586926147</v>
      </c>
      <c r="CK24" s="6">
        <f t="shared" si="21"/>
        <v>0.53075328230460594</v>
      </c>
    </row>
    <row r="25" spans="1:89">
      <c r="A25" s="1">
        <v>1999</v>
      </c>
      <c r="B25" s="6">
        <f>'1'!I24</f>
        <v>0.48820481671819743</v>
      </c>
      <c r="C25" s="6">
        <f>'1'!K24</f>
        <v>0.5830150229722183</v>
      </c>
      <c r="D25" s="6">
        <f>'2'!I24</f>
        <v>0.30776378535219995</v>
      </c>
      <c r="E25" s="6">
        <f>'2'!K24</f>
        <v>0.45011882329917557</v>
      </c>
      <c r="F25" s="6">
        <f>'3'!D25</f>
        <v>0.52223174877133638</v>
      </c>
      <c r="G25" s="6">
        <f>'8'!F23</f>
        <v>0.59170252937011447</v>
      </c>
      <c r="H25" s="6">
        <f t="shared" si="0"/>
        <v>0.47747572005296202</v>
      </c>
      <c r="I25" s="6">
        <f t="shared" si="1"/>
        <v>0.53676703110321122</v>
      </c>
      <c r="J25" s="6">
        <f>'1'!S24</f>
        <v>0.3726189015553506</v>
      </c>
      <c r="K25" s="6">
        <f>'1'!U24</f>
        <v>0.46653852507078009</v>
      </c>
      <c r="L25" s="6">
        <f>'2'!S24</f>
        <v>0.26047710894080006</v>
      </c>
      <c r="M25" s="6">
        <f>'2'!U24</f>
        <v>0.39038893322986634</v>
      </c>
      <c r="N25" s="6">
        <f>'3'!G25</f>
        <v>0.27060643136890583</v>
      </c>
      <c r="O25" s="6">
        <f>'8'!K23</f>
        <v>0.52238465218581465</v>
      </c>
      <c r="P25" s="6">
        <f t="shared" si="2"/>
        <v>0.3565217735127178</v>
      </c>
      <c r="Q25" s="6">
        <f t="shared" si="3"/>
        <v>0.41247963546384175</v>
      </c>
      <c r="R25" s="6">
        <f>'1'!AC24</f>
        <v>0.43260760689523542</v>
      </c>
      <c r="S25" s="6">
        <f>'1'!AE24</f>
        <v>0.52888593317830579</v>
      </c>
      <c r="T25" s="6">
        <f>'2'!AC24</f>
        <v>0.18878344627695751</v>
      </c>
      <c r="U25" s="6">
        <f>'2'!AE24</f>
        <v>0.2855490403067053</v>
      </c>
      <c r="V25" s="6">
        <f>'3'!J25</f>
        <v>0.57881380149700468</v>
      </c>
      <c r="W25" s="6">
        <f>'8'!P23</f>
        <v>0.48360973477136732</v>
      </c>
      <c r="X25" s="6">
        <f t="shared" si="4"/>
        <v>0.42095364736014118</v>
      </c>
      <c r="Y25" s="6">
        <f t="shared" si="5"/>
        <v>0.46921462743834574</v>
      </c>
      <c r="Z25" s="6">
        <f>'1'!AM24</f>
        <v>0.5377814425555294</v>
      </c>
      <c r="AA25" s="6">
        <f>'1'!AO24</f>
        <v>0.62865584808713038</v>
      </c>
      <c r="AB25" s="6">
        <f>'2'!AM24</f>
        <v>0.20693637419197236</v>
      </c>
      <c r="AC25" s="6">
        <f>'2'!AO24</f>
        <v>0.31401309434825464</v>
      </c>
      <c r="AD25" s="6">
        <f>'3'!M25</f>
        <v>0.49125783577169591</v>
      </c>
      <c r="AE25" s="6">
        <f>'8'!U23</f>
        <v>0.5538722317824063</v>
      </c>
      <c r="AF25" s="6">
        <f t="shared" si="6"/>
        <v>0.44746197107540098</v>
      </c>
      <c r="AG25" s="6">
        <f t="shared" si="7"/>
        <v>0.49694975249737183</v>
      </c>
      <c r="AH25" s="6">
        <f>'1'!AW24</f>
        <v>0.43925022783152007</v>
      </c>
      <c r="AI25" s="6">
        <f>'1'!AY24</f>
        <v>0.53552884551310287</v>
      </c>
      <c r="AJ25" s="6">
        <f>'2'!AW24</f>
        <v>0.28264986016377391</v>
      </c>
      <c r="AK25" s="6">
        <f>'2'!AY24</f>
        <v>0.41919358388867523</v>
      </c>
      <c r="AL25" s="6">
        <f>'3'!P25</f>
        <v>0.50608277762963827</v>
      </c>
      <c r="AM25" s="6">
        <f>'8'!Z23</f>
        <v>0.53386645671147914</v>
      </c>
      <c r="AN25" s="6">
        <f t="shared" si="8"/>
        <v>0.44046233058410278</v>
      </c>
      <c r="AO25" s="6">
        <f t="shared" si="9"/>
        <v>0.4986679159357239</v>
      </c>
      <c r="AP25" s="6">
        <f>'1'!BG24</f>
        <v>0.43813816195390604</v>
      </c>
      <c r="AQ25" s="6">
        <f>'1'!BI24</f>
        <v>0.53442017758626403</v>
      </c>
      <c r="AR25" s="6">
        <f>'2'!BG24</f>
        <v>0.2753477712757027</v>
      </c>
      <c r="AS25" s="6">
        <f>'2'!BI24</f>
        <v>0.40987061637924549</v>
      </c>
      <c r="AT25" s="6">
        <f>'3'!S25</f>
        <v>0.56517736515936945</v>
      </c>
      <c r="AU25" s="6">
        <f>'8'!AE23</f>
        <v>0.56646469620952222</v>
      </c>
      <c r="AV25" s="6">
        <f t="shared" si="10"/>
        <v>0.46128199864962516</v>
      </c>
      <c r="AW25" s="6">
        <f t="shared" si="11"/>
        <v>0.51898321383360035</v>
      </c>
      <c r="AX25" s="6">
        <f>'1'!BQ24</f>
        <v>0.57045035558509372</v>
      </c>
      <c r="AY25" s="6">
        <f>'1'!BS24</f>
        <v>0.65750163735732325</v>
      </c>
      <c r="AZ25" s="6">
        <f>'2'!BQ24</f>
        <v>0.28721223678695623</v>
      </c>
      <c r="BA25" s="6">
        <f>'2'!BS24</f>
        <v>0.42494054875834547</v>
      </c>
      <c r="BB25" s="6">
        <f>'3'!V25</f>
        <v>0.57003063879832983</v>
      </c>
      <c r="BC25" s="6">
        <f>'8'!AJ23</f>
        <v>0.59717747057932369</v>
      </c>
      <c r="BD25" s="6">
        <f t="shared" si="12"/>
        <v>0.50621767543742591</v>
      </c>
      <c r="BE25" s="6">
        <f t="shared" si="13"/>
        <v>0.56241257387333055</v>
      </c>
      <c r="BF25" s="6">
        <f>'1'!CA24</f>
        <v>0.49140506530701467</v>
      </c>
      <c r="BG25" s="6">
        <f>'1'!CC24</f>
        <v>0.58603287237839619</v>
      </c>
      <c r="BH25" s="6">
        <f>'2'!CA24</f>
        <v>0.30011741033605699</v>
      </c>
      <c r="BI25" s="6">
        <f>'2'!CC24</f>
        <v>0.44088319215661043</v>
      </c>
      <c r="BJ25" s="6">
        <f>'3'!Y25</f>
        <v>0.47574979863111777</v>
      </c>
      <c r="BK25" s="6">
        <f>'8'!AO23</f>
        <v>0.56870063694005901</v>
      </c>
      <c r="BL25" s="6">
        <f t="shared" si="14"/>
        <v>0.45899322780356211</v>
      </c>
      <c r="BM25" s="6">
        <f t="shared" si="15"/>
        <v>0.51784162502654585</v>
      </c>
      <c r="BN25" s="6">
        <f>'1'!CK24</f>
        <v>0.42936887035985494</v>
      </c>
      <c r="BO25" s="6">
        <f>'1'!CM24</f>
        <v>0.52562900124813172</v>
      </c>
      <c r="BP25" s="6">
        <f>'2'!CK24</f>
        <v>0.38443931641087364</v>
      </c>
      <c r="BQ25" s="6">
        <f>'2'!CM24</f>
        <v>0.53515023540213547</v>
      </c>
      <c r="BR25" s="6">
        <f>'3'!AB25</f>
        <v>0.55702347084032755</v>
      </c>
      <c r="BS25" s="6">
        <f>'8'!AT23</f>
        <v>0.62416987142326186</v>
      </c>
      <c r="BT25" s="6">
        <f t="shared" si="16"/>
        <v>0.49875038225857948</v>
      </c>
      <c r="BU25" s="6">
        <f t="shared" si="17"/>
        <v>0.56049314472846412</v>
      </c>
      <c r="BV25" s="6">
        <f>'1'!CU24</f>
        <v>0.61268608205778685</v>
      </c>
      <c r="BW25" s="6">
        <f>'1'!CW24</f>
        <v>0.6934616425069714</v>
      </c>
      <c r="BX25" s="6">
        <f>'2'!CU24</f>
        <v>0.49813779404633812</v>
      </c>
      <c r="BY25" s="6">
        <f>'2'!CW24</f>
        <v>0.64133274197120582</v>
      </c>
      <c r="BZ25" s="6">
        <f>'3'!AE25</f>
        <v>0.57607654406166009</v>
      </c>
      <c r="CA25" s="6">
        <f>'8'!AY23</f>
        <v>0.67309190225512139</v>
      </c>
      <c r="CB25" s="6">
        <f t="shared" si="18"/>
        <v>0.58999808060522652</v>
      </c>
      <c r="CC25" s="6">
        <f t="shared" si="19"/>
        <v>0.64599070769873967</v>
      </c>
      <c r="CD25" s="6">
        <f>'1'!DE24</f>
        <v>0.56049327731573761</v>
      </c>
      <c r="CE25" s="6">
        <f>'1'!DG24</f>
        <v>0.64880834229806394</v>
      </c>
      <c r="CF25" s="6">
        <f>'2'!DE24</f>
        <v>0.34298342256166603</v>
      </c>
      <c r="CG25" s="6">
        <f>'2'!DG24</f>
        <v>0.49079021330533062</v>
      </c>
      <c r="CH25" s="6">
        <f>'3'!AH25</f>
        <v>0.40019411894234669</v>
      </c>
      <c r="CI25" s="6">
        <f>'8'!BD23</f>
        <v>0.59092790449107147</v>
      </c>
      <c r="CJ25" s="6">
        <f t="shared" si="20"/>
        <v>0.47364968082770542</v>
      </c>
      <c r="CK25" s="6">
        <f t="shared" si="21"/>
        <v>0.53268014475920322</v>
      </c>
    </row>
    <row r="26" spans="1:89">
      <c r="A26" s="1">
        <v>2000</v>
      </c>
      <c r="B26" s="6">
        <f>'1'!I25</f>
        <v>0.52470581648160108</v>
      </c>
      <c r="C26" s="6">
        <f>'1'!K25</f>
        <v>0.61684347635125636</v>
      </c>
      <c r="D26" s="6">
        <f>'2'!I25</f>
        <v>0.34287411788350047</v>
      </c>
      <c r="E26" s="6">
        <f>'2'!K25</f>
        <v>0.49066846480823689</v>
      </c>
      <c r="F26" s="6">
        <f>'3'!D26</f>
        <v>0.51502753356743192</v>
      </c>
      <c r="G26" s="6">
        <f>'8'!F24</f>
        <v>0.60105170043041489</v>
      </c>
      <c r="H26" s="6">
        <f t="shared" si="0"/>
        <v>0.49591479209073708</v>
      </c>
      <c r="I26" s="6">
        <f t="shared" si="1"/>
        <v>0.55589779378933502</v>
      </c>
      <c r="J26" s="6">
        <f>'1'!S25</f>
        <v>0.41931347682005127</v>
      </c>
      <c r="K26" s="6">
        <f>'1'!U25</f>
        <v>0.51544056499168223</v>
      </c>
      <c r="L26" s="6">
        <f>'2'!S25</f>
        <v>0.35172632894866973</v>
      </c>
      <c r="M26" s="6">
        <f>'2'!U25</f>
        <v>0.50044343853737516</v>
      </c>
      <c r="N26" s="6">
        <f>'3'!G26</f>
        <v>0.30826999688576695</v>
      </c>
      <c r="O26" s="6">
        <f>'8'!K24</f>
        <v>0.49241361757378371</v>
      </c>
      <c r="P26" s="6">
        <f t="shared" si="2"/>
        <v>0.39293085505706793</v>
      </c>
      <c r="Q26" s="6">
        <f t="shared" si="3"/>
        <v>0.45414190449715197</v>
      </c>
      <c r="R26" s="6">
        <f>'1'!AC25</f>
        <v>0.46548249286168158</v>
      </c>
      <c r="S26" s="6">
        <f>'1'!AE25</f>
        <v>0.56128861917164385</v>
      </c>
      <c r="T26" s="6">
        <f>'2'!AC25</f>
        <v>0.19340279315164638</v>
      </c>
      <c r="U26" s="6">
        <f>'2'!AE25</f>
        <v>0.29293107778945815</v>
      </c>
      <c r="V26" s="6">
        <f>'3'!J26</f>
        <v>0.55030073447052974</v>
      </c>
      <c r="W26" s="6">
        <f>'8'!P24</f>
        <v>0.5306343113740879</v>
      </c>
      <c r="X26" s="6">
        <f t="shared" si="4"/>
        <v>0.43495508296448637</v>
      </c>
      <c r="Y26" s="6">
        <f t="shared" si="5"/>
        <v>0.48378868570142991</v>
      </c>
      <c r="Z26" s="6">
        <f>'1'!AM25</f>
        <v>0.56112877012060103</v>
      </c>
      <c r="AA26" s="6">
        <f>'1'!AO25</f>
        <v>0.64936571810506127</v>
      </c>
      <c r="AB26" s="6">
        <f>'2'!AM25</f>
        <v>0.23017340769078851</v>
      </c>
      <c r="AC26" s="6">
        <f>'2'!AO25</f>
        <v>0.3484510728138453</v>
      </c>
      <c r="AD26" s="6">
        <f>'3'!M26</f>
        <v>0.49610214451182849</v>
      </c>
      <c r="AE26" s="6">
        <f>'8'!U24</f>
        <v>0.52105127506235172</v>
      </c>
      <c r="AF26" s="6">
        <f t="shared" si="6"/>
        <v>0.45211389934639246</v>
      </c>
      <c r="AG26" s="6">
        <f t="shared" si="7"/>
        <v>0.50374255262327172</v>
      </c>
      <c r="AH26" s="6">
        <f>'1'!AW25</f>
        <v>0.46381769619247182</v>
      </c>
      <c r="AI26" s="6">
        <f>'1'!AY25</f>
        <v>0.559675760460142</v>
      </c>
      <c r="AJ26" s="6">
        <f>'2'!AW25</f>
        <v>0.30385793634071423</v>
      </c>
      <c r="AK26" s="6">
        <f>'2'!AY25</f>
        <v>0.44542026071468105</v>
      </c>
      <c r="AL26" s="6">
        <f>'3'!P26</f>
        <v>0.53748096665705825</v>
      </c>
      <c r="AM26" s="6">
        <f>'8'!Z24</f>
        <v>0.54559190150843928</v>
      </c>
      <c r="AN26" s="6">
        <f t="shared" si="8"/>
        <v>0.46268712517467092</v>
      </c>
      <c r="AO26" s="6">
        <f t="shared" si="9"/>
        <v>0.52204222233508013</v>
      </c>
      <c r="AP26" s="6">
        <f>'1'!BG25</f>
        <v>0.47254981227839088</v>
      </c>
      <c r="AQ26" s="6">
        <f>'1'!BI25</f>
        <v>0.56810312772036664</v>
      </c>
      <c r="AR26" s="6">
        <f>'2'!BG25</f>
        <v>0.28945492950749807</v>
      </c>
      <c r="AS26" s="6">
        <f>'2'!BI25</f>
        <v>0.42774399485066872</v>
      </c>
      <c r="AT26" s="6">
        <f>'3'!S26</f>
        <v>0.51773609582452085</v>
      </c>
      <c r="AU26" s="6">
        <f>'8'!AE24</f>
        <v>0.56983109771720575</v>
      </c>
      <c r="AV26" s="6">
        <f t="shared" si="10"/>
        <v>0.46239298383190386</v>
      </c>
      <c r="AW26" s="6">
        <f t="shared" si="11"/>
        <v>0.52085357902819052</v>
      </c>
      <c r="AX26" s="6">
        <f>'1'!BQ25</f>
        <v>0.60768846642757091</v>
      </c>
      <c r="AY26" s="6">
        <f>'1'!BS25</f>
        <v>0.68928156002457508</v>
      </c>
      <c r="AZ26" s="6">
        <f>'2'!BQ25</f>
        <v>0.30015182449888717</v>
      </c>
      <c r="BA26" s="6">
        <f>'2'!BS25</f>
        <v>0.44092510333340562</v>
      </c>
      <c r="BB26" s="6">
        <f>'3'!V26</f>
        <v>0.59157111509897831</v>
      </c>
      <c r="BC26" s="6">
        <f>'8'!AJ24</f>
        <v>0.60748659629195811</v>
      </c>
      <c r="BD26" s="6">
        <f t="shared" si="12"/>
        <v>0.52672450057934861</v>
      </c>
      <c r="BE26" s="6">
        <f t="shared" si="13"/>
        <v>0.58231609368722936</v>
      </c>
      <c r="BF26" s="6">
        <f>'1'!CA25</f>
        <v>0.51003354509670307</v>
      </c>
      <c r="BG26" s="6">
        <f>'1'!CC25</f>
        <v>0.6033995023408123</v>
      </c>
      <c r="BH26" s="6">
        <f>'2'!CA25</f>
        <v>0.31539916389995881</v>
      </c>
      <c r="BI26" s="6">
        <f>'2'!CC25</f>
        <v>0.45919116160215656</v>
      </c>
      <c r="BJ26" s="6">
        <f>'3'!Y26</f>
        <v>0.49286304029232142</v>
      </c>
      <c r="BK26" s="6">
        <f>'8'!AO24</f>
        <v>0.56844589021519931</v>
      </c>
      <c r="BL26" s="6">
        <f t="shared" si="14"/>
        <v>0.47168540987604568</v>
      </c>
      <c r="BM26" s="6">
        <f t="shared" si="15"/>
        <v>0.53097489861262237</v>
      </c>
      <c r="BN26" s="6">
        <f>'1'!CK25</f>
        <v>0.44891757527109427</v>
      </c>
      <c r="BO26" s="6">
        <f>'1'!CM25</f>
        <v>0.54510895933478121</v>
      </c>
      <c r="BP26" s="6">
        <f>'2'!CK25</f>
        <v>0.44636998692360946</v>
      </c>
      <c r="BQ26" s="6">
        <f>'2'!CM25</f>
        <v>0.59547397281690373</v>
      </c>
      <c r="BR26" s="6">
        <f>'3'!AB26</f>
        <v>0.42711488490090177</v>
      </c>
      <c r="BS26" s="6">
        <f>'8'!AT24</f>
        <v>0.60347309599502263</v>
      </c>
      <c r="BT26" s="6">
        <f t="shared" si="16"/>
        <v>0.48146888577265701</v>
      </c>
      <c r="BU26" s="6">
        <f t="shared" si="17"/>
        <v>0.54279272826190239</v>
      </c>
      <c r="BV26" s="6">
        <f>'1'!CU25</f>
        <v>0.65948440125499441</v>
      </c>
      <c r="BW26" s="6">
        <f>'1'!CW25</f>
        <v>0.73168103608681578</v>
      </c>
      <c r="BX26" s="6">
        <f>'2'!CU25</f>
        <v>0.6536280708395964</v>
      </c>
      <c r="BY26" s="6">
        <f>'2'!CW25</f>
        <v>0.76000802684201696</v>
      </c>
      <c r="BZ26" s="6">
        <f>'3'!AE26</f>
        <v>0.58895865355651877</v>
      </c>
      <c r="CA26" s="6">
        <f>'8'!AY24</f>
        <v>0.6668534295094084</v>
      </c>
      <c r="CB26" s="6">
        <f t="shared" si="18"/>
        <v>0.6422311387901295</v>
      </c>
      <c r="CC26" s="6">
        <f t="shared" si="19"/>
        <v>0.68687528649869001</v>
      </c>
      <c r="CD26" s="6">
        <f>'1'!DE25</f>
        <v>0.60113417163414784</v>
      </c>
      <c r="CE26" s="6">
        <f>'1'!DG25</f>
        <v>0.68376954642338506</v>
      </c>
      <c r="CF26" s="6">
        <f>'2'!DE25</f>
        <v>0.38321741387900099</v>
      </c>
      <c r="CG26" s="6">
        <f>'2'!DG25</f>
        <v>0.53389192429708565</v>
      </c>
      <c r="CH26" s="6">
        <f>'3'!AH26</f>
        <v>0.39493198590078726</v>
      </c>
      <c r="CI26" s="6">
        <f>'8'!BD24</f>
        <v>0.63300170022547886</v>
      </c>
      <c r="CJ26" s="6">
        <f>SUM(CD26,CF26,CH26,CI26)/4</f>
        <v>0.50307131790985382</v>
      </c>
      <c r="CK26" s="6">
        <f>SUM(CE26,CG26,CH26,CI26)/4</f>
        <v>0.56139878921168429</v>
      </c>
    </row>
    <row r="27" spans="1:89">
      <c r="A27" s="1">
        <v>2001</v>
      </c>
      <c r="B27" s="6">
        <f>'1'!I26</f>
        <v>0.52431745340561142</v>
      </c>
      <c r="C27" s="6">
        <f>'1'!K26</f>
        <v>0.61649022706763801</v>
      </c>
      <c r="D27" s="6">
        <f>'2'!I26</f>
        <v>0.33869738644810504</v>
      </c>
      <c r="E27" s="6">
        <f>'2'!K26</f>
        <v>0.48599622433931217</v>
      </c>
      <c r="F27" s="6">
        <f>'3'!D27</f>
        <v>0.52250917300451261</v>
      </c>
      <c r="G27" s="6">
        <f>'8'!F25</f>
        <v>0.58056511000791156</v>
      </c>
      <c r="H27" s="6">
        <f t="shared" si="0"/>
        <v>0.49152228071653514</v>
      </c>
      <c r="I27" s="6">
        <f t="shared" si="1"/>
        <v>0.5513901836048436</v>
      </c>
      <c r="J27" s="6">
        <f>'1'!S26</f>
        <v>0.44638101938164659</v>
      </c>
      <c r="K27" s="6">
        <f>'1'!U26</f>
        <v>0.54260524519714204</v>
      </c>
      <c r="L27" s="6">
        <f>'2'!S26</f>
        <v>0.33552454875978138</v>
      </c>
      <c r="M27" s="6">
        <f>'2'!U26</f>
        <v>0.48242065067382561</v>
      </c>
      <c r="N27" s="6">
        <f>'3'!G27</f>
        <v>0.40728963005921137</v>
      </c>
      <c r="O27" s="6">
        <f>'8'!K25</f>
        <v>0.52345765758817364</v>
      </c>
      <c r="P27" s="6">
        <f t="shared" si="2"/>
        <v>0.42816321394720325</v>
      </c>
      <c r="Q27" s="6">
        <f t="shared" si="3"/>
        <v>0.48894329587958818</v>
      </c>
      <c r="R27" s="6">
        <f>'1'!AC26</f>
        <v>0.47362931688779125</v>
      </c>
      <c r="S27" s="6">
        <f>'1'!AE26</f>
        <v>0.56913944226124591</v>
      </c>
      <c r="T27" s="6">
        <f>'2'!AC26</f>
        <v>0.20824820186384704</v>
      </c>
      <c r="U27" s="6">
        <f>'2'!AE26</f>
        <v>0.31601489722407455</v>
      </c>
      <c r="V27" s="6">
        <f>'3'!J27</f>
        <v>0.59472825988778066</v>
      </c>
      <c r="W27" s="6">
        <f>'8'!P25</f>
        <v>0.47346280946057967</v>
      </c>
      <c r="X27" s="6">
        <f t="shared" si="4"/>
        <v>0.43751714702499966</v>
      </c>
      <c r="Y27" s="6">
        <f t="shared" si="5"/>
        <v>0.48833635220842025</v>
      </c>
      <c r="Z27" s="6">
        <f>'1'!AM26</f>
        <v>0.57349866872542987</v>
      </c>
      <c r="AA27" s="6">
        <f>'1'!AO26</f>
        <v>0.66014617566643974</v>
      </c>
      <c r="AB27" s="6">
        <f>'2'!AM26</f>
        <v>0.23724859055368946</v>
      </c>
      <c r="AC27" s="6">
        <f>'2'!AO26</f>
        <v>0.35852826465242865</v>
      </c>
      <c r="AD27" s="6">
        <f>'3'!M27</f>
        <v>0.48335799693281928</v>
      </c>
      <c r="AE27" s="6">
        <f>'8'!U25</f>
        <v>0.50335673770735223</v>
      </c>
      <c r="AF27" s="6">
        <f t="shared" si="6"/>
        <v>0.44936549847982271</v>
      </c>
      <c r="AG27" s="6">
        <f t="shared" si="7"/>
        <v>0.50134729373975995</v>
      </c>
      <c r="AH27" s="6">
        <f>'1'!AW26</f>
        <v>0.46224201031998463</v>
      </c>
      <c r="AI27" s="6">
        <f>'1'!AY26</f>
        <v>0.55814653786666013</v>
      </c>
      <c r="AJ27" s="6">
        <f>'2'!AW26</f>
        <v>0.29777901414608599</v>
      </c>
      <c r="AK27" s="6">
        <f>'2'!AY26</f>
        <v>0.43802798675988486</v>
      </c>
      <c r="AL27" s="6">
        <f>'3'!P27</f>
        <v>0.54321261283094135</v>
      </c>
      <c r="AM27" s="6">
        <f>'8'!Z25</f>
        <v>0.48252468032035811</v>
      </c>
      <c r="AN27" s="6">
        <f t="shared" si="8"/>
        <v>0.44643957940434253</v>
      </c>
      <c r="AO27" s="6">
        <f t="shared" si="9"/>
        <v>0.50547795444446109</v>
      </c>
      <c r="AP27" s="6">
        <f>'1'!BG26</f>
        <v>0.47742901357135986</v>
      </c>
      <c r="AQ27" s="6">
        <f>'1'!BI26</f>
        <v>0.57277755603435587</v>
      </c>
      <c r="AR27" s="6">
        <f>'2'!BG26</f>
        <v>0.29023185254627792</v>
      </c>
      <c r="AS27" s="6">
        <f>'2'!BI26</f>
        <v>0.42871190186813407</v>
      </c>
      <c r="AT27" s="6">
        <f>'3'!S27</f>
        <v>0.5350984416410145</v>
      </c>
      <c r="AU27" s="6">
        <f>'8'!AE25</f>
        <v>0.56698095837118578</v>
      </c>
      <c r="AV27" s="6">
        <f t="shared" si="10"/>
        <v>0.46743506653245953</v>
      </c>
      <c r="AW27" s="6">
        <f t="shared" si="11"/>
        <v>0.52589221447867263</v>
      </c>
      <c r="AX27" s="6">
        <f>'1'!BQ26</f>
        <v>0.60852292587087387</v>
      </c>
      <c r="AY27" s="6">
        <f>'1'!BS26</f>
        <v>0.68998088028876281</v>
      </c>
      <c r="AZ27" s="6">
        <f>'2'!BQ26</f>
        <v>0.30208772991314908</v>
      </c>
      <c r="BA27" s="6">
        <f>'2'!BS26</f>
        <v>0.44327768609244372</v>
      </c>
      <c r="BB27" s="6">
        <f>'3'!V27</f>
        <v>0.60134236719061285</v>
      </c>
      <c r="BC27" s="6">
        <f>'8'!AJ25</f>
        <v>0.58005520352971818</v>
      </c>
      <c r="BD27" s="6">
        <f t="shared" si="12"/>
        <v>0.52300205662608845</v>
      </c>
      <c r="BE27" s="6">
        <f t="shared" si="13"/>
        <v>0.57866403427538438</v>
      </c>
      <c r="BF27" s="6">
        <f>'1'!CA26</f>
        <v>0.51195971289168518</v>
      </c>
      <c r="BG27" s="6">
        <f>'1'!CC26</f>
        <v>0.60517603258885366</v>
      </c>
      <c r="BH27" s="6">
        <f>'2'!CA26</f>
        <v>0.31138312650113475</v>
      </c>
      <c r="BI27" s="6">
        <f>'2'!CC26</f>
        <v>0.45443770349026352</v>
      </c>
      <c r="BJ27" s="6">
        <f>'3'!Y27</f>
        <v>0.54517712599537393</v>
      </c>
      <c r="BK27" s="6">
        <f>'8'!AO25</f>
        <v>0.53630721409163606</v>
      </c>
      <c r="BL27" s="6">
        <f t="shared" si="14"/>
        <v>0.47620679486995748</v>
      </c>
      <c r="BM27" s="6">
        <f t="shared" si="15"/>
        <v>0.53527451904153178</v>
      </c>
      <c r="BN27" s="6">
        <f>'1'!CK26</f>
        <v>0.44999799876673763</v>
      </c>
      <c r="BO27" s="6">
        <f>'1'!CM26</f>
        <v>0.54617326085379847</v>
      </c>
      <c r="BP27" s="6">
        <f>'2'!CK26</f>
        <v>0.4243003301660217</v>
      </c>
      <c r="BQ27" s="6">
        <f>'2'!CM26</f>
        <v>0.57471664154020141</v>
      </c>
      <c r="BR27" s="6">
        <f>'3'!AB27</f>
        <v>0.50720005158980441</v>
      </c>
      <c r="BS27" s="6">
        <f>'8'!AT25</f>
        <v>0.59665226022313389</v>
      </c>
      <c r="BT27" s="6">
        <f t="shared" si="16"/>
        <v>0.49453766018642442</v>
      </c>
      <c r="BU27" s="6">
        <f t="shared" si="17"/>
        <v>0.5561855535517346</v>
      </c>
      <c r="BV27" s="6">
        <f>'1'!CU26</f>
        <v>0.65978917464494613</v>
      </c>
      <c r="BW27" s="6">
        <f>'1'!CW26</f>
        <v>0.73192464205144647</v>
      </c>
      <c r="BX27" s="6">
        <f>'2'!CU26</f>
        <v>0.60560133756710888</v>
      </c>
      <c r="BY27" s="6">
        <f>'2'!CW26</f>
        <v>0.72597007785101775</v>
      </c>
      <c r="BZ27" s="6">
        <f>'3'!AE27</f>
        <v>0.60616499512939681</v>
      </c>
      <c r="CA27" s="6">
        <f>'8'!AY25</f>
        <v>0.66841957079679271</v>
      </c>
      <c r="CB27" s="6">
        <f t="shared" si="18"/>
        <v>0.6349937695345611</v>
      </c>
      <c r="CC27" s="6">
        <f t="shared" si="19"/>
        <v>0.68311982145716343</v>
      </c>
      <c r="CD27" s="6">
        <f>'1'!DE26</f>
        <v>0.59269347463125133</v>
      </c>
      <c r="CE27" s="6">
        <f>'1'!DG26</f>
        <v>0.67662049393585433</v>
      </c>
      <c r="CF27" s="6">
        <f>'2'!DE26</f>
        <v>0.37666749730123922</v>
      </c>
      <c r="CG27" s="6">
        <f>'2'!DG26</f>
        <v>0.52709805403694732</v>
      </c>
      <c r="CH27" s="6">
        <f>'3'!AH27</f>
        <v>0.32411191086510921</v>
      </c>
      <c r="CI27" s="6">
        <f>'8'!BD25</f>
        <v>0.58209627811068687</v>
      </c>
      <c r="CJ27" s="6">
        <f t="shared" si="20"/>
        <v>0.46889229022707163</v>
      </c>
      <c r="CK27" s="6">
        <f t="shared" si="21"/>
        <v>0.52748168423714947</v>
      </c>
    </row>
    <row r="28" spans="1:89">
      <c r="A28" s="1">
        <v>2002</v>
      </c>
      <c r="B28" s="6">
        <f>'1'!I27</f>
        <v>0.54041492594888263</v>
      </c>
      <c r="C28" s="6">
        <f>'1'!K27</f>
        <v>0.63101607334897769</v>
      </c>
      <c r="D28" s="6">
        <f>'2'!I27</f>
        <v>0.33468284599159931</v>
      </c>
      <c r="E28" s="6">
        <f>'2'!K27</f>
        <v>0.48146825180011532</v>
      </c>
      <c r="F28" s="6">
        <f>'3'!D28</f>
        <v>0.50785865281832121</v>
      </c>
      <c r="G28" s="6">
        <f>'8'!F26</f>
        <v>0.54652221990913197</v>
      </c>
      <c r="H28" s="6">
        <f t="shared" ref="H28:H33" si="22">SUM(B28,D28,F28,G28)/4</f>
        <v>0.48236966116698382</v>
      </c>
      <c r="I28" s="6">
        <f t="shared" ref="I28:I33" si="23">SUM(C28,E28,F28,G28)/4</f>
        <v>0.54171629946913646</v>
      </c>
      <c r="J28" s="6">
        <f>'1'!S27</f>
        <v>0.45484259851169878</v>
      </c>
      <c r="K28" s="6">
        <f>'1'!U27</f>
        <v>0.55092999744197146</v>
      </c>
      <c r="L28" s="6">
        <f>'2'!S27</f>
        <v>0.38423944418169698</v>
      </c>
      <c r="M28" s="6">
        <f>'2'!U27</f>
        <v>0.53494460161263713</v>
      </c>
      <c r="N28" s="6">
        <f>'3'!G28</f>
        <v>0.29775124477807785</v>
      </c>
      <c r="O28" s="6">
        <f>'8'!K26</f>
        <v>0.50750724887034204</v>
      </c>
      <c r="P28" s="6">
        <f t="shared" ref="P28:P33" si="24">SUM(J28,L28,N28,O28)/4</f>
        <v>0.41108513408545394</v>
      </c>
      <c r="Q28" s="6">
        <f t="shared" ref="Q28:Q33" si="25">SUM(K28,M28,N28,O28)/4</f>
        <v>0.47278327317575713</v>
      </c>
      <c r="R28" s="6">
        <f>'1'!AC27</f>
        <v>0.50216861042322647</v>
      </c>
      <c r="S28" s="6">
        <f>'1'!AE27</f>
        <v>0.59610857438353548</v>
      </c>
      <c r="T28" s="6">
        <f>'2'!AC27</f>
        <v>0.21476087825906282</v>
      </c>
      <c r="U28" s="6">
        <f>'2'!AE27</f>
        <v>0.32584808597078918</v>
      </c>
      <c r="V28" s="6">
        <f>'3'!J28</f>
        <v>0.6353873394442886</v>
      </c>
      <c r="W28" s="6">
        <f>'8'!P26</f>
        <v>0.5192862396825435</v>
      </c>
      <c r="X28" s="6">
        <f t="shared" ref="X28:X33" si="26">SUM(R28,T28,V28,W28)/4</f>
        <v>0.46790076695228033</v>
      </c>
      <c r="Y28" s="6">
        <f t="shared" ref="Y28:Y33" si="27">SUM(S28,U28,V28,W28)/4</f>
        <v>0.51915755987028911</v>
      </c>
      <c r="Z28" s="6">
        <f>'1'!AM27</f>
        <v>0.59330633201864091</v>
      </c>
      <c r="AA28" s="6">
        <f>'1'!AO27</f>
        <v>0.6771415044064889</v>
      </c>
      <c r="AB28" s="6">
        <f>'2'!AM27</f>
        <v>0.23326275422255396</v>
      </c>
      <c r="AC28" s="6">
        <f>'2'!AO27</f>
        <v>0.35287362650933018</v>
      </c>
      <c r="AD28" s="6">
        <f>'3'!M28</f>
        <v>0.46685260542015844</v>
      </c>
      <c r="AE28" s="6">
        <f>'8'!U26</f>
        <v>0.44638237880561904</v>
      </c>
      <c r="AF28" s="6">
        <f t="shared" ref="AF28:AF33" si="28">SUM(Z28,AB28,AD28,AE28)/4</f>
        <v>0.43495101761674304</v>
      </c>
      <c r="AG28" s="6">
        <f t="shared" ref="AG28:AG33" si="29">SUM(AA28,AC28,AD28,AE28)/4</f>
        <v>0.48581252878539916</v>
      </c>
      <c r="AH28" s="6">
        <f>'1'!AW27</f>
        <v>0.4774689556349111</v>
      </c>
      <c r="AI28" s="6">
        <f>'1'!AY27</f>
        <v>0.57281572074683806</v>
      </c>
      <c r="AJ28" s="6">
        <f>'2'!AW27</f>
        <v>0.29335191466486377</v>
      </c>
      <c r="AK28" s="6">
        <f>'2'!AY27</f>
        <v>0.43258212360245407</v>
      </c>
      <c r="AL28" s="6">
        <f>'3'!P28</f>
        <v>0.4716811224347412</v>
      </c>
      <c r="AM28" s="6">
        <f>'8'!Z26</f>
        <v>0.49769755934409321</v>
      </c>
      <c r="AN28" s="6">
        <f t="shared" ref="AN28:AN33" si="30">SUM(AH28,AJ28,AL28,AM28)/4</f>
        <v>0.43504988801965228</v>
      </c>
      <c r="AO28" s="6">
        <f t="shared" ref="AO28:AO33" si="31">SUM(AI28,AK28,AL28,AM28)/4</f>
        <v>0.49369413153203168</v>
      </c>
      <c r="AP28" s="6">
        <f>'1'!BG27</f>
        <v>0.493309666833257</v>
      </c>
      <c r="AQ28" s="6">
        <f>'1'!BI27</f>
        <v>0.58782407958279093</v>
      </c>
      <c r="AR28" s="6">
        <f>'2'!BG27</f>
        <v>0.29007792342394967</v>
      </c>
      <c r="AS28" s="6">
        <f>'2'!BI27</f>
        <v>0.42852026702107243</v>
      </c>
      <c r="AT28" s="6">
        <f>'3'!S28</f>
        <v>0.52723393725693124</v>
      </c>
      <c r="AU28" s="6">
        <f>'8'!AE26</f>
        <v>0.54864978307718626</v>
      </c>
      <c r="AV28" s="6">
        <f t="shared" ref="AV28:AV33" si="32">SUM(AP28,AR28,AT28,AU28)/4</f>
        <v>0.46481782764783108</v>
      </c>
      <c r="AW28" s="6">
        <f t="shared" ref="AW28:AW33" si="33">SUM(AQ28,AS28,AT28,AU28)/4</f>
        <v>0.52305701673449523</v>
      </c>
      <c r="AX28" s="6">
        <f>'1'!BQ27</f>
        <v>0.62743557838285036</v>
      </c>
      <c r="AY28" s="6">
        <f>'1'!BS27</f>
        <v>0.7056851975281434</v>
      </c>
      <c r="AZ28" s="6">
        <f>'2'!BQ27</f>
        <v>0.3043282170657528</v>
      </c>
      <c r="BA28" s="6">
        <f>'2'!BS27</f>
        <v>0.44598808638405446</v>
      </c>
      <c r="BB28" s="6">
        <f>'3'!V28</f>
        <v>0.56948569298172813</v>
      </c>
      <c r="BC28" s="6">
        <f>'8'!AJ26</f>
        <v>0.53481544917812529</v>
      </c>
      <c r="BD28" s="6">
        <f t="shared" ref="BD28:BD33" si="34">SUM(AX28,AZ28,BB28,BC28)/4</f>
        <v>0.50901623440211419</v>
      </c>
      <c r="BE28" s="6">
        <f t="shared" ref="BE28:BE33" si="35">SUM(AY28,BA28,BB28,BC28)/4</f>
        <v>0.56399360651801289</v>
      </c>
      <c r="BF28" s="6">
        <f>'1'!CA27</f>
        <v>0.53357287271425036</v>
      </c>
      <c r="BG28" s="6">
        <f>'1'!CC27</f>
        <v>0.62487094133940779</v>
      </c>
      <c r="BH28" s="6">
        <f>'2'!CA27</f>
        <v>0.31244883774806226</v>
      </c>
      <c r="BI28" s="6">
        <f>'2'!CC27</f>
        <v>0.45570305066280775</v>
      </c>
      <c r="BJ28" s="6">
        <f>'3'!Y28</f>
        <v>0.48121887454645113</v>
      </c>
      <c r="BK28" s="6">
        <f>'8'!AO26</f>
        <v>0.55087818563234148</v>
      </c>
      <c r="BL28" s="6">
        <f t="shared" ref="BL28:BL33" si="36">SUM(BF28,BH28,BJ28,BK28)/4</f>
        <v>0.46952969266027633</v>
      </c>
      <c r="BM28" s="6">
        <f t="shared" ref="BM28:BM33" si="37">SUM(BG28,BI28,BJ28,BK28)/4</f>
        <v>0.52816776304525204</v>
      </c>
      <c r="BN28" s="6">
        <f>'1'!CK27</f>
        <v>0.47408061895322212</v>
      </c>
      <c r="BO28" s="6">
        <f>'1'!CM27</f>
        <v>0.56957233100217175</v>
      </c>
      <c r="BP28" s="6">
        <f>'2'!CK27</f>
        <v>0.4291168947688293</v>
      </c>
      <c r="BQ28" s="6">
        <f>'2'!CM27</f>
        <v>0.5793131103315633</v>
      </c>
      <c r="BR28" s="6">
        <f>'3'!AB28</f>
        <v>0.50028046254616831</v>
      </c>
      <c r="BS28" s="6">
        <f>'8'!AT26</f>
        <v>0.56739915583903611</v>
      </c>
      <c r="BT28" s="6">
        <f t="shared" ref="BT28:BT33" si="38">SUM(BN28,BP28,BR28,BS28)/4</f>
        <v>0.49271928302681395</v>
      </c>
      <c r="BU28" s="6">
        <f t="shared" ref="BU28:BU33" si="39">SUM(BO28,BQ28,BR28,BS28)/4</f>
        <v>0.55414126492973481</v>
      </c>
      <c r="BV28" s="6">
        <f>'1'!CU27</f>
        <v>0.66447448635367334</v>
      </c>
      <c r="BW28" s="6">
        <f>'1'!CW27</f>
        <v>0.73566126090422268</v>
      </c>
      <c r="BX28" s="6">
        <f>'2'!CU27</f>
        <v>0.58510610422457099</v>
      </c>
      <c r="BY28" s="6">
        <f>'2'!CW27</f>
        <v>0.71078784570305031</v>
      </c>
      <c r="BZ28" s="6">
        <f>'3'!AE28</f>
        <v>0.67927393261889035</v>
      </c>
      <c r="CA28" s="6">
        <f>'8'!AY26</f>
        <v>0.65321166722974144</v>
      </c>
      <c r="CB28" s="6">
        <f t="shared" ref="CB28:CB33" si="40">SUM(BV28,BX28,BZ28,CA28)/4</f>
        <v>0.64551654760671906</v>
      </c>
      <c r="CC28" s="6">
        <f t="shared" ref="CC28:CC33" si="41">SUM(BW28,BY28,BZ28,CA28)/4</f>
        <v>0.69473367661397623</v>
      </c>
      <c r="CD28" s="6">
        <f>'1'!DE27</f>
        <v>0.61129087633178736</v>
      </c>
      <c r="CE28" s="6">
        <f>'1'!DG27</f>
        <v>0.69229664326489071</v>
      </c>
      <c r="CF28" s="6">
        <f>'2'!DE27</f>
        <v>0.3649093403742818</v>
      </c>
      <c r="CG28" s="6">
        <f>'2'!DG27</f>
        <v>0.5146905467937597</v>
      </c>
      <c r="CH28" s="6">
        <f>'3'!AH28</f>
        <v>0.27964334946745045</v>
      </c>
      <c r="CI28" s="6">
        <f>'8'!BD26</f>
        <v>0.52807291945567014</v>
      </c>
      <c r="CJ28" s="6">
        <f t="shared" ref="CJ28:CJ33" si="42">SUM(CD28,CF28,CH28,CI28)/4</f>
        <v>0.44597912140729745</v>
      </c>
      <c r="CK28" s="6">
        <f t="shared" ref="CK28:CK33" si="43">SUM(CE28,CG28,CH28,CI28)/4</f>
        <v>0.50367586474544268</v>
      </c>
    </row>
    <row r="29" spans="1:89">
      <c r="A29" s="1">
        <v>2003</v>
      </c>
      <c r="B29" s="6">
        <f>'1'!I28</f>
        <v>0.56214985870665668</v>
      </c>
      <c r="C29" s="6">
        <f>'1'!K28</f>
        <v>0.65026056118749154</v>
      </c>
      <c r="D29" s="6">
        <f>'2'!I28</f>
        <v>0.34488204418954754</v>
      </c>
      <c r="E29" s="6">
        <f>'2'!K28</f>
        <v>0.49290075811846185</v>
      </c>
      <c r="F29" s="6">
        <f>'3'!D29</f>
        <v>0.51162578582777185</v>
      </c>
      <c r="G29" s="6">
        <f>'8'!F27</f>
        <v>0.5401233961796037</v>
      </c>
      <c r="H29" s="6">
        <f t="shared" si="22"/>
        <v>0.48969527122589496</v>
      </c>
      <c r="I29" s="6">
        <f t="shared" si="23"/>
        <v>0.54872762532833219</v>
      </c>
      <c r="J29" s="6">
        <f>'1'!S28</f>
        <v>0.47691404766317397</v>
      </c>
      <c r="K29" s="6">
        <f>'1'!U28</f>
        <v>0.57228535870359087</v>
      </c>
      <c r="L29" s="6">
        <f>'2'!S28</f>
        <v>0.39466620159589511</v>
      </c>
      <c r="M29" s="6">
        <f>'2'!U28</f>
        <v>0.54557208025587078</v>
      </c>
      <c r="N29" s="6">
        <f>'3'!G29</f>
        <v>0.33069837327071971</v>
      </c>
      <c r="O29" s="6">
        <f>'8'!K27</f>
        <v>0.48176034857610722</v>
      </c>
      <c r="P29" s="6">
        <f t="shared" si="24"/>
        <v>0.42100974277647402</v>
      </c>
      <c r="Q29" s="6">
        <f t="shared" si="25"/>
        <v>0.48257904020157211</v>
      </c>
      <c r="R29" s="6">
        <f>'1'!AC28</f>
        <v>0.51771488417583722</v>
      </c>
      <c r="S29" s="6">
        <f>'1'!AE28</f>
        <v>0.6104630934960612</v>
      </c>
      <c r="T29" s="6">
        <f>'2'!AC28</f>
        <v>0.22300303462822613</v>
      </c>
      <c r="U29" s="6">
        <f>'2'!AE28</f>
        <v>0.33804922857051961</v>
      </c>
      <c r="V29" s="6">
        <f>'3'!J29</f>
        <v>0.70224361634686228</v>
      </c>
      <c r="W29" s="6">
        <f>'8'!P27</f>
        <v>0.49722727517746329</v>
      </c>
      <c r="X29" s="6">
        <f t="shared" si="26"/>
        <v>0.48504720258209727</v>
      </c>
      <c r="Y29" s="6">
        <f t="shared" si="27"/>
        <v>0.53699580339772657</v>
      </c>
      <c r="Z29" s="6">
        <f>'1'!AM28</f>
        <v>0.61478357001665451</v>
      </c>
      <c r="AA29" s="6">
        <f>'1'!AO28</f>
        <v>0.69521018667692092</v>
      </c>
      <c r="AB29" s="6">
        <f>'2'!AM28</f>
        <v>0.237033496737584</v>
      </c>
      <c r="AC29" s="6">
        <f>'2'!AO28</f>
        <v>0.35822457261021334</v>
      </c>
      <c r="AD29" s="6">
        <f>'3'!M29</f>
        <v>0.43191339388593608</v>
      </c>
      <c r="AE29" s="6">
        <f>'8'!U27</f>
        <v>0.46625382264441861</v>
      </c>
      <c r="AF29" s="6">
        <f t="shared" si="28"/>
        <v>0.43749607082114833</v>
      </c>
      <c r="AG29" s="6">
        <f t="shared" si="29"/>
        <v>0.48790049395437224</v>
      </c>
      <c r="AH29" s="6">
        <f>'1'!AW28</f>
        <v>0.49274646328136285</v>
      </c>
      <c r="AI29" s="6">
        <f>'1'!AY28</f>
        <v>0.58729478245130595</v>
      </c>
      <c r="AJ29" s="6">
        <f>'2'!AW28</f>
        <v>0.28528257746362445</v>
      </c>
      <c r="AK29" s="6">
        <f>'2'!AY28</f>
        <v>0.42251708426924145</v>
      </c>
      <c r="AL29" s="6">
        <f>'3'!P29</f>
        <v>0.41875787373185341</v>
      </c>
      <c r="AM29" s="6">
        <f>'8'!Z27</f>
        <v>0.46860516229568944</v>
      </c>
      <c r="AN29" s="6">
        <f t="shared" si="30"/>
        <v>0.41634801919313252</v>
      </c>
      <c r="AO29" s="6">
        <f t="shared" si="31"/>
        <v>0.47429372568702255</v>
      </c>
      <c r="AP29" s="6">
        <f>'1'!BG28</f>
        <v>0.52108016164447057</v>
      </c>
      <c r="AQ29" s="6">
        <f>'1'!BI28</f>
        <v>0.61354017122107318</v>
      </c>
      <c r="AR29" s="6">
        <f>'2'!BG28</f>
        <v>0.29166398694045115</v>
      </c>
      <c r="AS29" s="6">
        <f>'2'!BI28</f>
        <v>0.43049169826274697</v>
      </c>
      <c r="AT29" s="6">
        <f>'3'!S29</f>
        <v>0.55448400382974483</v>
      </c>
      <c r="AU29" s="6">
        <f>'8'!AE27</f>
        <v>0.5366654818441865</v>
      </c>
      <c r="AV29" s="6">
        <f t="shared" si="32"/>
        <v>0.47597340856471326</v>
      </c>
      <c r="AW29" s="6">
        <f t="shared" si="33"/>
        <v>0.53379533878943786</v>
      </c>
      <c r="AX29" s="6">
        <f>'1'!BQ28</f>
        <v>0.6406831630247446</v>
      </c>
      <c r="AY29" s="6">
        <f>'1'!BS28</f>
        <v>0.71652287514730351</v>
      </c>
      <c r="AZ29" s="6">
        <f>'2'!BQ28</f>
        <v>0.30850299144849108</v>
      </c>
      <c r="BA29" s="6">
        <f>'2'!BS28</f>
        <v>0.45100362144204659</v>
      </c>
      <c r="BB29" s="6">
        <f>'3'!V29</f>
        <v>0.58388692146244503</v>
      </c>
      <c r="BC29" s="6">
        <f>'8'!AJ27</f>
        <v>0.53173696742100418</v>
      </c>
      <c r="BD29" s="6">
        <f t="shared" si="34"/>
        <v>0.51620251083917124</v>
      </c>
      <c r="BE29" s="6">
        <f t="shared" si="35"/>
        <v>0.57078759636819987</v>
      </c>
      <c r="BF29" s="6">
        <f>'1'!CA28</f>
        <v>0.56373702746867682</v>
      </c>
      <c r="BG29" s="6">
        <f>'1'!CC28</f>
        <v>0.65164971323910048</v>
      </c>
      <c r="BH29" s="6">
        <f>'2'!CA28</f>
        <v>0.31673130857806298</v>
      </c>
      <c r="BI29" s="6">
        <f>'2'!CC28</f>
        <v>0.46075901429526828</v>
      </c>
      <c r="BJ29" s="6">
        <f>'3'!Y29</f>
        <v>0.5070320816444065</v>
      </c>
      <c r="BK29" s="6">
        <f>'8'!AO27</f>
        <v>0.56421321678634406</v>
      </c>
      <c r="BL29" s="6">
        <f t="shared" si="36"/>
        <v>0.48792840861937259</v>
      </c>
      <c r="BM29" s="6">
        <f t="shared" si="37"/>
        <v>0.5459135064912799</v>
      </c>
      <c r="BN29" s="6">
        <f>'1'!CK28</f>
        <v>0.52612298638472343</v>
      </c>
      <c r="BO29" s="6">
        <f>'1'!CM28</f>
        <v>0.61813132610390864</v>
      </c>
      <c r="BP29" s="6">
        <f>'2'!CK28</f>
        <v>0.45815661733642687</v>
      </c>
      <c r="BQ29" s="6">
        <f>'2'!CM28</f>
        <v>0.60625141390914949</v>
      </c>
      <c r="BR29" s="6">
        <f>'3'!AB29</f>
        <v>0.49229378797178552</v>
      </c>
      <c r="BS29" s="6">
        <f>'8'!AT27</f>
        <v>0.57647424180115603</v>
      </c>
      <c r="BT29" s="6">
        <f t="shared" si="38"/>
        <v>0.51326190837352292</v>
      </c>
      <c r="BU29" s="6">
        <f t="shared" si="39"/>
        <v>0.57328769244649991</v>
      </c>
      <c r="BV29" s="6">
        <f>'1'!CU28</f>
        <v>0.70207170542994535</v>
      </c>
      <c r="BW29" s="6">
        <f>'1'!CW28</f>
        <v>0.7650913571866429</v>
      </c>
      <c r="BX29" s="6">
        <f>'2'!CU28</f>
        <v>0.6437791790866203</v>
      </c>
      <c r="BY29" s="6">
        <f>'2'!CW28</f>
        <v>0.7531949894845773</v>
      </c>
      <c r="BZ29" s="6">
        <f>'3'!AE29</f>
        <v>0.56873894316641249</v>
      </c>
      <c r="CA29" s="6">
        <f>'8'!AY27</f>
        <v>0.63553655754951599</v>
      </c>
      <c r="CB29" s="6">
        <f t="shared" si="40"/>
        <v>0.63753159630812362</v>
      </c>
      <c r="CC29" s="6">
        <f t="shared" si="41"/>
        <v>0.68064046184678717</v>
      </c>
      <c r="CD29" s="6">
        <f>'1'!DE28</f>
        <v>0.62598208453483428</v>
      </c>
      <c r="CE29" s="6">
        <f>'1'!DG28</f>
        <v>0.70448804620053163</v>
      </c>
      <c r="CF29" s="6">
        <f>'2'!DE28</f>
        <v>0.36747109325553046</v>
      </c>
      <c r="CG29" s="6">
        <f>'2'!DG28</f>
        <v>0.51741737125939535</v>
      </c>
      <c r="CH29" s="6">
        <f>'3'!AH29</f>
        <v>0.31262599996507051</v>
      </c>
      <c r="CI29" s="6">
        <f>'8'!BD27</f>
        <v>0.51362381425891901</v>
      </c>
      <c r="CJ29" s="6">
        <f t="shared" si="42"/>
        <v>0.45492574800358854</v>
      </c>
      <c r="CK29" s="6">
        <f t="shared" si="43"/>
        <v>0.51203880792097911</v>
      </c>
    </row>
    <row r="30" spans="1:89">
      <c r="A30" s="1">
        <v>2004</v>
      </c>
      <c r="B30" s="6">
        <f>'1'!I29</f>
        <v>0.58022870240635516</v>
      </c>
      <c r="C30" s="6">
        <f>'1'!K29</f>
        <v>0.66595710715666534</v>
      </c>
      <c r="D30" s="6">
        <f>'2'!I29</f>
        <v>0.36606099173319623</v>
      </c>
      <c r="E30" s="6">
        <f>'2'!K29</f>
        <v>0.51591805557640602</v>
      </c>
      <c r="F30" s="6">
        <f>'3'!D30</f>
        <v>0.48611430946692713</v>
      </c>
      <c r="G30" s="6">
        <f>'8'!F28</f>
        <v>0.54663030844527882</v>
      </c>
      <c r="H30" s="6">
        <f t="shared" si="22"/>
        <v>0.49475857801293932</v>
      </c>
      <c r="I30" s="6">
        <f t="shared" si="23"/>
        <v>0.5536549451613193</v>
      </c>
      <c r="J30" s="6">
        <f>'1'!S29</f>
        <v>0.48739735238579579</v>
      </c>
      <c r="K30" s="6">
        <f>'1'!U29</f>
        <v>0.58225196233834497</v>
      </c>
      <c r="L30" s="6">
        <f>'2'!S29</f>
        <v>0.44082144160351966</v>
      </c>
      <c r="M30" s="6">
        <f>'2'!U29</f>
        <v>0.59032755164078643</v>
      </c>
      <c r="N30" s="6">
        <f>'3'!G30</f>
        <v>0.30107831003419894</v>
      </c>
      <c r="O30" s="6">
        <f>'8'!K28</f>
        <v>0.46202123509637055</v>
      </c>
      <c r="P30" s="6">
        <f t="shared" si="24"/>
        <v>0.42282958477997123</v>
      </c>
      <c r="Q30" s="6">
        <f t="shared" si="25"/>
        <v>0.48391976477742527</v>
      </c>
      <c r="R30" s="6">
        <f>'1'!AC29</f>
        <v>0.52216089770196072</v>
      </c>
      <c r="S30" s="6">
        <f>'1'!AE29</f>
        <v>0.61452610330595758</v>
      </c>
      <c r="T30" s="6">
        <f>'2'!AC29</f>
        <v>0.23280414904452773</v>
      </c>
      <c r="U30" s="6">
        <f>'2'!AE29</f>
        <v>0.35221932102270259</v>
      </c>
      <c r="V30" s="6">
        <f>'3'!J30</f>
        <v>0.71866749854926171</v>
      </c>
      <c r="W30" s="6">
        <f>'8'!P28</f>
        <v>0.47222956838446783</v>
      </c>
      <c r="X30" s="6">
        <f t="shared" si="26"/>
        <v>0.48646552842005453</v>
      </c>
      <c r="Y30" s="6">
        <f t="shared" si="27"/>
        <v>0.53941062281559748</v>
      </c>
      <c r="Z30" s="6">
        <f>'1'!AM29</f>
        <v>0.62680331309807513</v>
      </c>
      <c r="AA30" s="6">
        <f>'1'!AO29</f>
        <v>0.70516463813556318</v>
      </c>
      <c r="AB30" s="6">
        <f>'2'!AM29</f>
        <v>0.24648284133966589</v>
      </c>
      <c r="AC30" s="6">
        <f>'2'!AO29</f>
        <v>0.37141274229357363</v>
      </c>
      <c r="AD30" s="6">
        <f>'3'!M30</f>
        <v>0.46881235480990008</v>
      </c>
      <c r="AE30" s="6">
        <f>'8'!U28</f>
        <v>0.48764614177672716</v>
      </c>
      <c r="AF30" s="6">
        <f t="shared" si="28"/>
        <v>0.45743616275609211</v>
      </c>
      <c r="AG30" s="6">
        <f t="shared" si="29"/>
        <v>0.50825896925394098</v>
      </c>
      <c r="AH30" s="6">
        <f>'1'!AW29</f>
        <v>0.52034310508116488</v>
      </c>
      <c r="AI30" s="6">
        <f>'1'!AY29</f>
        <v>0.61286714406791276</v>
      </c>
      <c r="AJ30" s="6">
        <f>'2'!AW29</f>
        <v>0.31235227329081583</v>
      </c>
      <c r="AK30" s="6">
        <f>'2'!AY29</f>
        <v>0.4555885152365553</v>
      </c>
      <c r="AL30" s="6">
        <f>'3'!P30</f>
        <v>0.44386881791829863</v>
      </c>
      <c r="AM30" s="6">
        <f>'8'!Z28</f>
        <v>0.47654940744144753</v>
      </c>
      <c r="AN30" s="6">
        <f t="shared" si="30"/>
        <v>0.43827840093293174</v>
      </c>
      <c r="AO30" s="6">
        <f t="shared" si="31"/>
        <v>0.49721847116605355</v>
      </c>
      <c r="AP30" s="6">
        <f>'1'!BG29</f>
        <v>0.5413159286620205</v>
      </c>
      <c r="AQ30" s="6">
        <f>'1'!BI29</f>
        <v>0.63182215167513578</v>
      </c>
      <c r="AR30" s="6">
        <f>'2'!BG29</f>
        <v>0.30918599054659379</v>
      </c>
      <c r="AS30" s="6">
        <f>'2'!BI29</f>
        <v>0.45181989742205297</v>
      </c>
      <c r="AT30" s="6">
        <f>'3'!S30</f>
        <v>0.59084334536235217</v>
      </c>
      <c r="AU30" s="6">
        <f>'8'!AE28</f>
        <v>0.56800133509318151</v>
      </c>
      <c r="AV30" s="6">
        <f t="shared" si="32"/>
        <v>0.50233664991603699</v>
      </c>
      <c r="AW30" s="6">
        <f t="shared" si="33"/>
        <v>0.56062168238818055</v>
      </c>
      <c r="AX30" s="6">
        <f>'1'!BQ29</f>
        <v>0.66121960698295934</v>
      </c>
      <c r="AY30" s="6">
        <f>'1'!BS29</f>
        <v>0.73306710016941934</v>
      </c>
      <c r="AZ30" s="6">
        <f>'2'!BQ29</f>
        <v>0.32257069369511321</v>
      </c>
      <c r="BA30" s="6">
        <f>'2'!BS29</f>
        <v>0.4675801202775961</v>
      </c>
      <c r="BB30" s="6">
        <f>'3'!V30</f>
        <v>0.49438906112497583</v>
      </c>
      <c r="BC30" s="6">
        <f>'8'!AJ28</f>
        <v>0.52096359450337193</v>
      </c>
      <c r="BD30" s="6">
        <f t="shared" si="34"/>
        <v>0.49978573907660506</v>
      </c>
      <c r="BE30" s="6">
        <f t="shared" si="35"/>
        <v>0.55399996901884074</v>
      </c>
      <c r="BF30" s="6">
        <f>'1'!CA29</f>
        <v>0.57162790152362142</v>
      </c>
      <c r="BG30" s="6">
        <f>'1'!CC29</f>
        <v>0.65852413820471933</v>
      </c>
      <c r="BH30" s="6">
        <f>'2'!CA29</f>
        <v>0.33145643683761544</v>
      </c>
      <c r="BI30" s="6">
        <f>'2'!CC29</f>
        <v>0.47780239489905951</v>
      </c>
      <c r="BJ30" s="6">
        <f>'3'!Y30</f>
        <v>0.52889176835937757</v>
      </c>
      <c r="BK30" s="6">
        <f>'8'!AO28</f>
        <v>0.56010865872165949</v>
      </c>
      <c r="BL30" s="6">
        <f t="shared" si="36"/>
        <v>0.49802119136056844</v>
      </c>
      <c r="BM30" s="6">
        <f t="shared" si="37"/>
        <v>0.556331740046204</v>
      </c>
      <c r="BN30" s="6">
        <f>'1'!CK29</f>
        <v>0.52924094181138537</v>
      </c>
      <c r="BO30" s="6">
        <f>'1'!CM29</f>
        <v>0.62095822320697691</v>
      </c>
      <c r="BP30" s="6">
        <f>'2'!CK29</f>
        <v>0.48946568566040988</v>
      </c>
      <c r="BQ30" s="6">
        <f>'2'!CM29</f>
        <v>0.63390847153123953</v>
      </c>
      <c r="BR30" s="6">
        <f>'3'!AB30</f>
        <v>0.40103490642026007</v>
      </c>
      <c r="BS30" s="6">
        <f>'8'!AT28</f>
        <v>0.57274604651539074</v>
      </c>
      <c r="BT30" s="6">
        <f t="shared" si="38"/>
        <v>0.49812189510186156</v>
      </c>
      <c r="BU30" s="6">
        <f t="shared" si="39"/>
        <v>0.55716191191846687</v>
      </c>
      <c r="BV30" s="6">
        <f>'1'!CU29</f>
        <v>0.72110394882437356</v>
      </c>
      <c r="BW30" s="6">
        <f>'1'!CW29</f>
        <v>0.77962664410257709</v>
      </c>
      <c r="BX30" s="6">
        <f>'2'!CU29</f>
        <v>0.67100593856971347</v>
      </c>
      <c r="BY30" s="6">
        <f>'2'!CW29</f>
        <v>0.77183012862891587</v>
      </c>
      <c r="BZ30" s="6">
        <f>'3'!AE30</f>
        <v>0.56166297477879146</v>
      </c>
      <c r="CA30" s="6">
        <f>'8'!AY28</f>
        <v>0.64343324363673293</v>
      </c>
      <c r="CB30" s="6">
        <f t="shared" si="40"/>
        <v>0.64930152645240291</v>
      </c>
      <c r="CC30" s="6">
        <f t="shared" si="41"/>
        <v>0.68913824778675437</v>
      </c>
      <c r="CD30" s="6">
        <f>'1'!DE29</f>
        <v>0.64671960799238271</v>
      </c>
      <c r="CE30" s="6">
        <f>'1'!DG29</f>
        <v>0.72141782023084444</v>
      </c>
      <c r="CF30" s="6">
        <f>'2'!DE29</f>
        <v>0.39676313992811346</v>
      </c>
      <c r="CG30" s="6">
        <f>'2'!DG29</f>
        <v>0.54768516234297149</v>
      </c>
      <c r="CH30" s="6">
        <f>'3'!AH30</f>
        <v>0.32464507853011298</v>
      </c>
      <c r="CI30" s="6">
        <f>'8'!BD28</f>
        <v>0.52769299086716137</v>
      </c>
      <c r="CJ30" s="6">
        <f t="shared" si="42"/>
        <v>0.4739552043294426</v>
      </c>
      <c r="CK30" s="6">
        <f t="shared" si="43"/>
        <v>0.5303602629927725</v>
      </c>
    </row>
    <row r="31" spans="1:89">
      <c r="A31" s="1">
        <v>2005</v>
      </c>
      <c r="B31" s="6">
        <f>'1'!I30</f>
        <v>0.60906132999327878</v>
      </c>
      <c r="C31" s="6">
        <f>'1'!K30</f>
        <v>0.69043179963931911</v>
      </c>
      <c r="D31" s="6">
        <f>'2'!I30</f>
        <v>0.38449326432442765</v>
      </c>
      <c r="E31" s="6">
        <f>'2'!K30</f>
        <v>0.53520572544890477</v>
      </c>
      <c r="F31" s="6">
        <f>'3'!D31</f>
        <v>0.50320512012604324</v>
      </c>
      <c r="G31" s="6">
        <f>'8'!F29</f>
        <v>0.54854438209798773</v>
      </c>
      <c r="H31" s="6">
        <f t="shared" si="22"/>
        <v>0.51132602413543438</v>
      </c>
      <c r="I31" s="6">
        <f t="shared" si="23"/>
        <v>0.56934675682806368</v>
      </c>
      <c r="J31" s="6">
        <f>'1'!S30</f>
        <v>0.51713213843547656</v>
      </c>
      <c r="K31" s="6">
        <f>'1'!U30</f>
        <v>0.60992917232166366</v>
      </c>
      <c r="L31" s="6">
        <f>'2'!S30</f>
        <v>0.61326372723369182</v>
      </c>
      <c r="M31" s="6">
        <f>'2'!U30</f>
        <v>0.73154173683209089</v>
      </c>
      <c r="N31" s="6">
        <f>'3'!G31</f>
        <v>0.40169024427556321</v>
      </c>
      <c r="O31" s="6">
        <f>'8'!K29</f>
        <v>0.44778213360315666</v>
      </c>
      <c r="P31" s="6">
        <f t="shared" si="24"/>
        <v>0.49496706088697207</v>
      </c>
      <c r="Q31" s="6">
        <f t="shared" si="25"/>
        <v>0.54773582175811864</v>
      </c>
      <c r="R31" s="6">
        <f>'1'!AC30</f>
        <v>0.58202831502615149</v>
      </c>
      <c r="S31" s="6">
        <f>'1'!AE30</f>
        <v>0.66750454973081097</v>
      </c>
      <c r="T31" s="6">
        <f>'2'!AC30</f>
        <v>0.23748175304214217</v>
      </c>
      <c r="U31" s="6">
        <f>'2'!AE30</f>
        <v>0.35885728141170231</v>
      </c>
      <c r="V31" s="6">
        <f>'3'!J31</f>
        <v>0.80904035551832953</v>
      </c>
      <c r="W31" s="6">
        <f>'8'!P29</f>
        <v>0.4967989397654633</v>
      </c>
      <c r="X31" s="6">
        <f t="shared" si="26"/>
        <v>0.53133734083802164</v>
      </c>
      <c r="Y31" s="6">
        <f t="shared" si="27"/>
        <v>0.58305028160657657</v>
      </c>
      <c r="Z31" s="6">
        <f>'1'!AM30</f>
        <v>0.65912391550036087</v>
      </c>
      <c r="AA31" s="6">
        <f>'1'!AO30</f>
        <v>0.73139281309586357</v>
      </c>
      <c r="AB31" s="6">
        <f>'2'!AM30</f>
        <v>0.25192288612151259</v>
      </c>
      <c r="AC31" s="6">
        <f>'2'!AO30</f>
        <v>0.37886626853683397</v>
      </c>
      <c r="AD31" s="6">
        <f>'3'!M31</f>
        <v>0.54029729525026304</v>
      </c>
      <c r="AE31" s="6">
        <f>'8'!U29</f>
        <v>0.48958471674132864</v>
      </c>
      <c r="AF31" s="6">
        <f t="shared" si="28"/>
        <v>0.48523220340336626</v>
      </c>
      <c r="AG31" s="6">
        <f t="shared" si="29"/>
        <v>0.53503527340607238</v>
      </c>
      <c r="AH31" s="6">
        <f>'1'!AW30</f>
        <v>0.5478736409155277</v>
      </c>
      <c r="AI31" s="6">
        <f>'1'!AY30</f>
        <v>0.6376671102884196</v>
      </c>
      <c r="AJ31" s="6">
        <f>'2'!AW30</f>
        <v>0.30996567774799932</v>
      </c>
      <c r="AK31" s="6">
        <f>'2'!AY30</f>
        <v>0.45275027185467648</v>
      </c>
      <c r="AL31" s="6">
        <f>'3'!P31</f>
        <v>0.43051111866513248</v>
      </c>
      <c r="AM31" s="6">
        <f>'8'!Z29</f>
        <v>0.43595630497658927</v>
      </c>
      <c r="AN31" s="6">
        <f t="shared" si="30"/>
        <v>0.43107668557631218</v>
      </c>
      <c r="AO31" s="6">
        <f t="shared" si="31"/>
        <v>0.48922120144620446</v>
      </c>
      <c r="AP31" s="6">
        <f>'1'!BG30</f>
        <v>0.5682488396699501</v>
      </c>
      <c r="AQ31" s="6">
        <f>'1'!BI30</f>
        <v>0.65558683655073424</v>
      </c>
      <c r="AR31" s="6">
        <f>'2'!BG30</f>
        <v>0.31382299585309859</v>
      </c>
      <c r="AS31" s="6">
        <f>'2'!BI30</f>
        <v>0.45733040236677464</v>
      </c>
      <c r="AT31" s="6">
        <f>'3'!S31</f>
        <v>0.5410909701217852</v>
      </c>
      <c r="AU31" s="6">
        <f>'8'!AE29</f>
        <v>0.54232985484905027</v>
      </c>
      <c r="AV31" s="6">
        <f t="shared" si="32"/>
        <v>0.49137316512347107</v>
      </c>
      <c r="AW31" s="6">
        <f t="shared" si="33"/>
        <v>0.54908451597208607</v>
      </c>
      <c r="AX31" s="6">
        <f>'1'!BQ30</f>
        <v>0.68005684203094019</v>
      </c>
      <c r="AY31" s="6">
        <f>'1'!BS30</f>
        <v>0.74797690943952899</v>
      </c>
      <c r="AZ31" s="6">
        <f>'2'!BQ30</f>
        <v>0.32948604412363386</v>
      </c>
      <c r="BA31" s="6">
        <f>'2'!BS30</f>
        <v>0.47555172864929002</v>
      </c>
      <c r="BB31" s="6">
        <f>'3'!V31</f>
        <v>0.53624954965449667</v>
      </c>
      <c r="BC31" s="6">
        <f>'8'!AJ29</f>
        <v>0.5150626921195478</v>
      </c>
      <c r="BD31" s="6">
        <f t="shared" si="34"/>
        <v>0.51521378198215462</v>
      </c>
      <c r="BE31" s="6">
        <f t="shared" si="35"/>
        <v>0.56871021996571591</v>
      </c>
      <c r="BF31" s="6">
        <f>'1'!CA30</f>
        <v>0.59109489620158073</v>
      </c>
      <c r="BG31" s="6">
        <f>'1'!CC30</f>
        <v>0.6752600533733697</v>
      </c>
      <c r="BH31" s="6">
        <f>'2'!CA30</f>
        <v>0.34052721623395826</v>
      </c>
      <c r="BI31" s="6">
        <f>'2'!CC30</f>
        <v>0.48804795255440664</v>
      </c>
      <c r="BJ31" s="6">
        <f>'3'!Y31</f>
        <v>0.49090347845276444</v>
      </c>
      <c r="BK31" s="6">
        <f>'8'!AO29</f>
        <v>0.54529737464604866</v>
      </c>
      <c r="BL31" s="6">
        <f t="shared" si="36"/>
        <v>0.491955741383588</v>
      </c>
      <c r="BM31" s="6">
        <f t="shared" si="37"/>
        <v>0.5498772147566473</v>
      </c>
      <c r="BN31" s="6">
        <f>'1'!CK30</f>
        <v>0.57287127355343193</v>
      </c>
      <c r="BO31" s="6">
        <f>'1'!CM30</f>
        <v>0.65960252555130883</v>
      </c>
      <c r="BP31" s="6">
        <f>'2'!CK30</f>
        <v>0.52865590202437907</v>
      </c>
      <c r="BQ31" s="6">
        <f>'2'!CM30</f>
        <v>0.66670124715887424</v>
      </c>
      <c r="BR31" s="6">
        <f>'3'!AB31</f>
        <v>0.24821113883652998</v>
      </c>
      <c r="BS31" s="6">
        <f>'8'!AT29</f>
        <v>0.56122138330761617</v>
      </c>
      <c r="BT31" s="6">
        <f t="shared" si="38"/>
        <v>0.47773992443048929</v>
      </c>
      <c r="BU31" s="6">
        <f t="shared" si="39"/>
        <v>0.53393407371358237</v>
      </c>
      <c r="BV31" s="6">
        <f>'1'!CU30</f>
        <v>0.77718031067933624</v>
      </c>
      <c r="BW31" s="6">
        <f>'1'!CW30</f>
        <v>0.82112397422481365</v>
      </c>
      <c r="BX31" s="6">
        <f>'2'!CU30</f>
        <v>0.72961762403523112</v>
      </c>
      <c r="BY31" s="6">
        <f>'2'!CW30</f>
        <v>0.80995215377058105</v>
      </c>
      <c r="BZ31" s="6">
        <f>'3'!AE31</f>
        <v>0.66883612717090846</v>
      </c>
      <c r="CA31" s="6">
        <f>'8'!AY29</f>
        <v>0.68075735946487748</v>
      </c>
      <c r="CB31" s="6">
        <f t="shared" si="40"/>
        <v>0.71409785533758829</v>
      </c>
      <c r="CC31" s="6">
        <f t="shared" si="41"/>
        <v>0.7451674036577951</v>
      </c>
      <c r="CD31" s="6">
        <f>'1'!DE30</f>
        <v>0.68262614373119324</v>
      </c>
      <c r="CE31" s="6">
        <f>'1'!DG30</f>
        <v>0.74999132682264547</v>
      </c>
      <c r="CF31" s="6">
        <f>'2'!DE30</f>
        <v>0.40899739193853502</v>
      </c>
      <c r="CG31" s="6">
        <f>'2'!DG30</f>
        <v>0.55985661903544615</v>
      </c>
      <c r="CH31" s="6">
        <f>'3'!AH31</f>
        <v>0.37264783560785192</v>
      </c>
      <c r="CI31" s="6">
        <f>'8'!BD29</f>
        <v>0.58303659947994757</v>
      </c>
      <c r="CJ31" s="6">
        <f t="shared" si="42"/>
        <v>0.51182699268938192</v>
      </c>
      <c r="CK31" s="6">
        <f t="shared" si="43"/>
        <v>0.56638309523647279</v>
      </c>
    </row>
    <row r="32" spans="1:89">
      <c r="A32" s="1">
        <v>2006</v>
      </c>
      <c r="B32" s="6">
        <f>'1'!I31</f>
        <v>0.65150147810370607</v>
      </c>
      <c r="C32" s="6">
        <f>'1'!K31</f>
        <v>0.72527642894887312</v>
      </c>
      <c r="D32" s="6">
        <f>'2'!I31</f>
        <v>0.39757942365449267</v>
      </c>
      <c r="E32" s="6">
        <f>'2'!K31</f>
        <v>0.54850557212234163</v>
      </c>
      <c r="F32" s="6">
        <f>'3'!D32</f>
        <v>0.50912221592253659</v>
      </c>
      <c r="G32" s="6">
        <f>'8'!F30</f>
        <v>0.54497551130427491</v>
      </c>
      <c r="H32" s="6">
        <f t="shared" si="22"/>
        <v>0.52579465724625263</v>
      </c>
      <c r="I32" s="6">
        <f t="shared" si="23"/>
        <v>0.58196993207450665</v>
      </c>
      <c r="J32" s="6">
        <f>'1'!S31</f>
        <v>0.55790546886767667</v>
      </c>
      <c r="K32" s="6">
        <f>'1'!U31</f>
        <v>0.64653502781872874</v>
      </c>
      <c r="L32" s="6">
        <f>'2'!S31</f>
        <v>0.67106990479599771</v>
      </c>
      <c r="M32" s="6">
        <f>'2'!U31</f>
        <v>0.77187318536024163</v>
      </c>
      <c r="N32" s="6">
        <f>'3'!G32</f>
        <v>0.49441543068094168</v>
      </c>
      <c r="O32" s="6">
        <f>'8'!K30</f>
        <v>0.47963835439025515</v>
      </c>
      <c r="P32" s="6">
        <f t="shared" si="24"/>
        <v>0.55075728968371784</v>
      </c>
      <c r="Q32" s="6">
        <f t="shared" si="25"/>
        <v>0.59811549956254173</v>
      </c>
      <c r="R32" s="6">
        <f>'1'!AC31</f>
        <v>0.62519351804102707</v>
      </c>
      <c r="S32" s="6">
        <f>'1'!AE31</f>
        <v>0.70383787981839885</v>
      </c>
      <c r="T32" s="6">
        <f>'2'!AC31</f>
        <v>0.25001072758568693</v>
      </c>
      <c r="U32" s="6">
        <f>'2'!AE31</f>
        <v>0.3762577065396201</v>
      </c>
      <c r="V32" s="6">
        <f>'3'!J32</f>
        <v>0.75322478288740491</v>
      </c>
      <c r="W32" s="6">
        <f>'8'!P30</f>
        <v>0.46677507131964979</v>
      </c>
      <c r="X32" s="6">
        <f t="shared" si="26"/>
        <v>0.52380102495844216</v>
      </c>
      <c r="Y32" s="6">
        <f t="shared" si="27"/>
        <v>0.57502386014126849</v>
      </c>
      <c r="Z32" s="6">
        <f>'1'!AM31</f>
        <v>0.6902520312691196</v>
      </c>
      <c r="AA32" s="6">
        <f>'1'!AO31</f>
        <v>0.75594358871228373</v>
      </c>
      <c r="AB32" s="6">
        <f>'2'!AM31</f>
        <v>0.25794468020400813</v>
      </c>
      <c r="AC32" s="6">
        <f>'2'!AO31</f>
        <v>0.38700243098422676</v>
      </c>
      <c r="AD32" s="6">
        <f>'3'!M32</f>
        <v>0.52795900627089809</v>
      </c>
      <c r="AE32" s="6">
        <f>'8'!U30</f>
        <v>0.466279939288339</v>
      </c>
      <c r="AF32" s="6">
        <f t="shared" si="28"/>
        <v>0.48560891425809122</v>
      </c>
      <c r="AG32" s="6">
        <f t="shared" si="29"/>
        <v>0.53429624131393694</v>
      </c>
      <c r="AH32" s="6">
        <f>'1'!AW31</f>
        <v>0.59079162227886572</v>
      </c>
      <c r="AI32" s="6">
        <f>'1'!AY31</f>
        <v>0.67500172308160522</v>
      </c>
      <c r="AJ32" s="6">
        <f>'2'!AW31</f>
        <v>0.3294258033325187</v>
      </c>
      <c r="AK32" s="6">
        <f>'2'!AY31</f>
        <v>0.47548277588428578</v>
      </c>
      <c r="AL32" s="6">
        <f>'3'!P32</f>
        <v>0.5364615563832571</v>
      </c>
      <c r="AM32" s="6">
        <f>'8'!Z30</f>
        <v>0.46492385089503502</v>
      </c>
      <c r="AN32" s="6">
        <f t="shared" si="30"/>
        <v>0.48040070822241915</v>
      </c>
      <c r="AO32" s="6">
        <f t="shared" si="31"/>
        <v>0.53796747656104571</v>
      </c>
      <c r="AP32" s="6">
        <f>'1'!BG31</f>
        <v>0.59760993675403662</v>
      </c>
      <c r="AQ32" s="6">
        <f>'1'!BI31</f>
        <v>0.68079158400052331</v>
      </c>
      <c r="AR32" s="6">
        <f>'2'!BG31</f>
        <v>0.32354331244994344</v>
      </c>
      <c r="AS32" s="6">
        <f>'2'!BI31</f>
        <v>0.46870820160611487</v>
      </c>
      <c r="AT32" s="6">
        <f>'3'!S32</f>
        <v>0.60543647519203192</v>
      </c>
      <c r="AU32" s="6">
        <f>'8'!AE30</f>
        <v>0.55039639795724238</v>
      </c>
      <c r="AV32" s="6">
        <f t="shared" si="32"/>
        <v>0.5192465305883136</v>
      </c>
      <c r="AW32" s="6">
        <f t="shared" si="33"/>
        <v>0.57633316468897811</v>
      </c>
      <c r="AX32" s="6">
        <f>'1'!BQ31</f>
        <v>0.71895469546545798</v>
      </c>
      <c r="AY32" s="6">
        <f>'1'!BS31</f>
        <v>0.77799704780909407</v>
      </c>
      <c r="AZ32" s="6">
        <f>'2'!BQ31</f>
        <v>0.34378510788605027</v>
      </c>
      <c r="BA32" s="6">
        <f>'2'!BS31</f>
        <v>0.49168235596161208</v>
      </c>
      <c r="BB32" s="6">
        <f>'3'!V32</f>
        <v>0.49091889507794506</v>
      </c>
      <c r="BC32" s="6">
        <f>'8'!AJ30</f>
        <v>0.50410510042069256</v>
      </c>
      <c r="BD32" s="6">
        <f t="shared" si="34"/>
        <v>0.51444094971253651</v>
      </c>
      <c r="BE32" s="6">
        <f t="shared" si="35"/>
        <v>0.56617584981733593</v>
      </c>
      <c r="BF32" s="6">
        <f>'1'!CA31</f>
        <v>0.64540677676936553</v>
      </c>
      <c r="BG32" s="6">
        <f>'1'!CC31</f>
        <v>0.72035553358037363</v>
      </c>
      <c r="BH32" s="6">
        <f>'2'!CA31</f>
        <v>0.35803077641437542</v>
      </c>
      <c r="BI32" s="6">
        <f>'2'!CC31</f>
        <v>0.5073021502729943</v>
      </c>
      <c r="BJ32" s="6">
        <f>'3'!Y32</f>
        <v>0.46484097964933457</v>
      </c>
      <c r="BK32" s="6">
        <f>'8'!AO30</f>
        <v>0.55135125430979159</v>
      </c>
      <c r="BL32" s="6">
        <f t="shared" si="36"/>
        <v>0.50490744678571686</v>
      </c>
      <c r="BM32" s="6">
        <f t="shared" si="37"/>
        <v>0.56096247945312361</v>
      </c>
      <c r="BN32" s="6">
        <f>'1'!CK31</f>
        <v>0.57076001846934077</v>
      </c>
      <c r="BO32" s="6">
        <f>'1'!CM31</f>
        <v>0.6577706413161748</v>
      </c>
      <c r="BP32" s="6">
        <f>'2'!CK31</f>
        <v>0.53533348216859844</v>
      </c>
      <c r="BQ32" s="6">
        <f>'2'!CM31</f>
        <v>0.67210159598418484</v>
      </c>
      <c r="BR32" s="6">
        <f>'3'!AB32</f>
        <v>0.32654631226223507</v>
      </c>
      <c r="BS32" s="6">
        <f>'8'!AT30</f>
        <v>0.56408972654995582</v>
      </c>
      <c r="BT32" s="6">
        <f t="shared" si="38"/>
        <v>0.49918238486253252</v>
      </c>
      <c r="BU32" s="6">
        <f t="shared" si="39"/>
        <v>0.55512706902813769</v>
      </c>
      <c r="BV32" s="6">
        <f>'1'!CU31</f>
        <v>0.82073628274796118</v>
      </c>
      <c r="BW32" s="6">
        <f>'1'!CW31</f>
        <v>0.8520728962700902</v>
      </c>
      <c r="BX32" s="6">
        <f>'2'!CU31</f>
        <v>0.75395223511433718</v>
      </c>
      <c r="BY32" s="6">
        <f>'2'!CW31</f>
        <v>0.82504546579522353</v>
      </c>
      <c r="BZ32" s="6">
        <f>'3'!AE32</f>
        <v>0.67861176793686462</v>
      </c>
      <c r="CA32" s="6">
        <f>'8'!AY30</f>
        <v>0.68980521307157738</v>
      </c>
      <c r="CB32" s="6">
        <f t="shared" si="40"/>
        <v>0.7357763747176852</v>
      </c>
      <c r="CC32" s="6">
        <f t="shared" si="41"/>
        <v>0.76138383576843893</v>
      </c>
      <c r="CD32" s="6">
        <f>'1'!DE31</f>
        <v>0.72734665163519652</v>
      </c>
      <c r="CE32" s="6">
        <f>'1'!DG31</f>
        <v>0.78434312055793398</v>
      </c>
      <c r="CF32" s="6">
        <f>'2'!DE31</f>
        <v>0.4114820030148173</v>
      </c>
      <c r="CG32" s="6">
        <f>'2'!DG31</f>
        <v>0.56229638120163705</v>
      </c>
      <c r="CH32" s="6">
        <f>'3'!AH32</f>
        <v>0.37598649146538643</v>
      </c>
      <c r="CI32" s="6">
        <f>'8'!BD30</f>
        <v>0.55961762889771016</v>
      </c>
      <c r="CJ32" s="6">
        <f t="shared" si="42"/>
        <v>0.5186081937532776</v>
      </c>
      <c r="CK32" s="6">
        <f t="shared" si="43"/>
        <v>0.57056090553066685</v>
      </c>
    </row>
    <row r="33" spans="1:89">
      <c r="A33" s="1">
        <v>2007</v>
      </c>
      <c r="B33" s="6">
        <f>'1'!I32</f>
        <v>0.68382469128967027</v>
      </c>
      <c r="C33" s="6">
        <f>'1'!K32</f>
        <v>0.75092947181722736</v>
      </c>
      <c r="D33" s="6">
        <f>'2'!I32</f>
        <v>0.39794884067144587</v>
      </c>
      <c r="E33" s="6">
        <f>'2'!K32</f>
        <v>0.5488764604434806</v>
      </c>
      <c r="F33" s="6">
        <f>'3'!D33</f>
        <v>0.52345978987057362</v>
      </c>
      <c r="G33" s="6">
        <f>'8'!F31</f>
        <v>0.55087465133810376</v>
      </c>
      <c r="H33" s="6">
        <f t="shared" si="22"/>
        <v>0.53902699329244841</v>
      </c>
      <c r="I33" s="6">
        <f t="shared" si="23"/>
        <v>0.59353509336734633</v>
      </c>
      <c r="J33" s="6">
        <f>'1'!S32</f>
        <v>0.62320028433924435</v>
      </c>
      <c r="K33" s="6">
        <f>'1'!U32</f>
        <v>0.70219235676675629</v>
      </c>
      <c r="L33" s="6">
        <f>'2'!S32</f>
        <v>0.7720631635965286</v>
      </c>
      <c r="M33" s="6">
        <f>'2'!U32</f>
        <v>0.83601948986979069</v>
      </c>
      <c r="N33" s="6">
        <f>'3'!G33</f>
        <v>0.56312470340813814</v>
      </c>
      <c r="O33" s="6">
        <f>'8'!K31</f>
        <v>0.497924647770975</v>
      </c>
      <c r="P33" s="6">
        <f t="shared" si="24"/>
        <v>0.61407819977872147</v>
      </c>
      <c r="Q33" s="6">
        <f t="shared" si="25"/>
        <v>0.64981529945391503</v>
      </c>
      <c r="R33" s="6">
        <f>'1'!AC32</f>
        <v>0.63767715956288296</v>
      </c>
      <c r="S33" s="6">
        <f>'1'!AE32</f>
        <v>0.71407524194636962</v>
      </c>
      <c r="T33" s="6">
        <f>'2'!AC32</f>
        <v>0.25387832510464375</v>
      </c>
      <c r="U33" s="6">
        <f>'2'!AE32</f>
        <v>0.38152132507438252</v>
      </c>
      <c r="V33" s="6">
        <f>'3'!J33</f>
        <v>0.79142890554654621</v>
      </c>
      <c r="W33" s="6">
        <f>'8'!P31</f>
        <v>0.49802297721002853</v>
      </c>
      <c r="X33" s="6">
        <f t="shared" si="26"/>
        <v>0.54525184185602538</v>
      </c>
      <c r="Y33" s="6">
        <f t="shared" si="27"/>
        <v>0.59626211244433169</v>
      </c>
      <c r="Z33" s="6">
        <f>'1'!AM32</f>
        <v>0.73553962617114388</v>
      </c>
      <c r="AA33" s="6">
        <f>'1'!AO32</f>
        <v>0.79049541090785935</v>
      </c>
      <c r="AB33" s="6">
        <f>'2'!AM32</f>
        <v>0.25714865136542775</v>
      </c>
      <c r="AC33" s="6">
        <f>'2'!AO32</f>
        <v>0.38593367933126804</v>
      </c>
      <c r="AD33" s="6">
        <f>'3'!M33</f>
        <v>0.53233473962963018</v>
      </c>
      <c r="AE33" s="6">
        <f>'8'!U31</f>
        <v>0.46023154939459932</v>
      </c>
      <c r="AF33" s="6">
        <f t="shared" si="28"/>
        <v>0.49631364164020031</v>
      </c>
      <c r="AG33" s="6">
        <f t="shared" si="29"/>
        <v>0.54224884481583924</v>
      </c>
      <c r="AH33" s="6">
        <f>'1'!AW32</f>
        <v>0.63094212525143334</v>
      </c>
      <c r="AI33" s="6">
        <f>'1'!AY32</f>
        <v>0.70856671398502147</v>
      </c>
      <c r="AJ33" s="6">
        <f>'2'!AW32</f>
        <v>0.33191116283126726</v>
      </c>
      <c r="AK33" s="6">
        <f>'2'!AY32</f>
        <v>0.47832051590651326</v>
      </c>
      <c r="AL33" s="6">
        <f>'3'!P33</f>
        <v>0.5441579032717575</v>
      </c>
      <c r="AM33" s="6">
        <f>'8'!Z31</f>
        <v>0.49880584965800145</v>
      </c>
      <c r="AN33" s="6">
        <f t="shared" si="30"/>
        <v>0.5014542602531149</v>
      </c>
      <c r="AO33" s="6">
        <f t="shared" si="31"/>
        <v>0.55746274570532339</v>
      </c>
      <c r="AP33" s="6">
        <f>'1'!BG32</f>
        <v>0.62151458910213042</v>
      </c>
      <c r="AQ33" s="6">
        <f>'1'!BI32</f>
        <v>0.70079834717854983</v>
      </c>
      <c r="AR33" s="6">
        <f>'2'!BG32</f>
        <v>0.32706760401392776</v>
      </c>
      <c r="AS33" s="6">
        <f>'2'!BI32</f>
        <v>0.47277682039378571</v>
      </c>
      <c r="AT33" s="6">
        <f>'3'!S33</f>
        <v>0.57028788263163455</v>
      </c>
      <c r="AU33" s="6">
        <f>'8'!AE31</f>
        <v>0.54430700453418945</v>
      </c>
      <c r="AV33" s="6">
        <f t="shared" si="32"/>
        <v>0.51579427007047052</v>
      </c>
      <c r="AW33" s="6">
        <f t="shared" si="33"/>
        <v>0.57204251368453984</v>
      </c>
      <c r="AX33" s="6">
        <f>'1'!BQ32</f>
        <v>0.73907163659299591</v>
      </c>
      <c r="AY33" s="6">
        <f>'1'!BS32</f>
        <v>0.79313462625744269</v>
      </c>
      <c r="AZ33" s="6">
        <f>'2'!BQ32</f>
        <v>0.34862210556914019</v>
      </c>
      <c r="BA33" s="6">
        <f>'2'!BS32</f>
        <v>0.497035083539967</v>
      </c>
      <c r="BB33" s="6">
        <f>'3'!V33</f>
        <v>0.50970725996862243</v>
      </c>
      <c r="BC33" s="6">
        <f>'8'!AJ31</f>
        <v>0.50660559525968096</v>
      </c>
      <c r="BD33" s="6">
        <f t="shared" si="34"/>
        <v>0.52600164934760985</v>
      </c>
      <c r="BE33" s="6">
        <f t="shared" si="35"/>
        <v>0.57662064125642831</v>
      </c>
      <c r="BF33" s="6">
        <f>'1'!CA32</f>
        <v>0.66598828768044127</v>
      </c>
      <c r="BG33" s="6">
        <f>'1'!CC32</f>
        <v>0.73686520171857706</v>
      </c>
      <c r="BH33" s="6">
        <f>'2'!CA32</f>
        <v>0.36652243457791356</v>
      </c>
      <c r="BI33" s="6">
        <f>'2'!CC32</f>
        <v>0.51640913640124786</v>
      </c>
      <c r="BJ33" s="6">
        <f>'3'!Y33</f>
        <v>0.47550965937465556</v>
      </c>
      <c r="BK33" s="6">
        <f>'8'!AO31</f>
        <v>0.55034490189509622</v>
      </c>
      <c r="BL33" s="6">
        <f t="shared" si="36"/>
        <v>0.51459132088202664</v>
      </c>
      <c r="BM33" s="6">
        <f t="shared" si="37"/>
        <v>0.56978222484739416</v>
      </c>
      <c r="BN33" s="6">
        <f>'1'!CK32</f>
        <v>0.62001879905011281</v>
      </c>
      <c r="BO33" s="6">
        <f>'1'!CM32</f>
        <v>0.69955955304741635</v>
      </c>
      <c r="BP33" s="6">
        <f>'2'!CK32</f>
        <v>0.54042014946552408</v>
      </c>
      <c r="BQ33" s="6">
        <f>'2'!CM32</f>
        <v>0.67618055136517663</v>
      </c>
      <c r="BR33" s="6">
        <f>'3'!AB33</f>
        <v>0.39079834232043814</v>
      </c>
      <c r="BS33" s="6">
        <f>'8'!AT31</f>
        <v>0.60684330883822268</v>
      </c>
      <c r="BT33" s="6">
        <f t="shared" si="38"/>
        <v>0.53952014991857444</v>
      </c>
      <c r="BU33" s="6">
        <f t="shared" si="39"/>
        <v>0.59334543889281344</v>
      </c>
      <c r="BV33" s="6">
        <f>'1'!CU32</f>
        <v>0.85244615880057029</v>
      </c>
      <c r="BW33" s="6">
        <f>'1'!CW32</f>
        <v>0.87394682910010413</v>
      </c>
      <c r="BX33" s="6">
        <f>'2'!CU32</f>
        <v>0.7051642485428431</v>
      </c>
      <c r="BY33" s="6">
        <f>'2'!CW32</f>
        <v>0.79436255669280631</v>
      </c>
      <c r="BZ33" s="6">
        <f>'3'!AE33</f>
        <v>0.67267700491297477</v>
      </c>
      <c r="CA33" s="6">
        <f>'8'!AY31</f>
        <v>0.66333532669967243</v>
      </c>
      <c r="CB33" s="6">
        <f t="shared" si="40"/>
        <v>0.72340568473901512</v>
      </c>
      <c r="CC33" s="6">
        <f t="shared" si="41"/>
        <v>0.7510804293513893</v>
      </c>
      <c r="CD33" s="6">
        <f>'1'!DE32</f>
        <v>0.75234204159648177</v>
      </c>
      <c r="CE33" s="6">
        <f>'1'!DG32</f>
        <v>0.80298134043341618</v>
      </c>
      <c r="CF33" s="6">
        <f>'2'!DE32</f>
        <v>0.40617317546363862</v>
      </c>
      <c r="CG33" s="6">
        <f>'2'!DG32</f>
        <v>0.5570703691112413</v>
      </c>
      <c r="CH33" s="6">
        <f>'3'!AH33</f>
        <v>0.47730031351789115</v>
      </c>
      <c r="CI33" s="6">
        <f>'8'!BD31</f>
        <v>0.59411354969742569</v>
      </c>
      <c r="CJ33" s="6">
        <f t="shared" si="42"/>
        <v>0.55748227006885931</v>
      </c>
      <c r="CK33" s="6">
        <f t="shared" si="43"/>
        <v>0.60786639318999369</v>
      </c>
    </row>
    <row r="34" spans="1:89">
      <c r="A34" s="1">
        <v>2008</v>
      </c>
      <c r="B34" s="6">
        <f>'1'!I33</f>
        <v>0.70681308622686312</v>
      </c>
      <c r="C34" s="6">
        <f>'1'!K33</f>
        <v>0.7687346834755433</v>
      </c>
      <c r="D34" s="6">
        <f>'2'!I33</f>
        <v>0.44432829938268631</v>
      </c>
      <c r="E34" s="6">
        <f>'2'!K33</f>
        <v>0.59358576744960212</v>
      </c>
      <c r="F34" s="6">
        <f>'3'!D34</f>
        <v>0.51627380454462002</v>
      </c>
      <c r="G34" s="6">
        <f>'8'!F32</f>
        <v>0.5510515310027958</v>
      </c>
      <c r="H34" s="6">
        <f>SUM(B34,D34,F34,G34)/4</f>
        <v>0.55461668028924127</v>
      </c>
      <c r="I34" s="6">
        <f t="shared" ref="I34:I39" si="44">SUM(C34,E34,F34,G34)/4</f>
        <v>0.60741144661814028</v>
      </c>
      <c r="J34" s="6">
        <f>'1'!S33</f>
        <v>0.63552687723458778</v>
      </c>
      <c r="K34" s="6">
        <f>'1'!U33</f>
        <v>0.712320242958697</v>
      </c>
      <c r="L34" s="6">
        <f>'2'!S33</f>
        <v>0.82786359728158609</v>
      </c>
      <c r="M34" s="6">
        <f>'2'!U33</f>
        <v>0.86853490556371271</v>
      </c>
      <c r="N34" s="6">
        <f>'3'!G34</f>
        <v>0.47165700348099143</v>
      </c>
      <c r="O34" s="6">
        <f>'8'!K32</f>
        <v>0.51884221477003167</v>
      </c>
      <c r="P34" s="6">
        <f t="shared" ref="P34:P39" si="45">SUM(J34,L34,N34,O34)/4</f>
        <v>0.61347242319179929</v>
      </c>
      <c r="Q34" s="6">
        <f t="shared" ref="Q34:Q39" si="46">SUM(K34,M34,N34,O34)/4</f>
        <v>0.64283859169335822</v>
      </c>
      <c r="R34" s="6">
        <f>'1'!AC33</f>
        <v>0.62465806471631957</v>
      </c>
      <c r="S34" s="6">
        <f>'1'!AE33</f>
        <v>0.70339613243462218</v>
      </c>
      <c r="T34" s="6">
        <f>'2'!AC33</f>
        <v>0.26235823362179872</v>
      </c>
      <c r="U34" s="6">
        <f>'2'!AE33</f>
        <v>0.39289124285961324</v>
      </c>
      <c r="V34" s="6">
        <f>'3'!J34</f>
        <v>0.69778160990317795</v>
      </c>
      <c r="W34" s="6">
        <f>'8'!P32</f>
        <v>0.48560940792225754</v>
      </c>
      <c r="X34" s="6">
        <f t="shared" ref="X34:X39" si="47">SUM(R34,T34,V34,W34)/4</f>
        <v>0.51760182904088847</v>
      </c>
      <c r="Y34" s="6">
        <f t="shared" ref="Y34:Y39" si="48">SUM(S34,U34,V34,W34)/4</f>
        <v>0.56991959827991778</v>
      </c>
      <c r="Z34" s="6">
        <f>'1'!AM33</f>
        <v>0.7550888944309353</v>
      </c>
      <c r="AA34" s="6">
        <f>'1'!AO33</f>
        <v>0.80500599448850685</v>
      </c>
      <c r="AB34" s="6">
        <f>'2'!AM33</f>
        <v>0.26935030104942376</v>
      </c>
      <c r="AC34" s="6">
        <f>'2'!AO33</f>
        <v>0.40209511059369979</v>
      </c>
      <c r="AD34" s="6">
        <f>'3'!M34</f>
        <v>0.48560694870733517</v>
      </c>
      <c r="AE34" s="6">
        <f>'8'!U32</f>
        <v>0.44111054290970875</v>
      </c>
      <c r="AF34" s="6">
        <f t="shared" ref="AF34:AF38" si="49">SUM(Z34,AB34,AD34,AE34)/4</f>
        <v>0.48778917177435077</v>
      </c>
      <c r="AG34" s="6">
        <f t="shared" ref="AG34:AG39" si="50">SUM(AA34,AC34,AD34,AE34)/4</f>
        <v>0.53345464917481267</v>
      </c>
      <c r="AH34" s="6">
        <f>'1'!AW33</f>
        <v>0.64481289347876736</v>
      </c>
      <c r="AI34" s="6">
        <f>'1'!AY33</f>
        <v>0.71987457226687612</v>
      </c>
      <c r="AJ34" s="6">
        <f>'2'!AW33</f>
        <v>0.34802336963473801</v>
      </c>
      <c r="AK34" s="6">
        <f>'2'!AY33</f>
        <v>0.49637528629732136</v>
      </c>
      <c r="AL34" s="6">
        <f>'3'!P34</f>
        <v>0.54550278813604935</v>
      </c>
      <c r="AM34" s="6">
        <f>'8'!Z32</f>
        <v>0.47937265022807296</v>
      </c>
      <c r="AN34" s="6">
        <f t="shared" ref="AN34:AN39" si="51">SUM(AH34,AJ34,AL34,AM34)/4</f>
        <v>0.50442792536940695</v>
      </c>
      <c r="AO34" s="6">
        <f t="shared" ref="AO34:AO39" si="52">SUM(AI34,AK34,AL34,AM34)/4</f>
        <v>0.56028132423207988</v>
      </c>
      <c r="AP34" s="6">
        <f>'1'!BG33</f>
        <v>0.64796532954013042</v>
      </c>
      <c r="AQ34" s="6">
        <f>'1'!BI33</f>
        <v>0.72242463465666951</v>
      </c>
      <c r="AR34" s="6">
        <f>'2'!BG33</f>
        <v>0.33538346093686339</v>
      </c>
      <c r="AS34" s="6">
        <f>'2'!BI33</f>
        <v>0.48226112108544078</v>
      </c>
      <c r="AT34" s="6">
        <f>'3'!S34</f>
        <v>0.53468744416631009</v>
      </c>
      <c r="AU34" s="6">
        <f>'8'!AE32</f>
        <v>0.55118719507778002</v>
      </c>
      <c r="AV34" s="6">
        <f t="shared" ref="AV34:AV39" si="53">SUM(AP34,AR34,AT34,AU34)/4</f>
        <v>0.51730585743027091</v>
      </c>
      <c r="AW34" s="6">
        <f t="shared" ref="AW34:AW39" si="54">SUM(AQ34,AS34,AT34,AU34)/4</f>
        <v>0.57264009874655009</v>
      </c>
      <c r="AX34" s="6">
        <f>'1'!BQ33</f>
        <v>0.75828070488871402</v>
      </c>
      <c r="AY34" s="6">
        <f>'1'!BS33</f>
        <v>0.80735285279961178</v>
      </c>
      <c r="AZ34" s="6">
        <f>'2'!BQ33</f>
        <v>0.36303611438646116</v>
      </c>
      <c r="BA34" s="6">
        <f>'2'!BS33</f>
        <v>0.51268814987328803</v>
      </c>
      <c r="BB34" s="6">
        <f>'3'!V34</f>
        <v>0.51691661404758682</v>
      </c>
      <c r="BC34" s="6">
        <f>'8'!AJ32</f>
        <v>0.49607045506586445</v>
      </c>
      <c r="BD34" s="6">
        <f t="shared" ref="BD34:BD39" si="55">SUM(AX34,AZ34,BB34,BC34)/4</f>
        <v>0.53357597209715668</v>
      </c>
      <c r="BE34" s="6">
        <f t="shared" ref="BE34:BE39" si="56">SUM(AY34,BA34,BB34,BC34)/4</f>
        <v>0.5832570179465878</v>
      </c>
      <c r="BF34" s="6">
        <f>'1'!CA33</f>
        <v>0.69948242038351749</v>
      </c>
      <c r="BG34" s="6">
        <f>'1'!CC33</f>
        <v>0.76309541495086419</v>
      </c>
      <c r="BH34" s="6">
        <f>'2'!CA33</f>
        <v>0.38857353377701315</v>
      </c>
      <c r="BI34" s="6">
        <f>'2'!CC33</f>
        <v>0.53938672490731521</v>
      </c>
      <c r="BJ34" s="6">
        <f>'3'!Y34</f>
        <v>0.51902152728026973</v>
      </c>
      <c r="BK34" s="6">
        <f>'8'!AO32</f>
        <v>0.56058192691758535</v>
      </c>
      <c r="BL34" s="6">
        <f t="shared" ref="BL34:BL39" si="57">SUM(BF34,BH34,BJ34,BK34)/4</f>
        <v>0.54191485208959644</v>
      </c>
      <c r="BM34" s="6">
        <f t="shared" ref="BM34:BM39" si="58">SUM(BG34,BI34,BJ34,BK34)/4</f>
        <v>0.59552139851400865</v>
      </c>
      <c r="BN34" s="6">
        <f>'1'!CK33</f>
        <v>0.66010685428659588</v>
      </c>
      <c r="BO34" s="6">
        <f>'1'!CM33</f>
        <v>0.73217849311829442</v>
      </c>
      <c r="BP34" s="6">
        <f>'2'!CK33</f>
        <v>0.59120424102661251</v>
      </c>
      <c r="BQ34" s="6">
        <f>'2'!CM33</f>
        <v>0.7153484701666426</v>
      </c>
      <c r="BR34" s="6">
        <f>'3'!AB34</f>
        <v>0.50054003200176311</v>
      </c>
      <c r="BS34" s="6">
        <f>'8'!AT32</f>
        <v>0.66078422430225037</v>
      </c>
      <c r="BT34" s="6">
        <f t="shared" ref="BT34:BT39" si="59">SUM(BN34,BP34,BR34,BS34)/4</f>
        <v>0.60315883790430536</v>
      </c>
      <c r="BU34" s="6">
        <f t="shared" ref="BU34:BU39" si="60">SUM(BO34,BQ34,BR34,BS34)/4</f>
        <v>0.65221280489723754</v>
      </c>
      <c r="BV34" s="6">
        <f>'1'!CU33</f>
        <v>0.85935418392335772</v>
      </c>
      <c r="BW34" s="6">
        <f>'1'!CW33</f>
        <v>0.87864166139882827</v>
      </c>
      <c r="BX34" s="6">
        <f>'2'!CU33</f>
        <v>0.91666666666666663</v>
      </c>
      <c r="BY34" s="6">
        <f>'2'!CW33</f>
        <v>0.91666666666666663</v>
      </c>
      <c r="BZ34" s="6">
        <f>'3'!AE34</f>
        <v>0.67912212949941142</v>
      </c>
      <c r="CA34" s="6">
        <f>'8'!AY32</f>
        <v>0.67291807831208816</v>
      </c>
      <c r="CB34" s="6">
        <f t="shared" ref="CB34:CB39" si="61">SUM(BV34,BX34,BZ34,CA34)/4</f>
        <v>0.78201526460038095</v>
      </c>
      <c r="CC34" s="6">
        <f t="shared" ref="CC34:CC39" si="62">SUM(BW34,BY34,BZ34,CA34)/4</f>
        <v>0.78683713396924859</v>
      </c>
      <c r="CD34" s="6">
        <f>'1'!DE33</f>
        <v>0.76905549150629549</v>
      </c>
      <c r="CE34" s="6">
        <f>'1'!DG33</f>
        <v>0.81522992667320371</v>
      </c>
      <c r="CF34" s="6">
        <f>'2'!DE33</f>
        <v>0.43597785112187526</v>
      </c>
      <c r="CG34" s="6">
        <f>'2'!DG33</f>
        <v>0.58579587305984948</v>
      </c>
      <c r="CH34" s="6">
        <f>'3'!AH34</f>
        <v>0.43490226864904519</v>
      </c>
      <c r="CI34" s="6">
        <f>'8'!BD32</f>
        <v>0.5908762924755826</v>
      </c>
      <c r="CJ34" s="6">
        <f t="shared" ref="CJ34:CJ39" si="63">SUM(CD34,CF34,CH34,CI34)/4</f>
        <v>0.55770297593819962</v>
      </c>
      <c r="CK34" s="6">
        <f t="shared" ref="CK34:CK39" si="64">SUM(CE34,CG34,CH34,CI34)/4</f>
        <v>0.60670109021442031</v>
      </c>
    </row>
    <row r="35" spans="1:89">
      <c r="A35" s="1">
        <v>2009</v>
      </c>
      <c r="B35" s="6">
        <f>'1'!I34</f>
        <v>0.71473916149640182</v>
      </c>
      <c r="C35" s="6">
        <f>'1'!K34</f>
        <v>0.77479208248152776</v>
      </c>
      <c r="D35" s="6">
        <f>'2'!I34</f>
        <v>0.38012088438222064</v>
      </c>
      <c r="E35" s="6">
        <f>'2'!K34</f>
        <v>0.53069036727817598</v>
      </c>
      <c r="F35" s="6">
        <f>'3'!D35</f>
        <v>0.49213039425089367</v>
      </c>
      <c r="G35" s="6">
        <f>'8'!F33</f>
        <v>0.5188477882881547</v>
      </c>
      <c r="H35" s="6">
        <f>SUM(B35,D35,F35,G35)/4</f>
        <v>0.52645955710441772</v>
      </c>
      <c r="I35" s="6">
        <f t="shared" si="44"/>
        <v>0.57911515807468805</v>
      </c>
      <c r="J35" s="6">
        <f>'1'!S34</f>
        <v>0.67889765116817935</v>
      </c>
      <c r="K35" s="6">
        <f>'1'!U34</f>
        <v>0.7470665721457167</v>
      </c>
      <c r="L35" s="6">
        <f>'2'!S34</f>
        <v>0.57167673760655591</v>
      </c>
      <c r="M35" s="6">
        <f>'2'!U34</f>
        <v>0.70061104449645839</v>
      </c>
      <c r="N35" s="6">
        <f>'3'!G35</f>
        <v>0.48856198941712836</v>
      </c>
      <c r="O35" s="6">
        <f>'8'!K33</f>
        <v>0.49290238392123276</v>
      </c>
      <c r="P35" s="6">
        <f t="shared" si="45"/>
        <v>0.55800969052827409</v>
      </c>
      <c r="Q35" s="6">
        <f t="shared" si="46"/>
        <v>0.60728549749513405</v>
      </c>
      <c r="R35" s="6">
        <f>'1'!AC34</f>
        <v>0.64141937686171724</v>
      </c>
      <c r="S35" s="6">
        <f>'1'!AE34</f>
        <v>0.71712131214407826</v>
      </c>
      <c r="T35" s="6">
        <f>'2'!AC34</f>
        <v>0.26615482036264121</v>
      </c>
      <c r="U35" s="6">
        <f>'2'!AE34</f>
        <v>0.39790762528287565</v>
      </c>
      <c r="V35" s="6">
        <f>'3'!J35</f>
        <v>0.77175357832248748</v>
      </c>
      <c r="W35" s="6">
        <f>'8'!P33</f>
        <v>0.46286443128079641</v>
      </c>
      <c r="X35" s="6">
        <f t="shared" si="47"/>
        <v>0.53554805170691067</v>
      </c>
      <c r="Y35" s="6">
        <f t="shared" si="48"/>
        <v>0.58741173675755953</v>
      </c>
      <c r="Z35" s="6">
        <f>'1'!AM34</f>
        <v>0.77776934462950686</v>
      </c>
      <c r="AA35" s="6">
        <f>'1'!AO34</f>
        <v>0.82154976915224998</v>
      </c>
      <c r="AB35" s="6">
        <f>'2'!AM34</f>
        <v>0.25748329724945351</v>
      </c>
      <c r="AC35" s="6">
        <f>'2'!AO34</f>
        <v>0.38638322563851701</v>
      </c>
      <c r="AD35" s="6">
        <f>'3'!M35</f>
        <v>0.4626969059380911</v>
      </c>
      <c r="AE35" s="6">
        <f>'8'!U33</f>
        <v>0.39593421171034204</v>
      </c>
      <c r="AF35" s="6">
        <f t="shared" si="49"/>
        <v>0.47347093988184841</v>
      </c>
      <c r="AG35" s="6">
        <f t="shared" si="50"/>
        <v>0.51664102810980006</v>
      </c>
      <c r="AH35" s="6">
        <f>'1'!AW34</f>
        <v>0.65185748053838011</v>
      </c>
      <c r="AI35" s="6">
        <f>'1'!AY34</f>
        <v>0.7255630287010858</v>
      </c>
      <c r="AJ35" s="6">
        <f>'2'!AW34</f>
        <v>0.3190767361899704</v>
      </c>
      <c r="AK35" s="6">
        <f>'2'!AY34</f>
        <v>0.46350878120432515</v>
      </c>
      <c r="AL35" s="6">
        <f>'3'!P35</f>
        <v>0.54211758232267804</v>
      </c>
      <c r="AM35" s="6">
        <f>'8'!Z33</f>
        <v>0.44421774539223136</v>
      </c>
      <c r="AN35" s="6">
        <f t="shared" si="51"/>
        <v>0.48931738611081499</v>
      </c>
      <c r="AO35" s="6">
        <f t="shared" si="52"/>
        <v>0.54385178440508009</v>
      </c>
      <c r="AP35" s="6">
        <f>'1'!BG34</f>
        <v>0.65474603058900682</v>
      </c>
      <c r="AQ35" s="6">
        <f>'1'!BI34</f>
        <v>0.72788505280997418</v>
      </c>
      <c r="AR35" s="6">
        <f>'2'!BG34</f>
        <v>0.32655667122647775</v>
      </c>
      <c r="AS35" s="6">
        <f>'2'!BI34</f>
        <v>0.47218880892640142</v>
      </c>
      <c r="AT35" s="6">
        <f>'3'!S35</f>
        <v>0.58583162932737554</v>
      </c>
      <c r="AU35" s="6">
        <f>'8'!AE33</f>
        <v>0.5157339892318239</v>
      </c>
      <c r="AV35" s="6">
        <f t="shared" si="53"/>
        <v>0.52071708009367101</v>
      </c>
      <c r="AW35" s="6">
        <f t="shared" si="54"/>
        <v>0.57540987007389377</v>
      </c>
      <c r="AX35" s="6">
        <f>'1'!BQ34</f>
        <v>0.7557145304971753</v>
      </c>
      <c r="AY35" s="6">
        <f>'1'!BS34</f>
        <v>0.80546649647086466</v>
      </c>
      <c r="AZ35" s="6">
        <f>'2'!BQ34</f>
        <v>0.34780553502672379</v>
      </c>
      <c r="BA35" s="6">
        <f>'2'!BS34</f>
        <v>0.49613504247836632</v>
      </c>
      <c r="BB35" s="6">
        <f>'3'!V35</f>
        <v>0.4946218109041618</v>
      </c>
      <c r="BC35" s="6">
        <f>'8'!AJ33</f>
        <v>0.4818381506624404</v>
      </c>
      <c r="BD35" s="6">
        <f t="shared" si="55"/>
        <v>0.51999500677262533</v>
      </c>
      <c r="BE35" s="6">
        <f t="shared" si="56"/>
        <v>0.56951537512895833</v>
      </c>
      <c r="BF35" s="6">
        <f>'1'!CA34</f>
        <v>0.68271102298694086</v>
      </c>
      <c r="BG35" s="6">
        <f>'1'!CC34</f>
        <v>0.75005779729449273</v>
      </c>
      <c r="BH35" s="6">
        <f>'2'!CA34</f>
        <v>0.36773529738770716</v>
      </c>
      <c r="BI35" s="6">
        <f>'2'!CC34</f>
        <v>0.51769784359359283</v>
      </c>
      <c r="BJ35" s="6">
        <f>'3'!Y35</f>
        <v>0.53623469567987003</v>
      </c>
      <c r="BK35" s="6">
        <f>'8'!AO33</f>
        <v>0.52979348610876764</v>
      </c>
      <c r="BL35" s="6">
        <f t="shared" si="57"/>
        <v>0.52911862554082145</v>
      </c>
      <c r="BM35" s="6">
        <f t="shared" si="58"/>
        <v>0.58344595566918078</v>
      </c>
      <c r="BN35" s="6">
        <f>'1'!CK34</f>
        <v>0.62258304822443755</v>
      </c>
      <c r="BO35" s="6">
        <f>'1'!CM34</f>
        <v>0.70168217771691943</v>
      </c>
      <c r="BP35" s="6">
        <f>'2'!CK34</f>
        <v>0.46773970467944492</v>
      </c>
      <c r="BQ35" s="6">
        <f>'2'!CM34</f>
        <v>0.61486315075227183</v>
      </c>
      <c r="BR35" s="6">
        <f>'3'!AB35</f>
        <v>0.45452459419091379</v>
      </c>
      <c r="BS35" s="6">
        <f>'8'!AT33</f>
        <v>0.59946185247021999</v>
      </c>
      <c r="BT35" s="6">
        <f t="shared" si="59"/>
        <v>0.53607729989125397</v>
      </c>
      <c r="BU35" s="6">
        <f t="shared" si="60"/>
        <v>0.59263294378258125</v>
      </c>
      <c r="BV35" s="6">
        <f>'1'!CU34</f>
        <v>0.83243740033151481</v>
      </c>
      <c r="BW35" s="6">
        <f>'1'!CW34</f>
        <v>0.86020716169696332</v>
      </c>
      <c r="BX35" s="6">
        <f>'2'!CU34</f>
        <v>0.61521306858148472</v>
      </c>
      <c r="BY35" s="6">
        <f>'2'!CW34</f>
        <v>0.73295035823013699</v>
      </c>
      <c r="BZ35" s="6">
        <f>'3'!AE35</f>
        <v>0.54848922474675776</v>
      </c>
      <c r="CA35" s="6">
        <f>'8'!AY33</f>
        <v>0.64188750940108397</v>
      </c>
      <c r="CB35" s="6">
        <f t="shared" si="61"/>
        <v>0.65950680076521029</v>
      </c>
      <c r="CC35" s="6">
        <f t="shared" si="62"/>
        <v>0.69588356351873548</v>
      </c>
      <c r="CD35" s="6">
        <f>'1'!DE34</f>
        <v>0.76481351856877189</v>
      </c>
      <c r="CE35" s="6">
        <f>'1'!DG34</f>
        <v>0.81213707494981646</v>
      </c>
      <c r="CF35" s="6">
        <f>'2'!DE34</f>
        <v>0.38743978793213402</v>
      </c>
      <c r="CG35" s="6">
        <f>'2'!DG34</f>
        <v>0.53822812875105808</v>
      </c>
      <c r="CH35" s="6">
        <f>'3'!AH35</f>
        <v>0.33784144711441894</v>
      </c>
      <c r="CI35" s="6">
        <f>'8'!BD33</f>
        <v>0.54839626333994584</v>
      </c>
      <c r="CJ35" s="6">
        <f t="shared" si="63"/>
        <v>0.50962275423881764</v>
      </c>
      <c r="CK35" s="6">
        <f t="shared" si="64"/>
        <v>0.55915072853880976</v>
      </c>
    </row>
    <row r="36" spans="1:89">
      <c r="A36" s="1">
        <v>2010</v>
      </c>
      <c r="B36" s="6">
        <f>'1'!I35</f>
        <v>0.74106480125535079</v>
      </c>
      <c r="C36" s="6">
        <f>'1'!K35</f>
        <v>0.79462052965396979</v>
      </c>
      <c r="D36" s="6">
        <f>'2'!I35</f>
        <v>0.40714468986215518</v>
      </c>
      <c r="E36" s="6">
        <f>'2'!K35</f>
        <v>0.55803039334862525</v>
      </c>
      <c r="F36" s="6">
        <f>'3'!D36</f>
        <v>0.52454360487779328</v>
      </c>
      <c r="G36" s="6">
        <f>'8'!F34</f>
        <v>0.5073931283924713</v>
      </c>
      <c r="H36" s="6">
        <f t="shared" ref="H36:H38" si="65">SUM(B36,D36,F36,G36)/4</f>
        <v>0.54503655609694268</v>
      </c>
      <c r="I36" s="6">
        <f t="shared" si="44"/>
        <v>0.59614691406821485</v>
      </c>
      <c r="J36" s="6">
        <f>'1'!S35</f>
        <v>0.73849421544740179</v>
      </c>
      <c r="K36" s="6">
        <f>'1'!U35</f>
        <v>0.79270369560606302</v>
      </c>
      <c r="L36" s="6">
        <f>'2'!S35</f>
        <v>0.59148518300852648</v>
      </c>
      <c r="M36" s="6">
        <f>'2'!U35</f>
        <v>0.71555768349508542</v>
      </c>
      <c r="N36" s="6">
        <f>'3'!G36</f>
        <v>0.49428699631447381</v>
      </c>
      <c r="O36" s="6">
        <f>'8'!K34</f>
        <v>0.47682598729043801</v>
      </c>
      <c r="P36" s="6">
        <f t="shared" si="45"/>
        <v>0.57527309551521</v>
      </c>
      <c r="Q36" s="6">
        <f t="shared" si="46"/>
        <v>0.61984359067651507</v>
      </c>
      <c r="R36" s="6">
        <f>'1'!AC35</f>
        <v>0.66583251166351998</v>
      </c>
      <c r="S36" s="6">
        <f>'1'!AE35</f>
        <v>0.73674138662625799</v>
      </c>
      <c r="T36" s="6">
        <f>'2'!AC35</f>
        <v>0.27673731317962946</v>
      </c>
      <c r="U36" s="6">
        <f>'2'!AE35</f>
        <v>0.41165675712905148</v>
      </c>
      <c r="V36" s="6">
        <f>'3'!J36</f>
        <v>0.75010195978239858</v>
      </c>
      <c r="W36" s="6">
        <f>'8'!P34</f>
        <v>0.47745821279644018</v>
      </c>
      <c r="X36" s="6">
        <f t="shared" si="47"/>
        <v>0.54253249935549697</v>
      </c>
      <c r="Y36" s="6">
        <f t="shared" si="48"/>
        <v>0.593989579083537</v>
      </c>
      <c r="Z36" s="6">
        <f>'1'!AM35</f>
        <v>0.80387492424944484</v>
      </c>
      <c r="AA36" s="6">
        <f>'1'!AO35</f>
        <v>0.84021918751939773</v>
      </c>
      <c r="AB36" s="6">
        <f>'2'!AM35</f>
        <v>0.2686254123296683</v>
      </c>
      <c r="AC36" s="6">
        <f>'2'!AO35</f>
        <v>0.4011479386997982</v>
      </c>
      <c r="AD36" s="6">
        <f>'3'!M36</f>
        <v>0.53423559826138289</v>
      </c>
      <c r="AE36" s="6">
        <f>'8'!U34</f>
        <v>0.37520882025034719</v>
      </c>
      <c r="AF36" s="6">
        <f t="shared" si="49"/>
        <v>0.49548618877271083</v>
      </c>
      <c r="AG36" s="6">
        <f t="shared" si="50"/>
        <v>0.53770288618273154</v>
      </c>
      <c r="AH36" s="6">
        <f>'1'!AW35</f>
        <v>0.69039292074754821</v>
      </c>
      <c r="AI36" s="6">
        <f>'1'!AY35</f>
        <v>0.75605318436536562</v>
      </c>
      <c r="AJ36" s="6">
        <f>'2'!AW35</f>
        <v>0.33496093162760643</v>
      </c>
      <c r="AK36" s="6">
        <f>'2'!AY35</f>
        <v>0.48178308951883697</v>
      </c>
      <c r="AL36" s="6">
        <f>'3'!P36</f>
        <v>0.59637393773825997</v>
      </c>
      <c r="AM36" s="6">
        <f>'8'!Z34</f>
        <v>0.44475761605915248</v>
      </c>
      <c r="AN36" s="6">
        <f t="shared" si="51"/>
        <v>0.51662135154314182</v>
      </c>
      <c r="AO36" s="6">
        <f t="shared" si="52"/>
        <v>0.56974195692040375</v>
      </c>
      <c r="AP36" s="6">
        <f>'1'!BG35</f>
        <v>0.67604797343255529</v>
      </c>
      <c r="AQ36" s="6">
        <f>'1'!BI35</f>
        <v>0.74482469690008291</v>
      </c>
      <c r="AR36" s="6">
        <f>'2'!BG35</f>
        <v>0.33683634014113251</v>
      </c>
      <c r="AS36" s="6">
        <f>'2'!BI35</f>
        <v>0.48390172925345343</v>
      </c>
      <c r="AT36" s="6">
        <f>'3'!S36</f>
        <v>0.58915813193294275</v>
      </c>
      <c r="AU36" s="6">
        <f>'8'!AE34</f>
        <v>0.48721955909712211</v>
      </c>
      <c r="AV36" s="6">
        <f t="shared" si="53"/>
        <v>0.52231550115093817</v>
      </c>
      <c r="AW36" s="6">
        <f t="shared" si="54"/>
        <v>0.57627602929590027</v>
      </c>
      <c r="AX36" s="6">
        <f>'1'!BQ35</f>
        <v>0.7772416329692361</v>
      </c>
      <c r="AY36" s="6">
        <f>'1'!BS35</f>
        <v>0.82116831175638583</v>
      </c>
      <c r="AZ36" s="6">
        <f>'2'!BQ35</f>
        <v>0.35602591258912047</v>
      </c>
      <c r="BA36" s="6">
        <f>'2'!BS35</f>
        <v>0.50513015163451547</v>
      </c>
      <c r="BB36" s="6">
        <f>'3'!V36</f>
        <v>0.52616002489946267</v>
      </c>
      <c r="BC36" s="6">
        <f>'8'!AJ34</f>
        <v>0.48170777608597409</v>
      </c>
      <c r="BD36" s="6">
        <f t="shared" si="55"/>
        <v>0.53528383663594836</v>
      </c>
      <c r="BE36" s="6">
        <f t="shared" si="56"/>
        <v>0.58354156609408447</v>
      </c>
      <c r="BF36" s="6">
        <f>'1'!CA35</f>
        <v>0.69315212500353696</v>
      </c>
      <c r="BG36" s="6">
        <f>'1'!CC35</f>
        <v>0.75819681154583862</v>
      </c>
      <c r="BH36" s="6">
        <f>'2'!CA35</f>
        <v>0.38664243010957333</v>
      </c>
      <c r="BI36" s="6">
        <f>'2'!CC35</f>
        <v>0.53741185097136213</v>
      </c>
      <c r="BJ36" s="6">
        <f>'3'!Y36</f>
        <v>0.52919312399611884</v>
      </c>
      <c r="BK36" s="6">
        <f>'8'!AO34</f>
        <v>0.50677678467393028</v>
      </c>
      <c r="BL36" s="6">
        <f t="shared" si="57"/>
        <v>0.52894111594578985</v>
      </c>
      <c r="BM36" s="6">
        <f t="shared" si="58"/>
        <v>0.58289464279681247</v>
      </c>
      <c r="BN36" s="6">
        <f>'1'!CK35</f>
        <v>0.62089351285482708</v>
      </c>
      <c r="BO36" s="6">
        <f>'1'!CM35</f>
        <v>0.70028418893153344</v>
      </c>
      <c r="BP36" s="6">
        <f>'2'!CK35</f>
        <v>0.5247017008167727</v>
      </c>
      <c r="BQ36" s="6">
        <f>'2'!CM35</f>
        <v>0.66347856670317318</v>
      </c>
      <c r="BR36" s="6">
        <f>'3'!AB36</f>
        <v>0.49033992765784268</v>
      </c>
      <c r="BS36" s="6">
        <f>'8'!AT34</f>
        <v>0.60776269619153545</v>
      </c>
      <c r="BT36" s="6">
        <f t="shared" si="59"/>
        <v>0.56092445938024449</v>
      </c>
      <c r="BU36" s="6">
        <f t="shared" si="60"/>
        <v>0.61546634487102114</v>
      </c>
      <c r="BV36" s="6">
        <f>'1'!CU35</f>
        <v>0.86229782343123851</v>
      </c>
      <c r="BW36" s="6">
        <f>'1'!CW35</f>
        <v>0.88063472394975006</v>
      </c>
      <c r="BX36" s="6">
        <f>'2'!CU35</f>
        <v>0.71809900850451891</v>
      </c>
      <c r="BY36" s="6">
        <f>'2'!CW35</f>
        <v>0.80266298164150385</v>
      </c>
      <c r="BZ36" s="6">
        <f>'3'!AE36</f>
        <v>0.63751074512518058</v>
      </c>
      <c r="CA36" s="6">
        <f>'8'!AY34</f>
        <v>0.61572310764296989</v>
      </c>
      <c r="CB36" s="6">
        <f t="shared" si="61"/>
        <v>0.70840767117597703</v>
      </c>
      <c r="CC36" s="6">
        <f t="shared" si="62"/>
        <v>0.73413288958985112</v>
      </c>
      <c r="CD36" s="6">
        <f>'1'!DE35</f>
        <v>0.77579497457166613</v>
      </c>
      <c r="CE36" s="6">
        <f>'1'!DG35</f>
        <v>0.82012175346771343</v>
      </c>
      <c r="CF36" s="6">
        <f>'2'!DE35</f>
        <v>0.4095009991481901</v>
      </c>
      <c r="CG36" s="6">
        <f>'2'!DG35</f>
        <v>0.56035199825498649</v>
      </c>
      <c r="CH36" s="6">
        <f>'3'!AH36</f>
        <v>0.38073237386859976</v>
      </c>
      <c r="CI36" s="6">
        <f>'8'!BD34</f>
        <v>0.53341681149125941</v>
      </c>
      <c r="CJ36" s="6">
        <f t="shared" si="63"/>
        <v>0.52486128976992885</v>
      </c>
      <c r="CK36" s="6">
        <f t="shared" si="64"/>
        <v>0.57365573427063976</v>
      </c>
    </row>
    <row r="37" spans="1:89">
      <c r="A37" s="1">
        <v>2011</v>
      </c>
      <c r="B37" s="6">
        <f>'1'!I36</f>
        <v>0.7593050184965785</v>
      </c>
      <c r="C37" s="6">
        <f>'1'!K36</f>
        <v>0.80810469634173077</v>
      </c>
      <c r="D37" s="6">
        <f>'2'!I36</f>
        <v>0.42772732332087982</v>
      </c>
      <c r="E37" s="6">
        <f>'2'!K36</f>
        <v>0.57799091653216761</v>
      </c>
      <c r="F37" s="6">
        <f>'3'!D37</f>
        <v>0.52384265481757619</v>
      </c>
      <c r="G37" s="6">
        <f>'8'!F35</f>
        <v>0.50949056060279252</v>
      </c>
      <c r="H37" s="6">
        <f t="shared" si="65"/>
        <v>0.55509138930945678</v>
      </c>
      <c r="I37" s="6">
        <f>SUM(C37,E37,F37,G37)/4</f>
        <v>0.60485720707356683</v>
      </c>
      <c r="J37" s="6">
        <f>'1'!S36</f>
        <v>0.75081666628463217</v>
      </c>
      <c r="K37" s="6">
        <f>'1'!U36</f>
        <v>0.80185502428050326</v>
      </c>
      <c r="L37" s="6">
        <f>'2'!S36</f>
        <v>0.66075852589622086</v>
      </c>
      <c r="M37" s="6">
        <f>'2'!U36</f>
        <v>0.76488918051044374</v>
      </c>
      <c r="N37" s="6">
        <f>'3'!G37</f>
        <v>0.58325075123601577</v>
      </c>
      <c r="O37" s="6">
        <f>'8'!K35</f>
        <v>0.52276684270871432</v>
      </c>
      <c r="P37" s="6">
        <f t="shared" si="45"/>
        <v>0.62939819653139573</v>
      </c>
      <c r="Q37" s="6">
        <f t="shared" si="46"/>
        <v>0.66819044968391927</v>
      </c>
      <c r="R37" s="6">
        <f>'1'!AC36</f>
        <v>0.67679448653915242</v>
      </c>
      <c r="S37" s="6">
        <f>'1'!AE36</f>
        <v>0.74541253324551637</v>
      </c>
      <c r="T37" s="6">
        <f>'2'!AC36</f>
        <v>0.28286924322974105</v>
      </c>
      <c r="U37" s="6">
        <f>'2'!AE36</f>
        <v>0.41947128663542044</v>
      </c>
      <c r="V37" s="6">
        <f>'3'!J37</f>
        <v>0.71783867677313096</v>
      </c>
      <c r="W37" s="6">
        <f>'8'!P35</f>
        <v>0.42363701424582401</v>
      </c>
      <c r="X37" s="6">
        <f t="shared" si="47"/>
        <v>0.52528485519696211</v>
      </c>
      <c r="Y37" s="6">
        <f t="shared" si="48"/>
        <v>0.57658987772497294</v>
      </c>
      <c r="Z37" s="6">
        <f>'1'!AM36</f>
        <v>0.82754876320955673</v>
      </c>
      <c r="AA37" s="6">
        <f>'1'!AO36</f>
        <v>0.85681775714567088</v>
      </c>
      <c r="AB37" s="6">
        <f>'2'!AM36</f>
        <v>0.2738923848700458</v>
      </c>
      <c r="AC37" s="6">
        <f>'2'!AO36</f>
        <v>0.40799368930970015</v>
      </c>
      <c r="AD37" s="6">
        <f>'3'!M37</f>
        <v>0.6032122050218196</v>
      </c>
      <c r="AE37" s="6">
        <f>'8'!U35</f>
        <v>0.40347728054842641</v>
      </c>
      <c r="AF37" s="6">
        <f t="shared" si="49"/>
        <v>0.52703265841246216</v>
      </c>
      <c r="AG37" s="6">
        <f t="shared" si="50"/>
        <v>0.5678752330064043</v>
      </c>
      <c r="AH37" s="6">
        <f>'1'!AW36</f>
        <v>0.70545994038544624</v>
      </c>
      <c r="AI37" s="6">
        <f>'1'!AY36</f>
        <v>0.76769643073075078</v>
      </c>
      <c r="AJ37" s="6">
        <f>'2'!AW36</f>
        <v>0.34192844012535761</v>
      </c>
      <c r="AK37" s="6">
        <f>'2'!AY36</f>
        <v>0.48961401586587022</v>
      </c>
      <c r="AL37" s="6">
        <f>'3'!P37</f>
        <v>0.57807144035601055</v>
      </c>
      <c r="AM37" s="6">
        <f>'8'!Z35</f>
        <v>0.45743930043708397</v>
      </c>
      <c r="AN37" s="6">
        <f t="shared" si="51"/>
        <v>0.52072478032597458</v>
      </c>
      <c r="AO37" s="6">
        <f t="shared" si="52"/>
        <v>0.57320529684742882</v>
      </c>
      <c r="AP37" s="6">
        <f>'1'!BG36</f>
        <v>0.6878889718560921</v>
      </c>
      <c r="AQ37" s="6">
        <f>'1'!BI36</f>
        <v>0.7541033904122425</v>
      </c>
      <c r="AR37" s="6">
        <f>'2'!BG36</f>
        <v>0.34671387440639428</v>
      </c>
      <c r="AS37" s="6">
        <f>'2'!BI36</f>
        <v>0.49492951985324063</v>
      </c>
      <c r="AT37" s="6">
        <f>'3'!S37</f>
        <v>0.57256571713459092</v>
      </c>
      <c r="AU37" s="6">
        <f>'8'!AE35</f>
        <v>0.502765522330062</v>
      </c>
      <c r="AV37" s="6">
        <f t="shared" si="53"/>
        <v>0.52748352143178479</v>
      </c>
      <c r="AW37" s="6">
        <f t="shared" si="54"/>
        <v>0.58109103743253399</v>
      </c>
      <c r="AX37" s="6">
        <f>'1'!BQ36</f>
        <v>0.78015305151681413</v>
      </c>
      <c r="AY37" s="6">
        <f>'1'!BS36</f>
        <v>0.82327080382575268</v>
      </c>
      <c r="AZ37" s="6">
        <f>'2'!BQ36</f>
        <v>0.36742589248514296</v>
      </c>
      <c r="BA37" s="6">
        <f>'2'!BS36</f>
        <v>0.51736937315876463</v>
      </c>
      <c r="BB37" s="6">
        <f>'3'!V37</f>
        <v>0.50406338728116884</v>
      </c>
      <c r="BC37" s="6">
        <f>'8'!AJ35</f>
        <v>0.45673003490332142</v>
      </c>
      <c r="BD37" s="6">
        <f t="shared" si="55"/>
        <v>0.52709309154661188</v>
      </c>
      <c r="BE37" s="6">
        <f t="shared" si="56"/>
        <v>0.5753583997922519</v>
      </c>
      <c r="BF37" s="6">
        <f>'1'!CA36</f>
        <v>0.71233483916707596</v>
      </c>
      <c r="BG37" s="6">
        <f>'1'!CC36</f>
        <v>0.77295895906717471</v>
      </c>
      <c r="BH37" s="6">
        <f>'2'!CA36</f>
        <v>0.40115615948272387</v>
      </c>
      <c r="BI37" s="6">
        <f>'2'!CC36</f>
        <v>0.55208623690131342</v>
      </c>
      <c r="BJ37" s="6">
        <f>'3'!Y37</f>
        <v>0.52699717390379319</v>
      </c>
      <c r="BK37" s="6">
        <f>'8'!AO35</f>
        <v>0.52379721269270108</v>
      </c>
      <c r="BL37" s="6">
        <f t="shared" si="57"/>
        <v>0.5410713463115735</v>
      </c>
      <c r="BM37" s="6">
        <f t="shared" si="58"/>
        <v>0.59395989564124552</v>
      </c>
      <c r="BN37" s="6">
        <f>'1'!CK36</f>
        <v>0.6507309182086104</v>
      </c>
      <c r="BO37" s="6">
        <f>'1'!CM36</f>
        <v>0.72465577375324663</v>
      </c>
      <c r="BP37" s="6">
        <f>'2'!CK36</f>
        <v>0.54900352860880119</v>
      </c>
      <c r="BQ37" s="6">
        <f>'2'!CM36</f>
        <v>0.68299661458745964</v>
      </c>
      <c r="BR37" s="6">
        <f>'3'!AB37</f>
        <v>0.60568996802164332</v>
      </c>
      <c r="BS37" s="6">
        <f>'8'!AT35</f>
        <v>0.6330551265902512</v>
      </c>
      <c r="BT37" s="6">
        <f t="shared" si="59"/>
        <v>0.60961988535732659</v>
      </c>
      <c r="BU37" s="6">
        <f t="shared" si="60"/>
        <v>0.66159937073815023</v>
      </c>
      <c r="BV37" s="6">
        <f>'1'!CU36</f>
        <v>0.88485787069213728</v>
      </c>
      <c r="BW37" s="6">
        <f>'1'!CW36</f>
        <v>0.89576328119244897</v>
      </c>
      <c r="BX37" s="6">
        <f>'2'!CU36</f>
        <v>0.78029210732855281</v>
      </c>
      <c r="BY37" s="6">
        <f>'2'!CW36</f>
        <v>0.84093527776942512</v>
      </c>
      <c r="BZ37" s="6">
        <f>'3'!AE37</f>
        <v>0.64944280040453228</v>
      </c>
      <c r="CA37" s="6">
        <f>'8'!AY35</f>
        <v>0.64904937002990892</v>
      </c>
      <c r="CB37" s="6">
        <f t="shared" si="61"/>
        <v>0.74091053711378274</v>
      </c>
      <c r="CC37" s="6">
        <f t="shared" si="62"/>
        <v>0.75879768234907874</v>
      </c>
      <c r="CD37" s="6">
        <f>'1'!DE36</f>
        <v>0.78748954468741239</v>
      </c>
      <c r="CE37" s="6">
        <f>'1'!DG36</f>
        <v>0.82854697695150137</v>
      </c>
      <c r="CF37" s="6">
        <f>'2'!DE36</f>
        <v>0.42572202278349908</v>
      </c>
      <c r="CG37" s="6">
        <f>'2'!DG36</f>
        <v>0.57607731089249559</v>
      </c>
      <c r="CH37" s="6">
        <f>'3'!AH37</f>
        <v>0.40780306744478689</v>
      </c>
      <c r="CI37" s="6">
        <f>'8'!BD35</f>
        <v>0.52495614420099057</v>
      </c>
      <c r="CJ37" s="6">
        <f t="shared" si="63"/>
        <v>0.53649269477917227</v>
      </c>
      <c r="CK37" s="6">
        <f t="shared" si="64"/>
        <v>0.5843458748724436</v>
      </c>
    </row>
    <row r="38" spans="1:89">
      <c r="A38" s="1">
        <v>2012</v>
      </c>
      <c r="B38" s="6">
        <f>'1'!I37</f>
        <v>0.76430116270701276</v>
      </c>
      <c r="C38" s="6">
        <f>'1'!K37</f>
        <v>0.81176278488289744</v>
      </c>
      <c r="D38" s="6">
        <f>'2'!I37</f>
        <v>0.4105162061106597</v>
      </c>
      <c r="E38" s="6">
        <f>'2'!K37</f>
        <v>0.56134928417209939</v>
      </c>
      <c r="F38" s="6">
        <f>'3'!D38</f>
        <v>0.46849697041934485</v>
      </c>
      <c r="G38" s="6">
        <f>'8'!F36</f>
        <v>0.52441578357121066</v>
      </c>
      <c r="H38" s="6">
        <f t="shared" si="65"/>
        <v>0.54193253070205705</v>
      </c>
      <c r="I38" s="6">
        <f t="shared" si="44"/>
        <v>0.59150620576138802</v>
      </c>
      <c r="J38" s="6">
        <f>'1'!S37</f>
        <v>0.76439211398607065</v>
      </c>
      <c r="K38" s="6">
        <f>'1'!U37</f>
        <v>0.81182923877876501</v>
      </c>
      <c r="L38" s="6">
        <f>'2'!S37</f>
        <v>0.59979491598317192</v>
      </c>
      <c r="M38" s="6">
        <f>'2'!U37</f>
        <v>0.72171062038719458</v>
      </c>
      <c r="N38" s="6">
        <f>'3'!G38</f>
        <v>0.56326874194997112</v>
      </c>
      <c r="O38" s="6">
        <f>'8'!K36</f>
        <v>0.51638210571139076</v>
      </c>
      <c r="P38" s="6">
        <f t="shared" si="45"/>
        <v>0.61095946940765111</v>
      </c>
      <c r="Q38" s="6">
        <f t="shared" si="46"/>
        <v>0.65329767670683037</v>
      </c>
      <c r="R38" s="6">
        <f>'1'!AC37</f>
        <v>0.66710090238447817</v>
      </c>
      <c r="S38" s="6">
        <f>'1'!AE37</f>
        <v>0.73774903863449193</v>
      </c>
      <c r="T38" s="6">
        <f>'2'!AC37</f>
        <v>0.28405678953874147</v>
      </c>
      <c r="U38" s="6">
        <f>'2'!AE37</f>
        <v>0.42097213072480749</v>
      </c>
      <c r="V38" s="6">
        <f>'3'!J38</f>
        <v>0.74868220488438286</v>
      </c>
      <c r="W38" s="6">
        <f>'8'!P36</f>
        <v>0.45637842508780108</v>
      </c>
      <c r="X38" s="6">
        <f t="shared" si="47"/>
        <v>0.53905458047385091</v>
      </c>
      <c r="Y38" s="6">
        <f t="shared" si="48"/>
        <v>0.59094544983287078</v>
      </c>
      <c r="Z38" s="6">
        <f>'1'!AM37</f>
        <v>0.83777227539112586</v>
      </c>
      <c r="AA38" s="6">
        <f>'1'!AO37</f>
        <v>0.86389129659309516</v>
      </c>
      <c r="AB38" s="6">
        <f>'2'!AM37</f>
        <v>0.27564809098969195</v>
      </c>
      <c r="AC38" s="6">
        <f>'2'!AO37</f>
        <v>0.41025713689855214</v>
      </c>
      <c r="AD38" s="6">
        <f>'3'!M38</f>
        <v>0.48673142459459312</v>
      </c>
      <c r="AE38" s="6">
        <f>'8'!U36</f>
        <v>0.41139175451344961</v>
      </c>
      <c r="AF38" s="6">
        <f t="shared" si="49"/>
        <v>0.5028858863722151</v>
      </c>
      <c r="AG38" s="6">
        <f t="shared" si="50"/>
        <v>0.54306790314992248</v>
      </c>
      <c r="AH38" s="6">
        <f>'1'!AW37</f>
        <v>0.69270812219791478</v>
      </c>
      <c r="AI38" s="6">
        <f>'1'!AY37</f>
        <v>0.75785221360488564</v>
      </c>
      <c r="AJ38" s="6">
        <f>'2'!AW37</f>
        <v>0.33201954161261316</v>
      </c>
      <c r="AK38" s="6">
        <f>'2'!AY37</f>
        <v>0.47844393322776907</v>
      </c>
      <c r="AL38" s="6">
        <f>'3'!P38</f>
        <v>0.47944701293172032</v>
      </c>
      <c r="AM38" s="6">
        <f>'8'!Z36</f>
        <v>0.42321078765627196</v>
      </c>
      <c r="AN38" s="6">
        <f t="shared" si="51"/>
        <v>0.48184636609963005</v>
      </c>
      <c r="AO38" s="6">
        <f t="shared" si="52"/>
        <v>0.53473848685516179</v>
      </c>
      <c r="AP38" s="6">
        <f>'1'!BG37</f>
        <v>0.68716526438658421</v>
      </c>
      <c r="AQ38" s="6">
        <f>'1'!BI37</f>
        <v>0.75353905246578889</v>
      </c>
      <c r="AR38" s="6">
        <f>'2'!BG37</f>
        <v>0.34754888569890657</v>
      </c>
      <c r="AS38" s="6">
        <f>'2'!BI37</f>
        <v>0.49585185822035494</v>
      </c>
      <c r="AT38" s="6">
        <f>'3'!S38</f>
        <v>0.49262477653770603</v>
      </c>
      <c r="AU38" s="6">
        <f>'8'!AE36</f>
        <v>0.49579251504712302</v>
      </c>
      <c r="AV38" s="6">
        <f t="shared" si="53"/>
        <v>0.50578286041758003</v>
      </c>
      <c r="AW38" s="6">
        <f t="shared" si="54"/>
        <v>0.55945205056774328</v>
      </c>
      <c r="AX38" s="6">
        <f>'1'!BQ37</f>
        <v>0.76879969005510529</v>
      </c>
      <c r="AY38" s="6">
        <f>'1'!BS37</f>
        <v>0.81504372401135272</v>
      </c>
      <c r="AZ38" s="6">
        <f>'2'!BQ37</f>
        <v>0.36271485514957347</v>
      </c>
      <c r="BA38" s="6">
        <f>'2'!BS37</f>
        <v>0.51234401496088011</v>
      </c>
      <c r="BB38" s="6">
        <f>'3'!V38</f>
        <v>0.4182279694400628</v>
      </c>
      <c r="BC38" s="6">
        <f>'8'!AJ36</f>
        <v>0.47880452082340463</v>
      </c>
      <c r="BD38" s="6">
        <f t="shared" si="55"/>
        <v>0.50713675886703657</v>
      </c>
      <c r="BE38" s="6">
        <f t="shared" si="56"/>
        <v>0.55610505730892501</v>
      </c>
      <c r="BF38" s="6">
        <f>'1'!CA37</f>
        <v>0.73977945743555984</v>
      </c>
      <c r="BG38" s="6">
        <f>'1'!CC37</f>
        <v>0.79366259024524632</v>
      </c>
      <c r="BH38" s="6">
        <f>'2'!CA37</f>
        <v>0.38629469030378688</v>
      </c>
      <c r="BI38" s="6">
        <f>'2'!CC37</f>
        <v>0.53705548571468642</v>
      </c>
      <c r="BJ38" s="6">
        <f>'3'!Y38</f>
        <v>0.41644526742465748</v>
      </c>
      <c r="BK38" s="6">
        <f>'8'!AO36</f>
        <v>0.52171929536374961</v>
      </c>
      <c r="BL38" s="6">
        <f t="shared" si="57"/>
        <v>0.5160596776319385</v>
      </c>
      <c r="BM38" s="6">
        <f t="shared" si="58"/>
        <v>0.5672206596870849</v>
      </c>
      <c r="BN38" s="6">
        <f>'1'!CK37</f>
        <v>0.63779294774885598</v>
      </c>
      <c r="BO38" s="6">
        <f>'1'!CM37</f>
        <v>0.714169646921611</v>
      </c>
      <c r="BP38" s="6">
        <f>'2'!CK37</f>
        <v>0.51906098045373839</v>
      </c>
      <c r="BQ38" s="6">
        <f>'2'!CM37</f>
        <v>0.65884892628742442</v>
      </c>
      <c r="BR38" s="6">
        <f>'3'!AB38</f>
        <v>0.58747048035113247</v>
      </c>
      <c r="BS38" s="6">
        <f>'8'!AT36</f>
        <v>0.64760396413814836</v>
      </c>
      <c r="BT38" s="6">
        <f t="shared" si="59"/>
        <v>0.59798209317296869</v>
      </c>
      <c r="BU38" s="6">
        <f t="shared" si="60"/>
        <v>0.65202325442457898</v>
      </c>
      <c r="BV38" s="6">
        <f>'1'!CU37</f>
        <v>0.88721768556772795</v>
      </c>
      <c r="BW38" s="6">
        <f>'1'!CW37</f>
        <v>0.89733100884279882</v>
      </c>
      <c r="BX38" s="6">
        <f>'2'!CU37</f>
        <v>0.70319337697423334</v>
      </c>
      <c r="BY38" s="6">
        <f>'2'!CW37</f>
        <v>0.79308691225389105</v>
      </c>
      <c r="BZ38" s="6">
        <f>'3'!AE38</f>
        <v>0.71693029620865956</v>
      </c>
      <c r="CA38" s="6">
        <f>'8'!AY36</f>
        <v>0.68287331315238065</v>
      </c>
      <c r="CB38" s="6">
        <f t="shared" si="61"/>
        <v>0.7475536679757504</v>
      </c>
      <c r="CC38" s="6">
        <f t="shared" si="62"/>
        <v>0.77255538261443257</v>
      </c>
      <c r="CD38" s="6">
        <f>'1'!DE37</f>
        <v>0.79725508590736716</v>
      </c>
      <c r="CE38" s="6">
        <f>'1'!DG37</f>
        <v>0.83552190865566167</v>
      </c>
      <c r="CF38" s="6">
        <f>'2'!DE37</f>
        <v>0.41652296199456151</v>
      </c>
      <c r="CG38" s="6">
        <f>'2'!DG37</f>
        <v>0.56721381983957064</v>
      </c>
      <c r="CH38" s="6">
        <f>'3'!AH38</f>
        <v>0.4436873818696408</v>
      </c>
      <c r="CI38" s="6">
        <f>'8'!BD36</f>
        <v>0.55997663296555555</v>
      </c>
      <c r="CJ38" s="6">
        <f t="shared" si="63"/>
        <v>0.55436051568428124</v>
      </c>
      <c r="CK38" s="6">
        <f t="shared" si="64"/>
        <v>0.60159993583260718</v>
      </c>
    </row>
    <row r="39" spans="1:89">
      <c r="A39" s="1">
        <v>2013</v>
      </c>
      <c r="B39" s="6">
        <f>'1'!I38</f>
        <v>0.78391565313966582</v>
      </c>
      <c r="C39" s="6">
        <f>'1'!K38</f>
        <v>0.82598065106199936</v>
      </c>
      <c r="D39" s="6">
        <f>'2'!I38</f>
        <v>0.40970991011004193</v>
      </c>
      <c r="E39" s="6">
        <f>'2'!K38</f>
        <v>0.56055736705644266</v>
      </c>
      <c r="F39" s="6">
        <f>'3'!D39</f>
        <v>0.46977763810040296</v>
      </c>
      <c r="G39" s="6">
        <f>'8'!F37</f>
        <v>0.54489214035569467</v>
      </c>
      <c r="H39" s="6">
        <f>SUM(B39,D39,F39,G39)/4</f>
        <v>0.55207383542645128</v>
      </c>
      <c r="I39" s="6">
        <f t="shared" si="44"/>
        <v>0.60030194914363488</v>
      </c>
      <c r="J39" s="6">
        <f>'1'!S38</f>
        <v>0.78041368848678117</v>
      </c>
      <c r="K39" s="6">
        <f>'1'!U38</f>
        <v>0.8234587820320185</v>
      </c>
      <c r="L39" s="6">
        <f>'2'!S38</f>
        <v>0.41142917992852784</v>
      </c>
      <c r="M39" s="6">
        <f>'2'!U38</f>
        <v>0.56224462240520079</v>
      </c>
      <c r="N39" s="6">
        <f>'3'!G39</f>
        <v>0.57702659827716707</v>
      </c>
      <c r="O39" s="6">
        <f>'8'!K37</f>
        <v>0.58077476179259313</v>
      </c>
      <c r="P39" s="6">
        <f t="shared" si="45"/>
        <v>0.5874110571212674</v>
      </c>
      <c r="Q39" s="6">
        <f t="shared" si="46"/>
        <v>0.63587619112674476</v>
      </c>
      <c r="R39" s="6">
        <f>'1'!AC38</f>
        <v>0.67784558230130754</v>
      </c>
      <c r="S39" s="6">
        <f>'1'!AE38</f>
        <v>0.74623955394727759</v>
      </c>
      <c r="T39" s="6">
        <f>'2'!AC38</f>
        <v>0.28743823754604308</v>
      </c>
      <c r="U39" s="6">
        <f>'2'!AE38</f>
        <v>0.42522369661436715</v>
      </c>
      <c r="V39" s="6">
        <f>'3'!J39</f>
        <v>0.53141926966817787</v>
      </c>
      <c r="W39" s="6">
        <f>'8'!P37</f>
        <v>0.45768888125322715</v>
      </c>
      <c r="X39" s="6">
        <f t="shared" si="47"/>
        <v>0.4885979926921889</v>
      </c>
      <c r="Y39" s="6">
        <f t="shared" si="48"/>
        <v>0.54014285037076237</v>
      </c>
      <c r="Z39" s="6">
        <f>'1'!AM38</f>
        <v>0.85035307546605809</v>
      </c>
      <c r="AA39" s="6">
        <f>'1'!AO38</f>
        <v>0.8725194295894394</v>
      </c>
      <c r="AB39" s="6">
        <f>'2'!AM38</f>
        <v>0.27935868467500086</v>
      </c>
      <c r="AC39" s="6">
        <f>'2'!AO38</f>
        <v>0.41501082925109362</v>
      </c>
      <c r="AD39" s="6">
        <f>'3'!M39</f>
        <v>0.48505573871456531</v>
      </c>
      <c r="AE39" s="6">
        <f>'8'!U37</f>
        <v>0.43344560817458566</v>
      </c>
      <c r="AF39" s="6">
        <f>SUM(Z39,AB39,AD39,AE39)/4</f>
        <v>0.51205327675755252</v>
      </c>
      <c r="AG39" s="6">
        <f t="shared" si="50"/>
        <v>0.55150790143242101</v>
      </c>
      <c r="AH39" s="6">
        <f>'1'!AW38</f>
        <v>0.69308579298352047</v>
      </c>
      <c r="AI39" s="6">
        <f>'1'!AY38</f>
        <v>0.75814533863418476</v>
      </c>
      <c r="AJ39" s="6">
        <f>'2'!AW38</f>
        <v>0.33041638407903057</v>
      </c>
      <c r="AK39" s="6">
        <f>'2'!AY38</f>
        <v>0.47661553343877355</v>
      </c>
      <c r="AL39" s="6">
        <f>'3'!P39</f>
        <v>0.52870155496207683</v>
      </c>
      <c r="AM39" s="6">
        <f>'8'!Z37</f>
        <v>0.461866532785842</v>
      </c>
      <c r="AN39" s="6">
        <f t="shared" si="51"/>
        <v>0.50351756620261745</v>
      </c>
      <c r="AO39" s="6">
        <f t="shared" si="52"/>
        <v>0.5563322399552193</v>
      </c>
      <c r="AP39" s="6">
        <f>'1'!BG38</f>
        <v>0.69840448392964549</v>
      </c>
      <c r="AQ39" s="6">
        <f>'1'!BI38</f>
        <v>0.76226317079309547</v>
      </c>
      <c r="AR39" s="6">
        <f>'2'!BG38</f>
        <v>0.34669776359406468</v>
      </c>
      <c r="AS39" s="6">
        <f>'2'!BI38</f>
        <v>0.49491170914589538</v>
      </c>
      <c r="AT39" s="6">
        <f>'3'!S39</f>
        <v>0.5104226138830229</v>
      </c>
      <c r="AU39" s="6">
        <f>'8'!AE37</f>
        <v>0.53044628941297733</v>
      </c>
      <c r="AV39" s="6">
        <f t="shared" si="53"/>
        <v>0.52149278770492757</v>
      </c>
      <c r="AW39" s="6">
        <f t="shared" si="54"/>
        <v>0.57451094580874784</v>
      </c>
      <c r="AX39" s="6">
        <f>'1'!BQ38</f>
        <v>0.77193771012971912</v>
      </c>
      <c r="AY39" s="6">
        <f>'1'!BS38</f>
        <v>0.81732526202538436</v>
      </c>
      <c r="AZ39" s="6">
        <f>'2'!BQ38</f>
        <v>0.36387009006804855</v>
      </c>
      <c r="BA39" s="6">
        <f>'2'!BS38</f>
        <v>0.51358052079534977</v>
      </c>
      <c r="BB39" s="6">
        <f>'3'!V39</f>
        <v>0.43102361829978464</v>
      </c>
      <c r="BC39" s="6">
        <f>'8'!AJ37</f>
        <v>0.4822866810358965</v>
      </c>
      <c r="BD39" s="6">
        <f t="shared" si="55"/>
        <v>0.51227952488336215</v>
      </c>
      <c r="BE39" s="6">
        <f t="shared" si="56"/>
        <v>0.5610540205391038</v>
      </c>
      <c r="BF39" s="6">
        <f>'1'!CA38</f>
        <v>0.75352267929247985</v>
      </c>
      <c r="BG39" s="6">
        <f>'1'!CC38</f>
        <v>0.80385213042719017</v>
      </c>
      <c r="BH39" s="6">
        <f>'2'!CA38</f>
        <v>0.37875556560181539</v>
      </c>
      <c r="BI39" s="6">
        <f>'2'!CC38</f>
        <v>0.52927288530633165</v>
      </c>
      <c r="BJ39" s="6">
        <f>'3'!Y39</f>
        <v>0.48791329083836266</v>
      </c>
      <c r="BK39" s="6">
        <f>'8'!AO37</f>
        <v>0.55866886188655107</v>
      </c>
      <c r="BL39" s="6">
        <f t="shared" si="57"/>
        <v>0.54471509940480223</v>
      </c>
      <c r="BM39" s="6">
        <f t="shared" si="58"/>
        <v>0.59492679211460886</v>
      </c>
      <c r="BN39" s="6">
        <f>'1'!CK38</f>
        <v>0.72130275013780587</v>
      </c>
      <c r="BO39" s="6">
        <f>'1'!CM38</f>
        <v>0.77977722773739977</v>
      </c>
      <c r="BP39" s="6">
        <f>'2'!CK38</f>
        <v>0.51579568648302698</v>
      </c>
      <c r="BQ39" s="6">
        <f>'2'!CM38</f>
        <v>0.65615127136207207</v>
      </c>
      <c r="BR39" s="6">
        <f>'3'!AB39</f>
        <v>0.53743310384992826</v>
      </c>
      <c r="BS39" s="6">
        <f>'8'!AT37</f>
        <v>0.66750188197436888</v>
      </c>
      <c r="BT39" s="6">
        <f t="shared" si="59"/>
        <v>0.61050835561128247</v>
      </c>
      <c r="BU39" s="6">
        <f t="shared" si="60"/>
        <v>0.66021587123094228</v>
      </c>
      <c r="BV39" s="6">
        <f>'1'!CU38</f>
        <v>0.91666666666666674</v>
      </c>
      <c r="BW39" s="6">
        <f>'1'!CW38</f>
        <v>0.91666666666666663</v>
      </c>
      <c r="BX39" s="6">
        <f>'2'!CU38</f>
        <v>0.70302866898112359</v>
      </c>
      <c r="BY39" s="6">
        <f>'2'!CW38</f>
        <v>0.79298017306831869</v>
      </c>
      <c r="BZ39" s="6">
        <f>'3'!AE39</f>
        <v>0.69737713917490041</v>
      </c>
      <c r="CA39" s="6">
        <f>'8'!AY37</f>
        <v>0.69383694860576861</v>
      </c>
      <c r="CB39" s="6">
        <f t="shared" si="61"/>
        <v>0.75272735585711492</v>
      </c>
      <c r="CC39" s="6">
        <f t="shared" si="62"/>
        <v>0.77521523187891361</v>
      </c>
      <c r="CD39" s="6">
        <f>'1'!DE38</f>
        <v>0.79591792102415837</v>
      </c>
      <c r="CE39" s="6">
        <f>'1'!DG38</f>
        <v>0.83457007410149442</v>
      </c>
      <c r="CF39" s="6">
        <f>'2'!DE38</f>
        <v>0.41745219425249752</v>
      </c>
      <c r="CG39" s="6">
        <f>'2'!DG38</f>
        <v>0.56811557271168978</v>
      </c>
      <c r="CH39" s="6">
        <f>'3'!AH39</f>
        <v>0.3620834712952492</v>
      </c>
      <c r="CI39" s="6">
        <f>'8'!BD37</f>
        <v>0.56915221305090313</v>
      </c>
      <c r="CJ39" s="6">
        <f t="shared" si="63"/>
        <v>0.53615144990570207</v>
      </c>
      <c r="CK39" s="6">
        <f t="shared" si="64"/>
        <v>0.58348033278983413</v>
      </c>
    </row>
    <row r="40" spans="1:89">
      <c r="A40" s="1">
        <v>2014</v>
      </c>
      <c r="B40" s="6">
        <f>'1'!I39</f>
        <v>0.7952914218235565</v>
      </c>
      <c r="C40" s="6">
        <f>'1'!K39</f>
        <v>0.8341237628227901</v>
      </c>
      <c r="D40" s="6">
        <f>'2'!I39</f>
        <v>0.41590435925853519</v>
      </c>
      <c r="E40" s="6">
        <f>'2'!K39</f>
        <v>0.56661270175596745</v>
      </c>
      <c r="F40" s="6">
        <f>'3'!D40</f>
        <v>0.46977763810040296</v>
      </c>
      <c r="G40" s="6">
        <f>'8'!F38</f>
        <v>0.54928743619751053</v>
      </c>
      <c r="H40" s="6">
        <f>SUM(B40,D40,F40,G40)/4</f>
        <v>0.55756521384500135</v>
      </c>
      <c r="I40" s="6">
        <f t="shared" ref="I40" si="66">SUM(C40,E40,F40,G40)/4</f>
        <v>0.60495038471916773</v>
      </c>
      <c r="J40" s="6">
        <f>'1'!S39</f>
        <v>0.7719943134762326</v>
      </c>
      <c r="K40" s="6">
        <f>'1'!U39</f>
        <v>0.81736636261368811</v>
      </c>
      <c r="L40" s="6">
        <f>'2'!S39</f>
        <v>0.41976850773729701</v>
      </c>
      <c r="M40" s="6">
        <f>'2'!U39</f>
        <v>0.57035706632124183</v>
      </c>
      <c r="N40" s="6">
        <f>'3'!G40</f>
        <v>0.57702659827716707</v>
      </c>
      <c r="O40" s="6">
        <f>'8'!K38</f>
        <v>0.5848625146729004</v>
      </c>
      <c r="P40" s="6">
        <f t="shared" ref="P40" si="67">SUM(J40,L40,N40,O40)/4</f>
        <v>0.58841298354089933</v>
      </c>
      <c r="Q40" s="6">
        <f t="shared" ref="Q40" si="68">SUM(K40,M40,N40,O40)/4</f>
        <v>0.63740313547124938</v>
      </c>
      <c r="R40" s="6">
        <f>'1'!AC39</f>
        <v>0.67527278927639012</v>
      </c>
      <c r="S40" s="6">
        <f>'1'!AE39</f>
        <v>0.74421387292171493</v>
      </c>
      <c r="T40" s="6">
        <f>'2'!AC39</f>
        <v>0.29239520798013746</v>
      </c>
      <c r="U40" s="6">
        <f>'2'!AE39</f>
        <v>0.4313982451549645</v>
      </c>
      <c r="V40" s="6">
        <f>'3'!J40</f>
        <v>0.53141926966817787</v>
      </c>
      <c r="W40" s="6">
        <f>'8'!P38</f>
        <v>0.4770136998849614</v>
      </c>
      <c r="X40" s="6">
        <f t="shared" ref="X40" si="69">SUM(R40,T40,V40,W40)/4</f>
        <v>0.49402524170241674</v>
      </c>
      <c r="Y40" s="6">
        <f t="shared" ref="Y40" si="70">SUM(S40,U40,V40,W40)/4</f>
        <v>0.54601127190745469</v>
      </c>
      <c r="Z40" s="6">
        <f>'1'!AM39</f>
        <v>0.85979923416727111</v>
      </c>
      <c r="AA40" s="6">
        <f>'1'!AO39</f>
        <v>0.87894327974503739</v>
      </c>
      <c r="AB40" s="6">
        <f>'2'!AM39</f>
        <v>0.28517620153358997</v>
      </c>
      <c r="AC40" s="6">
        <f>'2'!AO39</f>
        <v>0.42238317993266561</v>
      </c>
      <c r="AD40" s="6">
        <f>'3'!M40</f>
        <v>0.48505573871456531</v>
      </c>
      <c r="AE40" s="6">
        <f>'8'!U38</f>
        <v>0.43867282577347827</v>
      </c>
      <c r="AF40" s="6">
        <f>SUM(Z40,AB40,AD40,AE40)/4</f>
        <v>0.51717600004722619</v>
      </c>
      <c r="AG40" s="6">
        <f t="shared" ref="AG40" si="71">SUM(AA40,AC40,AD40,AE40)/4</f>
        <v>0.55626375604143663</v>
      </c>
      <c r="AH40" s="6">
        <f>'1'!AW39</f>
        <v>0.7017231896591124</v>
      </c>
      <c r="AI40" s="6">
        <f>'1'!AY39</f>
        <v>0.76482296522069038</v>
      </c>
      <c r="AJ40" s="6">
        <f>'2'!AW39</f>
        <v>0.33320512808936692</v>
      </c>
      <c r="AK40" s="6">
        <f>'2'!AY39</f>
        <v>0.47979225151140925</v>
      </c>
      <c r="AL40" s="6">
        <f>'3'!P40</f>
        <v>0.52870155496207683</v>
      </c>
      <c r="AM40" s="6">
        <f>'8'!Z38</f>
        <v>0.46561161680441382</v>
      </c>
      <c r="AN40" s="6">
        <f t="shared" ref="AN40" si="72">SUM(AH40,AJ40,AL40,AM40)/4</f>
        <v>0.50731037237874255</v>
      </c>
      <c r="AO40" s="6">
        <f t="shared" ref="AO40" si="73">SUM(AI40,AK40,AL40,AM40)/4</f>
        <v>0.55973209712464755</v>
      </c>
      <c r="AP40" s="6">
        <f>'1'!BG39</f>
        <v>0.70196198247779396</v>
      </c>
      <c r="AQ40" s="6">
        <f>'1'!BI39</f>
        <v>0.76500686827176156</v>
      </c>
      <c r="AR40" s="6">
        <f>'2'!BG39</f>
        <v>0.35272385979242837</v>
      </c>
      <c r="AS40" s="6">
        <f>'2'!BI39</f>
        <v>0.50153429706368002</v>
      </c>
      <c r="AT40" s="6">
        <f>'3'!S40</f>
        <v>0.5104226138830229</v>
      </c>
      <c r="AU40" s="6">
        <f>'8'!AE38</f>
        <v>0.52665993777864373</v>
      </c>
      <c r="AV40" s="6">
        <f t="shared" ref="AV40" si="74">SUM(AP40,AR40,AT40,AU40)/4</f>
        <v>0.52294209848297224</v>
      </c>
      <c r="AW40" s="6">
        <f t="shared" ref="AW40" si="75">SUM(AQ40,AS40,AT40,AU40)/4</f>
        <v>0.57590592924927697</v>
      </c>
      <c r="AX40" s="6">
        <f>'1'!BQ39</f>
        <v>0.78354061085290583</v>
      </c>
      <c r="AY40" s="6">
        <f>'1'!BS39</f>
        <v>0.82571091304622868</v>
      </c>
      <c r="AZ40" s="6">
        <f>'2'!BQ39</f>
        <v>0.36788563402178903</v>
      </c>
      <c r="BA40" s="6">
        <f>'2'!BS39</f>
        <v>0.517857374220142</v>
      </c>
      <c r="BB40" s="6">
        <f>'3'!V40</f>
        <v>0.43102361829978464</v>
      </c>
      <c r="BC40" s="6">
        <f>'8'!AJ38</f>
        <v>0.48688046598010337</v>
      </c>
      <c r="BD40" s="6">
        <f t="shared" ref="BD40" si="76">SUM(AX40,AZ40,BB40,BC40)/4</f>
        <v>0.51733258228864565</v>
      </c>
      <c r="BE40" s="6">
        <f t="shared" ref="BE40" si="77">SUM(AY40,BA40,BB40,BC40)/4</f>
        <v>0.56536809288656464</v>
      </c>
      <c r="BF40" s="6">
        <f>'1'!CA39</f>
        <v>0.74467244825391565</v>
      </c>
      <c r="BG40" s="6">
        <f>'1'!CC39</f>
        <v>0.79730374191669284</v>
      </c>
      <c r="BH40" s="6">
        <f>'2'!CA39</f>
        <v>0.38674450904803453</v>
      </c>
      <c r="BI40" s="6">
        <f>'2'!CC39</f>
        <v>0.53751641872552847</v>
      </c>
      <c r="BJ40" s="6">
        <f>'3'!Y40</f>
        <v>0.48791329083836266</v>
      </c>
      <c r="BK40" s="6">
        <f>'8'!AO38</f>
        <v>0.56188620116232069</v>
      </c>
      <c r="BL40" s="6">
        <f t="shared" ref="BL40" si="78">SUM(BF40,BH40,BJ40,BK40)/4</f>
        <v>0.54530411232565834</v>
      </c>
      <c r="BM40" s="6">
        <f t="shared" ref="BM40" si="79">SUM(BG40,BI40,BJ40,BK40)/4</f>
        <v>0.59615491316072622</v>
      </c>
      <c r="BN40" s="6">
        <f>'1'!CK39</f>
        <v>0.62929607670513943</v>
      </c>
      <c r="BO40" s="6">
        <f>'1'!CM39</f>
        <v>0.7072152288484157</v>
      </c>
      <c r="BP40" s="6">
        <f>'2'!CK39</f>
        <v>0.5290269549123181</v>
      </c>
      <c r="BQ40" s="6">
        <f>'2'!CM39</f>
        <v>0.66700270311699295</v>
      </c>
      <c r="BR40" s="6">
        <f>'3'!AB40</f>
        <v>0.53743310384992826</v>
      </c>
      <c r="BS40" s="6">
        <f>'8'!AT38</f>
        <v>0.66352985021948163</v>
      </c>
      <c r="BT40" s="6">
        <f t="shared" ref="BT40" si="80">SUM(BN40,BP40,BR40,BS40)/4</f>
        <v>0.58982149642171688</v>
      </c>
      <c r="BU40" s="6">
        <f t="shared" ref="BU40" si="81">SUM(BO40,BQ40,BR40,BS40)/4</f>
        <v>0.64379522150870461</v>
      </c>
      <c r="BV40" s="6">
        <f>'1'!CU39</f>
        <v>0.91009907565932369</v>
      </c>
      <c r="BW40" s="6">
        <f>'1'!CW39</f>
        <v>0.91239072433209589</v>
      </c>
      <c r="BX40" s="6">
        <f>'2'!CU39</f>
        <v>0.70950221607032771</v>
      </c>
      <c r="BY40" s="6">
        <f>'2'!CW39</f>
        <v>0.79716007307165004</v>
      </c>
      <c r="BZ40" s="6">
        <f>'3'!AE40</f>
        <v>0.69737713917490041</v>
      </c>
      <c r="CA40" s="6">
        <f>'8'!AY38</f>
        <v>0.69734402971380804</v>
      </c>
      <c r="CB40" s="6">
        <f t="shared" ref="CB40" si="82">SUM(BV40,BX40,BZ40,CA40)/4</f>
        <v>0.75358061515458996</v>
      </c>
      <c r="CC40" s="6">
        <f t="shared" ref="CC40" si="83">SUM(BW40,BY40,BZ40,CA40)/4</f>
        <v>0.77606799157311357</v>
      </c>
      <c r="CD40" s="6">
        <f>'1'!DE39</f>
        <v>0.81834839778326018</v>
      </c>
      <c r="CE40" s="6">
        <f>'1'!DG39</f>
        <v>0.85040374544154507</v>
      </c>
      <c r="CF40" s="6">
        <f>'2'!DE39</f>
        <v>0.42132585794379557</v>
      </c>
      <c r="CG40" s="6">
        <f>'2'!DG39</f>
        <v>0.5718590674304701</v>
      </c>
      <c r="CH40" s="6">
        <f>'3'!AH40</f>
        <v>0.3620834712952492</v>
      </c>
      <c r="CI40" s="6">
        <f>'8'!BD38</f>
        <v>0.57900957962925936</v>
      </c>
      <c r="CJ40" s="6">
        <f t="shared" ref="CJ40" si="84">SUM(CD40,CF40,CH40,CI40)/4</f>
        <v>0.54519182666289101</v>
      </c>
      <c r="CK40" s="6">
        <f t="shared" ref="CK40" si="85">SUM(CE40,CG40,CH40,CI40)/4</f>
        <v>0.59083896594913088</v>
      </c>
    </row>
    <row r="42" spans="1:89">
      <c r="B42" s="6" t="s">
        <v>667</v>
      </c>
      <c r="R42" s="6" t="s">
        <v>667</v>
      </c>
      <c r="AH42" s="6" t="s">
        <v>667</v>
      </c>
      <c r="AX42" s="6" t="s">
        <v>667</v>
      </c>
      <c r="BN42" s="6" t="s">
        <v>667</v>
      </c>
      <c r="CD42" s="6" t="s">
        <v>667</v>
      </c>
    </row>
    <row r="43" spans="1:89">
      <c r="A43" s="1" t="s">
        <v>1095</v>
      </c>
      <c r="B43" s="6">
        <f>B40-B7</f>
        <v>0.54518730650341241</v>
      </c>
      <c r="C43" s="6">
        <f t="shared" ref="C43:BN43" si="86">C40-C7</f>
        <v>0.51032851322475536</v>
      </c>
      <c r="D43" s="6">
        <f t="shared" si="86"/>
        <v>0.18702026138503045</v>
      </c>
      <c r="E43" s="6">
        <f t="shared" si="86"/>
        <v>0.22001775453536837</v>
      </c>
      <c r="F43" s="6">
        <f t="shared" si="86"/>
        <v>-0.15170097964813423</v>
      </c>
      <c r="G43" s="6">
        <f t="shared" si="86"/>
        <v>-9.673124492063423E-2</v>
      </c>
      <c r="H43" s="6">
        <f t="shared" si="86"/>
        <v>0.12094383582991863</v>
      </c>
      <c r="I43" s="6">
        <f t="shared" si="86"/>
        <v>0.12047851079783878</v>
      </c>
      <c r="J43" s="6">
        <f t="shared" si="86"/>
        <v>0.68866098014289923</v>
      </c>
      <c r="K43" s="6">
        <f t="shared" si="86"/>
        <v>0.73403302928035474</v>
      </c>
      <c r="L43" s="6">
        <f t="shared" si="86"/>
        <v>0.28142189920756272</v>
      </c>
      <c r="M43" s="6">
        <f t="shared" si="86"/>
        <v>0.37248419009487344</v>
      </c>
      <c r="N43" s="6">
        <f t="shared" si="86"/>
        <v>0.19911858014967648</v>
      </c>
      <c r="O43" s="6">
        <f t="shared" si="86"/>
        <v>0.12388028874134982</v>
      </c>
      <c r="P43" s="6">
        <f t="shared" si="86"/>
        <v>0.32327043706037212</v>
      </c>
      <c r="Q43" s="6">
        <f t="shared" si="86"/>
        <v>0.35737902206656369</v>
      </c>
      <c r="R43" s="6">
        <f t="shared" si="86"/>
        <v>0.49235702135212167</v>
      </c>
      <c r="S43" s="6">
        <f t="shared" si="86"/>
        <v>0.50964439225751623</v>
      </c>
      <c r="T43" s="6">
        <f t="shared" si="86"/>
        <v>0.20906187464680415</v>
      </c>
      <c r="U43" s="6">
        <f t="shared" si="86"/>
        <v>0.34806491182163107</v>
      </c>
      <c r="V43" s="6">
        <f t="shared" si="86"/>
        <v>0.1131695068966555</v>
      </c>
      <c r="W43" s="6">
        <f t="shared" si="86"/>
        <v>6.7707993659821275E-4</v>
      </c>
      <c r="X43" s="6">
        <f t="shared" si="86"/>
        <v>0.20381637070804492</v>
      </c>
      <c r="Y43" s="6">
        <f t="shared" si="86"/>
        <v>0.24288897272810028</v>
      </c>
      <c r="Z43" s="6">
        <f t="shared" si="86"/>
        <v>0.60640748110886267</v>
      </c>
      <c r="AA43" s="6">
        <f t="shared" si="86"/>
        <v>0.55100325599474953</v>
      </c>
      <c r="AB43" s="6">
        <f t="shared" si="86"/>
        <v>0.16780543297973516</v>
      </c>
      <c r="AC43" s="6">
        <f t="shared" si="86"/>
        <v>0.26545918992994955</v>
      </c>
      <c r="AD43" s="6">
        <f t="shared" si="86"/>
        <v>-3.2531742343616221E-2</v>
      </c>
      <c r="AE43" s="6">
        <f t="shared" si="86"/>
        <v>-0.13055237024962024</v>
      </c>
      <c r="AF43" s="6">
        <f t="shared" si="86"/>
        <v>0.15278220037384038</v>
      </c>
      <c r="AG43" s="6">
        <f t="shared" si="86"/>
        <v>0.16334458333286561</v>
      </c>
      <c r="AH43" s="6">
        <f t="shared" si="86"/>
        <v>0.57899114521541606</v>
      </c>
      <c r="AI43" s="6">
        <f t="shared" si="86"/>
        <v>0.61855202916966778</v>
      </c>
      <c r="AJ43" s="6">
        <f t="shared" si="86"/>
        <v>0.15941539384118419</v>
      </c>
      <c r="AK43" s="6">
        <f t="shared" si="86"/>
        <v>0.21890002878896625</v>
      </c>
      <c r="AL43" s="6">
        <f t="shared" si="86"/>
        <v>0.19979916225983746</v>
      </c>
      <c r="AM43" s="6">
        <f t="shared" si="86"/>
        <v>-6.6216705504859086E-2</v>
      </c>
      <c r="AN43" s="6">
        <f t="shared" si="86"/>
        <v>0.21799724895289474</v>
      </c>
      <c r="AO43" s="6">
        <f t="shared" si="86"/>
        <v>0.24275862867840303</v>
      </c>
      <c r="AP43" s="6">
        <f t="shared" si="86"/>
        <v>0.52502158672079735</v>
      </c>
      <c r="AQ43" s="6">
        <f t="shared" si="86"/>
        <v>0.53882301522800324</v>
      </c>
      <c r="AR43" s="6">
        <f t="shared" si="86"/>
        <v>0.17704631923539774</v>
      </c>
      <c r="AS43" s="6">
        <f t="shared" si="86"/>
        <v>0.23747702028123296</v>
      </c>
      <c r="AT43" s="6">
        <f t="shared" si="86"/>
        <v>-6.9475190171386036E-2</v>
      </c>
      <c r="AU43" s="6">
        <f t="shared" si="86"/>
        <v>-5.2980522345356773E-2</v>
      </c>
      <c r="AV43" s="6">
        <f t="shared" si="86"/>
        <v>0.14490304835986306</v>
      </c>
      <c r="AW43" s="6">
        <f t="shared" si="86"/>
        <v>0.16346108074812327</v>
      </c>
      <c r="AX43" s="6">
        <f t="shared" si="86"/>
        <v>0.53163581195102494</v>
      </c>
      <c r="AY43" s="6">
        <f t="shared" si="86"/>
        <v>0.49964312635585728</v>
      </c>
      <c r="AZ43" s="6">
        <f t="shared" si="86"/>
        <v>0.16007704464748207</v>
      </c>
      <c r="BA43" s="6">
        <f t="shared" si="86"/>
        <v>0.20251251068805598</v>
      </c>
      <c r="BB43" s="6">
        <f t="shared" si="86"/>
        <v>-0.31441190533763019</v>
      </c>
      <c r="BC43" s="6">
        <f t="shared" si="86"/>
        <v>-0.2115439154192682</v>
      </c>
      <c r="BD43" s="6">
        <f t="shared" si="86"/>
        <v>4.143925896040207E-2</v>
      </c>
      <c r="BE43" s="6">
        <f t="shared" si="86"/>
        <v>4.4049954071753716E-2</v>
      </c>
      <c r="BF43" s="6">
        <f t="shared" si="86"/>
        <v>0.52844610336793152</v>
      </c>
      <c r="BG43" s="6">
        <f t="shared" si="86"/>
        <v>0.51738107851022708</v>
      </c>
      <c r="BH43" s="6">
        <f t="shared" si="86"/>
        <v>0.14928190537500186</v>
      </c>
      <c r="BI43" s="6">
        <f t="shared" si="86"/>
        <v>0.1786861517759516</v>
      </c>
      <c r="BJ43" s="6">
        <f t="shared" si="86"/>
        <v>1.0251230524263688E-2</v>
      </c>
      <c r="BK43" s="6">
        <f t="shared" si="86"/>
        <v>-7.0114534961060349E-2</v>
      </c>
      <c r="BL43" s="6">
        <f t="shared" si="86"/>
        <v>0.15446617607653412</v>
      </c>
      <c r="BM43" s="6">
        <f t="shared" si="86"/>
        <v>0.15905098146234553</v>
      </c>
      <c r="BN43" s="6">
        <f t="shared" si="86"/>
        <v>0.36428645968256018</v>
      </c>
      <c r="BO43" s="6">
        <f t="shared" ref="BO43:CK43" si="87">BO40-BO7</f>
        <v>0.36478097188342601</v>
      </c>
      <c r="BP43" s="6">
        <f t="shared" si="87"/>
        <v>0.24766508343109378</v>
      </c>
      <c r="BQ43" s="6">
        <f t="shared" si="87"/>
        <v>0.24944229291394965</v>
      </c>
      <c r="BR43" s="6">
        <f t="shared" si="87"/>
        <v>0.18824408285168936</v>
      </c>
      <c r="BS43" s="6">
        <f t="shared" si="87"/>
        <v>-5.9692139137137779E-2</v>
      </c>
      <c r="BT43" s="6">
        <f t="shared" si="87"/>
        <v>0.18512587170705141</v>
      </c>
      <c r="BU43" s="6">
        <f t="shared" si="87"/>
        <v>0.18569380212798181</v>
      </c>
      <c r="BV43" s="6">
        <f t="shared" si="87"/>
        <v>0.51783768430539556</v>
      </c>
      <c r="BW43" s="6">
        <f t="shared" si="87"/>
        <v>0.42495308800758846</v>
      </c>
      <c r="BX43" s="6">
        <f t="shared" si="87"/>
        <v>0.15901224543035763</v>
      </c>
      <c r="BY43" s="6">
        <f t="shared" si="87"/>
        <v>0.1129914837235062</v>
      </c>
      <c r="BZ43" s="6">
        <f t="shared" si="87"/>
        <v>6.2447084590893098E-3</v>
      </c>
      <c r="CA43" s="6">
        <f t="shared" si="87"/>
        <v>-2.269691470025903E-2</v>
      </c>
      <c r="CB43" s="6">
        <f t="shared" si="87"/>
        <v>0.16509943087364587</v>
      </c>
      <c r="CC43" s="6">
        <f t="shared" si="87"/>
        <v>0.13037309137248121</v>
      </c>
      <c r="CD43" s="6">
        <f t="shared" si="87"/>
        <v>0.497234871903943</v>
      </c>
      <c r="CE43" s="6">
        <f t="shared" si="87"/>
        <v>0.44111435857970382</v>
      </c>
      <c r="CF43" s="6">
        <f t="shared" si="87"/>
        <v>0.15396328164928602</v>
      </c>
      <c r="CG43" s="6">
        <f t="shared" si="87"/>
        <v>0.17236505538518976</v>
      </c>
      <c r="CH43" s="6">
        <f t="shared" si="87"/>
        <v>-0.30142893135345161</v>
      </c>
      <c r="CI43" s="6">
        <f t="shared" si="87"/>
        <v>-3.1515797775993448E-2</v>
      </c>
      <c r="CJ43" s="6">
        <f t="shared" si="87"/>
        <v>7.9563356105945893E-2</v>
      </c>
      <c r="CK43" s="6">
        <f t="shared" si="87"/>
        <v>7.0133671208862047E-2</v>
      </c>
    </row>
    <row r="44" spans="1:89">
      <c r="B44" s="6" t="s">
        <v>19</v>
      </c>
      <c r="R44" s="6" t="s">
        <v>301</v>
      </c>
      <c r="AH44" s="6" t="s">
        <v>301</v>
      </c>
      <c r="AX44" s="6" t="s">
        <v>301</v>
      </c>
      <c r="BN44" s="6" t="s">
        <v>301</v>
      </c>
      <c r="CD44" s="6" t="s">
        <v>301</v>
      </c>
    </row>
    <row r="45" spans="1:89">
      <c r="B45" s="6" t="s">
        <v>1091</v>
      </c>
    </row>
    <row r="46" spans="1:89">
      <c r="B46" s="6" t="s">
        <v>1163</v>
      </c>
    </row>
    <row r="49" spans="2:8">
      <c r="B49" s="22"/>
      <c r="D49" s="22"/>
      <c r="F49" s="22"/>
      <c r="G49" s="22"/>
      <c r="H49" s="22"/>
    </row>
    <row r="50" spans="2:8">
      <c r="B50" s="22"/>
      <c r="D50" s="22"/>
      <c r="F50" s="22"/>
      <c r="G50" s="22"/>
      <c r="H50" s="22"/>
    </row>
    <row r="51" spans="2:8">
      <c r="B51" s="22"/>
      <c r="D51" s="22"/>
      <c r="F51" s="22"/>
      <c r="G51" s="22"/>
      <c r="H51" s="22"/>
    </row>
    <row r="52" spans="2:8">
      <c r="B52" s="22"/>
      <c r="D52" s="22"/>
      <c r="F52" s="22"/>
      <c r="G52" s="22"/>
      <c r="H52" s="22"/>
    </row>
  </sheetData>
  <phoneticPr fontId="2" type="noConversion"/>
  <pageMargins left="0.35433070866141736" right="0.35433070866141736" top="0.39370078740157483" bottom="0.39370078740157483" header="0.51181102362204722" footer="0.51181102362204722"/>
  <pageSetup scale="80" orientation="landscape" r:id="rId1"/>
  <headerFooter alignWithMargins="0"/>
  <colBreaks count="5" manualBreakCount="5">
    <brk id="17" max="1048575" man="1"/>
    <brk id="33" max="1048575" man="1"/>
    <brk id="49" max="1048575" man="1"/>
    <brk id="65" max="1048575" man="1"/>
    <brk id="81" max="1048575" man="1"/>
  </colBreaks>
</worksheet>
</file>

<file path=xl/worksheets/sheet11.xml><?xml version="1.0" encoding="utf-8"?>
<worksheet xmlns="http://schemas.openxmlformats.org/spreadsheetml/2006/main" xmlns:r="http://schemas.openxmlformats.org/officeDocument/2006/relationships">
  <dimension ref="A1:CK45"/>
  <sheetViews>
    <sheetView view="pageBreakPreview" zoomScale="85" zoomScaleSheetLayoutView="85" workbookViewId="0">
      <pane xSplit="1" ySplit="5" topLeftCell="B18" activePane="bottomRight" state="frozen"/>
      <selection activeCell="O54" sqref="O54"/>
      <selection pane="topRight" activeCell="O54" sqref="O54"/>
      <selection pane="bottomLeft" activeCell="O54" sqref="O54"/>
      <selection pane="bottomRight" activeCell="O54" sqref="O54"/>
    </sheetView>
  </sheetViews>
  <sheetFormatPr defaultColWidth="8.875" defaultRowHeight="12.75"/>
  <cols>
    <col min="1" max="1" width="8.875" style="1"/>
    <col min="2" max="89" width="8.875" style="6"/>
    <col min="90" max="16384" width="8.875" style="1"/>
  </cols>
  <sheetData>
    <row r="1" spans="1:89">
      <c r="B1" s="6" t="s">
        <v>423</v>
      </c>
      <c r="R1" s="6" t="s">
        <v>424</v>
      </c>
      <c r="AH1" s="6" t="s">
        <v>425</v>
      </c>
      <c r="AX1" s="6" t="s">
        <v>426</v>
      </c>
      <c r="BN1" s="6" t="s">
        <v>427</v>
      </c>
      <c r="CD1" s="6" t="s">
        <v>428</v>
      </c>
    </row>
    <row r="3" spans="1:89">
      <c r="B3" s="6" t="s">
        <v>272</v>
      </c>
      <c r="J3" s="6" t="s">
        <v>291</v>
      </c>
      <c r="R3" s="6" t="s">
        <v>292</v>
      </c>
      <c r="Z3" s="6" t="s">
        <v>293</v>
      </c>
      <c r="AH3" s="6" t="s">
        <v>294</v>
      </c>
      <c r="AP3" s="6" t="s">
        <v>295</v>
      </c>
      <c r="AX3" s="6" t="s">
        <v>296</v>
      </c>
      <c r="BF3" s="6" t="s">
        <v>297</v>
      </c>
      <c r="BN3" s="6" t="s">
        <v>298</v>
      </c>
      <c r="BV3" s="6" t="s">
        <v>299</v>
      </c>
      <c r="CD3" s="6" t="s">
        <v>300</v>
      </c>
    </row>
    <row r="4" spans="1:89" s="3" customFormat="1" ht="99.75" customHeight="1">
      <c r="B4" s="7" t="s">
        <v>22</v>
      </c>
      <c r="C4" s="7" t="s">
        <v>141</v>
      </c>
      <c r="D4" s="7" t="s">
        <v>23</v>
      </c>
      <c r="E4" s="7" t="s">
        <v>142</v>
      </c>
      <c r="F4" s="7" t="s">
        <v>516</v>
      </c>
      <c r="G4" s="7" t="s">
        <v>20</v>
      </c>
      <c r="H4" s="7" t="s">
        <v>21</v>
      </c>
      <c r="I4" s="7" t="s">
        <v>143</v>
      </c>
      <c r="J4" s="7" t="s">
        <v>22</v>
      </c>
      <c r="K4" s="7" t="s">
        <v>141</v>
      </c>
      <c r="L4" s="7" t="s">
        <v>23</v>
      </c>
      <c r="M4" s="7" t="s">
        <v>142</v>
      </c>
      <c r="N4" s="7" t="s">
        <v>516</v>
      </c>
      <c r="O4" s="7" t="s">
        <v>20</v>
      </c>
      <c r="P4" s="7" t="s">
        <v>21</v>
      </c>
      <c r="Q4" s="7" t="s">
        <v>143</v>
      </c>
      <c r="R4" s="7" t="s">
        <v>22</v>
      </c>
      <c r="S4" s="7" t="s">
        <v>141</v>
      </c>
      <c r="T4" s="7" t="s">
        <v>23</v>
      </c>
      <c r="U4" s="7" t="s">
        <v>142</v>
      </c>
      <c r="V4" s="7" t="s">
        <v>516</v>
      </c>
      <c r="W4" s="7" t="s">
        <v>20</v>
      </c>
      <c r="X4" s="7" t="s">
        <v>21</v>
      </c>
      <c r="Y4" s="7" t="s">
        <v>143</v>
      </c>
      <c r="Z4" s="7" t="s">
        <v>22</v>
      </c>
      <c r="AA4" s="7" t="s">
        <v>141</v>
      </c>
      <c r="AB4" s="7" t="s">
        <v>23</v>
      </c>
      <c r="AC4" s="7" t="s">
        <v>142</v>
      </c>
      <c r="AD4" s="7" t="s">
        <v>516</v>
      </c>
      <c r="AE4" s="7" t="s">
        <v>20</v>
      </c>
      <c r="AF4" s="7" t="s">
        <v>21</v>
      </c>
      <c r="AG4" s="7" t="s">
        <v>143</v>
      </c>
      <c r="AH4" s="7" t="s">
        <v>22</v>
      </c>
      <c r="AI4" s="7" t="s">
        <v>141</v>
      </c>
      <c r="AJ4" s="7" t="s">
        <v>23</v>
      </c>
      <c r="AK4" s="7" t="s">
        <v>142</v>
      </c>
      <c r="AL4" s="7" t="s">
        <v>516</v>
      </c>
      <c r="AM4" s="7" t="s">
        <v>20</v>
      </c>
      <c r="AN4" s="7" t="s">
        <v>21</v>
      </c>
      <c r="AO4" s="7" t="s">
        <v>143</v>
      </c>
      <c r="AP4" s="7" t="s">
        <v>22</v>
      </c>
      <c r="AQ4" s="7" t="s">
        <v>141</v>
      </c>
      <c r="AR4" s="7" t="s">
        <v>23</v>
      </c>
      <c r="AS4" s="7" t="s">
        <v>142</v>
      </c>
      <c r="AT4" s="7" t="s">
        <v>516</v>
      </c>
      <c r="AU4" s="7" t="s">
        <v>20</v>
      </c>
      <c r="AV4" s="7" t="s">
        <v>21</v>
      </c>
      <c r="AW4" s="7" t="s">
        <v>143</v>
      </c>
      <c r="AX4" s="7" t="s">
        <v>22</v>
      </c>
      <c r="AY4" s="7" t="s">
        <v>141</v>
      </c>
      <c r="AZ4" s="7" t="s">
        <v>23</v>
      </c>
      <c r="BA4" s="7" t="s">
        <v>142</v>
      </c>
      <c r="BB4" s="7" t="s">
        <v>516</v>
      </c>
      <c r="BC4" s="7" t="s">
        <v>20</v>
      </c>
      <c r="BD4" s="7" t="s">
        <v>21</v>
      </c>
      <c r="BE4" s="7" t="s">
        <v>143</v>
      </c>
      <c r="BF4" s="7" t="s">
        <v>22</v>
      </c>
      <c r="BG4" s="7" t="s">
        <v>141</v>
      </c>
      <c r="BH4" s="7" t="s">
        <v>23</v>
      </c>
      <c r="BI4" s="7" t="s">
        <v>142</v>
      </c>
      <c r="BJ4" s="7" t="s">
        <v>516</v>
      </c>
      <c r="BK4" s="7" t="s">
        <v>20</v>
      </c>
      <c r="BL4" s="7" t="s">
        <v>21</v>
      </c>
      <c r="BM4" s="7" t="s">
        <v>143</v>
      </c>
      <c r="BN4" s="7" t="s">
        <v>22</v>
      </c>
      <c r="BO4" s="7" t="s">
        <v>141</v>
      </c>
      <c r="BP4" s="7" t="s">
        <v>23</v>
      </c>
      <c r="BQ4" s="7" t="s">
        <v>142</v>
      </c>
      <c r="BR4" s="7" t="s">
        <v>516</v>
      </c>
      <c r="BS4" s="7" t="s">
        <v>20</v>
      </c>
      <c r="BT4" s="7" t="s">
        <v>21</v>
      </c>
      <c r="BU4" s="7" t="s">
        <v>143</v>
      </c>
      <c r="BV4" s="7" t="s">
        <v>22</v>
      </c>
      <c r="BW4" s="7" t="s">
        <v>141</v>
      </c>
      <c r="BX4" s="7" t="s">
        <v>23</v>
      </c>
      <c r="BY4" s="7" t="s">
        <v>142</v>
      </c>
      <c r="BZ4" s="7" t="s">
        <v>516</v>
      </c>
      <c r="CA4" s="7" t="s">
        <v>20</v>
      </c>
      <c r="CB4" s="7" t="s">
        <v>21</v>
      </c>
      <c r="CC4" s="7" t="s">
        <v>143</v>
      </c>
      <c r="CD4" s="7" t="s">
        <v>22</v>
      </c>
      <c r="CE4" s="7" t="s">
        <v>141</v>
      </c>
      <c r="CF4" s="7" t="s">
        <v>23</v>
      </c>
      <c r="CG4" s="7" t="s">
        <v>142</v>
      </c>
      <c r="CH4" s="7" t="s">
        <v>516</v>
      </c>
      <c r="CI4" s="7" t="s">
        <v>20</v>
      </c>
      <c r="CJ4" s="7" t="s">
        <v>21</v>
      </c>
      <c r="CK4" s="7" t="s">
        <v>143</v>
      </c>
    </row>
    <row r="5" spans="1:89" ht="49.5" customHeight="1">
      <c r="B5" s="6" t="s">
        <v>82</v>
      </c>
      <c r="C5" s="6" t="s">
        <v>218</v>
      </c>
      <c r="D5" s="6" t="s">
        <v>83</v>
      </c>
      <c r="E5" s="6" t="s">
        <v>145</v>
      </c>
      <c r="F5" s="6" t="s">
        <v>84</v>
      </c>
      <c r="G5" s="6" t="s">
        <v>85</v>
      </c>
      <c r="H5" s="6" t="s">
        <v>150</v>
      </c>
      <c r="I5" s="6" t="s">
        <v>151</v>
      </c>
      <c r="J5" s="6" t="s">
        <v>87</v>
      </c>
      <c r="K5" s="6" t="s">
        <v>147</v>
      </c>
      <c r="L5" s="6" t="s">
        <v>88</v>
      </c>
      <c r="M5" s="6" t="s">
        <v>148</v>
      </c>
      <c r="N5" s="6" t="s">
        <v>89</v>
      </c>
      <c r="O5" s="6" t="s">
        <v>106</v>
      </c>
      <c r="P5" s="6" t="s">
        <v>152</v>
      </c>
      <c r="Q5" s="6" t="s">
        <v>153</v>
      </c>
      <c r="R5" s="6" t="s">
        <v>82</v>
      </c>
      <c r="S5" s="6" t="s">
        <v>218</v>
      </c>
      <c r="T5" s="6" t="s">
        <v>83</v>
      </c>
      <c r="U5" s="6" t="s">
        <v>145</v>
      </c>
      <c r="V5" s="6" t="s">
        <v>84</v>
      </c>
      <c r="W5" s="6" t="s">
        <v>85</v>
      </c>
      <c r="X5" s="6" t="s">
        <v>150</v>
      </c>
      <c r="Y5" s="6" t="s">
        <v>151</v>
      </c>
      <c r="Z5" s="6" t="s">
        <v>87</v>
      </c>
      <c r="AA5" s="6" t="s">
        <v>147</v>
      </c>
      <c r="AB5" s="6" t="s">
        <v>88</v>
      </c>
      <c r="AC5" s="6" t="s">
        <v>148</v>
      </c>
      <c r="AD5" s="6" t="s">
        <v>89</v>
      </c>
      <c r="AE5" s="6" t="s">
        <v>106</v>
      </c>
      <c r="AF5" s="6" t="s">
        <v>152</v>
      </c>
      <c r="AG5" s="6" t="s">
        <v>153</v>
      </c>
      <c r="AH5" s="6" t="s">
        <v>82</v>
      </c>
      <c r="AI5" s="6" t="s">
        <v>218</v>
      </c>
      <c r="AJ5" s="6" t="s">
        <v>83</v>
      </c>
      <c r="AK5" s="6" t="s">
        <v>145</v>
      </c>
      <c r="AL5" s="6" t="s">
        <v>84</v>
      </c>
      <c r="AM5" s="6" t="s">
        <v>85</v>
      </c>
      <c r="AN5" s="6" t="s">
        <v>150</v>
      </c>
      <c r="AO5" s="6" t="s">
        <v>151</v>
      </c>
      <c r="AP5" s="6" t="s">
        <v>87</v>
      </c>
      <c r="AQ5" s="6" t="s">
        <v>147</v>
      </c>
      <c r="AR5" s="6" t="s">
        <v>88</v>
      </c>
      <c r="AS5" s="6" t="s">
        <v>148</v>
      </c>
      <c r="AT5" s="6" t="s">
        <v>89</v>
      </c>
      <c r="AU5" s="6" t="s">
        <v>106</v>
      </c>
      <c r="AV5" s="6" t="s">
        <v>152</v>
      </c>
      <c r="AW5" s="6" t="s">
        <v>153</v>
      </c>
      <c r="AX5" s="6" t="s">
        <v>82</v>
      </c>
      <c r="AY5" s="6" t="s">
        <v>218</v>
      </c>
      <c r="AZ5" s="6" t="s">
        <v>83</v>
      </c>
      <c r="BA5" s="6" t="s">
        <v>145</v>
      </c>
      <c r="BB5" s="6" t="s">
        <v>84</v>
      </c>
      <c r="BC5" s="6" t="s">
        <v>85</v>
      </c>
      <c r="BD5" s="6" t="s">
        <v>150</v>
      </c>
      <c r="BE5" s="6" t="s">
        <v>151</v>
      </c>
      <c r="BF5" s="6" t="s">
        <v>87</v>
      </c>
      <c r="BG5" s="6" t="s">
        <v>147</v>
      </c>
      <c r="BH5" s="6" t="s">
        <v>88</v>
      </c>
      <c r="BI5" s="6" t="s">
        <v>148</v>
      </c>
      <c r="BJ5" s="6" t="s">
        <v>89</v>
      </c>
      <c r="BK5" s="6" t="s">
        <v>106</v>
      </c>
      <c r="BL5" s="6" t="s">
        <v>152</v>
      </c>
      <c r="BM5" s="6" t="s">
        <v>153</v>
      </c>
      <c r="BN5" s="6" t="s">
        <v>82</v>
      </c>
      <c r="BO5" s="6" t="s">
        <v>218</v>
      </c>
      <c r="BP5" s="6" t="s">
        <v>83</v>
      </c>
      <c r="BQ5" s="6" t="s">
        <v>145</v>
      </c>
      <c r="BR5" s="6" t="s">
        <v>84</v>
      </c>
      <c r="BS5" s="6" t="s">
        <v>85</v>
      </c>
      <c r="BT5" s="6" t="s">
        <v>150</v>
      </c>
      <c r="BU5" s="6" t="s">
        <v>151</v>
      </c>
      <c r="BV5" s="6" t="s">
        <v>87</v>
      </c>
      <c r="BW5" s="6" t="s">
        <v>147</v>
      </c>
      <c r="BX5" s="6" t="s">
        <v>88</v>
      </c>
      <c r="BY5" s="6" t="s">
        <v>148</v>
      </c>
      <c r="BZ5" s="6" t="s">
        <v>89</v>
      </c>
      <c r="CA5" s="6" t="s">
        <v>106</v>
      </c>
      <c r="CB5" s="6" t="s">
        <v>152</v>
      </c>
      <c r="CC5" s="6" t="s">
        <v>153</v>
      </c>
      <c r="CD5" s="6" t="s">
        <v>82</v>
      </c>
      <c r="CE5" s="6" t="s">
        <v>218</v>
      </c>
      <c r="CF5" s="6" t="s">
        <v>83</v>
      </c>
      <c r="CG5" s="6" t="s">
        <v>145</v>
      </c>
      <c r="CH5" s="6" t="s">
        <v>84</v>
      </c>
      <c r="CI5" s="6" t="s">
        <v>85</v>
      </c>
      <c r="CJ5" s="6" t="s">
        <v>150</v>
      </c>
      <c r="CK5" s="6" t="s">
        <v>151</v>
      </c>
    </row>
    <row r="6" spans="1:89">
      <c r="A6" s="1">
        <v>1981</v>
      </c>
      <c r="B6" s="6">
        <f>'1'!I6</f>
        <v>0.25010411532014409</v>
      </c>
      <c r="C6" s="6">
        <f>'1'!K6</f>
        <v>0.32379524959803474</v>
      </c>
      <c r="D6" s="6">
        <f>'2'!I6</f>
        <v>0.22888409787350475</v>
      </c>
      <c r="E6" s="6">
        <f>'2'!K6</f>
        <v>0.34659494722059908</v>
      </c>
      <c r="F6" s="6">
        <f>'3'!D7</f>
        <v>0.62147861774853719</v>
      </c>
      <c r="G6" s="6">
        <f>'8'!F5</f>
        <v>0.64601868111814476</v>
      </c>
      <c r="H6" s="6">
        <f t="shared" ref="H6:H27" si="0">(0.7)*B6+(0.1)*D6+(0.1)*F6+(0.1)*G6</f>
        <v>0.3247110203981195</v>
      </c>
      <c r="I6" s="6">
        <f t="shared" ref="I6:I27" si="1">(0.7)*C6+(0.1)*E6+(0.1)*F6+(0.1)*G6</f>
        <v>0.38806589932735236</v>
      </c>
      <c r="J6" s="6">
        <f>'1'!S6</f>
        <v>8.3333333333333356E-2</v>
      </c>
      <c r="K6" s="6">
        <f>'1'!U6</f>
        <v>8.3333333333333329E-2</v>
      </c>
      <c r="L6" s="6">
        <f>'2'!S6</f>
        <v>0.13834660852973429</v>
      </c>
      <c r="M6" s="6">
        <f>'2'!U6</f>
        <v>0.19787287622636837</v>
      </c>
      <c r="N6" s="6">
        <f>'3'!G7</f>
        <v>0.37790801812749059</v>
      </c>
      <c r="O6" s="6">
        <f>'8'!K5</f>
        <v>0.46098222593155058</v>
      </c>
      <c r="P6" s="6">
        <f t="shared" ref="P6:P27" si="2">(0.7)*J6+(0.1)*L6+(0.1)*N6+(0.1)*O6</f>
        <v>0.15605701859221088</v>
      </c>
      <c r="Q6" s="6">
        <f t="shared" ref="Q6:Q27" si="3">(0.7)*K6+(0.1)*M6+(0.1)*N6+(0.1)*O6</f>
        <v>0.16200964536187429</v>
      </c>
      <c r="R6" s="6">
        <f>'1'!AC6</f>
        <v>0.18291576792426845</v>
      </c>
      <c r="S6" s="6">
        <f>'1'!AE6</f>
        <v>0.23456948066419867</v>
      </c>
      <c r="T6" s="6">
        <f>'2'!AC6</f>
        <v>8.3333333333333329E-2</v>
      </c>
      <c r="U6" s="6">
        <f>'2'!AE6</f>
        <v>8.3333333333333412E-2</v>
      </c>
      <c r="V6" s="6">
        <f>'3'!J7</f>
        <v>0.41824976277152237</v>
      </c>
      <c r="W6" s="6">
        <f>'8'!P5</f>
        <v>0.47633661994836318</v>
      </c>
      <c r="X6" s="6">
        <f t="shared" ref="X6:X27" si="4">(0.7)*R6+(0.1)*T6+(0.1)*V6+(0.1)*W6</f>
        <v>0.22583300915230978</v>
      </c>
      <c r="Y6" s="6">
        <f t="shared" ref="Y6:Y27" si="5">(0.7)*S6+(0.1)*U6+(0.1)*V6+(0.1)*W6</f>
        <v>0.26199060807026098</v>
      </c>
      <c r="Z6" s="6">
        <f>'1'!AM6</f>
        <v>0.25339175305840839</v>
      </c>
      <c r="AA6" s="6">
        <f>'1'!AO6</f>
        <v>0.32794002375028786</v>
      </c>
      <c r="AB6" s="6">
        <f>'2'!AM6</f>
        <v>0.1173707685538548</v>
      </c>
      <c r="AC6" s="6">
        <f>'2'!AO6</f>
        <v>0.15692399000271609</v>
      </c>
      <c r="AD6" s="6">
        <f>'3'!M7</f>
        <v>0.51758748105818153</v>
      </c>
      <c r="AE6" s="6">
        <f>'8'!U5</f>
        <v>0.56922519602309851</v>
      </c>
      <c r="AF6" s="6">
        <f t="shared" ref="AF6:AF27" si="6">(0.7)*Z6+(0.1)*AB6+(0.1)*AD6+(0.1)*AE6</f>
        <v>0.29779257170439932</v>
      </c>
      <c r="AG6" s="6">
        <f t="shared" ref="AG6:AG27" si="7">(0.7)*AA6+(0.1)*AC6+(0.1)*AD6+(0.1)*AE6</f>
        <v>0.35393168333360114</v>
      </c>
      <c r="AH6" s="6">
        <f>'1'!AW6</f>
        <v>0.1227320444436963</v>
      </c>
      <c r="AI6" s="6">
        <f>'1'!AY6</f>
        <v>0.14627093605102265</v>
      </c>
      <c r="AJ6" s="6">
        <f>'2'!AW6</f>
        <v>0.17378973424818273</v>
      </c>
      <c r="AK6" s="6">
        <f>'2'!AY6</f>
        <v>0.260892222722443</v>
      </c>
      <c r="AL6" s="6">
        <f>'3'!P7</f>
        <v>0.32890239270223937</v>
      </c>
      <c r="AM6" s="6">
        <f>'8'!Z5</f>
        <v>0.53182832230927291</v>
      </c>
      <c r="AN6" s="6">
        <f t="shared" ref="AN6:AN27" si="8">(0.7)*AH6+(0.1)*AJ6+(0.1)*AL6+(0.1)*AM6</f>
        <v>0.1893644760365569</v>
      </c>
      <c r="AO6" s="6">
        <f t="shared" ref="AO6:AO27" si="9">(0.7)*AI6+(0.1)*AK6+(0.1)*AL6+(0.1)*AM6</f>
        <v>0.21455194900911137</v>
      </c>
      <c r="AP6" s="6">
        <f>'1'!BG6</f>
        <v>0.17694039575699663</v>
      </c>
      <c r="AQ6" s="6">
        <f>'1'!BI6</f>
        <v>0.22618385304375832</v>
      </c>
      <c r="AR6" s="6">
        <f>'2'!BG6</f>
        <v>0.17567754055703064</v>
      </c>
      <c r="AS6" s="6">
        <f>'2'!BI6</f>
        <v>0.26405727678244706</v>
      </c>
      <c r="AT6" s="6">
        <f>'3'!S7</f>
        <v>0.57989780405440894</v>
      </c>
      <c r="AU6" s="6">
        <f>'8'!AE5</f>
        <v>0.5796404601240005</v>
      </c>
      <c r="AV6" s="6">
        <f t="shared" ref="AV6:AV27" si="10">(0.7)*AP6+(0.1)*AR6+(0.1)*AT6+(0.1)*AU6</f>
        <v>0.25737985750344167</v>
      </c>
      <c r="AW6" s="6">
        <f t="shared" ref="AW6:AW27" si="11">(0.7)*AQ6+(0.1)*AS6+(0.1)*AT6+(0.1)*AU6</f>
        <v>0.30068825122671644</v>
      </c>
      <c r="AX6" s="6">
        <f>'1'!BQ6</f>
        <v>0.25190479890188094</v>
      </c>
      <c r="AY6" s="6">
        <f>'1'!BS6</f>
        <v>0.3260677866903714</v>
      </c>
      <c r="AZ6" s="6">
        <f>'2'!BQ6</f>
        <v>0.20780858937430696</v>
      </c>
      <c r="BA6" s="6">
        <f>'2'!BS6</f>
        <v>0.31534486353208602</v>
      </c>
      <c r="BB6" s="6">
        <f>'3'!V7</f>
        <v>0.74543552363741483</v>
      </c>
      <c r="BC6" s="6">
        <f>'8'!AJ5</f>
        <v>0.69842438139937157</v>
      </c>
      <c r="BD6" s="6">
        <f t="shared" ref="BD6:BD27" si="12">(0.7)*AX6+(0.1)*AZ6+(0.1)*BB6+(0.1)*BC6</f>
        <v>0.34150020867242603</v>
      </c>
      <c r="BE6" s="6">
        <f t="shared" ref="BE6:BE27" si="13">(0.7)*AY6+(0.1)*BA6+(0.1)*BB6+(0.1)*BC6</f>
        <v>0.40416792754014724</v>
      </c>
      <c r="BF6" s="6">
        <f>'1'!CA6</f>
        <v>0.21622634488598411</v>
      </c>
      <c r="BG6" s="6">
        <f>'1'!CC6</f>
        <v>0.27992266340646577</v>
      </c>
      <c r="BH6" s="6">
        <f>'2'!CA6</f>
        <v>0.23746260367303268</v>
      </c>
      <c r="BI6" s="6">
        <f>'2'!CC6</f>
        <v>0.35883026694957687</v>
      </c>
      <c r="BJ6" s="6">
        <f>'3'!Y7</f>
        <v>0.47766206031409897</v>
      </c>
      <c r="BK6" s="6">
        <f>'8'!AO5</f>
        <v>0.63200073612338104</v>
      </c>
      <c r="BL6" s="6">
        <f t="shared" ref="BL6:BL27" si="14">(0.7)*BF6+(0.1)*BH6+(0.1)*BJ6+(0.1)*BK6</f>
        <v>0.28607098143124016</v>
      </c>
      <c r="BM6" s="6">
        <f t="shared" ref="BM6:BM27" si="15">(0.7)*BG6+(0.1)*BI6+(0.1)*BJ6+(0.1)*BK6</f>
        <v>0.34279517072323168</v>
      </c>
      <c r="BN6" s="6">
        <f>'1'!CK6</f>
        <v>0.26500961702257925</v>
      </c>
      <c r="BO6" s="6">
        <f>'1'!CM6</f>
        <v>0.34243425696498969</v>
      </c>
      <c r="BP6" s="6">
        <f>'2'!CK6</f>
        <v>0.28136187148122432</v>
      </c>
      <c r="BQ6" s="6">
        <f>'2'!CM6</f>
        <v>0.4175604102030433</v>
      </c>
      <c r="BR6" s="6">
        <f>'3'!AB7</f>
        <v>0.3491890209982389</v>
      </c>
      <c r="BS6" s="6">
        <f>'8'!AT5</f>
        <v>0.72322198935661941</v>
      </c>
      <c r="BT6" s="6">
        <f t="shared" ref="BT6:BT27" si="16">(0.7)*BN6+(0.1)*BP6+(0.1)*BR6+(0.1)*BS6</f>
        <v>0.32088402009941375</v>
      </c>
      <c r="BU6" s="6">
        <f t="shared" ref="BU6:BU27" si="17">(0.7)*BO6+(0.1)*BQ6+(0.1)*BR6+(0.1)*BS6</f>
        <v>0.38870112193128298</v>
      </c>
      <c r="BV6" s="6">
        <f>'1'!CU6</f>
        <v>0.39226139135392812</v>
      </c>
      <c r="BW6" s="6">
        <f>'1'!CW6</f>
        <v>0.48743763632450743</v>
      </c>
      <c r="BX6" s="6">
        <f>'2'!CU6</f>
        <v>0.55048997063997007</v>
      </c>
      <c r="BY6" s="6">
        <f>'2'!CW6</f>
        <v>0.68416858934814384</v>
      </c>
      <c r="BZ6" s="6">
        <f>'3'!AE7</f>
        <v>0.6911324307158111</v>
      </c>
      <c r="CA6" s="6">
        <f>'8'!AY5</f>
        <v>0.72004094441406707</v>
      </c>
      <c r="CB6" s="6">
        <f t="shared" ref="CB6:CB27" si="18">(0.7)*BV6+(0.1)*BX6+(0.1)*BZ6+(0.1)*CA6</f>
        <v>0.47074930852473451</v>
      </c>
      <c r="CC6" s="6">
        <f t="shared" ref="CC6:CC27" si="19">(0.7)*BW6+(0.1)*BY6+(0.1)*BZ6+(0.1)*CA6</f>
        <v>0.55074054187495736</v>
      </c>
      <c r="CD6" s="6">
        <f>'1'!DE6</f>
        <v>0.32111352587931719</v>
      </c>
      <c r="CE6" s="6">
        <f>'1'!DG6</f>
        <v>0.40928938686184124</v>
      </c>
      <c r="CF6" s="6">
        <f>'2'!DE6</f>
        <v>0.26736257629450955</v>
      </c>
      <c r="CG6" s="6">
        <f>'2'!DG6</f>
        <v>0.39949401204528034</v>
      </c>
      <c r="CH6" s="6">
        <f>'3'!AH7</f>
        <v>0.66351240264870082</v>
      </c>
      <c r="CI6" s="6">
        <f>'8'!BD5</f>
        <v>0.61052537740525281</v>
      </c>
      <c r="CJ6" s="6">
        <f t="shared" ref="CJ6:CJ27" si="20">(0.7)*CD6+(0.1)*CF6+(0.1)*CH6+(0.1)*CI6</f>
        <v>0.37891950375036837</v>
      </c>
      <c r="CK6" s="6">
        <f t="shared" ref="CK6:CK27" si="21">(0.7)*CE6+(0.1)*CG6+(0.1)*CH6+(0.1)*CI6</f>
        <v>0.45385575001321227</v>
      </c>
    </row>
    <row r="7" spans="1:89">
      <c r="A7" s="1">
        <v>1982</v>
      </c>
      <c r="B7" s="6">
        <f>'1'!I7</f>
        <v>0.21560353406653152</v>
      </c>
      <c r="C7" s="6">
        <f>'1'!K7</f>
        <v>0.27909553161523604</v>
      </c>
      <c r="D7" s="6">
        <f>'2'!I7</f>
        <v>0.22472404215698108</v>
      </c>
      <c r="E7" s="6">
        <f>'2'!K7</f>
        <v>0.34056357906292434</v>
      </c>
      <c r="F7" s="6">
        <f>'3'!D8</f>
        <v>0.6139734220082611</v>
      </c>
      <c r="G7" s="6">
        <f>'8'!F6</f>
        <v>0.61515282486540201</v>
      </c>
      <c r="H7" s="6">
        <f t="shared" si="0"/>
        <v>0.29630750274963646</v>
      </c>
      <c r="I7" s="6">
        <f t="shared" si="1"/>
        <v>0.35233585472432399</v>
      </c>
      <c r="J7" s="6">
        <f>'1'!S7</f>
        <v>8.6258648228842383E-2</v>
      </c>
      <c r="K7" s="6">
        <f>'1'!U7</f>
        <v>8.8162314454183266E-2</v>
      </c>
      <c r="L7" s="6">
        <f>'2'!S7</f>
        <v>0.1314373176768589</v>
      </c>
      <c r="M7" s="6">
        <f>'2'!U7</f>
        <v>0.18471359013570146</v>
      </c>
      <c r="N7" s="6">
        <f>'3'!G8</f>
        <v>0.33492988053743422</v>
      </c>
      <c r="O7" s="6">
        <f>'8'!K6</f>
        <v>0.45398217340643693</v>
      </c>
      <c r="P7" s="6">
        <f t="shared" si="2"/>
        <v>0.15241599092226268</v>
      </c>
      <c r="Q7" s="6">
        <f t="shared" si="3"/>
        <v>0.15907618452588554</v>
      </c>
      <c r="R7" s="6">
        <f>'1'!AC7</f>
        <v>0.16914718184530381</v>
      </c>
      <c r="S7" s="6">
        <f>'1'!AE7</f>
        <v>0.21512715614536496</v>
      </c>
      <c r="T7" s="6">
        <f>'2'!AC7</f>
        <v>8.8378923479418545E-2</v>
      </c>
      <c r="U7" s="6">
        <f>'2'!AE7</f>
        <v>9.4873829022355638E-2</v>
      </c>
      <c r="V7" s="6">
        <f>'3'!J8</f>
        <v>0.5556396130476593</v>
      </c>
      <c r="W7" s="6">
        <f>'8'!P6</f>
        <v>0.52457034496806187</v>
      </c>
      <c r="X7" s="6">
        <f t="shared" si="4"/>
        <v>0.23526191544122663</v>
      </c>
      <c r="Y7" s="6">
        <f t="shared" si="5"/>
        <v>0.26809738800556315</v>
      </c>
      <c r="Z7" s="6">
        <f>'1'!AM7</f>
        <v>0.23823926795599107</v>
      </c>
      <c r="AA7" s="6">
        <f>'1'!AO7</f>
        <v>0.30867459809487419</v>
      </c>
      <c r="AB7" s="6">
        <f>'2'!AM7</f>
        <v>0.11961992869781964</v>
      </c>
      <c r="AC7" s="6">
        <f>'2'!AO7</f>
        <v>0.161461365976275</v>
      </c>
      <c r="AD7" s="6">
        <f>'3'!M8</f>
        <v>0.49947613482415631</v>
      </c>
      <c r="AE7" s="6">
        <f>'8'!U6</f>
        <v>0.59483493123695619</v>
      </c>
      <c r="AF7" s="6">
        <f t="shared" si="6"/>
        <v>0.28816058704508696</v>
      </c>
      <c r="AG7" s="6">
        <f t="shared" si="7"/>
        <v>0.34164946187015066</v>
      </c>
      <c r="AH7" s="6">
        <f>'1'!AW7</f>
        <v>0.11533125566069372</v>
      </c>
      <c r="AI7" s="6">
        <f>'1'!AY7</f>
        <v>0.13478273861894838</v>
      </c>
      <c r="AJ7" s="6">
        <f>'2'!AW7</f>
        <v>0.16333093029972418</v>
      </c>
      <c r="AK7" s="6">
        <f>'2'!AY7</f>
        <v>0.24302445379013482</v>
      </c>
      <c r="AL7" s="6">
        <f>'3'!P8</f>
        <v>0.33506270357822354</v>
      </c>
      <c r="AM7" s="6">
        <f>'8'!Z6</f>
        <v>0.49204657471371932</v>
      </c>
      <c r="AN7" s="6">
        <f t="shared" si="8"/>
        <v>0.17977589982165229</v>
      </c>
      <c r="AO7" s="6">
        <f t="shared" si="9"/>
        <v>0.20136129024147162</v>
      </c>
      <c r="AP7" s="6">
        <f>'1'!BG7</f>
        <v>0.14936901610539557</v>
      </c>
      <c r="AQ7" s="6">
        <f>'1'!BI7</f>
        <v>0.18643465967772069</v>
      </c>
      <c r="AR7" s="6">
        <f>'2'!BG7</f>
        <v>0.17566537231609833</v>
      </c>
      <c r="AS7" s="6">
        <f>'2'!BI7</f>
        <v>0.26403693314210352</v>
      </c>
      <c r="AT7" s="6">
        <f>'3'!S8</f>
        <v>0.61051503411282793</v>
      </c>
      <c r="AU7" s="6">
        <f>'8'!AE6</f>
        <v>0.57325217769507197</v>
      </c>
      <c r="AV7" s="6">
        <f t="shared" si="10"/>
        <v>0.24050156968617672</v>
      </c>
      <c r="AW7" s="6">
        <f t="shared" si="11"/>
        <v>0.27528467626940484</v>
      </c>
      <c r="AX7" s="6">
        <f>'1'!BQ7</f>
        <v>0.21893974700229449</v>
      </c>
      <c r="AY7" s="6">
        <f>'1'!BS7</f>
        <v>0.28351729650756735</v>
      </c>
      <c r="AZ7" s="6">
        <f>'2'!BQ7</f>
        <v>0.20746030726666376</v>
      </c>
      <c r="BA7" s="6">
        <f>'2'!BS7</f>
        <v>0.3148134590688938</v>
      </c>
      <c r="BB7" s="6">
        <f>'3'!V8</f>
        <v>0.71842297061847804</v>
      </c>
      <c r="BC7" s="6">
        <f>'8'!AJ6</f>
        <v>0.649348617508407</v>
      </c>
      <c r="BD7" s="6">
        <f t="shared" si="12"/>
        <v>0.31078101244096101</v>
      </c>
      <c r="BE7" s="6">
        <f t="shared" si="13"/>
        <v>0.36672061227487507</v>
      </c>
      <c r="BF7" s="6">
        <f>'1'!CA7</f>
        <v>0.21140586876174275</v>
      </c>
      <c r="BG7" s="6">
        <f>'1'!CC7</f>
        <v>0.27350064687614339</v>
      </c>
      <c r="BH7" s="6">
        <f>'2'!CA7</f>
        <v>0.22775859933809761</v>
      </c>
      <c r="BI7" s="6">
        <f>'2'!CC7</f>
        <v>0.34496958754668727</v>
      </c>
      <c r="BJ7" s="6">
        <f>'3'!Y8</f>
        <v>0.49104826719533634</v>
      </c>
      <c r="BK7" s="6">
        <f>'8'!AO6</f>
        <v>0.6461327184775314</v>
      </c>
      <c r="BL7" s="6">
        <f t="shared" si="14"/>
        <v>0.28447806663431646</v>
      </c>
      <c r="BM7" s="6">
        <f t="shared" si="15"/>
        <v>0.33966551013525592</v>
      </c>
      <c r="BN7" s="6">
        <f>'1'!CK7</f>
        <v>0.2127561563825788</v>
      </c>
      <c r="BO7" s="6">
        <f>'1'!CM7</f>
        <v>0.27530422290441675</v>
      </c>
      <c r="BP7" s="6">
        <f>'2'!CK7</f>
        <v>0.27481235822337952</v>
      </c>
      <c r="BQ7" s="6">
        <f>'2'!CM7</f>
        <v>0.40918085899114909</v>
      </c>
      <c r="BR7" s="6">
        <f>'3'!AB8</f>
        <v>0.50437175729481698</v>
      </c>
      <c r="BS7" s="6">
        <f>'8'!AT6</f>
        <v>0.7672060715431539</v>
      </c>
      <c r="BT7" s="6">
        <f t="shared" si="16"/>
        <v>0.30356832817394019</v>
      </c>
      <c r="BU7" s="6">
        <f t="shared" si="17"/>
        <v>0.36078882481600372</v>
      </c>
      <c r="BV7" s="6">
        <f>'1'!CU7</f>
        <v>0.35331423271047313</v>
      </c>
      <c r="BW7" s="6">
        <f>'1'!CW7</f>
        <v>0.44550974349473904</v>
      </c>
      <c r="BX7" s="6">
        <f>'2'!CU7</f>
        <v>0.55892166317024838</v>
      </c>
      <c r="BY7" s="6">
        <f>'2'!CW7</f>
        <v>0.69077032790694204</v>
      </c>
      <c r="BZ7" s="6">
        <f>'3'!AE8</f>
        <v>0.69813810529421472</v>
      </c>
      <c r="CA7" s="6">
        <f>'8'!AY6</f>
        <v>0.66186582672386796</v>
      </c>
      <c r="CB7" s="6">
        <f t="shared" si="18"/>
        <v>0.43921252241616432</v>
      </c>
      <c r="CC7" s="6">
        <f t="shared" si="19"/>
        <v>0.5169342464388198</v>
      </c>
      <c r="CD7" s="6">
        <f>'1'!DE7</f>
        <v>0.26766585208162269</v>
      </c>
      <c r="CE7" s="6">
        <f>'1'!DG7</f>
        <v>0.3457152628408266</v>
      </c>
      <c r="CF7" s="6">
        <f>'2'!DE7</f>
        <v>0.2525703149591168</v>
      </c>
      <c r="CG7" s="6">
        <f>'2'!DG7</f>
        <v>0.37974673393306801</v>
      </c>
      <c r="CH7" s="6">
        <f>'3'!AH8</f>
        <v>0.55629232520037719</v>
      </c>
      <c r="CI7" s="6">
        <f>'8'!BD6</f>
        <v>0.55513823306941135</v>
      </c>
      <c r="CJ7" s="6">
        <f t="shared" si="20"/>
        <v>0.32376618378002642</v>
      </c>
      <c r="CK7" s="6">
        <f t="shared" si="21"/>
        <v>0.39111841320886426</v>
      </c>
    </row>
    <row r="8" spans="1:89">
      <c r="A8" s="1">
        <v>1983</v>
      </c>
      <c r="B8" s="6">
        <f>'1'!I8</f>
        <v>0.23287608012944452</v>
      </c>
      <c r="C8" s="6">
        <f>'1'!K8</f>
        <v>0.30175456378567628</v>
      </c>
      <c r="D8" s="6">
        <f>'2'!I8</f>
        <v>0.23300125078403461</v>
      </c>
      <c r="E8" s="6">
        <f>'2'!K8</f>
        <v>0.35250062585779834</v>
      </c>
      <c r="F8" s="6">
        <f>'3'!D9</f>
        <v>0.58674634908808909</v>
      </c>
      <c r="G8" s="6">
        <f>'8'!F7</f>
        <v>0.59129083325539167</v>
      </c>
      <c r="H8" s="6">
        <f t="shared" si="0"/>
        <v>0.30411709940336268</v>
      </c>
      <c r="I8" s="6">
        <f t="shared" si="1"/>
        <v>0.36428197547010133</v>
      </c>
      <c r="J8" s="6">
        <f>'1'!S8</f>
        <v>9.9732212823330016E-2</v>
      </c>
      <c r="K8" s="6">
        <f>'1'!U8</f>
        <v>0.11007204263370274</v>
      </c>
      <c r="L8" s="6">
        <f>'2'!S8</f>
        <v>0.13075451647434488</v>
      </c>
      <c r="M8" s="6">
        <f>'2'!U8</f>
        <v>0.18339613725958678</v>
      </c>
      <c r="N8" s="6">
        <f>'3'!G9</f>
        <v>0.16626213592233013</v>
      </c>
      <c r="O8" s="6">
        <f>'8'!K7</f>
        <v>0.36605971129274961</v>
      </c>
      <c r="P8" s="6">
        <f t="shared" si="2"/>
        <v>0.13612018534527348</v>
      </c>
      <c r="Q8" s="6">
        <f t="shared" si="3"/>
        <v>0.14862222829105856</v>
      </c>
      <c r="R8" s="6">
        <f>'1'!AC8</f>
        <v>0.17198393816718316</v>
      </c>
      <c r="S8" s="6">
        <f>'1'!AE8</f>
        <v>0.21916773461567449</v>
      </c>
      <c r="T8" s="6">
        <f>'2'!AC8</f>
        <v>9.5105605496017764E-2</v>
      </c>
      <c r="U8" s="6">
        <f>'2'!AE8</f>
        <v>0.10989741408845016</v>
      </c>
      <c r="V8" s="6">
        <f>'3'!J9</f>
        <v>0.65921266462480022</v>
      </c>
      <c r="W8" s="6">
        <f>'8'!P7</f>
        <v>0.53260162993808313</v>
      </c>
      <c r="X8" s="6">
        <f t="shared" si="4"/>
        <v>0.2490807467229183</v>
      </c>
      <c r="Y8" s="6">
        <f t="shared" si="5"/>
        <v>0.28358858509610546</v>
      </c>
      <c r="Z8" s="6">
        <f>'1'!AM8</f>
        <v>0.24051778400248991</v>
      </c>
      <c r="AA8" s="6">
        <f>'1'!AO8</f>
        <v>0.31159833743675502</v>
      </c>
      <c r="AB8" s="6">
        <f>'2'!AM8</f>
        <v>0.12540316805701188</v>
      </c>
      <c r="AC8" s="6">
        <f>'2'!AO8</f>
        <v>0.17296168260009945</v>
      </c>
      <c r="AD8" s="6">
        <f>'3'!M9</f>
        <v>0.53271741702644793</v>
      </c>
      <c r="AE8" s="6">
        <f>'8'!U7</f>
        <v>0.5831631458722536</v>
      </c>
      <c r="AF8" s="6">
        <f t="shared" si="6"/>
        <v>0.29249082189731423</v>
      </c>
      <c r="AG8" s="6">
        <f t="shared" si="7"/>
        <v>0.34700306075560861</v>
      </c>
      <c r="AH8" s="6">
        <f>'1'!AW8</f>
        <v>0.14515092280200842</v>
      </c>
      <c r="AI8" s="6">
        <f>'1'!AY8</f>
        <v>0.18019397967466999</v>
      </c>
      <c r="AJ8" s="6">
        <f>'2'!AW8</f>
        <v>0.16135778392898914</v>
      </c>
      <c r="AK8" s="6">
        <f>'2'!AY8</f>
        <v>0.23958845151647409</v>
      </c>
      <c r="AL8" s="6">
        <f>'3'!P9</f>
        <v>0.26539084828318371</v>
      </c>
      <c r="AM8" s="6">
        <f>'8'!Z7</f>
        <v>0.41439685630949108</v>
      </c>
      <c r="AN8" s="6">
        <f t="shared" si="8"/>
        <v>0.18572019481357227</v>
      </c>
      <c r="AO8" s="6">
        <f t="shared" si="9"/>
        <v>0.21807340138318387</v>
      </c>
      <c r="AP8" s="6">
        <f>'1'!BG8</f>
        <v>0.16942554755331235</v>
      </c>
      <c r="AQ8" s="6">
        <f>'1'!BI8</f>
        <v>0.21552446269273029</v>
      </c>
      <c r="AR8" s="6">
        <f>'2'!BG8</f>
        <v>0.17998164556079926</v>
      </c>
      <c r="AS8" s="6">
        <f>'2'!BI8</f>
        <v>0.27120703434912119</v>
      </c>
      <c r="AT8" s="6">
        <f>'3'!S9</f>
        <v>0.61134936986438837</v>
      </c>
      <c r="AU8" s="6">
        <f>'8'!AE7</f>
        <v>0.58377931443483477</v>
      </c>
      <c r="AV8" s="6">
        <f t="shared" si="10"/>
        <v>0.25610891627332089</v>
      </c>
      <c r="AW8" s="6">
        <f t="shared" si="11"/>
        <v>0.29750069574974564</v>
      </c>
      <c r="AX8" s="6">
        <f>'1'!BQ8</f>
        <v>0.24068981223189667</v>
      </c>
      <c r="AY8" s="6">
        <f>'1'!BS8</f>
        <v>0.31181869098613102</v>
      </c>
      <c r="AZ8" s="6">
        <f>'2'!BQ8</f>
        <v>0.21191750716511065</v>
      </c>
      <c r="BA8" s="6">
        <f>'2'!BS8</f>
        <v>0.32157630104436025</v>
      </c>
      <c r="BB8" s="6">
        <f>'3'!V9</f>
        <v>0.66320954661048215</v>
      </c>
      <c r="BC8" s="6">
        <f>'8'!AJ7</f>
        <v>0.61461804027174671</v>
      </c>
      <c r="BD8" s="6">
        <f t="shared" si="12"/>
        <v>0.31745737796706158</v>
      </c>
      <c r="BE8" s="6">
        <f t="shared" si="13"/>
        <v>0.37821347248295056</v>
      </c>
      <c r="BF8" s="6">
        <f>'1'!CA8</f>
        <v>0.22646189766345445</v>
      </c>
      <c r="BG8" s="6">
        <f>'1'!CC8</f>
        <v>0.29340723115909223</v>
      </c>
      <c r="BH8" s="6">
        <f>'2'!CA8</f>
        <v>0.22627192429979817</v>
      </c>
      <c r="BI8" s="6">
        <f>'2'!CC8</f>
        <v>0.34281536344028718</v>
      </c>
      <c r="BJ8" s="6">
        <f>'3'!Y9</f>
        <v>0.55057245717809178</v>
      </c>
      <c r="BK8" s="6">
        <f>'8'!AO7</f>
        <v>0.55046784943612048</v>
      </c>
      <c r="BL8" s="6">
        <f t="shared" si="14"/>
        <v>0.29125455145581913</v>
      </c>
      <c r="BM8" s="6">
        <f t="shared" si="15"/>
        <v>0.34977062881681448</v>
      </c>
      <c r="BN8" s="6">
        <f>'1'!CK8</f>
        <v>0.21181847200886927</v>
      </c>
      <c r="BO8" s="6">
        <f>'1'!CM8</f>
        <v>0.27405214760454877</v>
      </c>
      <c r="BP8" s="6">
        <f>'2'!CK8</f>
        <v>0.28589745311232423</v>
      </c>
      <c r="BQ8" s="6">
        <f>'2'!CM8</f>
        <v>0.42329045114914354</v>
      </c>
      <c r="BR8" s="6">
        <f>'3'!AB9</f>
        <v>0.49608335198332376</v>
      </c>
      <c r="BS8" s="6">
        <f>'8'!AT7</f>
        <v>0.75782875776930103</v>
      </c>
      <c r="BT8" s="6">
        <f t="shared" si="16"/>
        <v>0.30225388669270337</v>
      </c>
      <c r="BU8" s="6">
        <f t="shared" si="17"/>
        <v>0.35955675941336096</v>
      </c>
      <c r="BV8" s="6">
        <f>'1'!CU8</f>
        <v>0.36465368049079833</v>
      </c>
      <c r="BW8" s="6">
        <f>'1'!CW8</f>
        <v>0.45792199728809202</v>
      </c>
      <c r="BX8" s="6">
        <f>'2'!CU8</f>
        <v>0.61744964071491759</v>
      </c>
      <c r="BY8" s="6">
        <f>'2'!CW8</f>
        <v>0.7345621695344412</v>
      </c>
      <c r="BZ8" s="6">
        <f>'3'!AE9</f>
        <v>0.5561407096310832</v>
      </c>
      <c r="CA8" s="6">
        <f>'8'!AY7</f>
        <v>0.57638677552016404</v>
      </c>
      <c r="CB8" s="6">
        <f t="shared" si="18"/>
        <v>0.43025528893017534</v>
      </c>
      <c r="CC8" s="6">
        <f t="shared" si="19"/>
        <v>0.50725436357023324</v>
      </c>
      <c r="CD8" s="6">
        <f>'1'!DE8</f>
        <v>0.26948475565470242</v>
      </c>
      <c r="CE8" s="6">
        <f>'1'!DG8</f>
        <v>0.34795503855716936</v>
      </c>
      <c r="CF8" s="6">
        <f>'2'!DE8</f>
        <v>0.24787113108217998</v>
      </c>
      <c r="CG8" s="6">
        <f>'2'!DG8</f>
        <v>0.37332434861069497</v>
      </c>
      <c r="CH8" s="6">
        <f>'3'!AH9</f>
        <v>0.61123177589859501</v>
      </c>
      <c r="CI8" s="6">
        <f>'8'!BD7</f>
        <v>0.58170079324057067</v>
      </c>
      <c r="CJ8" s="6">
        <f t="shared" si="20"/>
        <v>0.3327196989804263</v>
      </c>
      <c r="CK8" s="6">
        <f t="shared" si="21"/>
        <v>0.40019421876500461</v>
      </c>
    </row>
    <row r="9" spans="1:89">
      <c r="A9" s="1">
        <v>1984</v>
      </c>
      <c r="B9" s="6">
        <f>'1'!I9</f>
        <v>0.26074808083923101</v>
      </c>
      <c r="C9" s="6">
        <f>'1'!K9</f>
        <v>0.33714499067044074</v>
      </c>
      <c r="D9" s="6">
        <f>'2'!I9</f>
        <v>0.23680380352037331</v>
      </c>
      <c r="E9" s="6">
        <f>'2'!K9</f>
        <v>0.35790008505668586</v>
      </c>
      <c r="F9" s="6">
        <f>'3'!D10</f>
        <v>0.56229625673237649</v>
      </c>
      <c r="G9" s="6">
        <f>'8'!F8</f>
        <v>0.6120055710750516</v>
      </c>
      <c r="H9" s="6">
        <f t="shared" si="0"/>
        <v>0.32363421972024181</v>
      </c>
      <c r="I9" s="6">
        <f t="shared" si="1"/>
        <v>0.38922168475571989</v>
      </c>
      <c r="J9" s="6">
        <f>'1'!S9</f>
        <v>0.12870344559783181</v>
      </c>
      <c r="K9" s="6">
        <f>'1'!U9</f>
        <v>0.15543350526290578</v>
      </c>
      <c r="L9" s="6">
        <f>'2'!S9</f>
        <v>0.13674239198378305</v>
      </c>
      <c r="M9" s="6">
        <f>'2'!U9</f>
        <v>0.1948450576812254</v>
      </c>
      <c r="N9" s="6">
        <f>'3'!G10</f>
        <v>0.25649020414882628</v>
      </c>
      <c r="O9" s="6">
        <f>'8'!K8</f>
        <v>0.48504309055235456</v>
      </c>
      <c r="P9" s="6">
        <f t="shared" si="2"/>
        <v>0.17791998058697864</v>
      </c>
      <c r="Q9" s="6">
        <f t="shared" si="3"/>
        <v>0.20244128892227467</v>
      </c>
      <c r="R9" s="6">
        <f>'1'!AC9</f>
        <v>0.2110617010910599</v>
      </c>
      <c r="S9" s="6">
        <f>'1'!AE9</f>
        <v>0.273040358334876</v>
      </c>
      <c r="T9" s="6">
        <f>'2'!AC9</f>
        <v>9.7783047037205806E-2</v>
      </c>
      <c r="U9" s="6">
        <f>'2'!AE9</f>
        <v>0.11576657096197247</v>
      </c>
      <c r="V9" s="6">
        <f>'3'!J10</f>
        <v>0.60895180332353327</v>
      </c>
      <c r="W9" s="6">
        <f>'8'!P8</f>
        <v>0.60978262200032074</v>
      </c>
      <c r="X9" s="6">
        <f t="shared" si="4"/>
        <v>0.27939493799984794</v>
      </c>
      <c r="Y9" s="6">
        <f t="shared" si="5"/>
        <v>0.32457835046299588</v>
      </c>
      <c r="Z9" s="6">
        <f>'1'!AM9</f>
        <v>0.28818639988301648</v>
      </c>
      <c r="AA9" s="6">
        <f>'1'!AO9</f>
        <v>0.37066317774420215</v>
      </c>
      <c r="AB9" s="6">
        <f>'2'!AM9</f>
        <v>0.13314434274406237</v>
      </c>
      <c r="AC9" s="6">
        <f>'2'!AO9</f>
        <v>0.18799372387400501</v>
      </c>
      <c r="AD9" s="6">
        <f>'3'!M10</f>
        <v>0.52898561847179071</v>
      </c>
      <c r="AE9" s="6">
        <f>'8'!U8</f>
        <v>0.54975959469705249</v>
      </c>
      <c r="AF9" s="6">
        <f t="shared" si="6"/>
        <v>0.32291943550940205</v>
      </c>
      <c r="AG9" s="6">
        <f t="shared" si="7"/>
        <v>0.38613811812522625</v>
      </c>
      <c r="AH9" s="6">
        <f>'1'!AW9</f>
        <v>0.18397773194130834</v>
      </c>
      <c r="AI9" s="6">
        <f>'1'!AY9</f>
        <v>0.2360515774040817</v>
      </c>
      <c r="AJ9" s="6">
        <f>'2'!AW9</f>
        <v>0.16315096903108153</v>
      </c>
      <c r="AK9" s="6">
        <f>'2'!AY9</f>
        <v>0.2427119475404865</v>
      </c>
      <c r="AL9" s="6">
        <f>'3'!P10</f>
        <v>0.36067204362543337</v>
      </c>
      <c r="AM9" s="6">
        <f>'8'!Z8</f>
        <v>0.49467195070927028</v>
      </c>
      <c r="AN9" s="6">
        <f t="shared" si="8"/>
        <v>0.23063390869549436</v>
      </c>
      <c r="AO9" s="6">
        <f t="shared" si="9"/>
        <v>0.27504169837037618</v>
      </c>
      <c r="AP9" s="6">
        <f>'1'!BG9</f>
        <v>0.20476469056741373</v>
      </c>
      <c r="AQ9" s="6">
        <f>'1'!BI9</f>
        <v>0.26457650196917259</v>
      </c>
      <c r="AR9" s="6">
        <f>'2'!BG9</f>
        <v>0.1840403821776693</v>
      </c>
      <c r="AS9" s="6">
        <f>'2'!BI9</f>
        <v>0.27786631747054108</v>
      </c>
      <c r="AT9" s="6">
        <f>'3'!S10</f>
        <v>0.53917356956374396</v>
      </c>
      <c r="AU9" s="6">
        <f>'8'!AE8</f>
        <v>0.61003405508147945</v>
      </c>
      <c r="AV9" s="6">
        <f t="shared" si="10"/>
        <v>0.27666008407947884</v>
      </c>
      <c r="AW9" s="6">
        <f t="shared" si="11"/>
        <v>0.32791094558999734</v>
      </c>
      <c r="AX9" s="6">
        <f>'1'!BQ9</f>
        <v>0.27384129543576008</v>
      </c>
      <c r="AY9" s="6">
        <f>'1'!BS9</f>
        <v>0.35329684161015956</v>
      </c>
      <c r="AZ9" s="6">
        <f>'2'!BQ9</f>
        <v>0.21672448642542944</v>
      </c>
      <c r="BA9" s="6">
        <f>'2'!BS9</f>
        <v>0.32877917515985716</v>
      </c>
      <c r="BB9" s="6">
        <f>'3'!V10</f>
        <v>0.68343608382731069</v>
      </c>
      <c r="BC9" s="6">
        <f>'8'!AJ8</f>
        <v>0.64534422406577807</v>
      </c>
      <c r="BD9" s="6">
        <f t="shared" si="12"/>
        <v>0.34623938623688388</v>
      </c>
      <c r="BE9" s="6">
        <f t="shared" si="13"/>
        <v>0.41306373743240626</v>
      </c>
      <c r="BF9" s="6">
        <f>'1'!CA9</f>
        <v>0.27713362153224586</v>
      </c>
      <c r="BG9" s="6">
        <f>'1'!CC9</f>
        <v>0.35731260631257805</v>
      </c>
      <c r="BH9" s="6">
        <f>'2'!CA9</f>
        <v>0.23292136552119627</v>
      </c>
      <c r="BI9" s="6">
        <f>'2'!CC9</f>
        <v>0.35238663019645988</v>
      </c>
      <c r="BJ9" s="6">
        <f>'3'!Y10</f>
        <v>0.51226589460807936</v>
      </c>
      <c r="BK9" s="6">
        <f>'8'!AO8</f>
        <v>0.65605684634797945</v>
      </c>
      <c r="BL9" s="6">
        <f t="shared" si="14"/>
        <v>0.33411794572029757</v>
      </c>
      <c r="BM9" s="6">
        <f t="shared" si="15"/>
        <v>0.4021897615340565</v>
      </c>
      <c r="BN9" s="6">
        <f>'1'!CK9</f>
        <v>0.208563314807719</v>
      </c>
      <c r="BO9" s="6">
        <f>'1'!CM9</f>
        <v>0.26969187705267067</v>
      </c>
      <c r="BP9" s="6">
        <f>'2'!CK9</f>
        <v>0.29855877013141596</v>
      </c>
      <c r="BQ9" s="6">
        <f>'2'!CM9</f>
        <v>0.43898170074526893</v>
      </c>
      <c r="BR9" s="6">
        <f>'3'!AB10</f>
        <v>0.3498563245553245</v>
      </c>
      <c r="BS9" s="6">
        <f>'8'!AT8</f>
        <v>0.70801196262671762</v>
      </c>
      <c r="BT9" s="6">
        <f t="shared" si="16"/>
        <v>0.28163702609674912</v>
      </c>
      <c r="BU9" s="6">
        <f t="shared" si="17"/>
        <v>0.33846931272960057</v>
      </c>
      <c r="BV9" s="6">
        <f>'1'!CU9</f>
        <v>0.36442072039885615</v>
      </c>
      <c r="BW9" s="6">
        <f>'1'!CW9</f>
        <v>0.45766872957164462</v>
      </c>
      <c r="BX9" s="6">
        <f>'2'!CU9</f>
        <v>0.57213152877702056</v>
      </c>
      <c r="BY9" s="6">
        <f>'2'!CW9</f>
        <v>0.70095873889174909</v>
      </c>
      <c r="BZ9" s="6">
        <f>'3'!AE10</f>
        <v>0.49998480843504123</v>
      </c>
      <c r="CA9" s="6">
        <f>'8'!AY8</f>
        <v>0.6093456380456892</v>
      </c>
      <c r="CB9" s="6">
        <f t="shared" si="18"/>
        <v>0.42324070180497436</v>
      </c>
      <c r="CC9" s="6">
        <f t="shared" si="19"/>
        <v>0.50139702923739915</v>
      </c>
      <c r="CD9" s="6">
        <f>'1'!DE9</f>
        <v>0.26858840011162166</v>
      </c>
      <c r="CE9" s="6">
        <f>'1'!DG9</f>
        <v>0.34685198104285975</v>
      </c>
      <c r="CF9" s="6">
        <f>'2'!DE9</f>
        <v>0.23773929613818268</v>
      </c>
      <c r="CG9" s="6">
        <f>'2'!DG9</f>
        <v>0.35922047648839273</v>
      </c>
      <c r="CH9" s="6">
        <f>'3'!AH10</f>
        <v>0.54191371527193255</v>
      </c>
      <c r="CI9" s="6">
        <f>'8'!BD8</f>
        <v>0.52852044967224576</v>
      </c>
      <c r="CJ9" s="6">
        <f t="shared" si="20"/>
        <v>0.31882922618637127</v>
      </c>
      <c r="CK9" s="6">
        <f t="shared" si="21"/>
        <v>0.38576185087325893</v>
      </c>
    </row>
    <row r="10" spans="1:89">
      <c r="A10" s="1">
        <v>1985</v>
      </c>
      <c r="B10" s="6">
        <f>'1'!I10</f>
        <v>0.28533946158418172</v>
      </c>
      <c r="C10" s="6">
        <f>'1'!K10</f>
        <v>0.36724346647008954</v>
      </c>
      <c r="D10" s="6">
        <f>'2'!I10</f>
        <v>0.23909990121066613</v>
      </c>
      <c r="E10" s="6">
        <f>'2'!K10</f>
        <v>0.36113533051898833</v>
      </c>
      <c r="F10" s="6">
        <f>'3'!D11</f>
        <v>0.6120260134206712</v>
      </c>
      <c r="G10" s="6">
        <f>'8'!F9</f>
        <v>0.62209040457847242</v>
      </c>
      <c r="H10" s="6">
        <f t="shared" si="0"/>
        <v>0.3470592550299082</v>
      </c>
      <c r="I10" s="6">
        <f t="shared" si="1"/>
        <v>0.41659560138087587</v>
      </c>
      <c r="J10" s="6">
        <f>'1'!S10</f>
        <v>0.15392536512566993</v>
      </c>
      <c r="K10" s="6">
        <f>'1'!U10</f>
        <v>0.19312702969264586</v>
      </c>
      <c r="L10" s="6">
        <f>'2'!S10</f>
        <v>0.13406705030535462</v>
      </c>
      <c r="M10" s="6">
        <f>'2'!U10</f>
        <v>0.18975875924718569</v>
      </c>
      <c r="N10" s="6">
        <f>'3'!G11</f>
        <v>0.21621155138692</v>
      </c>
      <c r="O10" s="6">
        <f>'8'!K9</f>
        <v>0.49885243157617926</v>
      </c>
      <c r="P10" s="6">
        <f t="shared" si="2"/>
        <v>0.19266085891481433</v>
      </c>
      <c r="Q10" s="6">
        <f t="shared" si="3"/>
        <v>0.22567119500588062</v>
      </c>
      <c r="R10" s="6">
        <f>'1'!AC10</f>
        <v>0.21498234169981259</v>
      </c>
      <c r="S10" s="6">
        <f>'1'!AE10</f>
        <v>0.27826978349935511</v>
      </c>
      <c r="T10" s="6">
        <f>'2'!AC10</f>
        <v>0.10128168571945451</v>
      </c>
      <c r="U10" s="6">
        <f>'2'!AE10</f>
        <v>0.1233440063920304</v>
      </c>
      <c r="V10" s="6">
        <f>'3'!J11</f>
        <v>0.67185399719256877</v>
      </c>
      <c r="W10" s="6">
        <f>'8'!P9</f>
        <v>0.57621033857119852</v>
      </c>
      <c r="X10" s="6">
        <f t="shared" si="4"/>
        <v>0.285422241338191</v>
      </c>
      <c r="Y10" s="6">
        <f t="shared" si="5"/>
        <v>0.33192968266512834</v>
      </c>
      <c r="Z10" s="6">
        <f>'1'!AM10</f>
        <v>0.30870150339734698</v>
      </c>
      <c r="AA10" s="6">
        <f>'1'!AO10</f>
        <v>0.39492503896209263</v>
      </c>
      <c r="AB10" s="6">
        <f>'2'!AM10</f>
        <v>0.13307646082707128</v>
      </c>
      <c r="AC10" s="6">
        <f>'2'!AO10</f>
        <v>0.1878636527537276</v>
      </c>
      <c r="AD10" s="6">
        <f>'3'!M11</f>
        <v>0.53370168039564037</v>
      </c>
      <c r="AE10" s="6">
        <f>'8'!U9</f>
        <v>0.53931891012881983</v>
      </c>
      <c r="AF10" s="6">
        <f t="shared" si="6"/>
        <v>0.33670075751329603</v>
      </c>
      <c r="AG10" s="6">
        <f t="shared" si="7"/>
        <v>0.40253595160128364</v>
      </c>
      <c r="AH10" s="6">
        <f>'1'!AW10</f>
        <v>0.22781484237876382</v>
      </c>
      <c r="AI10" s="6">
        <f>'1'!AY10</f>
        <v>0.29517445671970793</v>
      </c>
      <c r="AJ10" s="6">
        <f>'2'!AW10</f>
        <v>0.16204411302166294</v>
      </c>
      <c r="AK10" s="6">
        <f>'2'!AY10</f>
        <v>0.24078601346665018</v>
      </c>
      <c r="AL10" s="6">
        <f>'3'!P11</f>
        <v>0.50888237674636971</v>
      </c>
      <c r="AM10" s="6">
        <f>'8'!Z9</f>
        <v>0.51617256399644518</v>
      </c>
      <c r="AN10" s="6">
        <f t="shared" si="8"/>
        <v>0.27818029504158248</v>
      </c>
      <c r="AO10" s="6">
        <f t="shared" si="9"/>
        <v>0.33320621512474208</v>
      </c>
      <c r="AP10" s="6">
        <f>'1'!BG10</f>
        <v>0.22849982220818052</v>
      </c>
      <c r="AQ10" s="6">
        <f>'1'!BI10</f>
        <v>0.29606784695649924</v>
      </c>
      <c r="AR10" s="6">
        <f>'2'!BG10</f>
        <v>0.18479337205796356</v>
      </c>
      <c r="AS10" s="6">
        <f>'2'!BI10</f>
        <v>0.27909307933400584</v>
      </c>
      <c r="AT10" s="6">
        <f>'3'!S11</f>
        <v>0.60442389174495303</v>
      </c>
      <c r="AU10" s="6">
        <f>'8'!AE9</f>
        <v>0.60845763007715525</v>
      </c>
      <c r="AV10" s="6">
        <f t="shared" si="10"/>
        <v>0.29971736493373358</v>
      </c>
      <c r="AW10" s="6">
        <f t="shared" si="11"/>
        <v>0.35644495298516088</v>
      </c>
      <c r="AX10" s="6">
        <f>'1'!BQ10</f>
        <v>0.29435626801846398</v>
      </c>
      <c r="AY10" s="6">
        <f>'1'!BS10</f>
        <v>0.37802960665559232</v>
      </c>
      <c r="AZ10" s="6">
        <f>'2'!BQ10</f>
        <v>0.21832632048662542</v>
      </c>
      <c r="BA10" s="6">
        <f>'2'!BS10</f>
        <v>0.33115889478318672</v>
      </c>
      <c r="BB10" s="6">
        <f>'3'!V11</f>
        <v>0.73796453705082399</v>
      </c>
      <c r="BC10" s="6">
        <f>'8'!AJ9</f>
        <v>0.66544042285345317</v>
      </c>
      <c r="BD10" s="6">
        <f t="shared" si="12"/>
        <v>0.36822251565201503</v>
      </c>
      <c r="BE10" s="6">
        <f t="shared" si="13"/>
        <v>0.43807711012766104</v>
      </c>
      <c r="BF10" s="6">
        <f>'1'!CA10</f>
        <v>0.31284616697156203</v>
      </c>
      <c r="BG10" s="6">
        <f>'1'!CC10</f>
        <v>0.39974743445381539</v>
      </c>
      <c r="BH10" s="6">
        <f>'2'!CA10</f>
        <v>0.22835437652030838</v>
      </c>
      <c r="BI10" s="6">
        <f>'2'!CC10</f>
        <v>0.34583055334787255</v>
      </c>
      <c r="BJ10" s="6">
        <f>'3'!Y11</f>
        <v>0.57184158587154765</v>
      </c>
      <c r="BK10" s="6">
        <f>'8'!AO9</f>
        <v>0.64480253609599592</v>
      </c>
      <c r="BL10" s="6">
        <f t="shared" si="14"/>
        <v>0.36349216672887857</v>
      </c>
      <c r="BM10" s="6">
        <f t="shared" si="15"/>
        <v>0.43607067164921237</v>
      </c>
      <c r="BN10" s="6">
        <f>'1'!CK10</f>
        <v>0.23900220174255715</v>
      </c>
      <c r="BO10" s="6">
        <f>'1'!CM10</f>
        <v>0.30965464618623073</v>
      </c>
      <c r="BP10" s="6">
        <f>'2'!CK10</f>
        <v>0.29854758070639631</v>
      </c>
      <c r="BQ10" s="6">
        <f>'2'!CM10</f>
        <v>0.4389680265572779</v>
      </c>
      <c r="BR10" s="6">
        <f>'3'!AB11</f>
        <v>0.28452580591514676</v>
      </c>
      <c r="BS10" s="6">
        <f>'8'!AT9</f>
        <v>0.68576361001836972</v>
      </c>
      <c r="BT10" s="6">
        <f t="shared" si="16"/>
        <v>0.29418524088378128</v>
      </c>
      <c r="BU10" s="6">
        <f t="shared" si="17"/>
        <v>0.35768399657944094</v>
      </c>
      <c r="BV10" s="6">
        <f>'1'!CU10</f>
        <v>0.40167498325325829</v>
      </c>
      <c r="BW10" s="6">
        <f>'1'!CW10</f>
        <v>0.49728228255763868</v>
      </c>
      <c r="BX10" s="6">
        <f>'2'!CU10</f>
        <v>0.56826316787906972</v>
      </c>
      <c r="BY10" s="6">
        <f>'2'!CW10</f>
        <v>0.69799438447041084</v>
      </c>
      <c r="BZ10" s="6">
        <f>'3'!AE11</f>
        <v>0.65448238639695222</v>
      </c>
      <c r="CA10" s="6">
        <f>'8'!AY9</f>
        <v>0.65762475797788478</v>
      </c>
      <c r="CB10" s="6">
        <f t="shared" si="18"/>
        <v>0.46920951950267148</v>
      </c>
      <c r="CC10" s="6">
        <f t="shared" si="19"/>
        <v>0.54910775067487183</v>
      </c>
      <c r="CD10" s="6">
        <f>'1'!DE10</f>
        <v>0.28311986009825718</v>
      </c>
      <c r="CE10" s="6">
        <f>'1'!DG10</f>
        <v>0.36456816793315028</v>
      </c>
      <c r="CF10" s="6">
        <f>'2'!DE10</f>
        <v>0.23594049165295261</v>
      </c>
      <c r="CG10" s="6">
        <f>'2'!DG10</f>
        <v>0.35667879486561865</v>
      </c>
      <c r="CH10" s="6">
        <f>'3'!AH11</f>
        <v>0.52165296890141877</v>
      </c>
      <c r="CI10" s="6">
        <f>'8'!BD9</f>
        <v>0.52509006714423856</v>
      </c>
      <c r="CJ10" s="6">
        <f t="shared" si="20"/>
        <v>0.32645225483864099</v>
      </c>
      <c r="CK10" s="6">
        <f t="shared" si="21"/>
        <v>0.39553990064433281</v>
      </c>
    </row>
    <row r="11" spans="1:89">
      <c r="A11" s="1">
        <v>1986</v>
      </c>
      <c r="B11" s="6">
        <f>'1'!I11</f>
        <v>0.30015533449106713</v>
      </c>
      <c r="C11" s="6">
        <f>'1'!K11</f>
        <v>0.38489822439987875</v>
      </c>
      <c r="D11" s="6">
        <f>'2'!I11</f>
        <v>0.22859172786533152</v>
      </c>
      <c r="E11" s="6">
        <f>'2'!K11</f>
        <v>0.34617318345632786</v>
      </c>
      <c r="F11" s="6">
        <f>'3'!D12</f>
        <v>0.63765283314509302</v>
      </c>
      <c r="G11" s="6">
        <f>'8'!F10</f>
        <v>0.61783937821390778</v>
      </c>
      <c r="H11" s="6">
        <f t="shared" si="0"/>
        <v>0.35851712806618025</v>
      </c>
      <c r="I11" s="6">
        <f t="shared" si="1"/>
        <v>0.42959529656144801</v>
      </c>
      <c r="J11" s="6">
        <f>'1'!S11</f>
        <v>0.17726242279528262</v>
      </c>
      <c r="K11" s="6">
        <f>'1'!U11</f>
        <v>0.226637792596905</v>
      </c>
      <c r="L11" s="6">
        <f>'2'!S11</f>
        <v>0.13541308375593142</v>
      </c>
      <c r="M11" s="6">
        <f>'2'!U11</f>
        <v>0.19232360055192307</v>
      </c>
      <c r="N11" s="6">
        <f>'3'!G12</f>
        <v>0.3300342580667735</v>
      </c>
      <c r="O11" s="6">
        <f>'8'!K10</f>
        <v>0.55410184687575992</v>
      </c>
      <c r="P11" s="6">
        <f t="shared" si="2"/>
        <v>0.22603861482654433</v>
      </c>
      <c r="Q11" s="6">
        <f t="shared" si="3"/>
        <v>0.26629242536727915</v>
      </c>
      <c r="R11" s="6">
        <f>'1'!AC11</f>
        <v>0.22905317885095205</v>
      </c>
      <c r="S11" s="6">
        <f>'1'!AE11</f>
        <v>0.29678891293257759</v>
      </c>
      <c r="T11" s="6">
        <f>'2'!AC11</f>
        <v>0.10472400716066227</v>
      </c>
      <c r="U11" s="6">
        <f>'2'!AE11</f>
        <v>0.13070039964607061</v>
      </c>
      <c r="V11" s="6">
        <f>'3'!J12</f>
        <v>0.71614738671773792</v>
      </c>
      <c r="W11" s="6">
        <f>'8'!P10</f>
        <v>0.6128069348206806</v>
      </c>
      <c r="X11" s="6">
        <f t="shared" si="4"/>
        <v>0.30370505806557452</v>
      </c>
      <c r="Y11" s="6">
        <f t="shared" si="5"/>
        <v>0.35371771117125322</v>
      </c>
      <c r="Z11" s="6">
        <f>'1'!AM11</f>
        <v>0.33010914961034399</v>
      </c>
      <c r="AA11" s="6">
        <f>'1'!AO11</f>
        <v>0.41955707079072119</v>
      </c>
      <c r="AB11" s="6">
        <f>'2'!AM11</f>
        <v>0.13434295142690705</v>
      </c>
      <c r="AC11" s="6">
        <f>'2'!AO11</f>
        <v>0.1902854447909722</v>
      </c>
      <c r="AD11" s="6">
        <f>'3'!M12</f>
        <v>0.53172062530491904</v>
      </c>
      <c r="AE11" s="6">
        <f>'8'!U10</f>
        <v>0.50269408880640809</v>
      </c>
      <c r="AF11" s="6">
        <f t="shared" si="6"/>
        <v>0.3479521712810642</v>
      </c>
      <c r="AG11" s="6">
        <f t="shared" si="7"/>
        <v>0.41615996544373474</v>
      </c>
      <c r="AH11" s="6">
        <f>'1'!AW11</f>
        <v>0.23335311932549352</v>
      </c>
      <c r="AI11" s="6">
        <f>'1'!AY11</f>
        <v>0.30237226248086785</v>
      </c>
      <c r="AJ11" s="6">
        <f>'2'!AW11</f>
        <v>0.1650217375117439</v>
      </c>
      <c r="AK11" s="6">
        <f>'2'!AY11</f>
        <v>0.24595206049618451</v>
      </c>
      <c r="AL11" s="6">
        <f>'3'!P12</f>
        <v>0.55569186452911057</v>
      </c>
      <c r="AM11" s="6">
        <f>'8'!Z10</f>
        <v>0.51335194091358771</v>
      </c>
      <c r="AN11" s="6">
        <f t="shared" si="8"/>
        <v>0.28675373782328967</v>
      </c>
      <c r="AO11" s="6">
        <f t="shared" si="9"/>
        <v>0.34316017033049578</v>
      </c>
      <c r="AP11" s="6">
        <f>'1'!BG11</f>
        <v>0.24786535979286009</v>
      </c>
      <c r="AQ11" s="6">
        <f>'1'!BI11</f>
        <v>0.32096173886169593</v>
      </c>
      <c r="AR11" s="6">
        <f>'2'!BG11</f>
        <v>0.18983155835429252</v>
      </c>
      <c r="AS11" s="6">
        <f>'2'!BI11</f>
        <v>0.28723257987792117</v>
      </c>
      <c r="AT11" s="6">
        <f>'3'!S12</f>
        <v>0.599172786654253</v>
      </c>
      <c r="AU11" s="6">
        <f>'8'!AE10</f>
        <v>0.59989504297169949</v>
      </c>
      <c r="AV11" s="6">
        <f t="shared" si="10"/>
        <v>0.31239569065302653</v>
      </c>
      <c r="AW11" s="6">
        <f t="shared" si="11"/>
        <v>0.37330325815357446</v>
      </c>
      <c r="AX11" s="6">
        <f>'1'!BQ11</f>
        <v>0.30675608949604105</v>
      </c>
      <c r="AY11" s="6">
        <f>'1'!BS11</f>
        <v>0.39265247834010936</v>
      </c>
      <c r="AZ11" s="6">
        <f>'2'!BQ11</f>
        <v>0.22003421361575914</v>
      </c>
      <c r="BA11" s="6">
        <f>'2'!BS11</f>
        <v>0.33368505182066632</v>
      </c>
      <c r="BB11" s="6">
        <f>'3'!V12</f>
        <v>0.77206997548404011</v>
      </c>
      <c r="BC11" s="6">
        <f>'8'!AJ10</f>
        <v>0.66949747540449911</v>
      </c>
      <c r="BD11" s="6">
        <f t="shared" si="12"/>
        <v>0.38088942909765855</v>
      </c>
      <c r="BE11" s="6">
        <f t="shared" si="13"/>
        <v>0.45238198510899708</v>
      </c>
      <c r="BF11" s="6">
        <f>'1'!CA11</f>
        <v>0.33695248625655039</v>
      </c>
      <c r="BG11" s="6">
        <f>'1'!CC11</f>
        <v>0.42728961321539111</v>
      </c>
      <c r="BH11" s="6">
        <f>'2'!CA11</f>
        <v>0.23054018714696886</v>
      </c>
      <c r="BI11" s="6">
        <f>'2'!CC11</f>
        <v>0.34897797277702852</v>
      </c>
      <c r="BJ11" s="6">
        <f>'3'!Y12</f>
        <v>0.56817914337518438</v>
      </c>
      <c r="BK11" s="6">
        <f>'8'!AO10</f>
        <v>0.59758030040411225</v>
      </c>
      <c r="BL11" s="6">
        <f t="shared" si="14"/>
        <v>0.37549670347221181</v>
      </c>
      <c r="BM11" s="6">
        <f t="shared" si="15"/>
        <v>0.45057647090640629</v>
      </c>
      <c r="BN11" s="6">
        <f>'1'!CK11</f>
        <v>0.2725727225488091</v>
      </c>
      <c r="BO11" s="6">
        <f>'1'!CM11</f>
        <v>0.35174467468780507</v>
      </c>
      <c r="BP11" s="6">
        <f>'2'!CK11</f>
        <v>0.26437694786053018</v>
      </c>
      <c r="BQ11" s="6">
        <f>'2'!CM11</f>
        <v>0.39556415634544162</v>
      </c>
      <c r="BR11" s="6">
        <f>'3'!AB12</f>
        <v>0.2397043876000341</v>
      </c>
      <c r="BS11" s="6">
        <f>'8'!AT10</f>
        <v>0.65147648918477874</v>
      </c>
      <c r="BT11" s="6">
        <f t="shared" si="16"/>
        <v>0.30635668824870066</v>
      </c>
      <c r="BU11" s="6">
        <f t="shared" si="17"/>
        <v>0.37489577559448906</v>
      </c>
      <c r="BV11" s="6">
        <f>'1'!CU11</f>
        <v>0.40911288446013777</v>
      </c>
      <c r="BW11" s="6">
        <f>'1'!CW11</f>
        <v>0.50498455131607478</v>
      </c>
      <c r="BX11" s="6">
        <f>'2'!CU11</f>
        <v>0.4235773430465779</v>
      </c>
      <c r="BY11" s="6">
        <f>'2'!CW11</f>
        <v>0.57402341276941815</v>
      </c>
      <c r="BZ11" s="6">
        <f>'3'!AE12</f>
        <v>0.65941409352314495</v>
      </c>
      <c r="CA11" s="6">
        <f>'8'!AY10</f>
        <v>0.65012956172802949</v>
      </c>
      <c r="CB11" s="6">
        <f t="shared" si="18"/>
        <v>0.45969111895187165</v>
      </c>
      <c r="CC11" s="6">
        <f t="shared" si="19"/>
        <v>0.54184589272331163</v>
      </c>
      <c r="CD11" s="6">
        <f>'1'!DE11</f>
        <v>0.28773102341312345</v>
      </c>
      <c r="CE11" s="6">
        <f>'1'!DG11</f>
        <v>0.37011706571181946</v>
      </c>
      <c r="CF11" s="6">
        <f>'2'!DE11</f>
        <v>0.23937627003608775</v>
      </c>
      <c r="CG11" s="6">
        <f>'2'!DG11</f>
        <v>0.36152347810488183</v>
      </c>
      <c r="CH11" s="6">
        <f>'3'!AH12</f>
        <v>0.61870163718407778</v>
      </c>
      <c r="CI11" s="6">
        <f>'8'!BD10</f>
        <v>0.53241248348879988</v>
      </c>
      <c r="CJ11" s="6">
        <f t="shared" si="20"/>
        <v>0.34046075546008292</v>
      </c>
      <c r="CK11" s="6">
        <f t="shared" si="21"/>
        <v>0.41034570587604957</v>
      </c>
    </row>
    <row r="12" spans="1:89">
      <c r="A12" s="1">
        <v>1987</v>
      </c>
      <c r="B12" s="6">
        <f>'1'!I12</f>
        <v>0.32011591196078826</v>
      </c>
      <c r="C12" s="6">
        <f>'1'!K12</f>
        <v>0.40814337700082792</v>
      </c>
      <c r="D12" s="6">
        <f>'2'!I12</f>
        <v>0.24250349611705899</v>
      </c>
      <c r="E12" s="6">
        <f>'2'!K12</f>
        <v>0.36589682183540589</v>
      </c>
      <c r="F12" s="6">
        <f>'3'!D13</f>
        <v>0.65782655622991615</v>
      </c>
      <c r="G12" s="6">
        <f>'8'!F11</f>
        <v>0.60386743271206289</v>
      </c>
      <c r="H12" s="6">
        <f t="shared" si="0"/>
        <v>0.37450088687845556</v>
      </c>
      <c r="I12" s="6">
        <f t="shared" si="1"/>
        <v>0.44845944497831802</v>
      </c>
      <c r="J12" s="6">
        <f>'1'!S12</f>
        <v>0.20316202226939331</v>
      </c>
      <c r="K12" s="6">
        <f>'1'!U12</f>
        <v>0.26240944417315004</v>
      </c>
      <c r="L12" s="6">
        <f>'2'!S12</f>
        <v>0.14633143750182523</v>
      </c>
      <c r="M12" s="6">
        <f>'2'!U12</f>
        <v>0.21270394478330984</v>
      </c>
      <c r="N12" s="6">
        <f>'3'!G13</f>
        <v>0.32994078305472974</v>
      </c>
      <c r="O12" s="6">
        <f>'8'!K11</f>
        <v>0.50931410732708382</v>
      </c>
      <c r="P12" s="6">
        <f t="shared" si="2"/>
        <v>0.24077204837693919</v>
      </c>
      <c r="Q12" s="6">
        <f t="shared" si="3"/>
        <v>0.28888249443771741</v>
      </c>
      <c r="R12" s="6">
        <f>'1'!AC12</f>
        <v>0.2564658942455319</v>
      </c>
      <c r="S12" s="6">
        <f>'1'!AE12</f>
        <v>0.33179826972108223</v>
      </c>
      <c r="T12" s="6">
        <f>'2'!AC12</f>
        <v>0.10188812992570383</v>
      </c>
      <c r="U12" s="6">
        <f>'2'!AE12</f>
        <v>0.12464706032236746</v>
      </c>
      <c r="V12" s="6">
        <f>'3'!J13</f>
        <v>0.67982206678863122</v>
      </c>
      <c r="W12" s="6">
        <f>'8'!P11</f>
        <v>0.60598663477360826</v>
      </c>
      <c r="X12" s="6">
        <f t="shared" si="4"/>
        <v>0.31829580912066663</v>
      </c>
      <c r="Y12" s="6">
        <f t="shared" si="5"/>
        <v>0.37330436499321823</v>
      </c>
      <c r="Z12" s="6">
        <f>'1'!AM12</f>
        <v>0.3555666650939141</v>
      </c>
      <c r="AA12" s="6">
        <f>'1'!AO12</f>
        <v>0.44798907834862861</v>
      </c>
      <c r="AB12" s="6">
        <f>'2'!AM12</f>
        <v>0.14385272526493109</v>
      </c>
      <c r="AC12" s="6">
        <f>'2'!AO12</f>
        <v>0.20814200634799548</v>
      </c>
      <c r="AD12" s="6">
        <f>'3'!M13</f>
        <v>0.59672810750700678</v>
      </c>
      <c r="AE12" s="6">
        <f>'8'!U11</f>
        <v>0.50917342875862781</v>
      </c>
      <c r="AF12" s="6">
        <f t="shared" si="6"/>
        <v>0.37387209171879648</v>
      </c>
      <c r="AG12" s="6">
        <f t="shared" si="7"/>
        <v>0.44499670910540307</v>
      </c>
      <c r="AH12" s="6">
        <f>'1'!AW12</f>
        <v>0.27351678276074654</v>
      </c>
      <c r="AI12" s="6">
        <f>'1'!AY12</f>
        <v>0.35290004031965655</v>
      </c>
      <c r="AJ12" s="6">
        <f>'2'!AW12</f>
        <v>0.18150717497191909</v>
      </c>
      <c r="AK12" s="6">
        <f>'2'!AY12</f>
        <v>0.27371934150401939</v>
      </c>
      <c r="AL12" s="6">
        <f>'3'!P13</f>
        <v>0.52067095613444248</v>
      </c>
      <c r="AM12" s="6">
        <f>'8'!Z11</f>
        <v>0.49976473865671223</v>
      </c>
      <c r="AN12" s="6">
        <f t="shared" si="8"/>
        <v>0.31165603490882993</v>
      </c>
      <c r="AO12" s="6">
        <f t="shared" si="9"/>
        <v>0.376445531853277</v>
      </c>
      <c r="AP12" s="6">
        <f>'1'!BG12</f>
        <v>0.2624163442641102</v>
      </c>
      <c r="AQ12" s="6">
        <f>'1'!BI12</f>
        <v>0.33921932193258625</v>
      </c>
      <c r="AR12" s="6">
        <f>'2'!BG12</f>
        <v>0.19737279460362558</v>
      </c>
      <c r="AS12" s="6">
        <f>'2'!BI12</f>
        <v>0.29919832935951629</v>
      </c>
      <c r="AT12" s="6">
        <f>'3'!S13</f>
        <v>0.59189959049242402</v>
      </c>
      <c r="AU12" s="6">
        <f>'8'!AE11</f>
        <v>0.59531636138034183</v>
      </c>
      <c r="AV12" s="6">
        <f t="shared" si="10"/>
        <v>0.32215031563251628</v>
      </c>
      <c r="AW12" s="6">
        <f t="shared" si="11"/>
        <v>0.38609495347603856</v>
      </c>
      <c r="AX12" s="6">
        <f>'1'!BQ12</f>
        <v>0.33342139972199947</v>
      </c>
      <c r="AY12" s="6">
        <f>'1'!BS12</f>
        <v>0.42330808865999264</v>
      </c>
      <c r="AZ12" s="6">
        <f>'2'!BQ12</f>
        <v>0.22995934534253526</v>
      </c>
      <c r="BA12" s="6">
        <f>'2'!BS12</f>
        <v>0.348143329823345</v>
      </c>
      <c r="BB12" s="6">
        <f>'3'!V13</f>
        <v>0.82170130583541545</v>
      </c>
      <c r="BC12" s="6">
        <f>'8'!AJ11</f>
        <v>0.66301268026603233</v>
      </c>
      <c r="BD12" s="6">
        <f t="shared" si="12"/>
        <v>0.40486231294979791</v>
      </c>
      <c r="BE12" s="6">
        <f t="shared" si="13"/>
        <v>0.47960139365447413</v>
      </c>
      <c r="BF12" s="6">
        <f>'1'!CA12</f>
        <v>0.3332328188125645</v>
      </c>
      <c r="BG12" s="6">
        <f>'1'!CC12</f>
        <v>0.42309495028985766</v>
      </c>
      <c r="BH12" s="6">
        <f>'2'!CA12</f>
        <v>0.23985053754472621</v>
      </c>
      <c r="BI12" s="6">
        <f>'2'!CC12</f>
        <v>0.36218893709934974</v>
      </c>
      <c r="BJ12" s="6">
        <f>'3'!Y13</f>
        <v>0.62392498484744552</v>
      </c>
      <c r="BK12" s="6">
        <f>'8'!AO11</f>
        <v>0.62983392468584454</v>
      </c>
      <c r="BL12" s="6">
        <f t="shared" si="14"/>
        <v>0.38262391787659678</v>
      </c>
      <c r="BM12" s="6">
        <f t="shared" si="15"/>
        <v>0.45776124986616434</v>
      </c>
      <c r="BN12" s="6">
        <f>'1'!CK12</f>
        <v>0.25445865423499281</v>
      </c>
      <c r="BO12" s="6">
        <f>'1'!CM12</f>
        <v>0.32928094795992574</v>
      </c>
      <c r="BP12" s="6">
        <f>'2'!CK12</f>
        <v>0.29309752604801664</v>
      </c>
      <c r="BQ12" s="6">
        <f>'2'!CM12</f>
        <v>0.43226757493250073</v>
      </c>
      <c r="BR12" s="6">
        <f>'3'!AB13</f>
        <v>0.48372375730297917</v>
      </c>
      <c r="BS12" s="6">
        <f>'8'!AT11</f>
        <v>0.6160311073228929</v>
      </c>
      <c r="BT12" s="6">
        <f t="shared" si="16"/>
        <v>0.31740629703188383</v>
      </c>
      <c r="BU12" s="6">
        <f t="shared" si="17"/>
        <v>0.38369890752778529</v>
      </c>
      <c r="BV12" s="6">
        <f>'1'!CU12</f>
        <v>0.41824600352900304</v>
      </c>
      <c r="BW12" s="6">
        <f>'1'!CW12</f>
        <v>0.51435209428696416</v>
      </c>
      <c r="BX12" s="6">
        <f>'2'!CU12</f>
        <v>0.41470423611820595</v>
      </c>
      <c r="BY12" s="6">
        <f>'2'!CW12</f>
        <v>0.56544465028056357</v>
      </c>
      <c r="BZ12" s="6">
        <f>'3'!AE13</f>
        <v>0.58321729228306929</v>
      </c>
      <c r="CA12" s="6">
        <f>'8'!AY11</f>
        <v>0.62515370920541824</v>
      </c>
      <c r="CB12" s="6">
        <f t="shared" si="18"/>
        <v>0.45507972623097148</v>
      </c>
      <c r="CC12" s="6">
        <f t="shared" si="19"/>
        <v>0.53742803117777993</v>
      </c>
      <c r="CD12" s="6">
        <f>'1'!DE12</f>
        <v>0.3237483015048559</v>
      </c>
      <c r="CE12" s="6">
        <f>'1'!DG12</f>
        <v>0.41230901784091073</v>
      </c>
      <c r="CF12" s="6">
        <f>'2'!DE12</f>
        <v>0.25921098466934855</v>
      </c>
      <c r="CG12" s="6">
        <f>'2'!DG12</f>
        <v>0.38869837091316239</v>
      </c>
      <c r="CH12" s="6">
        <f>'3'!AH13</f>
        <v>0.62940032493894715</v>
      </c>
      <c r="CI12" s="6">
        <f>'8'!BD11</f>
        <v>0.51491514909898128</v>
      </c>
      <c r="CJ12" s="6">
        <f t="shared" si="20"/>
        <v>0.36697645692412678</v>
      </c>
      <c r="CK12" s="6">
        <f t="shared" si="21"/>
        <v>0.44191769698374661</v>
      </c>
    </row>
    <row r="13" spans="1:89">
      <c r="A13" s="1">
        <v>1988</v>
      </c>
      <c r="B13" s="6">
        <f>'1'!I13</f>
        <v>0.34536533037774575</v>
      </c>
      <c r="C13" s="6">
        <f>'1'!K13</f>
        <v>0.436704532949998</v>
      </c>
      <c r="D13" s="6">
        <f>'2'!I13</f>
        <v>0.24854609647801237</v>
      </c>
      <c r="E13" s="6">
        <f>'2'!K13</f>
        <v>0.37425138263379626</v>
      </c>
      <c r="F13" s="6">
        <f>'3'!D14</f>
        <v>0.69034445736990313</v>
      </c>
      <c r="G13" s="6">
        <f>'8'!F12</f>
        <v>0.63667819011670745</v>
      </c>
      <c r="H13" s="6">
        <f t="shared" si="0"/>
        <v>0.39931260566088428</v>
      </c>
      <c r="I13" s="6">
        <f t="shared" si="1"/>
        <v>0.47582057607703926</v>
      </c>
      <c r="J13" s="6">
        <f>'1'!S13</f>
        <v>0.23077919176983136</v>
      </c>
      <c r="K13" s="6">
        <f>'1'!U13</f>
        <v>0.29903429730061459</v>
      </c>
      <c r="L13" s="6">
        <f>'2'!S13</f>
        <v>0.16596739762595883</v>
      </c>
      <c r="M13" s="6">
        <f>'2'!U13</f>
        <v>0.24758278535889597</v>
      </c>
      <c r="N13" s="6">
        <f>'3'!G14</f>
        <v>0.4552881860128134</v>
      </c>
      <c r="O13" s="6">
        <f>'8'!K12</f>
        <v>0.57696962791197393</v>
      </c>
      <c r="P13" s="6">
        <f t="shared" si="2"/>
        <v>0.28136795539395654</v>
      </c>
      <c r="Q13" s="6">
        <f t="shared" si="3"/>
        <v>0.33730806803879854</v>
      </c>
      <c r="R13" s="6">
        <f>'1'!AC13</f>
        <v>0.31323051946687919</v>
      </c>
      <c r="S13" s="6">
        <f>'1'!AE13</f>
        <v>0.40019331604682656</v>
      </c>
      <c r="T13" s="6">
        <f>'2'!AC13</f>
        <v>0.10966386188675001</v>
      </c>
      <c r="U13" s="6">
        <f>'2'!AE13</f>
        <v>0.14109051808167589</v>
      </c>
      <c r="V13" s="6">
        <f>'3'!J14</f>
        <v>0.709482978455375</v>
      </c>
      <c r="W13" s="6">
        <f>'8'!P12</f>
        <v>0.62111728261519061</v>
      </c>
      <c r="X13" s="6">
        <f t="shared" si="4"/>
        <v>0.36328777592254702</v>
      </c>
      <c r="Y13" s="6">
        <f t="shared" si="5"/>
        <v>0.42730439914800272</v>
      </c>
      <c r="Z13" s="6">
        <f>'1'!AM13</f>
        <v>0.38560875337315492</v>
      </c>
      <c r="AA13" s="6">
        <f>'1'!AO13</f>
        <v>0.48041416850110957</v>
      </c>
      <c r="AB13" s="6">
        <f>'2'!AM13</f>
        <v>0.15490124034774067</v>
      </c>
      <c r="AC13" s="6">
        <f>'2'!AO13</f>
        <v>0.22819496594503136</v>
      </c>
      <c r="AD13" s="6">
        <f>'3'!M14</f>
        <v>0.65695343510016413</v>
      </c>
      <c r="AE13" s="6">
        <f>'8'!U12</f>
        <v>0.58043138756575563</v>
      </c>
      <c r="AF13" s="6">
        <f t="shared" si="6"/>
        <v>0.40915473366257449</v>
      </c>
      <c r="AG13" s="6">
        <f t="shared" si="7"/>
        <v>0.48284789681187179</v>
      </c>
      <c r="AH13" s="6">
        <f>'1'!AW13</f>
        <v>0.28262948855397763</v>
      </c>
      <c r="AI13" s="6">
        <f>'1'!AY13</f>
        <v>0.36397603509063964</v>
      </c>
      <c r="AJ13" s="6">
        <f>'2'!AW13</f>
        <v>0.20470787661398887</v>
      </c>
      <c r="AK13" s="6">
        <f>'2'!AY13</f>
        <v>0.3105959413684341</v>
      </c>
      <c r="AL13" s="6">
        <f>'3'!P14</f>
        <v>0.58347491121674322</v>
      </c>
      <c r="AM13" s="6">
        <f>'8'!Z12</f>
        <v>0.54954818758851842</v>
      </c>
      <c r="AN13" s="6">
        <f t="shared" si="8"/>
        <v>0.33161373952970941</v>
      </c>
      <c r="AO13" s="6">
        <f t="shared" si="9"/>
        <v>0.39914512858081724</v>
      </c>
      <c r="AP13" s="6">
        <f>'1'!BG13</f>
        <v>0.2822363331431989</v>
      </c>
      <c r="AQ13" s="6">
        <f>'1'!BI13</f>
        <v>0.36350100810024683</v>
      </c>
      <c r="AR13" s="6">
        <f>'2'!BG13</f>
        <v>0.21060163780045096</v>
      </c>
      <c r="AS13" s="6">
        <f>'2'!BI13</f>
        <v>0.31958826272812479</v>
      </c>
      <c r="AT13" s="6">
        <f>'3'!S14</f>
        <v>0.65388743970111518</v>
      </c>
      <c r="AU13" s="6">
        <f>'8'!AE12</f>
        <v>0.6125069876969399</v>
      </c>
      <c r="AV13" s="6">
        <f t="shared" si="10"/>
        <v>0.34526503972008982</v>
      </c>
      <c r="AW13" s="6">
        <f t="shared" si="11"/>
        <v>0.41304897468279078</v>
      </c>
      <c r="AX13" s="6">
        <f>'1'!BQ13</f>
        <v>0.36431478692116875</v>
      </c>
      <c r="AY13" s="6">
        <f>'1'!BS13</f>
        <v>0.45755353782735775</v>
      </c>
      <c r="AZ13" s="6">
        <f>'2'!BQ13</f>
        <v>0.24290383443426042</v>
      </c>
      <c r="BA13" s="6">
        <f>'2'!BS13</f>
        <v>0.36645421846729986</v>
      </c>
      <c r="BB13" s="6">
        <f>'3'!V14</f>
        <v>0.81434716301387922</v>
      </c>
      <c r="BC13" s="6">
        <f>'8'!AJ12</f>
        <v>0.68297582436966076</v>
      </c>
      <c r="BD13" s="6">
        <f t="shared" si="12"/>
        <v>0.42904303302659819</v>
      </c>
      <c r="BE13" s="6">
        <f t="shared" si="13"/>
        <v>0.50666519706423441</v>
      </c>
      <c r="BF13" s="6">
        <f>'1'!CA13</f>
        <v>0.33323479670026784</v>
      </c>
      <c r="BG13" s="6">
        <f>'1'!CC13</f>
        <v>0.42309718600751683</v>
      </c>
      <c r="BH13" s="6">
        <f>'2'!CA13</f>
        <v>0.25273333661038883</v>
      </c>
      <c r="BI13" s="6">
        <f>'2'!CC13</f>
        <v>0.37996821514095008</v>
      </c>
      <c r="BJ13" s="6">
        <f>'3'!Y14</f>
        <v>0.61891746993660557</v>
      </c>
      <c r="BK13" s="6">
        <f>'8'!AO12</f>
        <v>0.6479166877105208</v>
      </c>
      <c r="BL13" s="6">
        <f t="shared" si="14"/>
        <v>0.38522110711593899</v>
      </c>
      <c r="BM13" s="6">
        <f t="shared" si="15"/>
        <v>0.46084826748406943</v>
      </c>
      <c r="BN13" s="6">
        <f>'1'!CK13</f>
        <v>0.23453434771321346</v>
      </c>
      <c r="BO13" s="6">
        <f>'1'!CM13</f>
        <v>0.30389994630156525</v>
      </c>
      <c r="BP13" s="6">
        <f>'2'!CK13</f>
        <v>0.30101871574797467</v>
      </c>
      <c r="BQ13" s="6">
        <f>'2'!CM13</f>
        <v>0.44197980729068792</v>
      </c>
      <c r="BR13" s="6">
        <f>'3'!AB14</f>
        <v>0.39451033557559323</v>
      </c>
      <c r="BS13" s="6">
        <f>'8'!AT12</f>
        <v>0.64629977189729515</v>
      </c>
      <c r="BT13" s="6">
        <f t="shared" si="16"/>
        <v>0.29835692572133571</v>
      </c>
      <c r="BU13" s="6">
        <f t="shared" si="17"/>
        <v>0.36100895388745324</v>
      </c>
      <c r="BV13" s="6">
        <f>'1'!CU13</f>
        <v>0.4425365070416582</v>
      </c>
      <c r="BW13" s="6">
        <f>'1'!CW13</f>
        <v>0.53879704292206809</v>
      </c>
      <c r="BX13" s="6">
        <f>'2'!CU13</f>
        <v>0.36256239891386166</v>
      </c>
      <c r="BY13" s="6">
        <f>'2'!CW13</f>
        <v>0.51218062861748126</v>
      </c>
      <c r="BZ13" s="6">
        <f>'3'!AE14</f>
        <v>0.67472013911482454</v>
      </c>
      <c r="CA13" s="6">
        <f>'8'!AY12</f>
        <v>0.63396888913394789</v>
      </c>
      <c r="CB13" s="6">
        <f t="shared" si="18"/>
        <v>0.47690069764542409</v>
      </c>
      <c r="CC13" s="6">
        <f t="shared" si="19"/>
        <v>0.55924489573207303</v>
      </c>
      <c r="CD13" s="6">
        <f>'1'!DE13</f>
        <v>0.3556663851076165</v>
      </c>
      <c r="CE13" s="6">
        <f>'1'!DG13</f>
        <v>0.44809868446669887</v>
      </c>
      <c r="CF13" s="6">
        <f>'2'!DE13</f>
        <v>0.27850102625810769</v>
      </c>
      <c r="CG13" s="6">
        <f>'2'!DG13</f>
        <v>0.41391566322751527</v>
      </c>
      <c r="CH13" s="6">
        <f>'3'!AH14</f>
        <v>0.73137574902292357</v>
      </c>
      <c r="CI13" s="6">
        <f>'8'!BD12</f>
        <v>0.59127724605856802</v>
      </c>
      <c r="CJ13" s="6">
        <f t="shared" si="20"/>
        <v>0.40908187170929144</v>
      </c>
      <c r="CK13" s="6">
        <f t="shared" si="21"/>
        <v>0.48732594495758985</v>
      </c>
    </row>
    <row r="14" spans="1:89">
      <c r="A14" s="1">
        <v>1989</v>
      </c>
      <c r="B14" s="6">
        <f>'1'!I14</f>
        <v>0.36345114572534259</v>
      </c>
      <c r="C14" s="6">
        <f>'1'!K14</f>
        <v>0.45661386082932182</v>
      </c>
      <c r="D14" s="6">
        <f>'2'!I14</f>
        <v>0.24709754955263538</v>
      </c>
      <c r="E14" s="6">
        <f>'2'!K14</f>
        <v>0.37225997285051865</v>
      </c>
      <c r="F14" s="6">
        <f>'3'!D15</f>
        <v>0.70467632979232586</v>
      </c>
      <c r="G14" s="6">
        <f>'8'!F13</f>
        <v>0.65692185108835444</v>
      </c>
      <c r="H14" s="6">
        <f t="shared" si="0"/>
        <v>0.41528537505107138</v>
      </c>
      <c r="I14" s="6">
        <f t="shared" si="1"/>
        <v>0.49301551795364518</v>
      </c>
      <c r="J14" s="6">
        <f>'1'!S14</f>
        <v>0.23836191879147045</v>
      </c>
      <c r="K14" s="6">
        <f>'1'!U14</f>
        <v>0.30883222543590427</v>
      </c>
      <c r="L14" s="6">
        <f>'2'!S14</f>
        <v>0.17316800387206668</v>
      </c>
      <c r="M14" s="6">
        <f>'2'!U14</f>
        <v>0.25984590233273053</v>
      </c>
      <c r="N14" s="6">
        <f>'3'!G15</f>
        <v>0.53790655553613032</v>
      </c>
      <c r="O14" s="6">
        <f>'8'!K13</f>
        <v>0.59599341341597767</v>
      </c>
      <c r="P14" s="6">
        <f t="shared" si="2"/>
        <v>0.2975601404364468</v>
      </c>
      <c r="Q14" s="6">
        <f t="shared" si="3"/>
        <v>0.35555714493361684</v>
      </c>
      <c r="R14" s="6">
        <f>'1'!AC14</f>
        <v>0.33003885952107048</v>
      </c>
      <c r="S14" s="6">
        <f>'1'!AE14</f>
        <v>0.41947729809983059</v>
      </c>
      <c r="T14" s="6">
        <f>'2'!AC14</f>
        <v>0.1147460081703944</v>
      </c>
      <c r="U14" s="6">
        <f>'2'!AE14</f>
        <v>0.15158182737701045</v>
      </c>
      <c r="V14" s="6">
        <f>'3'!J15</f>
        <v>0.70646904698759294</v>
      </c>
      <c r="W14" s="6">
        <f>'8'!P13</f>
        <v>0.59614766471614222</v>
      </c>
      <c r="X14" s="6">
        <f t="shared" si="4"/>
        <v>0.37276347365216228</v>
      </c>
      <c r="Y14" s="6">
        <f t="shared" si="5"/>
        <v>0.43905396257795593</v>
      </c>
      <c r="Z14" s="6">
        <f>'1'!AM14</f>
        <v>0.39831509315891822</v>
      </c>
      <c r="AA14" s="6">
        <f>'1'!AO14</f>
        <v>0.49378101379125111</v>
      </c>
      <c r="AB14" s="6">
        <f>'2'!AM14</f>
        <v>0.16217481993948266</v>
      </c>
      <c r="AC14" s="6">
        <f>'2'!AO14</f>
        <v>0.2410137903904426</v>
      </c>
      <c r="AD14" s="6">
        <f>'3'!M15</f>
        <v>0.63826863542146617</v>
      </c>
      <c r="AE14" s="6">
        <f>'8'!U13</f>
        <v>0.57657523781623787</v>
      </c>
      <c r="AF14" s="6">
        <f t="shared" si="6"/>
        <v>0.41652243452896143</v>
      </c>
      <c r="AG14" s="6">
        <f t="shared" si="7"/>
        <v>0.49123247601669046</v>
      </c>
      <c r="AH14" s="6">
        <f>'1'!AW14</f>
        <v>0.29184639744674523</v>
      </c>
      <c r="AI14" s="6">
        <f>'1'!AY14</f>
        <v>0.37504032746004817</v>
      </c>
      <c r="AJ14" s="6">
        <f>'2'!AW14</f>
        <v>0.21623781675902243</v>
      </c>
      <c r="AK14" s="6">
        <f>'2'!AY14</f>
        <v>0.32805415395912274</v>
      </c>
      <c r="AL14" s="6">
        <f>'3'!P15</f>
        <v>0.59850792124956786</v>
      </c>
      <c r="AM14" s="6">
        <f>'8'!Z13</f>
        <v>0.57237507582865366</v>
      </c>
      <c r="AN14" s="6">
        <f t="shared" si="8"/>
        <v>0.3430045595964461</v>
      </c>
      <c r="AO14" s="6">
        <f t="shared" si="9"/>
        <v>0.41242194432576817</v>
      </c>
      <c r="AP14" s="6">
        <f>'1'!BG14</f>
        <v>0.29110229959961381</v>
      </c>
      <c r="AQ14" s="6">
        <f>'1'!BI14</f>
        <v>0.37415216875952079</v>
      </c>
      <c r="AR14" s="6">
        <f>'2'!BG14</f>
        <v>0.21183109473383976</v>
      </c>
      <c r="AS14" s="6">
        <f>'2'!BI14</f>
        <v>0.32144596464748953</v>
      </c>
      <c r="AT14" s="6">
        <f>'3'!S15</f>
        <v>0.68300910707687157</v>
      </c>
      <c r="AU14" s="6">
        <f>'8'!AE13</f>
        <v>0.61734381249672721</v>
      </c>
      <c r="AV14" s="6">
        <f t="shared" si="10"/>
        <v>0.35499001115047352</v>
      </c>
      <c r="AW14" s="6">
        <f t="shared" si="11"/>
        <v>0.42408640655377339</v>
      </c>
      <c r="AX14" s="6">
        <f>'1'!BQ14</f>
        <v>0.38157951690510522</v>
      </c>
      <c r="AY14" s="6">
        <f>'1'!BS14</f>
        <v>0.47613325163263531</v>
      </c>
      <c r="AZ14" s="6">
        <f>'2'!BQ14</f>
        <v>0.24471312418250118</v>
      </c>
      <c r="BA14" s="6">
        <f>'2'!BS14</f>
        <v>0.3689663985767081</v>
      </c>
      <c r="BB14" s="6">
        <f>'3'!V15</f>
        <v>0.83576051779935279</v>
      </c>
      <c r="BC14" s="6">
        <f>'8'!AJ13</f>
        <v>0.71348469883327958</v>
      </c>
      <c r="BD14" s="6">
        <f t="shared" si="12"/>
        <v>0.44650149591508703</v>
      </c>
      <c r="BE14" s="6">
        <f t="shared" si="13"/>
        <v>0.52511443766377874</v>
      </c>
      <c r="BF14" s="6">
        <f>'1'!CA14</f>
        <v>0.36473176521291345</v>
      </c>
      <c r="BG14" s="6">
        <f>'1'!CC14</f>
        <v>0.45800687271039769</v>
      </c>
      <c r="BH14" s="6">
        <f>'2'!CA14</f>
        <v>0.25746815321657002</v>
      </c>
      <c r="BI14" s="6">
        <f>'2'!CC14</f>
        <v>0.38636288973263094</v>
      </c>
      <c r="BJ14" s="6">
        <f>'3'!Y15</f>
        <v>0.63892341062621538</v>
      </c>
      <c r="BK14" s="6">
        <f>'8'!AO13</f>
        <v>0.65528558183760843</v>
      </c>
      <c r="BL14" s="6">
        <f t="shared" si="14"/>
        <v>0.41047995021707878</v>
      </c>
      <c r="BM14" s="6">
        <f t="shared" si="15"/>
        <v>0.48866199911692387</v>
      </c>
      <c r="BN14" s="6">
        <f>'1'!CK14</f>
        <v>0.30232494572797308</v>
      </c>
      <c r="BO14" s="6">
        <f>'1'!CM14</f>
        <v>0.38745443514317307</v>
      </c>
      <c r="BP14" s="6">
        <f>'2'!CK14</f>
        <v>0.31538632007324813</v>
      </c>
      <c r="BQ14" s="6">
        <f>'2'!CM14</f>
        <v>0.45917602374907657</v>
      </c>
      <c r="BR14" s="6">
        <f>'3'!AB15</f>
        <v>0.41425576905868483</v>
      </c>
      <c r="BS14" s="6">
        <f>'8'!AT13</f>
        <v>0.62710088833663735</v>
      </c>
      <c r="BT14" s="6">
        <f t="shared" si="16"/>
        <v>0.34730175975643823</v>
      </c>
      <c r="BU14" s="6">
        <f t="shared" si="17"/>
        <v>0.42127137271466103</v>
      </c>
      <c r="BV14" s="6">
        <f>'1'!CU14</f>
        <v>0.45773316877630699</v>
      </c>
      <c r="BW14" s="6">
        <f>'1'!CW14</f>
        <v>0.55375609160685568</v>
      </c>
      <c r="BX14" s="6">
        <f>'2'!CU14</f>
        <v>0.37028950214844736</v>
      </c>
      <c r="BY14" s="6">
        <f>'2'!CW14</f>
        <v>0.52040207933267391</v>
      </c>
      <c r="BZ14" s="6">
        <f>'3'!AE15</f>
        <v>0.59151121156999209</v>
      </c>
      <c r="CA14" s="6">
        <f>'8'!AY13</f>
        <v>0.66391727771180842</v>
      </c>
      <c r="CB14" s="6">
        <f t="shared" si="18"/>
        <v>0.48298501728643972</v>
      </c>
      <c r="CC14" s="6">
        <f t="shared" si="19"/>
        <v>0.56521232098624641</v>
      </c>
      <c r="CD14" s="6">
        <f>'1'!DE14</f>
        <v>0.38427397299559318</v>
      </c>
      <c r="CE14" s="6">
        <f>'1'!DG14</f>
        <v>0.47899829053013443</v>
      </c>
      <c r="CF14" s="6">
        <f>'2'!DE14</f>
        <v>0.28771216444618408</v>
      </c>
      <c r="CG14" s="6">
        <f>'2'!DG14</f>
        <v>0.42556669688678389</v>
      </c>
      <c r="CH14" s="6">
        <f>'3'!AH15</f>
        <v>0.72511738691038952</v>
      </c>
      <c r="CI14" s="6">
        <f>'8'!BD13</f>
        <v>0.61195627452772394</v>
      </c>
      <c r="CJ14" s="6">
        <f t="shared" si="20"/>
        <v>0.43147036368534492</v>
      </c>
      <c r="CK14" s="6">
        <f t="shared" si="21"/>
        <v>0.51156283920358381</v>
      </c>
    </row>
    <row r="15" spans="1:89">
      <c r="A15" s="1">
        <v>1990</v>
      </c>
      <c r="B15" s="6">
        <f>'1'!I15</f>
        <v>0.36669954570357383</v>
      </c>
      <c r="C15" s="6">
        <f>'1'!K15</f>
        <v>0.46014311737975616</v>
      </c>
      <c r="D15" s="6">
        <f>'2'!I15</f>
        <v>0.2486509884276295</v>
      </c>
      <c r="E15" s="6">
        <f>'2'!K15</f>
        <v>0.37439530879024441</v>
      </c>
      <c r="F15" s="6">
        <f>'3'!D16</f>
        <v>0.64230103941212613</v>
      </c>
      <c r="G15" s="6">
        <f>'8'!F14</f>
        <v>0.64121866344827616</v>
      </c>
      <c r="H15" s="6">
        <f t="shared" si="0"/>
        <v>0.40990675112130481</v>
      </c>
      <c r="I15" s="6">
        <f t="shared" si="1"/>
        <v>0.48789168333089405</v>
      </c>
      <c r="J15" s="6">
        <f>'1'!S15</f>
        <v>0.23810764606908588</v>
      </c>
      <c r="K15" s="6">
        <f>'1'!U15</f>
        <v>0.30850541038278873</v>
      </c>
      <c r="L15" s="6">
        <f>'2'!S15</f>
        <v>0.17403292563386291</v>
      </c>
      <c r="M15" s="6">
        <f>'2'!U15</f>
        <v>0.26130096049172929</v>
      </c>
      <c r="N15" s="6">
        <f>'3'!G16</f>
        <v>0.41448851883787069</v>
      </c>
      <c r="O15" s="6">
        <f>'8'!K14</f>
        <v>0.55847044587584749</v>
      </c>
      <c r="P15" s="6">
        <f t="shared" si="2"/>
        <v>0.28137454128311823</v>
      </c>
      <c r="Q15" s="6">
        <f t="shared" si="3"/>
        <v>0.33937977978849687</v>
      </c>
      <c r="R15" s="6">
        <f>'1'!AC15</f>
        <v>0.34428108415912079</v>
      </c>
      <c r="S15" s="6">
        <f>'1'!AE15</f>
        <v>0.43549671057009681</v>
      </c>
      <c r="T15" s="6">
        <f>'2'!AC15</f>
        <v>0.1303142906453871</v>
      </c>
      <c r="U15" s="6">
        <f>'2'!AE15</f>
        <v>0.18254507756132884</v>
      </c>
      <c r="V15" s="6">
        <f>'3'!J16</f>
        <v>0.7464395172860353</v>
      </c>
      <c r="W15" s="6">
        <f>'8'!P14</f>
        <v>0.58668214626557258</v>
      </c>
      <c r="X15" s="6">
        <f t="shared" si="4"/>
        <v>0.38734035433108405</v>
      </c>
      <c r="Y15" s="6">
        <f t="shared" si="5"/>
        <v>0.45641437151036146</v>
      </c>
      <c r="Z15" s="6">
        <f>'1'!AM15</f>
        <v>0.40076169883190516</v>
      </c>
      <c r="AA15" s="6">
        <f>'1'!AO15</f>
        <v>0.4963319297543759</v>
      </c>
      <c r="AB15" s="6">
        <f>'2'!AM15</f>
        <v>0.17798829759217982</v>
      </c>
      <c r="AC15" s="6">
        <f>'2'!AO15</f>
        <v>0.26790716946171317</v>
      </c>
      <c r="AD15" s="6">
        <f>'3'!M16</f>
        <v>0.65654738895033526</v>
      </c>
      <c r="AE15" s="6">
        <f>'8'!U14</f>
        <v>0.57161633822692948</v>
      </c>
      <c r="AF15" s="6">
        <f t="shared" si="6"/>
        <v>0.42114839165927809</v>
      </c>
      <c r="AG15" s="6">
        <f t="shared" si="7"/>
        <v>0.49703944049196092</v>
      </c>
      <c r="AH15" s="6">
        <f>'1'!AW15</f>
        <v>0.28278095091557198</v>
      </c>
      <c r="AI15" s="6">
        <f>'1'!AY15</f>
        <v>0.36415897074947912</v>
      </c>
      <c r="AJ15" s="6">
        <f>'2'!AW15</f>
        <v>0.22872028456356408</v>
      </c>
      <c r="AK15" s="6">
        <f>'2'!AY15</f>
        <v>0.34635867455858216</v>
      </c>
      <c r="AL15" s="6">
        <f>'3'!P16</f>
        <v>0.58266319401745514</v>
      </c>
      <c r="AM15" s="6">
        <f>'8'!Z14</f>
        <v>0.56465936527383465</v>
      </c>
      <c r="AN15" s="6">
        <f t="shared" si="8"/>
        <v>0.3355509500263858</v>
      </c>
      <c r="AO15" s="6">
        <f t="shared" si="9"/>
        <v>0.40427940290962261</v>
      </c>
      <c r="AP15" s="6">
        <f>'1'!BG15</f>
        <v>0.29130198359324233</v>
      </c>
      <c r="AQ15" s="6">
        <f>'1'!BI15</f>
        <v>0.37439059946222342</v>
      </c>
      <c r="AR15" s="6">
        <f>'2'!BG15</f>
        <v>0.21924871055912715</v>
      </c>
      <c r="AS15" s="6">
        <f>'2'!BI15</f>
        <v>0.33252462835343677</v>
      </c>
      <c r="AT15" s="6">
        <f>'3'!S16</f>
        <v>0.64445269015083051</v>
      </c>
      <c r="AU15" s="6">
        <f>'8'!AE14</f>
        <v>0.59878505438799212</v>
      </c>
      <c r="AV15" s="6">
        <f t="shared" si="10"/>
        <v>0.35016003402506468</v>
      </c>
      <c r="AW15" s="6">
        <f t="shared" si="11"/>
        <v>0.41964965691278233</v>
      </c>
      <c r="AX15" s="6">
        <f>'1'!BQ15</f>
        <v>0.38238715969529985</v>
      </c>
      <c r="AY15" s="6">
        <f>'1'!BS15</f>
        <v>0.47699299280696655</v>
      </c>
      <c r="AZ15" s="6">
        <f>'2'!BQ15</f>
        <v>0.2538858384909321</v>
      </c>
      <c r="BA15" s="6">
        <f>'2'!BS15</f>
        <v>0.38153150228482241</v>
      </c>
      <c r="BB15" s="6">
        <f>'3'!V16</f>
        <v>0.76570673530823374</v>
      </c>
      <c r="BC15" s="6">
        <f>'8'!AJ14</f>
        <v>0.67624370319926252</v>
      </c>
      <c r="BD15" s="6">
        <f t="shared" si="12"/>
        <v>0.43725463948655269</v>
      </c>
      <c r="BE15" s="6">
        <f t="shared" si="13"/>
        <v>0.51624328904410843</v>
      </c>
      <c r="BF15" s="6">
        <f>'1'!CA15</f>
        <v>0.3744767253849135</v>
      </c>
      <c r="BG15" s="6">
        <f>'1'!CC15</f>
        <v>0.46853633044137366</v>
      </c>
      <c r="BH15" s="6">
        <f>'2'!CA15</f>
        <v>0.26847276083770383</v>
      </c>
      <c r="BI15" s="6">
        <f>'2'!CC15</f>
        <v>0.40094827241936126</v>
      </c>
      <c r="BJ15" s="6">
        <f>'3'!Y16</f>
        <v>0.55132127004543885</v>
      </c>
      <c r="BK15" s="6">
        <f>'8'!AO14</f>
        <v>0.64191592571362255</v>
      </c>
      <c r="BL15" s="6">
        <f t="shared" si="14"/>
        <v>0.40830470342911596</v>
      </c>
      <c r="BM15" s="6">
        <f t="shared" si="15"/>
        <v>0.48739397812680385</v>
      </c>
      <c r="BN15" s="6">
        <f>'1'!CK15</f>
        <v>0.32380451381176245</v>
      </c>
      <c r="BO15" s="6">
        <f>'1'!CM15</f>
        <v>0.41237332955593486</v>
      </c>
      <c r="BP15" s="6">
        <f>'2'!CK15</f>
        <v>0.32394166354089771</v>
      </c>
      <c r="BQ15" s="6">
        <f>'2'!CM15</f>
        <v>0.46916956750200023</v>
      </c>
      <c r="BR15" s="6">
        <f>'3'!AB16</f>
        <v>0.2619535785385454</v>
      </c>
      <c r="BS15" s="6">
        <f>'8'!AT14</f>
        <v>0.63362375807319005</v>
      </c>
      <c r="BT15" s="6">
        <f t="shared" si="16"/>
        <v>0.34861505968349699</v>
      </c>
      <c r="BU15" s="6">
        <f t="shared" si="17"/>
        <v>0.42513602110052795</v>
      </c>
      <c r="BV15" s="6">
        <f>'1'!CU15</f>
        <v>0.46456267496400749</v>
      </c>
      <c r="BW15" s="6">
        <f>'1'!CW15</f>
        <v>0.56039785856990176</v>
      </c>
      <c r="BX15" s="6">
        <f>'2'!CU15</f>
        <v>0.39845241818295041</v>
      </c>
      <c r="BY15" s="6">
        <f>'2'!CW15</f>
        <v>0.54938164696523095</v>
      </c>
      <c r="BZ15" s="6">
        <f>'3'!AE16</f>
        <v>0.6396291244611233</v>
      </c>
      <c r="CA15" s="6">
        <f>'8'!AY14</f>
        <v>0.65829741932888353</v>
      </c>
      <c r="CB15" s="6">
        <f t="shared" si="18"/>
        <v>0.49483176867210105</v>
      </c>
      <c r="CC15" s="6">
        <f t="shared" si="19"/>
        <v>0.57700932007445493</v>
      </c>
      <c r="CD15" s="6">
        <f>'1'!DE15</f>
        <v>0.40234486093941457</v>
      </c>
      <c r="CE15" s="6">
        <f>'1'!DG15</f>
        <v>0.49797870523371157</v>
      </c>
      <c r="CF15" s="6">
        <f>'2'!DE15</f>
        <v>0.29895855344254002</v>
      </c>
      <c r="CG15" s="6">
        <f>'2'!DG15</f>
        <v>0.43947004166816428</v>
      </c>
      <c r="CH15" s="6">
        <f>'3'!AH16</f>
        <v>0.56685743971371871</v>
      </c>
      <c r="CI15" s="6">
        <f>'8'!BD14</f>
        <v>0.64099109764533924</v>
      </c>
      <c r="CJ15" s="6">
        <f t="shared" si="20"/>
        <v>0.43232211173774998</v>
      </c>
      <c r="CK15" s="6">
        <f t="shared" si="21"/>
        <v>0.51331695156632029</v>
      </c>
    </row>
    <row r="16" spans="1:89">
      <c r="A16" s="1">
        <v>1991</v>
      </c>
      <c r="B16" s="6">
        <f>'1'!I16</f>
        <v>0.36592454220429149</v>
      </c>
      <c r="C16" s="6">
        <f>'1'!K16</f>
        <v>0.45930237625163434</v>
      </c>
      <c r="D16" s="6">
        <f>'2'!I16</f>
        <v>0.24114932630170685</v>
      </c>
      <c r="E16" s="6">
        <f>'2'!K16</f>
        <v>0.36400725576484289</v>
      </c>
      <c r="F16" s="6">
        <f>'3'!D17</f>
        <v>0.63838285348393542</v>
      </c>
      <c r="G16" s="6">
        <f>'8'!F15</f>
        <v>0.60314940008791929</v>
      </c>
      <c r="H16" s="6">
        <f t="shared" si="0"/>
        <v>0.40441533753036019</v>
      </c>
      <c r="I16" s="6">
        <f t="shared" si="1"/>
        <v>0.48206561430981376</v>
      </c>
      <c r="J16" s="6">
        <f>'1'!S16</f>
        <v>0.22701218429840514</v>
      </c>
      <c r="K16" s="6">
        <f>'1'!U16</f>
        <v>0.29412644233707819</v>
      </c>
      <c r="L16" s="6">
        <f>'2'!S16</f>
        <v>0.17314519092192523</v>
      </c>
      <c r="M16" s="6">
        <f>'2'!U16</f>
        <v>0.25980747270955779</v>
      </c>
      <c r="N16" s="6">
        <f>'3'!G17</f>
        <v>0.41585583470425025</v>
      </c>
      <c r="O16" s="6">
        <f>'8'!K15</f>
        <v>0.5378030061916993</v>
      </c>
      <c r="P16" s="6">
        <f t="shared" si="2"/>
        <v>0.2715889321906711</v>
      </c>
      <c r="Q16" s="6">
        <f t="shared" si="3"/>
        <v>0.32723514099650547</v>
      </c>
      <c r="R16" s="6">
        <f>'1'!AC16</f>
        <v>0.33804074365817699</v>
      </c>
      <c r="S16" s="6">
        <f>'1'!AE16</f>
        <v>0.42851311381468932</v>
      </c>
      <c r="T16" s="6">
        <f>'2'!AC16</f>
        <v>0.13760074761731389</v>
      </c>
      <c r="U16" s="6">
        <f>'2'!AE16</f>
        <v>0.19646717166151695</v>
      </c>
      <c r="V16" s="6">
        <f>'3'!J17</f>
        <v>0.69764289778658983</v>
      </c>
      <c r="W16" s="6">
        <f>'8'!P15</f>
        <v>0.53689037275433582</v>
      </c>
      <c r="X16" s="6">
        <f t="shared" si="4"/>
        <v>0.3738419223765479</v>
      </c>
      <c r="Y16" s="6">
        <f t="shared" si="5"/>
        <v>0.44305922389052677</v>
      </c>
      <c r="Z16" s="6">
        <f>'1'!AM16</f>
        <v>0.39282162118219766</v>
      </c>
      <c r="AA16" s="6">
        <f>'1'!AO16</f>
        <v>0.48802657409164951</v>
      </c>
      <c r="AB16" s="6">
        <f>'2'!AM16</f>
        <v>0.17902199192968973</v>
      </c>
      <c r="AC16" s="6">
        <f>'2'!AO16</f>
        <v>0.26962082187264991</v>
      </c>
      <c r="AD16" s="6">
        <f>'3'!M17</f>
        <v>0.62914131813390628</v>
      </c>
      <c r="AE16" s="6">
        <f>'8'!U15</f>
        <v>0.56146495044001177</v>
      </c>
      <c r="AF16" s="6">
        <f t="shared" si="6"/>
        <v>0.41193796087789913</v>
      </c>
      <c r="AG16" s="6">
        <f t="shared" si="7"/>
        <v>0.48764131090881147</v>
      </c>
      <c r="AH16" s="6">
        <f>'1'!AW16</f>
        <v>0.28453007733064067</v>
      </c>
      <c r="AI16" s="6">
        <f>'1'!AY16</f>
        <v>0.36626884141613014</v>
      </c>
      <c r="AJ16" s="6">
        <f>'2'!AW16</f>
        <v>0.22491322055835281</v>
      </c>
      <c r="AK16" s="6">
        <f>'2'!AY16</f>
        <v>0.34083927446722739</v>
      </c>
      <c r="AL16" s="6">
        <f>'3'!P17</f>
        <v>0.5742769250195966</v>
      </c>
      <c r="AM16" s="6">
        <f>'8'!Z15</f>
        <v>0.54533375793342653</v>
      </c>
      <c r="AN16" s="6">
        <f t="shared" si="8"/>
        <v>0.33362344448258607</v>
      </c>
      <c r="AO16" s="6">
        <f t="shared" si="9"/>
        <v>0.40243318473331613</v>
      </c>
      <c r="AP16" s="6">
        <f>'1'!BG16</f>
        <v>0.28432770088497122</v>
      </c>
      <c r="AQ16" s="6">
        <f>'1'!BI16</f>
        <v>0.36602498183140447</v>
      </c>
      <c r="AR16" s="6">
        <f>'2'!BG16</f>
        <v>0.21886082447432936</v>
      </c>
      <c r="AS16" s="6">
        <f>'2'!BI16</f>
        <v>0.33195071331333603</v>
      </c>
      <c r="AT16" s="6">
        <f>'3'!S17</f>
        <v>0.60369349630574143</v>
      </c>
      <c r="AU16" s="6">
        <f>'8'!AE15</f>
        <v>0.57527013113610004</v>
      </c>
      <c r="AV16" s="6">
        <f t="shared" si="10"/>
        <v>0.33881183581109697</v>
      </c>
      <c r="AW16" s="6">
        <f t="shared" si="11"/>
        <v>0.40730892135750091</v>
      </c>
      <c r="AX16" s="6">
        <f>'1'!BQ16</f>
        <v>0.39035175016099605</v>
      </c>
      <c r="AY16" s="6">
        <f>'1'!BS16</f>
        <v>0.48542720841647852</v>
      </c>
      <c r="AZ16" s="6">
        <f>'2'!BQ16</f>
        <v>0.25538478927800912</v>
      </c>
      <c r="BA16" s="6">
        <f>'2'!BS16</f>
        <v>0.3835581942848425</v>
      </c>
      <c r="BB16" s="6">
        <f>'3'!V17</f>
        <v>0.73344326474878163</v>
      </c>
      <c r="BC16" s="6">
        <f>'8'!AJ15</f>
        <v>0.61437130590989564</v>
      </c>
      <c r="BD16" s="6">
        <f t="shared" si="12"/>
        <v>0.43356616110636581</v>
      </c>
      <c r="BE16" s="6">
        <f t="shared" si="13"/>
        <v>0.51293632238588693</v>
      </c>
      <c r="BF16" s="6">
        <f>'1'!CA16</f>
        <v>0.35743566089495482</v>
      </c>
      <c r="BG16" s="6">
        <f>'1'!CC16</f>
        <v>0.45004112484011727</v>
      </c>
      <c r="BH16" s="6">
        <f>'2'!CA16</f>
        <v>0.26732884264451079</v>
      </c>
      <c r="BI16" s="6">
        <f>'2'!CC16</f>
        <v>0.39944976406742305</v>
      </c>
      <c r="BJ16" s="6">
        <f>'3'!Y17</f>
        <v>0.55398635816971931</v>
      </c>
      <c r="BK16" s="6">
        <f>'8'!AO15</f>
        <v>0.63453683782039039</v>
      </c>
      <c r="BL16" s="6">
        <f t="shared" si="14"/>
        <v>0.39579016648993043</v>
      </c>
      <c r="BM16" s="6">
        <f t="shared" si="15"/>
        <v>0.47382608339383531</v>
      </c>
      <c r="BN16" s="6">
        <f>'1'!CK16</f>
        <v>0.30176809467964194</v>
      </c>
      <c r="BO16" s="6">
        <f>'1'!CM16</f>
        <v>0.38679905910883433</v>
      </c>
      <c r="BP16" s="6">
        <f>'2'!CK16</f>
        <v>0.30986278099781733</v>
      </c>
      <c r="BQ16" s="6">
        <f>'2'!CM16</f>
        <v>0.45262757742349491</v>
      </c>
      <c r="BR16" s="6">
        <f>'3'!AB17</f>
        <v>0.34104878033264141</v>
      </c>
      <c r="BS16" s="6">
        <f>'8'!AT15</f>
        <v>0.61016902093967162</v>
      </c>
      <c r="BT16" s="6">
        <f t="shared" si="16"/>
        <v>0.3373457245027624</v>
      </c>
      <c r="BU16" s="6">
        <f t="shared" si="17"/>
        <v>0.41114387924576479</v>
      </c>
      <c r="BV16" s="6">
        <f>'1'!CU16</f>
        <v>0.45120777883043389</v>
      </c>
      <c r="BW16" s="6">
        <f>'1'!CW16</f>
        <v>0.54736348156399839</v>
      </c>
      <c r="BX16" s="6">
        <f>'2'!CU16</f>
        <v>0.36356800939218725</v>
      </c>
      <c r="BY16" s="6">
        <f>'2'!CW16</f>
        <v>0.5132574531047045</v>
      </c>
      <c r="BZ16" s="6">
        <f>'3'!AE17</f>
        <v>0.6245833985257776</v>
      </c>
      <c r="CA16" s="6">
        <f>'8'!AY15</f>
        <v>0.62698014206080344</v>
      </c>
      <c r="CB16" s="6">
        <f t="shared" si="18"/>
        <v>0.47735860017918053</v>
      </c>
      <c r="CC16" s="6">
        <f t="shared" si="19"/>
        <v>0.55963653646392741</v>
      </c>
      <c r="CD16" s="6">
        <f>'1'!DE16</f>
        <v>0.40901650569680809</v>
      </c>
      <c r="CE16" s="6">
        <f>'1'!DG16</f>
        <v>0.50488517162580726</v>
      </c>
      <c r="CF16" s="6">
        <f>'2'!DE16</f>
        <v>0.29076182763930147</v>
      </c>
      <c r="CG16" s="6">
        <f>'2'!DG16</f>
        <v>0.42937119429162424</v>
      </c>
      <c r="CH16" s="6">
        <f>'3'!AH17</f>
        <v>0.6964236340359955</v>
      </c>
      <c r="CI16" s="6">
        <f>'8'!BD15</f>
        <v>0.62396003246516385</v>
      </c>
      <c r="CJ16" s="6">
        <f t="shared" si="20"/>
        <v>0.44742610340181177</v>
      </c>
      <c r="CK16" s="6">
        <f t="shared" si="21"/>
        <v>0.52839510621734342</v>
      </c>
    </row>
    <row r="17" spans="1:89">
      <c r="A17" s="1">
        <v>1992</v>
      </c>
      <c r="B17" s="6">
        <f>'1'!I17</f>
        <v>0.38276062288918555</v>
      </c>
      <c r="C17" s="6">
        <f>'1'!K17</f>
        <v>0.47739026650085709</v>
      </c>
      <c r="D17" s="6">
        <f>'2'!I17</f>
        <v>0.24177593620792401</v>
      </c>
      <c r="E17" s="6">
        <f>'2'!K17</f>
        <v>0.36488240278808332</v>
      </c>
      <c r="F17" s="6">
        <f>'3'!D18</f>
        <v>0.63011305315076216</v>
      </c>
      <c r="G17" s="6">
        <f>'8'!F16</f>
        <v>0.58934817535735373</v>
      </c>
      <c r="H17" s="6">
        <f t="shared" si="0"/>
        <v>0.41405615249403388</v>
      </c>
      <c r="I17" s="6">
        <f t="shared" si="1"/>
        <v>0.49260754968021986</v>
      </c>
      <c r="J17" s="6">
        <f>'1'!S17</f>
        <v>0.23288709010603426</v>
      </c>
      <c r="K17" s="6">
        <f>'1'!U17</f>
        <v>0.30176882498734581</v>
      </c>
      <c r="L17" s="6">
        <f>'2'!S17</f>
        <v>0.17383609152986698</v>
      </c>
      <c r="M17" s="6">
        <f>'2'!U17</f>
        <v>0.26097015964413472</v>
      </c>
      <c r="N17" s="6">
        <f>'3'!G18</f>
        <v>0.29586880357446038</v>
      </c>
      <c r="O17" s="6">
        <f>'8'!K16</f>
        <v>0.50570474685551337</v>
      </c>
      <c r="P17" s="6">
        <f t="shared" si="2"/>
        <v>0.2605619272702081</v>
      </c>
      <c r="Q17" s="6">
        <f t="shared" si="3"/>
        <v>0.31749254849855291</v>
      </c>
      <c r="R17" s="6">
        <f>'1'!AC17</f>
        <v>0.39710960805225237</v>
      </c>
      <c r="S17" s="6">
        <f>'1'!AE17</f>
        <v>0.49252144177881646</v>
      </c>
      <c r="T17" s="6">
        <f>'2'!AC17</f>
        <v>0.14603837541490158</v>
      </c>
      <c r="U17" s="6">
        <f>'2'!AE17</f>
        <v>0.21216651905857992</v>
      </c>
      <c r="V17" s="6">
        <f>'3'!J18</f>
        <v>0.7429511213610539</v>
      </c>
      <c r="W17" s="6">
        <f>'8'!P16</f>
        <v>0.52992653323392303</v>
      </c>
      <c r="X17" s="6">
        <f t="shared" si="4"/>
        <v>0.41986832863756451</v>
      </c>
      <c r="Y17" s="6">
        <f t="shared" si="5"/>
        <v>0.4932694266105272</v>
      </c>
      <c r="Z17" s="6">
        <f>'1'!AM17</f>
        <v>0.41778157575409525</v>
      </c>
      <c r="AA17" s="6">
        <f>'1'!AO17</f>
        <v>0.51387811560819063</v>
      </c>
      <c r="AB17" s="6">
        <f>'2'!AM17</f>
        <v>0.17273842443234649</v>
      </c>
      <c r="AC17" s="6">
        <f>'2'!AO17</f>
        <v>0.25912180844588806</v>
      </c>
      <c r="AD17" s="6">
        <f>'3'!M18</f>
        <v>0.64036615917687256</v>
      </c>
      <c r="AE17" s="6">
        <f>'8'!U16</f>
        <v>0.53612391483931932</v>
      </c>
      <c r="AF17" s="6">
        <f t="shared" si="6"/>
        <v>0.4273699528727205</v>
      </c>
      <c r="AG17" s="6">
        <f t="shared" si="7"/>
        <v>0.50327586917194145</v>
      </c>
      <c r="AH17" s="6">
        <f>'1'!AW17</f>
        <v>0.2874135275489757</v>
      </c>
      <c r="AI17" s="6">
        <f>'1'!AY17</f>
        <v>0.36973610935668744</v>
      </c>
      <c r="AJ17" s="6">
        <f>'2'!AW17</f>
        <v>0.21808775292059754</v>
      </c>
      <c r="AK17" s="6">
        <f>'2'!AY17</f>
        <v>0.33080511596971562</v>
      </c>
      <c r="AL17" s="6">
        <f>'3'!P18</f>
        <v>0.59371436358940921</v>
      </c>
      <c r="AM17" s="6">
        <f>'8'!Z16</f>
        <v>0.50495256089895246</v>
      </c>
      <c r="AN17" s="6">
        <f t="shared" si="8"/>
        <v>0.33286493702517889</v>
      </c>
      <c r="AO17" s="6">
        <f t="shared" si="9"/>
        <v>0.40176248059548891</v>
      </c>
      <c r="AP17" s="6">
        <f>'1'!BG17</f>
        <v>0.30187422775678247</v>
      </c>
      <c r="AQ17" s="6">
        <f>'1'!BI17</f>
        <v>0.38692400776228369</v>
      </c>
      <c r="AR17" s="6">
        <f>'2'!BG17</f>
        <v>0.22099456501239623</v>
      </c>
      <c r="AS17" s="6">
        <f>'2'!BI17</f>
        <v>0.33510050869640268</v>
      </c>
      <c r="AT17" s="6">
        <f>'3'!S18</f>
        <v>0.65652420774750908</v>
      </c>
      <c r="AU17" s="6">
        <f>'8'!AE16</f>
        <v>0.55966755646426602</v>
      </c>
      <c r="AV17" s="6">
        <f t="shared" si="10"/>
        <v>0.35503059235216483</v>
      </c>
      <c r="AW17" s="6">
        <f t="shared" si="11"/>
        <v>0.42597603272441636</v>
      </c>
      <c r="AX17" s="6">
        <f>'1'!BQ17</f>
        <v>0.41664387456729529</v>
      </c>
      <c r="AY17" s="6">
        <f>'1'!BS17</f>
        <v>0.51271595100692735</v>
      </c>
      <c r="AZ17" s="6">
        <f>'2'!BQ17</f>
        <v>0.25439151398867915</v>
      </c>
      <c r="BA17" s="6">
        <f>'2'!BS17</f>
        <v>0.38221603569764812</v>
      </c>
      <c r="BB17" s="6">
        <f>'3'!V18</f>
        <v>0.71861926064176262</v>
      </c>
      <c r="BC17" s="6">
        <f>'8'!AJ16</f>
        <v>0.60600893354266216</v>
      </c>
      <c r="BD17" s="6">
        <f t="shared" si="12"/>
        <v>0.44955268301441709</v>
      </c>
      <c r="BE17" s="6">
        <f t="shared" si="13"/>
        <v>0.5295855886930565</v>
      </c>
      <c r="BF17" s="6">
        <f>'1'!CA17</f>
        <v>0.36738623569306034</v>
      </c>
      <c r="BG17" s="6">
        <f>'1'!CC17</f>
        <v>0.46088739160036629</v>
      </c>
      <c r="BH17" s="6">
        <f>'2'!CA17</f>
        <v>0.26483314321014478</v>
      </c>
      <c r="BI17" s="6">
        <f>'2'!CC17</f>
        <v>0.39616642066545454</v>
      </c>
      <c r="BJ17" s="6">
        <f>'3'!Y18</f>
        <v>0.54179874700872466</v>
      </c>
      <c r="BK17" s="6">
        <f>'8'!AO16</f>
        <v>0.61454167288182837</v>
      </c>
      <c r="BL17" s="6">
        <f t="shared" si="14"/>
        <v>0.39928772129521206</v>
      </c>
      <c r="BM17" s="6">
        <f t="shared" si="15"/>
        <v>0.4778718581758572</v>
      </c>
      <c r="BN17" s="6">
        <f>'1'!CK17</f>
        <v>0.28363885426238128</v>
      </c>
      <c r="BO17" s="6">
        <f>'1'!CM17</f>
        <v>0.36519443468837481</v>
      </c>
      <c r="BP17" s="6">
        <f>'2'!CK17</f>
        <v>0.30638866720913061</v>
      </c>
      <c r="BQ17" s="6">
        <f>'2'!CM17</f>
        <v>0.44846912480662943</v>
      </c>
      <c r="BR17" s="6">
        <f>'3'!AB18</f>
        <v>0.35264984704607266</v>
      </c>
      <c r="BS17" s="6">
        <f>'8'!AT16</f>
        <v>0.60993786172664177</v>
      </c>
      <c r="BT17" s="6">
        <f t="shared" si="16"/>
        <v>0.32544483558185144</v>
      </c>
      <c r="BU17" s="6">
        <f t="shared" si="17"/>
        <v>0.39674178763979673</v>
      </c>
      <c r="BV17" s="6">
        <f>'1'!CU17</f>
        <v>0.44263891328309024</v>
      </c>
      <c r="BW17" s="6">
        <f>'1'!CW17</f>
        <v>0.53889869330934592</v>
      </c>
      <c r="BX17" s="6">
        <f>'2'!CU17</f>
        <v>0.35074920758192041</v>
      </c>
      <c r="BY17" s="6">
        <f>'2'!CW17</f>
        <v>0.4993728280241711</v>
      </c>
      <c r="BZ17" s="6">
        <f>'3'!AE18</f>
        <v>0.49704518435042866</v>
      </c>
      <c r="CA17" s="6">
        <f>'8'!AY16</f>
        <v>0.61263920139029393</v>
      </c>
      <c r="CB17" s="6">
        <f t="shared" si="18"/>
        <v>0.45589059863042747</v>
      </c>
      <c r="CC17" s="6">
        <f t="shared" si="19"/>
        <v>0.53813480669303149</v>
      </c>
      <c r="CD17" s="6">
        <f>'1'!DE17</f>
        <v>0.42896956591180141</v>
      </c>
      <c r="CE17" s="6">
        <f>'1'!DG17</f>
        <v>0.52522662766345329</v>
      </c>
      <c r="CF17" s="6">
        <f>'2'!DE17</f>
        <v>0.27917784278587365</v>
      </c>
      <c r="CG17" s="6">
        <f>'2'!DG17</f>
        <v>0.41478008631420188</v>
      </c>
      <c r="CH17" s="6">
        <f>'3'!AH18</f>
        <v>0.63445915358031513</v>
      </c>
      <c r="CI17" s="6">
        <f>'8'!BD16</f>
        <v>0.60912788188843958</v>
      </c>
      <c r="CJ17" s="6">
        <f t="shared" si="20"/>
        <v>0.45255518396372385</v>
      </c>
      <c r="CK17" s="6">
        <f t="shared" si="21"/>
        <v>0.53349535154271299</v>
      </c>
    </row>
    <row r="18" spans="1:89">
      <c r="A18" s="1">
        <v>1993</v>
      </c>
      <c r="B18" s="6">
        <f>'1'!I18</f>
        <v>0.39156915222355748</v>
      </c>
      <c r="C18" s="6">
        <f>'1'!K18</f>
        <v>0.48670938647459167</v>
      </c>
      <c r="D18" s="6">
        <f>'2'!I18</f>
        <v>0.25169766654239722</v>
      </c>
      <c r="E18" s="6">
        <f>'2'!K18</f>
        <v>0.37855965716906897</v>
      </c>
      <c r="F18" s="6">
        <f>'3'!D19</f>
        <v>0.64865820296194854</v>
      </c>
      <c r="G18" s="6">
        <f>'8'!F17</f>
        <v>0.5804610566231112</v>
      </c>
      <c r="H18" s="6">
        <f t="shared" si="0"/>
        <v>0.42218009916923588</v>
      </c>
      <c r="I18" s="6">
        <f t="shared" si="1"/>
        <v>0.50146446220762708</v>
      </c>
      <c r="J18" s="6">
        <f>'1'!S18</f>
        <v>0.25118460179282637</v>
      </c>
      <c r="K18" s="6">
        <f>'1'!U18</f>
        <v>0.32515956373405452</v>
      </c>
      <c r="L18" s="6">
        <f>'2'!S18</f>
        <v>0.1743143822359651</v>
      </c>
      <c r="M18" s="6">
        <f>'2'!U18</f>
        <v>0.26177363819434946</v>
      </c>
      <c r="N18" s="6">
        <f>'3'!G19</f>
        <v>0.45852766533268963</v>
      </c>
      <c r="O18" s="6">
        <f>'8'!K17</f>
        <v>0.50628664169063187</v>
      </c>
      <c r="P18" s="6">
        <f t="shared" si="2"/>
        <v>0.28974209018090713</v>
      </c>
      <c r="Q18" s="6">
        <f t="shared" si="3"/>
        <v>0.35027048913560527</v>
      </c>
      <c r="R18" s="6">
        <f>'1'!AC18</f>
        <v>0.29996436039684976</v>
      </c>
      <c r="S18" s="6">
        <f>'1'!AE18</f>
        <v>0.38467286929922617</v>
      </c>
      <c r="T18" s="6">
        <f>'2'!AC18</f>
        <v>0.15877805288795691</v>
      </c>
      <c r="U18" s="6">
        <f>'2'!AE18</f>
        <v>0.23506400997867477</v>
      </c>
      <c r="V18" s="6">
        <f>'3'!J19</f>
        <v>0.85755441190953885</v>
      </c>
      <c r="W18" s="6">
        <f>'8'!P17</f>
        <v>0.54725540012158747</v>
      </c>
      <c r="X18" s="6">
        <f t="shared" si="4"/>
        <v>0.36633383876970316</v>
      </c>
      <c r="Y18" s="6">
        <f t="shared" si="5"/>
        <v>0.43325839071043842</v>
      </c>
      <c r="Z18" s="6">
        <f>'1'!AM18</f>
        <v>0.46528425353703307</v>
      </c>
      <c r="AA18" s="6">
        <f>'1'!AO18</f>
        <v>0.56109671756405677</v>
      </c>
      <c r="AB18" s="6">
        <f>'2'!AM18</f>
        <v>0.17330101824997762</v>
      </c>
      <c r="AC18" s="6">
        <f>'2'!AO18</f>
        <v>0.26006991942598306</v>
      </c>
      <c r="AD18" s="6">
        <f>'3'!M19</f>
        <v>0.61138414166862765</v>
      </c>
      <c r="AE18" s="6">
        <f>'8'!U17</f>
        <v>0.50648559425599948</v>
      </c>
      <c r="AF18" s="6">
        <f t="shared" si="6"/>
        <v>0.45481605289338367</v>
      </c>
      <c r="AG18" s="6">
        <f t="shared" si="7"/>
        <v>0.53056166782990077</v>
      </c>
      <c r="AH18" s="6">
        <f>'1'!AW18</f>
        <v>0.33282184765005013</v>
      </c>
      <c r="AI18" s="6">
        <f>'1'!AY18</f>
        <v>0.42263028472935077</v>
      </c>
      <c r="AJ18" s="6">
        <f>'2'!AW18</f>
        <v>0.21104540221677343</v>
      </c>
      <c r="AK18" s="6">
        <f>'2'!AY18</f>
        <v>0.32025950135131287</v>
      </c>
      <c r="AL18" s="6">
        <f>'3'!P19</f>
        <v>0.58969317509979324</v>
      </c>
      <c r="AM18" s="6">
        <f>'8'!Z17</f>
        <v>0.51709536685551427</v>
      </c>
      <c r="AN18" s="6">
        <f t="shared" si="8"/>
        <v>0.36475868777224318</v>
      </c>
      <c r="AO18" s="6">
        <f t="shared" si="9"/>
        <v>0.43854600364120755</v>
      </c>
      <c r="AP18" s="6">
        <f>'1'!BG18</f>
        <v>0.33410805423014961</v>
      </c>
      <c r="AQ18" s="6">
        <f>'1'!BI18</f>
        <v>0.42408373035480207</v>
      </c>
      <c r="AR18" s="6">
        <f>'2'!BG18</f>
        <v>0.22222841225101234</v>
      </c>
      <c r="AS18" s="6">
        <f>'2'!BI18</f>
        <v>0.33691381710949836</v>
      </c>
      <c r="AT18" s="6">
        <f>'3'!S19</f>
        <v>0.59328551133712371</v>
      </c>
      <c r="AU18" s="6">
        <f>'8'!AE17</f>
        <v>0.53024523028028625</v>
      </c>
      <c r="AV18" s="6">
        <f t="shared" si="10"/>
        <v>0.36845155334794699</v>
      </c>
      <c r="AW18" s="6">
        <f t="shared" si="11"/>
        <v>0.44290306712105226</v>
      </c>
      <c r="AX18" s="6">
        <f>'1'!BQ18</f>
        <v>0.4542312134510017</v>
      </c>
      <c r="AY18" s="6">
        <f>'1'!BS18</f>
        <v>0.55033109926539925</v>
      </c>
      <c r="AZ18" s="6">
        <f>'2'!BQ18</f>
        <v>0.25390984692737201</v>
      </c>
      <c r="BA18" s="6">
        <f>'2'!BS18</f>
        <v>0.38156402151855623</v>
      </c>
      <c r="BB18" s="6">
        <f>'3'!V19</f>
        <v>0.74594952367354472</v>
      </c>
      <c r="BC18" s="6">
        <f>'8'!AJ17</f>
        <v>0.59688118008469948</v>
      </c>
      <c r="BD18" s="6">
        <f t="shared" si="12"/>
        <v>0.4776359044842628</v>
      </c>
      <c r="BE18" s="6">
        <f t="shared" si="13"/>
        <v>0.55767124201345952</v>
      </c>
      <c r="BF18" s="6">
        <f>'1'!CA18</f>
        <v>0.39527034628092833</v>
      </c>
      <c r="BG18" s="6">
        <f>'1'!CC18</f>
        <v>0.49059621899081923</v>
      </c>
      <c r="BH18" s="6">
        <f>'2'!CA18</f>
        <v>0.26230058579067739</v>
      </c>
      <c r="BI18" s="6">
        <f>'2'!CC18</f>
        <v>0.39281472495364578</v>
      </c>
      <c r="BJ18" s="6">
        <f>'3'!Y19</f>
        <v>0.57741797800255379</v>
      </c>
      <c r="BK18" s="6">
        <f>'8'!AO17</f>
        <v>0.62145485861935368</v>
      </c>
      <c r="BL18" s="6">
        <f t="shared" si="14"/>
        <v>0.42280658463790832</v>
      </c>
      <c r="BM18" s="6">
        <f t="shared" si="15"/>
        <v>0.5025861094511288</v>
      </c>
      <c r="BN18" s="6">
        <f>'1'!CK18</f>
        <v>0.35344840841324326</v>
      </c>
      <c r="BO18" s="6">
        <f>'1'!CM18</f>
        <v>0.44565762905450912</v>
      </c>
      <c r="BP18" s="6">
        <f>'2'!CK18</f>
        <v>0.30464097650710303</v>
      </c>
      <c r="BQ18" s="6">
        <f>'2'!CM18</f>
        <v>0.44636539835754235</v>
      </c>
      <c r="BR18" s="6">
        <f>'3'!AB19</f>
        <v>0.4503890000886438</v>
      </c>
      <c r="BS18" s="6">
        <f>'8'!AT17</f>
        <v>0.59223567245179976</v>
      </c>
      <c r="BT18" s="6">
        <f t="shared" si="16"/>
        <v>0.38214045079402492</v>
      </c>
      <c r="BU18" s="6">
        <f t="shared" si="17"/>
        <v>0.46085934742795492</v>
      </c>
      <c r="BV18" s="6">
        <f>'1'!CU18</f>
        <v>0.51332794808198856</v>
      </c>
      <c r="BW18" s="6">
        <f>'1'!CW18</f>
        <v>0.60643582540788421</v>
      </c>
      <c r="BX18" s="6">
        <f>'2'!CU18</f>
        <v>0.37796093817528642</v>
      </c>
      <c r="BY18" s="6">
        <f>'2'!CW18</f>
        <v>0.52844623818241387</v>
      </c>
      <c r="BZ18" s="6">
        <f>'3'!AE19</f>
        <v>0.65531690969869727</v>
      </c>
      <c r="CA18" s="6">
        <f>'8'!AY17</f>
        <v>0.62914281705074604</v>
      </c>
      <c r="CB18" s="6">
        <f t="shared" si="18"/>
        <v>0.52557163014986497</v>
      </c>
      <c r="CC18" s="6">
        <f t="shared" si="19"/>
        <v>0.60579567427870473</v>
      </c>
      <c r="CD18" s="6">
        <f>'1'!DE18</f>
        <v>0.46311663874821363</v>
      </c>
      <c r="CE18" s="6">
        <f>'1'!DG18</f>
        <v>0.55899569970096019</v>
      </c>
      <c r="CF18" s="6">
        <f>'2'!DE18</f>
        <v>0.27609760718714432</v>
      </c>
      <c r="CG18" s="6">
        <f>'2'!DG18</f>
        <v>0.41083517810142017</v>
      </c>
      <c r="CH18" s="6">
        <f>'3'!AH19</f>
        <v>0.6663458358187484</v>
      </c>
      <c r="CI18" s="6">
        <f>'8'!BD17</f>
        <v>0.60856744515903682</v>
      </c>
      <c r="CJ18" s="6">
        <f t="shared" si="20"/>
        <v>0.47928273594024251</v>
      </c>
      <c r="CK18" s="6">
        <f t="shared" si="21"/>
        <v>0.55987183569859267</v>
      </c>
    </row>
    <row r="19" spans="1:89">
      <c r="A19" s="1">
        <v>1994</v>
      </c>
      <c r="B19" s="6">
        <f>'1'!I19</f>
        <v>0.4048546833743662</v>
      </c>
      <c r="C19" s="6">
        <f>'1'!K19</f>
        <v>0.50058315272228393</v>
      </c>
      <c r="D19" s="6">
        <f>'2'!I19</f>
        <v>0.26409336713374965</v>
      </c>
      <c r="E19" s="6">
        <f>'2'!K19</f>
        <v>0.39518944824247926</v>
      </c>
      <c r="F19" s="6">
        <f>'3'!D20</f>
        <v>0.63350339783919385</v>
      </c>
      <c r="G19" s="6">
        <f>'8'!F18</f>
        <v>0.58901249244855725</v>
      </c>
      <c r="H19" s="6">
        <f t="shared" si="0"/>
        <v>0.43205920410420645</v>
      </c>
      <c r="I19" s="6">
        <f t="shared" si="1"/>
        <v>0.5121787407586218</v>
      </c>
      <c r="J19" s="6">
        <f>'1'!S19</f>
        <v>0.2584742859101557</v>
      </c>
      <c r="K19" s="6">
        <f>'1'!U19</f>
        <v>0.33430993602551479</v>
      </c>
      <c r="L19" s="6">
        <f>'2'!S19</f>
        <v>0.18798810161421772</v>
      </c>
      <c r="M19" s="6">
        <f>'2'!U19</f>
        <v>0.28426811344259306</v>
      </c>
      <c r="N19" s="6">
        <f>'3'!G20</f>
        <v>0.44350587080090897</v>
      </c>
      <c r="O19" s="6">
        <f>'8'!K18</f>
        <v>0.51066585313873358</v>
      </c>
      <c r="P19" s="6">
        <f t="shared" si="2"/>
        <v>0.29514798269249498</v>
      </c>
      <c r="Q19" s="6">
        <f t="shared" si="3"/>
        <v>0.3578609389560839</v>
      </c>
      <c r="R19" s="6">
        <f>'1'!AC19</f>
        <v>0.30972348213107792</v>
      </c>
      <c r="S19" s="6">
        <f>'1'!AE19</f>
        <v>0.39611655798775919</v>
      </c>
      <c r="T19" s="6">
        <f>'2'!AC19</f>
        <v>0.15901668708855268</v>
      </c>
      <c r="U19" s="6">
        <f>'2'!AE19</f>
        <v>0.23548407950103317</v>
      </c>
      <c r="V19" s="6">
        <f>'3'!J20</f>
        <v>0.89099348453659233</v>
      </c>
      <c r="W19" s="6">
        <f>'8'!P18</f>
        <v>0.53720795939050658</v>
      </c>
      <c r="X19" s="6">
        <f t="shared" si="4"/>
        <v>0.37552825059331973</v>
      </c>
      <c r="Y19" s="6">
        <f t="shared" si="5"/>
        <v>0.44365014293424465</v>
      </c>
      <c r="Z19" s="6">
        <f>'1'!AM19</f>
        <v>0.45700777130421633</v>
      </c>
      <c r="AA19" s="6">
        <f>'1'!AO19</f>
        <v>0.55304771684768106</v>
      </c>
      <c r="AB19" s="6">
        <f>'2'!AM19</f>
        <v>0.17431857345812654</v>
      </c>
      <c r="AC19" s="6">
        <f>'2'!AO19</f>
        <v>0.26178067390132764</v>
      </c>
      <c r="AD19" s="6">
        <f>'3'!M20</f>
        <v>0.56214100268949951</v>
      </c>
      <c r="AE19" s="6">
        <f>'8'!U18</f>
        <v>0.5138274940593679</v>
      </c>
      <c r="AF19" s="6">
        <f t="shared" si="6"/>
        <v>0.4449341469336508</v>
      </c>
      <c r="AG19" s="6">
        <f t="shared" si="7"/>
        <v>0.52090831885839628</v>
      </c>
      <c r="AH19" s="6">
        <f>'1'!AW19</f>
        <v>0.33373822440943235</v>
      </c>
      <c r="AI19" s="6">
        <f>'1'!AY19</f>
        <v>0.42366605625304193</v>
      </c>
      <c r="AJ19" s="6">
        <f>'2'!AW19</f>
        <v>0.21498495521389044</v>
      </c>
      <c r="AK19" s="6">
        <f>'2'!AY19</f>
        <v>0.32618334599078086</v>
      </c>
      <c r="AL19" s="6">
        <f>'3'!P20</f>
        <v>0.51415666303989616</v>
      </c>
      <c r="AM19" s="6">
        <f>'8'!Z18</f>
        <v>0.5127122869699583</v>
      </c>
      <c r="AN19" s="6">
        <f t="shared" si="8"/>
        <v>0.35780214760897716</v>
      </c>
      <c r="AO19" s="6">
        <f t="shared" si="9"/>
        <v>0.43187146897719292</v>
      </c>
      <c r="AP19" s="6">
        <f>'1'!BG19</f>
        <v>0.35334208334618517</v>
      </c>
      <c r="AQ19" s="6">
        <f>'1'!BI19</f>
        <v>0.44554044188270064</v>
      </c>
      <c r="AR19" s="6">
        <f>'2'!BG19</f>
        <v>0.22614041358904238</v>
      </c>
      <c r="AS19" s="6">
        <f>'2'!BI19</f>
        <v>0.34262440072067835</v>
      </c>
      <c r="AT19" s="6">
        <f>'3'!S20</f>
        <v>0.59008613024673151</v>
      </c>
      <c r="AU19" s="6">
        <f>'8'!AE18</f>
        <v>0.54447990551190117</v>
      </c>
      <c r="AV19" s="6">
        <f t="shared" si="10"/>
        <v>0.38341010327709713</v>
      </c>
      <c r="AW19" s="6">
        <f t="shared" si="11"/>
        <v>0.4595973529658216</v>
      </c>
      <c r="AX19" s="6">
        <f>'1'!BQ19</f>
        <v>0.47547122237841555</v>
      </c>
      <c r="AY19" s="6">
        <f>'1'!BS19</f>
        <v>0.5709048759742742</v>
      </c>
      <c r="AZ19" s="6">
        <f>'2'!BQ19</f>
        <v>0.25836470509009529</v>
      </c>
      <c r="BA19" s="6">
        <f>'2'!BS19</f>
        <v>0.38756553446865721</v>
      </c>
      <c r="BB19" s="6">
        <f>'3'!V20</f>
        <v>0.71623692317590348</v>
      </c>
      <c r="BC19" s="6">
        <f>'8'!AJ18</f>
        <v>0.60886907753932518</v>
      </c>
      <c r="BD19" s="6">
        <f t="shared" si="12"/>
        <v>0.49117692624542325</v>
      </c>
      <c r="BE19" s="6">
        <f t="shared" si="13"/>
        <v>0.57090056670038059</v>
      </c>
      <c r="BF19" s="6">
        <f>'1'!CA19</f>
        <v>0.42121368981061907</v>
      </c>
      <c r="BG19" s="6">
        <f>'1'!CC19</f>
        <v>0.51737487064731014</v>
      </c>
      <c r="BH19" s="6">
        <f>'2'!CA19</f>
        <v>0.26621429101990002</v>
      </c>
      <c r="BI19" s="6">
        <f>'2'!CC19</f>
        <v>0.39798584558988759</v>
      </c>
      <c r="BJ19" s="6">
        <f>'3'!Y20</f>
        <v>0.56965152485502091</v>
      </c>
      <c r="BK19" s="6">
        <f>'8'!AO18</f>
        <v>0.58812592818632825</v>
      </c>
      <c r="BL19" s="6">
        <f t="shared" si="14"/>
        <v>0.43724875727355828</v>
      </c>
      <c r="BM19" s="6">
        <f t="shared" si="15"/>
        <v>0.5177387393162407</v>
      </c>
      <c r="BN19" s="6">
        <f>'1'!CK19</f>
        <v>0.34343628749628136</v>
      </c>
      <c r="BO19" s="6">
        <f>'1'!CM19</f>
        <v>0.4345544924202342</v>
      </c>
      <c r="BP19" s="6">
        <f>'2'!CK19</f>
        <v>0.31835626743428252</v>
      </c>
      <c r="BQ19" s="6">
        <f>'2'!CM19</f>
        <v>0.46266554803195353</v>
      </c>
      <c r="BR19" s="6">
        <f>'3'!AB20</f>
        <v>0.47029081291572006</v>
      </c>
      <c r="BS19" s="6">
        <f>'8'!AT18</f>
        <v>0.58892435938299725</v>
      </c>
      <c r="BT19" s="6">
        <f t="shared" si="16"/>
        <v>0.37816254522069692</v>
      </c>
      <c r="BU19" s="6">
        <f t="shared" si="17"/>
        <v>0.45637621672723105</v>
      </c>
      <c r="BV19" s="6">
        <f>'1'!CU19</f>
        <v>0.50990908561739834</v>
      </c>
      <c r="BW19" s="6">
        <f>'1'!CW19</f>
        <v>0.60328458975167498</v>
      </c>
      <c r="BX19" s="6">
        <f>'2'!CU19</f>
        <v>0.36927310848013495</v>
      </c>
      <c r="BY19" s="6">
        <f>'2'!CW19</f>
        <v>0.51932755283932575</v>
      </c>
      <c r="BZ19" s="6">
        <f>'3'!AE20</f>
        <v>0.63831919895125533</v>
      </c>
      <c r="CA19" s="6">
        <f>'8'!AY18</f>
        <v>0.62444730415273675</v>
      </c>
      <c r="CB19" s="6">
        <f t="shared" si="18"/>
        <v>0.5201403210905915</v>
      </c>
      <c r="CC19" s="6">
        <f t="shared" si="19"/>
        <v>0.60050861842050418</v>
      </c>
      <c r="CD19" s="6">
        <f>'1'!DE19</f>
        <v>0.47957449082728992</v>
      </c>
      <c r="CE19" s="6">
        <f>'1'!DG19</f>
        <v>0.57482525193338585</v>
      </c>
      <c r="CF19" s="6">
        <f>'2'!DE19</f>
        <v>0.28459487637692527</v>
      </c>
      <c r="CG19" s="6">
        <f>'2'!DG19</f>
        <v>0.42165084903517214</v>
      </c>
      <c r="CH19" s="6">
        <f>'3'!AH20</f>
        <v>0.65505107606693402</v>
      </c>
      <c r="CI19" s="6">
        <f>'8'!BD18</f>
        <v>0.63214548299681028</v>
      </c>
      <c r="CJ19" s="6">
        <f t="shared" si="20"/>
        <v>0.49288128712316992</v>
      </c>
      <c r="CK19" s="6">
        <f t="shared" si="21"/>
        <v>0.57326241716326165</v>
      </c>
    </row>
    <row r="20" spans="1:89">
      <c r="A20" s="1">
        <v>1995</v>
      </c>
      <c r="B20" s="6">
        <f>'1'!I20</f>
        <v>0.41647958749335018</v>
      </c>
      <c r="C20" s="6">
        <f>'1'!K20</f>
        <v>0.51254800600170769</v>
      </c>
      <c r="D20" s="6">
        <f>'2'!I20</f>
        <v>0.2845483508423759</v>
      </c>
      <c r="E20" s="6">
        <f>'2'!K20</f>
        <v>0.42159219642208207</v>
      </c>
      <c r="F20" s="6">
        <f>'3'!D21</f>
        <v>0.61577529165254052</v>
      </c>
      <c r="G20" s="6">
        <f>'8'!F19</f>
        <v>0.59146298064339753</v>
      </c>
      <c r="H20" s="6">
        <f t="shared" si="0"/>
        <v>0.44071437355917648</v>
      </c>
      <c r="I20" s="6">
        <f t="shared" si="1"/>
        <v>0.52166665107299737</v>
      </c>
      <c r="J20" s="6">
        <f>'1'!S20</f>
        <v>0.27042289918953855</v>
      </c>
      <c r="K20" s="6">
        <f>'1'!U20</f>
        <v>0.34910805946140089</v>
      </c>
      <c r="L20" s="6">
        <f>'2'!S20</f>
        <v>0.21362093135664803</v>
      </c>
      <c r="M20" s="6">
        <f>'2'!U20</f>
        <v>0.32413939231029903</v>
      </c>
      <c r="N20" s="6">
        <f>'3'!G21</f>
        <v>0.3636109175093073</v>
      </c>
      <c r="O20" s="6">
        <f>'8'!K19</f>
        <v>0.51596784809117446</v>
      </c>
      <c r="P20" s="6">
        <f t="shared" si="2"/>
        <v>0.29861599912838999</v>
      </c>
      <c r="Q20" s="6">
        <f t="shared" si="3"/>
        <v>0.36474745741405867</v>
      </c>
      <c r="R20" s="6">
        <f>'1'!AC20</f>
        <v>0.31999323558717296</v>
      </c>
      <c r="S20" s="6">
        <f>'1'!AE20</f>
        <v>0.40800235055865386</v>
      </c>
      <c r="T20" s="6">
        <f>'2'!AC20</f>
        <v>0.16691182007320562</v>
      </c>
      <c r="U20" s="6">
        <f>'2'!AE20</f>
        <v>0.24920663483651376</v>
      </c>
      <c r="V20" s="6">
        <f>'3'!J21</f>
        <v>0.78827701216291457</v>
      </c>
      <c r="W20" s="6">
        <f>'8'!P19</f>
        <v>0.51706617906850949</v>
      </c>
      <c r="X20" s="6">
        <f t="shared" si="4"/>
        <v>0.37122076604148402</v>
      </c>
      <c r="Y20" s="6">
        <f t="shared" si="5"/>
        <v>0.4410566279978515</v>
      </c>
      <c r="Z20" s="6">
        <f>'1'!AM20</f>
        <v>0.46863351647005985</v>
      </c>
      <c r="AA20" s="6">
        <f>'1'!AO20</f>
        <v>0.56433336654701549</v>
      </c>
      <c r="AB20" s="6">
        <f>'2'!AM20</f>
        <v>0.18252398617320661</v>
      </c>
      <c r="AC20" s="6">
        <f>'2'!AO20</f>
        <v>0.27538761124899608</v>
      </c>
      <c r="AD20" s="6">
        <f>'3'!M21</f>
        <v>0.58620384142388837</v>
      </c>
      <c r="AE20" s="6">
        <f>'8'!U19</f>
        <v>0.52090895350185962</v>
      </c>
      <c r="AF20" s="6">
        <f t="shared" si="6"/>
        <v>0.45700713963893735</v>
      </c>
      <c r="AG20" s="6">
        <f t="shared" si="7"/>
        <v>0.5332833972003852</v>
      </c>
      <c r="AH20" s="6">
        <f>'1'!AW20</f>
        <v>0.34435481399801915</v>
      </c>
      <c r="AI20" s="6">
        <f>'1'!AY20</f>
        <v>0.43557889562818969</v>
      </c>
      <c r="AJ20" s="6">
        <f>'2'!AW20</f>
        <v>0.24002075473320714</v>
      </c>
      <c r="AK20" s="6">
        <f>'2'!AY20</f>
        <v>0.36242758061135227</v>
      </c>
      <c r="AL20" s="6">
        <f>'3'!P21</f>
        <v>0.54775762898636404</v>
      </c>
      <c r="AM20" s="6">
        <f>'8'!Z19</f>
        <v>0.56459216190410466</v>
      </c>
      <c r="AN20" s="6">
        <f t="shared" si="8"/>
        <v>0.376285424360981</v>
      </c>
      <c r="AO20" s="6">
        <f t="shared" si="9"/>
        <v>0.45238296408991485</v>
      </c>
      <c r="AP20" s="6">
        <f>'1'!BG20</f>
        <v>0.36403989787071661</v>
      </c>
      <c r="AQ20" s="6">
        <f>'1'!BI20</f>
        <v>0.45725455480637855</v>
      </c>
      <c r="AR20" s="6">
        <f>'2'!BG20</f>
        <v>0.24093053456481217</v>
      </c>
      <c r="AS20" s="6">
        <f>'2'!BI20</f>
        <v>0.36370135948932986</v>
      </c>
      <c r="AT20" s="6">
        <f>'3'!S21</f>
        <v>0.53923797429716258</v>
      </c>
      <c r="AU20" s="6">
        <f>'8'!AE19</f>
        <v>0.54599561948612063</v>
      </c>
      <c r="AV20" s="6">
        <f t="shared" si="10"/>
        <v>0.38744434134431116</v>
      </c>
      <c r="AW20" s="6">
        <f t="shared" si="11"/>
        <v>0.46497168369172626</v>
      </c>
      <c r="AX20" s="6">
        <f>'1'!BQ20</f>
        <v>0.49322585327547347</v>
      </c>
      <c r="AY20" s="6">
        <f>'1'!BS20</f>
        <v>0.58774533175022303</v>
      </c>
      <c r="AZ20" s="6">
        <f>'2'!BQ20</f>
        <v>0.26380939769777689</v>
      </c>
      <c r="BA20" s="6">
        <f>'2'!BS20</f>
        <v>0.39481397428370851</v>
      </c>
      <c r="BB20" s="6">
        <f>'3'!V21</f>
        <v>0.71836940628573409</v>
      </c>
      <c r="BC20" s="6">
        <f>'8'!AJ19</f>
        <v>0.59716552118143573</v>
      </c>
      <c r="BD20" s="6">
        <f t="shared" si="12"/>
        <v>0.50319252980932605</v>
      </c>
      <c r="BE20" s="6">
        <f t="shared" si="13"/>
        <v>0.58245662240024387</v>
      </c>
      <c r="BF20" s="6">
        <f>'1'!CA20</f>
        <v>0.42175961197078082</v>
      </c>
      <c r="BG20" s="6">
        <f>'1'!CC20</f>
        <v>0.51792981166590768</v>
      </c>
      <c r="BH20" s="6">
        <f>'2'!CA20</f>
        <v>0.27752305462704208</v>
      </c>
      <c r="BI20" s="6">
        <f>'2'!CC20</f>
        <v>0.41266423843005623</v>
      </c>
      <c r="BJ20" s="6">
        <f>'3'!Y21</f>
        <v>0.6799018881472304</v>
      </c>
      <c r="BK20" s="6">
        <f>'8'!AO19</f>
        <v>0.62832955780182065</v>
      </c>
      <c r="BL20" s="6">
        <f t="shared" si="14"/>
        <v>0.45380717843715584</v>
      </c>
      <c r="BM20" s="6">
        <f t="shared" si="15"/>
        <v>0.53464043660404614</v>
      </c>
      <c r="BN20" s="6">
        <f>'1'!CK20</f>
        <v>0.35855481796447042</v>
      </c>
      <c r="BO20" s="6">
        <f>'1'!CM20</f>
        <v>0.45126763393778463</v>
      </c>
      <c r="BP20" s="6">
        <f>'2'!CK20</f>
        <v>0.34197424244878877</v>
      </c>
      <c r="BQ20" s="6">
        <f>'2'!CM20</f>
        <v>0.48966513226927305</v>
      </c>
      <c r="BR20" s="6">
        <f>'3'!AB21</f>
        <v>0.41956959093114132</v>
      </c>
      <c r="BS20" s="6">
        <f>'8'!AT19</f>
        <v>0.58711663423127236</v>
      </c>
      <c r="BT20" s="6">
        <f t="shared" si="16"/>
        <v>0.38585441933624953</v>
      </c>
      <c r="BU20" s="6">
        <f t="shared" si="17"/>
        <v>0.46552247949961789</v>
      </c>
      <c r="BV20" s="6">
        <f>'1'!CU20</f>
        <v>0.52549191407961282</v>
      </c>
      <c r="BW20" s="6">
        <f>'1'!CW20</f>
        <v>0.61755807059585344</v>
      </c>
      <c r="BX20" s="6">
        <f>'2'!CU20</f>
        <v>0.38246161560250064</v>
      </c>
      <c r="BY20" s="6">
        <f>'2'!CW20</f>
        <v>0.53311218342709887</v>
      </c>
      <c r="BZ20" s="6">
        <f>'3'!AE21</f>
        <v>0.62726727917856262</v>
      </c>
      <c r="CA20" s="6">
        <f>'8'!AY19</f>
        <v>0.63031950381810908</v>
      </c>
      <c r="CB20" s="6">
        <f t="shared" si="18"/>
        <v>0.53184917971564616</v>
      </c>
      <c r="CC20" s="6">
        <f t="shared" si="19"/>
        <v>0.61136054605947443</v>
      </c>
      <c r="CD20" s="6">
        <f>'1'!DE20</f>
        <v>0.47647925931350099</v>
      </c>
      <c r="CE20" s="6">
        <f>'1'!DG20</f>
        <v>0.57186958213697958</v>
      </c>
      <c r="CF20" s="6">
        <f>'2'!DE20</f>
        <v>0.29755490022061659</v>
      </c>
      <c r="CG20" s="6">
        <f>'2'!DG20</f>
        <v>0.43775357285512334</v>
      </c>
      <c r="CH20" s="6">
        <f>'3'!AH21</f>
        <v>0.63137661625497765</v>
      </c>
      <c r="CI20" s="6">
        <f>'8'!BD19</f>
        <v>0.64758202570898249</v>
      </c>
      <c r="CJ20" s="6">
        <f t="shared" si="20"/>
        <v>0.49118683573790839</v>
      </c>
      <c r="CK20" s="6">
        <f t="shared" si="21"/>
        <v>0.57197992897779404</v>
      </c>
    </row>
    <row r="21" spans="1:89">
      <c r="A21" s="1">
        <v>1996</v>
      </c>
      <c r="B21" s="6">
        <f>'1'!I21</f>
        <v>0.41633991972545775</v>
      </c>
      <c r="C21" s="6">
        <f>'1'!K21</f>
        <v>0.5124052035578166</v>
      </c>
      <c r="D21" s="6">
        <f>'2'!I21</f>
        <v>0.28382733796570592</v>
      </c>
      <c r="E21" s="6">
        <f>'2'!K21</f>
        <v>0.42068245973851853</v>
      </c>
      <c r="F21" s="6">
        <f>'3'!D22</f>
        <v>0.56576109635416261</v>
      </c>
      <c r="G21" s="6">
        <f>'8'!F20</f>
        <v>0.57924289082316693</v>
      </c>
      <c r="H21" s="6">
        <f t="shared" si="0"/>
        <v>0.43432107632212391</v>
      </c>
      <c r="I21" s="6">
        <f t="shared" si="1"/>
        <v>0.5152522871820564</v>
      </c>
      <c r="J21" s="6">
        <f>'1'!S21</f>
        <v>0.27124466818100762</v>
      </c>
      <c r="K21" s="6">
        <f>'1'!U21</f>
        <v>0.35011682602203609</v>
      </c>
      <c r="L21" s="6">
        <f>'2'!S21</f>
        <v>0.22451954777379138</v>
      </c>
      <c r="M21" s="6">
        <f>'2'!U21</f>
        <v>0.34026540997717752</v>
      </c>
      <c r="N21" s="6">
        <f>'3'!G22</f>
        <v>0.36445778161320408</v>
      </c>
      <c r="O21" s="6">
        <f>'8'!K20</f>
        <v>0.50784680675752891</v>
      </c>
      <c r="P21" s="6">
        <f t="shared" si="2"/>
        <v>0.29955368134115778</v>
      </c>
      <c r="Q21" s="6">
        <f t="shared" si="3"/>
        <v>0.36633877805021631</v>
      </c>
      <c r="R21" s="6">
        <f>'1'!AC21</f>
        <v>0.32076842996769261</v>
      </c>
      <c r="S21" s="6">
        <f>'1'!AE21</f>
        <v>0.40889312440074926</v>
      </c>
      <c r="T21" s="6">
        <f>'2'!AC21</f>
        <v>0.17023900107270837</v>
      </c>
      <c r="U21" s="6">
        <f>'2'!AE21</f>
        <v>0.25489007588312407</v>
      </c>
      <c r="V21" s="6">
        <f>'3'!J22</f>
        <v>0.77316249281982874</v>
      </c>
      <c r="W21" s="6">
        <f>'8'!P20</f>
        <v>0.51247800537539179</v>
      </c>
      <c r="X21" s="6">
        <f t="shared" si="4"/>
        <v>0.37012585090417771</v>
      </c>
      <c r="Y21" s="6">
        <f t="shared" si="5"/>
        <v>0.44027824448835895</v>
      </c>
      <c r="Z21" s="6">
        <f>'1'!AM21</f>
        <v>0.45241350464858865</v>
      </c>
      <c r="AA21" s="6">
        <f>'1'!AO21</f>
        <v>0.54854813338691988</v>
      </c>
      <c r="AB21" s="6">
        <f>'2'!AM21</f>
        <v>0.18716049449304031</v>
      </c>
      <c r="AC21" s="6">
        <f>'2'!AO21</f>
        <v>0.28293209866087587</v>
      </c>
      <c r="AD21" s="6">
        <f>'3'!M22</f>
        <v>0.52624509766323269</v>
      </c>
      <c r="AE21" s="6">
        <f>'8'!U20</f>
        <v>0.50458563751861851</v>
      </c>
      <c r="AF21" s="6">
        <f t="shared" si="6"/>
        <v>0.43848857622150123</v>
      </c>
      <c r="AG21" s="6">
        <f t="shared" si="7"/>
        <v>0.51535997675511658</v>
      </c>
      <c r="AH21" s="6">
        <f>'1'!AW21</f>
        <v>0.35248548309746186</v>
      </c>
      <c r="AI21" s="6">
        <f>'1'!AY21</f>
        <v>0.4445957690424609</v>
      </c>
      <c r="AJ21" s="6">
        <f>'2'!AW21</f>
        <v>0.25398919313388291</v>
      </c>
      <c r="AK21" s="6">
        <f>'2'!AY21</f>
        <v>0.38167148184028782</v>
      </c>
      <c r="AL21" s="6">
        <f>'3'!P22</f>
        <v>0.58044312497137995</v>
      </c>
      <c r="AM21" s="6">
        <f>'8'!Z20</f>
        <v>0.5593387731177768</v>
      </c>
      <c r="AN21" s="6">
        <f t="shared" si="8"/>
        <v>0.38611694729052726</v>
      </c>
      <c r="AO21" s="6">
        <f t="shared" si="9"/>
        <v>0.46336237632266702</v>
      </c>
      <c r="AP21" s="6">
        <f>'1'!BG21</f>
        <v>0.37138603267652248</v>
      </c>
      <c r="AQ21" s="6">
        <f>'1'!BI21</f>
        <v>0.46521028565276168</v>
      </c>
      <c r="AR21" s="6">
        <f>'2'!BG21</f>
        <v>0.25054952474752173</v>
      </c>
      <c r="AS21" s="6">
        <f>'2'!BI21</f>
        <v>0.37699396674246843</v>
      </c>
      <c r="AT21" s="6">
        <f>'3'!S22</f>
        <v>0.55016697367881706</v>
      </c>
      <c r="AU21" s="6">
        <f>'8'!AE20</f>
        <v>0.54256813767635803</v>
      </c>
      <c r="AV21" s="6">
        <f t="shared" si="10"/>
        <v>0.39429868648383548</v>
      </c>
      <c r="AW21" s="6">
        <f t="shared" si="11"/>
        <v>0.47262010776669749</v>
      </c>
      <c r="AX21" s="6">
        <f>'1'!BQ21</f>
        <v>0.48643800858056813</v>
      </c>
      <c r="AY21" s="6">
        <f>'1'!BS21</f>
        <v>0.5813445238777305</v>
      </c>
      <c r="AZ21" s="6">
        <f>'2'!BQ21</f>
        <v>0.26922308106855702</v>
      </c>
      <c r="BA21" s="6">
        <f>'2'!BS21</f>
        <v>0.40192899554552575</v>
      </c>
      <c r="BB21" s="6">
        <f>'3'!V22</f>
        <v>0.6137226299013091</v>
      </c>
      <c r="BC21" s="6">
        <f>'8'!AJ20</f>
        <v>0.57664868787909906</v>
      </c>
      <c r="BD21" s="6">
        <f t="shared" si="12"/>
        <v>0.48646604589129416</v>
      </c>
      <c r="BE21" s="6">
        <f t="shared" si="13"/>
        <v>0.56617119804700466</v>
      </c>
      <c r="BF21" s="6">
        <f>'1'!CA21</f>
        <v>0.43477887279217753</v>
      </c>
      <c r="BG21" s="6">
        <f>'1'!CC21</f>
        <v>0.53106274878930959</v>
      </c>
      <c r="BH21" s="6">
        <f>'2'!CA21</f>
        <v>0.2812951328653861</v>
      </c>
      <c r="BI21" s="6">
        <f>'2'!CC21</f>
        <v>0.41747565506880263</v>
      </c>
      <c r="BJ21" s="6">
        <f>'3'!Y22</f>
        <v>0.60907704933686146</v>
      </c>
      <c r="BK21" s="6">
        <f>'8'!AO20</f>
        <v>0.59397873210156305</v>
      </c>
      <c r="BL21" s="6">
        <f t="shared" si="14"/>
        <v>0.45278030238490535</v>
      </c>
      <c r="BM21" s="6">
        <f t="shared" si="15"/>
        <v>0.53379706780323932</v>
      </c>
      <c r="BN21" s="6">
        <f>'1'!CK21</f>
        <v>0.37226432785325081</v>
      </c>
      <c r="BO21" s="6">
        <f>'1'!CM21</f>
        <v>0.46615672559867777</v>
      </c>
      <c r="BP21" s="6">
        <f>'2'!CK21</f>
        <v>0.34946936470265466</v>
      </c>
      <c r="BQ21" s="6">
        <f>'2'!CM21</f>
        <v>0.49796741857926441</v>
      </c>
      <c r="BR21" s="6">
        <f>'3'!AB22</f>
        <v>0.48177709891612813</v>
      </c>
      <c r="BS21" s="6">
        <f>'8'!AT20</f>
        <v>0.59511309033977489</v>
      </c>
      <c r="BT21" s="6">
        <f t="shared" si="16"/>
        <v>0.40322098489313135</v>
      </c>
      <c r="BU21" s="6">
        <f t="shared" si="17"/>
        <v>0.48379546870259116</v>
      </c>
      <c r="BV21" s="6">
        <f>'1'!CU21</f>
        <v>0.52376527784757665</v>
      </c>
      <c r="BW21" s="6">
        <f>'1'!CW21</f>
        <v>0.61598773508826954</v>
      </c>
      <c r="BX21" s="6">
        <f>'2'!CU21</f>
        <v>0.43719724419794337</v>
      </c>
      <c r="BY21" s="6">
        <f>'2'!CW21</f>
        <v>0.58694021108041772</v>
      </c>
      <c r="BZ21" s="6">
        <f>'3'!AE22</f>
        <v>0.60449118475121577</v>
      </c>
      <c r="CA21" s="6">
        <f>'8'!AY20</f>
        <v>0.64087360348176547</v>
      </c>
      <c r="CB21" s="6">
        <f t="shared" si="18"/>
        <v>0.53489189773639612</v>
      </c>
      <c r="CC21" s="6">
        <f t="shared" si="19"/>
        <v>0.61442191449312855</v>
      </c>
      <c r="CD21" s="6">
        <f>'1'!DE21</f>
        <v>0.48677080081453433</v>
      </c>
      <c r="CE21" s="6">
        <f>'1'!DG21</f>
        <v>0.58165941509609032</v>
      </c>
      <c r="CF21" s="6">
        <f>'2'!DE21</f>
        <v>0.31125550816420461</v>
      </c>
      <c r="CG21" s="6">
        <f>'2'!DG21</f>
        <v>0.45428598636182677</v>
      </c>
      <c r="CH21" s="6">
        <f>'3'!AH22</f>
        <v>0.55293637721581546</v>
      </c>
      <c r="CI21" s="6">
        <f>'8'!BD20</f>
        <v>0.62336393338520146</v>
      </c>
      <c r="CJ21" s="6">
        <f t="shared" si="20"/>
        <v>0.48949514244669623</v>
      </c>
      <c r="CK21" s="6">
        <f t="shared" si="21"/>
        <v>0.57022022026354757</v>
      </c>
    </row>
    <row r="22" spans="1:89">
      <c r="A22" s="1">
        <v>1997</v>
      </c>
      <c r="B22" s="6">
        <f>'1'!I22</f>
        <v>0.44521432824351354</v>
      </c>
      <c r="C22" s="6">
        <f>'1'!K22</f>
        <v>0.5414512926970424</v>
      </c>
      <c r="D22" s="6">
        <f>'2'!I22</f>
        <v>0.29001882636391857</v>
      </c>
      <c r="E22" s="6">
        <f>'2'!K22</f>
        <v>0.42844667635190747</v>
      </c>
      <c r="F22" s="6">
        <f>'3'!D23</f>
        <v>0.54644507777391094</v>
      </c>
      <c r="G22" s="6">
        <f>'8'!F21</f>
        <v>0.58297876623704092</v>
      </c>
      <c r="H22" s="6">
        <f t="shared" si="0"/>
        <v>0.45359429680794655</v>
      </c>
      <c r="I22" s="6">
        <f t="shared" si="1"/>
        <v>0.53480295692421553</v>
      </c>
      <c r="J22" s="6">
        <f>'1'!S22</f>
        <v>0.29534777879373131</v>
      </c>
      <c r="K22" s="6">
        <f>'1'!U22</f>
        <v>0.37920774662005502</v>
      </c>
      <c r="L22" s="6">
        <f>'2'!S22</f>
        <v>0.24079367224385473</v>
      </c>
      <c r="M22" s="6">
        <f>'2'!U22</f>
        <v>0.36350992479118927</v>
      </c>
      <c r="N22" s="6">
        <f>'3'!G23</f>
        <v>0.42822983323877784</v>
      </c>
      <c r="O22" s="6">
        <f>'8'!K21</f>
        <v>0.54111518212136123</v>
      </c>
      <c r="P22" s="6">
        <f t="shared" si="2"/>
        <v>0.32775731391601126</v>
      </c>
      <c r="Q22" s="6">
        <f t="shared" si="3"/>
        <v>0.39873091664917132</v>
      </c>
      <c r="R22" s="6">
        <f>'1'!AC22</f>
        <v>0.38955006307181167</v>
      </c>
      <c r="S22" s="6">
        <f>'1'!AE22</f>
        <v>0.4845818559235045</v>
      </c>
      <c r="T22" s="6">
        <f>'2'!AC22</f>
        <v>0.17821398707926603</v>
      </c>
      <c r="U22" s="6">
        <f>'2'!AE22</f>
        <v>0.26828176537484233</v>
      </c>
      <c r="V22" s="6">
        <f>'3'!J23</f>
        <v>0.7669613335136215</v>
      </c>
      <c r="W22" s="6">
        <f>'8'!P21</f>
        <v>0.48865157453498204</v>
      </c>
      <c r="X22" s="6">
        <f t="shared" si="4"/>
        <v>0.41606773366305516</v>
      </c>
      <c r="Y22" s="6">
        <f t="shared" si="5"/>
        <v>0.49159676648879769</v>
      </c>
      <c r="Z22" s="6">
        <f>'1'!AM22</f>
        <v>0.47569058775300449</v>
      </c>
      <c r="AA22" s="6">
        <f>'1'!AO22</f>
        <v>0.57111490081867045</v>
      </c>
      <c r="AB22" s="6">
        <f>'2'!AM22</f>
        <v>0.193211611032551</v>
      </c>
      <c r="AC22" s="6">
        <f>'2'!AO22</f>
        <v>0.29262748439515823</v>
      </c>
      <c r="AD22" s="6">
        <f>'3'!M23</f>
        <v>0.47155970244518042</v>
      </c>
      <c r="AE22" s="6">
        <f>'8'!U21</f>
        <v>0.48221593864531626</v>
      </c>
      <c r="AF22" s="6">
        <f t="shared" si="6"/>
        <v>0.44768213663940792</v>
      </c>
      <c r="AG22" s="6">
        <f t="shared" si="7"/>
        <v>0.52442074312163478</v>
      </c>
      <c r="AH22" s="6">
        <f>'1'!AW22</f>
        <v>0.37240835078988377</v>
      </c>
      <c r="AI22" s="6">
        <f>'1'!AY22</f>
        <v>0.46631182700218327</v>
      </c>
      <c r="AJ22" s="6">
        <f>'2'!AW22</f>
        <v>0.26623522105431652</v>
      </c>
      <c r="AK22" s="6">
        <f>'2'!AY22</f>
        <v>0.39801337174680601</v>
      </c>
      <c r="AL22" s="6">
        <f>'3'!P23</f>
        <v>0.53016272094086925</v>
      </c>
      <c r="AM22" s="6">
        <f>'8'!Z21</f>
        <v>0.52263568189644061</v>
      </c>
      <c r="AN22" s="6">
        <f t="shared" si="8"/>
        <v>0.3925892079420813</v>
      </c>
      <c r="AO22" s="6">
        <f t="shared" si="9"/>
        <v>0.47149945635993984</v>
      </c>
      <c r="AP22" s="6">
        <f>'1'!BG22</f>
        <v>0.38953994650691742</v>
      </c>
      <c r="AQ22" s="6">
        <f>'1'!BI22</f>
        <v>0.48457118321357345</v>
      </c>
      <c r="AR22" s="6">
        <f>'2'!BG22</f>
        <v>0.26210529902394381</v>
      </c>
      <c r="AS22" s="6">
        <f>'2'!BI22</f>
        <v>0.39255543627359218</v>
      </c>
      <c r="AT22" s="6">
        <f>'3'!S23</f>
        <v>0.50405956125740126</v>
      </c>
      <c r="AU22" s="6">
        <f>'8'!AE21</f>
        <v>0.54020435221146623</v>
      </c>
      <c r="AV22" s="6">
        <f t="shared" si="10"/>
        <v>0.40331488380412328</v>
      </c>
      <c r="AW22" s="6">
        <f t="shared" si="11"/>
        <v>0.48288176322374737</v>
      </c>
      <c r="AX22" s="6">
        <f>'1'!BQ22</f>
        <v>0.52600757848079094</v>
      </c>
      <c r="AY22" s="6">
        <f>'1'!BS22</f>
        <v>0.61802651905715156</v>
      </c>
      <c r="AZ22" s="6">
        <f>'2'!BQ22</f>
        <v>0.2751813137590427</v>
      </c>
      <c r="BA22" s="6">
        <f>'2'!BS22</f>
        <v>0.40965626519273302</v>
      </c>
      <c r="BB22" s="6">
        <f>'3'!V23</f>
        <v>0.60623510138842962</v>
      </c>
      <c r="BC22" s="6">
        <f>'8'!AJ21</f>
        <v>0.58576175605710568</v>
      </c>
      <c r="BD22" s="6">
        <f t="shared" si="12"/>
        <v>0.51492312205701141</v>
      </c>
      <c r="BE22" s="6">
        <f t="shared" si="13"/>
        <v>0.59278387560383294</v>
      </c>
      <c r="BF22" s="6">
        <f>'1'!CA22</f>
        <v>0.4617429981318375</v>
      </c>
      <c r="BG22" s="6">
        <f>'1'!CC22</f>
        <v>0.55766169252509401</v>
      </c>
      <c r="BH22" s="6">
        <f>'2'!CA22</f>
        <v>0.29009774917770659</v>
      </c>
      <c r="BI22" s="6">
        <f>'2'!CC22</f>
        <v>0.4285449528861337</v>
      </c>
      <c r="BJ22" s="6">
        <f>'3'!Y23</f>
        <v>0.59216654942529512</v>
      </c>
      <c r="BK22" s="6">
        <f>'8'!AO21</f>
        <v>0.58205389044706179</v>
      </c>
      <c r="BL22" s="6">
        <f t="shared" si="14"/>
        <v>0.46965191759729263</v>
      </c>
      <c r="BM22" s="6">
        <f t="shared" si="15"/>
        <v>0.55063972404341488</v>
      </c>
      <c r="BN22" s="6">
        <f>'1'!CK22</f>
        <v>0.39011986053435882</v>
      </c>
      <c r="BO22" s="6">
        <f>'1'!CM22</f>
        <v>0.48518277093420897</v>
      </c>
      <c r="BP22" s="6">
        <f>'2'!CK22</f>
        <v>0.3625153815019348</v>
      </c>
      <c r="BQ22" s="6">
        <f>'2'!CM22</f>
        <v>0.51213023071611807</v>
      </c>
      <c r="BR22" s="6">
        <f>'3'!AB23</f>
        <v>0.60655618730459893</v>
      </c>
      <c r="BS22" s="6">
        <f>'8'!AT21</f>
        <v>0.60273893799007039</v>
      </c>
      <c r="BT22" s="6">
        <f t="shared" si="16"/>
        <v>0.4302649530537116</v>
      </c>
      <c r="BU22" s="6">
        <f t="shared" si="17"/>
        <v>0.51177047525502495</v>
      </c>
      <c r="BV22" s="6">
        <f>'1'!CU22</f>
        <v>0.57431902917804478</v>
      </c>
      <c r="BW22" s="6">
        <f>'1'!CW22</f>
        <v>0.66085653376919529</v>
      </c>
      <c r="BX22" s="6">
        <f>'2'!CU22</f>
        <v>0.45005389495118886</v>
      </c>
      <c r="BY22" s="6">
        <f>'2'!CW22</f>
        <v>0.59886486902268721</v>
      </c>
      <c r="BZ22" s="6">
        <f>'3'!AE23</f>
        <v>0.59269120231191474</v>
      </c>
      <c r="CA22" s="6">
        <f>'8'!AY21</f>
        <v>0.6451422345505522</v>
      </c>
      <c r="CB22" s="6">
        <f t="shared" si="18"/>
        <v>0.57081205360599696</v>
      </c>
      <c r="CC22" s="6">
        <f t="shared" si="19"/>
        <v>0.646269404226952</v>
      </c>
      <c r="CD22" s="6">
        <f>'1'!DE22</f>
        <v>0.51306868373512537</v>
      </c>
      <c r="CE22" s="6">
        <f>'1'!DG22</f>
        <v>0.60619724637801631</v>
      </c>
      <c r="CF22" s="6">
        <f>'2'!DE22</f>
        <v>0.32494917941190937</v>
      </c>
      <c r="CG22" s="6">
        <f>'2'!DG22</f>
        <v>0.47033476223604398</v>
      </c>
      <c r="CH22" s="6">
        <f>'3'!AH23</f>
        <v>0.51685445991638435</v>
      </c>
      <c r="CI22" s="6">
        <f>'8'!BD21</f>
        <v>0.63235558665481317</v>
      </c>
      <c r="CJ22" s="6">
        <f t="shared" si="20"/>
        <v>0.50656400121289846</v>
      </c>
      <c r="CK22" s="6">
        <f t="shared" si="21"/>
        <v>0.58629255334533559</v>
      </c>
    </row>
    <row r="23" spans="1:89">
      <c r="A23" s="1">
        <v>1998</v>
      </c>
      <c r="B23" s="6">
        <f>'1'!I23</f>
        <v>0.46954268828245327</v>
      </c>
      <c r="C23" s="6">
        <f>'1'!K23</f>
        <v>0.56520994315806705</v>
      </c>
      <c r="D23" s="6">
        <f>'2'!I23</f>
        <v>0.28439840655439458</v>
      </c>
      <c r="E23" s="6">
        <f>'2'!K23</f>
        <v>0.42140312656678852</v>
      </c>
      <c r="F23" s="6">
        <f>'3'!D24</f>
        <v>0.52650279161698088</v>
      </c>
      <c r="G23" s="6">
        <f>'8'!F22</f>
        <v>0.58708153403689389</v>
      </c>
      <c r="H23" s="6">
        <f t="shared" si="0"/>
        <v>0.46847815501854428</v>
      </c>
      <c r="I23" s="6">
        <f t="shared" si="1"/>
        <v>0.54914570543271324</v>
      </c>
      <c r="J23" s="6">
        <f>'1'!S23</f>
        <v>0.33392700987101231</v>
      </c>
      <c r="K23" s="6">
        <f>'1'!U23</f>
        <v>0.42387928905082151</v>
      </c>
      <c r="L23" s="6">
        <f>'2'!S23</f>
        <v>0.24309923514556464</v>
      </c>
      <c r="M23" s="6">
        <f>'2'!U23</f>
        <v>0.36672607559475157</v>
      </c>
      <c r="N23" s="6">
        <f>'3'!G24</f>
        <v>0.34583607381663201</v>
      </c>
      <c r="O23" s="6">
        <f>'8'!K22</f>
        <v>0.51053000650807467</v>
      </c>
      <c r="P23" s="6">
        <f t="shared" si="2"/>
        <v>0.34369543845673572</v>
      </c>
      <c r="Q23" s="6">
        <f t="shared" si="3"/>
        <v>0.41902471792752088</v>
      </c>
      <c r="R23" s="6">
        <f>'1'!AC23</f>
        <v>0.39026570639316349</v>
      </c>
      <c r="S23" s="6">
        <f>'1'!AE23</f>
        <v>0.48533651653256354</v>
      </c>
      <c r="T23" s="6">
        <f>'2'!AC23</f>
        <v>0.18171460373910275</v>
      </c>
      <c r="U23" s="6">
        <f>'2'!AE23</f>
        <v>0.27406007243200031</v>
      </c>
      <c r="V23" s="6">
        <f>'3'!J24</f>
        <v>0.77830759454614873</v>
      </c>
      <c r="W23" s="6">
        <f>'8'!P22</f>
        <v>0.49667938894073099</v>
      </c>
      <c r="X23" s="6">
        <f t="shared" si="4"/>
        <v>0.41885615319781266</v>
      </c>
      <c r="Y23" s="6">
        <f t="shared" si="5"/>
        <v>0.49464026716468246</v>
      </c>
      <c r="Z23" s="6">
        <f>'1'!AM23</f>
        <v>0.50021206187582512</v>
      </c>
      <c r="AA23" s="6">
        <f>'1'!AO23</f>
        <v>0.59428551366690585</v>
      </c>
      <c r="AB23" s="6">
        <f>'2'!AM23</f>
        <v>0.19622078970876133</v>
      </c>
      <c r="AC23" s="6">
        <f>'2'!AO23</f>
        <v>0.29738695017084565</v>
      </c>
      <c r="AD23" s="6">
        <f>'3'!M24</f>
        <v>0.42202642333035484</v>
      </c>
      <c r="AE23" s="6">
        <f>'8'!U22</f>
        <v>0.48358438138807375</v>
      </c>
      <c r="AF23" s="6">
        <f t="shared" si="6"/>
        <v>0.46033160275579654</v>
      </c>
      <c r="AG23" s="6">
        <f t="shared" si="7"/>
        <v>0.5362996350557615</v>
      </c>
      <c r="AH23" s="6">
        <f>'1'!AW23</f>
        <v>0.39645077992047223</v>
      </c>
      <c r="AI23" s="6">
        <f>'1'!AY23</f>
        <v>0.4918323003745132</v>
      </c>
      <c r="AJ23" s="6">
        <f>'2'!AW23</f>
        <v>0.26184088555682994</v>
      </c>
      <c r="AK23" s="6">
        <f>'2'!AY23</f>
        <v>0.39220417373388544</v>
      </c>
      <c r="AL23" s="6">
        <f>'3'!P24</f>
        <v>0.5292637929057058</v>
      </c>
      <c r="AM23" s="6">
        <f>'8'!Z22</f>
        <v>0.54159582048246124</v>
      </c>
      <c r="AN23" s="6">
        <f t="shared" si="8"/>
        <v>0.41078559583883023</v>
      </c>
      <c r="AO23" s="6">
        <f t="shared" si="9"/>
        <v>0.49058898897436448</v>
      </c>
      <c r="AP23" s="6">
        <f>'1'!BG23</f>
        <v>0.41479890723877444</v>
      </c>
      <c r="AQ23" s="6">
        <f>'1'!BI23</f>
        <v>0.51082808330912011</v>
      </c>
      <c r="AR23" s="6">
        <f>'2'!BG23</f>
        <v>0.2612933959268684</v>
      </c>
      <c r="AS23" s="6">
        <f>'2'!BI23</f>
        <v>0.39147615253996404</v>
      </c>
      <c r="AT23" s="6">
        <f>'3'!S24</f>
        <v>0.52677087585096016</v>
      </c>
      <c r="AU23" s="6">
        <f>'8'!AE22</f>
        <v>0.5628132927316567</v>
      </c>
      <c r="AV23" s="6">
        <f t="shared" si="10"/>
        <v>0.42544699151809062</v>
      </c>
      <c r="AW23" s="6">
        <f t="shared" si="11"/>
        <v>0.5056856904286422</v>
      </c>
      <c r="AX23" s="6">
        <f>'1'!BQ23</f>
        <v>0.55952586786859715</v>
      </c>
      <c r="AY23" s="6">
        <f>'1'!BS23</f>
        <v>0.64795918009061304</v>
      </c>
      <c r="AZ23" s="6">
        <f>'2'!BQ23</f>
        <v>0.27461382363547093</v>
      </c>
      <c r="BA23" s="6">
        <f>'2'!BS23</f>
        <v>0.40892487574719438</v>
      </c>
      <c r="BB23" s="6">
        <f>'3'!V24</f>
        <v>0.60380051244111899</v>
      </c>
      <c r="BC23" s="6">
        <f>'8'!AJ22</f>
        <v>0.59162715966132762</v>
      </c>
      <c r="BD23" s="6">
        <f t="shared" si="12"/>
        <v>0.53867225708180977</v>
      </c>
      <c r="BE23" s="6">
        <f t="shared" si="13"/>
        <v>0.61400668084839327</v>
      </c>
      <c r="BF23" s="6">
        <f>'1'!CA23</f>
        <v>0.4668392810621419</v>
      </c>
      <c r="BG23" s="6">
        <f>'1'!CC23</f>
        <v>0.56260092225414837</v>
      </c>
      <c r="BH23" s="6">
        <f>'2'!CA23</f>
        <v>0.29262870987208406</v>
      </c>
      <c r="BI23" s="6">
        <f>'2'!CC23</f>
        <v>0.43168742422597017</v>
      </c>
      <c r="BJ23" s="6">
        <f>'3'!Y24</f>
        <v>0.51994971314424321</v>
      </c>
      <c r="BK23" s="6">
        <f>'8'!AO22</f>
        <v>0.61024962548146988</v>
      </c>
      <c r="BL23" s="6">
        <f t="shared" si="14"/>
        <v>0.46907030159327906</v>
      </c>
      <c r="BM23" s="6">
        <f t="shared" si="15"/>
        <v>0.55000932186307216</v>
      </c>
      <c r="BN23" s="6">
        <f>'1'!CK23</f>
        <v>0.41200862065125399</v>
      </c>
      <c r="BO23" s="6">
        <f>'1'!CM23</f>
        <v>0.50796529239089072</v>
      </c>
      <c r="BP23" s="6">
        <f>'2'!CK23</f>
        <v>0.34409854270623713</v>
      </c>
      <c r="BQ23" s="6">
        <f>'2'!CM23</f>
        <v>0.49203076950522551</v>
      </c>
      <c r="BR23" s="6">
        <f>'3'!AB24</f>
        <v>0.49130363552679446</v>
      </c>
      <c r="BS23" s="6">
        <f>'8'!AT22</f>
        <v>0.62790216593926551</v>
      </c>
      <c r="BT23" s="6">
        <f t="shared" si="16"/>
        <v>0.43473646887310746</v>
      </c>
      <c r="BU23" s="6">
        <f t="shared" si="17"/>
        <v>0.51669936177075204</v>
      </c>
      <c r="BV23" s="6">
        <f>'1'!CU23</f>
        <v>0.59173676476560977</v>
      </c>
      <c r="BW23" s="6">
        <f>'1'!CW23</f>
        <v>0.67580655338620188</v>
      </c>
      <c r="BX23" s="6">
        <f>'2'!CU23</f>
        <v>0.40179557967416957</v>
      </c>
      <c r="BY23" s="6">
        <f>'2'!CW23</f>
        <v>0.55272394621330279</v>
      </c>
      <c r="BZ23" s="6">
        <f>'3'!AE24</f>
        <v>0.52479766035795861</v>
      </c>
      <c r="CA23" s="6">
        <f>'8'!AY22</f>
        <v>0.65152461867749689</v>
      </c>
      <c r="CB23" s="6">
        <f t="shared" si="18"/>
        <v>0.57202752120688938</v>
      </c>
      <c r="CC23" s="6">
        <f t="shared" si="19"/>
        <v>0.64596920989521711</v>
      </c>
      <c r="CD23" s="6">
        <f>'1'!DE23</f>
        <v>0.5383015341473828</v>
      </c>
      <c r="CE23" s="6">
        <f>'1'!DG23</f>
        <v>0.6291224692390881</v>
      </c>
      <c r="CF23" s="6">
        <f>'2'!DE23</f>
        <v>0.32074921698172626</v>
      </c>
      <c r="CG23" s="6">
        <f>'2'!DG23</f>
        <v>0.46546134763139896</v>
      </c>
      <c r="CH23" s="6">
        <f>'3'!AH24</f>
        <v>0.44653409359276358</v>
      </c>
      <c r="CI23" s="6">
        <f>'8'!BD22</f>
        <v>0.58189521875517325</v>
      </c>
      <c r="CJ23" s="6">
        <f t="shared" si="20"/>
        <v>0.51172892683613425</v>
      </c>
      <c r="CK23" s="6">
        <f t="shared" si="21"/>
        <v>0.58977479446529513</v>
      </c>
    </row>
    <row r="24" spans="1:89">
      <c r="A24" s="1">
        <v>1999</v>
      </c>
      <c r="B24" s="6">
        <f>'1'!I24</f>
        <v>0.48820481671819743</v>
      </c>
      <c r="C24" s="6">
        <f>'1'!K24</f>
        <v>0.5830150229722183</v>
      </c>
      <c r="D24" s="6">
        <f>'2'!I24</f>
        <v>0.30776378535219995</v>
      </c>
      <c r="E24" s="6">
        <f>'2'!K24</f>
        <v>0.45011882329917557</v>
      </c>
      <c r="F24" s="6">
        <f>'3'!D25</f>
        <v>0.52223174877133638</v>
      </c>
      <c r="G24" s="6">
        <f>'8'!F23</f>
        <v>0.59170252937011447</v>
      </c>
      <c r="H24" s="6">
        <f t="shared" si="0"/>
        <v>0.48391317805210321</v>
      </c>
      <c r="I24" s="6">
        <f t="shared" si="1"/>
        <v>0.56451582622461549</v>
      </c>
      <c r="J24" s="6">
        <f>'1'!S24</f>
        <v>0.3726189015553506</v>
      </c>
      <c r="K24" s="6">
        <f>'1'!U24</f>
        <v>0.46653852507078009</v>
      </c>
      <c r="L24" s="6">
        <f>'2'!S24</f>
        <v>0.26047710894080006</v>
      </c>
      <c r="M24" s="6">
        <f>'2'!U24</f>
        <v>0.39038893322986634</v>
      </c>
      <c r="N24" s="6">
        <f>'3'!G25</f>
        <v>0.27060643136890583</v>
      </c>
      <c r="O24" s="6">
        <f>'8'!K23</f>
        <v>0.52238465218581465</v>
      </c>
      <c r="P24" s="6">
        <f t="shared" si="2"/>
        <v>0.36618005033829748</v>
      </c>
      <c r="Q24" s="6">
        <f t="shared" si="3"/>
        <v>0.44491496922800478</v>
      </c>
      <c r="R24" s="6">
        <f>'1'!AC24</f>
        <v>0.43260760689523542</v>
      </c>
      <c r="S24" s="6">
        <f>'1'!AE24</f>
        <v>0.52888593317830579</v>
      </c>
      <c r="T24" s="6">
        <f>'2'!AC24</f>
        <v>0.18878344627695751</v>
      </c>
      <c r="U24" s="6">
        <f>'2'!AE24</f>
        <v>0.2855490403067053</v>
      </c>
      <c r="V24" s="6">
        <f>'3'!J25</f>
        <v>0.57881380149700468</v>
      </c>
      <c r="W24" s="6">
        <f>'8'!P23</f>
        <v>0.48360973477136732</v>
      </c>
      <c r="X24" s="6">
        <f t="shared" si="4"/>
        <v>0.42794602308119778</v>
      </c>
      <c r="Y24" s="6">
        <f t="shared" si="5"/>
        <v>0.50501741088232177</v>
      </c>
      <c r="Z24" s="6">
        <f>'1'!AM24</f>
        <v>0.5377814425555294</v>
      </c>
      <c r="AA24" s="6">
        <f>'1'!AO24</f>
        <v>0.62865584808713038</v>
      </c>
      <c r="AB24" s="6">
        <f>'2'!AM24</f>
        <v>0.20693637419197236</v>
      </c>
      <c r="AC24" s="6">
        <f>'2'!AO24</f>
        <v>0.31401309434825464</v>
      </c>
      <c r="AD24" s="6">
        <f>'3'!M25</f>
        <v>0.49125783577169591</v>
      </c>
      <c r="AE24" s="6">
        <f>'8'!U23</f>
        <v>0.5538722317824063</v>
      </c>
      <c r="AF24" s="6">
        <f t="shared" si="6"/>
        <v>0.50165365396347805</v>
      </c>
      <c r="AG24" s="6">
        <f t="shared" si="7"/>
        <v>0.57597340985122691</v>
      </c>
      <c r="AH24" s="6">
        <f>'1'!AW24</f>
        <v>0.43925022783152007</v>
      </c>
      <c r="AI24" s="6">
        <f>'1'!AY24</f>
        <v>0.53552884551310287</v>
      </c>
      <c r="AJ24" s="6">
        <f>'2'!AW24</f>
        <v>0.28264986016377391</v>
      </c>
      <c r="AK24" s="6">
        <f>'2'!AY24</f>
        <v>0.41919358388867523</v>
      </c>
      <c r="AL24" s="6">
        <f>'3'!P25</f>
        <v>0.50608277762963827</v>
      </c>
      <c r="AM24" s="6">
        <f>'8'!Z23</f>
        <v>0.53386645671147914</v>
      </c>
      <c r="AN24" s="6">
        <f t="shared" si="8"/>
        <v>0.43973506893255321</v>
      </c>
      <c r="AO24" s="6">
        <f t="shared" si="9"/>
        <v>0.52078447368215119</v>
      </c>
      <c r="AP24" s="6">
        <f>'1'!BG24</f>
        <v>0.43813816195390604</v>
      </c>
      <c r="AQ24" s="6">
        <f>'1'!BI24</f>
        <v>0.53442017758626403</v>
      </c>
      <c r="AR24" s="6">
        <f>'2'!BG24</f>
        <v>0.2753477712757027</v>
      </c>
      <c r="AS24" s="6">
        <f>'2'!BI24</f>
        <v>0.40987061637924549</v>
      </c>
      <c r="AT24" s="6">
        <f>'3'!S25</f>
        <v>0.56517736515936945</v>
      </c>
      <c r="AU24" s="6">
        <f>'8'!AE23</f>
        <v>0.56646469620952222</v>
      </c>
      <c r="AV24" s="6">
        <f t="shared" si="10"/>
        <v>0.44739569663219358</v>
      </c>
      <c r="AW24" s="6">
        <f t="shared" si="11"/>
        <v>0.5282453920851985</v>
      </c>
      <c r="AX24" s="6">
        <f>'1'!BQ24</f>
        <v>0.57045035558509372</v>
      </c>
      <c r="AY24" s="6">
        <f>'1'!BS24</f>
        <v>0.65750163735732325</v>
      </c>
      <c r="AZ24" s="6">
        <f>'2'!BQ24</f>
        <v>0.28721223678695623</v>
      </c>
      <c r="BA24" s="6">
        <f>'2'!BS24</f>
        <v>0.42494054875834547</v>
      </c>
      <c r="BB24" s="6">
        <f>'3'!V25</f>
        <v>0.57003063879832983</v>
      </c>
      <c r="BC24" s="6">
        <f>'8'!AJ23</f>
        <v>0.59717747057932369</v>
      </c>
      <c r="BD24" s="6">
        <f t="shared" si="12"/>
        <v>0.54475728352602659</v>
      </c>
      <c r="BE24" s="6">
        <f t="shared" si="13"/>
        <v>0.61946601196372608</v>
      </c>
      <c r="BF24" s="6">
        <f>'1'!CA24</f>
        <v>0.49140506530701467</v>
      </c>
      <c r="BG24" s="6">
        <f>'1'!CC24</f>
        <v>0.58603287237839619</v>
      </c>
      <c r="BH24" s="6">
        <f>'2'!CA24</f>
        <v>0.30011741033605699</v>
      </c>
      <c r="BI24" s="6">
        <f>'2'!CC24</f>
        <v>0.44088319215661043</v>
      </c>
      <c r="BJ24" s="6">
        <f>'3'!Y25</f>
        <v>0.47574979863111777</v>
      </c>
      <c r="BK24" s="6">
        <f>'8'!AO23</f>
        <v>0.56870063694005901</v>
      </c>
      <c r="BL24" s="6">
        <f t="shared" si="14"/>
        <v>0.4784403303056336</v>
      </c>
      <c r="BM24" s="6">
        <f t="shared" si="15"/>
        <v>0.55875637343765605</v>
      </c>
      <c r="BN24" s="6">
        <f>'1'!CK24</f>
        <v>0.42936887035985494</v>
      </c>
      <c r="BO24" s="6">
        <f>'1'!CM24</f>
        <v>0.52562900124813172</v>
      </c>
      <c r="BP24" s="6">
        <f>'2'!CK24</f>
        <v>0.38443931641087364</v>
      </c>
      <c r="BQ24" s="6">
        <f>'2'!CM24</f>
        <v>0.53515023540213547</v>
      </c>
      <c r="BR24" s="6">
        <f>'3'!AB25</f>
        <v>0.55702347084032755</v>
      </c>
      <c r="BS24" s="6">
        <f>'8'!AT23</f>
        <v>0.62416987142326186</v>
      </c>
      <c r="BT24" s="6">
        <f t="shared" si="16"/>
        <v>0.4571214751193447</v>
      </c>
      <c r="BU24" s="6">
        <f t="shared" si="17"/>
        <v>0.53957465864026466</v>
      </c>
      <c r="BV24" s="6">
        <f>'1'!CU24</f>
        <v>0.61268608205778685</v>
      </c>
      <c r="BW24" s="6">
        <f>'1'!CW24</f>
        <v>0.6934616425069714</v>
      </c>
      <c r="BX24" s="6">
        <f>'2'!CU24</f>
        <v>0.49813779404633812</v>
      </c>
      <c r="BY24" s="6">
        <f>'2'!CW24</f>
        <v>0.64133274197120582</v>
      </c>
      <c r="BZ24" s="6">
        <f>'3'!AE25</f>
        <v>0.57607654406166009</v>
      </c>
      <c r="CA24" s="6">
        <f>'8'!AY23</f>
        <v>0.67309190225512139</v>
      </c>
      <c r="CB24" s="6">
        <f t="shared" si="18"/>
        <v>0.60361088147676278</v>
      </c>
      <c r="CC24" s="6">
        <f t="shared" si="19"/>
        <v>0.67447326858367873</v>
      </c>
      <c r="CD24" s="6">
        <f>'1'!DE24</f>
        <v>0.56049327731573761</v>
      </c>
      <c r="CE24" s="6">
        <f>'1'!DG24</f>
        <v>0.64880834229806394</v>
      </c>
      <c r="CF24" s="6">
        <f>'2'!DE24</f>
        <v>0.34298342256166603</v>
      </c>
      <c r="CG24" s="6">
        <f>'2'!DG24</f>
        <v>0.49079021330533062</v>
      </c>
      <c r="CH24" s="6">
        <f>'3'!AH25</f>
        <v>0.40019411894234669</v>
      </c>
      <c r="CI24" s="6">
        <f>'8'!BD23</f>
        <v>0.59092790449107147</v>
      </c>
      <c r="CJ24" s="6">
        <f t="shared" si="20"/>
        <v>0.52575583872052478</v>
      </c>
      <c r="CK24" s="6">
        <f t="shared" si="21"/>
        <v>0.60235706328251948</v>
      </c>
    </row>
    <row r="25" spans="1:89">
      <c r="A25" s="1">
        <v>2000</v>
      </c>
      <c r="B25" s="6">
        <f>'1'!I25</f>
        <v>0.52470581648160108</v>
      </c>
      <c r="C25" s="6">
        <f>'1'!K25</f>
        <v>0.61684347635125636</v>
      </c>
      <c r="D25" s="6">
        <f>'2'!I25</f>
        <v>0.34287411788350047</v>
      </c>
      <c r="E25" s="6">
        <f>'2'!K25</f>
        <v>0.49066846480823689</v>
      </c>
      <c r="F25" s="6">
        <f>'3'!D26</f>
        <v>0.51502753356743192</v>
      </c>
      <c r="G25" s="6">
        <f>'8'!F24</f>
        <v>0.60105170043041489</v>
      </c>
      <c r="H25" s="6">
        <f t="shared" si="0"/>
        <v>0.51318940672525548</v>
      </c>
      <c r="I25" s="6">
        <f t="shared" si="1"/>
        <v>0.59246520332648778</v>
      </c>
      <c r="J25" s="6">
        <f>'1'!S25</f>
        <v>0.41931347682005127</v>
      </c>
      <c r="K25" s="6">
        <f>'1'!U25</f>
        <v>0.51544056499168223</v>
      </c>
      <c r="L25" s="6">
        <f>'2'!S25</f>
        <v>0.35172632894866973</v>
      </c>
      <c r="M25" s="6">
        <f>'2'!U25</f>
        <v>0.50044343853737516</v>
      </c>
      <c r="N25" s="6">
        <f>'3'!G26</f>
        <v>0.30826999688576695</v>
      </c>
      <c r="O25" s="6">
        <f>'8'!K24</f>
        <v>0.49241361757378371</v>
      </c>
      <c r="P25" s="6">
        <f t="shared" si="2"/>
        <v>0.40876042811485797</v>
      </c>
      <c r="Q25" s="6">
        <f t="shared" si="3"/>
        <v>0.49092110079387014</v>
      </c>
      <c r="R25" s="6">
        <f>'1'!AC25</f>
        <v>0.46548249286168158</v>
      </c>
      <c r="S25" s="6">
        <f>'1'!AE25</f>
        <v>0.56128861917164385</v>
      </c>
      <c r="T25" s="6">
        <f>'2'!AC25</f>
        <v>0.19340279315164638</v>
      </c>
      <c r="U25" s="6">
        <f>'2'!AE25</f>
        <v>0.29293107778945815</v>
      </c>
      <c r="V25" s="6">
        <f>'3'!J26</f>
        <v>0.55030073447052974</v>
      </c>
      <c r="W25" s="6">
        <f>'8'!P24</f>
        <v>0.5306343113740879</v>
      </c>
      <c r="X25" s="6">
        <f t="shared" si="4"/>
        <v>0.45327152890280348</v>
      </c>
      <c r="Y25" s="6">
        <f t="shared" si="5"/>
        <v>0.53028864578355828</v>
      </c>
      <c r="Z25" s="6">
        <f>'1'!AM25</f>
        <v>0.56112877012060103</v>
      </c>
      <c r="AA25" s="6">
        <f>'1'!AO25</f>
        <v>0.64936571810506127</v>
      </c>
      <c r="AB25" s="6">
        <f>'2'!AM25</f>
        <v>0.23017340769078851</v>
      </c>
      <c r="AC25" s="6">
        <f>'2'!AO25</f>
        <v>0.3484510728138453</v>
      </c>
      <c r="AD25" s="6">
        <f>'3'!M26</f>
        <v>0.49610214451182849</v>
      </c>
      <c r="AE25" s="6">
        <f>'8'!U24</f>
        <v>0.52105127506235172</v>
      </c>
      <c r="AF25" s="6">
        <f t="shared" si="6"/>
        <v>0.51752282181091758</v>
      </c>
      <c r="AG25" s="6">
        <f t="shared" si="7"/>
        <v>0.59111645191234541</v>
      </c>
      <c r="AH25" s="6">
        <f>'1'!AW25</f>
        <v>0.46381769619247182</v>
      </c>
      <c r="AI25" s="6">
        <f>'1'!AY25</f>
        <v>0.559675760460142</v>
      </c>
      <c r="AJ25" s="6">
        <f>'2'!AW25</f>
        <v>0.30385793634071423</v>
      </c>
      <c r="AK25" s="6">
        <f>'2'!AY25</f>
        <v>0.44542026071468105</v>
      </c>
      <c r="AL25" s="6">
        <f>'3'!P26</f>
        <v>0.53748096665705825</v>
      </c>
      <c r="AM25" s="6">
        <f>'8'!Z24</f>
        <v>0.54559190150843928</v>
      </c>
      <c r="AN25" s="6">
        <f t="shared" si="8"/>
        <v>0.46336546778535143</v>
      </c>
      <c r="AO25" s="6">
        <f t="shared" si="9"/>
        <v>0.54462234521011732</v>
      </c>
      <c r="AP25" s="6">
        <f>'1'!BG25</f>
        <v>0.47254981227839088</v>
      </c>
      <c r="AQ25" s="6">
        <f>'1'!BI25</f>
        <v>0.56810312772036664</v>
      </c>
      <c r="AR25" s="6">
        <f>'2'!BG25</f>
        <v>0.28945492950749807</v>
      </c>
      <c r="AS25" s="6">
        <f>'2'!BI25</f>
        <v>0.42774399485066872</v>
      </c>
      <c r="AT25" s="6">
        <f>'3'!S26</f>
        <v>0.51773609582452085</v>
      </c>
      <c r="AU25" s="6">
        <f>'8'!AE24</f>
        <v>0.56983109771720575</v>
      </c>
      <c r="AV25" s="6">
        <f t="shared" si="10"/>
        <v>0.46848708089979607</v>
      </c>
      <c r="AW25" s="6">
        <f t="shared" si="11"/>
        <v>0.54920330824349617</v>
      </c>
      <c r="AX25" s="6">
        <f>'1'!BQ25</f>
        <v>0.60768846642757091</v>
      </c>
      <c r="AY25" s="6">
        <f>'1'!BS25</f>
        <v>0.68928156002457508</v>
      </c>
      <c r="AZ25" s="6">
        <f>'2'!BQ25</f>
        <v>0.30015182449888717</v>
      </c>
      <c r="BA25" s="6">
        <f>'2'!BS25</f>
        <v>0.44092510333340562</v>
      </c>
      <c r="BB25" s="6">
        <f>'3'!V26</f>
        <v>0.59157111509897831</v>
      </c>
      <c r="BC25" s="6">
        <f>'8'!AJ24</f>
        <v>0.60748659629195811</v>
      </c>
      <c r="BD25" s="6">
        <f t="shared" si="12"/>
        <v>0.57530288008828201</v>
      </c>
      <c r="BE25" s="6">
        <f t="shared" si="13"/>
        <v>0.6464953734896367</v>
      </c>
      <c r="BF25" s="6">
        <f>'1'!CA25</f>
        <v>0.51003354509670307</v>
      </c>
      <c r="BG25" s="6">
        <f>'1'!CC25</f>
        <v>0.6033995023408123</v>
      </c>
      <c r="BH25" s="6">
        <f>'2'!CA25</f>
        <v>0.31539916389995881</v>
      </c>
      <c r="BI25" s="6">
        <f>'2'!CC25</f>
        <v>0.45919116160215656</v>
      </c>
      <c r="BJ25" s="6">
        <f>'3'!Y26</f>
        <v>0.49286304029232142</v>
      </c>
      <c r="BK25" s="6">
        <f>'8'!AO24</f>
        <v>0.56844589021519931</v>
      </c>
      <c r="BL25" s="6">
        <f t="shared" si="14"/>
        <v>0.49469429100844015</v>
      </c>
      <c r="BM25" s="6">
        <f t="shared" si="15"/>
        <v>0.57442966084953628</v>
      </c>
      <c r="BN25" s="6">
        <f>'1'!CK25</f>
        <v>0.44891757527109427</v>
      </c>
      <c r="BO25" s="6">
        <f>'1'!CM25</f>
        <v>0.54510895933478121</v>
      </c>
      <c r="BP25" s="6">
        <f>'2'!CK25</f>
        <v>0.44636998692360946</v>
      </c>
      <c r="BQ25" s="6">
        <f>'2'!CM25</f>
        <v>0.59547397281690373</v>
      </c>
      <c r="BR25" s="6">
        <f>'3'!AB26</f>
        <v>0.42711488490090177</v>
      </c>
      <c r="BS25" s="6">
        <f>'8'!AT24</f>
        <v>0.60347309599502263</v>
      </c>
      <c r="BT25" s="6">
        <f t="shared" si="16"/>
        <v>0.46193809947171938</v>
      </c>
      <c r="BU25" s="6">
        <f t="shared" si="17"/>
        <v>0.54418246690562966</v>
      </c>
      <c r="BV25" s="6">
        <f>'1'!CU25</f>
        <v>0.65948440125499441</v>
      </c>
      <c r="BW25" s="6">
        <f>'1'!CW25</f>
        <v>0.73168103608681578</v>
      </c>
      <c r="BX25" s="6">
        <f>'2'!CU25</f>
        <v>0.6536280708395964</v>
      </c>
      <c r="BY25" s="6">
        <f>'2'!CW25</f>
        <v>0.76000802684201696</v>
      </c>
      <c r="BZ25" s="6">
        <f>'3'!AE26</f>
        <v>0.58895865355651877</v>
      </c>
      <c r="CA25" s="6">
        <f>'8'!AY24</f>
        <v>0.6668534295094084</v>
      </c>
      <c r="CB25" s="6">
        <f t="shared" si="18"/>
        <v>0.65258309626904831</v>
      </c>
      <c r="CC25" s="6">
        <f t="shared" si="19"/>
        <v>0.7137587362515655</v>
      </c>
      <c r="CD25" s="6">
        <f>'1'!DE25</f>
        <v>0.60113417163414784</v>
      </c>
      <c r="CE25" s="6">
        <f>'1'!DG25</f>
        <v>0.68376954642338506</v>
      </c>
      <c r="CF25" s="6">
        <f>'2'!DE25</f>
        <v>0.38321741387900099</v>
      </c>
      <c r="CG25" s="6">
        <f>'2'!DG25</f>
        <v>0.53389192429708565</v>
      </c>
      <c r="CH25" s="6">
        <f>'3'!AH26</f>
        <v>0.39493198590078726</v>
      </c>
      <c r="CI25" s="6">
        <f>'8'!BD24</f>
        <v>0.63300170022547886</v>
      </c>
      <c r="CJ25" s="6">
        <f t="shared" si="20"/>
        <v>0.56190903014443017</v>
      </c>
      <c r="CK25" s="6">
        <f t="shared" si="21"/>
        <v>0.63482124353870462</v>
      </c>
    </row>
    <row r="26" spans="1:89">
      <c r="A26" s="1">
        <v>2001</v>
      </c>
      <c r="B26" s="6">
        <f>'1'!I26</f>
        <v>0.52431745340561142</v>
      </c>
      <c r="C26" s="6">
        <f>'1'!K26</f>
        <v>0.61649022706763801</v>
      </c>
      <c r="D26" s="6">
        <f>'2'!I26</f>
        <v>0.33869738644810504</v>
      </c>
      <c r="E26" s="6">
        <f>'2'!K26</f>
        <v>0.48599622433931217</v>
      </c>
      <c r="F26" s="6">
        <f>'3'!D27</f>
        <v>0.52250917300451261</v>
      </c>
      <c r="G26" s="6">
        <f>'8'!F25</f>
        <v>0.58056511000791156</v>
      </c>
      <c r="H26" s="6">
        <f t="shared" si="0"/>
        <v>0.51119938432998091</v>
      </c>
      <c r="I26" s="6">
        <f t="shared" si="1"/>
        <v>0.59045020968252016</v>
      </c>
      <c r="J26" s="6">
        <f>'1'!S26</f>
        <v>0.44638101938164659</v>
      </c>
      <c r="K26" s="6">
        <f>'1'!U26</f>
        <v>0.54260524519714204</v>
      </c>
      <c r="L26" s="6">
        <f>'2'!S26</f>
        <v>0.33552454875978138</v>
      </c>
      <c r="M26" s="6">
        <f>'2'!U26</f>
        <v>0.48242065067382561</v>
      </c>
      <c r="N26" s="6">
        <f>'3'!G27</f>
        <v>0.40728963005921137</v>
      </c>
      <c r="O26" s="6">
        <f>'8'!K25</f>
        <v>0.52345765758817364</v>
      </c>
      <c r="P26" s="6">
        <f t="shared" si="2"/>
        <v>0.43909389720786929</v>
      </c>
      <c r="Q26" s="6">
        <f t="shared" si="3"/>
        <v>0.5211404654701205</v>
      </c>
      <c r="R26" s="6">
        <f>'1'!AC26</f>
        <v>0.47362931688779125</v>
      </c>
      <c r="S26" s="6">
        <f>'1'!AE26</f>
        <v>0.56913944226124591</v>
      </c>
      <c r="T26" s="6">
        <f>'2'!AC26</f>
        <v>0.20824820186384704</v>
      </c>
      <c r="U26" s="6">
        <f>'2'!AE26</f>
        <v>0.31601489722407455</v>
      </c>
      <c r="V26" s="6">
        <f>'3'!J27</f>
        <v>0.59472825988778066</v>
      </c>
      <c r="W26" s="6">
        <f>'8'!P25</f>
        <v>0.47346280946057967</v>
      </c>
      <c r="X26" s="6">
        <f t="shared" si="4"/>
        <v>0.45918444894267463</v>
      </c>
      <c r="Y26" s="6">
        <f t="shared" si="5"/>
        <v>0.53681820624011567</v>
      </c>
      <c r="Z26" s="6">
        <f>'1'!AM26</f>
        <v>0.57349866872542987</v>
      </c>
      <c r="AA26" s="6">
        <f>'1'!AO26</f>
        <v>0.66014617566643974</v>
      </c>
      <c r="AB26" s="6">
        <f>'2'!AM26</f>
        <v>0.23724859055368946</v>
      </c>
      <c r="AC26" s="6">
        <f>'2'!AO26</f>
        <v>0.35852826465242865</v>
      </c>
      <c r="AD26" s="6">
        <f>'3'!M27</f>
        <v>0.48335799693281928</v>
      </c>
      <c r="AE26" s="6">
        <f>'8'!U25</f>
        <v>0.50335673770735223</v>
      </c>
      <c r="AF26" s="6">
        <f t="shared" si="6"/>
        <v>0.52384540062718699</v>
      </c>
      <c r="AG26" s="6">
        <f t="shared" si="7"/>
        <v>0.59662662289576773</v>
      </c>
      <c r="AH26" s="6">
        <f>'1'!AW26</f>
        <v>0.46224201031998463</v>
      </c>
      <c r="AI26" s="6">
        <f>'1'!AY26</f>
        <v>0.55814653786666013</v>
      </c>
      <c r="AJ26" s="6">
        <f>'2'!AW26</f>
        <v>0.29777901414608599</v>
      </c>
      <c r="AK26" s="6">
        <f>'2'!AY26</f>
        <v>0.43802798675988486</v>
      </c>
      <c r="AL26" s="6">
        <f>'3'!P27</f>
        <v>0.54321261283094135</v>
      </c>
      <c r="AM26" s="6">
        <f>'8'!Z25</f>
        <v>0.48252468032035811</v>
      </c>
      <c r="AN26" s="6">
        <f t="shared" si="8"/>
        <v>0.45592103795372779</v>
      </c>
      <c r="AO26" s="6">
        <f t="shared" si="9"/>
        <v>0.53707910449778051</v>
      </c>
      <c r="AP26" s="6">
        <f>'1'!BG26</f>
        <v>0.47742901357135986</v>
      </c>
      <c r="AQ26" s="6">
        <f>'1'!BI26</f>
        <v>0.57277755603435587</v>
      </c>
      <c r="AR26" s="6">
        <f>'2'!BG26</f>
        <v>0.29023185254627792</v>
      </c>
      <c r="AS26" s="6">
        <f>'2'!BI26</f>
        <v>0.42871190186813407</v>
      </c>
      <c r="AT26" s="6">
        <f>'3'!S27</f>
        <v>0.5350984416410145</v>
      </c>
      <c r="AU26" s="6">
        <f>'8'!AE25</f>
        <v>0.56698095837118578</v>
      </c>
      <c r="AV26" s="6">
        <f t="shared" si="10"/>
        <v>0.47343143475579974</v>
      </c>
      <c r="AW26" s="6">
        <f t="shared" si="11"/>
        <v>0.55402341941208255</v>
      </c>
      <c r="AX26" s="6">
        <f>'1'!BQ26</f>
        <v>0.60852292587087387</v>
      </c>
      <c r="AY26" s="6">
        <f>'1'!BS26</f>
        <v>0.68998088028876281</v>
      </c>
      <c r="AZ26" s="6">
        <f>'2'!BQ26</f>
        <v>0.30208772991314908</v>
      </c>
      <c r="BA26" s="6">
        <f>'2'!BS26</f>
        <v>0.44327768609244372</v>
      </c>
      <c r="BB26" s="6">
        <f>'3'!V27</f>
        <v>0.60134236719061285</v>
      </c>
      <c r="BC26" s="6">
        <f>'8'!AJ25</f>
        <v>0.58005520352971818</v>
      </c>
      <c r="BD26" s="6">
        <f t="shared" si="12"/>
        <v>0.57431457817295972</v>
      </c>
      <c r="BE26" s="6">
        <f t="shared" si="13"/>
        <v>0.64545414188341144</v>
      </c>
      <c r="BF26" s="6">
        <f>'1'!CA26</f>
        <v>0.51195971289168518</v>
      </c>
      <c r="BG26" s="6">
        <f>'1'!CC26</f>
        <v>0.60517603258885366</v>
      </c>
      <c r="BH26" s="6">
        <f>'2'!CA26</f>
        <v>0.31138312650113475</v>
      </c>
      <c r="BI26" s="6">
        <f>'2'!CC26</f>
        <v>0.45443770349026352</v>
      </c>
      <c r="BJ26" s="6">
        <f>'3'!Y27</f>
        <v>0.54517712599537393</v>
      </c>
      <c r="BK26" s="6">
        <f>'8'!AO25</f>
        <v>0.53630721409163606</v>
      </c>
      <c r="BL26" s="6">
        <f t="shared" si="14"/>
        <v>0.49765854568299406</v>
      </c>
      <c r="BM26" s="6">
        <f t="shared" si="15"/>
        <v>0.57721542716992491</v>
      </c>
      <c r="BN26" s="6">
        <f>'1'!CK26</f>
        <v>0.44999799876673763</v>
      </c>
      <c r="BO26" s="6">
        <f>'1'!CM26</f>
        <v>0.54617326085379847</v>
      </c>
      <c r="BP26" s="6">
        <f>'2'!CK26</f>
        <v>0.4243003301660217</v>
      </c>
      <c r="BQ26" s="6">
        <f>'2'!CM26</f>
        <v>0.57471664154020141</v>
      </c>
      <c r="BR26" s="6">
        <f>'3'!AB27</f>
        <v>0.50720005158980441</v>
      </c>
      <c r="BS26" s="6">
        <f>'8'!AT25</f>
        <v>0.59665226022313389</v>
      </c>
      <c r="BT26" s="6">
        <f t="shared" si="16"/>
        <v>0.46781386333461228</v>
      </c>
      <c r="BU26" s="6">
        <f t="shared" si="17"/>
        <v>0.55017817793297286</v>
      </c>
      <c r="BV26" s="6">
        <f>'1'!CU26</f>
        <v>0.65978917464494613</v>
      </c>
      <c r="BW26" s="6">
        <f>'1'!CW26</f>
        <v>0.73192464205144647</v>
      </c>
      <c r="BX26" s="6">
        <f>'2'!CU26</f>
        <v>0.60560133756710888</v>
      </c>
      <c r="BY26" s="6">
        <f>'2'!CW26</f>
        <v>0.72597007785101775</v>
      </c>
      <c r="BZ26" s="6">
        <f>'3'!AE27</f>
        <v>0.60616499512939681</v>
      </c>
      <c r="CA26" s="6">
        <f>'8'!AY25</f>
        <v>0.66841957079679271</v>
      </c>
      <c r="CB26" s="6">
        <f t="shared" si="18"/>
        <v>0.64987101260079205</v>
      </c>
      <c r="CC26" s="6">
        <f t="shared" si="19"/>
        <v>0.71240271381373321</v>
      </c>
      <c r="CD26" s="6">
        <f>'1'!DE26</f>
        <v>0.59269347463125133</v>
      </c>
      <c r="CE26" s="6">
        <f>'1'!DG26</f>
        <v>0.67662049393585433</v>
      </c>
      <c r="CF26" s="6">
        <f>'2'!DE26</f>
        <v>0.37666749730123922</v>
      </c>
      <c r="CG26" s="6">
        <f>'2'!DG26</f>
        <v>0.52709805403694732</v>
      </c>
      <c r="CH26" s="6">
        <f>'3'!AH27</f>
        <v>0.32411191086510921</v>
      </c>
      <c r="CI26" s="6">
        <f>'8'!BD25</f>
        <v>0.58209627811068687</v>
      </c>
      <c r="CJ26" s="6">
        <f t="shared" si="20"/>
        <v>0.54317300086957943</v>
      </c>
      <c r="CK26" s="6">
        <f t="shared" si="21"/>
        <v>0.6169649700563723</v>
      </c>
    </row>
    <row r="27" spans="1:89">
      <c r="A27" s="1">
        <v>2002</v>
      </c>
      <c r="B27" s="6">
        <f>'1'!I27</f>
        <v>0.54041492594888263</v>
      </c>
      <c r="C27" s="6">
        <f>'1'!K27</f>
        <v>0.63101607334897769</v>
      </c>
      <c r="D27" s="6">
        <f>'2'!I27</f>
        <v>0.33468284599159931</v>
      </c>
      <c r="E27" s="6">
        <f>'2'!K27</f>
        <v>0.48146825180011532</v>
      </c>
      <c r="F27" s="6">
        <f>'3'!D28</f>
        <v>0.50785865281832121</v>
      </c>
      <c r="G27" s="6">
        <f>'8'!F26</f>
        <v>0.54652221990913197</v>
      </c>
      <c r="H27" s="6">
        <f t="shared" si="0"/>
        <v>0.51719682003612311</v>
      </c>
      <c r="I27" s="6">
        <f t="shared" si="1"/>
        <v>0.59529616379704131</v>
      </c>
      <c r="J27" s="6">
        <f>'1'!S27</f>
        <v>0.45484259851169878</v>
      </c>
      <c r="K27" s="6">
        <f>'1'!U27</f>
        <v>0.55092999744197146</v>
      </c>
      <c r="L27" s="6">
        <f>'2'!S27</f>
        <v>0.38423944418169698</v>
      </c>
      <c r="M27" s="6">
        <f>'2'!U27</f>
        <v>0.53494460161263713</v>
      </c>
      <c r="N27" s="6">
        <f>'3'!G28</f>
        <v>0.29775124477807785</v>
      </c>
      <c r="O27" s="6">
        <f>'8'!K26</f>
        <v>0.50750724887034204</v>
      </c>
      <c r="P27" s="6">
        <f t="shared" si="2"/>
        <v>0.43733961274120081</v>
      </c>
      <c r="Q27" s="6">
        <f t="shared" si="3"/>
        <v>0.51967130773548564</v>
      </c>
      <c r="R27" s="6">
        <f>'1'!AC27</f>
        <v>0.50216861042322647</v>
      </c>
      <c r="S27" s="6">
        <f>'1'!AE27</f>
        <v>0.59610857438353548</v>
      </c>
      <c r="T27" s="6">
        <f>'2'!AC27</f>
        <v>0.21476087825906282</v>
      </c>
      <c r="U27" s="6">
        <f>'2'!AE27</f>
        <v>0.32584808597078918</v>
      </c>
      <c r="V27" s="6">
        <f>'3'!J28</f>
        <v>0.6353873394442886</v>
      </c>
      <c r="W27" s="6">
        <f>'8'!P26</f>
        <v>0.5192862396825435</v>
      </c>
      <c r="X27" s="6">
        <f t="shared" si="4"/>
        <v>0.48846147303484805</v>
      </c>
      <c r="Y27" s="6">
        <f t="shared" si="5"/>
        <v>0.56532816857823698</v>
      </c>
      <c r="Z27" s="6">
        <f>'1'!AM27</f>
        <v>0.59330633201864091</v>
      </c>
      <c r="AA27" s="6">
        <f>'1'!AO27</f>
        <v>0.6771415044064889</v>
      </c>
      <c r="AB27" s="6">
        <f>'2'!AM27</f>
        <v>0.23326275422255396</v>
      </c>
      <c r="AC27" s="6">
        <f>'2'!AO27</f>
        <v>0.35287362650933018</v>
      </c>
      <c r="AD27" s="6">
        <f>'3'!M28</f>
        <v>0.46685260542015844</v>
      </c>
      <c r="AE27" s="6">
        <f>'8'!U26</f>
        <v>0.44638237880561904</v>
      </c>
      <c r="AF27" s="6">
        <f t="shared" si="6"/>
        <v>0.52996420625788176</v>
      </c>
      <c r="AG27" s="6">
        <f t="shared" si="7"/>
        <v>0.60060991415805298</v>
      </c>
      <c r="AH27" s="6">
        <f>'1'!AW27</f>
        <v>0.4774689556349111</v>
      </c>
      <c r="AI27" s="6">
        <f>'1'!AY27</f>
        <v>0.57281572074683806</v>
      </c>
      <c r="AJ27" s="6">
        <f>'2'!AW27</f>
        <v>0.29335191466486377</v>
      </c>
      <c r="AK27" s="6">
        <f>'2'!AY27</f>
        <v>0.43258212360245407</v>
      </c>
      <c r="AL27" s="6">
        <f>'3'!P28</f>
        <v>0.4716811224347412</v>
      </c>
      <c r="AM27" s="6">
        <f>'8'!Z26</f>
        <v>0.49769755934409321</v>
      </c>
      <c r="AN27" s="6">
        <f t="shared" si="8"/>
        <v>0.46050132858880755</v>
      </c>
      <c r="AO27" s="6">
        <f t="shared" si="9"/>
        <v>0.54116708506091549</v>
      </c>
      <c r="AP27" s="6">
        <f>'1'!BG27</f>
        <v>0.493309666833257</v>
      </c>
      <c r="AQ27" s="6">
        <f>'1'!BI27</f>
        <v>0.58782407958279093</v>
      </c>
      <c r="AR27" s="6">
        <f>'2'!BG27</f>
        <v>0.29007792342394967</v>
      </c>
      <c r="AS27" s="6">
        <f>'2'!BI27</f>
        <v>0.42852026702107243</v>
      </c>
      <c r="AT27" s="6">
        <f>'3'!S28</f>
        <v>0.52723393725693124</v>
      </c>
      <c r="AU27" s="6">
        <f>'8'!AE26</f>
        <v>0.54864978307718626</v>
      </c>
      <c r="AV27" s="6">
        <f t="shared" si="10"/>
        <v>0.48191293115908662</v>
      </c>
      <c r="AW27" s="6">
        <f t="shared" si="11"/>
        <v>0.56191725444347262</v>
      </c>
      <c r="AX27" s="6">
        <f>'1'!BQ27</f>
        <v>0.62743557838285036</v>
      </c>
      <c r="AY27" s="6">
        <f>'1'!BS27</f>
        <v>0.7056851975281434</v>
      </c>
      <c r="AZ27" s="6">
        <f>'2'!BQ27</f>
        <v>0.3043282170657528</v>
      </c>
      <c r="BA27" s="6">
        <f>'2'!BS27</f>
        <v>0.44598808638405446</v>
      </c>
      <c r="BB27" s="6">
        <f>'3'!V28</f>
        <v>0.56948569298172813</v>
      </c>
      <c r="BC27" s="6">
        <f>'8'!AJ26</f>
        <v>0.53481544917812529</v>
      </c>
      <c r="BD27" s="6">
        <f t="shared" si="12"/>
        <v>0.58006784079055584</v>
      </c>
      <c r="BE27" s="6">
        <f t="shared" si="13"/>
        <v>0.64900856112409122</v>
      </c>
      <c r="BF27" s="6">
        <f>'1'!CA27</f>
        <v>0.53357287271425036</v>
      </c>
      <c r="BG27" s="6">
        <f>'1'!CC27</f>
        <v>0.62487094133940779</v>
      </c>
      <c r="BH27" s="6">
        <f>'2'!CA27</f>
        <v>0.31244883774806226</v>
      </c>
      <c r="BI27" s="6">
        <f>'2'!CC27</f>
        <v>0.45570305066280775</v>
      </c>
      <c r="BJ27" s="6">
        <f>'3'!Y28</f>
        <v>0.48121887454645113</v>
      </c>
      <c r="BK27" s="6">
        <f>'8'!AO26</f>
        <v>0.55087818563234148</v>
      </c>
      <c r="BL27" s="6">
        <f t="shared" si="14"/>
        <v>0.50795560069266077</v>
      </c>
      <c r="BM27" s="6">
        <f t="shared" si="15"/>
        <v>0.58618967002174549</v>
      </c>
      <c r="BN27" s="6">
        <f>'1'!CK27</f>
        <v>0.47408061895322212</v>
      </c>
      <c r="BO27" s="6">
        <f>'1'!CM27</f>
        <v>0.56957233100217175</v>
      </c>
      <c r="BP27" s="6">
        <f>'2'!CK27</f>
        <v>0.4291168947688293</v>
      </c>
      <c r="BQ27" s="6">
        <f>'2'!CM27</f>
        <v>0.5793131103315633</v>
      </c>
      <c r="BR27" s="6">
        <f>'3'!AB28</f>
        <v>0.50028046254616831</v>
      </c>
      <c r="BS27" s="6">
        <f>'8'!AT26</f>
        <v>0.56739915583903611</v>
      </c>
      <c r="BT27" s="6">
        <f t="shared" si="16"/>
        <v>0.48153608458265884</v>
      </c>
      <c r="BU27" s="6">
        <f t="shared" si="17"/>
        <v>0.563399904573197</v>
      </c>
      <c r="BV27" s="6">
        <f>'1'!CU27</f>
        <v>0.66447448635367334</v>
      </c>
      <c r="BW27" s="6">
        <f>'1'!CW27</f>
        <v>0.73566126090422268</v>
      </c>
      <c r="BX27" s="6">
        <f>'2'!CU27</f>
        <v>0.58510610422457099</v>
      </c>
      <c r="BY27" s="6">
        <f>'2'!CW27</f>
        <v>0.71078784570305031</v>
      </c>
      <c r="BZ27" s="6">
        <f>'3'!AE28</f>
        <v>0.67927393261889035</v>
      </c>
      <c r="CA27" s="6">
        <f>'8'!AY26</f>
        <v>0.65321166722974144</v>
      </c>
      <c r="CB27" s="6">
        <f t="shared" si="18"/>
        <v>0.65689131085489161</v>
      </c>
      <c r="CC27" s="6">
        <f t="shared" si="19"/>
        <v>0.71929022718812408</v>
      </c>
      <c r="CD27" s="6">
        <f>'1'!DE27</f>
        <v>0.61129087633178736</v>
      </c>
      <c r="CE27" s="6">
        <f>'1'!DG27</f>
        <v>0.69229664326489071</v>
      </c>
      <c r="CF27" s="6">
        <f>'2'!DE27</f>
        <v>0.3649093403742818</v>
      </c>
      <c r="CG27" s="6">
        <f>'2'!DG27</f>
        <v>0.5146905467937597</v>
      </c>
      <c r="CH27" s="6">
        <f>'3'!AH28</f>
        <v>0.27964334946745045</v>
      </c>
      <c r="CI27" s="6">
        <f>'8'!BD26</f>
        <v>0.52807291945567014</v>
      </c>
      <c r="CJ27" s="6">
        <f t="shared" si="20"/>
        <v>0.54516617436199144</v>
      </c>
      <c r="CK27" s="6">
        <f t="shared" si="21"/>
        <v>0.61684833185711141</v>
      </c>
    </row>
    <row r="28" spans="1:89">
      <c r="A28" s="1">
        <v>2003</v>
      </c>
      <c r="B28" s="6">
        <f>'1'!I28</f>
        <v>0.56214985870665668</v>
      </c>
      <c r="C28" s="6">
        <f>'1'!K28</f>
        <v>0.65026056118749154</v>
      </c>
      <c r="D28" s="6">
        <f>'2'!I28</f>
        <v>0.34488204418954754</v>
      </c>
      <c r="E28" s="6">
        <f>'2'!K28</f>
        <v>0.49290075811846185</v>
      </c>
      <c r="F28" s="6">
        <f>'3'!D29</f>
        <v>0.51162578582777185</v>
      </c>
      <c r="G28" s="6">
        <f>'8'!F27</f>
        <v>0.5401233961796037</v>
      </c>
      <c r="H28" s="6">
        <f t="shared" ref="H28:H33" si="22">(0.7)*B28+(0.1)*D28+(0.1)*F28+(0.1)*G28</f>
        <v>0.5331680237143519</v>
      </c>
      <c r="I28" s="6">
        <f t="shared" ref="I28:I33" si="23">(0.7)*C28+(0.1)*E28+(0.1)*F28+(0.1)*G28</f>
        <v>0.6096473868438278</v>
      </c>
      <c r="J28" s="6">
        <f>'1'!S28</f>
        <v>0.47691404766317397</v>
      </c>
      <c r="K28" s="6">
        <f>'1'!U28</f>
        <v>0.57228535870359087</v>
      </c>
      <c r="L28" s="6">
        <f>'2'!S28</f>
        <v>0.39466620159589511</v>
      </c>
      <c r="M28" s="6">
        <f>'2'!U28</f>
        <v>0.54557208025587078</v>
      </c>
      <c r="N28" s="6">
        <f>'3'!G29</f>
        <v>0.33069837327071971</v>
      </c>
      <c r="O28" s="6">
        <f>'8'!K27</f>
        <v>0.48176034857610722</v>
      </c>
      <c r="P28" s="6">
        <f t="shared" ref="P28:P33" si="24">(0.7)*J28+(0.1)*L28+(0.1)*N28+(0.1)*O28</f>
        <v>0.45455232570849397</v>
      </c>
      <c r="Q28" s="6">
        <f t="shared" ref="Q28:Q33" si="25">(0.7)*K28+(0.1)*M28+(0.1)*N28+(0.1)*O28</f>
        <v>0.53640283130278343</v>
      </c>
      <c r="R28" s="6">
        <f>'1'!AC28</f>
        <v>0.51771488417583722</v>
      </c>
      <c r="S28" s="6">
        <f>'1'!AE28</f>
        <v>0.6104630934960612</v>
      </c>
      <c r="T28" s="6">
        <f>'2'!AC28</f>
        <v>0.22300303462822613</v>
      </c>
      <c r="U28" s="6">
        <f>'2'!AE28</f>
        <v>0.33804922857051961</v>
      </c>
      <c r="V28" s="6">
        <f>'3'!J29</f>
        <v>0.70224361634686228</v>
      </c>
      <c r="W28" s="6">
        <f>'8'!P27</f>
        <v>0.49722727517746329</v>
      </c>
      <c r="X28" s="6">
        <f t="shared" ref="X28:X33" si="26">(0.7)*R28+(0.1)*T28+(0.1)*V28+(0.1)*W28</f>
        <v>0.50464781153834126</v>
      </c>
      <c r="Y28" s="6">
        <f t="shared" ref="Y28:Y33" si="27">(0.7)*S28+(0.1)*U28+(0.1)*V28+(0.1)*W28</f>
        <v>0.58107617745672735</v>
      </c>
      <c r="Z28" s="6">
        <f>'1'!AM28</f>
        <v>0.61478357001665451</v>
      </c>
      <c r="AA28" s="6">
        <f>'1'!AO28</f>
        <v>0.69521018667692092</v>
      </c>
      <c r="AB28" s="6">
        <f>'2'!AM28</f>
        <v>0.237033496737584</v>
      </c>
      <c r="AC28" s="6">
        <f>'2'!AO28</f>
        <v>0.35822457261021334</v>
      </c>
      <c r="AD28" s="6">
        <f>'3'!M29</f>
        <v>0.43191339388593608</v>
      </c>
      <c r="AE28" s="6">
        <f>'8'!U27</f>
        <v>0.46625382264441861</v>
      </c>
      <c r="AF28" s="6">
        <f t="shared" ref="AF28:AF33" si="28">(0.7)*Z28+(0.1)*AB28+(0.1)*AD28+(0.1)*AE28</f>
        <v>0.54386857033845204</v>
      </c>
      <c r="AG28" s="6">
        <f t="shared" ref="AG28:AG33" si="29">(0.7)*AA28+(0.1)*AC28+(0.1)*AD28+(0.1)*AE28</f>
        <v>0.61228630958790153</v>
      </c>
      <c r="AH28" s="6">
        <f>'1'!AW28</f>
        <v>0.49274646328136285</v>
      </c>
      <c r="AI28" s="6">
        <f>'1'!AY28</f>
        <v>0.58729478245130595</v>
      </c>
      <c r="AJ28" s="6">
        <f>'2'!AW28</f>
        <v>0.28528257746362445</v>
      </c>
      <c r="AK28" s="6">
        <f>'2'!AY28</f>
        <v>0.42251708426924145</v>
      </c>
      <c r="AL28" s="6">
        <f>'3'!P29</f>
        <v>0.41875787373185341</v>
      </c>
      <c r="AM28" s="6">
        <f>'8'!Z27</f>
        <v>0.46860516229568944</v>
      </c>
      <c r="AN28" s="6">
        <f t="shared" ref="AN28:AN33" si="30">(0.7)*AH28+(0.1)*AJ28+(0.1)*AL28+(0.1)*AM28</f>
        <v>0.46218708564607064</v>
      </c>
      <c r="AO28" s="6">
        <f t="shared" ref="AO28:AO33" si="31">(0.7)*AI28+(0.1)*AK28+(0.1)*AL28+(0.1)*AM28</f>
        <v>0.54209435974559261</v>
      </c>
      <c r="AP28" s="6">
        <f>'1'!BG28</f>
        <v>0.52108016164447057</v>
      </c>
      <c r="AQ28" s="6">
        <f>'1'!BI28</f>
        <v>0.61354017122107318</v>
      </c>
      <c r="AR28" s="6">
        <f>'2'!BG28</f>
        <v>0.29166398694045115</v>
      </c>
      <c r="AS28" s="6">
        <f>'2'!BI28</f>
        <v>0.43049169826274697</v>
      </c>
      <c r="AT28" s="6">
        <f>'3'!S29</f>
        <v>0.55448400382974483</v>
      </c>
      <c r="AU28" s="6">
        <f>'8'!AE27</f>
        <v>0.5366654818441865</v>
      </c>
      <c r="AV28" s="6">
        <f t="shared" ref="AV28:AV33" si="32">(0.7)*AP28+(0.1)*AR28+(0.1)*AT28+(0.1)*AU28</f>
        <v>0.50303746041256769</v>
      </c>
      <c r="AW28" s="6">
        <f t="shared" ref="AW28:AW33" si="33">(0.7)*AQ28+(0.1)*AS28+(0.1)*AT28+(0.1)*AU28</f>
        <v>0.58164223824841899</v>
      </c>
      <c r="AX28" s="6">
        <f>'1'!BQ28</f>
        <v>0.6406831630247446</v>
      </c>
      <c r="AY28" s="6">
        <f>'1'!BS28</f>
        <v>0.71652287514730351</v>
      </c>
      <c r="AZ28" s="6">
        <f>'2'!BQ28</f>
        <v>0.30850299144849108</v>
      </c>
      <c r="BA28" s="6">
        <f>'2'!BS28</f>
        <v>0.45100362144204659</v>
      </c>
      <c r="BB28" s="6">
        <f>'3'!V29</f>
        <v>0.58388692146244503</v>
      </c>
      <c r="BC28" s="6">
        <f>'8'!AJ27</f>
        <v>0.53173696742100418</v>
      </c>
      <c r="BD28" s="6">
        <f t="shared" ref="BD28:BD33" si="34">(0.7)*AX28+(0.1)*AZ28+(0.1)*BB28+(0.1)*BC28</f>
        <v>0.59089090215051521</v>
      </c>
      <c r="BE28" s="6">
        <f t="shared" ref="BE28:BE33" si="35">(0.7)*AY28+(0.1)*BA28+(0.1)*BB28+(0.1)*BC28</f>
        <v>0.65822876363566196</v>
      </c>
      <c r="BF28" s="6">
        <f>'1'!CA28</f>
        <v>0.56373702746867682</v>
      </c>
      <c r="BG28" s="6">
        <f>'1'!CC28</f>
        <v>0.65164971323910048</v>
      </c>
      <c r="BH28" s="6">
        <f>'2'!CA28</f>
        <v>0.31673130857806298</v>
      </c>
      <c r="BI28" s="6">
        <f>'2'!CC28</f>
        <v>0.46075901429526828</v>
      </c>
      <c r="BJ28" s="6">
        <f>'3'!Y29</f>
        <v>0.5070320816444065</v>
      </c>
      <c r="BK28" s="6">
        <f>'8'!AO27</f>
        <v>0.56421321678634406</v>
      </c>
      <c r="BL28" s="6">
        <f t="shared" ref="BL28:BL33" si="36">(0.7)*BF28+(0.1)*BH28+(0.1)*BJ28+(0.1)*BK28</f>
        <v>0.53341357992895522</v>
      </c>
      <c r="BM28" s="6">
        <f t="shared" ref="BM28:BM33" si="37">(0.7)*BG28+(0.1)*BI28+(0.1)*BJ28+(0.1)*BK28</f>
        <v>0.6093552305399722</v>
      </c>
      <c r="BN28" s="6">
        <f>'1'!CK28</f>
        <v>0.52612298638472343</v>
      </c>
      <c r="BO28" s="6">
        <f>'1'!CM28</f>
        <v>0.61813132610390864</v>
      </c>
      <c r="BP28" s="6">
        <f>'2'!CK28</f>
        <v>0.45815661733642687</v>
      </c>
      <c r="BQ28" s="6">
        <f>'2'!CM28</f>
        <v>0.60625141390914949</v>
      </c>
      <c r="BR28" s="6">
        <f>'3'!AB29</f>
        <v>0.49229378797178552</v>
      </c>
      <c r="BS28" s="6">
        <f>'8'!AT27</f>
        <v>0.57647424180115603</v>
      </c>
      <c r="BT28" s="6">
        <f t="shared" ref="BT28:BT33" si="38">(0.7)*BN28+(0.1)*BP28+(0.1)*BR28+(0.1)*BS28</f>
        <v>0.52097855518024327</v>
      </c>
      <c r="BU28" s="6">
        <f t="shared" ref="BU28:BU33" si="39">(0.7)*BO28+(0.1)*BQ28+(0.1)*BR28+(0.1)*BS28</f>
        <v>0.60019387264094515</v>
      </c>
      <c r="BV28" s="6">
        <f>'1'!CU28</f>
        <v>0.70207170542994535</v>
      </c>
      <c r="BW28" s="6">
        <f>'1'!CW28</f>
        <v>0.7650913571866429</v>
      </c>
      <c r="BX28" s="6">
        <f>'2'!CU28</f>
        <v>0.6437791790866203</v>
      </c>
      <c r="BY28" s="6">
        <f>'2'!CW28</f>
        <v>0.7531949894845773</v>
      </c>
      <c r="BZ28" s="6">
        <f>'3'!AE29</f>
        <v>0.56873894316641249</v>
      </c>
      <c r="CA28" s="6">
        <f>'8'!AY27</f>
        <v>0.63553655754951599</v>
      </c>
      <c r="CB28" s="6">
        <f t="shared" ref="CB28:CB33" si="40">(0.7)*BV28+(0.1)*BX28+(0.1)*BZ28+(0.1)*CA28</f>
        <v>0.67625566178121665</v>
      </c>
      <c r="CC28" s="6">
        <f t="shared" ref="CC28:CC33" si="41">(0.7)*BW28+(0.1)*BY28+(0.1)*BZ28+(0.1)*CA28</f>
        <v>0.73131099905070063</v>
      </c>
      <c r="CD28" s="6">
        <f>'1'!DE28</f>
        <v>0.62598208453483428</v>
      </c>
      <c r="CE28" s="6">
        <f>'1'!DG28</f>
        <v>0.70448804620053163</v>
      </c>
      <c r="CF28" s="6">
        <f>'2'!DE28</f>
        <v>0.36747109325553046</v>
      </c>
      <c r="CG28" s="6">
        <f>'2'!DG28</f>
        <v>0.51741737125939535</v>
      </c>
      <c r="CH28" s="6">
        <f>'3'!AH29</f>
        <v>0.31262599996507051</v>
      </c>
      <c r="CI28" s="6">
        <f>'8'!BD27</f>
        <v>0.51362381425891901</v>
      </c>
      <c r="CJ28" s="6">
        <f t="shared" ref="CJ28:CJ33" si="42">(0.7)*CD28+(0.1)*CF28+(0.1)*CH28+(0.1)*CI28</f>
        <v>0.55755954992233592</v>
      </c>
      <c r="CK28" s="6">
        <f t="shared" ref="CK28:CK33" si="43">(0.7)*CE28+(0.1)*CG28+(0.1)*CH28+(0.1)*CI28</f>
        <v>0.6275083508887106</v>
      </c>
    </row>
    <row r="29" spans="1:89">
      <c r="A29" s="1">
        <v>2004</v>
      </c>
      <c r="B29" s="6">
        <f>'1'!I29</f>
        <v>0.58022870240635516</v>
      </c>
      <c r="C29" s="6">
        <f>'1'!K29</f>
        <v>0.66595710715666534</v>
      </c>
      <c r="D29" s="6">
        <f>'2'!I29</f>
        <v>0.36606099173319623</v>
      </c>
      <c r="E29" s="6">
        <f>'2'!K29</f>
        <v>0.51591805557640602</v>
      </c>
      <c r="F29" s="6">
        <f>'3'!D30</f>
        <v>0.48611430946692713</v>
      </c>
      <c r="G29" s="6">
        <f>'8'!F28</f>
        <v>0.54663030844527882</v>
      </c>
      <c r="H29" s="6">
        <f t="shared" si="22"/>
        <v>0.54604065264898882</v>
      </c>
      <c r="I29" s="6">
        <f t="shared" si="23"/>
        <v>0.62103624235852695</v>
      </c>
      <c r="J29" s="6">
        <f>'1'!S29</f>
        <v>0.48739735238579579</v>
      </c>
      <c r="K29" s="6">
        <f>'1'!U29</f>
        <v>0.58225196233834497</v>
      </c>
      <c r="L29" s="6">
        <f>'2'!S29</f>
        <v>0.44082144160351966</v>
      </c>
      <c r="M29" s="6">
        <f>'2'!U29</f>
        <v>0.59032755164078643</v>
      </c>
      <c r="N29" s="6">
        <f>'3'!G30</f>
        <v>0.30107831003419894</v>
      </c>
      <c r="O29" s="6">
        <f>'8'!K28</f>
        <v>0.46202123509637055</v>
      </c>
      <c r="P29" s="6">
        <f t="shared" si="24"/>
        <v>0.46157024534346597</v>
      </c>
      <c r="Q29" s="6">
        <f t="shared" si="25"/>
        <v>0.54291908331397709</v>
      </c>
      <c r="R29" s="6">
        <f>'1'!AC29</f>
        <v>0.52216089770196072</v>
      </c>
      <c r="S29" s="6">
        <f>'1'!AE29</f>
        <v>0.61452610330595758</v>
      </c>
      <c r="T29" s="6">
        <f>'2'!AC29</f>
        <v>0.23280414904452773</v>
      </c>
      <c r="U29" s="6">
        <f>'2'!AE29</f>
        <v>0.35221932102270259</v>
      </c>
      <c r="V29" s="6">
        <f>'3'!J30</f>
        <v>0.71866749854926171</v>
      </c>
      <c r="W29" s="6">
        <f>'8'!P28</f>
        <v>0.47222956838446783</v>
      </c>
      <c r="X29" s="6">
        <f t="shared" si="26"/>
        <v>0.50788274998919825</v>
      </c>
      <c r="Y29" s="6">
        <f t="shared" si="27"/>
        <v>0.58447991110981345</v>
      </c>
      <c r="Z29" s="6">
        <f>'1'!AM29</f>
        <v>0.62680331309807513</v>
      </c>
      <c r="AA29" s="6">
        <f>'1'!AO29</f>
        <v>0.70516463813556318</v>
      </c>
      <c r="AB29" s="6">
        <f>'2'!AM29</f>
        <v>0.24648284133966589</v>
      </c>
      <c r="AC29" s="6">
        <f>'2'!AO29</f>
        <v>0.37141274229357363</v>
      </c>
      <c r="AD29" s="6">
        <f>'3'!M30</f>
        <v>0.46881235480990008</v>
      </c>
      <c r="AE29" s="6">
        <f>'8'!U28</f>
        <v>0.48764614177672716</v>
      </c>
      <c r="AF29" s="6">
        <f t="shared" si="28"/>
        <v>0.55905645296128192</v>
      </c>
      <c r="AG29" s="6">
        <f t="shared" si="29"/>
        <v>0.62640237058291426</v>
      </c>
      <c r="AH29" s="6">
        <f>'1'!AW29</f>
        <v>0.52034310508116488</v>
      </c>
      <c r="AI29" s="6">
        <f>'1'!AY29</f>
        <v>0.61286714406791276</v>
      </c>
      <c r="AJ29" s="6">
        <f>'2'!AW29</f>
        <v>0.31235227329081583</v>
      </c>
      <c r="AK29" s="6">
        <f>'2'!AY29</f>
        <v>0.4555885152365553</v>
      </c>
      <c r="AL29" s="6">
        <f>'3'!P30</f>
        <v>0.44386881791829863</v>
      </c>
      <c r="AM29" s="6">
        <f>'8'!Z28</f>
        <v>0.47654940744144753</v>
      </c>
      <c r="AN29" s="6">
        <f t="shared" si="30"/>
        <v>0.48751722342187154</v>
      </c>
      <c r="AO29" s="6">
        <f t="shared" si="31"/>
        <v>0.56660767490716901</v>
      </c>
      <c r="AP29" s="6">
        <f>'1'!BG29</f>
        <v>0.5413159286620205</v>
      </c>
      <c r="AQ29" s="6">
        <f>'1'!BI29</f>
        <v>0.63182215167513578</v>
      </c>
      <c r="AR29" s="6">
        <f>'2'!BG29</f>
        <v>0.30918599054659379</v>
      </c>
      <c r="AS29" s="6">
        <f>'2'!BI29</f>
        <v>0.45181989742205297</v>
      </c>
      <c r="AT29" s="6">
        <f>'3'!S30</f>
        <v>0.59084334536235217</v>
      </c>
      <c r="AU29" s="6">
        <f>'8'!AE28</f>
        <v>0.56800133509318151</v>
      </c>
      <c r="AV29" s="6">
        <f t="shared" si="32"/>
        <v>0.52572421716362705</v>
      </c>
      <c r="AW29" s="6">
        <f t="shared" si="33"/>
        <v>0.60334196396035367</v>
      </c>
      <c r="AX29" s="6">
        <f>'1'!BQ29</f>
        <v>0.66121960698295934</v>
      </c>
      <c r="AY29" s="6">
        <f>'1'!BS29</f>
        <v>0.73306710016941934</v>
      </c>
      <c r="AZ29" s="6">
        <f>'2'!BQ29</f>
        <v>0.32257069369511321</v>
      </c>
      <c r="BA29" s="6">
        <f>'2'!BS29</f>
        <v>0.4675801202775961</v>
      </c>
      <c r="BB29" s="6">
        <f>'3'!V30</f>
        <v>0.49438906112497583</v>
      </c>
      <c r="BC29" s="6">
        <f>'8'!AJ28</f>
        <v>0.52096359450337193</v>
      </c>
      <c r="BD29" s="6">
        <f t="shared" si="34"/>
        <v>0.59664605982041763</v>
      </c>
      <c r="BE29" s="6">
        <f t="shared" si="35"/>
        <v>0.66144024770918797</v>
      </c>
      <c r="BF29" s="6">
        <f>'1'!CA29</f>
        <v>0.57162790152362142</v>
      </c>
      <c r="BG29" s="6">
        <f>'1'!CC29</f>
        <v>0.65852413820471933</v>
      </c>
      <c r="BH29" s="6">
        <f>'2'!CA29</f>
        <v>0.33145643683761544</v>
      </c>
      <c r="BI29" s="6">
        <f>'2'!CC29</f>
        <v>0.47780239489905951</v>
      </c>
      <c r="BJ29" s="6">
        <f>'3'!Y30</f>
        <v>0.52889176835937757</v>
      </c>
      <c r="BK29" s="6">
        <f>'8'!AO28</f>
        <v>0.56010865872165949</v>
      </c>
      <c r="BL29" s="6">
        <f t="shared" si="36"/>
        <v>0.5421852174584002</v>
      </c>
      <c r="BM29" s="6">
        <f t="shared" si="37"/>
        <v>0.61764717894131316</v>
      </c>
      <c r="BN29" s="6">
        <f>'1'!CK29</f>
        <v>0.52924094181138537</v>
      </c>
      <c r="BO29" s="6">
        <f>'1'!CM29</f>
        <v>0.62095822320697691</v>
      </c>
      <c r="BP29" s="6">
        <f>'2'!CK29</f>
        <v>0.48946568566040988</v>
      </c>
      <c r="BQ29" s="6">
        <f>'2'!CM29</f>
        <v>0.63390847153123953</v>
      </c>
      <c r="BR29" s="6">
        <f>'3'!AB30</f>
        <v>0.40103490642026007</v>
      </c>
      <c r="BS29" s="6">
        <f>'8'!AT28</f>
        <v>0.57274604651539074</v>
      </c>
      <c r="BT29" s="6">
        <f t="shared" si="38"/>
        <v>0.51679332312757587</v>
      </c>
      <c r="BU29" s="6">
        <f t="shared" si="39"/>
        <v>0.59543969869157287</v>
      </c>
      <c r="BV29" s="6">
        <f>'1'!CU29</f>
        <v>0.72110394882437356</v>
      </c>
      <c r="BW29" s="6">
        <f>'1'!CW29</f>
        <v>0.77962664410257709</v>
      </c>
      <c r="BX29" s="6">
        <f>'2'!CU29</f>
        <v>0.67100593856971347</v>
      </c>
      <c r="BY29" s="6">
        <f>'2'!CW29</f>
        <v>0.77183012862891587</v>
      </c>
      <c r="BZ29" s="6">
        <f>'3'!AE30</f>
        <v>0.56166297477879146</v>
      </c>
      <c r="CA29" s="6">
        <f>'8'!AY28</f>
        <v>0.64343324363673293</v>
      </c>
      <c r="CB29" s="6">
        <f t="shared" si="40"/>
        <v>0.69238297987558528</v>
      </c>
      <c r="CC29" s="6">
        <f t="shared" si="41"/>
        <v>0.74343128557624794</v>
      </c>
      <c r="CD29" s="6">
        <f>'1'!DE29</f>
        <v>0.64671960799238271</v>
      </c>
      <c r="CE29" s="6">
        <f>'1'!DG29</f>
        <v>0.72141782023084444</v>
      </c>
      <c r="CF29" s="6">
        <f>'2'!DE29</f>
        <v>0.39676313992811346</v>
      </c>
      <c r="CG29" s="6">
        <f>'2'!DG29</f>
        <v>0.54768516234297149</v>
      </c>
      <c r="CH29" s="6">
        <f>'3'!AH30</f>
        <v>0.32464507853011298</v>
      </c>
      <c r="CI29" s="6">
        <f>'8'!BD28</f>
        <v>0.52769299086716137</v>
      </c>
      <c r="CJ29" s="6">
        <f t="shared" si="42"/>
        <v>0.5776138465272066</v>
      </c>
      <c r="CK29" s="6">
        <f t="shared" si="43"/>
        <v>0.6449947973356156</v>
      </c>
    </row>
    <row r="30" spans="1:89">
      <c r="A30" s="1">
        <v>2005</v>
      </c>
      <c r="B30" s="6">
        <f>'1'!I30</f>
        <v>0.60906132999327878</v>
      </c>
      <c r="C30" s="6">
        <f>'1'!K30</f>
        <v>0.69043179963931911</v>
      </c>
      <c r="D30" s="6">
        <f>'2'!I30</f>
        <v>0.38449326432442765</v>
      </c>
      <c r="E30" s="6">
        <f>'2'!K30</f>
        <v>0.53520572544890477</v>
      </c>
      <c r="F30" s="6">
        <f>'3'!D31</f>
        <v>0.50320512012604324</v>
      </c>
      <c r="G30" s="6">
        <f>'8'!F29</f>
        <v>0.54854438209798773</v>
      </c>
      <c r="H30" s="6">
        <f t="shared" si="22"/>
        <v>0.56996720765014097</v>
      </c>
      <c r="I30" s="6">
        <f t="shared" si="23"/>
        <v>0.64199778251481687</v>
      </c>
      <c r="J30" s="6">
        <f>'1'!S30</f>
        <v>0.51713213843547656</v>
      </c>
      <c r="K30" s="6">
        <f>'1'!U30</f>
        <v>0.60992917232166366</v>
      </c>
      <c r="L30" s="6">
        <f>'2'!S30</f>
        <v>0.61326372723369182</v>
      </c>
      <c r="M30" s="6">
        <f>'2'!U30</f>
        <v>0.73154173683209089</v>
      </c>
      <c r="N30" s="6">
        <f>'3'!G31</f>
        <v>0.40169024427556321</v>
      </c>
      <c r="O30" s="6">
        <f>'8'!K29</f>
        <v>0.44778213360315666</v>
      </c>
      <c r="P30" s="6">
        <f t="shared" si="24"/>
        <v>0.5082661074160747</v>
      </c>
      <c r="Q30" s="6">
        <f t="shared" si="25"/>
        <v>0.58505183209624556</v>
      </c>
      <c r="R30" s="6">
        <f>'1'!AC30</f>
        <v>0.58202831502615149</v>
      </c>
      <c r="S30" s="6">
        <f>'1'!AE30</f>
        <v>0.66750454973081097</v>
      </c>
      <c r="T30" s="6">
        <f>'2'!AC30</f>
        <v>0.23748175304214217</v>
      </c>
      <c r="U30" s="6">
        <f>'2'!AE30</f>
        <v>0.35885728141170231</v>
      </c>
      <c r="V30" s="6">
        <f>'3'!J31</f>
        <v>0.80904035551832953</v>
      </c>
      <c r="W30" s="6">
        <f>'8'!P29</f>
        <v>0.4967989397654633</v>
      </c>
      <c r="X30" s="6">
        <f t="shared" si="26"/>
        <v>0.56175192535089957</v>
      </c>
      <c r="Y30" s="6">
        <f t="shared" si="27"/>
        <v>0.63372284248111721</v>
      </c>
      <c r="Z30" s="6">
        <f>'1'!AM30</f>
        <v>0.65912391550036087</v>
      </c>
      <c r="AA30" s="6">
        <f>'1'!AO30</f>
        <v>0.73139281309586357</v>
      </c>
      <c r="AB30" s="6">
        <f>'2'!AM30</f>
        <v>0.25192288612151259</v>
      </c>
      <c r="AC30" s="6">
        <f>'2'!AO30</f>
        <v>0.37886626853683397</v>
      </c>
      <c r="AD30" s="6">
        <f>'3'!M31</f>
        <v>0.54029729525026304</v>
      </c>
      <c r="AE30" s="6">
        <f>'8'!U29</f>
        <v>0.48958471674132864</v>
      </c>
      <c r="AF30" s="6">
        <f t="shared" si="28"/>
        <v>0.58956723066156291</v>
      </c>
      <c r="AG30" s="6">
        <f t="shared" si="29"/>
        <v>0.65284979721994696</v>
      </c>
      <c r="AH30" s="6">
        <f>'1'!AW30</f>
        <v>0.5478736409155277</v>
      </c>
      <c r="AI30" s="6">
        <f>'1'!AY30</f>
        <v>0.6376671102884196</v>
      </c>
      <c r="AJ30" s="6">
        <f>'2'!AW30</f>
        <v>0.30996567774799932</v>
      </c>
      <c r="AK30" s="6">
        <f>'2'!AY30</f>
        <v>0.45275027185467648</v>
      </c>
      <c r="AL30" s="6">
        <f>'3'!P31</f>
        <v>0.43051111866513248</v>
      </c>
      <c r="AM30" s="6">
        <f>'8'!Z29</f>
        <v>0.43595630497658927</v>
      </c>
      <c r="AN30" s="6">
        <f t="shared" si="30"/>
        <v>0.50115485877984145</v>
      </c>
      <c r="AO30" s="6">
        <f t="shared" si="31"/>
        <v>0.57828874675153352</v>
      </c>
      <c r="AP30" s="6">
        <f>'1'!BG30</f>
        <v>0.5682488396699501</v>
      </c>
      <c r="AQ30" s="6">
        <f>'1'!BI30</f>
        <v>0.65558683655073424</v>
      </c>
      <c r="AR30" s="6">
        <f>'2'!BG30</f>
        <v>0.31382299585309859</v>
      </c>
      <c r="AS30" s="6">
        <f>'2'!BI30</f>
        <v>0.45733040236677464</v>
      </c>
      <c r="AT30" s="6">
        <f>'3'!S31</f>
        <v>0.5410909701217852</v>
      </c>
      <c r="AU30" s="6">
        <f>'8'!AE29</f>
        <v>0.54232985484905027</v>
      </c>
      <c r="AV30" s="6">
        <f t="shared" si="32"/>
        <v>0.53749856985135847</v>
      </c>
      <c r="AW30" s="6">
        <f t="shared" si="33"/>
        <v>0.61298590831927502</v>
      </c>
      <c r="AX30" s="6">
        <f>'1'!BQ30</f>
        <v>0.68005684203094019</v>
      </c>
      <c r="AY30" s="6">
        <f>'1'!BS30</f>
        <v>0.74797690943952899</v>
      </c>
      <c r="AZ30" s="6">
        <f>'2'!BQ30</f>
        <v>0.32948604412363386</v>
      </c>
      <c r="BA30" s="6">
        <f>'2'!BS30</f>
        <v>0.47555172864929002</v>
      </c>
      <c r="BB30" s="6">
        <f>'3'!V31</f>
        <v>0.53624954965449667</v>
      </c>
      <c r="BC30" s="6">
        <f>'8'!AJ29</f>
        <v>0.5150626921195478</v>
      </c>
      <c r="BD30" s="6">
        <f t="shared" si="34"/>
        <v>0.61411961801142589</v>
      </c>
      <c r="BE30" s="6">
        <f t="shared" si="35"/>
        <v>0.67627023365000372</v>
      </c>
      <c r="BF30" s="6">
        <f>'1'!CA30</f>
        <v>0.59109489620158073</v>
      </c>
      <c r="BG30" s="6">
        <f>'1'!CC30</f>
        <v>0.6752600533733697</v>
      </c>
      <c r="BH30" s="6">
        <f>'2'!CA30</f>
        <v>0.34052721623395826</v>
      </c>
      <c r="BI30" s="6">
        <f>'2'!CC30</f>
        <v>0.48804795255440664</v>
      </c>
      <c r="BJ30" s="6">
        <f>'3'!Y31</f>
        <v>0.49090347845276444</v>
      </c>
      <c r="BK30" s="6">
        <f>'8'!AO29</f>
        <v>0.54529737464604866</v>
      </c>
      <c r="BL30" s="6">
        <f t="shared" si="36"/>
        <v>0.55143923427438357</v>
      </c>
      <c r="BM30" s="6">
        <f t="shared" si="37"/>
        <v>0.62510691792668072</v>
      </c>
      <c r="BN30" s="6">
        <f>'1'!CK30</f>
        <v>0.57287127355343193</v>
      </c>
      <c r="BO30" s="6">
        <f>'1'!CM30</f>
        <v>0.65960252555130883</v>
      </c>
      <c r="BP30" s="6">
        <f>'2'!CK30</f>
        <v>0.52865590202437907</v>
      </c>
      <c r="BQ30" s="6">
        <f>'2'!CM30</f>
        <v>0.66670124715887424</v>
      </c>
      <c r="BR30" s="6">
        <f>'3'!AB31</f>
        <v>0.24821113883652998</v>
      </c>
      <c r="BS30" s="6">
        <f>'8'!AT29</f>
        <v>0.56122138330761617</v>
      </c>
      <c r="BT30" s="6">
        <f t="shared" si="38"/>
        <v>0.53481873390425483</v>
      </c>
      <c r="BU30" s="6">
        <f t="shared" si="39"/>
        <v>0.6093351448162182</v>
      </c>
      <c r="BV30" s="6">
        <f>'1'!CU30</f>
        <v>0.77718031067933624</v>
      </c>
      <c r="BW30" s="6">
        <f>'1'!CW30</f>
        <v>0.82112397422481365</v>
      </c>
      <c r="BX30" s="6">
        <f>'2'!CU30</f>
        <v>0.72961762403523112</v>
      </c>
      <c r="BY30" s="6">
        <f>'2'!CW30</f>
        <v>0.80995215377058105</v>
      </c>
      <c r="BZ30" s="6">
        <f>'3'!AE31</f>
        <v>0.66883612717090846</v>
      </c>
      <c r="CA30" s="6">
        <f>'8'!AY29</f>
        <v>0.68075735946487748</v>
      </c>
      <c r="CB30" s="6">
        <f t="shared" si="40"/>
        <v>0.75194732854263713</v>
      </c>
      <c r="CC30" s="6">
        <f t="shared" si="41"/>
        <v>0.79074134599800627</v>
      </c>
      <c r="CD30" s="6">
        <f>'1'!DE30</f>
        <v>0.68262614373119324</v>
      </c>
      <c r="CE30" s="6">
        <f>'1'!DG30</f>
        <v>0.74999132682264547</v>
      </c>
      <c r="CF30" s="6">
        <f>'2'!DE30</f>
        <v>0.40899739193853502</v>
      </c>
      <c r="CG30" s="6">
        <f>'2'!DG30</f>
        <v>0.55985661903544615</v>
      </c>
      <c r="CH30" s="6">
        <f>'3'!AH31</f>
        <v>0.37264783560785192</v>
      </c>
      <c r="CI30" s="6">
        <f>'8'!BD29</f>
        <v>0.58303659947994757</v>
      </c>
      <c r="CJ30" s="6">
        <f t="shared" si="42"/>
        <v>0.6143064833144688</v>
      </c>
      <c r="CK30" s="6">
        <f t="shared" si="43"/>
        <v>0.67654803418817644</v>
      </c>
    </row>
    <row r="31" spans="1:89">
      <c r="A31" s="1">
        <v>2006</v>
      </c>
      <c r="B31" s="6">
        <f>'1'!I31</f>
        <v>0.65150147810370607</v>
      </c>
      <c r="C31" s="6">
        <f>'1'!K31</f>
        <v>0.72527642894887312</v>
      </c>
      <c r="D31" s="6">
        <f>'2'!I31</f>
        <v>0.39757942365449267</v>
      </c>
      <c r="E31" s="6">
        <f>'2'!K31</f>
        <v>0.54850557212234163</v>
      </c>
      <c r="F31" s="6">
        <f>'3'!D32</f>
        <v>0.50912221592253659</v>
      </c>
      <c r="G31" s="6">
        <f>'8'!F30</f>
        <v>0.54497551130427491</v>
      </c>
      <c r="H31" s="6">
        <f t="shared" si="22"/>
        <v>0.60121874976072465</v>
      </c>
      <c r="I31" s="6">
        <f t="shared" si="23"/>
        <v>0.66795383019912646</v>
      </c>
      <c r="J31" s="6">
        <f>'1'!S31</f>
        <v>0.55790546886767667</v>
      </c>
      <c r="K31" s="6">
        <f>'1'!U31</f>
        <v>0.64653502781872874</v>
      </c>
      <c r="L31" s="6">
        <f>'2'!S31</f>
        <v>0.67106990479599771</v>
      </c>
      <c r="M31" s="6">
        <f>'2'!U31</f>
        <v>0.77187318536024163</v>
      </c>
      <c r="N31" s="6">
        <f>'3'!G32</f>
        <v>0.49441543068094168</v>
      </c>
      <c r="O31" s="6">
        <f>'8'!K30</f>
        <v>0.47963835439025515</v>
      </c>
      <c r="P31" s="6">
        <f t="shared" si="24"/>
        <v>0.55504619719409309</v>
      </c>
      <c r="Q31" s="6">
        <f t="shared" si="25"/>
        <v>0.62716721651625384</v>
      </c>
      <c r="R31" s="6">
        <f>'1'!AC31</f>
        <v>0.62519351804102707</v>
      </c>
      <c r="S31" s="6">
        <f>'1'!AE31</f>
        <v>0.70383787981839885</v>
      </c>
      <c r="T31" s="6">
        <f>'2'!AC31</f>
        <v>0.25001072758568693</v>
      </c>
      <c r="U31" s="6">
        <f>'2'!AE31</f>
        <v>0.3762577065396201</v>
      </c>
      <c r="V31" s="6">
        <f>'3'!J32</f>
        <v>0.75322478288740491</v>
      </c>
      <c r="W31" s="6">
        <f>'8'!P30</f>
        <v>0.46677507131964979</v>
      </c>
      <c r="X31" s="6">
        <f t="shared" si="26"/>
        <v>0.58463652080799311</v>
      </c>
      <c r="Y31" s="6">
        <f t="shared" si="27"/>
        <v>0.6523122719475466</v>
      </c>
      <c r="Z31" s="6">
        <f>'1'!AM31</f>
        <v>0.6902520312691196</v>
      </c>
      <c r="AA31" s="6">
        <f>'1'!AO31</f>
        <v>0.75594358871228373</v>
      </c>
      <c r="AB31" s="6">
        <f>'2'!AM31</f>
        <v>0.25794468020400813</v>
      </c>
      <c r="AC31" s="6">
        <f>'2'!AO31</f>
        <v>0.38700243098422676</v>
      </c>
      <c r="AD31" s="6">
        <f>'3'!M32</f>
        <v>0.52795900627089809</v>
      </c>
      <c r="AE31" s="6">
        <f>'8'!U30</f>
        <v>0.466279939288339</v>
      </c>
      <c r="AF31" s="6">
        <f t="shared" si="28"/>
        <v>0.60839478446470818</v>
      </c>
      <c r="AG31" s="6">
        <f t="shared" si="29"/>
        <v>0.66728464975294499</v>
      </c>
      <c r="AH31" s="6">
        <f>'1'!AW31</f>
        <v>0.59079162227886572</v>
      </c>
      <c r="AI31" s="6">
        <f>'1'!AY31</f>
        <v>0.67500172308160522</v>
      </c>
      <c r="AJ31" s="6">
        <f>'2'!AW31</f>
        <v>0.3294258033325187</v>
      </c>
      <c r="AK31" s="6">
        <f>'2'!AY31</f>
        <v>0.47548277588428578</v>
      </c>
      <c r="AL31" s="6">
        <f>'3'!P32</f>
        <v>0.5364615563832571</v>
      </c>
      <c r="AM31" s="6">
        <f>'8'!Z30</f>
        <v>0.46492385089503502</v>
      </c>
      <c r="AN31" s="6">
        <f t="shared" si="30"/>
        <v>0.54663525665628709</v>
      </c>
      <c r="AO31" s="6">
        <f t="shared" si="31"/>
        <v>0.62018802447338139</v>
      </c>
      <c r="AP31" s="6">
        <f>'1'!BG31</f>
        <v>0.59760993675403662</v>
      </c>
      <c r="AQ31" s="6">
        <f>'1'!BI31</f>
        <v>0.68079158400052331</v>
      </c>
      <c r="AR31" s="6">
        <f>'2'!BG31</f>
        <v>0.32354331244994344</v>
      </c>
      <c r="AS31" s="6">
        <f>'2'!BI31</f>
        <v>0.46870820160611487</v>
      </c>
      <c r="AT31" s="6">
        <f>'3'!S32</f>
        <v>0.60543647519203192</v>
      </c>
      <c r="AU31" s="6">
        <f>'8'!AE30</f>
        <v>0.55039639795724238</v>
      </c>
      <c r="AV31" s="6">
        <f t="shared" si="32"/>
        <v>0.56626457428774735</v>
      </c>
      <c r="AW31" s="6">
        <f t="shared" si="33"/>
        <v>0.63900821627590521</v>
      </c>
      <c r="AX31" s="6">
        <f>'1'!BQ31</f>
        <v>0.71895469546545798</v>
      </c>
      <c r="AY31" s="6">
        <f>'1'!BS31</f>
        <v>0.77799704780909407</v>
      </c>
      <c r="AZ31" s="6">
        <f>'2'!BQ31</f>
        <v>0.34378510788605027</v>
      </c>
      <c r="BA31" s="6">
        <f>'2'!BS31</f>
        <v>0.49168235596161208</v>
      </c>
      <c r="BB31" s="6">
        <f>'3'!V32</f>
        <v>0.49091889507794506</v>
      </c>
      <c r="BC31" s="6">
        <f>'8'!AJ30</f>
        <v>0.50410510042069256</v>
      </c>
      <c r="BD31" s="6">
        <f t="shared" si="34"/>
        <v>0.6371491971642893</v>
      </c>
      <c r="BE31" s="6">
        <f t="shared" si="35"/>
        <v>0.69326856861239072</v>
      </c>
      <c r="BF31" s="6">
        <f>'1'!CA31</f>
        <v>0.64540677676936553</v>
      </c>
      <c r="BG31" s="6">
        <f>'1'!CC31</f>
        <v>0.72035553358037363</v>
      </c>
      <c r="BH31" s="6">
        <f>'2'!CA31</f>
        <v>0.35803077641437542</v>
      </c>
      <c r="BI31" s="6">
        <f>'2'!CC31</f>
        <v>0.5073021502729943</v>
      </c>
      <c r="BJ31" s="6">
        <f>'3'!Y32</f>
        <v>0.46484097964933457</v>
      </c>
      <c r="BK31" s="6">
        <f>'8'!AO30</f>
        <v>0.55135125430979159</v>
      </c>
      <c r="BL31" s="6">
        <f t="shared" si="36"/>
        <v>0.58920704477590602</v>
      </c>
      <c r="BM31" s="6">
        <f t="shared" si="37"/>
        <v>0.6565983119294736</v>
      </c>
      <c r="BN31" s="6">
        <f>'1'!CK31</f>
        <v>0.57076001846934077</v>
      </c>
      <c r="BO31" s="6">
        <f>'1'!CM31</f>
        <v>0.6577706413161748</v>
      </c>
      <c r="BP31" s="6">
        <f>'2'!CK31</f>
        <v>0.53533348216859844</v>
      </c>
      <c r="BQ31" s="6">
        <f>'2'!CM31</f>
        <v>0.67210159598418484</v>
      </c>
      <c r="BR31" s="6">
        <f>'3'!AB32</f>
        <v>0.32654631226223507</v>
      </c>
      <c r="BS31" s="6">
        <f>'8'!AT30</f>
        <v>0.56408972654995582</v>
      </c>
      <c r="BT31" s="6">
        <f t="shared" si="38"/>
        <v>0.54212896502661745</v>
      </c>
      <c r="BU31" s="6">
        <f t="shared" si="39"/>
        <v>0.61671321240095989</v>
      </c>
      <c r="BV31" s="6">
        <f>'1'!CU31</f>
        <v>0.82073628274796118</v>
      </c>
      <c r="BW31" s="6">
        <f>'1'!CW31</f>
        <v>0.8520728962700902</v>
      </c>
      <c r="BX31" s="6">
        <f>'2'!CU31</f>
        <v>0.75395223511433718</v>
      </c>
      <c r="BY31" s="6">
        <f>'2'!CW31</f>
        <v>0.82504546579522353</v>
      </c>
      <c r="BZ31" s="6">
        <f>'3'!AE32</f>
        <v>0.67861176793686462</v>
      </c>
      <c r="CA31" s="6">
        <f>'8'!AY30</f>
        <v>0.68980521307157738</v>
      </c>
      <c r="CB31" s="6">
        <f t="shared" si="40"/>
        <v>0.78675231953585056</v>
      </c>
      <c r="CC31" s="6">
        <f t="shared" si="41"/>
        <v>0.81579727206942954</v>
      </c>
      <c r="CD31" s="6">
        <f>'1'!DE31</f>
        <v>0.72734665163519652</v>
      </c>
      <c r="CE31" s="6">
        <f>'1'!DG31</f>
        <v>0.78434312055793398</v>
      </c>
      <c r="CF31" s="6">
        <f>'2'!DE31</f>
        <v>0.4114820030148173</v>
      </c>
      <c r="CG31" s="6">
        <f>'2'!DG31</f>
        <v>0.56229638120163705</v>
      </c>
      <c r="CH31" s="6">
        <f>'3'!AH32</f>
        <v>0.37598649146538643</v>
      </c>
      <c r="CI31" s="6">
        <f>'8'!BD30</f>
        <v>0.55961762889771016</v>
      </c>
      <c r="CJ31" s="6">
        <f t="shared" si="42"/>
        <v>0.64385126848242891</v>
      </c>
      <c r="CK31" s="6">
        <f t="shared" si="43"/>
        <v>0.6988302345470272</v>
      </c>
    </row>
    <row r="32" spans="1:89">
      <c r="A32" s="1">
        <v>2007</v>
      </c>
      <c r="B32" s="6">
        <f>'1'!I32</f>
        <v>0.68382469128967027</v>
      </c>
      <c r="C32" s="6">
        <f>'1'!K32</f>
        <v>0.75092947181722736</v>
      </c>
      <c r="D32" s="6">
        <f>'2'!I32</f>
        <v>0.39794884067144587</v>
      </c>
      <c r="E32" s="6">
        <f>'2'!K32</f>
        <v>0.5488764604434806</v>
      </c>
      <c r="F32" s="6">
        <f>'3'!D33</f>
        <v>0.52345978987057362</v>
      </c>
      <c r="G32" s="6">
        <f>'8'!F31</f>
        <v>0.55087465133810376</v>
      </c>
      <c r="H32" s="6">
        <f t="shared" si="22"/>
        <v>0.62590561209078144</v>
      </c>
      <c r="I32" s="6">
        <f t="shared" si="23"/>
        <v>0.68797172043727495</v>
      </c>
      <c r="J32" s="6">
        <f>'1'!S32</f>
        <v>0.62320028433924435</v>
      </c>
      <c r="K32" s="6">
        <f>'1'!U32</f>
        <v>0.70219235676675629</v>
      </c>
      <c r="L32" s="6">
        <f>'2'!S32</f>
        <v>0.7720631635965286</v>
      </c>
      <c r="M32" s="6">
        <f>'2'!U32</f>
        <v>0.83601948986979069</v>
      </c>
      <c r="N32" s="6">
        <f>'3'!G33</f>
        <v>0.56312470340813814</v>
      </c>
      <c r="O32" s="6">
        <f>'8'!K31</f>
        <v>0.497924647770975</v>
      </c>
      <c r="P32" s="6">
        <f t="shared" si="24"/>
        <v>0.61955145051503524</v>
      </c>
      <c r="Q32" s="6">
        <f t="shared" si="25"/>
        <v>0.68124153384161978</v>
      </c>
      <c r="R32" s="6">
        <f>'1'!AC32</f>
        <v>0.63767715956288296</v>
      </c>
      <c r="S32" s="6">
        <f>'1'!AE32</f>
        <v>0.71407524194636962</v>
      </c>
      <c r="T32" s="6">
        <f>'2'!AC32</f>
        <v>0.25387832510464375</v>
      </c>
      <c r="U32" s="6">
        <f>'2'!AE32</f>
        <v>0.38152132507438252</v>
      </c>
      <c r="V32" s="6">
        <f>'3'!J33</f>
        <v>0.79142890554654621</v>
      </c>
      <c r="W32" s="6">
        <f>'8'!P31</f>
        <v>0.49802297721002853</v>
      </c>
      <c r="X32" s="6">
        <f t="shared" si="26"/>
        <v>0.6007070324801399</v>
      </c>
      <c r="Y32" s="6">
        <f t="shared" si="27"/>
        <v>0.66694999014555445</v>
      </c>
      <c r="Z32" s="6">
        <f>'1'!AM32</f>
        <v>0.73553962617114388</v>
      </c>
      <c r="AA32" s="6">
        <f>'1'!AO32</f>
        <v>0.79049541090785935</v>
      </c>
      <c r="AB32" s="6">
        <f>'2'!AM32</f>
        <v>0.25714865136542775</v>
      </c>
      <c r="AC32" s="6">
        <f>'2'!AO32</f>
        <v>0.38593367933126804</v>
      </c>
      <c r="AD32" s="6">
        <f>'3'!M33</f>
        <v>0.53233473962963018</v>
      </c>
      <c r="AE32" s="6">
        <f>'8'!U31</f>
        <v>0.46023154939459932</v>
      </c>
      <c r="AF32" s="6">
        <f t="shared" si="28"/>
        <v>0.63984923235876645</v>
      </c>
      <c r="AG32" s="6">
        <f t="shared" si="29"/>
        <v>0.69119678447105126</v>
      </c>
      <c r="AH32" s="6">
        <f>'1'!AW32</f>
        <v>0.63094212525143334</v>
      </c>
      <c r="AI32" s="6">
        <f>'1'!AY32</f>
        <v>0.70856671398502147</v>
      </c>
      <c r="AJ32" s="6">
        <f>'2'!AW32</f>
        <v>0.33191116283126726</v>
      </c>
      <c r="AK32" s="6">
        <f>'2'!AY32</f>
        <v>0.47832051590651326</v>
      </c>
      <c r="AL32" s="6">
        <f>'3'!P33</f>
        <v>0.5441579032717575</v>
      </c>
      <c r="AM32" s="6">
        <f>'8'!Z31</f>
        <v>0.49880584965800145</v>
      </c>
      <c r="AN32" s="6">
        <f t="shared" si="30"/>
        <v>0.57914697925210601</v>
      </c>
      <c r="AO32" s="6">
        <f t="shared" si="31"/>
        <v>0.64812512667314226</v>
      </c>
      <c r="AP32" s="6">
        <f>'1'!BG32</f>
        <v>0.62151458910213042</v>
      </c>
      <c r="AQ32" s="6">
        <f>'1'!BI32</f>
        <v>0.70079834717854983</v>
      </c>
      <c r="AR32" s="6">
        <f>'2'!BG32</f>
        <v>0.32706760401392776</v>
      </c>
      <c r="AS32" s="6">
        <f>'2'!BI32</f>
        <v>0.47277682039378571</v>
      </c>
      <c r="AT32" s="6">
        <f>'3'!S33</f>
        <v>0.57028788263163455</v>
      </c>
      <c r="AU32" s="6">
        <f>'8'!AE31</f>
        <v>0.54430700453418945</v>
      </c>
      <c r="AV32" s="6">
        <f t="shared" si="32"/>
        <v>0.57922646148946644</v>
      </c>
      <c r="AW32" s="6">
        <f t="shared" si="33"/>
        <v>0.64929601378094581</v>
      </c>
      <c r="AX32" s="6">
        <f>'1'!BQ32</f>
        <v>0.73907163659299591</v>
      </c>
      <c r="AY32" s="6">
        <f>'1'!BS32</f>
        <v>0.79313462625744269</v>
      </c>
      <c r="AZ32" s="6">
        <f>'2'!BQ32</f>
        <v>0.34862210556914019</v>
      </c>
      <c r="BA32" s="6">
        <f>'2'!BS32</f>
        <v>0.497035083539967</v>
      </c>
      <c r="BB32" s="6">
        <f>'3'!V33</f>
        <v>0.50970725996862243</v>
      </c>
      <c r="BC32" s="6">
        <f>'8'!AJ31</f>
        <v>0.50660559525968096</v>
      </c>
      <c r="BD32" s="6">
        <f t="shared" si="34"/>
        <v>0.65384364169484144</v>
      </c>
      <c r="BE32" s="6">
        <f t="shared" si="35"/>
        <v>0.706529032257037</v>
      </c>
      <c r="BF32" s="6">
        <f>'1'!CA32</f>
        <v>0.66598828768044127</v>
      </c>
      <c r="BG32" s="6">
        <f>'1'!CC32</f>
        <v>0.73686520171857706</v>
      </c>
      <c r="BH32" s="6">
        <f>'2'!CA32</f>
        <v>0.36652243457791356</v>
      </c>
      <c r="BI32" s="6">
        <f>'2'!CC32</f>
        <v>0.51640913640124786</v>
      </c>
      <c r="BJ32" s="6">
        <f>'3'!Y33</f>
        <v>0.47550965937465556</v>
      </c>
      <c r="BK32" s="6">
        <f>'8'!AO31</f>
        <v>0.55034490189509622</v>
      </c>
      <c r="BL32" s="6">
        <f t="shared" si="36"/>
        <v>0.60542950096107528</v>
      </c>
      <c r="BM32" s="6">
        <f t="shared" si="37"/>
        <v>0.6700320109701039</v>
      </c>
      <c r="BN32" s="6">
        <f>'1'!CK32</f>
        <v>0.62001879905011281</v>
      </c>
      <c r="BO32" s="6">
        <f>'1'!CM32</f>
        <v>0.69955955304741635</v>
      </c>
      <c r="BP32" s="6">
        <f>'2'!CK32</f>
        <v>0.54042014946552408</v>
      </c>
      <c r="BQ32" s="6">
        <f>'2'!CM32</f>
        <v>0.67618055136517663</v>
      </c>
      <c r="BR32" s="6">
        <f>'3'!AB33</f>
        <v>0.39079834232043814</v>
      </c>
      <c r="BS32" s="6">
        <f>'8'!AT31</f>
        <v>0.60684330883822268</v>
      </c>
      <c r="BT32" s="6">
        <f t="shared" si="38"/>
        <v>0.58781933939749753</v>
      </c>
      <c r="BU32" s="6">
        <f t="shared" si="39"/>
        <v>0.65707390738557525</v>
      </c>
      <c r="BV32" s="6">
        <f>'1'!CU32</f>
        <v>0.85244615880057029</v>
      </c>
      <c r="BW32" s="6">
        <f>'1'!CW32</f>
        <v>0.87394682910010413</v>
      </c>
      <c r="BX32" s="6">
        <f>'2'!CU32</f>
        <v>0.7051642485428431</v>
      </c>
      <c r="BY32" s="6">
        <f>'2'!CW32</f>
        <v>0.79436255669280631</v>
      </c>
      <c r="BZ32" s="6">
        <f>'3'!AE33</f>
        <v>0.67267700491297477</v>
      </c>
      <c r="CA32" s="6">
        <f>'8'!AY31</f>
        <v>0.66333532669967243</v>
      </c>
      <c r="CB32" s="6">
        <f t="shared" si="40"/>
        <v>0.80082996917594818</v>
      </c>
      <c r="CC32" s="6">
        <f t="shared" si="41"/>
        <v>0.82480026920061811</v>
      </c>
      <c r="CD32" s="6">
        <f>'1'!DE32</f>
        <v>0.75234204159648177</v>
      </c>
      <c r="CE32" s="6">
        <f>'1'!DG32</f>
        <v>0.80298134043341618</v>
      </c>
      <c r="CF32" s="6">
        <f>'2'!DE32</f>
        <v>0.40617317546363862</v>
      </c>
      <c r="CG32" s="6">
        <f>'2'!DG32</f>
        <v>0.5570703691112413</v>
      </c>
      <c r="CH32" s="6">
        <f>'3'!AH33</f>
        <v>0.47730031351789115</v>
      </c>
      <c r="CI32" s="6">
        <f>'8'!BD31</f>
        <v>0.59411354969742569</v>
      </c>
      <c r="CJ32" s="6">
        <f t="shared" si="42"/>
        <v>0.67439813298543283</v>
      </c>
      <c r="CK32" s="6">
        <f t="shared" si="43"/>
        <v>0.7249353615360471</v>
      </c>
    </row>
    <row r="33" spans="1:89">
      <c r="A33" s="1">
        <v>2008</v>
      </c>
      <c r="B33" s="6">
        <f>'1'!I33</f>
        <v>0.70681308622686312</v>
      </c>
      <c r="C33" s="6">
        <f>'1'!K33</f>
        <v>0.7687346834755433</v>
      </c>
      <c r="D33" s="6">
        <f>'2'!I33</f>
        <v>0.44432829938268631</v>
      </c>
      <c r="E33" s="6">
        <f>'2'!K33</f>
        <v>0.59358576744960212</v>
      </c>
      <c r="F33" s="6">
        <f>'3'!D34</f>
        <v>0.51627380454462002</v>
      </c>
      <c r="G33" s="6">
        <f>'8'!F32</f>
        <v>0.5510515310027958</v>
      </c>
      <c r="H33" s="6">
        <f t="shared" si="22"/>
        <v>0.64593452385181438</v>
      </c>
      <c r="I33" s="6">
        <f t="shared" si="23"/>
        <v>0.70420538873258209</v>
      </c>
      <c r="J33" s="6">
        <f>'1'!S33</f>
        <v>0.63552687723458778</v>
      </c>
      <c r="K33" s="6">
        <f>'1'!U33</f>
        <v>0.712320242958697</v>
      </c>
      <c r="L33" s="6">
        <f>'2'!S33</f>
        <v>0.82786359728158609</v>
      </c>
      <c r="M33" s="6">
        <f>'2'!U33</f>
        <v>0.86853490556371271</v>
      </c>
      <c r="N33" s="6">
        <f>'3'!G34</f>
        <v>0.47165700348099143</v>
      </c>
      <c r="O33" s="6">
        <f>'8'!K32</f>
        <v>0.51884221477003167</v>
      </c>
      <c r="P33" s="6">
        <f t="shared" si="24"/>
        <v>0.62670509561747245</v>
      </c>
      <c r="Q33" s="6">
        <f t="shared" si="25"/>
        <v>0.68452758245256162</v>
      </c>
      <c r="R33" s="6">
        <f>'1'!AC33</f>
        <v>0.62465806471631957</v>
      </c>
      <c r="S33" s="6">
        <f>'1'!AE33</f>
        <v>0.70339613243462218</v>
      </c>
      <c r="T33" s="6">
        <f>'2'!AC33</f>
        <v>0.26235823362179872</v>
      </c>
      <c r="U33" s="6">
        <f>'2'!AE33</f>
        <v>0.39289124285961324</v>
      </c>
      <c r="V33" s="6">
        <f>'3'!J34</f>
        <v>0.69778160990317795</v>
      </c>
      <c r="W33" s="6">
        <f>'8'!P32</f>
        <v>0.48560940792225754</v>
      </c>
      <c r="X33" s="6">
        <f t="shared" si="26"/>
        <v>0.58183557044614709</v>
      </c>
      <c r="Y33" s="6">
        <f t="shared" si="27"/>
        <v>0.65000551877274027</v>
      </c>
      <c r="Z33" s="6">
        <f>'1'!AM33</f>
        <v>0.7550888944309353</v>
      </c>
      <c r="AA33" s="6">
        <f>'1'!AO33</f>
        <v>0.80500599448850685</v>
      </c>
      <c r="AB33" s="6">
        <f>'2'!AM33</f>
        <v>0.26935030104942376</v>
      </c>
      <c r="AC33" s="6">
        <f>'2'!AO33</f>
        <v>0.40209511059369979</v>
      </c>
      <c r="AD33" s="6">
        <f>'3'!M34</f>
        <v>0.48560694870733517</v>
      </c>
      <c r="AE33" s="6">
        <f>'8'!U32</f>
        <v>0.44111054290970875</v>
      </c>
      <c r="AF33" s="6">
        <f t="shared" si="28"/>
        <v>0.64816900536830147</v>
      </c>
      <c r="AG33" s="6">
        <f t="shared" si="29"/>
        <v>0.69638545636302918</v>
      </c>
      <c r="AH33" s="6">
        <f>'1'!AW33</f>
        <v>0.64481289347876736</v>
      </c>
      <c r="AI33" s="6">
        <f>'1'!AY33</f>
        <v>0.71987457226687612</v>
      </c>
      <c r="AJ33" s="6">
        <f>'2'!AW33</f>
        <v>0.34802336963473801</v>
      </c>
      <c r="AK33" s="6">
        <f>'2'!AY33</f>
        <v>0.49637528629732136</v>
      </c>
      <c r="AL33" s="6">
        <f>'3'!P34</f>
        <v>0.54550278813604935</v>
      </c>
      <c r="AM33" s="6">
        <f>'8'!Z32</f>
        <v>0.47937265022807296</v>
      </c>
      <c r="AN33" s="6">
        <f t="shared" si="30"/>
        <v>0.58865890623502315</v>
      </c>
      <c r="AO33" s="6">
        <f t="shared" si="31"/>
        <v>0.65603727305295767</v>
      </c>
      <c r="AP33" s="6">
        <f>'1'!BG33</f>
        <v>0.64796532954013042</v>
      </c>
      <c r="AQ33" s="6">
        <f>'1'!BI33</f>
        <v>0.72242463465666951</v>
      </c>
      <c r="AR33" s="6">
        <f>'2'!BG33</f>
        <v>0.33538346093686339</v>
      </c>
      <c r="AS33" s="6">
        <f>'2'!BI33</f>
        <v>0.48226112108544078</v>
      </c>
      <c r="AT33" s="6">
        <f>'3'!S34</f>
        <v>0.53468744416631009</v>
      </c>
      <c r="AU33" s="6">
        <f>'8'!AE32</f>
        <v>0.55118719507778002</v>
      </c>
      <c r="AV33" s="6">
        <f t="shared" si="32"/>
        <v>0.59570154069618664</v>
      </c>
      <c r="AW33" s="6">
        <f t="shared" si="33"/>
        <v>0.66251082029262176</v>
      </c>
      <c r="AX33" s="6">
        <f>'1'!BQ33</f>
        <v>0.75828070488871402</v>
      </c>
      <c r="AY33" s="6">
        <f>'1'!BS33</f>
        <v>0.80735285279961178</v>
      </c>
      <c r="AZ33" s="6">
        <f>'2'!BQ33</f>
        <v>0.36303611438646116</v>
      </c>
      <c r="BA33" s="6">
        <f>'2'!BS33</f>
        <v>0.51268814987328803</v>
      </c>
      <c r="BB33" s="6">
        <f>'3'!V34</f>
        <v>0.51691661404758682</v>
      </c>
      <c r="BC33" s="6">
        <f>'8'!AJ32</f>
        <v>0.49607045506586445</v>
      </c>
      <c r="BD33" s="6">
        <f t="shared" si="34"/>
        <v>0.66839881177209104</v>
      </c>
      <c r="BE33" s="6">
        <f t="shared" si="35"/>
        <v>0.71771451885840221</v>
      </c>
      <c r="BF33" s="6">
        <f>'1'!CA33</f>
        <v>0.69948242038351749</v>
      </c>
      <c r="BG33" s="6">
        <f>'1'!CC33</f>
        <v>0.76309541495086419</v>
      </c>
      <c r="BH33" s="6">
        <f>'2'!CA33</f>
        <v>0.38857353377701315</v>
      </c>
      <c r="BI33" s="6">
        <f>'2'!CC33</f>
        <v>0.53938672490731521</v>
      </c>
      <c r="BJ33" s="6">
        <f>'3'!Y34</f>
        <v>0.51902152728026973</v>
      </c>
      <c r="BK33" s="6">
        <f>'8'!AO32</f>
        <v>0.56058192691758535</v>
      </c>
      <c r="BL33" s="6">
        <f t="shared" si="36"/>
        <v>0.636455393065949</v>
      </c>
      <c r="BM33" s="6">
        <f t="shared" si="37"/>
        <v>0.69606580837612186</v>
      </c>
      <c r="BN33" s="6">
        <f>'1'!CK33</f>
        <v>0.66010685428659588</v>
      </c>
      <c r="BO33" s="6">
        <f>'1'!CM33</f>
        <v>0.73217849311829442</v>
      </c>
      <c r="BP33" s="6">
        <f>'2'!CK33</f>
        <v>0.59120424102661251</v>
      </c>
      <c r="BQ33" s="6">
        <f>'2'!CM33</f>
        <v>0.7153484701666426</v>
      </c>
      <c r="BR33" s="6">
        <f>'3'!AB34</f>
        <v>0.50054003200176311</v>
      </c>
      <c r="BS33" s="6">
        <f>'8'!AT32</f>
        <v>0.66078422430225037</v>
      </c>
      <c r="BT33" s="6">
        <f t="shared" si="38"/>
        <v>0.63732764773367956</v>
      </c>
      <c r="BU33" s="6">
        <f t="shared" si="39"/>
        <v>0.70019221782987162</v>
      </c>
      <c r="BV33" s="6">
        <f>'1'!CU33</f>
        <v>0.85935418392335772</v>
      </c>
      <c r="BW33" s="6">
        <f>'1'!CW33</f>
        <v>0.87864166139882827</v>
      </c>
      <c r="BX33" s="6">
        <f>'2'!CU33</f>
        <v>0.91666666666666663</v>
      </c>
      <c r="BY33" s="6">
        <f>'2'!CW33</f>
        <v>0.91666666666666663</v>
      </c>
      <c r="BZ33" s="6">
        <f>'3'!AE34</f>
        <v>0.67912212949941142</v>
      </c>
      <c r="CA33" s="6">
        <f>'8'!AY32</f>
        <v>0.67291807831208816</v>
      </c>
      <c r="CB33" s="6">
        <f t="shared" si="40"/>
        <v>0.8284186161941669</v>
      </c>
      <c r="CC33" s="6">
        <f t="shared" si="41"/>
        <v>0.84191985042699635</v>
      </c>
      <c r="CD33" s="6">
        <f>'1'!DE33</f>
        <v>0.76905549150629549</v>
      </c>
      <c r="CE33" s="6">
        <f>'1'!DG33</f>
        <v>0.81522992667320371</v>
      </c>
      <c r="CF33" s="6">
        <f>'2'!DE33</f>
        <v>0.43597785112187526</v>
      </c>
      <c r="CG33" s="6">
        <f>'2'!DG33</f>
        <v>0.58579587305984948</v>
      </c>
      <c r="CH33" s="6">
        <f>'3'!AH34</f>
        <v>0.43490226864904519</v>
      </c>
      <c r="CI33" s="6">
        <f>'8'!BD32</f>
        <v>0.5908762924755826</v>
      </c>
      <c r="CJ33" s="6">
        <f t="shared" si="42"/>
        <v>0.68451448527905712</v>
      </c>
      <c r="CK33" s="6">
        <f t="shared" si="43"/>
        <v>0.73181839208969035</v>
      </c>
    </row>
    <row r="34" spans="1:89">
      <c r="A34" s="1">
        <v>2009</v>
      </c>
      <c r="B34" s="6">
        <f>'1'!I34</f>
        <v>0.71473916149640182</v>
      </c>
      <c r="C34" s="6">
        <f>'1'!K34</f>
        <v>0.77479208248152776</v>
      </c>
      <c r="D34" s="6">
        <f>'2'!I34</f>
        <v>0.38012088438222064</v>
      </c>
      <c r="E34" s="6">
        <f>'2'!K34</f>
        <v>0.53069036727817598</v>
      </c>
      <c r="F34" s="6">
        <f>'3'!D35</f>
        <v>0.49213039425089367</v>
      </c>
      <c r="G34" s="6">
        <f>'8'!F33</f>
        <v>0.5188477882881547</v>
      </c>
      <c r="H34" s="6">
        <f t="shared" ref="H34:H39" si="44">(0.7)*B34+(0.1)*D34+(0.1)*F34+(0.1)*G34</f>
        <v>0.63942731973960809</v>
      </c>
      <c r="I34" s="6">
        <f t="shared" ref="I34:I39" si="45">(0.7)*C34+(0.1)*E34+(0.1)*F34+(0.1)*G34</f>
        <v>0.69652131271879181</v>
      </c>
      <c r="J34" s="6">
        <f>'1'!S34</f>
        <v>0.67889765116817935</v>
      </c>
      <c r="K34" s="6">
        <f>'1'!U34</f>
        <v>0.7470665721457167</v>
      </c>
      <c r="L34" s="6">
        <f>'2'!S34</f>
        <v>0.57167673760655591</v>
      </c>
      <c r="M34" s="6">
        <f>'2'!U34</f>
        <v>0.70061104449645839</v>
      </c>
      <c r="N34" s="6">
        <f>'3'!G35</f>
        <v>0.48856198941712836</v>
      </c>
      <c r="O34" s="6">
        <f>'8'!K33</f>
        <v>0.49290238392123276</v>
      </c>
      <c r="P34" s="6">
        <f t="shared" ref="P34:P39" si="46">(0.7)*J34+(0.1)*L34+(0.1)*N34+(0.1)*O34</f>
        <v>0.63054246691221716</v>
      </c>
      <c r="Q34" s="6">
        <f t="shared" ref="Q34:Q39" si="47">(0.7)*K34+(0.1)*M34+(0.1)*N34+(0.1)*O34</f>
        <v>0.69115414228548377</v>
      </c>
      <c r="R34" s="6">
        <f>'1'!AC34</f>
        <v>0.64141937686171724</v>
      </c>
      <c r="S34" s="6">
        <f>'1'!AE34</f>
        <v>0.71712131214407826</v>
      </c>
      <c r="T34" s="6">
        <f>'2'!AC34</f>
        <v>0.26615482036264121</v>
      </c>
      <c r="U34" s="6">
        <f>'2'!AE34</f>
        <v>0.39790762528287565</v>
      </c>
      <c r="V34" s="6">
        <f>'3'!J35</f>
        <v>0.77175357832248748</v>
      </c>
      <c r="W34" s="6">
        <f>'8'!P33</f>
        <v>0.46286443128079641</v>
      </c>
      <c r="X34" s="6">
        <f t="shared" ref="X34:X39" si="48">(0.7)*R34+(0.1)*T34+(0.1)*V34+(0.1)*W34</f>
        <v>0.5990708467997945</v>
      </c>
      <c r="Y34" s="6">
        <f t="shared" ref="Y34:Y39" si="49">(0.7)*S34+(0.1)*U34+(0.1)*V34+(0.1)*W34</f>
        <v>0.66523748198947075</v>
      </c>
      <c r="Z34" s="6">
        <f>'1'!AM34</f>
        <v>0.77776934462950686</v>
      </c>
      <c r="AA34" s="6">
        <f>'1'!AO34</f>
        <v>0.82154976915224998</v>
      </c>
      <c r="AB34" s="6">
        <f>'2'!AM34</f>
        <v>0.25748329724945351</v>
      </c>
      <c r="AC34" s="6">
        <f>'2'!AO34</f>
        <v>0.38638322563851701</v>
      </c>
      <c r="AD34" s="6">
        <f>'3'!M35</f>
        <v>0.4626969059380911</v>
      </c>
      <c r="AE34" s="6">
        <f>'8'!U33</f>
        <v>0.39593421171034204</v>
      </c>
      <c r="AF34" s="6">
        <f t="shared" ref="AF34:AF39" si="50">(0.7)*Z34+(0.1)*AB34+(0.1)*AD34+(0.1)*AE34</f>
        <v>0.65604998273044335</v>
      </c>
      <c r="AG34" s="6">
        <f t="shared" ref="AG34:AG39" si="51">(0.7)*AA34+(0.1)*AC34+(0.1)*AD34+(0.1)*AE34</f>
        <v>0.69958627273526997</v>
      </c>
      <c r="AH34" s="6">
        <f>'1'!AW34</f>
        <v>0.65185748053838011</v>
      </c>
      <c r="AI34" s="6">
        <f>'1'!AY34</f>
        <v>0.7255630287010858</v>
      </c>
      <c r="AJ34" s="6">
        <f>'2'!AW34</f>
        <v>0.3190767361899704</v>
      </c>
      <c r="AK34" s="6">
        <f>'2'!AY34</f>
        <v>0.46350878120432515</v>
      </c>
      <c r="AL34" s="6">
        <f>'3'!P35</f>
        <v>0.54211758232267804</v>
      </c>
      <c r="AM34" s="6">
        <f>'8'!Z33</f>
        <v>0.44421774539223136</v>
      </c>
      <c r="AN34" s="6">
        <f t="shared" ref="AN34:AN39" si="52">(0.7)*AH34+(0.1)*AJ34+(0.1)*AL34+(0.1)*AM34</f>
        <v>0.58684144276735406</v>
      </c>
      <c r="AO34" s="6">
        <f t="shared" ref="AO34:AO39" si="53">(0.7)*AI34+(0.1)*AK34+(0.1)*AL34+(0.1)*AM34</f>
        <v>0.65287853098268345</v>
      </c>
      <c r="AP34" s="6">
        <f>'1'!BG34</f>
        <v>0.65474603058900682</v>
      </c>
      <c r="AQ34" s="6">
        <f>'1'!BI34</f>
        <v>0.72788505280997418</v>
      </c>
      <c r="AR34" s="6">
        <f>'2'!BG34</f>
        <v>0.32655667122647775</v>
      </c>
      <c r="AS34" s="6">
        <f>'2'!BI34</f>
        <v>0.47218880892640142</v>
      </c>
      <c r="AT34" s="6">
        <f>'3'!S35</f>
        <v>0.58583162932737554</v>
      </c>
      <c r="AU34" s="6">
        <f>'8'!AE33</f>
        <v>0.5157339892318239</v>
      </c>
      <c r="AV34" s="6">
        <f t="shared" ref="AV34:AV39" si="54">(0.7)*AP34+(0.1)*AR34+(0.1)*AT34+(0.1)*AU34</f>
        <v>0.60113445039087243</v>
      </c>
      <c r="AW34" s="6">
        <f t="shared" ref="AW34:AW39" si="55">(0.7)*AQ34+(0.1)*AS34+(0.1)*AT34+(0.1)*AU34</f>
        <v>0.66689497971554201</v>
      </c>
      <c r="AX34" s="6">
        <f>'1'!BQ34</f>
        <v>0.7557145304971753</v>
      </c>
      <c r="AY34" s="6">
        <f>'1'!BS34</f>
        <v>0.80546649647086466</v>
      </c>
      <c r="AZ34" s="6">
        <f>'2'!BQ34</f>
        <v>0.34780553502672379</v>
      </c>
      <c r="BA34" s="6">
        <f>'2'!BS34</f>
        <v>0.49613504247836632</v>
      </c>
      <c r="BB34" s="6">
        <f>'3'!V35</f>
        <v>0.4946218109041618</v>
      </c>
      <c r="BC34" s="6">
        <f>'8'!AJ33</f>
        <v>0.4818381506624404</v>
      </c>
      <c r="BD34" s="6">
        <f t="shared" ref="BD34:BD39" si="56">(0.7)*AX34+(0.1)*AZ34+(0.1)*BB34+(0.1)*BC34</f>
        <v>0.66142672100735533</v>
      </c>
      <c r="BE34" s="6">
        <f t="shared" ref="BE34:BE39" si="57">(0.7)*AY34+(0.1)*BA34+(0.1)*BB34+(0.1)*BC34</f>
        <v>0.71108604793410213</v>
      </c>
      <c r="BF34" s="6">
        <f>'1'!CA34</f>
        <v>0.68271102298694086</v>
      </c>
      <c r="BG34" s="6">
        <f>'1'!CC34</f>
        <v>0.75005779729449273</v>
      </c>
      <c r="BH34" s="6">
        <f>'2'!CA34</f>
        <v>0.36773529738770716</v>
      </c>
      <c r="BI34" s="6">
        <f>'2'!CC34</f>
        <v>0.51769784359359283</v>
      </c>
      <c r="BJ34" s="6">
        <f>'3'!Y35</f>
        <v>0.53623469567987003</v>
      </c>
      <c r="BK34" s="6">
        <f>'8'!AO33</f>
        <v>0.52979348610876764</v>
      </c>
      <c r="BL34" s="6">
        <f t="shared" ref="BL34:BL39" si="58">(0.7)*BF34+(0.1)*BH34+(0.1)*BJ34+(0.1)*BK34</f>
        <v>0.62127406400849305</v>
      </c>
      <c r="BM34" s="6">
        <f t="shared" ref="BM34:BM39" si="59">(0.7)*BG34+(0.1)*BI34+(0.1)*BJ34+(0.1)*BK34</f>
        <v>0.68341306064436791</v>
      </c>
      <c r="BN34" s="6">
        <f>'1'!CK34</f>
        <v>0.62258304822443755</v>
      </c>
      <c r="BO34" s="6">
        <f>'1'!CM34</f>
        <v>0.70168217771691943</v>
      </c>
      <c r="BP34" s="6">
        <f>'2'!CK34</f>
        <v>0.46773970467944492</v>
      </c>
      <c r="BQ34" s="6">
        <f>'2'!CM34</f>
        <v>0.61486315075227183</v>
      </c>
      <c r="BR34" s="6">
        <f>'3'!AB35</f>
        <v>0.45452459419091379</v>
      </c>
      <c r="BS34" s="6">
        <f>'8'!AT33</f>
        <v>0.59946185247021999</v>
      </c>
      <c r="BT34" s="6">
        <f t="shared" ref="BT34:BT39" si="60">(0.7)*BN34+(0.1)*BP34+(0.1)*BR34+(0.1)*BS34</f>
        <v>0.58798074889116414</v>
      </c>
      <c r="BU34" s="6">
        <f t="shared" ref="BU34:BU39" si="61">(0.7)*BO34+(0.1)*BQ34+(0.1)*BR34+(0.1)*BS34</f>
        <v>0.65806248414318413</v>
      </c>
      <c r="BV34" s="6">
        <f>'1'!CU34</f>
        <v>0.83243740033151481</v>
      </c>
      <c r="BW34" s="6">
        <f>'1'!CW34</f>
        <v>0.86020716169696332</v>
      </c>
      <c r="BX34" s="6">
        <f>'2'!CU34</f>
        <v>0.61521306858148472</v>
      </c>
      <c r="BY34" s="6">
        <f>'2'!CW34</f>
        <v>0.73295035823013699</v>
      </c>
      <c r="BZ34" s="6">
        <f>'3'!AE35</f>
        <v>0.54848922474675776</v>
      </c>
      <c r="CA34" s="6">
        <f>'8'!AY33</f>
        <v>0.64188750940108397</v>
      </c>
      <c r="CB34" s="6">
        <f t="shared" ref="CB34:CB39" si="62">(0.7)*BV34+(0.1)*BX34+(0.1)*BZ34+(0.1)*CA34</f>
        <v>0.76326516050499293</v>
      </c>
      <c r="CC34" s="6">
        <f t="shared" ref="CC34:CC39" si="63">(0.7)*BW34+(0.1)*BY34+(0.1)*BZ34+(0.1)*CA34</f>
        <v>0.79447772242567205</v>
      </c>
      <c r="CD34" s="6">
        <f>'1'!DE34</f>
        <v>0.76481351856877189</v>
      </c>
      <c r="CE34" s="6">
        <f>'1'!DG34</f>
        <v>0.81213707494981646</v>
      </c>
      <c r="CF34" s="6">
        <f>'2'!DE34</f>
        <v>0.38743978793213402</v>
      </c>
      <c r="CG34" s="6">
        <f>'2'!DG34</f>
        <v>0.53822812875105808</v>
      </c>
      <c r="CH34" s="6">
        <f>'3'!AH35</f>
        <v>0.33784144711441894</v>
      </c>
      <c r="CI34" s="6">
        <f>'8'!BD33</f>
        <v>0.54839626333994584</v>
      </c>
      <c r="CJ34" s="6">
        <f t="shared" ref="CJ34:CJ39" si="64">(0.7)*CD34+(0.1)*CF34+(0.1)*CH34+(0.1)*CI34</f>
        <v>0.6627372128367901</v>
      </c>
      <c r="CK34" s="6">
        <f t="shared" ref="CK34:CK39" si="65">(0.7)*CE34+(0.1)*CG34+(0.1)*CH34+(0.1)*CI34</f>
        <v>0.71094253638541383</v>
      </c>
    </row>
    <row r="35" spans="1:89">
      <c r="A35" s="1">
        <v>2010</v>
      </c>
      <c r="B35" s="6">
        <f>'1'!I35</f>
        <v>0.74106480125535079</v>
      </c>
      <c r="C35" s="6">
        <f>'1'!K35</f>
        <v>0.79462052965396979</v>
      </c>
      <c r="D35" s="6">
        <f>'2'!I35</f>
        <v>0.40714468986215518</v>
      </c>
      <c r="E35" s="6">
        <f>'2'!K35</f>
        <v>0.55803039334862525</v>
      </c>
      <c r="F35" s="6">
        <f>'3'!D36</f>
        <v>0.52454360487779328</v>
      </c>
      <c r="G35" s="6">
        <f>'8'!F34</f>
        <v>0.5073931283924713</v>
      </c>
      <c r="H35" s="6">
        <f t="shared" si="44"/>
        <v>0.66265350319198757</v>
      </c>
      <c r="I35" s="6">
        <f t="shared" si="45"/>
        <v>0.71523108341966779</v>
      </c>
      <c r="J35" s="6">
        <f>'1'!S35</f>
        <v>0.73849421544740179</v>
      </c>
      <c r="K35" s="6">
        <f>'1'!U35</f>
        <v>0.79270369560606302</v>
      </c>
      <c r="L35" s="6">
        <f>'2'!S35</f>
        <v>0.59148518300852648</v>
      </c>
      <c r="M35" s="6">
        <f>'2'!U35</f>
        <v>0.71555768349508542</v>
      </c>
      <c r="N35" s="6">
        <f>'3'!G36</f>
        <v>0.49428699631447381</v>
      </c>
      <c r="O35" s="6">
        <f>'8'!K34</f>
        <v>0.47682598729043801</v>
      </c>
      <c r="P35" s="6">
        <f t="shared" si="46"/>
        <v>0.67320576747452499</v>
      </c>
      <c r="Q35" s="6">
        <f t="shared" si="47"/>
        <v>0.72355965363424368</v>
      </c>
      <c r="R35" s="6">
        <f>'1'!AC35</f>
        <v>0.66583251166351998</v>
      </c>
      <c r="S35" s="6">
        <f>'1'!AE35</f>
        <v>0.73674138662625799</v>
      </c>
      <c r="T35" s="6">
        <f>'2'!AC35</f>
        <v>0.27673731317962946</v>
      </c>
      <c r="U35" s="6">
        <f>'2'!AE35</f>
        <v>0.41165675712905148</v>
      </c>
      <c r="V35" s="6">
        <f>'3'!J36</f>
        <v>0.75010195978239858</v>
      </c>
      <c r="W35" s="6">
        <f>'8'!P34</f>
        <v>0.47745821279644018</v>
      </c>
      <c r="X35" s="6">
        <f t="shared" si="48"/>
        <v>0.61651250674031077</v>
      </c>
      <c r="Y35" s="6">
        <f t="shared" si="49"/>
        <v>0.67964066360916964</v>
      </c>
      <c r="Z35" s="6">
        <f>'1'!AM35</f>
        <v>0.80387492424944484</v>
      </c>
      <c r="AA35" s="6">
        <f>'1'!AO35</f>
        <v>0.84021918751939773</v>
      </c>
      <c r="AB35" s="6">
        <f>'2'!AM35</f>
        <v>0.2686254123296683</v>
      </c>
      <c r="AC35" s="6">
        <f>'2'!AO35</f>
        <v>0.4011479386997982</v>
      </c>
      <c r="AD35" s="6">
        <f>'3'!M36</f>
        <v>0.53423559826138289</v>
      </c>
      <c r="AE35" s="6">
        <f>'8'!U34</f>
        <v>0.37520882025034719</v>
      </c>
      <c r="AF35" s="6">
        <f t="shared" si="50"/>
        <v>0.68051943005875115</v>
      </c>
      <c r="AG35" s="6">
        <f t="shared" si="51"/>
        <v>0.71921266698473119</v>
      </c>
      <c r="AH35" s="6">
        <f>'1'!AW35</f>
        <v>0.69039292074754821</v>
      </c>
      <c r="AI35" s="6">
        <f>'1'!AY35</f>
        <v>0.75605318436536562</v>
      </c>
      <c r="AJ35" s="6">
        <f>'2'!AW35</f>
        <v>0.33496093162760643</v>
      </c>
      <c r="AK35" s="6">
        <f>'2'!AY35</f>
        <v>0.48178308951883697</v>
      </c>
      <c r="AL35" s="6">
        <f>'3'!P36</f>
        <v>0.59637393773825997</v>
      </c>
      <c r="AM35" s="6">
        <f>'8'!Z34</f>
        <v>0.44475761605915248</v>
      </c>
      <c r="AN35" s="6">
        <f t="shared" si="52"/>
        <v>0.62088429306578574</v>
      </c>
      <c r="AO35" s="6">
        <f t="shared" si="53"/>
        <v>0.68152869338738087</v>
      </c>
      <c r="AP35" s="6">
        <f>'1'!BG35</f>
        <v>0.67604797343255529</v>
      </c>
      <c r="AQ35" s="6">
        <f>'1'!BI35</f>
        <v>0.74482469690008291</v>
      </c>
      <c r="AR35" s="6">
        <f>'2'!BG35</f>
        <v>0.33683634014113251</v>
      </c>
      <c r="AS35" s="6">
        <f>'2'!BI35</f>
        <v>0.48390172925345343</v>
      </c>
      <c r="AT35" s="6">
        <f>'3'!S36</f>
        <v>0.58915813193294275</v>
      </c>
      <c r="AU35" s="6">
        <f>'8'!AE34</f>
        <v>0.48721955909712211</v>
      </c>
      <c r="AV35" s="6">
        <f t="shared" si="54"/>
        <v>0.61455498451990842</v>
      </c>
      <c r="AW35" s="6">
        <f t="shared" si="55"/>
        <v>0.67740522985840979</v>
      </c>
      <c r="AX35" s="6">
        <f>'1'!BQ35</f>
        <v>0.7772416329692361</v>
      </c>
      <c r="AY35" s="6">
        <f>'1'!BS35</f>
        <v>0.82116831175638583</v>
      </c>
      <c r="AZ35" s="6">
        <f>'2'!BQ35</f>
        <v>0.35602591258912047</v>
      </c>
      <c r="BA35" s="6">
        <f>'2'!BS35</f>
        <v>0.50513015163451547</v>
      </c>
      <c r="BB35" s="6">
        <f>'3'!V36</f>
        <v>0.52616002489946267</v>
      </c>
      <c r="BC35" s="6">
        <f>'8'!AJ34</f>
        <v>0.48170777608597409</v>
      </c>
      <c r="BD35" s="6">
        <f t="shared" si="56"/>
        <v>0.68045851443592098</v>
      </c>
      <c r="BE35" s="6">
        <f t="shared" si="57"/>
        <v>0.72611761349146531</v>
      </c>
      <c r="BF35" s="6">
        <f>'1'!CA35</f>
        <v>0.69315212500353696</v>
      </c>
      <c r="BG35" s="6">
        <f>'1'!CC35</f>
        <v>0.75819681154583862</v>
      </c>
      <c r="BH35" s="6">
        <f>'2'!CA35</f>
        <v>0.38664243010957333</v>
      </c>
      <c r="BI35" s="6">
        <f>'2'!CC35</f>
        <v>0.53741185097136213</v>
      </c>
      <c r="BJ35" s="6">
        <f>'3'!Y36</f>
        <v>0.52919312399611884</v>
      </c>
      <c r="BK35" s="6">
        <f>'8'!AO34</f>
        <v>0.50677678467393028</v>
      </c>
      <c r="BL35" s="6">
        <f t="shared" si="58"/>
        <v>0.62746772138043805</v>
      </c>
      <c r="BM35" s="6">
        <f t="shared" si="59"/>
        <v>0.68807594404622807</v>
      </c>
      <c r="BN35" s="6">
        <f>'1'!CK35</f>
        <v>0.62089351285482708</v>
      </c>
      <c r="BO35" s="6">
        <f>'1'!CM35</f>
        <v>0.70028418893153344</v>
      </c>
      <c r="BP35" s="6">
        <f>'2'!CK35</f>
        <v>0.5247017008167727</v>
      </c>
      <c r="BQ35" s="6">
        <f>'2'!CM35</f>
        <v>0.66347856670317318</v>
      </c>
      <c r="BR35" s="6">
        <f>'3'!AB36</f>
        <v>0.49033992765784268</v>
      </c>
      <c r="BS35" s="6">
        <f>'8'!AT34</f>
        <v>0.60776269619153545</v>
      </c>
      <c r="BT35" s="6">
        <f t="shared" si="60"/>
        <v>0.59690589146499395</v>
      </c>
      <c r="BU35" s="6">
        <f t="shared" si="61"/>
        <v>0.66635705130732847</v>
      </c>
      <c r="BV35" s="6">
        <f>'1'!CU35</f>
        <v>0.86229782343123851</v>
      </c>
      <c r="BW35" s="6">
        <f>'1'!CW35</f>
        <v>0.88063472394975006</v>
      </c>
      <c r="BX35" s="6">
        <f>'2'!CU35</f>
        <v>0.71809900850451891</v>
      </c>
      <c r="BY35" s="6">
        <f>'2'!CW35</f>
        <v>0.80266298164150385</v>
      </c>
      <c r="BZ35" s="6">
        <f>'3'!AE36</f>
        <v>0.63751074512518058</v>
      </c>
      <c r="CA35" s="6">
        <f>'8'!AY34</f>
        <v>0.61572310764296989</v>
      </c>
      <c r="CB35" s="6">
        <f t="shared" si="62"/>
        <v>0.80074176252913387</v>
      </c>
      <c r="CC35" s="6">
        <f t="shared" si="63"/>
        <v>0.82203399020579049</v>
      </c>
      <c r="CD35" s="6">
        <f>'1'!DE35</f>
        <v>0.77579497457166613</v>
      </c>
      <c r="CE35" s="6">
        <f>'1'!DG35</f>
        <v>0.82012175346771343</v>
      </c>
      <c r="CF35" s="6">
        <f>'2'!DE35</f>
        <v>0.4095009991481901</v>
      </c>
      <c r="CG35" s="6">
        <f>'2'!DG35</f>
        <v>0.56035199825498649</v>
      </c>
      <c r="CH35" s="6">
        <f>'3'!AH36</f>
        <v>0.38073237386859976</v>
      </c>
      <c r="CI35" s="6">
        <f>'8'!BD34</f>
        <v>0.53341681149125941</v>
      </c>
      <c r="CJ35" s="6">
        <f t="shared" si="64"/>
        <v>0.67542150065097117</v>
      </c>
      <c r="CK35" s="6">
        <f t="shared" si="65"/>
        <v>0.7215353457888839</v>
      </c>
    </row>
    <row r="36" spans="1:89">
      <c r="A36" s="1">
        <v>2011</v>
      </c>
      <c r="B36" s="6">
        <f>'1'!I36</f>
        <v>0.7593050184965785</v>
      </c>
      <c r="C36" s="6">
        <f>'1'!K36</f>
        <v>0.80810469634173077</v>
      </c>
      <c r="D36" s="6">
        <f>'2'!I36</f>
        <v>0.42772732332087982</v>
      </c>
      <c r="E36" s="6">
        <f>'2'!K36</f>
        <v>0.57799091653216761</v>
      </c>
      <c r="F36" s="6">
        <f>'3'!D37</f>
        <v>0.52384265481757619</v>
      </c>
      <c r="G36" s="6">
        <f>'8'!F35</f>
        <v>0.50949056060279252</v>
      </c>
      <c r="H36" s="6">
        <f t="shared" si="44"/>
        <v>0.67761956682172975</v>
      </c>
      <c r="I36" s="6">
        <f t="shared" si="45"/>
        <v>0.72680570063446504</v>
      </c>
      <c r="J36" s="6">
        <f>'1'!S36</f>
        <v>0.75081666628463217</v>
      </c>
      <c r="K36" s="6">
        <f>'1'!U36</f>
        <v>0.80185502428050326</v>
      </c>
      <c r="L36" s="6">
        <f>'2'!S36</f>
        <v>0.66075852589622086</v>
      </c>
      <c r="M36" s="6">
        <f>'2'!U36</f>
        <v>0.76488918051044374</v>
      </c>
      <c r="N36" s="6">
        <f>'3'!G37</f>
        <v>0.58325075123601577</v>
      </c>
      <c r="O36" s="6">
        <f>'8'!K35</f>
        <v>0.52276684270871432</v>
      </c>
      <c r="P36" s="6">
        <f t="shared" si="46"/>
        <v>0.70224927838333751</v>
      </c>
      <c r="Q36" s="6">
        <f t="shared" si="47"/>
        <v>0.74838919444186958</v>
      </c>
      <c r="R36" s="6">
        <f>'1'!AC36</f>
        <v>0.67679448653915242</v>
      </c>
      <c r="S36" s="6">
        <f>'1'!AE36</f>
        <v>0.74541253324551637</v>
      </c>
      <c r="T36" s="6">
        <f>'2'!AC36</f>
        <v>0.28286924322974105</v>
      </c>
      <c r="U36" s="6">
        <f>'2'!AE36</f>
        <v>0.41947128663542044</v>
      </c>
      <c r="V36" s="6">
        <f>'3'!J37</f>
        <v>0.71783867677313096</v>
      </c>
      <c r="W36" s="6">
        <f>'8'!P35</f>
        <v>0.42363701424582401</v>
      </c>
      <c r="X36" s="6">
        <f t="shared" si="48"/>
        <v>0.61619063400227625</v>
      </c>
      <c r="Y36" s="6">
        <f t="shared" si="49"/>
        <v>0.67788347103729896</v>
      </c>
      <c r="Z36" s="6">
        <f>'1'!AM36</f>
        <v>0.82754876320955673</v>
      </c>
      <c r="AA36" s="6">
        <f>'1'!AO36</f>
        <v>0.85681775714567088</v>
      </c>
      <c r="AB36" s="6">
        <f>'2'!AM36</f>
        <v>0.2738923848700458</v>
      </c>
      <c r="AC36" s="6">
        <f>'2'!AO36</f>
        <v>0.40799368930970015</v>
      </c>
      <c r="AD36" s="6">
        <f>'3'!M37</f>
        <v>0.6032122050218196</v>
      </c>
      <c r="AE36" s="6">
        <f>'8'!U35</f>
        <v>0.40347728054842641</v>
      </c>
      <c r="AF36" s="6">
        <f t="shared" si="50"/>
        <v>0.70734232129071883</v>
      </c>
      <c r="AG36" s="6">
        <f t="shared" si="51"/>
        <v>0.74124074748996416</v>
      </c>
      <c r="AH36" s="6">
        <f>'1'!AW36</f>
        <v>0.70545994038544624</v>
      </c>
      <c r="AI36" s="6">
        <f>'1'!AY36</f>
        <v>0.76769643073075078</v>
      </c>
      <c r="AJ36" s="6">
        <f>'2'!AW36</f>
        <v>0.34192844012535761</v>
      </c>
      <c r="AK36" s="6">
        <f>'2'!AY36</f>
        <v>0.48961401586587022</v>
      </c>
      <c r="AL36" s="6">
        <f>'3'!P37</f>
        <v>0.57807144035601055</v>
      </c>
      <c r="AM36" s="6">
        <f>'8'!Z35</f>
        <v>0.45743930043708397</v>
      </c>
      <c r="AN36" s="6">
        <f t="shared" si="52"/>
        <v>0.63156587636165751</v>
      </c>
      <c r="AO36" s="6">
        <f t="shared" si="53"/>
        <v>0.68989997717742191</v>
      </c>
      <c r="AP36" s="6">
        <f>'1'!BG36</f>
        <v>0.6878889718560921</v>
      </c>
      <c r="AQ36" s="6">
        <f>'1'!BI36</f>
        <v>0.7541033904122425</v>
      </c>
      <c r="AR36" s="6">
        <f>'2'!BG36</f>
        <v>0.34671387440639428</v>
      </c>
      <c r="AS36" s="6">
        <f>'2'!BI36</f>
        <v>0.49492951985324063</v>
      </c>
      <c r="AT36" s="6">
        <f>'3'!S37</f>
        <v>0.57256571713459092</v>
      </c>
      <c r="AU36" s="6">
        <f>'8'!AE35</f>
        <v>0.502765522330062</v>
      </c>
      <c r="AV36" s="6">
        <f t="shared" si="54"/>
        <v>0.62372679168636913</v>
      </c>
      <c r="AW36" s="6">
        <f t="shared" si="55"/>
        <v>0.68489844922035914</v>
      </c>
      <c r="AX36" s="6">
        <f>'1'!BQ36</f>
        <v>0.78015305151681413</v>
      </c>
      <c r="AY36" s="6">
        <f>'1'!BS36</f>
        <v>0.82327080382575268</v>
      </c>
      <c r="AZ36" s="6">
        <f>'2'!BQ36</f>
        <v>0.36742589248514296</v>
      </c>
      <c r="BA36" s="6">
        <f>'2'!BS36</f>
        <v>0.51736937315876463</v>
      </c>
      <c r="BB36" s="6">
        <f>'3'!V37</f>
        <v>0.50406338728116884</v>
      </c>
      <c r="BC36" s="6">
        <f>'8'!AJ35</f>
        <v>0.45673003490332142</v>
      </c>
      <c r="BD36" s="6">
        <f t="shared" si="56"/>
        <v>0.67892906752873305</v>
      </c>
      <c r="BE36" s="6">
        <f t="shared" si="57"/>
        <v>0.7241058422123523</v>
      </c>
      <c r="BF36" s="6">
        <f>'1'!CA36</f>
        <v>0.71233483916707596</v>
      </c>
      <c r="BG36" s="6">
        <f>'1'!CC36</f>
        <v>0.77295895906717471</v>
      </c>
      <c r="BH36" s="6">
        <f>'2'!CA36</f>
        <v>0.40115615948272387</v>
      </c>
      <c r="BI36" s="6">
        <f>'2'!CC36</f>
        <v>0.55208623690131342</v>
      </c>
      <c r="BJ36" s="6">
        <f>'3'!Y37</f>
        <v>0.52699717390379319</v>
      </c>
      <c r="BK36" s="6">
        <f>'8'!AO35</f>
        <v>0.52379721269270108</v>
      </c>
      <c r="BL36" s="6">
        <f t="shared" si="58"/>
        <v>0.64382944202487502</v>
      </c>
      <c r="BM36" s="6">
        <f t="shared" si="59"/>
        <v>0.70135933369680303</v>
      </c>
      <c r="BN36" s="6">
        <f>'1'!CK36</f>
        <v>0.6507309182086104</v>
      </c>
      <c r="BO36" s="6">
        <f>'1'!CM36</f>
        <v>0.72465577375324663</v>
      </c>
      <c r="BP36" s="6">
        <f>'2'!CK36</f>
        <v>0.54900352860880119</v>
      </c>
      <c r="BQ36" s="6">
        <f>'2'!CM36</f>
        <v>0.68299661458745964</v>
      </c>
      <c r="BR36" s="6">
        <f>'3'!AB37</f>
        <v>0.60568996802164332</v>
      </c>
      <c r="BS36" s="6">
        <f>'8'!AT35</f>
        <v>0.6330551265902512</v>
      </c>
      <c r="BT36" s="6">
        <f t="shared" si="60"/>
        <v>0.63428650506809681</v>
      </c>
      <c r="BU36" s="6">
        <f t="shared" si="61"/>
        <v>0.69943321254720803</v>
      </c>
      <c r="BV36" s="6">
        <f>'1'!CU36</f>
        <v>0.88485787069213728</v>
      </c>
      <c r="BW36" s="6">
        <f>'1'!CW36</f>
        <v>0.89576328119244897</v>
      </c>
      <c r="BX36" s="6">
        <f>'2'!CU36</f>
        <v>0.78029210732855281</v>
      </c>
      <c r="BY36" s="6">
        <f>'2'!CW36</f>
        <v>0.84093527776942512</v>
      </c>
      <c r="BZ36" s="6">
        <f>'3'!AE37</f>
        <v>0.64944280040453228</v>
      </c>
      <c r="CA36" s="6">
        <f>'8'!AY35</f>
        <v>0.64904937002990892</v>
      </c>
      <c r="CB36" s="6">
        <f t="shared" si="62"/>
        <v>0.8272789372607956</v>
      </c>
      <c r="CC36" s="6">
        <f t="shared" si="63"/>
        <v>0.84097704165510101</v>
      </c>
      <c r="CD36" s="6">
        <f>'1'!DE36</f>
        <v>0.78748954468741239</v>
      </c>
      <c r="CE36" s="6">
        <f>'1'!DG36</f>
        <v>0.82854697695150137</v>
      </c>
      <c r="CF36" s="6">
        <f>'2'!DE36</f>
        <v>0.42572202278349908</v>
      </c>
      <c r="CG36" s="6">
        <f>'2'!DG36</f>
        <v>0.57607731089249559</v>
      </c>
      <c r="CH36" s="6">
        <f>'3'!AH37</f>
        <v>0.40780306744478689</v>
      </c>
      <c r="CI36" s="6">
        <f>'8'!BD35</f>
        <v>0.52495614420099057</v>
      </c>
      <c r="CJ36" s="6">
        <f t="shared" si="64"/>
        <v>0.68709080472411632</v>
      </c>
      <c r="CK36" s="6">
        <f t="shared" si="65"/>
        <v>0.73086653611987817</v>
      </c>
    </row>
    <row r="37" spans="1:89">
      <c r="A37" s="1">
        <v>2012</v>
      </c>
      <c r="B37" s="6">
        <f>'1'!I37</f>
        <v>0.76430116270701276</v>
      </c>
      <c r="C37" s="6">
        <f>'1'!K37</f>
        <v>0.81176278488289744</v>
      </c>
      <c r="D37" s="6">
        <f>'2'!I37</f>
        <v>0.4105162061106597</v>
      </c>
      <c r="E37" s="6">
        <f>'2'!K37</f>
        <v>0.56134928417209939</v>
      </c>
      <c r="F37" s="6">
        <f>'3'!D38</f>
        <v>0.46849697041934485</v>
      </c>
      <c r="G37" s="6">
        <f>'8'!F36</f>
        <v>0.52441578357121066</v>
      </c>
      <c r="H37" s="6">
        <f t="shared" si="44"/>
        <v>0.67535370990503041</v>
      </c>
      <c r="I37" s="6">
        <f t="shared" si="45"/>
        <v>0.72366015323429367</v>
      </c>
      <c r="J37" s="6">
        <f>'1'!S37</f>
        <v>0.76439211398607065</v>
      </c>
      <c r="K37" s="6">
        <f>'1'!U37</f>
        <v>0.81182923877876501</v>
      </c>
      <c r="L37" s="6">
        <f>'2'!S37</f>
        <v>0.59979491598317192</v>
      </c>
      <c r="M37" s="6">
        <f>'2'!U37</f>
        <v>0.72171062038719458</v>
      </c>
      <c r="N37" s="6">
        <f>'3'!G38</f>
        <v>0.56326874194997112</v>
      </c>
      <c r="O37" s="6">
        <f>'8'!K36</f>
        <v>0.51638210571139076</v>
      </c>
      <c r="P37" s="6">
        <f t="shared" si="46"/>
        <v>0.70301905615470284</v>
      </c>
      <c r="Q37" s="6">
        <f t="shared" si="47"/>
        <v>0.74841661394999115</v>
      </c>
      <c r="R37" s="6">
        <f>'1'!AC37</f>
        <v>0.66710090238447817</v>
      </c>
      <c r="S37" s="6">
        <f>'1'!AE37</f>
        <v>0.73774903863449193</v>
      </c>
      <c r="T37" s="6">
        <f>'2'!AC37</f>
        <v>0.28405678953874147</v>
      </c>
      <c r="U37" s="6">
        <f>'2'!AE37</f>
        <v>0.42097213072480749</v>
      </c>
      <c r="V37" s="6">
        <f>'3'!J38</f>
        <v>0.74868220488438286</v>
      </c>
      <c r="W37" s="6">
        <f>'8'!P36</f>
        <v>0.45637842508780108</v>
      </c>
      <c r="X37" s="6">
        <f t="shared" si="48"/>
        <v>0.61588237362022724</v>
      </c>
      <c r="Y37" s="6">
        <f t="shared" si="49"/>
        <v>0.67902760311384347</v>
      </c>
      <c r="Z37" s="6">
        <f>'1'!AM37</f>
        <v>0.83777227539112586</v>
      </c>
      <c r="AA37" s="6">
        <f>'1'!AO37</f>
        <v>0.86389129659309516</v>
      </c>
      <c r="AB37" s="6">
        <f>'2'!AM37</f>
        <v>0.27564809098969195</v>
      </c>
      <c r="AC37" s="6">
        <f>'2'!AO37</f>
        <v>0.41025713689855214</v>
      </c>
      <c r="AD37" s="6">
        <f>'3'!M38</f>
        <v>0.48673142459459312</v>
      </c>
      <c r="AE37" s="6">
        <f>'8'!U36</f>
        <v>0.41139175451344961</v>
      </c>
      <c r="AF37" s="6">
        <f t="shared" si="50"/>
        <v>0.70381771978356145</v>
      </c>
      <c r="AG37" s="6">
        <f t="shared" si="51"/>
        <v>0.73556193921582602</v>
      </c>
      <c r="AH37" s="6">
        <f>'1'!AW37</f>
        <v>0.69270812219791478</v>
      </c>
      <c r="AI37" s="6">
        <f>'1'!AY37</f>
        <v>0.75785221360488564</v>
      </c>
      <c r="AJ37" s="6">
        <f>'2'!AW37</f>
        <v>0.33201954161261316</v>
      </c>
      <c r="AK37" s="6">
        <f>'2'!AY37</f>
        <v>0.47844393322776907</v>
      </c>
      <c r="AL37" s="6">
        <f>'3'!P38</f>
        <v>0.47944701293172032</v>
      </c>
      <c r="AM37" s="6">
        <f>'8'!Z36</f>
        <v>0.42321078765627196</v>
      </c>
      <c r="AN37" s="6">
        <f t="shared" si="52"/>
        <v>0.60836341975860087</v>
      </c>
      <c r="AO37" s="6">
        <f t="shared" si="53"/>
        <v>0.66860672290499612</v>
      </c>
      <c r="AP37" s="6">
        <f>'1'!BG37</f>
        <v>0.68716526438658421</v>
      </c>
      <c r="AQ37" s="6">
        <f>'1'!BI37</f>
        <v>0.75353905246578889</v>
      </c>
      <c r="AR37" s="6">
        <f>'2'!BG37</f>
        <v>0.34754888569890657</v>
      </c>
      <c r="AS37" s="6">
        <f>'2'!BI37</f>
        <v>0.49585185822035494</v>
      </c>
      <c r="AT37" s="6">
        <f>'3'!S38</f>
        <v>0.49262477653770603</v>
      </c>
      <c r="AU37" s="6">
        <f>'8'!AE36</f>
        <v>0.49579251504712302</v>
      </c>
      <c r="AV37" s="6">
        <f t="shared" si="54"/>
        <v>0.61461230279898249</v>
      </c>
      <c r="AW37" s="6">
        <f t="shared" si="55"/>
        <v>0.67590425170657065</v>
      </c>
      <c r="AX37" s="6">
        <f>'1'!BQ37</f>
        <v>0.76879969005510529</v>
      </c>
      <c r="AY37" s="6">
        <f>'1'!BS37</f>
        <v>0.81504372401135272</v>
      </c>
      <c r="AZ37" s="6">
        <f>'2'!BQ37</f>
        <v>0.36271485514957347</v>
      </c>
      <c r="BA37" s="6">
        <f>'2'!BS37</f>
        <v>0.51234401496088011</v>
      </c>
      <c r="BB37" s="6">
        <f>'3'!V38</f>
        <v>0.4182279694400628</v>
      </c>
      <c r="BC37" s="6">
        <f>'8'!AJ36</f>
        <v>0.47880452082340463</v>
      </c>
      <c r="BD37" s="6">
        <f t="shared" si="56"/>
        <v>0.66413451757987785</v>
      </c>
      <c r="BE37" s="6">
        <f t="shared" si="57"/>
        <v>0.71146825733038166</v>
      </c>
      <c r="BF37" s="6">
        <f>'1'!CA37</f>
        <v>0.73977945743555984</v>
      </c>
      <c r="BG37" s="6">
        <f>'1'!CC37</f>
        <v>0.79366259024524632</v>
      </c>
      <c r="BH37" s="6">
        <f>'2'!CA37</f>
        <v>0.38629469030378688</v>
      </c>
      <c r="BI37" s="6">
        <f>'2'!CC37</f>
        <v>0.53705548571468642</v>
      </c>
      <c r="BJ37" s="6">
        <f>'3'!Y38</f>
        <v>0.41644526742465748</v>
      </c>
      <c r="BK37" s="6">
        <f>'8'!AO36</f>
        <v>0.52171929536374961</v>
      </c>
      <c r="BL37" s="6">
        <f t="shared" si="58"/>
        <v>0.65029154551411128</v>
      </c>
      <c r="BM37" s="6">
        <f t="shared" si="59"/>
        <v>0.70308581802198178</v>
      </c>
      <c r="BN37" s="6">
        <f>'1'!CK37</f>
        <v>0.63779294774885598</v>
      </c>
      <c r="BO37" s="6">
        <f>'1'!CM37</f>
        <v>0.714169646921611</v>
      </c>
      <c r="BP37" s="6">
        <f>'2'!CK37</f>
        <v>0.51906098045373839</v>
      </c>
      <c r="BQ37" s="6">
        <f>'2'!CM37</f>
        <v>0.65884892628742442</v>
      </c>
      <c r="BR37" s="6">
        <f>'3'!AB38</f>
        <v>0.58747048035113247</v>
      </c>
      <c r="BS37" s="6">
        <f>'8'!AT36</f>
        <v>0.64760396413814836</v>
      </c>
      <c r="BT37" s="6">
        <f t="shared" si="60"/>
        <v>0.62186860591850102</v>
      </c>
      <c r="BU37" s="6">
        <f t="shared" si="61"/>
        <v>0.6893110899227981</v>
      </c>
      <c r="BV37" s="6">
        <f>'1'!CU37</f>
        <v>0.88721768556772795</v>
      </c>
      <c r="BW37" s="6">
        <f>'1'!CW37</f>
        <v>0.89733100884279882</v>
      </c>
      <c r="BX37" s="6">
        <f>'2'!CU37</f>
        <v>0.70319337697423334</v>
      </c>
      <c r="BY37" s="6">
        <f>'2'!CW37</f>
        <v>0.79308691225389105</v>
      </c>
      <c r="BZ37" s="6">
        <f>'3'!AE38</f>
        <v>0.71693029620865956</v>
      </c>
      <c r="CA37" s="6">
        <f>'8'!AY36</f>
        <v>0.68287331315238065</v>
      </c>
      <c r="CB37" s="6">
        <f t="shared" si="62"/>
        <v>0.83135207853093696</v>
      </c>
      <c r="CC37" s="6">
        <f t="shared" si="63"/>
        <v>0.84742075835145236</v>
      </c>
      <c r="CD37" s="6">
        <f>'1'!DE37</f>
        <v>0.79725508590736716</v>
      </c>
      <c r="CE37" s="6">
        <f>'1'!DG37</f>
        <v>0.83552190865566167</v>
      </c>
      <c r="CF37" s="6">
        <f>'2'!DE37</f>
        <v>0.41652296199456151</v>
      </c>
      <c r="CG37" s="6">
        <f>'2'!DG37</f>
        <v>0.56721381983957064</v>
      </c>
      <c r="CH37" s="6">
        <f>'3'!AH38</f>
        <v>0.4436873818696408</v>
      </c>
      <c r="CI37" s="6">
        <f>'8'!BD36</f>
        <v>0.55997663296555555</v>
      </c>
      <c r="CJ37" s="6">
        <f t="shared" si="64"/>
        <v>0.7000972578181327</v>
      </c>
      <c r="CK37" s="6">
        <f t="shared" si="65"/>
        <v>0.74195311952643983</v>
      </c>
    </row>
    <row r="38" spans="1:89">
      <c r="A38" s="1">
        <v>2013</v>
      </c>
      <c r="B38" s="6">
        <f>'1'!I38</f>
        <v>0.78391565313966582</v>
      </c>
      <c r="C38" s="6">
        <f>'1'!K38</f>
        <v>0.82598065106199936</v>
      </c>
      <c r="D38" s="6">
        <f>'2'!I38</f>
        <v>0.40970991011004193</v>
      </c>
      <c r="E38" s="6">
        <f>'2'!K38</f>
        <v>0.56055736705644266</v>
      </c>
      <c r="F38" s="6">
        <f>'3'!D39</f>
        <v>0.46977763810040296</v>
      </c>
      <c r="G38" s="6">
        <f>'8'!F37</f>
        <v>0.54489214035569467</v>
      </c>
      <c r="H38" s="6">
        <f t="shared" si="44"/>
        <v>0.69117892605438003</v>
      </c>
      <c r="I38" s="6">
        <f t="shared" si="45"/>
        <v>0.73570917029465355</v>
      </c>
      <c r="J38" s="6">
        <f>'1'!S38</f>
        <v>0.78041368848678117</v>
      </c>
      <c r="K38" s="6">
        <f>'1'!U38</f>
        <v>0.8234587820320185</v>
      </c>
      <c r="L38" s="6">
        <f>'2'!S38</f>
        <v>0.41142917992852784</v>
      </c>
      <c r="M38" s="6">
        <f>'2'!U38</f>
        <v>0.56224462240520079</v>
      </c>
      <c r="N38" s="6">
        <f>'3'!G39</f>
        <v>0.57702659827716707</v>
      </c>
      <c r="O38" s="6">
        <f>'8'!K37</f>
        <v>0.58077476179259313</v>
      </c>
      <c r="P38" s="6">
        <f t="shared" si="46"/>
        <v>0.70321263594057548</v>
      </c>
      <c r="Q38" s="6">
        <f t="shared" si="47"/>
        <v>0.74842574566990894</v>
      </c>
      <c r="R38" s="6">
        <f>'1'!AC38</f>
        <v>0.67784558230130754</v>
      </c>
      <c r="S38" s="6">
        <f>'1'!AE38</f>
        <v>0.74623955394727759</v>
      </c>
      <c r="T38" s="6">
        <f>'2'!AC38</f>
        <v>0.28743823754604308</v>
      </c>
      <c r="U38" s="6">
        <f>'2'!AE38</f>
        <v>0.42522369661436715</v>
      </c>
      <c r="V38" s="6">
        <f>'3'!J39</f>
        <v>0.53141926966817787</v>
      </c>
      <c r="W38" s="6">
        <f>'8'!P37</f>
        <v>0.45768888125322715</v>
      </c>
      <c r="X38" s="6">
        <f t="shared" si="48"/>
        <v>0.60214654645766008</v>
      </c>
      <c r="Y38" s="6">
        <f t="shared" si="49"/>
        <v>0.66380087251667153</v>
      </c>
      <c r="Z38" s="6">
        <f>'1'!AM38</f>
        <v>0.85035307546605809</v>
      </c>
      <c r="AA38" s="6">
        <f>'1'!AO38</f>
        <v>0.8725194295894394</v>
      </c>
      <c r="AB38" s="6">
        <f>'2'!AM38</f>
        <v>0.27935868467500086</v>
      </c>
      <c r="AC38" s="6">
        <f>'2'!AO38</f>
        <v>0.41501082925109362</v>
      </c>
      <c r="AD38" s="6">
        <f>'3'!M39</f>
        <v>0.48505573871456531</v>
      </c>
      <c r="AE38" s="6">
        <f>'8'!U37</f>
        <v>0.43344560817458566</v>
      </c>
      <c r="AF38" s="6">
        <f t="shared" si="50"/>
        <v>0.71503315598265571</v>
      </c>
      <c r="AG38" s="6">
        <f t="shared" si="51"/>
        <v>0.74411481832663184</v>
      </c>
      <c r="AH38" s="6">
        <f>'1'!AW38</f>
        <v>0.69308579298352047</v>
      </c>
      <c r="AI38" s="6">
        <f>'1'!AY38</f>
        <v>0.75814533863418476</v>
      </c>
      <c r="AJ38" s="6">
        <f>'2'!AW38</f>
        <v>0.33041638407903057</v>
      </c>
      <c r="AK38" s="6">
        <f>'2'!AY38</f>
        <v>0.47661553343877355</v>
      </c>
      <c r="AL38" s="6">
        <f>'3'!P39</f>
        <v>0.52870155496207683</v>
      </c>
      <c r="AM38" s="6">
        <f>'8'!Z37</f>
        <v>0.461866532785842</v>
      </c>
      <c r="AN38" s="6">
        <f t="shared" si="52"/>
        <v>0.61725850227115919</v>
      </c>
      <c r="AO38" s="6">
        <f t="shared" si="53"/>
        <v>0.67742009916259849</v>
      </c>
      <c r="AP38" s="6">
        <f>'1'!BG38</f>
        <v>0.69840448392964549</v>
      </c>
      <c r="AQ38" s="6">
        <f>'1'!BI38</f>
        <v>0.76226317079309547</v>
      </c>
      <c r="AR38" s="6">
        <f>'2'!BG38</f>
        <v>0.34669776359406468</v>
      </c>
      <c r="AS38" s="6">
        <f>'2'!BI38</f>
        <v>0.49491170914589538</v>
      </c>
      <c r="AT38" s="6">
        <f>'3'!S39</f>
        <v>0.5104226138830229</v>
      </c>
      <c r="AU38" s="6">
        <f>'8'!AE37</f>
        <v>0.53044628941297733</v>
      </c>
      <c r="AV38" s="6">
        <f t="shared" si="54"/>
        <v>0.62763980543975817</v>
      </c>
      <c r="AW38" s="6">
        <f t="shared" si="55"/>
        <v>0.68716228079935626</v>
      </c>
      <c r="AX38" s="6">
        <f>'1'!BQ38</f>
        <v>0.77193771012971912</v>
      </c>
      <c r="AY38" s="6">
        <f>'1'!BS38</f>
        <v>0.81732526202538436</v>
      </c>
      <c r="AZ38" s="6">
        <f>'2'!BQ38</f>
        <v>0.36387009006804855</v>
      </c>
      <c r="BA38" s="6">
        <f>'2'!BS38</f>
        <v>0.51358052079534977</v>
      </c>
      <c r="BB38" s="6">
        <f>'3'!V39</f>
        <v>0.43102361829978464</v>
      </c>
      <c r="BC38" s="6">
        <f>'8'!AJ37</f>
        <v>0.4822866810358965</v>
      </c>
      <c r="BD38" s="6">
        <f t="shared" si="56"/>
        <v>0.66807443603117622</v>
      </c>
      <c r="BE38" s="6">
        <f t="shared" si="57"/>
        <v>0.71481676543087214</v>
      </c>
      <c r="BF38" s="6">
        <f>'1'!CA38</f>
        <v>0.75352267929247985</v>
      </c>
      <c r="BG38" s="6">
        <f>'1'!CC38</f>
        <v>0.80385213042719017</v>
      </c>
      <c r="BH38" s="6">
        <f>'2'!CA38</f>
        <v>0.37875556560181539</v>
      </c>
      <c r="BI38" s="6">
        <f>'2'!CC38</f>
        <v>0.52927288530633165</v>
      </c>
      <c r="BJ38" s="6">
        <f>'3'!Y39</f>
        <v>0.48791329083836266</v>
      </c>
      <c r="BK38" s="6">
        <f>'8'!AO37</f>
        <v>0.55866886188655107</v>
      </c>
      <c r="BL38" s="6">
        <f t="shared" si="58"/>
        <v>0.6699996473374088</v>
      </c>
      <c r="BM38" s="6">
        <f t="shared" si="59"/>
        <v>0.72028199510215751</v>
      </c>
      <c r="BN38" s="6">
        <f>'1'!CK38</f>
        <v>0.72130275013780587</v>
      </c>
      <c r="BO38" s="6">
        <f>'1'!CM38</f>
        <v>0.77977722773739977</v>
      </c>
      <c r="BP38" s="6">
        <f>'2'!CK38</f>
        <v>0.51579568648302698</v>
      </c>
      <c r="BQ38" s="6">
        <f>'2'!CM38</f>
        <v>0.65615127136207207</v>
      </c>
      <c r="BR38" s="6">
        <f>'3'!AB39</f>
        <v>0.53743310384992826</v>
      </c>
      <c r="BS38" s="6">
        <f>'8'!AT37</f>
        <v>0.66750188197436888</v>
      </c>
      <c r="BT38" s="6">
        <f t="shared" si="60"/>
        <v>0.67698499232719644</v>
      </c>
      <c r="BU38" s="6">
        <f t="shared" si="61"/>
        <v>0.73195268513481659</v>
      </c>
      <c r="BV38" s="6">
        <f>'1'!CU38</f>
        <v>0.91666666666666674</v>
      </c>
      <c r="BW38" s="6">
        <f>'1'!CW38</f>
        <v>0.91666666666666663</v>
      </c>
      <c r="BX38" s="6">
        <f>'2'!CU38</f>
        <v>0.70302866898112359</v>
      </c>
      <c r="BY38" s="6">
        <f>'2'!CW38</f>
        <v>0.79298017306831869</v>
      </c>
      <c r="BZ38" s="6">
        <f>'3'!AE39</f>
        <v>0.69737713917490041</v>
      </c>
      <c r="CA38" s="6">
        <f>'8'!AY37</f>
        <v>0.69383694860576861</v>
      </c>
      <c r="CB38" s="6">
        <f t="shared" si="62"/>
        <v>0.85109094234284599</v>
      </c>
      <c r="CC38" s="6">
        <f t="shared" si="63"/>
        <v>0.86008609275156533</v>
      </c>
      <c r="CD38" s="6">
        <f>'1'!DE38</f>
        <v>0.79591792102415837</v>
      </c>
      <c r="CE38" s="6">
        <f>'1'!DG38</f>
        <v>0.83457007410149442</v>
      </c>
      <c r="CF38" s="6">
        <f>'2'!DE38</f>
        <v>0.41745219425249752</v>
      </c>
      <c r="CG38" s="6">
        <f>'2'!DG38</f>
        <v>0.56811557271168978</v>
      </c>
      <c r="CH38" s="6">
        <f>'3'!AH39</f>
        <v>0.3620834712952492</v>
      </c>
      <c r="CI38" s="6">
        <f>'8'!BD37</f>
        <v>0.56915221305090313</v>
      </c>
      <c r="CJ38" s="6">
        <f t="shared" si="64"/>
        <v>0.69201133257677583</v>
      </c>
      <c r="CK38" s="6">
        <f t="shared" si="65"/>
        <v>0.73413417757683019</v>
      </c>
    </row>
    <row r="39" spans="1:89">
      <c r="A39" s="1">
        <v>2014</v>
      </c>
      <c r="B39" s="6">
        <f>'1'!I39</f>
        <v>0.7952914218235565</v>
      </c>
      <c r="C39" s="6">
        <f>'1'!K39</f>
        <v>0.8341237628227901</v>
      </c>
      <c r="D39" s="6">
        <f>'2'!I39</f>
        <v>0.41590435925853519</v>
      </c>
      <c r="E39" s="6">
        <f>'2'!K39</f>
        <v>0.56661270175596745</v>
      </c>
      <c r="F39" s="6">
        <f>'3'!D40</f>
        <v>0.46977763810040296</v>
      </c>
      <c r="G39" s="6">
        <f>'8'!F38</f>
        <v>0.54928743619751053</v>
      </c>
      <c r="H39" s="6">
        <f t="shared" si="44"/>
        <v>0.7002009386321344</v>
      </c>
      <c r="I39" s="6">
        <f t="shared" si="45"/>
        <v>0.74245441158134118</v>
      </c>
      <c r="J39" s="6">
        <f>'1'!S39</f>
        <v>0.7719943134762326</v>
      </c>
      <c r="K39" s="6">
        <f>'1'!U39</f>
        <v>0.81736636261368811</v>
      </c>
      <c r="L39" s="6">
        <f>'2'!S39</f>
        <v>0.41976850773729701</v>
      </c>
      <c r="M39" s="6">
        <f>'2'!U39</f>
        <v>0.57035706632124183</v>
      </c>
      <c r="N39" s="6">
        <f>'3'!G40</f>
        <v>0.57702659827716707</v>
      </c>
      <c r="O39" s="6">
        <f>'8'!K38</f>
        <v>0.5848625146729004</v>
      </c>
      <c r="P39" s="6">
        <f t="shared" si="46"/>
        <v>0.69856178150209924</v>
      </c>
      <c r="Q39" s="6">
        <f t="shared" si="47"/>
        <v>0.74538107175671264</v>
      </c>
      <c r="R39" s="6">
        <f>'1'!AC39</f>
        <v>0.67527278927639012</v>
      </c>
      <c r="S39" s="6">
        <f>'1'!AE39</f>
        <v>0.74421387292171493</v>
      </c>
      <c r="T39" s="6">
        <f>'2'!AC39</f>
        <v>0.29239520798013746</v>
      </c>
      <c r="U39" s="6">
        <f>'2'!AE39</f>
        <v>0.4313982451549645</v>
      </c>
      <c r="V39" s="6">
        <f>'3'!J40</f>
        <v>0.53141926966817787</v>
      </c>
      <c r="W39" s="6">
        <f>'8'!P38</f>
        <v>0.4770136998849614</v>
      </c>
      <c r="X39" s="6">
        <f t="shared" si="48"/>
        <v>0.60277377024680068</v>
      </c>
      <c r="Y39" s="6">
        <f t="shared" si="49"/>
        <v>0.66493283251601076</v>
      </c>
      <c r="Z39" s="6">
        <f>'1'!AM39</f>
        <v>0.85979923416727111</v>
      </c>
      <c r="AA39" s="6">
        <f>'1'!AO39</f>
        <v>0.87894327974503739</v>
      </c>
      <c r="AB39" s="6">
        <f>'2'!AM39</f>
        <v>0.28517620153358997</v>
      </c>
      <c r="AC39" s="6">
        <f>'2'!AO39</f>
        <v>0.42238317993266561</v>
      </c>
      <c r="AD39" s="6">
        <f>'3'!M40</f>
        <v>0.48505573871456531</v>
      </c>
      <c r="AE39" s="6">
        <f>'8'!U38</f>
        <v>0.43867282577347827</v>
      </c>
      <c r="AF39" s="6">
        <f t="shared" si="50"/>
        <v>0.72274994051925312</v>
      </c>
      <c r="AG39" s="6">
        <f t="shared" si="51"/>
        <v>0.74987147026359702</v>
      </c>
      <c r="AH39" s="6">
        <f>'1'!AW39</f>
        <v>0.7017231896591124</v>
      </c>
      <c r="AI39" s="6">
        <f>'1'!AY39</f>
        <v>0.76482296522069038</v>
      </c>
      <c r="AJ39" s="6">
        <f>'2'!AW39</f>
        <v>0.33320512808936692</v>
      </c>
      <c r="AK39" s="6">
        <f>'2'!AY39</f>
        <v>0.47979225151140925</v>
      </c>
      <c r="AL39" s="6">
        <f>'3'!P40</f>
        <v>0.52870155496207683</v>
      </c>
      <c r="AM39" s="6">
        <f>'8'!Z38</f>
        <v>0.46561161680441382</v>
      </c>
      <c r="AN39" s="6">
        <f t="shared" si="52"/>
        <v>0.6239580627469643</v>
      </c>
      <c r="AO39" s="6">
        <f t="shared" si="53"/>
        <v>0.68278661798227325</v>
      </c>
      <c r="AP39" s="6">
        <f>'1'!BG39</f>
        <v>0.70196198247779396</v>
      </c>
      <c r="AQ39" s="6">
        <f>'1'!BI39</f>
        <v>0.76500686827176156</v>
      </c>
      <c r="AR39" s="6">
        <f>'2'!BG39</f>
        <v>0.35272385979242837</v>
      </c>
      <c r="AS39" s="6">
        <f>'2'!BI39</f>
        <v>0.50153429706368002</v>
      </c>
      <c r="AT39" s="6">
        <f>'3'!S40</f>
        <v>0.5104226138830229</v>
      </c>
      <c r="AU39" s="6">
        <f>'8'!AE38</f>
        <v>0.52665993777864373</v>
      </c>
      <c r="AV39" s="6">
        <f t="shared" si="54"/>
        <v>0.63035402887986525</v>
      </c>
      <c r="AW39" s="6">
        <f t="shared" si="55"/>
        <v>0.68936649266276773</v>
      </c>
      <c r="AX39" s="6">
        <f>'1'!BQ39</f>
        <v>0.78354061085290583</v>
      </c>
      <c r="AY39" s="6">
        <f>'1'!BS39</f>
        <v>0.82571091304622868</v>
      </c>
      <c r="AZ39" s="6">
        <f>'2'!BQ39</f>
        <v>0.36788563402178903</v>
      </c>
      <c r="BA39" s="6">
        <f>'2'!BS39</f>
        <v>0.517857374220142</v>
      </c>
      <c r="BB39" s="6">
        <f>'3'!V40</f>
        <v>0.43102361829978464</v>
      </c>
      <c r="BC39" s="6">
        <f>'8'!AJ38</f>
        <v>0.48688046598010337</v>
      </c>
      <c r="BD39" s="6">
        <f t="shared" si="56"/>
        <v>0.67705739942720178</v>
      </c>
      <c r="BE39" s="6">
        <f t="shared" si="57"/>
        <v>0.72157378498236302</v>
      </c>
      <c r="BF39" s="6">
        <f>'1'!CA39</f>
        <v>0.74467244825391565</v>
      </c>
      <c r="BG39" s="6">
        <f>'1'!CC39</f>
        <v>0.79730374191669284</v>
      </c>
      <c r="BH39" s="6">
        <f>'2'!CA39</f>
        <v>0.38674450904803453</v>
      </c>
      <c r="BI39" s="6">
        <f>'2'!CC39</f>
        <v>0.53751641872552847</v>
      </c>
      <c r="BJ39" s="6">
        <f>'3'!Y40</f>
        <v>0.48791329083836266</v>
      </c>
      <c r="BK39" s="6">
        <f>'8'!AO38</f>
        <v>0.56188620116232069</v>
      </c>
      <c r="BL39" s="6">
        <f t="shared" si="58"/>
        <v>0.66492511388261266</v>
      </c>
      <c r="BM39" s="6">
        <f t="shared" si="59"/>
        <v>0.71684421041430624</v>
      </c>
      <c r="BN39" s="6">
        <f>'1'!CK39</f>
        <v>0.62929607670513943</v>
      </c>
      <c r="BO39" s="6">
        <f>'1'!CM39</f>
        <v>0.7072152288484157</v>
      </c>
      <c r="BP39" s="6">
        <f>'2'!CK39</f>
        <v>0.5290269549123181</v>
      </c>
      <c r="BQ39" s="6">
        <f>'2'!CM39</f>
        <v>0.66700270311699295</v>
      </c>
      <c r="BR39" s="6">
        <f>'3'!AB40</f>
        <v>0.53743310384992826</v>
      </c>
      <c r="BS39" s="6">
        <f>'8'!AT38</f>
        <v>0.66352985021948163</v>
      </c>
      <c r="BT39" s="6">
        <f t="shared" si="60"/>
        <v>0.61350624459177039</v>
      </c>
      <c r="BU39" s="6">
        <f t="shared" si="61"/>
        <v>0.68184722591253122</v>
      </c>
      <c r="BV39" s="6">
        <f>'1'!CU39</f>
        <v>0.91009907565932369</v>
      </c>
      <c r="BW39" s="6">
        <f>'1'!CW39</f>
        <v>0.91239072433209589</v>
      </c>
      <c r="BX39" s="6">
        <f>'2'!CU39</f>
        <v>0.70950221607032771</v>
      </c>
      <c r="BY39" s="6">
        <f>'2'!CW39</f>
        <v>0.79716007307165004</v>
      </c>
      <c r="BZ39" s="6">
        <f>'3'!AE40</f>
        <v>0.69737713917490041</v>
      </c>
      <c r="CA39" s="6">
        <f>'8'!AY38</f>
        <v>0.69734402971380804</v>
      </c>
      <c r="CB39" s="6">
        <f t="shared" si="62"/>
        <v>0.8474916914574302</v>
      </c>
      <c r="CC39" s="6">
        <f t="shared" si="63"/>
        <v>0.8578616312285029</v>
      </c>
      <c r="CD39" s="6">
        <f>'1'!DE39</f>
        <v>0.81834839778326018</v>
      </c>
      <c r="CE39" s="6">
        <f>'1'!DG39</f>
        <v>0.85040374544154507</v>
      </c>
      <c r="CF39" s="6">
        <f>'2'!DE39</f>
        <v>0.42132585794379557</v>
      </c>
      <c r="CG39" s="6">
        <f>'2'!DG39</f>
        <v>0.5718590674304701</v>
      </c>
      <c r="CH39" s="6">
        <f>'3'!AH40</f>
        <v>0.3620834712952492</v>
      </c>
      <c r="CI39" s="6">
        <f>'8'!BD38</f>
        <v>0.57900957962925936</v>
      </c>
      <c r="CJ39" s="6">
        <f t="shared" si="64"/>
        <v>0.70908576933511247</v>
      </c>
      <c r="CK39" s="6">
        <f t="shared" si="65"/>
        <v>0.74657783364457941</v>
      </c>
    </row>
    <row r="41" spans="1:89">
      <c r="B41" s="6" t="s">
        <v>667</v>
      </c>
      <c r="R41" s="6" t="s">
        <v>667</v>
      </c>
      <c r="AH41" s="6" t="s">
        <v>667</v>
      </c>
      <c r="AX41" s="6" t="s">
        <v>667</v>
      </c>
      <c r="BN41" s="6" t="s">
        <v>667</v>
      </c>
      <c r="CD41" s="6" t="s">
        <v>667</v>
      </c>
    </row>
    <row r="42" spans="1:89">
      <c r="A42" s="1" t="s">
        <v>1095</v>
      </c>
      <c r="B42" s="6">
        <f>B39-B6</f>
        <v>0.54518730650341241</v>
      </c>
      <c r="C42" s="6">
        <f t="shared" ref="C42:BN42" si="66">C39-C6</f>
        <v>0.51032851322475536</v>
      </c>
      <c r="D42" s="6">
        <f t="shared" si="66"/>
        <v>0.18702026138503045</v>
      </c>
      <c r="E42" s="6">
        <f t="shared" si="66"/>
        <v>0.22001775453536837</v>
      </c>
      <c r="F42" s="6">
        <f t="shared" si="66"/>
        <v>-0.15170097964813423</v>
      </c>
      <c r="G42" s="6">
        <f t="shared" si="66"/>
        <v>-9.673124492063423E-2</v>
      </c>
      <c r="H42" s="6">
        <f t="shared" si="66"/>
        <v>0.3754899182340149</v>
      </c>
      <c r="I42" s="6">
        <f t="shared" si="66"/>
        <v>0.35438851225398882</v>
      </c>
      <c r="J42" s="6">
        <f t="shared" si="66"/>
        <v>0.68866098014289923</v>
      </c>
      <c r="K42" s="6">
        <f t="shared" si="66"/>
        <v>0.73403302928035474</v>
      </c>
      <c r="L42" s="6">
        <f t="shared" si="66"/>
        <v>0.28142189920756272</v>
      </c>
      <c r="M42" s="6">
        <f t="shared" si="66"/>
        <v>0.37248419009487344</v>
      </c>
      <c r="N42" s="6">
        <f t="shared" si="66"/>
        <v>0.19911858014967648</v>
      </c>
      <c r="O42" s="6">
        <f t="shared" si="66"/>
        <v>0.12388028874134982</v>
      </c>
      <c r="P42" s="6">
        <f t="shared" si="66"/>
        <v>0.54250476290988836</v>
      </c>
      <c r="Q42" s="6">
        <f>Q39-Q6</f>
        <v>0.58337142639483841</v>
      </c>
      <c r="R42" s="6">
        <f t="shared" si="66"/>
        <v>0.49235702135212167</v>
      </c>
      <c r="S42" s="6">
        <f t="shared" si="66"/>
        <v>0.50964439225751623</v>
      </c>
      <c r="T42" s="6">
        <f t="shared" si="66"/>
        <v>0.20906187464680415</v>
      </c>
      <c r="U42" s="6">
        <f t="shared" si="66"/>
        <v>0.34806491182163107</v>
      </c>
      <c r="V42" s="6">
        <f t="shared" si="66"/>
        <v>0.1131695068966555</v>
      </c>
      <c r="W42" s="6">
        <f t="shared" si="66"/>
        <v>6.7707993659821275E-4</v>
      </c>
      <c r="X42" s="6">
        <f t="shared" si="66"/>
        <v>0.37694076109449093</v>
      </c>
      <c r="Y42" s="6">
        <f t="shared" si="66"/>
        <v>0.40294222444574979</v>
      </c>
      <c r="Z42" s="6">
        <f t="shared" si="66"/>
        <v>0.60640748110886267</v>
      </c>
      <c r="AA42" s="6">
        <f t="shared" si="66"/>
        <v>0.55100325599474953</v>
      </c>
      <c r="AB42" s="6">
        <f t="shared" si="66"/>
        <v>0.16780543297973516</v>
      </c>
      <c r="AC42" s="6">
        <f t="shared" si="66"/>
        <v>0.26545918992994955</v>
      </c>
      <c r="AD42" s="6">
        <f t="shared" si="66"/>
        <v>-3.2531742343616221E-2</v>
      </c>
      <c r="AE42" s="6">
        <f t="shared" si="66"/>
        <v>-0.13055237024962024</v>
      </c>
      <c r="AF42" s="6">
        <f t="shared" si="66"/>
        <v>0.4249573688148538</v>
      </c>
      <c r="AG42" s="6">
        <f t="shared" si="66"/>
        <v>0.39593978692999587</v>
      </c>
      <c r="AH42" s="6">
        <f t="shared" si="66"/>
        <v>0.57899114521541606</v>
      </c>
      <c r="AI42" s="6">
        <f t="shared" si="66"/>
        <v>0.61855202916966778</v>
      </c>
      <c r="AJ42" s="6">
        <f t="shared" si="66"/>
        <v>0.15941539384118419</v>
      </c>
      <c r="AK42" s="6">
        <f t="shared" si="66"/>
        <v>0.21890002878896625</v>
      </c>
      <c r="AL42" s="6">
        <f t="shared" si="66"/>
        <v>0.19979916225983746</v>
      </c>
      <c r="AM42" s="6">
        <f t="shared" si="66"/>
        <v>-6.6216705504859086E-2</v>
      </c>
      <c r="AN42" s="6">
        <f t="shared" si="66"/>
        <v>0.43459358671040738</v>
      </c>
      <c r="AO42" s="6">
        <f t="shared" si="66"/>
        <v>0.4682346689731619</v>
      </c>
      <c r="AP42" s="6">
        <f t="shared" si="66"/>
        <v>0.52502158672079735</v>
      </c>
      <c r="AQ42" s="6">
        <f t="shared" si="66"/>
        <v>0.53882301522800324</v>
      </c>
      <c r="AR42" s="6">
        <f t="shared" si="66"/>
        <v>0.17704631923539774</v>
      </c>
      <c r="AS42" s="6">
        <f t="shared" si="66"/>
        <v>0.23747702028123296</v>
      </c>
      <c r="AT42" s="6">
        <f t="shared" si="66"/>
        <v>-6.9475190171386036E-2</v>
      </c>
      <c r="AU42" s="6">
        <f t="shared" si="66"/>
        <v>-5.2980522345356773E-2</v>
      </c>
      <c r="AV42" s="6">
        <f t="shared" si="66"/>
        <v>0.37297417137642358</v>
      </c>
      <c r="AW42" s="6">
        <f t="shared" si="66"/>
        <v>0.38867824143605129</v>
      </c>
      <c r="AX42" s="6">
        <f t="shared" si="66"/>
        <v>0.53163581195102494</v>
      </c>
      <c r="AY42" s="6">
        <f t="shared" si="66"/>
        <v>0.49964312635585728</v>
      </c>
      <c r="AZ42" s="6">
        <f t="shared" si="66"/>
        <v>0.16007704464748207</v>
      </c>
      <c r="BA42" s="6">
        <f t="shared" si="66"/>
        <v>0.20251251068805598</v>
      </c>
      <c r="BB42" s="6">
        <f t="shared" si="66"/>
        <v>-0.31441190533763019</v>
      </c>
      <c r="BC42" s="6">
        <f t="shared" si="66"/>
        <v>-0.2115439154192682</v>
      </c>
      <c r="BD42" s="6">
        <f t="shared" si="66"/>
        <v>0.33555719075477575</v>
      </c>
      <c r="BE42" s="6">
        <f t="shared" si="66"/>
        <v>0.31740585744221578</v>
      </c>
      <c r="BF42" s="6">
        <f t="shared" si="66"/>
        <v>0.52844610336793152</v>
      </c>
      <c r="BG42" s="6">
        <f t="shared" si="66"/>
        <v>0.51738107851022708</v>
      </c>
      <c r="BH42" s="6">
        <f t="shared" si="66"/>
        <v>0.14928190537500186</v>
      </c>
      <c r="BI42" s="6">
        <f t="shared" si="66"/>
        <v>0.1786861517759516</v>
      </c>
      <c r="BJ42" s="6">
        <f t="shared" si="66"/>
        <v>1.0251230524263688E-2</v>
      </c>
      <c r="BK42" s="6">
        <f t="shared" si="66"/>
        <v>-7.0114534961060349E-2</v>
      </c>
      <c r="BL42" s="6">
        <f t="shared" si="66"/>
        <v>0.37885413245137251</v>
      </c>
      <c r="BM42" s="6">
        <f t="shared" si="66"/>
        <v>0.37404903969107456</v>
      </c>
      <c r="BN42" s="6">
        <f t="shared" si="66"/>
        <v>0.36428645968256018</v>
      </c>
      <c r="BO42" s="6">
        <f t="shared" ref="BO42:CK42" si="67">BO39-BO6</f>
        <v>0.36478097188342601</v>
      </c>
      <c r="BP42" s="6">
        <f t="shared" si="67"/>
        <v>0.24766508343109378</v>
      </c>
      <c r="BQ42" s="6">
        <f t="shared" si="67"/>
        <v>0.24944229291394965</v>
      </c>
      <c r="BR42" s="6">
        <f t="shared" si="67"/>
        <v>0.18824408285168936</v>
      </c>
      <c r="BS42" s="6">
        <f t="shared" si="67"/>
        <v>-5.9692139137137779E-2</v>
      </c>
      <c r="BT42" s="6">
        <f t="shared" si="67"/>
        <v>0.29262222449235664</v>
      </c>
      <c r="BU42" s="6">
        <f t="shared" si="67"/>
        <v>0.29314610398124824</v>
      </c>
      <c r="BV42" s="6">
        <f t="shared" si="67"/>
        <v>0.51783768430539556</v>
      </c>
      <c r="BW42" s="6">
        <f t="shared" si="67"/>
        <v>0.42495308800758846</v>
      </c>
      <c r="BX42" s="6">
        <f t="shared" si="67"/>
        <v>0.15901224543035763</v>
      </c>
      <c r="BY42" s="6">
        <f t="shared" si="67"/>
        <v>0.1129914837235062</v>
      </c>
      <c r="BZ42" s="6">
        <f t="shared" si="67"/>
        <v>6.2447084590893098E-3</v>
      </c>
      <c r="CA42" s="6">
        <f t="shared" si="67"/>
        <v>-2.269691470025903E-2</v>
      </c>
      <c r="CB42" s="6">
        <f t="shared" si="67"/>
        <v>0.37674238293269569</v>
      </c>
      <c r="CC42" s="6">
        <f t="shared" si="67"/>
        <v>0.30712108935354554</v>
      </c>
      <c r="CD42" s="6">
        <f t="shared" si="67"/>
        <v>0.497234871903943</v>
      </c>
      <c r="CE42" s="6">
        <f t="shared" si="67"/>
        <v>0.44111435857970382</v>
      </c>
      <c r="CF42" s="6">
        <f t="shared" si="67"/>
        <v>0.15396328164928602</v>
      </c>
      <c r="CG42" s="6">
        <f t="shared" si="67"/>
        <v>0.17236505538518976</v>
      </c>
      <c r="CH42" s="6">
        <f t="shared" si="67"/>
        <v>-0.30142893135345161</v>
      </c>
      <c r="CI42" s="6">
        <f t="shared" si="67"/>
        <v>-3.1515797775993448E-2</v>
      </c>
      <c r="CJ42" s="6">
        <f t="shared" si="67"/>
        <v>0.3301662655847441</v>
      </c>
      <c r="CK42" s="6">
        <f t="shared" si="67"/>
        <v>0.29272208363136715</v>
      </c>
    </row>
    <row r="43" spans="1:89">
      <c r="B43" s="6" t="s">
        <v>19</v>
      </c>
      <c r="R43" s="6" t="s">
        <v>301</v>
      </c>
      <c r="AH43" s="6" t="s">
        <v>301</v>
      </c>
      <c r="AX43" s="6" t="s">
        <v>301</v>
      </c>
      <c r="BN43" s="6" t="s">
        <v>301</v>
      </c>
      <c r="CD43" s="6" t="s">
        <v>301</v>
      </c>
    </row>
    <row r="44" spans="1:89">
      <c r="B44" s="6" t="s">
        <v>1092</v>
      </c>
    </row>
    <row r="45" spans="1:89">
      <c r="B45" s="6" t="s">
        <v>1163</v>
      </c>
    </row>
  </sheetData>
  <phoneticPr fontId="2" type="noConversion"/>
  <pageMargins left="0.35433070866141736" right="0.35433070866141736" top="0.39370078740157483" bottom="0.39370078740157483" header="0.51181102362204722" footer="0.51181102362204722"/>
  <pageSetup scale="80" orientation="landscape" horizontalDpi="360" verticalDpi="360" r:id="rId1"/>
  <headerFooter alignWithMargins="0"/>
  <colBreaks count="5" manualBreakCount="5">
    <brk id="17" max="56" man="1"/>
    <brk id="33" max="1048575" man="1"/>
    <brk id="49" max="1048575" man="1"/>
    <brk id="65" max="56" man="1"/>
    <brk id="81" max="1048575" man="1"/>
  </colBreaks>
</worksheet>
</file>

<file path=xl/worksheets/sheet12.xml><?xml version="1.0" encoding="utf-8"?>
<worksheet xmlns="http://schemas.openxmlformats.org/spreadsheetml/2006/main" xmlns:r="http://schemas.openxmlformats.org/officeDocument/2006/relationships">
  <dimension ref="A1:BO54"/>
  <sheetViews>
    <sheetView view="pageBreakPreview" zoomScaleSheetLayoutView="100" workbookViewId="0">
      <pane xSplit="1" ySplit="4" topLeftCell="B5" activePane="bottomRight" state="frozen"/>
      <selection activeCell="O54" sqref="O54"/>
      <selection pane="topRight" activeCell="O54" sqref="O54"/>
      <selection pane="bottomLeft" activeCell="O54" sqref="O54"/>
      <selection pane="bottomRight" activeCell="O54" sqref="O54"/>
    </sheetView>
  </sheetViews>
  <sheetFormatPr defaultColWidth="8.875" defaultRowHeight="12.75"/>
  <cols>
    <col min="1" max="1" width="8.875" style="1"/>
    <col min="2" max="67" width="8.875" style="6"/>
    <col min="68" max="16384" width="8.875" style="1"/>
  </cols>
  <sheetData>
    <row r="1" spans="1:67">
      <c r="B1" s="6" t="s">
        <v>110</v>
      </c>
      <c r="M1" s="6" t="s">
        <v>111</v>
      </c>
      <c r="X1" s="6" t="s">
        <v>112</v>
      </c>
      <c r="AI1" s="6" t="s">
        <v>113</v>
      </c>
      <c r="AT1" s="6" t="s">
        <v>114</v>
      </c>
      <c r="BE1" s="6" t="s">
        <v>115</v>
      </c>
    </row>
    <row r="3" spans="1:67">
      <c r="B3" s="6" t="s">
        <v>26</v>
      </c>
      <c r="M3" s="6" t="s">
        <v>30</v>
      </c>
      <c r="X3" s="6" t="s">
        <v>29</v>
      </c>
      <c r="AI3" s="6" t="s">
        <v>28</v>
      </c>
      <c r="AT3" s="6" t="s">
        <v>27</v>
      </c>
      <c r="BE3" s="6" t="s">
        <v>144</v>
      </c>
    </row>
    <row r="4" spans="1:67">
      <c r="B4" s="6" t="s">
        <v>272</v>
      </c>
      <c r="C4" s="6" t="s">
        <v>366</v>
      </c>
      <c r="D4" s="6" t="s">
        <v>367</v>
      </c>
      <c r="E4" s="6" t="s">
        <v>368</v>
      </c>
      <c r="F4" s="6" t="s">
        <v>369</v>
      </c>
      <c r="G4" s="6" t="s">
        <v>370</v>
      </c>
      <c r="H4" s="6" t="s">
        <v>371</v>
      </c>
      <c r="I4" s="6" t="s">
        <v>372</v>
      </c>
      <c r="J4" s="6" t="s">
        <v>373</v>
      </c>
      <c r="K4" s="6" t="s">
        <v>374</v>
      </c>
      <c r="L4" s="6" t="s">
        <v>375</v>
      </c>
      <c r="M4" s="6" t="s">
        <v>272</v>
      </c>
      <c r="N4" s="6" t="s">
        <v>366</v>
      </c>
      <c r="O4" s="6" t="s">
        <v>367</v>
      </c>
      <c r="P4" s="6" t="s">
        <v>368</v>
      </c>
      <c r="Q4" s="6" t="s">
        <v>369</v>
      </c>
      <c r="R4" s="6" t="s">
        <v>370</v>
      </c>
      <c r="S4" s="6" t="s">
        <v>371</v>
      </c>
      <c r="T4" s="6" t="s">
        <v>372</v>
      </c>
      <c r="U4" s="6" t="s">
        <v>373</v>
      </c>
      <c r="V4" s="6" t="s">
        <v>374</v>
      </c>
      <c r="W4" s="6" t="s">
        <v>375</v>
      </c>
      <c r="X4" s="6" t="s">
        <v>272</v>
      </c>
      <c r="Y4" s="6" t="s">
        <v>366</v>
      </c>
      <c r="Z4" s="6" t="s">
        <v>367</v>
      </c>
      <c r="AA4" s="6" t="s">
        <v>368</v>
      </c>
      <c r="AB4" s="6" t="s">
        <v>369</v>
      </c>
      <c r="AC4" s="6" t="s">
        <v>370</v>
      </c>
      <c r="AD4" s="6" t="s">
        <v>371</v>
      </c>
      <c r="AE4" s="6" t="s">
        <v>372</v>
      </c>
      <c r="AF4" s="6" t="s">
        <v>373</v>
      </c>
      <c r="AG4" s="6" t="s">
        <v>374</v>
      </c>
      <c r="AH4" s="6" t="s">
        <v>375</v>
      </c>
      <c r="AI4" s="6" t="s">
        <v>272</v>
      </c>
      <c r="AJ4" s="6" t="s">
        <v>366</v>
      </c>
      <c r="AK4" s="6" t="s">
        <v>367</v>
      </c>
      <c r="AL4" s="6" t="s">
        <v>368</v>
      </c>
      <c r="AM4" s="6" t="s">
        <v>369</v>
      </c>
      <c r="AN4" s="6" t="s">
        <v>370</v>
      </c>
      <c r="AO4" s="6" t="s">
        <v>371</v>
      </c>
      <c r="AP4" s="6" t="s">
        <v>372</v>
      </c>
      <c r="AQ4" s="6" t="s">
        <v>373</v>
      </c>
      <c r="AR4" s="6" t="s">
        <v>374</v>
      </c>
      <c r="AS4" s="6" t="s">
        <v>375</v>
      </c>
      <c r="AT4" s="6" t="s">
        <v>272</v>
      </c>
      <c r="AU4" s="6" t="s">
        <v>366</v>
      </c>
      <c r="AV4" s="6" t="s">
        <v>367</v>
      </c>
      <c r="AW4" s="6" t="s">
        <v>368</v>
      </c>
      <c r="AX4" s="6" t="s">
        <v>369</v>
      </c>
      <c r="AY4" s="6" t="s">
        <v>370</v>
      </c>
      <c r="AZ4" s="6" t="s">
        <v>371</v>
      </c>
      <c r="BA4" s="6" t="s">
        <v>372</v>
      </c>
      <c r="BB4" s="6" t="s">
        <v>373</v>
      </c>
      <c r="BC4" s="6" t="s">
        <v>374</v>
      </c>
      <c r="BD4" s="6" t="s">
        <v>375</v>
      </c>
      <c r="BE4" s="6" t="s">
        <v>272</v>
      </c>
      <c r="BF4" s="6" t="s">
        <v>366</v>
      </c>
      <c r="BG4" s="6" t="s">
        <v>367</v>
      </c>
      <c r="BH4" s="6" t="s">
        <v>368</v>
      </c>
      <c r="BI4" s="6" t="s">
        <v>369</v>
      </c>
      <c r="BJ4" s="6" t="s">
        <v>370</v>
      </c>
      <c r="BK4" s="6" t="s">
        <v>371</v>
      </c>
      <c r="BL4" s="6" t="s">
        <v>372</v>
      </c>
      <c r="BM4" s="6" t="s">
        <v>373</v>
      </c>
      <c r="BN4" s="6" t="s">
        <v>374</v>
      </c>
      <c r="BO4" s="6" t="s">
        <v>375</v>
      </c>
    </row>
    <row r="5" spans="1:67" hidden="1">
      <c r="A5" s="1">
        <v>1971</v>
      </c>
      <c r="B5" s="6" t="e">
        <f>'9'!#REF!</f>
        <v>#REF!</v>
      </c>
      <c r="C5" s="6" t="e">
        <f>'9'!#REF!</f>
        <v>#REF!</v>
      </c>
      <c r="D5" s="6" t="e">
        <f>'9'!#REF!</f>
        <v>#REF!</v>
      </c>
      <c r="E5" s="6" t="e">
        <f>'9'!#REF!</f>
        <v>#REF!</v>
      </c>
      <c r="F5" s="6" t="e">
        <f>'9'!#REF!</f>
        <v>#REF!</v>
      </c>
      <c r="G5" s="6" t="e">
        <f>'9'!#REF!</f>
        <v>#REF!</v>
      </c>
      <c r="H5" s="6" t="e">
        <f>'9'!#REF!</f>
        <v>#REF!</v>
      </c>
      <c r="I5" s="6" t="e">
        <f>'9'!#REF!</f>
        <v>#REF!</v>
      </c>
      <c r="J5" s="6" t="e">
        <f>'9'!#REF!</f>
        <v>#REF!</v>
      </c>
      <c r="K5" s="6" t="e">
        <f>'9'!#REF!</f>
        <v>#REF!</v>
      </c>
      <c r="L5" s="6" t="e">
        <f>'9'!#REF!</f>
        <v>#REF!</v>
      </c>
      <c r="M5" s="6" t="e">
        <f>'9'!#REF!</f>
        <v>#REF!</v>
      </c>
      <c r="N5" s="6" t="e">
        <f>'9'!#REF!</f>
        <v>#REF!</v>
      </c>
      <c r="O5" s="6" t="e">
        <f>'9'!#REF!</f>
        <v>#REF!</v>
      </c>
      <c r="P5" s="6" t="e">
        <f>'9'!#REF!</f>
        <v>#REF!</v>
      </c>
      <c r="Q5" s="6" t="e">
        <f>'9'!#REF!</f>
        <v>#REF!</v>
      </c>
      <c r="R5" s="6" t="e">
        <f>'9'!#REF!</f>
        <v>#REF!</v>
      </c>
      <c r="S5" s="6" t="e">
        <f>'9'!#REF!</f>
        <v>#REF!</v>
      </c>
      <c r="T5" s="6" t="e">
        <f>'9'!#REF!</f>
        <v>#REF!</v>
      </c>
      <c r="U5" s="6" t="e">
        <f>'9'!#REF!</f>
        <v>#REF!</v>
      </c>
      <c r="V5" s="6" t="e">
        <f>'9'!#REF!</f>
        <v>#REF!</v>
      </c>
      <c r="W5" s="6" t="e">
        <f>'9'!#REF!</f>
        <v>#REF!</v>
      </c>
      <c r="X5" s="6" t="e">
        <f>'9'!#REF!</f>
        <v>#REF!</v>
      </c>
      <c r="Y5" s="6" t="e">
        <f>'9'!#REF!</f>
        <v>#REF!</v>
      </c>
      <c r="Z5" s="6" t="e">
        <f>'9'!#REF!</f>
        <v>#REF!</v>
      </c>
      <c r="AA5" s="6" t="e">
        <f>'9'!#REF!</f>
        <v>#REF!</v>
      </c>
      <c r="AB5" s="6" t="e">
        <f>'9'!#REF!</f>
        <v>#REF!</v>
      </c>
      <c r="AC5" s="6" t="e">
        <f>'9'!#REF!</f>
        <v>#REF!</v>
      </c>
      <c r="AD5" s="6" t="e">
        <f>'9'!#REF!</f>
        <v>#REF!</v>
      </c>
      <c r="AE5" s="6" t="e">
        <f>'9'!#REF!</f>
        <v>#REF!</v>
      </c>
      <c r="AF5" s="6" t="e">
        <f>'9'!#REF!</f>
        <v>#REF!</v>
      </c>
      <c r="AG5" s="6" t="e">
        <f>'9'!#REF!</f>
        <v>#REF!</v>
      </c>
      <c r="AH5" s="6" t="e">
        <f>'9'!#REF!</f>
        <v>#REF!</v>
      </c>
      <c r="AI5" s="6" t="e">
        <f>'9'!#REF!</f>
        <v>#REF!</v>
      </c>
      <c r="AJ5" s="6" t="e">
        <f>'9'!#REF!</f>
        <v>#REF!</v>
      </c>
      <c r="AK5" s="6" t="e">
        <f>'9'!#REF!</f>
        <v>#REF!</v>
      </c>
      <c r="AL5" s="6" t="e">
        <f>'9'!#REF!</f>
        <v>#REF!</v>
      </c>
      <c r="AM5" s="6" t="e">
        <f>'9'!#REF!</f>
        <v>#REF!</v>
      </c>
      <c r="AN5" s="6" t="e">
        <f>'9'!#REF!</f>
        <v>#REF!</v>
      </c>
      <c r="AO5" s="6" t="e">
        <f>'9'!#REF!</f>
        <v>#REF!</v>
      </c>
      <c r="AP5" s="6" t="e">
        <f>'9'!#REF!</f>
        <v>#REF!</v>
      </c>
      <c r="AQ5" s="6" t="e">
        <f>'9'!#REF!</f>
        <v>#REF!</v>
      </c>
      <c r="AR5" s="6" t="e">
        <f>'9'!#REF!</f>
        <v>#REF!</v>
      </c>
      <c r="AS5" s="6" t="e">
        <f>'9'!#REF!</f>
        <v>#REF!</v>
      </c>
      <c r="AT5" s="6" t="e">
        <f>'9'!#REF!</f>
        <v>#REF!</v>
      </c>
      <c r="AU5" s="6" t="e">
        <f>'9'!#REF!</f>
        <v>#REF!</v>
      </c>
      <c r="AV5" s="6" t="e">
        <f>'9'!#REF!</f>
        <v>#REF!</v>
      </c>
      <c r="AW5" s="6" t="e">
        <f>'9'!#REF!</f>
        <v>#REF!</v>
      </c>
      <c r="AX5" s="6" t="e">
        <f>'9'!#REF!</f>
        <v>#REF!</v>
      </c>
      <c r="AY5" s="6" t="e">
        <f>'9'!#REF!</f>
        <v>#REF!</v>
      </c>
      <c r="AZ5" s="6" t="e">
        <f>'9'!#REF!</f>
        <v>#REF!</v>
      </c>
      <c r="BA5" s="6" t="e">
        <f>'9'!#REF!</f>
        <v>#REF!</v>
      </c>
      <c r="BB5" s="6" t="e">
        <f>'9'!#REF!</f>
        <v>#REF!</v>
      </c>
      <c r="BC5" s="6" t="e">
        <f>'9'!#REF!</f>
        <v>#REF!</v>
      </c>
      <c r="BD5" s="6" t="e">
        <f>'9'!#REF!</f>
        <v>#REF!</v>
      </c>
      <c r="BE5" s="6" t="e">
        <f>'10'!#REF!</f>
        <v>#REF!</v>
      </c>
      <c r="BF5" s="6" t="e">
        <f>'10'!#REF!</f>
        <v>#REF!</v>
      </c>
      <c r="BG5" s="6" t="e">
        <f>'10'!#REF!</f>
        <v>#REF!</v>
      </c>
      <c r="BH5" s="6" t="e">
        <f>'10'!#REF!</f>
        <v>#REF!</v>
      </c>
      <c r="BI5" s="6" t="e">
        <f>'10'!#REF!</f>
        <v>#REF!</v>
      </c>
      <c r="BJ5" s="6" t="e">
        <f>'10'!#REF!</f>
        <v>#REF!</v>
      </c>
      <c r="BK5" s="6" t="e">
        <f>'10'!#REF!</f>
        <v>#REF!</v>
      </c>
      <c r="BL5" s="6" t="e">
        <f>'10'!#REF!</f>
        <v>#REF!</v>
      </c>
      <c r="BM5" s="6" t="e">
        <f>'10'!#REF!</f>
        <v>#REF!</v>
      </c>
      <c r="BN5" s="6" t="e">
        <f>'10'!#REF!</f>
        <v>#REF!</v>
      </c>
      <c r="BO5" s="6" t="e">
        <f>'10'!#REF!</f>
        <v>#REF!</v>
      </c>
    </row>
    <row r="6" spans="1:67" hidden="1">
      <c r="A6" s="1">
        <v>1972</v>
      </c>
      <c r="B6" s="6" t="e">
        <f>'9'!#REF!</f>
        <v>#REF!</v>
      </c>
      <c r="C6" s="6" t="e">
        <f>'9'!#REF!</f>
        <v>#REF!</v>
      </c>
      <c r="D6" s="6" t="e">
        <f>'9'!#REF!</f>
        <v>#REF!</v>
      </c>
      <c r="E6" s="6" t="e">
        <f>'9'!#REF!</f>
        <v>#REF!</v>
      </c>
      <c r="F6" s="6" t="e">
        <f>'9'!#REF!</f>
        <v>#REF!</v>
      </c>
      <c r="G6" s="6" t="e">
        <f>'9'!#REF!</f>
        <v>#REF!</v>
      </c>
      <c r="H6" s="6" t="e">
        <f>'9'!#REF!</f>
        <v>#REF!</v>
      </c>
      <c r="I6" s="6" t="e">
        <f>'9'!#REF!</f>
        <v>#REF!</v>
      </c>
      <c r="J6" s="6" t="e">
        <f>'9'!#REF!</f>
        <v>#REF!</v>
      </c>
      <c r="K6" s="6" t="e">
        <f>'9'!#REF!</f>
        <v>#REF!</v>
      </c>
      <c r="L6" s="6" t="e">
        <f>'9'!#REF!</f>
        <v>#REF!</v>
      </c>
      <c r="M6" s="6" t="e">
        <f>'9'!#REF!</f>
        <v>#REF!</v>
      </c>
      <c r="N6" s="6" t="e">
        <f>'9'!#REF!</f>
        <v>#REF!</v>
      </c>
      <c r="O6" s="6" t="e">
        <f>'9'!#REF!</f>
        <v>#REF!</v>
      </c>
      <c r="P6" s="6" t="e">
        <f>'9'!#REF!</f>
        <v>#REF!</v>
      </c>
      <c r="Q6" s="6" t="e">
        <f>'9'!#REF!</f>
        <v>#REF!</v>
      </c>
      <c r="R6" s="6" t="e">
        <f>'9'!#REF!</f>
        <v>#REF!</v>
      </c>
      <c r="S6" s="6" t="e">
        <f>'9'!#REF!</f>
        <v>#REF!</v>
      </c>
      <c r="T6" s="6" t="e">
        <f>'9'!#REF!</f>
        <v>#REF!</v>
      </c>
      <c r="U6" s="6" t="e">
        <f>'9'!#REF!</f>
        <v>#REF!</v>
      </c>
      <c r="V6" s="6" t="e">
        <f>'9'!#REF!</f>
        <v>#REF!</v>
      </c>
      <c r="W6" s="6" t="e">
        <f>'9'!#REF!</f>
        <v>#REF!</v>
      </c>
      <c r="X6" s="6" t="e">
        <f>'9'!#REF!</f>
        <v>#REF!</v>
      </c>
      <c r="Y6" s="6" t="e">
        <f>'9'!#REF!</f>
        <v>#REF!</v>
      </c>
      <c r="Z6" s="6" t="e">
        <f>'9'!#REF!</f>
        <v>#REF!</v>
      </c>
      <c r="AA6" s="6" t="e">
        <f>'9'!#REF!</f>
        <v>#REF!</v>
      </c>
      <c r="AB6" s="6" t="e">
        <f>'9'!#REF!</f>
        <v>#REF!</v>
      </c>
      <c r="AC6" s="6" t="e">
        <f>'9'!#REF!</f>
        <v>#REF!</v>
      </c>
      <c r="AD6" s="6" t="e">
        <f>'9'!#REF!</f>
        <v>#REF!</v>
      </c>
      <c r="AE6" s="6" t="e">
        <f>'9'!#REF!</f>
        <v>#REF!</v>
      </c>
      <c r="AF6" s="6" t="e">
        <f>'9'!#REF!</f>
        <v>#REF!</v>
      </c>
      <c r="AG6" s="6" t="e">
        <f>'9'!#REF!</f>
        <v>#REF!</v>
      </c>
      <c r="AH6" s="6" t="e">
        <f>'9'!#REF!</f>
        <v>#REF!</v>
      </c>
      <c r="AI6" s="6" t="e">
        <f>'9'!#REF!</f>
        <v>#REF!</v>
      </c>
      <c r="AJ6" s="6" t="e">
        <f>'9'!#REF!</f>
        <v>#REF!</v>
      </c>
      <c r="AK6" s="6" t="e">
        <f>'9'!#REF!</f>
        <v>#REF!</v>
      </c>
      <c r="AL6" s="6" t="e">
        <f>'9'!#REF!</f>
        <v>#REF!</v>
      </c>
      <c r="AM6" s="6" t="e">
        <f>'9'!#REF!</f>
        <v>#REF!</v>
      </c>
      <c r="AN6" s="6" t="e">
        <f>'9'!#REF!</f>
        <v>#REF!</v>
      </c>
      <c r="AO6" s="6" t="e">
        <f>'9'!#REF!</f>
        <v>#REF!</v>
      </c>
      <c r="AP6" s="6" t="e">
        <f>'9'!#REF!</f>
        <v>#REF!</v>
      </c>
      <c r="AQ6" s="6" t="e">
        <f>'9'!#REF!</f>
        <v>#REF!</v>
      </c>
      <c r="AR6" s="6" t="e">
        <f>'9'!#REF!</f>
        <v>#REF!</v>
      </c>
      <c r="AS6" s="6" t="e">
        <f>'9'!#REF!</f>
        <v>#REF!</v>
      </c>
      <c r="AT6" s="6" t="e">
        <f>'9'!#REF!</f>
        <v>#REF!</v>
      </c>
      <c r="AU6" s="6" t="e">
        <f>'9'!#REF!</f>
        <v>#REF!</v>
      </c>
      <c r="AV6" s="6" t="e">
        <f>'9'!#REF!</f>
        <v>#REF!</v>
      </c>
      <c r="AW6" s="6" t="e">
        <f>'9'!#REF!</f>
        <v>#REF!</v>
      </c>
      <c r="AX6" s="6" t="e">
        <f>'9'!#REF!</f>
        <v>#REF!</v>
      </c>
      <c r="AY6" s="6" t="e">
        <f>'9'!#REF!</f>
        <v>#REF!</v>
      </c>
      <c r="AZ6" s="6" t="e">
        <f>'9'!#REF!</f>
        <v>#REF!</v>
      </c>
      <c r="BA6" s="6" t="e">
        <f>'9'!#REF!</f>
        <v>#REF!</v>
      </c>
      <c r="BB6" s="6" t="e">
        <f>'9'!#REF!</f>
        <v>#REF!</v>
      </c>
      <c r="BC6" s="6" t="e">
        <f>'9'!#REF!</f>
        <v>#REF!</v>
      </c>
      <c r="BD6" s="6" t="e">
        <f>'9'!#REF!</f>
        <v>#REF!</v>
      </c>
      <c r="BE6" s="6" t="e">
        <f>'10'!#REF!</f>
        <v>#REF!</v>
      </c>
      <c r="BF6" s="6" t="e">
        <f>'10'!#REF!</f>
        <v>#REF!</v>
      </c>
      <c r="BG6" s="6" t="e">
        <f>'10'!#REF!</f>
        <v>#REF!</v>
      </c>
      <c r="BH6" s="6" t="e">
        <f>'10'!#REF!</f>
        <v>#REF!</v>
      </c>
      <c r="BI6" s="6" t="e">
        <f>'10'!#REF!</f>
        <v>#REF!</v>
      </c>
      <c r="BJ6" s="6" t="e">
        <f>'10'!#REF!</f>
        <v>#REF!</v>
      </c>
      <c r="BK6" s="6" t="e">
        <f>'10'!#REF!</f>
        <v>#REF!</v>
      </c>
      <c r="BL6" s="6" t="e">
        <f>'10'!#REF!</f>
        <v>#REF!</v>
      </c>
      <c r="BM6" s="6" t="e">
        <f>'10'!#REF!</f>
        <v>#REF!</v>
      </c>
      <c r="BN6" s="6" t="e">
        <f>'10'!#REF!</f>
        <v>#REF!</v>
      </c>
      <c r="BO6" s="6" t="e">
        <f>'10'!#REF!</f>
        <v>#REF!</v>
      </c>
    </row>
    <row r="7" spans="1:67" hidden="1">
      <c r="A7" s="1">
        <v>1973</v>
      </c>
      <c r="B7" s="6" t="e">
        <f>'9'!#REF!</f>
        <v>#REF!</v>
      </c>
      <c r="C7" s="6" t="e">
        <f>'9'!#REF!</f>
        <v>#REF!</v>
      </c>
      <c r="D7" s="6" t="e">
        <f>'9'!#REF!</f>
        <v>#REF!</v>
      </c>
      <c r="E7" s="6" t="e">
        <f>'9'!#REF!</f>
        <v>#REF!</v>
      </c>
      <c r="F7" s="6" t="e">
        <f>'9'!#REF!</f>
        <v>#REF!</v>
      </c>
      <c r="G7" s="6" t="e">
        <f>'9'!#REF!</f>
        <v>#REF!</v>
      </c>
      <c r="H7" s="6" t="e">
        <f>'9'!#REF!</f>
        <v>#REF!</v>
      </c>
      <c r="I7" s="6" t="e">
        <f>'9'!#REF!</f>
        <v>#REF!</v>
      </c>
      <c r="J7" s="6" t="e">
        <f>'9'!#REF!</f>
        <v>#REF!</v>
      </c>
      <c r="K7" s="6" t="e">
        <f>'9'!#REF!</f>
        <v>#REF!</v>
      </c>
      <c r="L7" s="6" t="e">
        <f>'9'!#REF!</f>
        <v>#REF!</v>
      </c>
      <c r="M7" s="6" t="e">
        <f>'9'!#REF!</f>
        <v>#REF!</v>
      </c>
      <c r="N7" s="6" t="e">
        <f>'9'!#REF!</f>
        <v>#REF!</v>
      </c>
      <c r="O7" s="6" t="e">
        <f>'9'!#REF!</f>
        <v>#REF!</v>
      </c>
      <c r="P7" s="6" t="e">
        <f>'9'!#REF!</f>
        <v>#REF!</v>
      </c>
      <c r="Q7" s="6" t="e">
        <f>'9'!#REF!</f>
        <v>#REF!</v>
      </c>
      <c r="R7" s="6" t="e">
        <f>'9'!#REF!</f>
        <v>#REF!</v>
      </c>
      <c r="S7" s="6" t="e">
        <f>'9'!#REF!</f>
        <v>#REF!</v>
      </c>
      <c r="T7" s="6" t="e">
        <f>'9'!#REF!</f>
        <v>#REF!</v>
      </c>
      <c r="U7" s="6" t="e">
        <f>'9'!#REF!</f>
        <v>#REF!</v>
      </c>
      <c r="V7" s="6" t="e">
        <f>'9'!#REF!</f>
        <v>#REF!</v>
      </c>
      <c r="W7" s="6" t="e">
        <f>'9'!#REF!</f>
        <v>#REF!</v>
      </c>
      <c r="X7" s="6" t="e">
        <f>'9'!#REF!</f>
        <v>#REF!</v>
      </c>
      <c r="Y7" s="6" t="e">
        <f>'9'!#REF!</f>
        <v>#REF!</v>
      </c>
      <c r="Z7" s="6" t="e">
        <f>'9'!#REF!</f>
        <v>#REF!</v>
      </c>
      <c r="AA7" s="6" t="e">
        <f>'9'!#REF!</f>
        <v>#REF!</v>
      </c>
      <c r="AB7" s="6" t="e">
        <f>'9'!#REF!</f>
        <v>#REF!</v>
      </c>
      <c r="AC7" s="6" t="e">
        <f>'9'!#REF!</f>
        <v>#REF!</v>
      </c>
      <c r="AD7" s="6" t="e">
        <f>'9'!#REF!</f>
        <v>#REF!</v>
      </c>
      <c r="AE7" s="6" t="e">
        <f>'9'!#REF!</f>
        <v>#REF!</v>
      </c>
      <c r="AF7" s="6" t="e">
        <f>'9'!#REF!</f>
        <v>#REF!</v>
      </c>
      <c r="AG7" s="6" t="e">
        <f>'9'!#REF!</f>
        <v>#REF!</v>
      </c>
      <c r="AH7" s="6" t="e">
        <f>'9'!#REF!</f>
        <v>#REF!</v>
      </c>
      <c r="AI7" s="6" t="e">
        <f>'9'!#REF!</f>
        <v>#REF!</v>
      </c>
      <c r="AJ7" s="6" t="e">
        <f>'9'!#REF!</f>
        <v>#REF!</v>
      </c>
      <c r="AK7" s="6" t="e">
        <f>'9'!#REF!</f>
        <v>#REF!</v>
      </c>
      <c r="AL7" s="6" t="e">
        <f>'9'!#REF!</f>
        <v>#REF!</v>
      </c>
      <c r="AM7" s="6" t="e">
        <f>'9'!#REF!</f>
        <v>#REF!</v>
      </c>
      <c r="AN7" s="6" t="e">
        <f>'9'!#REF!</f>
        <v>#REF!</v>
      </c>
      <c r="AO7" s="6" t="e">
        <f>'9'!#REF!</f>
        <v>#REF!</v>
      </c>
      <c r="AP7" s="6" t="e">
        <f>'9'!#REF!</f>
        <v>#REF!</v>
      </c>
      <c r="AQ7" s="6" t="e">
        <f>'9'!#REF!</f>
        <v>#REF!</v>
      </c>
      <c r="AR7" s="6" t="e">
        <f>'9'!#REF!</f>
        <v>#REF!</v>
      </c>
      <c r="AS7" s="6" t="e">
        <f>'9'!#REF!</f>
        <v>#REF!</v>
      </c>
      <c r="AT7" s="6" t="e">
        <f>'9'!#REF!</f>
        <v>#REF!</v>
      </c>
      <c r="AU7" s="6" t="e">
        <f>'9'!#REF!</f>
        <v>#REF!</v>
      </c>
      <c r="AV7" s="6" t="e">
        <f>'9'!#REF!</f>
        <v>#REF!</v>
      </c>
      <c r="AW7" s="6" t="e">
        <f>'9'!#REF!</f>
        <v>#REF!</v>
      </c>
      <c r="AX7" s="6" t="e">
        <f>'9'!#REF!</f>
        <v>#REF!</v>
      </c>
      <c r="AY7" s="6" t="e">
        <f>'9'!#REF!</f>
        <v>#REF!</v>
      </c>
      <c r="AZ7" s="6" t="e">
        <f>'9'!#REF!</f>
        <v>#REF!</v>
      </c>
      <c r="BA7" s="6" t="e">
        <f>'9'!#REF!</f>
        <v>#REF!</v>
      </c>
      <c r="BB7" s="6" t="e">
        <f>'9'!#REF!</f>
        <v>#REF!</v>
      </c>
      <c r="BC7" s="6" t="e">
        <f>'9'!#REF!</f>
        <v>#REF!</v>
      </c>
      <c r="BD7" s="6" t="e">
        <f>'9'!#REF!</f>
        <v>#REF!</v>
      </c>
      <c r="BE7" s="6" t="e">
        <f>'10'!#REF!</f>
        <v>#REF!</v>
      </c>
      <c r="BF7" s="6" t="e">
        <f>'10'!#REF!</f>
        <v>#REF!</v>
      </c>
      <c r="BG7" s="6" t="e">
        <f>'10'!#REF!</f>
        <v>#REF!</v>
      </c>
      <c r="BH7" s="6" t="e">
        <f>'10'!#REF!</f>
        <v>#REF!</v>
      </c>
      <c r="BI7" s="6" t="e">
        <f>'10'!#REF!</f>
        <v>#REF!</v>
      </c>
      <c r="BJ7" s="6" t="e">
        <f>'10'!#REF!</f>
        <v>#REF!</v>
      </c>
      <c r="BK7" s="6" t="e">
        <f>'10'!#REF!</f>
        <v>#REF!</v>
      </c>
      <c r="BL7" s="6" t="e">
        <f>'10'!#REF!</f>
        <v>#REF!</v>
      </c>
      <c r="BM7" s="6" t="e">
        <f>'10'!#REF!</f>
        <v>#REF!</v>
      </c>
      <c r="BN7" s="6" t="e">
        <f>'10'!#REF!</f>
        <v>#REF!</v>
      </c>
      <c r="BO7" s="6" t="e">
        <f>'10'!#REF!</f>
        <v>#REF!</v>
      </c>
    </row>
    <row r="8" spans="1:67" hidden="1">
      <c r="A8" s="1">
        <v>1974</v>
      </c>
      <c r="B8" s="6" t="e">
        <f>'9'!#REF!</f>
        <v>#REF!</v>
      </c>
      <c r="C8" s="6" t="e">
        <f>'9'!#REF!</f>
        <v>#REF!</v>
      </c>
      <c r="D8" s="6" t="e">
        <f>'9'!#REF!</f>
        <v>#REF!</v>
      </c>
      <c r="E8" s="6" t="e">
        <f>'9'!#REF!</f>
        <v>#REF!</v>
      </c>
      <c r="F8" s="6" t="e">
        <f>'9'!#REF!</f>
        <v>#REF!</v>
      </c>
      <c r="G8" s="6" t="e">
        <f>'9'!#REF!</f>
        <v>#REF!</v>
      </c>
      <c r="H8" s="6" t="e">
        <f>'9'!#REF!</f>
        <v>#REF!</v>
      </c>
      <c r="I8" s="6" t="e">
        <f>'9'!#REF!</f>
        <v>#REF!</v>
      </c>
      <c r="J8" s="6" t="e">
        <f>'9'!#REF!</f>
        <v>#REF!</v>
      </c>
      <c r="K8" s="6" t="e">
        <f>'9'!#REF!</f>
        <v>#REF!</v>
      </c>
      <c r="L8" s="6" t="e">
        <f>'9'!#REF!</f>
        <v>#REF!</v>
      </c>
      <c r="M8" s="6" t="e">
        <f>'9'!#REF!</f>
        <v>#REF!</v>
      </c>
      <c r="N8" s="6" t="e">
        <f>'9'!#REF!</f>
        <v>#REF!</v>
      </c>
      <c r="O8" s="6" t="e">
        <f>'9'!#REF!</f>
        <v>#REF!</v>
      </c>
      <c r="P8" s="6" t="e">
        <f>'9'!#REF!</f>
        <v>#REF!</v>
      </c>
      <c r="Q8" s="6" t="e">
        <f>'9'!#REF!</f>
        <v>#REF!</v>
      </c>
      <c r="R8" s="6" t="e">
        <f>'9'!#REF!</f>
        <v>#REF!</v>
      </c>
      <c r="S8" s="6" t="e">
        <f>'9'!#REF!</f>
        <v>#REF!</v>
      </c>
      <c r="T8" s="6" t="e">
        <f>'9'!#REF!</f>
        <v>#REF!</v>
      </c>
      <c r="U8" s="6" t="e">
        <f>'9'!#REF!</f>
        <v>#REF!</v>
      </c>
      <c r="V8" s="6" t="e">
        <f>'9'!#REF!</f>
        <v>#REF!</v>
      </c>
      <c r="W8" s="6" t="e">
        <f>'9'!#REF!</f>
        <v>#REF!</v>
      </c>
      <c r="X8" s="6" t="e">
        <f>'9'!#REF!</f>
        <v>#REF!</v>
      </c>
      <c r="Y8" s="6" t="e">
        <f>'9'!#REF!</f>
        <v>#REF!</v>
      </c>
      <c r="Z8" s="6" t="e">
        <f>'9'!#REF!</f>
        <v>#REF!</v>
      </c>
      <c r="AA8" s="6" t="e">
        <f>'9'!#REF!</f>
        <v>#REF!</v>
      </c>
      <c r="AB8" s="6" t="e">
        <f>'9'!#REF!</f>
        <v>#REF!</v>
      </c>
      <c r="AC8" s="6" t="e">
        <f>'9'!#REF!</f>
        <v>#REF!</v>
      </c>
      <c r="AD8" s="6" t="e">
        <f>'9'!#REF!</f>
        <v>#REF!</v>
      </c>
      <c r="AE8" s="6" t="e">
        <f>'9'!#REF!</f>
        <v>#REF!</v>
      </c>
      <c r="AF8" s="6" t="e">
        <f>'9'!#REF!</f>
        <v>#REF!</v>
      </c>
      <c r="AG8" s="6" t="e">
        <f>'9'!#REF!</f>
        <v>#REF!</v>
      </c>
      <c r="AH8" s="6" t="e">
        <f>'9'!#REF!</f>
        <v>#REF!</v>
      </c>
      <c r="AI8" s="6" t="e">
        <f>'9'!#REF!</f>
        <v>#REF!</v>
      </c>
      <c r="AJ8" s="6" t="e">
        <f>'9'!#REF!</f>
        <v>#REF!</v>
      </c>
      <c r="AK8" s="6" t="e">
        <f>'9'!#REF!</f>
        <v>#REF!</v>
      </c>
      <c r="AL8" s="6" t="e">
        <f>'9'!#REF!</f>
        <v>#REF!</v>
      </c>
      <c r="AM8" s="6" t="e">
        <f>'9'!#REF!</f>
        <v>#REF!</v>
      </c>
      <c r="AN8" s="6" t="e">
        <f>'9'!#REF!</f>
        <v>#REF!</v>
      </c>
      <c r="AO8" s="6" t="e">
        <f>'9'!#REF!</f>
        <v>#REF!</v>
      </c>
      <c r="AP8" s="6" t="e">
        <f>'9'!#REF!</f>
        <v>#REF!</v>
      </c>
      <c r="AQ8" s="6" t="e">
        <f>'9'!#REF!</f>
        <v>#REF!</v>
      </c>
      <c r="AR8" s="6" t="e">
        <f>'9'!#REF!</f>
        <v>#REF!</v>
      </c>
      <c r="AS8" s="6" t="e">
        <f>'9'!#REF!</f>
        <v>#REF!</v>
      </c>
      <c r="AT8" s="6" t="e">
        <f>'9'!#REF!</f>
        <v>#REF!</v>
      </c>
      <c r="AU8" s="6" t="e">
        <f>'9'!#REF!</f>
        <v>#REF!</v>
      </c>
      <c r="AV8" s="6" t="e">
        <f>'9'!#REF!</f>
        <v>#REF!</v>
      </c>
      <c r="AW8" s="6" t="e">
        <f>'9'!#REF!</f>
        <v>#REF!</v>
      </c>
      <c r="AX8" s="6" t="e">
        <f>'9'!#REF!</f>
        <v>#REF!</v>
      </c>
      <c r="AY8" s="6" t="e">
        <f>'9'!#REF!</f>
        <v>#REF!</v>
      </c>
      <c r="AZ8" s="6" t="e">
        <f>'9'!#REF!</f>
        <v>#REF!</v>
      </c>
      <c r="BA8" s="6" t="e">
        <f>'9'!#REF!</f>
        <v>#REF!</v>
      </c>
      <c r="BB8" s="6" t="e">
        <f>'9'!#REF!</f>
        <v>#REF!</v>
      </c>
      <c r="BC8" s="6" t="e">
        <f>'9'!#REF!</f>
        <v>#REF!</v>
      </c>
      <c r="BD8" s="6" t="e">
        <f>'9'!#REF!</f>
        <v>#REF!</v>
      </c>
      <c r="BE8" s="6" t="e">
        <f>'10'!#REF!</f>
        <v>#REF!</v>
      </c>
      <c r="BF8" s="6" t="e">
        <f>'10'!#REF!</f>
        <v>#REF!</v>
      </c>
      <c r="BG8" s="6" t="e">
        <f>'10'!#REF!</f>
        <v>#REF!</v>
      </c>
      <c r="BH8" s="6" t="e">
        <f>'10'!#REF!</f>
        <v>#REF!</v>
      </c>
      <c r="BI8" s="6" t="e">
        <f>'10'!#REF!</f>
        <v>#REF!</v>
      </c>
      <c r="BJ8" s="6" t="e">
        <f>'10'!#REF!</f>
        <v>#REF!</v>
      </c>
      <c r="BK8" s="6" t="e">
        <f>'10'!#REF!</f>
        <v>#REF!</v>
      </c>
      <c r="BL8" s="6" t="e">
        <f>'10'!#REF!</f>
        <v>#REF!</v>
      </c>
      <c r="BM8" s="6" t="e">
        <f>'10'!#REF!</f>
        <v>#REF!</v>
      </c>
      <c r="BN8" s="6" t="e">
        <f>'10'!#REF!</f>
        <v>#REF!</v>
      </c>
      <c r="BO8" s="6" t="e">
        <f>'10'!#REF!</f>
        <v>#REF!</v>
      </c>
    </row>
    <row r="9" spans="1:67" hidden="1">
      <c r="A9" s="1">
        <v>1975</v>
      </c>
      <c r="B9" s="6" t="e">
        <f>'9'!#REF!</f>
        <v>#REF!</v>
      </c>
      <c r="C9" s="6" t="e">
        <f>'9'!#REF!</f>
        <v>#REF!</v>
      </c>
      <c r="D9" s="6" t="e">
        <f>'9'!#REF!</f>
        <v>#REF!</v>
      </c>
      <c r="E9" s="6" t="e">
        <f>'9'!#REF!</f>
        <v>#REF!</v>
      </c>
      <c r="F9" s="6" t="e">
        <f>'9'!#REF!</f>
        <v>#REF!</v>
      </c>
      <c r="G9" s="6" t="e">
        <f>'9'!#REF!</f>
        <v>#REF!</v>
      </c>
      <c r="H9" s="6" t="e">
        <f>'9'!#REF!</f>
        <v>#REF!</v>
      </c>
      <c r="I9" s="6" t="e">
        <f>'9'!#REF!</f>
        <v>#REF!</v>
      </c>
      <c r="J9" s="6" t="e">
        <f>'9'!#REF!</f>
        <v>#REF!</v>
      </c>
      <c r="K9" s="6" t="e">
        <f>'9'!#REF!</f>
        <v>#REF!</v>
      </c>
      <c r="L9" s="6" t="e">
        <f>'9'!#REF!</f>
        <v>#REF!</v>
      </c>
      <c r="M9" s="6" t="e">
        <f>'9'!#REF!</f>
        <v>#REF!</v>
      </c>
      <c r="N9" s="6" t="e">
        <f>'9'!#REF!</f>
        <v>#REF!</v>
      </c>
      <c r="O9" s="6" t="e">
        <f>'9'!#REF!</f>
        <v>#REF!</v>
      </c>
      <c r="P9" s="6" t="e">
        <f>'9'!#REF!</f>
        <v>#REF!</v>
      </c>
      <c r="Q9" s="6" t="e">
        <f>'9'!#REF!</f>
        <v>#REF!</v>
      </c>
      <c r="R9" s="6" t="e">
        <f>'9'!#REF!</f>
        <v>#REF!</v>
      </c>
      <c r="S9" s="6" t="e">
        <f>'9'!#REF!</f>
        <v>#REF!</v>
      </c>
      <c r="T9" s="6" t="e">
        <f>'9'!#REF!</f>
        <v>#REF!</v>
      </c>
      <c r="U9" s="6" t="e">
        <f>'9'!#REF!</f>
        <v>#REF!</v>
      </c>
      <c r="V9" s="6" t="e">
        <f>'9'!#REF!</f>
        <v>#REF!</v>
      </c>
      <c r="W9" s="6" t="e">
        <f>'9'!#REF!</f>
        <v>#REF!</v>
      </c>
      <c r="X9" s="6" t="e">
        <f>'9'!#REF!</f>
        <v>#REF!</v>
      </c>
      <c r="Y9" s="6" t="e">
        <f>'9'!#REF!</f>
        <v>#REF!</v>
      </c>
      <c r="Z9" s="6" t="e">
        <f>'9'!#REF!</f>
        <v>#REF!</v>
      </c>
      <c r="AA9" s="6" t="e">
        <f>'9'!#REF!</f>
        <v>#REF!</v>
      </c>
      <c r="AB9" s="6" t="e">
        <f>'9'!#REF!</f>
        <v>#REF!</v>
      </c>
      <c r="AC9" s="6" t="e">
        <f>'9'!#REF!</f>
        <v>#REF!</v>
      </c>
      <c r="AD9" s="6" t="e">
        <f>'9'!#REF!</f>
        <v>#REF!</v>
      </c>
      <c r="AE9" s="6" t="e">
        <f>'9'!#REF!</f>
        <v>#REF!</v>
      </c>
      <c r="AF9" s="6" t="e">
        <f>'9'!#REF!</f>
        <v>#REF!</v>
      </c>
      <c r="AG9" s="6" t="e">
        <f>'9'!#REF!</f>
        <v>#REF!</v>
      </c>
      <c r="AH9" s="6" t="e">
        <f>'9'!#REF!</f>
        <v>#REF!</v>
      </c>
      <c r="AI9" s="6" t="e">
        <f>'9'!#REF!</f>
        <v>#REF!</v>
      </c>
      <c r="AJ9" s="6" t="e">
        <f>'9'!#REF!</f>
        <v>#REF!</v>
      </c>
      <c r="AK9" s="6" t="e">
        <f>'9'!#REF!</f>
        <v>#REF!</v>
      </c>
      <c r="AL9" s="6" t="e">
        <f>'9'!#REF!</f>
        <v>#REF!</v>
      </c>
      <c r="AM9" s="6" t="e">
        <f>'9'!#REF!</f>
        <v>#REF!</v>
      </c>
      <c r="AN9" s="6" t="e">
        <f>'9'!#REF!</f>
        <v>#REF!</v>
      </c>
      <c r="AO9" s="6" t="e">
        <f>'9'!#REF!</f>
        <v>#REF!</v>
      </c>
      <c r="AP9" s="6" t="e">
        <f>'9'!#REF!</f>
        <v>#REF!</v>
      </c>
      <c r="AQ9" s="6" t="e">
        <f>'9'!#REF!</f>
        <v>#REF!</v>
      </c>
      <c r="AR9" s="6" t="e">
        <f>'9'!#REF!</f>
        <v>#REF!</v>
      </c>
      <c r="AS9" s="6" t="e">
        <f>'9'!#REF!</f>
        <v>#REF!</v>
      </c>
      <c r="AT9" s="6" t="e">
        <f>'9'!#REF!</f>
        <v>#REF!</v>
      </c>
      <c r="AU9" s="6" t="e">
        <f>'9'!#REF!</f>
        <v>#REF!</v>
      </c>
      <c r="AV9" s="6" t="e">
        <f>'9'!#REF!</f>
        <v>#REF!</v>
      </c>
      <c r="AW9" s="6" t="e">
        <f>'9'!#REF!</f>
        <v>#REF!</v>
      </c>
      <c r="AX9" s="6" t="e">
        <f>'9'!#REF!</f>
        <v>#REF!</v>
      </c>
      <c r="AY9" s="6" t="e">
        <f>'9'!#REF!</f>
        <v>#REF!</v>
      </c>
      <c r="AZ9" s="6" t="e">
        <f>'9'!#REF!</f>
        <v>#REF!</v>
      </c>
      <c r="BA9" s="6" t="e">
        <f>'9'!#REF!</f>
        <v>#REF!</v>
      </c>
      <c r="BB9" s="6" t="e">
        <f>'9'!#REF!</f>
        <v>#REF!</v>
      </c>
      <c r="BC9" s="6" t="e">
        <f>'9'!#REF!</f>
        <v>#REF!</v>
      </c>
      <c r="BD9" s="6" t="e">
        <f>'9'!#REF!</f>
        <v>#REF!</v>
      </c>
      <c r="BE9" s="6" t="e">
        <f>'10'!#REF!</f>
        <v>#REF!</v>
      </c>
      <c r="BF9" s="6" t="e">
        <f>'10'!#REF!</f>
        <v>#REF!</v>
      </c>
      <c r="BG9" s="6" t="e">
        <f>'10'!#REF!</f>
        <v>#REF!</v>
      </c>
      <c r="BH9" s="6" t="e">
        <f>'10'!#REF!</f>
        <v>#REF!</v>
      </c>
      <c r="BI9" s="6" t="e">
        <f>'10'!#REF!</f>
        <v>#REF!</v>
      </c>
      <c r="BJ9" s="6" t="e">
        <f>'10'!#REF!</f>
        <v>#REF!</v>
      </c>
      <c r="BK9" s="6" t="e">
        <f>'10'!#REF!</f>
        <v>#REF!</v>
      </c>
      <c r="BL9" s="6" t="e">
        <f>'10'!#REF!</f>
        <v>#REF!</v>
      </c>
      <c r="BM9" s="6" t="e">
        <f>'10'!#REF!</f>
        <v>#REF!</v>
      </c>
      <c r="BN9" s="6" t="e">
        <f>'10'!#REF!</f>
        <v>#REF!</v>
      </c>
      <c r="BO9" s="6" t="e">
        <f>'10'!#REF!</f>
        <v>#REF!</v>
      </c>
    </row>
    <row r="10" spans="1:67" hidden="1">
      <c r="A10" s="1">
        <v>1976</v>
      </c>
      <c r="B10" s="6" t="e">
        <f>'9'!#REF!</f>
        <v>#REF!</v>
      </c>
      <c r="C10" s="6" t="e">
        <f>'9'!#REF!</f>
        <v>#REF!</v>
      </c>
      <c r="D10" s="6" t="e">
        <f>'9'!#REF!</f>
        <v>#REF!</v>
      </c>
      <c r="E10" s="6" t="e">
        <f>'9'!#REF!</f>
        <v>#REF!</v>
      </c>
      <c r="F10" s="6" t="e">
        <f>'9'!#REF!</f>
        <v>#REF!</v>
      </c>
      <c r="G10" s="6" t="e">
        <f>'9'!#REF!</f>
        <v>#REF!</v>
      </c>
      <c r="H10" s="6" t="e">
        <f>'9'!#REF!</f>
        <v>#REF!</v>
      </c>
      <c r="I10" s="6" t="e">
        <f>'9'!#REF!</f>
        <v>#REF!</v>
      </c>
      <c r="J10" s="6" t="e">
        <f>'9'!#REF!</f>
        <v>#REF!</v>
      </c>
      <c r="K10" s="6" t="e">
        <f>'9'!#REF!</f>
        <v>#REF!</v>
      </c>
      <c r="L10" s="6" t="e">
        <f>'9'!#REF!</f>
        <v>#REF!</v>
      </c>
      <c r="M10" s="6" t="e">
        <f>'9'!#REF!</f>
        <v>#REF!</v>
      </c>
      <c r="N10" s="6" t="e">
        <f>'9'!#REF!</f>
        <v>#REF!</v>
      </c>
      <c r="O10" s="6" t="e">
        <f>'9'!#REF!</f>
        <v>#REF!</v>
      </c>
      <c r="P10" s="6" t="e">
        <f>'9'!#REF!</f>
        <v>#REF!</v>
      </c>
      <c r="Q10" s="6" t="e">
        <f>'9'!#REF!</f>
        <v>#REF!</v>
      </c>
      <c r="R10" s="6" t="e">
        <f>'9'!#REF!</f>
        <v>#REF!</v>
      </c>
      <c r="S10" s="6" t="e">
        <f>'9'!#REF!</f>
        <v>#REF!</v>
      </c>
      <c r="T10" s="6" t="e">
        <f>'9'!#REF!</f>
        <v>#REF!</v>
      </c>
      <c r="U10" s="6" t="e">
        <f>'9'!#REF!</f>
        <v>#REF!</v>
      </c>
      <c r="V10" s="6" t="e">
        <f>'9'!#REF!</f>
        <v>#REF!</v>
      </c>
      <c r="W10" s="6" t="e">
        <f>'9'!#REF!</f>
        <v>#REF!</v>
      </c>
      <c r="X10" s="6" t="e">
        <f>'9'!#REF!</f>
        <v>#REF!</v>
      </c>
      <c r="Y10" s="6" t="e">
        <f>'9'!#REF!</f>
        <v>#REF!</v>
      </c>
      <c r="Z10" s="6" t="e">
        <f>'9'!#REF!</f>
        <v>#REF!</v>
      </c>
      <c r="AA10" s="6" t="e">
        <f>'9'!#REF!</f>
        <v>#REF!</v>
      </c>
      <c r="AB10" s="6" t="e">
        <f>'9'!#REF!</f>
        <v>#REF!</v>
      </c>
      <c r="AC10" s="6" t="e">
        <f>'9'!#REF!</f>
        <v>#REF!</v>
      </c>
      <c r="AD10" s="6" t="e">
        <f>'9'!#REF!</f>
        <v>#REF!</v>
      </c>
      <c r="AE10" s="6" t="e">
        <f>'9'!#REF!</f>
        <v>#REF!</v>
      </c>
      <c r="AF10" s="6" t="e">
        <f>'9'!#REF!</f>
        <v>#REF!</v>
      </c>
      <c r="AG10" s="6" t="e">
        <f>'9'!#REF!</f>
        <v>#REF!</v>
      </c>
      <c r="AH10" s="6" t="e">
        <f>'9'!#REF!</f>
        <v>#REF!</v>
      </c>
      <c r="AI10" s="6" t="e">
        <f>'9'!#REF!</f>
        <v>#REF!</v>
      </c>
      <c r="AJ10" s="6" t="e">
        <f>'9'!#REF!</f>
        <v>#REF!</v>
      </c>
      <c r="AK10" s="6" t="e">
        <f>'9'!#REF!</f>
        <v>#REF!</v>
      </c>
      <c r="AL10" s="6" t="e">
        <f>'9'!#REF!</f>
        <v>#REF!</v>
      </c>
      <c r="AM10" s="6" t="e">
        <f>'9'!#REF!</f>
        <v>#REF!</v>
      </c>
      <c r="AN10" s="6" t="e">
        <f>'9'!#REF!</f>
        <v>#REF!</v>
      </c>
      <c r="AO10" s="6" t="e">
        <f>'9'!#REF!</f>
        <v>#REF!</v>
      </c>
      <c r="AP10" s="6" t="e">
        <f>'9'!#REF!</f>
        <v>#REF!</v>
      </c>
      <c r="AQ10" s="6" t="e">
        <f>'9'!#REF!</f>
        <v>#REF!</v>
      </c>
      <c r="AR10" s="6" t="e">
        <f>'9'!#REF!</f>
        <v>#REF!</v>
      </c>
      <c r="AS10" s="6" t="e">
        <f>'9'!#REF!</f>
        <v>#REF!</v>
      </c>
      <c r="AT10" s="6" t="e">
        <f>'9'!#REF!</f>
        <v>#REF!</v>
      </c>
      <c r="AU10" s="6" t="e">
        <f>'9'!#REF!</f>
        <v>#REF!</v>
      </c>
      <c r="AV10" s="6" t="e">
        <f>'9'!#REF!</f>
        <v>#REF!</v>
      </c>
      <c r="AW10" s="6" t="e">
        <f>'9'!#REF!</f>
        <v>#REF!</v>
      </c>
      <c r="AX10" s="6" t="e">
        <f>'9'!#REF!</f>
        <v>#REF!</v>
      </c>
      <c r="AY10" s="6" t="e">
        <f>'9'!#REF!</f>
        <v>#REF!</v>
      </c>
      <c r="AZ10" s="6" t="e">
        <f>'9'!#REF!</f>
        <v>#REF!</v>
      </c>
      <c r="BA10" s="6" t="e">
        <f>'9'!#REF!</f>
        <v>#REF!</v>
      </c>
      <c r="BB10" s="6" t="e">
        <f>'9'!#REF!</f>
        <v>#REF!</v>
      </c>
      <c r="BC10" s="6" t="e">
        <f>'9'!#REF!</f>
        <v>#REF!</v>
      </c>
      <c r="BD10" s="6" t="e">
        <f>'9'!#REF!</f>
        <v>#REF!</v>
      </c>
      <c r="BE10" s="6" t="e">
        <f>'10'!#REF!</f>
        <v>#REF!</v>
      </c>
      <c r="BF10" s="6" t="e">
        <f>'10'!#REF!</f>
        <v>#REF!</v>
      </c>
      <c r="BG10" s="6" t="e">
        <f>'10'!#REF!</f>
        <v>#REF!</v>
      </c>
      <c r="BH10" s="6" t="e">
        <f>'10'!#REF!</f>
        <v>#REF!</v>
      </c>
      <c r="BI10" s="6" t="e">
        <f>'10'!#REF!</f>
        <v>#REF!</v>
      </c>
      <c r="BJ10" s="6" t="e">
        <f>'10'!#REF!</f>
        <v>#REF!</v>
      </c>
      <c r="BK10" s="6" t="e">
        <f>'10'!#REF!</f>
        <v>#REF!</v>
      </c>
      <c r="BL10" s="6" t="e">
        <f>'10'!#REF!</f>
        <v>#REF!</v>
      </c>
      <c r="BM10" s="6" t="e">
        <f>'10'!#REF!</f>
        <v>#REF!</v>
      </c>
      <c r="BN10" s="6" t="e">
        <f>'10'!#REF!</f>
        <v>#REF!</v>
      </c>
      <c r="BO10" s="6" t="e">
        <f>'10'!#REF!</f>
        <v>#REF!</v>
      </c>
    </row>
    <row r="11" spans="1:67" hidden="1">
      <c r="A11" s="1">
        <v>1977</v>
      </c>
      <c r="B11" s="6" t="e">
        <f>'9'!#REF!</f>
        <v>#REF!</v>
      </c>
      <c r="C11" s="6" t="e">
        <f>'9'!#REF!</f>
        <v>#REF!</v>
      </c>
      <c r="D11" s="6" t="e">
        <f>'9'!#REF!</f>
        <v>#REF!</v>
      </c>
      <c r="E11" s="6" t="e">
        <f>'9'!#REF!</f>
        <v>#REF!</v>
      </c>
      <c r="F11" s="6" t="e">
        <f>'9'!#REF!</f>
        <v>#REF!</v>
      </c>
      <c r="G11" s="6" t="e">
        <f>'9'!#REF!</f>
        <v>#REF!</v>
      </c>
      <c r="H11" s="6" t="e">
        <f>'9'!#REF!</f>
        <v>#REF!</v>
      </c>
      <c r="I11" s="6" t="e">
        <f>'9'!#REF!</f>
        <v>#REF!</v>
      </c>
      <c r="J11" s="6" t="e">
        <f>'9'!#REF!</f>
        <v>#REF!</v>
      </c>
      <c r="K11" s="6" t="e">
        <f>'9'!#REF!</f>
        <v>#REF!</v>
      </c>
      <c r="L11" s="6" t="e">
        <f>'9'!#REF!</f>
        <v>#REF!</v>
      </c>
      <c r="M11" s="6" t="e">
        <f>'9'!#REF!</f>
        <v>#REF!</v>
      </c>
      <c r="N11" s="6" t="e">
        <f>'9'!#REF!</f>
        <v>#REF!</v>
      </c>
      <c r="O11" s="6" t="e">
        <f>'9'!#REF!</f>
        <v>#REF!</v>
      </c>
      <c r="P11" s="6" t="e">
        <f>'9'!#REF!</f>
        <v>#REF!</v>
      </c>
      <c r="Q11" s="6" t="e">
        <f>'9'!#REF!</f>
        <v>#REF!</v>
      </c>
      <c r="R11" s="6" t="e">
        <f>'9'!#REF!</f>
        <v>#REF!</v>
      </c>
      <c r="S11" s="6" t="e">
        <f>'9'!#REF!</f>
        <v>#REF!</v>
      </c>
      <c r="T11" s="6" t="e">
        <f>'9'!#REF!</f>
        <v>#REF!</v>
      </c>
      <c r="U11" s="6" t="e">
        <f>'9'!#REF!</f>
        <v>#REF!</v>
      </c>
      <c r="V11" s="6" t="e">
        <f>'9'!#REF!</f>
        <v>#REF!</v>
      </c>
      <c r="W11" s="6" t="e">
        <f>'9'!#REF!</f>
        <v>#REF!</v>
      </c>
      <c r="X11" s="6" t="e">
        <f>'9'!#REF!</f>
        <v>#REF!</v>
      </c>
      <c r="Y11" s="6" t="e">
        <f>'9'!#REF!</f>
        <v>#REF!</v>
      </c>
      <c r="Z11" s="6" t="e">
        <f>'9'!#REF!</f>
        <v>#REF!</v>
      </c>
      <c r="AA11" s="6" t="e">
        <f>'9'!#REF!</f>
        <v>#REF!</v>
      </c>
      <c r="AB11" s="6" t="e">
        <f>'9'!#REF!</f>
        <v>#REF!</v>
      </c>
      <c r="AC11" s="6" t="e">
        <f>'9'!#REF!</f>
        <v>#REF!</v>
      </c>
      <c r="AD11" s="6" t="e">
        <f>'9'!#REF!</f>
        <v>#REF!</v>
      </c>
      <c r="AE11" s="6" t="e">
        <f>'9'!#REF!</f>
        <v>#REF!</v>
      </c>
      <c r="AF11" s="6" t="e">
        <f>'9'!#REF!</f>
        <v>#REF!</v>
      </c>
      <c r="AG11" s="6" t="e">
        <f>'9'!#REF!</f>
        <v>#REF!</v>
      </c>
      <c r="AH11" s="6" t="e">
        <f>'9'!#REF!</f>
        <v>#REF!</v>
      </c>
      <c r="AI11" s="6" t="e">
        <f>'9'!#REF!</f>
        <v>#REF!</v>
      </c>
      <c r="AJ11" s="6" t="e">
        <f>'9'!#REF!</f>
        <v>#REF!</v>
      </c>
      <c r="AK11" s="6" t="e">
        <f>'9'!#REF!</f>
        <v>#REF!</v>
      </c>
      <c r="AL11" s="6" t="e">
        <f>'9'!#REF!</f>
        <v>#REF!</v>
      </c>
      <c r="AM11" s="6" t="e">
        <f>'9'!#REF!</f>
        <v>#REF!</v>
      </c>
      <c r="AN11" s="6" t="e">
        <f>'9'!#REF!</f>
        <v>#REF!</v>
      </c>
      <c r="AO11" s="6" t="e">
        <f>'9'!#REF!</f>
        <v>#REF!</v>
      </c>
      <c r="AP11" s="6" t="e">
        <f>'9'!#REF!</f>
        <v>#REF!</v>
      </c>
      <c r="AQ11" s="6" t="e">
        <f>'9'!#REF!</f>
        <v>#REF!</v>
      </c>
      <c r="AR11" s="6" t="e">
        <f>'9'!#REF!</f>
        <v>#REF!</v>
      </c>
      <c r="AS11" s="6" t="e">
        <f>'9'!#REF!</f>
        <v>#REF!</v>
      </c>
      <c r="AT11" s="6" t="e">
        <f>'9'!#REF!</f>
        <v>#REF!</v>
      </c>
      <c r="AU11" s="6" t="e">
        <f>'9'!#REF!</f>
        <v>#REF!</v>
      </c>
      <c r="AV11" s="6" t="e">
        <f>'9'!#REF!</f>
        <v>#REF!</v>
      </c>
      <c r="AW11" s="6" t="e">
        <f>'9'!#REF!</f>
        <v>#REF!</v>
      </c>
      <c r="AX11" s="6" t="e">
        <f>'9'!#REF!</f>
        <v>#REF!</v>
      </c>
      <c r="AY11" s="6" t="e">
        <f>'9'!#REF!</f>
        <v>#REF!</v>
      </c>
      <c r="AZ11" s="6" t="e">
        <f>'9'!#REF!</f>
        <v>#REF!</v>
      </c>
      <c r="BA11" s="6" t="e">
        <f>'9'!#REF!</f>
        <v>#REF!</v>
      </c>
      <c r="BB11" s="6" t="e">
        <f>'9'!#REF!</f>
        <v>#REF!</v>
      </c>
      <c r="BC11" s="6" t="e">
        <f>'9'!#REF!</f>
        <v>#REF!</v>
      </c>
      <c r="BD11" s="6" t="e">
        <f>'9'!#REF!</f>
        <v>#REF!</v>
      </c>
      <c r="BE11" s="6" t="e">
        <f>'10'!#REF!</f>
        <v>#REF!</v>
      </c>
      <c r="BF11" s="6" t="e">
        <f>'10'!#REF!</f>
        <v>#REF!</v>
      </c>
      <c r="BG11" s="6" t="e">
        <f>'10'!#REF!</f>
        <v>#REF!</v>
      </c>
      <c r="BH11" s="6" t="e">
        <f>'10'!#REF!</f>
        <v>#REF!</v>
      </c>
      <c r="BI11" s="6" t="e">
        <f>'10'!#REF!</f>
        <v>#REF!</v>
      </c>
      <c r="BJ11" s="6" t="e">
        <f>'10'!#REF!</f>
        <v>#REF!</v>
      </c>
      <c r="BK11" s="6" t="e">
        <f>'10'!#REF!</f>
        <v>#REF!</v>
      </c>
      <c r="BL11" s="6" t="e">
        <f>'10'!#REF!</f>
        <v>#REF!</v>
      </c>
      <c r="BM11" s="6" t="e">
        <f>'10'!#REF!</f>
        <v>#REF!</v>
      </c>
      <c r="BN11" s="6" t="e">
        <f>'10'!#REF!</f>
        <v>#REF!</v>
      </c>
      <c r="BO11" s="6" t="e">
        <f>'10'!#REF!</f>
        <v>#REF!</v>
      </c>
    </row>
    <row r="12" spans="1:67" hidden="1">
      <c r="A12" s="1">
        <v>1978</v>
      </c>
      <c r="B12" s="6" t="e">
        <f>'9'!#REF!</f>
        <v>#REF!</v>
      </c>
      <c r="C12" s="6" t="e">
        <f>'9'!#REF!</f>
        <v>#REF!</v>
      </c>
      <c r="D12" s="6" t="e">
        <f>'9'!#REF!</f>
        <v>#REF!</v>
      </c>
      <c r="E12" s="6" t="e">
        <f>'9'!#REF!</f>
        <v>#REF!</v>
      </c>
      <c r="F12" s="6" t="e">
        <f>'9'!#REF!</f>
        <v>#REF!</v>
      </c>
      <c r="G12" s="6" t="e">
        <f>'9'!#REF!</f>
        <v>#REF!</v>
      </c>
      <c r="H12" s="6" t="e">
        <f>'9'!#REF!</f>
        <v>#REF!</v>
      </c>
      <c r="I12" s="6" t="e">
        <f>'9'!#REF!</f>
        <v>#REF!</v>
      </c>
      <c r="J12" s="6" t="e">
        <f>'9'!#REF!</f>
        <v>#REF!</v>
      </c>
      <c r="K12" s="6" t="e">
        <f>'9'!#REF!</f>
        <v>#REF!</v>
      </c>
      <c r="L12" s="6" t="e">
        <f>'9'!#REF!</f>
        <v>#REF!</v>
      </c>
      <c r="M12" s="6" t="e">
        <f>'9'!#REF!</f>
        <v>#REF!</v>
      </c>
      <c r="N12" s="6" t="e">
        <f>'9'!#REF!</f>
        <v>#REF!</v>
      </c>
      <c r="O12" s="6" t="e">
        <f>'9'!#REF!</f>
        <v>#REF!</v>
      </c>
      <c r="P12" s="6" t="e">
        <f>'9'!#REF!</f>
        <v>#REF!</v>
      </c>
      <c r="Q12" s="6" t="e">
        <f>'9'!#REF!</f>
        <v>#REF!</v>
      </c>
      <c r="R12" s="6" t="e">
        <f>'9'!#REF!</f>
        <v>#REF!</v>
      </c>
      <c r="S12" s="6" t="e">
        <f>'9'!#REF!</f>
        <v>#REF!</v>
      </c>
      <c r="T12" s="6" t="e">
        <f>'9'!#REF!</f>
        <v>#REF!</v>
      </c>
      <c r="U12" s="6" t="e">
        <f>'9'!#REF!</f>
        <v>#REF!</v>
      </c>
      <c r="V12" s="6" t="e">
        <f>'9'!#REF!</f>
        <v>#REF!</v>
      </c>
      <c r="W12" s="6" t="e">
        <f>'9'!#REF!</f>
        <v>#REF!</v>
      </c>
      <c r="X12" s="6" t="e">
        <f>'9'!#REF!</f>
        <v>#REF!</v>
      </c>
      <c r="Y12" s="6" t="e">
        <f>'9'!#REF!</f>
        <v>#REF!</v>
      </c>
      <c r="Z12" s="6" t="e">
        <f>'9'!#REF!</f>
        <v>#REF!</v>
      </c>
      <c r="AA12" s="6" t="e">
        <f>'9'!#REF!</f>
        <v>#REF!</v>
      </c>
      <c r="AB12" s="6" t="e">
        <f>'9'!#REF!</f>
        <v>#REF!</v>
      </c>
      <c r="AC12" s="6" t="e">
        <f>'9'!#REF!</f>
        <v>#REF!</v>
      </c>
      <c r="AD12" s="6" t="e">
        <f>'9'!#REF!</f>
        <v>#REF!</v>
      </c>
      <c r="AE12" s="6" t="e">
        <f>'9'!#REF!</f>
        <v>#REF!</v>
      </c>
      <c r="AF12" s="6" t="e">
        <f>'9'!#REF!</f>
        <v>#REF!</v>
      </c>
      <c r="AG12" s="6" t="e">
        <f>'9'!#REF!</f>
        <v>#REF!</v>
      </c>
      <c r="AH12" s="6" t="e">
        <f>'9'!#REF!</f>
        <v>#REF!</v>
      </c>
      <c r="AI12" s="6" t="e">
        <f>'9'!#REF!</f>
        <v>#REF!</v>
      </c>
      <c r="AJ12" s="6" t="e">
        <f>'9'!#REF!</f>
        <v>#REF!</v>
      </c>
      <c r="AK12" s="6" t="e">
        <f>'9'!#REF!</f>
        <v>#REF!</v>
      </c>
      <c r="AL12" s="6" t="e">
        <f>'9'!#REF!</f>
        <v>#REF!</v>
      </c>
      <c r="AM12" s="6" t="e">
        <f>'9'!#REF!</f>
        <v>#REF!</v>
      </c>
      <c r="AN12" s="6" t="e">
        <f>'9'!#REF!</f>
        <v>#REF!</v>
      </c>
      <c r="AO12" s="6" t="e">
        <f>'9'!#REF!</f>
        <v>#REF!</v>
      </c>
      <c r="AP12" s="6" t="e">
        <f>'9'!#REF!</f>
        <v>#REF!</v>
      </c>
      <c r="AQ12" s="6" t="e">
        <f>'9'!#REF!</f>
        <v>#REF!</v>
      </c>
      <c r="AR12" s="6" t="e">
        <f>'9'!#REF!</f>
        <v>#REF!</v>
      </c>
      <c r="AS12" s="6" t="e">
        <f>'9'!#REF!</f>
        <v>#REF!</v>
      </c>
      <c r="AT12" s="6" t="e">
        <f>'9'!#REF!</f>
        <v>#REF!</v>
      </c>
      <c r="AU12" s="6" t="e">
        <f>'9'!#REF!</f>
        <v>#REF!</v>
      </c>
      <c r="AV12" s="6" t="e">
        <f>'9'!#REF!</f>
        <v>#REF!</v>
      </c>
      <c r="AW12" s="6" t="e">
        <f>'9'!#REF!</f>
        <v>#REF!</v>
      </c>
      <c r="AX12" s="6" t="e">
        <f>'9'!#REF!</f>
        <v>#REF!</v>
      </c>
      <c r="AY12" s="6" t="e">
        <f>'9'!#REF!</f>
        <v>#REF!</v>
      </c>
      <c r="AZ12" s="6" t="e">
        <f>'9'!#REF!</f>
        <v>#REF!</v>
      </c>
      <c r="BA12" s="6" t="e">
        <f>'9'!#REF!</f>
        <v>#REF!</v>
      </c>
      <c r="BB12" s="6" t="e">
        <f>'9'!#REF!</f>
        <v>#REF!</v>
      </c>
      <c r="BC12" s="6" t="e">
        <f>'9'!#REF!</f>
        <v>#REF!</v>
      </c>
      <c r="BD12" s="6" t="e">
        <f>'9'!#REF!</f>
        <v>#REF!</v>
      </c>
      <c r="BE12" s="6" t="e">
        <f>'10'!#REF!</f>
        <v>#REF!</v>
      </c>
      <c r="BF12" s="6" t="e">
        <f>'10'!#REF!</f>
        <v>#REF!</v>
      </c>
      <c r="BG12" s="6" t="e">
        <f>'10'!#REF!</f>
        <v>#REF!</v>
      </c>
      <c r="BH12" s="6" t="e">
        <f>'10'!#REF!</f>
        <v>#REF!</v>
      </c>
      <c r="BI12" s="6" t="e">
        <f>'10'!#REF!</f>
        <v>#REF!</v>
      </c>
      <c r="BJ12" s="6" t="e">
        <f>'10'!#REF!</f>
        <v>#REF!</v>
      </c>
      <c r="BK12" s="6" t="e">
        <f>'10'!#REF!</f>
        <v>#REF!</v>
      </c>
      <c r="BL12" s="6" t="e">
        <f>'10'!#REF!</f>
        <v>#REF!</v>
      </c>
      <c r="BM12" s="6" t="e">
        <f>'10'!#REF!</f>
        <v>#REF!</v>
      </c>
      <c r="BN12" s="6" t="e">
        <f>'10'!#REF!</f>
        <v>#REF!</v>
      </c>
      <c r="BO12" s="6" t="e">
        <f>'10'!#REF!</f>
        <v>#REF!</v>
      </c>
    </row>
    <row r="13" spans="1:67" hidden="1">
      <c r="A13" s="1">
        <v>1979</v>
      </c>
      <c r="B13" s="6" t="e">
        <f>'9'!#REF!</f>
        <v>#REF!</v>
      </c>
      <c r="C13" s="6" t="e">
        <f>'9'!#REF!</f>
        <v>#REF!</v>
      </c>
      <c r="D13" s="6" t="e">
        <f>'9'!#REF!</f>
        <v>#REF!</v>
      </c>
      <c r="E13" s="6" t="e">
        <f>'9'!#REF!</f>
        <v>#REF!</v>
      </c>
      <c r="F13" s="6" t="e">
        <f>'9'!#REF!</f>
        <v>#REF!</v>
      </c>
      <c r="G13" s="6" t="e">
        <f>'9'!#REF!</f>
        <v>#REF!</v>
      </c>
      <c r="H13" s="6" t="e">
        <f>'9'!#REF!</f>
        <v>#REF!</v>
      </c>
      <c r="I13" s="6" t="e">
        <f>'9'!#REF!</f>
        <v>#REF!</v>
      </c>
      <c r="J13" s="6" t="e">
        <f>'9'!#REF!</f>
        <v>#REF!</v>
      </c>
      <c r="K13" s="6" t="e">
        <f>'9'!#REF!</f>
        <v>#REF!</v>
      </c>
      <c r="L13" s="6" t="e">
        <f>'9'!#REF!</f>
        <v>#REF!</v>
      </c>
      <c r="M13" s="6" t="e">
        <f>'9'!#REF!</f>
        <v>#REF!</v>
      </c>
      <c r="N13" s="6" t="e">
        <f>'9'!#REF!</f>
        <v>#REF!</v>
      </c>
      <c r="O13" s="6" t="e">
        <f>'9'!#REF!</f>
        <v>#REF!</v>
      </c>
      <c r="P13" s="6" t="e">
        <f>'9'!#REF!</f>
        <v>#REF!</v>
      </c>
      <c r="Q13" s="6" t="e">
        <f>'9'!#REF!</f>
        <v>#REF!</v>
      </c>
      <c r="R13" s="6" t="e">
        <f>'9'!#REF!</f>
        <v>#REF!</v>
      </c>
      <c r="S13" s="6" t="e">
        <f>'9'!#REF!</f>
        <v>#REF!</v>
      </c>
      <c r="T13" s="6" t="e">
        <f>'9'!#REF!</f>
        <v>#REF!</v>
      </c>
      <c r="U13" s="6" t="e">
        <f>'9'!#REF!</f>
        <v>#REF!</v>
      </c>
      <c r="V13" s="6" t="e">
        <f>'9'!#REF!</f>
        <v>#REF!</v>
      </c>
      <c r="W13" s="6" t="e">
        <f>'9'!#REF!</f>
        <v>#REF!</v>
      </c>
      <c r="X13" s="6" t="e">
        <f>'9'!#REF!</f>
        <v>#REF!</v>
      </c>
      <c r="Y13" s="6" t="e">
        <f>'9'!#REF!</f>
        <v>#REF!</v>
      </c>
      <c r="Z13" s="6" t="e">
        <f>'9'!#REF!</f>
        <v>#REF!</v>
      </c>
      <c r="AA13" s="6" t="e">
        <f>'9'!#REF!</f>
        <v>#REF!</v>
      </c>
      <c r="AB13" s="6" t="e">
        <f>'9'!#REF!</f>
        <v>#REF!</v>
      </c>
      <c r="AC13" s="6" t="e">
        <f>'9'!#REF!</f>
        <v>#REF!</v>
      </c>
      <c r="AD13" s="6" t="e">
        <f>'9'!#REF!</f>
        <v>#REF!</v>
      </c>
      <c r="AE13" s="6" t="e">
        <f>'9'!#REF!</f>
        <v>#REF!</v>
      </c>
      <c r="AF13" s="6" t="e">
        <f>'9'!#REF!</f>
        <v>#REF!</v>
      </c>
      <c r="AG13" s="6" t="e">
        <f>'9'!#REF!</f>
        <v>#REF!</v>
      </c>
      <c r="AH13" s="6" t="e">
        <f>'9'!#REF!</f>
        <v>#REF!</v>
      </c>
      <c r="AI13" s="6" t="e">
        <f>'9'!#REF!</f>
        <v>#REF!</v>
      </c>
      <c r="AJ13" s="6" t="e">
        <f>'9'!#REF!</f>
        <v>#REF!</v>
      </c>
      <c r="AK13" s="6" t="e">
        <f>'9'!#REF!</f>
        <v>#REF!</v>
      </c>
      <c r="AL13" s="6" t="e">
        <f>'9'!#REF!</f>
        <v>#REF!</v>
      </c>
      <c r="AM13" s="6" t="e">
        <f>'9'!#REF!</f>
        <v>#REF!</v>
      </c>
      <c r="AN13" s="6" t="e">
        <f>'9'!#REF!</f>
        <v>#REF!</v>
      </c>
      <c r="AO13" s="6" t="e">
        <f>'9'!#REF!</f>
        <v>#REF!</v>
      </c>
      <c r="AP13" s="6" t="e">
        <f>'9'!#REF!</f>
        <v>#REF!</v>
      </c>
      <c r="AQ13" s="6" t="e">
        <f>'9'!#REF!</f>
        <v>#REF!</v>
      </c>
      <c r="AR13" s="6" t="e">
        <f>'9'!#REF!</f>
        <v>#REF!</v>
      </c>
      <c r="AS13" s="6" t="e">
        <f>'9'!#REF!</f>
        <v>#REF!</v>
      </c>
      <c r="AT13" s="6" t="e">
        <f>'9'!#REF!</f>
        <v>#REF!</v>
      </c>
      <c r="AU13" s="6" t="e">
        <f>'9'!#REF!</f>
        <v>#REF!</v>
      </c>
      <c r="AV13" s="6" t="e">
        <f>'9'!#REF!</f>
        <v>#REF!</v>
      </c>
      <c r="AW13" s="6" t="e">
        <f>'9'!#REF!</f>
        <v>#REF!</v>
      </c>
      <c r="AX13" s="6" t="e">
        <f>'9'!#REF!</f>
        <v>#REF!</v>
      </c>
      <c r="AY13" s="6" t="e">
        <f>'9'!#REF!</f>
        <v>#REF!</v>
      </c>
      <c r="AZ13" s="6" t="e">
        <f>'9'!#REF!</f>
        <v>#REF!</v>
      </c>
      <c r="BA13" s="6" t="e">
        <f>'9'!#REF!</f>
        <v>#REF!</v>
      </c>
      <c r="BB13" s="6" t="e">
        <f>'9'!#REF!</f>
        <v>#REF!</v>
      </c>
      <c r="BC13" s="6" t="e">
        <f>'9'!#REF!</f>
        <v>#REF!</v>
      </c>
      <c r="BD13" s="6" t="e">
        <f>'9'!#REF!</f>
        <v>#REF!</v>
      </c>
      <c r="BE13" s="6" t="e">
        <f>'10'!#REF!</f>
        <v>#REF!</v>
      </c>
      <c r="BF13" s="6" t="e">
        <f>'10'!#REF!</f>
        <v>#REF!</v>
      </c>
      <c r="BG13" s="6" t="e">
        <f>'10'!#REF!</f>
        <v>#REF!</v>
      </c>
      <c r="BH13" s="6" t="e">
        <f>'10'!#REF!</f>
        <v>#REF!</v>
      </c>
      <c r="BI13" s="6" t="e">
        <f>'10'!#REF!</f>
        <v>#REF!</v>
      </c>
      <c r="BJ13" s="6" t="e">
        <f>'10'!#REF!</f>
        <v>#REF!</v>
      </c>
      <c r="BK13" s="6" t="e">
        <f>'10'!#REF!</f>
        <v>#REF!</v>
      </c>
      <c r="BL13" s="6" t="e">
        <f>'10'!#REF!</f>
        <v>#REF!</v>
      </c>
      <c r="BM13" s="6" t="e">
        <f>'10'!#REF!</f>
        <v>#REF!</v>
      </c>
      <c r="BN13" s="6" t="e">
        <f>'10'!#REF!</f>
        <v>#REF!</v>
      </c>
      <c r="BO13" s="6" t="e">
        <f>'10'!#REF!</f>
        <v>#REF!</v>
      </c>
    </row>
    <row r="14" spans="1:67" hidden="1">
      <c r="A14" s="1">
        <v>1980</v>
      </c>
      <c r="B14" s="6" t="e">
        <f>'9'!#REF!</f>
        <v>#REF!</v>
      </c>
      <c r="C14" s="6" t="e">
        <f>'9'!#REF!</f>
        <v>#REF!</v>
      </c>
      <c r="D14" s="6" t="e">
        <f>'9'!#REF!</f>
        <v>#REF!</v>
      </c>
      <c r="E14" s="6" t="e">
        <f>'9'!#REF!</f>
        <v>#REF!</v>
      </c>
      <c r="F14" s="6" t="e">
        <f>'9'!#REF!</f>
        <v>#REF!</v>
      </c>
      <c r="G14" s="6" t="e">
        <f>'9'!#REF!</f>
        <v>#REF!</v>
      </c>
      <c r="H14" s="6" t="e">
        <f>'9'!#REF!</f>
        <v>#REF!</v>
      </c>
      <c r="I14" s="6" t="e">
        <f>'9'!#REF!</f>
        <v>#REF!</v>
      </c>
      <c r="J14" s="6" t="e">
        <f>'9'!#REF!</f>
        <v>#REF!</v>
      </c>
      <c r="K14" s="6" t="e">
        <f>'9'!#REF!</f>
        <v>#REF!</v>
      </c>
      <c r="L14" s="6" t="e">
        <f>'9'!#REF!</f>
        <v>#REF!</v>
      </c>
      <c r="M14" s="6" t="e">
        <f>'9'!#REF!</f>
        <v>#REF!</v>
      </c>
      <c r="N14" s="6" t="e">
        <f>'9'!#REF!</f>
        <v>#REF!</v>
      </c>
      <c r="O14" s="6" t="e">
        <f>'9'!#REF!</f>
        <v>#REF!</v>
      </c>
      <c r="P14" s="6" t="e">
        <f>'9'!#REF!</f>
        <v>#REF!</v>
      </c>
      <c r="Q14" s="6" t="e">
        <f>'9'!#REF!</f>
        <v>#REF!</v>
      </c>
      <c r="R14" s="6" t="e">
        <f>'9'!#REF!</f>
        <v>#REF!</v>
      </c>
      <c r="S14" s="6" t="e">
        <f>'9'!#REF!</f>
        <v>#REF!</v>
      </c>
      <c r="T14" s="6" t="e">
        <f>'9'!#REF!</f>
        <v>#REF!</v>
      </c>
      <c r="U14" s="6" t="e">
        <f>'9'!#REF!</f>
        <v>#REF!</v>
      </c>
      <c r="V14" s="6" t="e">
        <f>'9'!#REF!</f>
        <v>#REF!</v>
      </c>
      <c r="W14" s="6" t="e">
        <f>'9'!#REF!</f>
        <v>#REF!</v>
      </c>
      <c r="X14" s="6" t="e">
        <f>'9'!#REF!</f>
        <v>#REF!</v>
      </c>
      <c r="Y14" s="6" t="e">
        <f>'9'!#REF!</f>
        <v>#REF!</v>
      </c>
      <c r="Z14" s="6" t="e">
        <f>'9'!#REF!</f>
        <v>#REF!</v>
      </c>
      <c r="AA14" s="6" t="e">
        <f>'9'!#REF!</f>
        <v>#REF!</v>
      </c>
      <c r="AB14" s="6" t="e">
        <f>'9'!#REF!</f>
        <v>#REF!</v>
      </c>
      <c r="AC14" s="6" t="e">
        <f>'9'!#REF!</f>
        <v>#REF!</v>
      </c>
      <c r="AD14" s="6" t="e">
        <f>'9'!#REF!</f>
        <v>#REF!</v>
      </c>
      <c r="AE14" s="6" t="e">
        <f>'9'!#REF!</f>
        <v>#REF!</v>
      </c>
      <c r="AF14" s="6" t="e">
        <f>'9'!#REF!</f>
        <v>#REF!</v>
      </c>
      <c r="AG14" s="6" t="e">
        <f>'9'!#REF!</f>
        <v>#REF!</v>
      </c>
      <c r="AH14" s="6" t="e">
        <f>'9'!#REF!</f>
        <v>#REF!</v>
      </c>
      <c r="AI14" s="6" t="e">
        <f>'9'!#REF!</f>
        <v>#REF!</v>
      </c>
      <c r="AJ14" s="6" t="e">
        <f>'9'!#REF!</f>
        <v>#REF!</v>
      </c>
      <c r="AK14" s="6" t="e">
        <f>'9'!#REF!</f>
        <v>#REF!</v>
      </c>
      <c r="AL14" s="6" t="e">
        <f>'9'!#REF!</f>
        <v>#REF!</v>
      </c>
      <c r="AM14" s="6" t="e">
        <f>'9'!#REF!</f>
        <v>#REF!</v>
      </c>
      <c r="AN14" s="6" t="e">
        <f>'9'!#REF!</f>
        <v>#REF!</v>
      </c>
      <c r="AO14" s="6" t="e">
        <f>'9'!#REF!</f>
        <v>#REF!</v>
      </c>
      <c r="AP14" s="6" t="e">
        <f>'9'!#REF!</f>
        <v>#REF!</v>
      </c>
      <c r="AQ14" s="6" t="e">
        <f>'9'!#REF!</f>
        <v>#REF!</v>
      </c>
      <c r="AR14" s="6" t="e">
        <f>'9'!#REF!</f>
        <v>#REF!</v>
      </c>
      <c r="AS14" s="6" t="e">
        <f>'9'!#REF!</f>
        <v>#REF!</v>
      </c>
      <c r="AT14" s="6" t="e">
        <f>'9'!#REF!</f>
        <v>#REF!</v>
      </c>
      <c r="AU14" s="6" t="e">
        <f>'9'!#REF!</f>
        <v>#REF!</v>
      </c>
      <c r="AV14" s="6" t="e">
        <f>'9'!#REF!</f>
        <v>#REF!</v>
      </c>
      <c r="AW14" s="6" t="e">
        <f>'9'!#REF!</f>
        <v>#REF!</v>
      </c>
      <c r="AX14" s="6" t="e">
        <f>'9'!#REF!</f>
        <v>#REF!</v>
      </c>
      <c r="AY14" s="6" t="e">
        <f>'9'!#REF!</f>
        <v>#REF!</v>
      </c>
      <c r="AZ14" s="6" t="e">
        <f>'9'!#REF!</f>
        <v>#REF!</v>
      </c>
      <c r="BA14" s="6" t="e">
        <f>'9'!#REF!</f>
        <v>#REF!</v>
      </c>
      <c r="BB14" s="6" t="e">
        <f>'9'!#REF!</f>
        <v>#REF!</v>
      </c>
      <c r="BC14" s="6" t="e">
        <f>'9'!#REF!</f>
        <v>#REF!</v>
      </c>
      <c r="BD14" s="6" t="e">
        <f>'9'!#REF!</f>
        <v>#REF!</v>
      </c>
      <c r="BE14" s="6" t="e">
        <f>'10'!#REF!</f>
        <v>#REF!</v>
      </c>
      <c r="BF14" s="6" t="e">
        <f>'10'!#REF!</f>
        <v>#REF!</v>
      </c>
      <c r="BG14" s="6" t="e">
        <f>'10'!#REF!</f>
        <v>#REF!</v>
      </c>
      <c r="BH14" s="6" t="e">
        <f>'10'!#REF!</f>
        <v>#REF!</v>
      </c>
      <c r="BI14" s="6" t="e">
        <f>'10'!#REF!</f>
        <v>#REF!</v>
      </c>
      <c r="BJ14" s="6" t="e">
        <f>'10'!#REF!</f>
        <v>#REF!</v>
      </c>
      <c r="BK14" s="6" t="e">
        <f>'10'!#REF!</f>
        <v>#REF!</v>
      </c>
      <c r="BL14" s="6" t="e">
        <f>'10'!#REF!</f>
        <v>#REF!</v>
      </c>
      <c r="BM14" s="6" t="e">
        <f>'10'!#REF!</f>
        <v>#REF!</v>
      </c>
      <c r="BN14" s="6" t="e">
        <f>'10'!#REF!</f>
        <v>#REF!</v>
      </c>
      <c r="BO14" s="6" t="e">
        <f>'10'!#REF!</f>
        <v>#REF!</v>
      </c>
    </row>
    <row r="15" spans="1:67" hidden="1"/>
    <row r="16" spans="1:67">
      <c r="A16" s="1">
        <v>1981</v>
      </c>
      <c r="B16" s="6">
        <f>'9'!B7</f>
        <v>0.25010411532014409</v>
      </c>
      <c r="C16" s="6">
        <f>'9'!J7</f>
        <v>8.3333333333333356E-2</v>
      </c>
      <c r="D16" s="6">
        <f>'9'!R7</f>
        <v>0.18291576792426845</v>
      </c>
      <c r="E16" s="6">
        <f>'9'!Z7</f>
        <v>0.25339175305840839</v>
      </c>
      <c r="F16" s="6">
        <f>'9'!AH7</f>
        <v>0.1227320444436963</v>
      </c>
      <c r="G16" s="6">
        <f>'9'!AP7</f>
        <v>0.17694039575699663</v>
      </c>
      <c r="H16" s="6">
        <f>'9'!AX7</f>
        <v>0.25190479890188094</v>
      </c>
      <c r="I16" s="6">
        <f>'9'!BF7</f>
        <v>0.21622634488598411</v>
      </c>
      <c r="J16" s="6">
        <f>'9'!BN7</f>
        <v>0.26500961702257925</v>
      </c>
      <c r="K16" s="6">
        <f>'9'!BV7</f>
        <v>0.39226139135392812</v>
      </c>
      <c r="L16" s="6">
        <f>'9'!CD7</f>
        <v>0.32111352587931719</v>
      </c>
      <c r="M16" s="6">
        <f>'9'!D7</f>
        <v>0.22888409787350475</v>
      </c>
      <c r="N16" s="6">
        <f>'9'!L7</f>
        <v>0.13834660852973429</v>
      </c>
      <c r="O16" s="6">
        <f>'9'!T7</f>
        <v>8.3333333333333329E-2</v>
      </c>
      <c r="P16" s="6">
        <f>'9'!AB7</f>
        <v>0.1173707685538548</v>
      </c>
      <c r="Q16" s="6">
        <f>'9'!AJ7</f>
        <v>0.17378973424818273</v>
      </c>
      <c r="R16" s="6">
        <f>'9'!AR7</f>
        <v>0.17567754055703064</v>
      </c>
      <c r="S16" s="6">
        <f>'9'!AZ7</f>
        <v>0.20780858937430696</v>
      </c>
      <c r="T16" s="6">
        <f>'9'!BH7</f>
        <v>0.23746260367303268</v>
      </c>
      <c r="U16" s="6">
        <f>'9'!BP7</f>
        <v>0.28136187148122432</v>
      </c>
      <c r="V16" s="6">
        <f>'9'!BX7</f>
        <v>0.55048997063997007</v>
      </c>
      <c r="W16" s="6">
        <f>'9'!CF7</f>
        <v>0.26736257629450955</v>
      </c>
      <c r="X16" s="6">
        <f>'9'!F7</f>
        <v>0.62147861774853719</v>
      </c>
      <c r="Y16" s="6">
        <f>'9'!N7</f>
        <v>0.37790801812749059</v>
      </c>
      <c r="Z16" s="6">
        <f>'9'!V7</f>
        <v>0.41824976277152237</v>
      </c>
      <c r="AA16" s="6">
        <f>'9'!AD7</f>
        <v>0.51758748105818153</v>
      </c>
      <c r="AB16" s="6">
        <f>'9'!AL7</f>
        <v>0.32890239270223937</v>
      </c>
      <c r="AC16" s="6">
        <f>'9'!AT7</f>
        <v>0.57989780405440894</v>
      </c>
      <c r="AD16" s="6">
        <f>'9'!BB7</f>
        <v>0.74543552363741483</v>
      </c>
      <c r="AE16" s="6">
        <f>'9'!BJ7</f>
        <v>0.47766206031409897</v>
      </c>
      <c r="AF16" s="6">
        <f>'9'!BR7</f>
        <v>0.3491890209982389</v>
      </c>
      <c r="AG16" s="6">
        <f>'9'!BZ7</f>
        <v>0.6911324307158111</v>
      </c>
      <c r="AH16" s="6">
        <f>'9'!CH7</f>
        <v>0.66351240264870082</v>
      </c>
      <c r="AI16" s="6">
        <f>'9'!G7</f>
        <v>0.64601868111814476</v>
      </c>
      <c r="AJ16" s="6">
        <f>'9'!O7</f>
        <v>0.46098222593155058</v>
      </c>
      <c r="AK16" s="6">
        <f>'9'!W7</f>
        <v>0.47633661994836318</v>
      </c>
      <c r="AL16" s="6">
        <f>'9'!AE7</f>
        <v>0.56922519602309851</v>
      </c>
      <c r="AM16" s="6">
        <f>'9'!AM7</f>
        <v>0.53182832230927291</v>
      </c>
      <c r="AN16" s="6">
        <f>'9'!AU7</f>
        <v>0.5796404601240005</v>
      </c>
      <c r="AO16" s="6">
        <f>'9'!BC7</f>
        <v>0.69842438139937157</v>
      </c>
      <c r="AP16" s="6">
        <f>'9'!BK7</f>
        <v>0.63200073612338104</v>
      </c>
      <c r="AQ16" s="6">
        <f>'9'!BS7</f>
        <v>0.72322198935661941</v>
      </c>
      <c r="AR16" s="6">
        <f>'9'!CA7</f>
        <v>0.72004094441406707</v>
      </c>
      <c r="AS16" s="6">
        <f>'9'!CI7</f>
        <v>0.61052537740525281</v>
      </c>
      <c r="AT16" s="6">
        <f>'9'!H7</f>
        <v>0.43662137801508272</v>
      </c>
      <c r="AU16" s="6">
        <f>'9'!P7</f>
        <v>0.26514254648052721</v>
      </c>
      <c r="AV16" s="6">
        <f>'9'!X7</f>
        <v>0.29020887099437181</v>
      </c>
      <c r="AW16" s="6">
        <f>'9'!AF7</f>
        <v>0.36439379967338581</v>
      </c>
      <c r="AX16" s="6">
        <f>'9'!AN7</f>
        <v>0.28931312342584781</v>
      </c>
      <c r="AY16" s="6">
        <f>'9'!AV7</f>
        <v>0.37803905012310918</v>
      </c>
      <c r="AZ16" s="6">
        <f>'9'!BD7</f>
        <v>0.47589332332824358</v>
      </c>
      <c r="BA16" s="6">
        <f>'9'!BL7</f>
        <v>0.39083793624912422</v>
      </c>
      <c r="BB16" s="6">
        <f>'9'!BT7</f>
        <v>0.40469562471466547</v>
      </c>
      <c r="BC16" s="6">
        <f>'9'!CB7</f>
        <v>0.58848118428094409</v>
      </c>
      <c r="BD16" s="6">
        <f>'9'!CJ7</f>
        <v>0.46562847055694512</v>
      </c>
      <c r="BE16" s="6">
        <f>'10'!H6</f>
        <v>0.3247110203981195</v>
      </c>
      <c r="BF16" s="6">
        <f>'10'!P6</f>
        <v>0.15605701859221088</v>
      </c>
      <c r="BG16" s="6">
        <f>'10'!X6</f>
        <v>0.22583300915230978</v>
      </c>
      <c r="BH16" s="6">
        <f>'10'!AF6</f>
        <v>0.29779257170439932</v>
      </c>
      <c r="BI16" s="6">
        <f>'10'!AN6</f>
        <v>0.1893644760365569</v>
      </c>
      <c r="BJ16" s="6">
        <f>'10'!AV6</f>
        <v>0.25737985750344167</v>
      </c>
      <c r="BK16" s="6">
        <f>'10'!BD6</f>
        <v>0.34150020867242603</v>
      </c>
      <c r="BL16" s="6">
        <f>'10'!BL6</f>
        <v>0.28607098143124016</v>
      </c>
      <c r="BM16" s="6">
        <f>'10'!BT6</f>
        <v>0.32088402009941375</v>
      </c>
      <c r="BN16" s="6">
        <f>'10'!CB6</f>
        <v>0.47074930852473451</v>
      </c>
      <c r="BO16" s="6">
        <f>'10'!CJ6</f>
        <v>0.37891950375036837</v>
      </c>
    </row>
    <row r="17" spans="1:67">
      <c r="A17" s="1">
        <v>1982</v>
      </c>
      <c r="B17" s="6">
        <f>'9'!B8</f>
        <v>0.21560353406653152</v>
      </c>
      <c r="C17" s="6">
        <f>'9'!J8</f>
        <v>8.6258648228842383E-2</v>
      </c>
      <c r="D17" s="6">
        <f>'9'!R8</f>
        <v>0.16914718184530381</v>
      </c>
      <c r="E17" s="6">
        <f>'9'!Z8</f>
        <v>0.23823926795599107</v>
      </c>
      <c r="F17" s="6">
        <f>'9'!AH8</f>
        <v>0.11533125566069372</v>
      </c>
      <c r="G17" s="6">
        <f>'9'!AP8</f>
        <v>0.14936901610539557</v>
      </c>
      <c r="H17" s="6">
        <f>'9'!AX8</f>
        <v>0.21893974700229449</v>
      </c>
      <c r="I17" s="6">
        <f>'9'!BF8</f>
        <v>0.21140586876174275</v>
      </c>
      <c r="J17" s="6">
        <f>'9'!BN8</f>
        <v>0.2127561563825788</v>
      </c>
      <c r="K17" s="6">
        <f>'9'!BV8</f>
        <v>0.35331423271047313</v>
      </c>
      <c r="L17" s="6">
        <f>'9'!CD8</f>
        <v>0.26766585208162269</v>
      </c>
      <c r="M17" s="6">
        <f>'9'!D8</f>
        <v>0.22472404215698108</v>
      </c>
      <c r="N17" s="6">
        <f>'9'!L8</f>
        <v>0.1314373176768589</v>
      </c>
      <c r="O17" s="6">
        <f>'9'!T8</f>
        <v>8.8378923479418545E-2</v>
      </c>
      <c r="P17" s="6">
        <f>'9'!AB8</f>
        <v>0.11961992869781964</v>
      </c>
      <c r="Q17" s="6">
        <f>'9'!AJ8</f>
        <v>0.16333093029972418</v>
      </c>
      <c r="R17" s="6">
        <f>'9'!AR8</f>
        <v>0.17566537231609833</v>
      </c>
      <c r="S17" s="6">
        <f>'9'!AZ8</f>
        <v>0.20746030726666376</v>
      </c>
      <c r="T17" s="6">
        <f>'9'!BH8</f>
        <v>0.22775859933809761</v>
      </c>
      <c r="U17" s="6">
        <f>'9'!BP8</f>
        <v>0.27481235822337952</v>
      </c>
      <c r="V17" s="6">
        <f>'9'!BX8</f>
        <v>0.55892166317024838</v>
      </c>
      <c r="W17" s="6">
        <f>'9'!CF8</f>
        <v>0.2525703149591168</v>
      </c>
      <c r="X17" s="6">
        <f>'9'!F8</f>
        <v>0.6139734220082611</v>
      </c>
      <c r="Y17" s="6">
        <f>'9'!N8</f>
        <v>0.33492988053743422</v>
      </c>
      <c r="Z17" s="6">
        <f>'9'!V8</f>
        <v>0.5556396130476593</v>
      </c>
      <c r="AA17" s="6">
        <f>'9'!AD8</f>
        <v>0.49947613482415631</v>
      </c>
      <c r="AB17" s="6">
        <f>'9'!AL8</f>
        <v>0.33506270357822354</v>
      </c>
      <c r="AC17" s="6">
        <f>'9'!AT8</f>
        <v>0.61051503411282793</v>
      </c>
      <c r="AD17" s="6">
        <f>'9'!BB8</f>
        <v>0.71842297061847804</v>
      </c>
      <c r="AE17" s="6">
        <f>'9'!BJ8</f>
        <v>0.49104826719533634</v>
      </c>
      <c r="AF17" s="6">
        <f>'9'!BR8</f>
        <v>0.50437175729481698</v>
      </c>
      <c r="AG17" s="6">
        <f>'9'!BZ8</f>
        <v>0.69813810529421472</v>
      </c>
      <c r="AH17" s="6">
        <f>'9'!CH8</f>
        <v>0.55629232520037719</v>
      </c>
      <c r="AI17" s="6">
        <f>'9'!G8</f>
        <v>0.61515282486540201</v>
      </c>
      <c r="AJ17" s="6">
        <f>'9'!O8</f>
        <v>0.45398217340643693</v>
      </c>
      <c r="AK17" s="6">
        <f>'9'!W8</f>
        <v>0.52457034496806187</v>
      </c>
      <c r="AL17" s="6">
        <f>'9'!AE8</f>
        <v>0.59483493123695619</v>
      </c>
      <c r="AM17" s="6">
        <f>'9'!AM8</f>
        <v>0.49204657471371932</v>
      </c>
      <c r="AN17" s="6">
        <f>'9'!AU8</f>
        <v>0.57325217769507197</v>
      </c>
      <c r="AO17" s="6">
        <f>'9'!BC8</f>
        <v>0.649348617508407</v>
      </c>
      <c r="AP17" s="6">
        <f>'9'!BK8</f>
        <v>0.6461327184775314</v>
      </c>
      <c r="AQ17" s="6">
        <f>'9'!BS8</f>
        <v>0.7672060715431539</v>
      </c>
      <c r="AR17" s="6">
        <f>'9'!CA8</f>
        <v>0.66186582672386796</v>
      </c>
      <c r="AS17" s="6">
        <f>'9'!CI8</f>
        <v>0.55513823306941135</v>
      </c>
      <c r="AT17" s="6">
        <f>'9'!H8</f>
        <v>0.4173634557742939</v>
      </c>
      <c r="AU17" s="6">
        <f>'9'!P8</f>
        <v>0.25165200496239309</v>
      </c>
      <c r="AV17" s="6">
        <f>'9'!X8</f>
        <v>0.3344340158351109</v>
      </c>
      <c r="AW17" s="6">
        <f>'9'!AF8</f>
        <v>0.36304256567873083</v>
      </c>
      <c r="AX17" s="6">
        <f>'9'!AN8</f>
        <v>0.27644286606309021</v>
      </c>
      <c r="AY17" s="6">
        <f>'9'!AV8</f>
        <v>0.37720040005734845</v>
      </c>
      <c r="AZ17" s="6">
        <f>'9'!BD8</f>
        <v>0.44854291059896079</v>
      </c>
      <c r="BA17" s="6">
        <f>'9'!BL8</f>
        <v>0.39408636344317705</v>
      </c>
      <c r="BB17" s="6">
        <f>'9'!BT8</f>
        <v>0.43978658586098229</v>
      </c>
      <c r="BC17" s="6">
        <f>'9'!CB8</f>
        <v>0.56805995697470113</v>
      </c>
      <c r="BD17" s="6">
        <f>'9'!CJ8</f>
        <v>0.40791668132763204</v>
      </c>
      <c r="BE17" s="6">
        <f>'10'!H7</f>
        <v>0.29630750274963646</v>
      </c>
      <c r="BF17" s="6">
        <f>'10'!P7</f>
        <v>0.15241599092226268</v>
      </c>
      <c r="BG17" s="6">
        <f>'10'!X7</f>
        <v>0.23526191544122663</v>
      </c>
      <c r="BH17" s="6">
        <f>'10'!AF7</f>
        <v>0.28816058704508696</v>
      </c>
      <c r="BI17" s="6">
        <f>'10'!AN7</f>
        <v>0.17977589982165229</v>
      </c>
      <c r="BJ17" s="6">
        <f>'10'!AV7</f>
        <v>0.24050156968617672</v>
      </c>
      <c r="BK17" s="6">
        <f>'10'!BD7</f>
        <v>0.31078101244096101</v>
      </c>
      <c r="BL17" s="6">
        <f>'10'!BL7</f>
        <v>0.28447806663431646</v>
      </c>
      <c r="BM17" s="6">
        <f>'10'!BT7</f>
        <v>0.30356832817394019</v>
      </c>
      <c r="BN17" s="6">
        <f>'10'!CB7</f>
        <v>0.43921252241616432</v>
      </c>
      <c r="BO17" s="6">
        <f>'10'!CJ7</f>
        <v>0.32376618378002642</v>
      </c>
    </row>
    <row r="18" spans="1:67">
      <c r="A18" s="1">
        <v>1983</v>
      </c>
      <c r="B18" s="6">
        <f>'9'!B9</f>
        <v>0.23287608012944452</v>
      </c>
      <c r="C18" s="6">
        <f>'9'!J9</f>
        <v>9.9732212823330016E-2</v>
      </c>
      <c r="D18" s="6">
        <f>'9'!R9</f>
        <v>0.17198393816718316</v>
      </c>
      <c r="E18" s="6">
        <f>'9'!Z9</f>
        <v>0.24051778400248991</v>
      </c>
      <c r="F18" s="6">
        <f>'9'!AH9</f>
        <v>0.14515092280200842</v>
      </c>
      <c r="G18" s="6">
        <f>'9'!AP9</f>
        <v>0.16942554755331235</v>
      </c>
      <c r="H18" s="6">
        <f>'9'!AX9</f>
        <v>0.24068981223189667</v>
      </c>
      <c r="I18" s="6">
        <f>'9'!BF9</f>
        <v>0.22646189766345445</v>
      </c>
      <c r="J18" s="6">
        <f>'9'!BN9</f>
        <v>0.21181847200886927</v>
      </c>
      <c r="K18" s="6">
        <f>'9'!BV9</f>
        <v>0.36465368049079833</v>
      </c>
      <c r="L18" s="6">
        <f>'9'!CD9</f>
        <v>0.26948475565470242</v>
      </c>
      <c r="M18" s="6">
        <f>'9'!D9</f>
        <v>0.23300125078403461</v>
      </c>
      <c r="N18" s="6">
        <f>'9'!L9</f>
        <v>0.13075451647434488</v>
      </c>
      <c r="O18" s="6">
        <f>'9'!T9</f>
        <v>9.5105605496017764E-2</v>
      </c>
      <c r="P18" s="6">
        <f>'9'!AB9</f>
        <v>0.12540316805701188</v>
      </c>
      <c r="Q18" s="6">
        <f>'9'!AJ9</f>
        <v>0.16135778392898914</v>
      </c>
      <c r="R18" s="6">
        <f>'9'!AR9</f>
        <v>0.17998164556079926</v>
      </c>
      <c r="S18" s="6">
        <f>'9'!AZ9</f>
        <v>0.21191750716511065</v>
      </c>
      <c r="T18" s="6">
        <f>'9'!BH9</f>
        <v>0.22627192429979817</v>
      </c>
      <c r="U18" s="6">
        <f>'9'!BP9</f>
        <v>0.28589745311232423</v>
      </c>
      <c r="V18" s="6">
        <f>'9'!BX9</f>
        <v>0.61744964071491759</v>
      </c>
      <c r="W18" s="6">
        <f>'9'!CF9</f>
        <v>0.24787113108217998</v>
      </c>
      <c r="X18" s="6">
        <f>'9'!F9</f>
        <v>0.58674634908808909</v>
      </c>
      <c r="Y18" s="6">
        <f>'9'!N9</f>
        <v>0.16626213592233013</v>
      </c>
      <c r="Z18" s="6">
        <f>'9'!V9</f>
        <v>0.65921266462480022</v>
      </c>
      <c r="AA18" s="6">
        <f>'9'!AD9</f>
        <v>0.53271741702644793</v>
      </c>
      <c r="AB18" s="6">
        <f>'9'!AL9</f>
        <v>0.26539084828318371</v>
      </c>
      <c r="AC18" s="6">
        <f>'9'!AT9</f>
        <v>0.61134936986438837</v>
      </c>
      <c r="AD18" s="6">
        <f>'9'!BB9</f>
        <v>0.66320954661048215</v>
      </c>
      <c r="AE18" s="6">
        <f>'9'!BJ9</f>
        <v>0.55057245717809178</v>
      </c>
      <c r="AF18" s="6">
        <f>'9'!BR9</f>
        <v>0.49608335198332376</v>
      </c>
      <c r="AG18" s="6">
        <f>'9'!BZ9</f>
        <v>0.5561407096310832</v>
      </c>
      <c r="AH18" s="6">
        <f>'9'!CH9</f>
        <v>0.61123177589859501</v>
      </c>
      <c r="AI18" s="6">
        <f>'9'!G9</f>
        <v>0.59129083325539167</v>
      </c>
      <c r="AJ18" s="6">
        <f>'9'!O9</f>
        <v>0.36605971129274961</v>
      </c>
      <c r="AK18" s="6">
        <f>'9'!W9</f>
        <v>0.53260162993808313</v>
      </c>
      <c r="AL18" s="6">
        <f>'9'!AE9</f>
        <v>0.5831631458722536</v>
      </c>
      <c r="AM18" s="6">
        <f>'9'!AM9</f>
        <v>0.41439685630949108</v>
      </c>
      <c r="AN18" s="6">
        <f>'9'!AU9</f>
        <v>0.58377931443483477</v>
      </c>
      <c r="AO18" s="6">
        <f>'9'!BC9</f>
        <v>0.61461804027174671</v>
      </c>
      <c r="AP18" s="6">
        <f>'9'!BK9</f>
        <v>0.55046784943612048</v>
      </c>
      <c r="AQ18" s="6">
        <f>'9'!BS9</f>
        <v>0.75782875776930103</v>
      </c>
      <c r="AR18" s="6">
        <f>'9'!CA9</f>
        <v>0.57638677552016404</v>
      </c>
      <c r="AS18" s="6">
        <f>'9'!CI9</f>
        <v>0.58170079324057067</v>
      </c>
      <c r="AT18" s="6">
        <f>'9'!H9</f>
        <v>0.41097862831423998</v>
      </c>
      <c r="AU18" s="6">
        <f>'9'!P9</f>
        <v>0.19070214412818864</v>
      </c>
      <c r="AV18" s="6">
        <f>'9'!X9</f>
        <v>0.3647259595565211</v>
      </c>
      <c r="AW18" s="6">
        <f>'9'!AF9</f>
        <v>0.37045037873955083</v>
      </c>
      <c r="AX18" s="6">
        <f>'9'!AN9</f>
        <v>0.24657410283091807</v>
      </c>
      <c r="AY18" s="6">
        <f>'9'!AV9</f>
        <v>0.38613396935333366</v>
      </c>
      <c r="AZ18" s="6">
        <f>'9'!BD9</f>
        <v>0.43260872656980903</v>
      </c>
      <c r="BA18" s="6">
        <f>'9'!BL9</f>
        <v>0.38844353214436622</v>
      </c>
      <c r="BB18" s="6">
        <f>'9'!BT9</f>
        <v>0.43790700871845456</v>
      </c>
      <c r="BC18" s="6">
        <f>'9'!CB9</f>
        <v>0.52865770158924075</v>
      </c>
      <c r="BD18" s="6">
        <f>'9'!CJ9</f>
        <v>0.42757211396901201</v>
      </c>
      <c r="BE18" s="6">
        <f>'10'!H8</f>
        <v>0.30411709940336268</v>
      </c>
      <c r="BF18" s="6">
        <f>'10'!P8</f>
        <v>0.13612018534527348</v>
      </c>
      <c r="BG18" s="6">
        <f>'10'!X8</f>
        <v>0.2490807467229183</v>
      </c>
      <c r="BH18" s="6">
        <f>'10'!AF8</f>
        <v>0.29249082189731423</v>
      </c>
      <c r="BI18" s="6">
        <f>'10'!AN8</f>
        <v>0.18572019481357227</v>
      </c>
      <c r="BJ18" s="6">
        <f>'10'!AV8</f>
        <v>0.25610891627332089</v>
      </c>
      <c r="BK18" s="6">
        <f>'10'!BD8</f>
        <v>0.31745737796706158</v>
      </c>
      <c r="BL18" s="6">
        <f>'10'!BL8</f>
        <v>0.29125455145581913</v>
      </c>
      <c r="BM18" s="6">
        <f>'10'!BT8</f>
        <v>0.30225388669270337</v>
      </c>
      <c r="BN18" s="6">
        <f>'10'!CB8</f>
        <v>0.43025528893017534</v>
      </c>
      <c r="BO18" s="6">
        <f>'10'!CJ8</f>
        <v>0.3327196989804263</v>
      </c>
    </row>
    <row r="19" spans="1:67">
      <c r="A19" s="1">
        <v>1984</v>
      </c>
      <c r="B19" s="6">
        <f>'9'!B10</f>
        <v>0.26074808083923101</v>
      </c>
      <c r="C19" s="6">
        <f>'9'!J10</f>
        <v>0.12870344559783181</v>
      </c>
      <c r="D19" s="6">
        <f>'9'!R10</f>
        <v>0.2110617010910599</v>
      </c>
      <c r="E19" s="6">
        <f>'9'!Z10</f>
        <v>0.28818639988301648</v>
      </c>
      <c r="F19" s="6">
        <f>'9'!AH10</f>
        <v>0.18397773194130834</v>
      </c>
      <c r="G19" s="6">
        <f>'9'!AP10</f>
        <v>0.20476469056741373</v>
      </c>
      <c r="H19" s="6">
        <f>'9'!AX10</f>
        <v>0.27384129543576008</v>
      </c>
      <c r="I19" s="6">
        <f>'9'!BF10</f>
        <v>0.27713362153224586</v>
      </c>
      <c r="J19" s="6">
        <f>'9'!BN10</f>
        <v>0.208563314807719</v>
      </c>
      <c r="K19" s="6">
        <f>'9'!BV10</f>
        <v>0.36442072039885615</v>
      </c>
      <c r="L19" s="6">
        <f>'9'!CD10</f>
        <v>0.26858840011162166</v>
      </c>
      <c r="M19" s="6">
        <f>'9'!D10</f>
        <v>0.23680380352037331</v>
      </c>
      <c r="N19" s="6">
        <f>'9'!L10</f>
        <v>0.13674239198378305</v>
      </c>
      <c r="O19" s="6">
        <f>'9'!T10</f>
        <v>9.7783047037205806E-2</v>
      </c>
      <c r="P19" s="6">
        <f>'9'!AB10</f>
        <v>0.13314434274406237</v>
      </c>
      <c r="Q19" s="6">
        <f>'9'!AJ10</f>
        <v>0.16315096903108153</v>
      </c>
      <c r="R19" s="6">
        <f>'9'!AR10</f>
        <v>0.1840403821776693</v>
      </c>
      <c r="S19" s="6">
        <f>'9'!AZ10</f>
        <v>0.21672448642542944</v>
      </c>
      <c r="T19" s="6">
        <f>'9'!BH10</f>
        <v>0.23292136552119627</v>
      </c>
      <c r="U19" s="6">
        <f>'9'!BP10</f>
        <v>0.29855877013141596</v>
      </c>
      <c r="V19" s="6">
        <f>'9'!BX10</f>
        <v>0.57213152877702056</v>
      </c>
      <c r="W19" s="6">
        <f>'9'!CF10</f>
        <v>0.23773929613818268</v>
      </c>
      <c r="X19" s="6">
        <f>'9'!F10</f>
        <v>0.56229625673237649</v>
      </c>
      <c r="Y19" s="6">
        <f>'9'!N10</f>
        <v>0.25649020414882628</v>
      </c>
      <c r="Z19" s="6">
        <f>'9'!V10</f>
        <v>0.60895180332353327</v>
      </c>
      <c r="AA19" s="6">
        <f>'9'!AD10</f>
        <v>0.52898561847179071</v>
      </c>
      <c r="AB19" s="6">
        <f>'9'!AL10</f>
        <v>0.36067204362543337</v>
      </c>
      <c r="AC19" s="6">
        <f>'9'!AT10</f>
        <v>0.53917356956374396</v>
      </c>
      <c r="AD19" s="6">
        <f>'9'!BB10</f>
        <v>0.68343608382731069</v>
      </c>
      <c r="AE19" s="6">
        <f>'9'!BJ10</f>
        <v>0.51226589460807936</v>
      </c>
      <c r="AF19" s="6">
        <f>'9'!BR10</f>
        <v>0.3498563245553245</v>
      </c>
      <c r="AG19" s="6">
        <f>'9'!BZ10</f>
        <v>0.49998480843504123</v>
      </c>
      <c r="AH19" s="6">
        <f>'9'!CH10</f>
        <v>0.54191371527193255</v>
      </c>
      <c r="AI19" s="6">
        <f>'9'!G10</f>
        <v>0.6120055710750516</v>
      </c>
      <c r="AJ19" s="6">
        <f>'9'!O10</f>
        <v>0.48504309055235456</v>
      </c>
      <c r="AK19" s="6">
        <f>'9'!W10</f>
        <v>0.60978262200032074</v>
      </c>
      <c r="AL19" s="6">
        <f>'9'!AE10</f>
        <v>0.54975959469705249</v>
      </c>
      <c r="AM19" s="6">
        <f>'9'!AM10</f>
        <v>0.49467195070927028</v>
      </c>
      <c r="AN19" s="6">
        <f>'9'!AU10</f>
        <v>0.61003405508147945</v>
      </c>
      <c r="AO19" s="6">
        <f>'9'!BC10</f>
        <v>0.64534422406577807</v>
      </c>
      <c r="AP19" s="6">
        <f>'9'!BK10</f>
        <v>0.65605684634797945</v>
      </c>
      <c r="AQ19" s="6">
        <f>'9'!BS10</f>
        <v>0.70801196262671762</v>
      </c>
      <c r="AR19" s="6">
        <f>'9'!CA10</f>
        <v>0.6093456380456892</v>
      </c>
      <c r="AS19" s="6">
        <f>'9'!CI10</f>
        <v>0.52852044967224576</v>
      </c>
      <c r="AT19" s="6">
        <f>'9'!H10</f>
        <v>0.41796342804175812</v>
      </c>
      <c r="AU19" s="6">
        <f>'9'!P10</f>
        <v>0.25174478307069892</v>
      </c>
      <c r="AV19" s="6">
        <f>'9'!X10</f>
        <v>0.38189479336302989</v>
      </c>
      <c r="AW19" s="6">
        <f>'9'!AF10</f>
        <v>0.3750189889489805</v>
      </c>
      <c r="AX19" s="6">
        <f>'9'!AN10</f>
        <v>0.30061817382677336</v>
      </c>
      <c r="AY19" s="6">
        <f>'9'!AV10</f>
        <v>0.38450317434757664</v>
      </c>
      <c r="AZ19" s="6">
        <f>'9'!BD10</f>
        <v>0.45483652243856953</v>
      </c>
      <c r="BA19" s="6">
        <f>'9'!BL10</f>
        <v>0.41959443200237523</v>
      </c>
      <c r="BB19" s="6">
        <f>'9'!BT10</f>
        <v>0.39124759303029427</v>
      </c>
      <c r="BC19" s="6">
        <f>'9'!CB10</f>
        <v>0.51147067391415169</v>
      </c>
      <c r="BD19" s="6">
        <f>'9'!CJ10</f>
        <v>0.39419046529849566</v>
      </c>
      <c r="BE19" s="6">
        <f>'10'!H9</f>
        <v>0.32363421972024181</v>
      </c>
      <c r="BF19" s="6">
        <f>'10'!P9</f>
        <v>0.17791998058697864</v>
      </c>
      <c r="BG19" s="6">
        <f>'10'!X9</f>
        <v>0.27939493799984794</v>
      </c>
      <c r="BH19" s="6">
        <f>'10'!AF9</f>
        <v>0.32291943550940205</v>
      </c>
      <c r="BI19" s="6">
        <f>'10'!AN9</f>
        <v>0.23063390869549436</v>
      </c>
      <c r="BJ19" s="6">
        <f>'10'!AV9</f>
        <v>0.27666008407947884</v>
      </c>
      <c r="BK19" s="6">
        <f>'10'!BD9</f>
        <v>0.34623938623688388</v>
      </c>
      <c r="BL19" s="6">
        <f>'10'!BL9</f>
        <v>0.33411794572029757</v>
      </c>
      <c r="BM19" s="6">
        <f>'10'!BT9</f>
        <v>0.28163702609674912</v>
      </c>
      <c r="BN19" s="6">
        <f>'10'!CB9</f>
        <v>0.42324070180497436</v>
      </c>
      <c r="BO19" s="6">
        <f>'10'!CJ9</f>
        <v>0.31882922618637127</v>
      </c>
    </row>
    <row r="20" spans="1:67">
      <c r="A20" s="1">
        <v>1985</v>
      </c>
      <c r="B20" s="6">
        <f>'9'!B11</f>
        <v>0.28533946158418172</v>
      </c>
      <c r="C20" s="6">
        <f>'9'!J11</f>
        <v>0.15392536512566993</v>
      </c>
      <c r="D20" s="6">
        <f>'9'!R11</f>
        <v>0.21498234169981259</v>
      </c>
      <c r="E20" s="6">
        <f>'9'!Z11</f>
        <v>0.30870150339734698</v>
      </c>
      <c r="F20" s="6">
        <f>'9'!AH11</f>
        <v>0.22781484237876382</v>
      </c>
      <c r="G20" s="6">
        <f>'9'!AP11</f>
        <v>0.22849982220818052</v>
      </c>
      <c r="H20" s="6">
        <f>'9'!AX11</f>
        <v>0.29435626801846398</v>
      </c>
      <c r="I20" s="6">
        <f>'9'!BF11</f>
        <v>0.31284616697156203</v>
      </c>
      <c r="J20" s="6">
        <f>'9'!BN11</f>
        <v>0.23900220174255715</v>
      </c>
      <c r="K20" s="6">
        <f>'9'!BV11</f>
        <v>0.40167498325325829</v>
      </c>
      <c r="L20" s="6">
        <f>'9'!CD11</f>
        <v>0.28311986009825718</v>
      </c>
      <c r="M20" s="6">
        <f>'9'!D11</f>
        <v>0.23909990121066613</v>
      </c>
      <c r="N20" s="6">
        <f>'9'!L11</f>
        <v>0.13406705030535462</v>
      </c>
      <c r="O20" s="6">
        <f>'9'!T11</f>
        <v>0.10128168571945451</v>
      </c>
      <c r="P20" s="6">
        <f>'9'!AB11</f>
        <v>0.13307646082707128</v>
      </c>
      <c r="Q20" s="6">
        <f>'9'!AJ11</f>
        <v>0.16204411302166294</v>
      </c>
      <c r="R20" s="6">
        <f>'9'!AR11</f>
        <v>0.18479337205796356</v>
      </c>
      <c r="S20" s="6">
        <f>'9'!AZ11</f>
        <v>0.21832632048662542</v>
      </c>
      <c r="T20" s="6">
        <f>'9'!BH11</f>
        <v>0.22835437652030838</v>
      </c>
      <c r="U20" s="6">
        <f>'9'!BP11</f>
        <v>0.29854758070639631</v>
      </c>
      <c r="V20" s="6">
        <f>'9'!BX11</f>
        <v>0.56826316787906972</v>
      </c>
      <c r="W20" s="6">
        <f>'9'!CF11</f>
        <v>0.23594049165295261</v>
      </c>
      <c r="X20" s="6">
        <f>'9'!F11</f>
        <v>0.6120260134206712</v>
      </c>
      <c r="Y20" s="6">
        <f>'9'!N11</f>
        <v>0.21621155138692</v>
      </c>
      <c r="Z20" s="6">
        <f>'9'!V11</f>
        <v>0.67185399719256877</v>
      </c>
      <c r="AA20" s="6">
        <f>'9'!AD11</f>
        <v>0.53370168039564037</v>
      </c>
      <c r="AB20" s="6">
        <f>'9'!AL11</f>
        <v>0.50888237674636971</v>
      </c>
      <c r="AC20" s="6">
        <f>'9'!AT11</f>
        <v>0.60442389174495303</v>
      </c>
      <c r="AD20" s="6">
        <f>'9'!BB11</f>
        <v>0.73796453705082399</v>
      </c>
      <c r="AE20" s="6">
        <f>'9'!BJ11</f>
        <v>0.57184158587154765</v>
      </c>
      <c r="AF20" s="6">
        <f>'9'!BR11</f>
        <v>0.28452580591514676</v>
      </c>
      <c r="AG20" s="6">
        <f>'9'!BZ11</f>
        <v>0.65448238639695222</v>
      </c>
      <c r="AH20" s="6">
        <f>'9'!CH11</f>
        <v>0.52165296890141877</v>
      </c>
      <c r="AI20" s="6">
        <f>'9'!G11</f>
        <v>0.62209040457847242</v>
      </c>
      <c r="AJ20" s="6">
        <f>'9'!O11</f>
        <v>0.49885243157617926</v>
      </c>
      <c r="AK20" s="6">
        <f>'9'!W11</f>
        <v>0.57621033857119852</v>
      </c>
      <c r="AL20" s="6">
        <f>'9'!AE11</f>
        <v>0.53931891012881983</v>
      </c>
      <c r="AM20" s="6">
        <f>'9'!AM11</f>
        <v>0.51617256399644518</v>
      </c>
      <c r="AN20" s="6">
        <f>'9'!AU11</f>
        <v>0.60845763007715525</v>
      </c>
      <c r="AO20" s="6">
        <f>'9'!BC11</f>
        <v>0.66544042285345317</v>
      </c>
      <c r="AP20" s="6">
        <f>'9'!BK11</f>
        <v>0.64480253609599592</v>
      </c>
      <c r="AQ20" s="6">
        <f>'9'!BS11</f>
        <v>0.68576361001836972</v>
      </c>
      <c r="AR20" s="6">
        <f>'9'!CA11</f>
        <v>0.65762475797788478</v>
      </c>
      <c r="AS20" s="6">
        <f>'9'!CI11</f>
        <v>0.52509006714423856</v>
      </c>
      <c r="AT20" s="6">
        <f>'9'!H11</f>
        <v>0.43963894519849789</v>
      </c>
      <c r="AU20" s="6">
        <f>'9'!P11</f>
        <v>0.25076409959853097</v>
      </c>
      <c r="AV20" s="6">
        <f>'9'!X11</f>
        <v>0.39108209079575862</v>
      </c>
      <c r="AW20" s="6">
        <f>'9'!AF11</f>
        <v>0.37869963868721962</v>
      </c>
      <c r="AX20" s="6">
        <f>'9'!AN11</f>
        <v>0.35372847403581043</v>
      </c>
      <c r="AY20" s="6">
        <f>'9'!AV11</f>
        <v>0.40654367902206312</v>
      </c>
      <c r="AZ20" s="6">
        <f>'9'!BD11</f>
        <v>0.47902188710234167</v>
      </c>
      <c r="BA20" s="6">
        <f>'9'!BL11</f>
        <v>0.43946116636485349</v>
      </c>
      <c r="BB20" s="6">
        <f>'9'!BT11</f>
        <v>0.37695979959561748</v>
      </c>
      <c r="BC20" s="6">
        <f>'9'!CB11</f>
        <v>0.57051132387679127</v>
      </c>
      <c r="BD20" s="6">
        <f>'9'!CJ11</f>
        <v>0.39145084694921684</v>
      </c>
      <c r="BE20" s="6">
        <f>'10'!H10</f>
        <v>0.3470592550299082</v>
      </c>
      <c r="BF20" s="6">
        <f>'10'!P10</f>
        <v>0.19266085891481433</v>
      </c>
      <c r="BG20" s="6">
        <f>'10'!X10</f>
        <v>0.285422241338191</v>
      </c>
      <c r="BH20" s="6">
        <f>'10'!AF10</f>
        <v>0.33670075751329603</v>
      </c>
      <c r="BI20" s="6">
        <f>'10'!AN10</f>
        <v>0.27818029504158248</v>
      </c>
      <c r="BJ20" s="6">
        <f>'10'!AV10</f>
        <v>0.29971736493373358</v>
      </c>
      <c r="BK20" s="6">
        <f>'10'!BD10</f>
        <v>0.36822251565201503</v>
      </c>
      <c r="BL20" s="6">
        <f>'10'!BL10</f>
        <v>0.36349216672887857</v>
      </c>
      <c r="BM20" s="6">
        <f>'10'!BT10</f>
        <v>0.29418524088378128</v>
      </c>
      <c r="BN20" s="6">
        <f>'10'!CB10</f>
        <v>0.46920951950267148</v>
      </c>
      <c r="BO20" s="6">
        <f>'10'!CJ10</f>
        <v>0.32645225483864099</v>
      </c>
    </row>
    <row r="21" spans="1:67">
      <c r="A21" s="1">
        <v>1986</v>
      </c>
      <c r="B21" s="6">
        <f>'9'!B12</f>
        <v>0.30015533449106713</v>
      </c>
      <c r="C21" s="6">
        <f>'9'!J12</f>
        <v>0.17726242279528262</v>
      </c>
      <c r="D21" s="6">
        <f>'9'!R12</f>
        <v>0.22905317885095205</v>
      </c>
      <c r="E21" s="6">
        <f>'9'!Z12</f>
        <v>0.33010914961034399</v>
      </c>
      <c r="F21" s="6">
        <f>'9'!AH12</f>
        <v>0.23335311932549352</v>
      </c>
      <c r="G21" s="6">
        <f>'9'!AP12</f>
        <v>0.24786535979286009</v>
      </c>
      <c r="H21" s="6">
        <f>'9'!AX12</f>
        <v>0.30675608949604105</v>
      </c>
      <c r="I21" s="6">
        <f>'9'!BF12</f>
        <v>0.33695248625655039</v>
      </c>
      <c r="J21" s="6">
        <f>'9'!BN12</f>
        <v>0.2725727225488091</v>
      </c>
      <c r="K21" s="6">
        <f>'9'!BV12</f>
        <v>0.40911288446013777</v>
      </c>
      <c r="L21" s="6">
        <f>'9'!CD12</f>
        <v>0.28773102341312345</v>
      </c>
      <c r="M21" s="6">
        <f>'9'!D12</f>
        <v>0.22859172786533152</v>
      </c>
      <c r="N21" s="6">
        <f>'9'!L12</f>
        <v>0.13541308375593142</v>
      </c>
      <c r="O21" s="6">
        <f>'9'!T12</f>
        <v>0.10472400716066227</v>
      </c>
      <c r="P21" s="6">
        <f>'9'!AB12</f>
        <v>0.13434295142690705</v>
      </c>
      <c r="Q21" s="6">
        <f>'9'!AJ12</f>
        <v>0.1650217375117439</v>
      </c>
      <c r="R21" s="6">
        <f>'9'!AR12</f>
        <v>0.18983155835429252</v>
      </c>
      <c r="S21" s="6">
        <f>'9'!AZ12</f>
        <v>0.22003421361575914</v>
      </c>
      <c r="T21" s="6">
        <f>'9'!BH12</f>
        <v>0.23054018714696886</v>
      </c>
      <c r="U21" s="6">
        <f>'9'!BP12</f>
        <v>0.26437694786053018</v>
      </c>
      <c r="V21" s="6">
        <f>'9'!BX12</f>
        <v>0.4235773430465779</v>
      </c>
      <c r="W21" s="6">
        <f>'9'!CF12</f>
        <v>0.23937627003608775</v>
      </c>
      <c r="X21" s="6">
        <f>'9'!F12</f>
        <v>0.63765283314509302</v>
      </c>
      <c r="Y21" s="6">
        <f>'9'!N12</f>
        <v>0.3300342580667735</v>
      </c>
      <c r="Z21" s="6">
        <f>'9'!V12</f>
        <v>0.71614738671773792</v>
      </c>
      <c r="AA21" s="6">
        <f>'9'!AD12</f>
        <v>0.53172062530491904</v>
      </c>
      <c r="AB21" s="6">
        <f>'9'!AL12</f>
        <v>0.55569186452911057</v>
      </c>
      <c r="AC21" s="6">
        <f>'9'!AT12</f>
        <v>0.599172786654253</v>
      </c>
      <c r="AD21" s="6">
        <f>'9'!BB12</f>
        <v>0.77206997548404011</v>
      </c>
      <c r="AE21" s="6">
        <f>'9'!BJ12</f>
        <v>0.56817914337518438</v>
      </c>
      <c r="AF21" s="6">
        <f>'9'!BR12</f>
        <v>0.2397043876000341</v>
      </c>
      <c r="AG21" s="6">
        <f>'9'!BZ12</f>
        <v>0.65941409352314495</v>
      </c>
      <c r="AH21" s="6">
        <f>'9'!CH12</f>
        <v>0.61870163718407778</v>
      </c>
      <c r="AI21" s="6">
        <f>'9'!G12</f>
        <v>0.61783937821390778</v>
      </c>
      <c r="AJ21" s="6">
        <f>'9'!O12</f>
        <v>0.55410184687575992</v>
      </c>
      <c r="AK21" s="6">
        <f>'9'!W12</f>
        <v>0.6128069348206806</v>
      </c>
      <c r="AL21" s="6">
        <f>'9'!AE12</f>
        <v>0.50269408880640809</v>
      </c>
      <c r="AM21" s="6">
        <f>'9'!AM12</f>
        <v>0.51335194091358771</v>
      </c>
      <c r="AN21" s="6">
        <f>'9'!AU12</f>
        <v>0.59989504297169949</v>
      </c>
      <c r="AO21" s="6">
        <f>'9'!BC12</f>
        <v>0.66949747540449911</v>
      </c>
      <c r="AP21" s="6">
        <f>'9'!BK12</f>
        <v>0.59758030040411225</v>
      </c>
      <c r="AQ21" s="6">
        <f>'9'!BS12</f>
        <v>0.65147648918477874</v>
      </c>
      <c r="AR21" s="6">
        <f>'9'!CA12</f>
        <v>0.65012956172802949</v>
      </c>
      <c r="AS21" s="6">
        <f>'9'!CI12</f>
        <v>0.53241248348879988</v>
      </c>
      <c r="AT21" s="6">
        <f>'9'!H12</f>
        <v>0.4460598184288499</v>
      </c>
      <c r="AU21" s="6">
        <f>'9'!P12</f>
        <v>0.29920290287343687</v>
      </c>
      <c r="AV21" s="6">
        <f>'9'!X12</f>
        <v>0.41568287688750821</v>
      </c>
      <c r="AW21" s="6">
        <f>'9'!AF12</f>
        <v>0.3747167037871445</v>
      </c>
      <c r="AX21" s="6">
        <f>'9'!AN12</f>
        <v>0.36685466556998392</v>
      </c>
      <c r="AY21" s="6">
        <f>'9'!AV12</f>
        <v>0.40919118694327627</v>
      </c>
      <c r="AZ21" s="6">
        <f>'9'!BD12</f>
        <v>0.49208943850008485</v>
      </c>
      <c r="BA21" s="6">
        <f>'9'!BL12</f>
        <v>0.43331302929570398</v>
      </c>
      <c r="BB21" s="6">
        <f>'9'!BT12</f>
        <v>0.35703263679853803</v>
      </c>
      <c r="BC21" s="6">
        <f>'9'!CB12</f>
        <v>0.53555847068947249</v>
      </c>
      <c r="BD21" s="6">
        <f>'9'!CJ12</f>
        <v>0.4195553535305222</v>
      </c>
      <c r="BE21" s="6">
        <f>'10'!H11</f>
        <v>0.35851712806618025</v>
      </c>
      <c r="BF21" s="6">
        <f>'10'!P11</f>
        <v>0.22603861482654433</v>
      </c>
      <c r="BG21" s="6">
        <f>'10'!X11</f>
        <v>0.30370505806557452</v>
      </c>
      <c r="BH21" s="6">
        <f>'10'!AF11</f>
        <v>0.3479521712810642</v>
      </c>
      <c r="BI21" s="6">
        <f>'10'!AN11</f>
        <v>0.28675373782328967</v>
      </c>
      <c r="BJ21" s="6">
        <f>'10'!AV11</f>
        <v>0.31239569065302653</v>
      </c>
      <c r="BK21" s="6">
        <f>'10'!BD11</f>
        <v>0.38088942909765855</v>
      </c>
      <c r="BL21" s="6">
        <f>'10'!BL11</f>
        <v>0.37549670347221181</v>
      </c>
      <c r="BM21" s="6">
        <f>'10'!BT11</f>
        <v>0.30635668824870066</v>
      </c>
      <c r="BN21" s="6">
        <f>'10'!CB11</f>
        <v>0.45969111895187165</v>
      </c>
      <c r="BO21" s="6">
        <f>'10'!CJ11</f>
        <v>0.34046075546008292</v>
      </c>
    </row>
    <row r="22" spans="1:67">
      <c r="A22" s="1">
        <v>1987</v>
      </c>
      <c r="B22" s="6">
        <f>'9'!B13</f>
        <v>0.32011591196078826</v>
      </c>
      <c r="C22" s="6">
        <f>'9'!J13</f>
        <v>0.20316202226939331</v>
      </c>
      <c r="D22" s="6">
        <f>'9'!R13</f>
        <v>0.2564658942455319</v>
      </c>
      <c r="E22" s="6">
        <f>'9'!Z13</f>
        <v>0.3555666650939141</v>
      </c>
      <c r="F22" s="6">
        <f>'9'!AH13</f>
        <v>0.27351678276074654</v>
      </c>
      <c r="G22" s="6">
        <f>'9'!AP13</f>
        <v>0.2624163442641102</v>
      </c>
      <c r="H22" s="6">
        <f>'9'!AX13</f>
        <v>0.33342139972199947</v>
      </c>
      <c r="I22" s="6">
        <f>'9'!BF13</f>
        <v>0.3332328188125645</v>
      </c>
      <c r="J22" s="6">
        <f>'9'!BN13</f>
        <v>0.25445865423499281</v>
      </c>
      <c r="K22" s="6">
        <f>'9'!BV13</f>
        <v>0.41824600352900304</v>
      </c>
      <c r="L22" s="6">
        <f>'9'!CD13</f>
        <v>0.3237483015048559</v>
      </c>
      <c r="M22" s="6">
        <f>'9'!D13</f>
        <v>0.24250349611705899</v>
      </c>
      <c r="N22" s="6">
        <f>'9'!L13</f>
        <v>0.14633143750182523</v>
      </c>
      <c r="O22" s="6">
        <f>'9'!T13</f>
        <v>0.10188812992570383</v>
      </c>
      <c r="P22" s="6">
        <f>'9'!AB13</f>
        <v>0.14385272526493109</v>
      </c>
      <c r="Q22" s="6">
        <f>'9'!AJ13</f>
        <v>0.18150717497191909</v>
      </c>
      <c r="R22" s="6">
        <f>'9'!AR13</f>
        <v>0.19737279460362558</v>
      </c>
      <c r="S22" s="6">
        <f>'9'!AZ13</f>
        <v>0.22995934534253526</v>
      </c>
      <c r="T22" s="6">
        <f>'9'!BH13</f>
        <v>0.23985053754472621</v>
      </c>
      <c r="U22" s="6">
        <f>'9'!BP13</f>
        <v>0.29309752604801664</v>
      </c>
      <c r="V22" s="6">
        <f>'9'!BX13</f>
        <v>0.41470423611820595</v>
      </c>
      <c r="W22" s="6">
        <f>'9'!CF13</f>
        <v>0.25921098466934855</v>
      </c>
      <c r="X22" s="6">
        <f>'9'!F13</f>
        <v>0.65782655622991615</v>
      </c>
      <c r="Y22" s="6">
        <f>'9'!N13</f>
        <v>0.32994078305472974</v>
      </c>
      <c r="Z22" s="6">
        <f>'9'!V13</f>
        <v>0.67982206678863122</v>
      </c>
      <c r="AA22" s="6">
        <f>'9'!AD13</f>
        <v>0.59672810750700678</v>
      </c>
      <c r="AB22" s="6">
        <f>'9'!AL13</f>
        <v>0.52067095613444248</v>
      </c>
      <c r="AC22" s="6">
        <f>'9'!AT13</f>
        <v>0.59189959049242402</v>
      </c>
      <c r="AD22" s="6">
        <f>'9'!BB13</f>
        <v>0.82170130583541545</v>
      </c>
      <c r="AE22" s="6">
        <f>'9'!BJ13</f>
        <v>0.62392498484744552</v>
      </c>
      <c r="AF22" s="6">
        <f>'9'!BR13</f>
        <v>0.48372375730297917</v>
      </c>
      <c r="AG22" s="6">
        <f>'9'!BZ13</f>
        <v>0.58321729228306929</v>
      </c>
      <c r="AH22" s="6">
        <f>'9'!CH13</f>
        <v>0.62940032493894715</v>
      </c>
      <c r="AI22" s="6">
        <f>'9'!G13</f>
        <v>0.60386743271206289</v>
      </c>
      <c r="AJ22" s="6">
        <f>'9'!O13</f>
        <v>0.50931410732708382</v>
      </c>
      <c r="AK22" s="6">
        <f>'9'!W13</f>
        <v>0.60598663477360826</v>
      </c>
      <c r="AL22" s="6">
        <f>'9'!AE13</f>
        <v>0.50917342875862781</v>
      </c>
      <c r="AM22" s="6">
        <f>'9'!AM13</f>
        <v>0.49976473865671223</v>
      </c>
      <c r="AN22" s="6">
        <f>'9'!AU13</f>
        <v>0.59531636138034183</v>
      </c>
      <c r="AO22" s="6">
        <f>'9'!BC13</f>
        <v>0.66301268026603233</v>
      </c>
      <c r="AP22" s="6">
        <f>'9'!BK13</f>
        <v>0.62983392468584454</v>
      </c>
      <c r="AQ22" s="6">
        <f>'9'!BS13</f>
        <v>0.6160311073228929</v>
      </c>
      <c r="AR22" s="6">
        <f>'9'!CA13</f>
        <v>0.62515370920541824</v>
      </c>
      <c r="AS22" s="6">
        <f>'9'!CI13</f>
        <v>0.51491514909898128</v>
      </c>
      <c r="AT22" s="6">
        <f>'9'!H13</f>
        <v>0.45607834925495661</v>
      </c>
      <c r="AU22" s="6">
        <f>'9'!P13</f>
        <v>0.29718708753825807</v>
      </c>
      <c r="AV22" s="6">
        <f>'9'!X13</f>
        <v>0.4110406814333688</v>
      </c>
      <c r="AW22" s="6">
        <f>'9'!AF13</f>
        <v>0.40133023165611992</v>
      </c>
      <c r="AX22" s="6">
        <f>'9'!AN13</f>
        <v>0.36886491313095504</v>
      </c>
      <c r="AY22" s="6">
        <f>'9'!AV13</f>
        <v>0.4117512726851254</v>
      </c>
      <c r="AZ22" s="6">
        <f>'9'!BD13</f>
        <v>0.51202368279149568</v>
      </c>
      <c r="BA22" s="6">
        <f>'9'!BL13</f>
        <v>0.45671056647264519</v>
      </c>
      <c r="BB22" s="6">
        <f>'9'!BT13</f>
        <v>0.41182776122722042</v>
      </c>
      <c r="BC22" s="6">
        <f>'9'!CB13</f>
        <v>0.51033031028392406</v>
      </c>
      <c r="BD22" s="6">
        <f>'9'!CJ13</f>
        <v>0.43181869005303319</v>
      </c>
      <c r="BE22" s="6">
        <f>'10'!H12</f>
        <v>0.37450088687845556</v>
      </c>
      <c r="BF22" s="6">
        <f>'10'!P12</f>
        <v>0.24077204837693919</v>
      </c>
      <c r="BG22" s="6">
        <f>'10'!X12</f>
        <v>0.31829580912066663</v>
      </c>
      <c r="BH22" s="6">
        <f>'10'!AF12</f>
        <v>0.37387209171879648</v>
      </c>
      <c r="BI22" s="6">
        <f>'10'!AN12</f>
        <v>0.31165603490882993</v>
      </c>
      <c r="BJ22" s="6">
        <f>'10'!AV12</f>
        <v>0.32215031563251628</v>
      </c>
      <c r="BK22" s="6">
        <f>'10'!BD12</f>
        <v>0.40486231294979791</v>
      </c>
      <c r="BL22" s="6">
        <f>'10'!BL12</f>
        <v>0.38262391787659678</v>
      </c>
      <c r="BM22" s="6">
        <f>'10'!BT12</f>
        <v>0.31740629703188383</v>
      </c>
      <c r="BN22" s="6">
        <f>'10'!CB12</f>
        <v>0.45507972623097148</v>
      </c>
      <c r="BO22" s="6">
        <f>'10'!CJ12</f>
        <v>0.36697645692412678</v>
      </c>
    </row>
    <row r="23" spans="1:67">
      <c r="A23" s="1">
        <v>1988</v>
      </c>
      <c r="B23" s="6">
        <f>'9'!B14</f>
        <v>0.34536533037774575</v>
      </c>
      <c r="C23" s="6">
        <f>'9'!J14</f>
        <v>0.23077919176983136</v>
      </c>
      <c r="D23" s="6">
        <f>'9'!R14</f>
        <v>0.31323051946687919</v>
      </c>
      <c r="E23" s="6">
        <f>'9'!Z14</f>
        <v>0.38560875337315492</v>
      </c>
      <c r="F23" s="6">
        <f>'9'!AH14</f>
        <v>0.28262948855397763</v>
      </c>
      <c r="G23" s="6">
        <f>'9'!AP14</f>
        <v>0.2822363331431989</v>
      </c>
      <c r="H23" s="6">
        <f>'9'!AX14</f>
        <v>0.36431478692116875</v>
      </c>
      <c r="I23" s="6">
        <f>'9'!BF14</f>
        <v>0.33323479670026784</v>
      </c>
      <c r="J23" s="6">
        <f>'9'!BN14</f>
        <v>0.23453434771321346</v>
      </c>
      <c r="K23" s="6">
        <f>'9'!BV14</f>
        <v>0.4425365070416582</v>
      </c>
      <c r="L23" s="6">
        <f>'9'!CD14</f>
        <v>0.3556663851076165</v>
      </c>
      <c r="M23" s="6">
        <f>'9'!D14</f>
        <v>0.24854609647801237</v>
      </c>
      <c r="N23" s="6">
        <f>'9'!L14</f>
        <v>0.16596739762595883</v>
      </c>
      <c r="O23" s="6">
        <f>'9'!T14</f>
        <v>0.10966386188675001</v>
      </c>
      <c r="P23" s="6">
        <f>'9'!AB14</f>
        <v>0.15490124034774067</v>
      </c>
      <c r="Q23" s="6">
        <f>'9'!AJ14</f>
        <v>0.20470787661398887</v>
      </c>
      <c r="R23" s="6">
        <f>'9'!AR14</f>
        <v>0.21060163780045096</v>
      </c>
      <c r="S23" s="6">
        <f>'9'!AZ14</f>
        <v>0.24290383443426042</v>
      </c>
      <c r="T23" s="6">
        <f>'9'!BH14</f>
        <v>0.25273333661038883</v>
      </c>
      <c r="U23" s="6">
        <f>'9'!BP14</f>
        <v>0.30101871574797467</v>
      </c>
      <c r="V23" s="6">
        <f>'9'!BX14</f>
        <v>0.36256239891386166</v>
      </c>
      <c r="W23" s="6">
        <f>'9'!CF14</f>
        <v>0.27850102625810769</v>
      </c>
      <c r="X23" s="6">
        <f>'9'!F14</f>
        <v>0.69034445736990313</v>
      </c>
      <c r="Y23" s="6">
        <f>'9'!N14</f>
        <v>0.4552881860128134</v>
      </c>
      <c r="Z23" s="6">
        <f>'9'!V14</f>
        <v>0.709482978455375</v>
      </c>
      <c r="AA23" s="6">
        <f>'9'!AD14</f>
        <v>0.65695343510016413</v>
      </c>
      <c r="AB23" s="6">
        <f>'9'!AL14</f>
        <v>0.58347491121674322</v>
      </c>
      <c r="AC23" s="6">
        <f>'9'!AT14</f>
        <v>0.65388743970111518</v>
      </c>
      <c r="AD23" s="6">
        <f>'9'!BB14</f>
        <v>0.81434716301387922</v>
      </c>
      <c r="AE23" s="6">
        <f>'9'!BJ14</f>
        <v>0.61891746993660557</v>
      </c>
      <c r="AF23" s="6">
        <f>'9'!BR14</f>
        <v>0.39451033557559323</v>
      </c>
      <c r="AG23" s="6">
        <f>'9'!BZ14</f>
        <v>0.67472013911482454</v>
      </c>
      <c r="AH23" s="6">
        <f>'9'!CH14</f>
        <v>0.73137574902292357</v>
      </c>
      <c r="AI23" s="6">
        <f>'9'!G14</f>
        <v>0.63667819011670745</v>
      </c>
      <c r="AJ23" s="6">
        <f>'9'!O14</f>
        <v>0.57696962791197393</v>
      </c>
      <c r="AK23" s="6">
        <f>'9'!W14</f>
        <v>0.62111728261519061</v>
      </c>
      <c r="AL23" s="6">
        <f>'9'!AE14</f>
        <v>0.58043138756575563</v>
      </c>
      <c r="AM23" s="6">
        <f>'9'!AM14</f>
        <v>0.54954818758851842</v>
      </c>
      <c r="AN23" s="6">
        <f>'9'!AU14</f>
        <v>0.6125069876969399</v>
      </c>
      <c r="AO23" s="6">
        <f>'9'!BC14</f>
        <v>0.68297582436966076</v>
      </c>
      <c r="AP23" s="6">
        <f>'9'!BK14</f>
        <v>0.6479166877105208</v>
      </c>
      <c r="AQ23" s="6">
        <f>'9'!BS14</f>
        <v>0.64629977189729515</v>
      </c>
      <c r="AR23" s="6">
        <f>'9'!CA14</f>
        <v>0.63396888913394789</v>
      </c>
      <c r="AS23" s="6">
        <f>'9'!CI14</f>
        <v>0.59127724605856802</v>
      </c>
      <c r="AT23" s="6">
        <f>'9'!H14</f>
        <v>0.48023351858559216</v>
      </c>
      <c r="AU23" s="6">
        <f>'9'!P14</f>
        <v>0.35725110083014439</v>
      </c>
      <c r="AV23" s="6">
        <f>'9'!X14</f>
        <v>0.43837366060604877</v>
      </c>
      <c r="AW23" s="6">
        <f>'9'!AF14</f>
        <v>0.44447370409670384</v>
      </c>
      <c r="AX23" s="6">
        <f>'9'!AN14</f>
        <v>0.40509011599330702</v>
      </c>
      <c r="AY23" s="6">
        <f>'9'!AV14</f>
        <v>0.43980809958542622</v>
      </c>
      <c r="AZ23" s="6">
        <f>'9'!BD14</f>
        <v>0.52613540218474231</v>
      </c>
      <c r="BA23" s="6">
        <f>'9'!BL14</f>
        <v>0.46320057273944581</v>
      </c>
      <c r="BB23" s="6">
        <f>'9'!BT14</f>
        <v>0.3940907927335191</v>
      </c>
      <c r="BC23" s="6">
        <f>'9'!CB14</f>
        <v>0.528446983551073</v>
      </c>
      <c r="BD23" s="6">
        <f>'9'!CJ14</f>
        <v>0.48920510161180397</v>
      </c>
      <c r="BE23" s="6">
        <f>'10'!H13</f>
        <v>0.39931260566088428</v>
      </c>
      <c r="BF23" s="6">
        <f>'10'!P13</f>
        <v>0.28136795539395654</v>
      </c>
      <c r="BG23" s="6">
        <f>'10'!X13</f>
        <v>0.36328777592254702</v>
      </c>
      <c r="BH23" s="6">
        <f>'10'!AF13</f>
        <v>0.40915473366257449</v>
      </c>
      <c r="BI23" s="6">
        <f>'10'!AN13</f>
        <v>0.33161373952970941</v>
      </c>
      <c r="BJ23" s="6">
        <f>'10'!AV13</f>
        <v>0.34526503972008982</v>
      </c>
      <c r="BK23" s="6">
        <f>'10'!BD13</f>
        <v>0.42904303302659819</v>
      </c>
      <c r="BL23" s="6">
        <f>'10'!BL13</f>
        <v>0.38522110711593899</v>
      </c>
      <c r="BM23" s="6">
        <f>'10'!BT13</f>
        <v>0.29835692572133571</v>
      </c>
      <c r="BN23" s="6">
        <f>'10'!CB13</f>
        <v>0.47690069764542409</v>
      </c>
      <c r="BO23" s="6">
        <f>'10'!CJ13</f>
        <v>0.40908187170929144</v>
      </c>
    </row>
    <row r="24" spans="1:67">
      <c r="A24" s="1">
        <v>1989</v>
      </c>
      <c r="B24" s="6">
        <f>'9'!B15</f>
        <v>0.36345114572534259</v>
      </c>
      <c r="C24" s="6">
        <f>'9'!J15</f>
        <v>0.23836191879147045</v>
      </c>
      <c r="D24" s="6">
        <f>'9'!R15</f>
        <v>0.33003885952107048</v>
      </c>
      <c r="E24" s="6">
        <f>'9'!Z15</f>
        <v>0.39831509315891822</v>
      </c>
      <c r="F24" s="6">
        <f>'9'!AH15</f>
        <v>0.29184639744674523</v>
      </c>
      <c r="G24" s="6">
        <f>'9'!AP15</f>
        <v>0.29110229959961381</v>
      </c>
      <c r="H24" s="6">
        <f>'9'!AX15</f>
        <v>0.38157951690510522</v>
      </c>
      <c r="I24" s="6">
        <f>'9'!BF15</f>
        <v>0.36473176521291345</v>
      </c>
      <c r="J24" s="6">
        <f>'9'!BN15</f>
        <v>0.30232494572797308</v>
      </c>
      <c r="K24" s="6">
        <f>'9'!BV15</f>
        <v>0.45773316877630699</v>
      </c>
      <c r="L24" s="6">
        <f>'9'!CD15</f>
        <v>0.38427397299559318</v>
      </c>
      <c r="M24" s="6">
        <f>'9'!D15</f>
        <v>0.24709754955263538</v>
      </c>
      <c r="N24" s="6">
        <f>'9'!L15</f>
        <v>0.17316800387206668</v>
      </c>
      <c r="O24" s="6">
        <f>'9'!T15</f>
        <v>0.1147460081703944</v>
      </c>
      <c r="P24" s="6">
        <f>'9'!AB15</f>
        <v>0.16217481993948266</v>
      </c>
      <c r="Q24" s="6">
        <f>'9'!AJ15</f>
        <v>0.21623781675902243</v>
      </c>
      <c r="R24" s="6">
        <f>'9'!AR15</f>
        <v>0.21183109473383976</v>
      </c>
      <c r="S24" s="6">
        <f>'9'!AZ15</f>
        <v>0.24471312418250118</v>
      </c>
      <c r="T24" s="6">
        <f>'9'!BH15</f>
        <v>0.25746815321657002</v>
      </c>
      <c r="U24" s="6">
        <f>'9'!BP15</f>
        <v>0.31538632007324813</v>
      </c>
      <c r="V24" s="6">
        <f>'9'!BX15</f>
        <v>0.37028950214844736</v>
      </c>
      <c r="W24" s="6">
        <f>'9'!CF15</f>
        <v>0.28771216444618408</v>
      </c>
      <c r="X24" s="6">
        <f>'9'!F15</f>
        <v>0.70467632979232586</v>
      </c>
      <c r="Y24" s="6">
        <f>'9'!N15</f>
        <v>0.53790655553613032</v>
      </c>
      <c r="Z24" s="6">
        <f>'9'!V15</f>
        <v>0.70646904698759294</v>
      </c>
      <c r="AA24" s="6">
        <f>'9'!AD15</f>
        <v>0.63826863542146617</v>
      </c>
      <c r="AB24" s="6">
        <f>'9'!AL15</f>
        <v>0.59850792124956786</v>
      </c>
      <c r="AC24" s="6">
        <f>'9'!AT15</f>
        <v>0.68300910707687157</v>
      </c>
      <c r="AD24" s="6">
        <f>'9'!BB15</f>
        <v>0.83576051779935279</v>
      </c>
      <c r="AE24" s="6">
        <f>'9'!BJ15</f>
        <v>0.63892341062621538</v>
      </c>
      <c r="AF24" s="6">
        <f>'9'!BR15</f>
        <v>0.41425576905868483</v>
      </c>
      <c r="AG24" s="6">
        <f>'9'!BZ15</f>
        <v>0.59151121156999209</v>
      </c>
      <c r="AH24" s="6">
        <f>'9'!CH15</f>
        <v>0.72511738691038952</v>
      </c>
      <c r="AI24" s="6">
        <f>'9'!G15</f>
        <v>0.65692185108835444</v>
      </c>
      <c r="AJ24" s="6">
        <f>'9'!O15</f>
        <v>0.59599341341597767</v>
      </c>
      <c r="AK24" s="6">
        <f>'9'!W15</f>
        <v>0.59614766471614222</v>
      </c>
      <c r="AL24" s="6">
        <f>'9'!AE15</f>
        <v>0.57657523781623787</v>
      </c>
      <c r="AM24" s="6">
        <f>'9'!AM15</f>
        <v>0.57237507582865366</v>
      </c>
      <c r="AN24" s="6">
        <f>'9'!AU15</f>
        <v>0.61734381249672721</v>
      </c>
      <c r="AO24" s="6">
        <f>'9'!BC15</f>
        <v>0.71348469883327958</v>
      </c>
      <c r="AP24" s="6">
        <f>'9'!BK15</f>
        <v>0.65528558183760843</v>
      </c>
      <c r="AQ24" s="6">
        <f>'9'!BS15</f>
        <v>0.62710088833663735</v>
      </c>
      <c r="AR24" s="6">
        <f>'9'!CA15</f>
        <v>0.66391727771180842</v>
      </c>
      <c r="AS24" s="6">
        <f>'9'!CI15</f>
        <v>0.61195627452772394</v>
      </c>
      <c r="AT24" s="6">
        <f>'9'!H15</f>
        <v>0.49303671903966462</v>
      </c>
      <c r="AU24" s="6">
        <f>'9'!P15</f>
        <v>0.38635747290391131</v>
      </c>
      <c r="AV24" s="6">
        <f>'9'!X15</f>
        <v>0.43685039484880006</v>
      </c>
      <c r="AW24" s="6">
        <f>'9'!AF15</f>
        <v>0.44383344658402624</v>
      </c>
      <c r="AX24" s="6">
        <f>'9'!AN15</f>
        <v>0.41974180282099727</v>
      </c>
      <c r="AY24" s="6">
        <f>'9'!AV15</f>
        <v>0.45082157847676307</v>
      </c>
      <c r="AZ24" s="6">
        <f>'9'!BD15</f>
        <v>0.54388446443005967</v>
      </c>
      <c r="BA24" s="6">
        <f>'9'!BL15</f>
        <v>0.47910222772332683</v>
      </c>
      <c r="BB24" s="6">
        <f>'9'!BT15</f>
        <v>0.41476698079913582</v>
      </c>
      <c r="BC24" s="6">
        <f>'9'!CB15</f>
        <v>0.52086279005163871</v>
      </c>
      <c r="BD24" s="6">
        <f>'9'!CJ15</f>
        <v>0.50226494971997271</v>
      </c>
      <c r="BE24" s="6">
        <f>'10'!H14</f>
        <v>0.41528537505107138</v>
      </c>
      <c r="BF24" s="6">
        <f>'10'!P14</f>
        <v>0.2975601404364468</v>
      </c>
      <c r="BG24" s="6">
        <f>'10'!X14</f>
        <v>0.37276347365216228</v>
      </c>
      <c r="BH24" s="6">
        <f>'10'!AF14</f>
        <v>0.41652243452896143</v>
      </c>
      <c r="BI24" s="6">
        <f>'10'!AN14</f>
        <v>0.3430045595964461</v>
      </c>
      <c r="BJ24" s="6">
        <f>'10'!AV14</f>
        <v>0.35499001115047352</v>
      </c>
      <c r="BK24" s="6">
        <f>'10'!BD14</f>
        <v>0.44650149591508703</v>
      </c>
      <c r="BL24" s="6">
        <f>'10'!BL14</f>
        <v>0.41047995021707878</v>
      </c>
      <c r="BM24" s="6">
        <f>'10'!BT14</f>
        <v>0.34730175975643823</v>
      </c>
      <c r="BN24" s="6">
        <f>'10'!CB14</f>
        <v>0.48298501728643972</v>
      </c>
      <c r="BO24" s="6">
        <f>'10'!CJ14</f>
        <v>0.43147036368534492</v>
      </c>
    </row>
    <row r="25" spans="1:67">
      <c r="A25" s="1">
        <v>1990</v>
      </c>
      <c r="B25" s="6">
        <f>'9'!B16</f>
        <v>0.36669954570357383</v>
      </c>
      <c r="C25" s="6">
        <f>'9'!J16</f>
        <v>0.23810764606908588</v>
      </c>
      <c r="D25" s="6">
        <f>'9'!R16</f>
        <v>0.34428108415912079</v>
      </c>
      <c r="E25" s="6">
        <f>'9'!Z16</f>
        <v>0.40076169883190516</v>
      </c>
      <c r="F25" s="6">
        <f>'9'!AH16</f>
        <v>0.28278095091557198</v>
      </c>
      <c r="G25" s="6">
        <f>'9'!AP16</f>
        <v>0.29130198359324233</v>
      </c>
      <c r="H25" s="6">
        <f>'9'!AX16</f>
        <v>0.38238715969529985</v>
      </c>
      <c r="I25" s="6">
        <f>'9'!BF16</f>
        <v>0.3744767253849135</v>
      </c>
      <c r="J25" s="6">
        <f>'9'!BN16</f>
        <v>0.32380451381176245</v>
      </c>
      <c r="K25" s="6">
        <f>'9'!BV16</f>
        <v>0.46456267496400749</v>
      </c>
      <c r="L25" s="6">
        <f>'9'!CD16</f>
        <v>0.40234486093941457</v>
      </c>
      <c r="M25" s="6">
        <f>'9'!D16</f>
        <v>0.2486509884276295</v>
      </c>
      <c r="N25" s="6">
        <f>'9'!L16</f>
        <v>0.17403292563386291</v>
      </c>
      <c r="O25" s="6">
        <f>'9'!T16</f>
        <v>0.1303142906453871</v>
      </c>
      <c r="P25" s="6">
        <f>'9'!AB16</f>
        <v>0.17798829759217982</v>
      </c>
      <c r="Q25" s="6">
        <f>'9'!AJ16</f>
        <v>0.22872028456356408</v>
      </c>
      <c r="R25" s="6">
        <f>'9'!AR16</f>
        <v>0.21924871055912715</v>
      </c>
      <c r="S25" s="6">
        <f>'9'!AZ16</f>
        <v>0.2538858384909321</v>
      </c>
      <c r="T25" s="6">
        <f>'9'!BH16</f>
        <v>0.26847276083770383</v>
      </c>
      <c r="U25" s="6">
        <f>'9'!BP16</f>
        <v>0.32394166354089771</v>
      </c>
      <c r="V25" s="6">
        <f>'9'!BX16</f>
        <v>0.39845241818295041</v>
      </c>
      <c r="W25" s="6">
        <f>'9'!CF16</f>
        <v>0.29895855344254002</v>
      </c>
      <c r="X25" s="6">
        <f>'9'!F16</f>
        <v>0.64230103941212613</v>
      </c>
      <c r="Y25" s="6">
        <f>'9'!N16</f>
        <v>0.41448851883787069</v>
      </c>
      <c r="Z25" s="6">
        <f>'9'!V16</f>
        <v>0.7464395172860353</v>
      </c>
      <c r="AA25" s="6">
        <f>'9'!AD16</f>
        <v>0.65654738895033526</v>
      </c>
      <c r="AB25" s="6">
        <f>'9'!AL16</f>
        <v>0.58266319401745514</v>
      </c>
      <c r="AC25" s="6">
        <f>'9'!AT16</f>
        <v>0.64445269015083051</v>
      </c>
      <c r="AD25" s="6">
        <f>'9'!BB16</f>
        <v>0.76570673530823374</v>
      </c>
      <c r="AE25" s="6">
        <f>'9'!BJ16</f>
        <v>0.55132127004543885</v>
      </c>
      <c r="AF25" s="6">
        <f>'9'!BR16</f>
        <v>0.2619535785385454</v>
      </c>
      <c r="AG25" s="6">
        <f>'9'!BZ16</f>
        <v>0.6396291244611233</v>
      </c>
      <c r="AH25" s="6">
        <f>'9'!CH16</f>
        <v>0.56685743971371871</v>
      </c>
      <c r="AI25" s="6">
        <f>'9'!G16</f>
        <v>0.64121866344827616</v>
      </c>
      <c r="AJ25" s="6">
        <f>'9'!O16</f>
        <v>0.55847044587584749</v>
      </c>
      <c r="AK25" s="6">
        <f>'9'!W16</f>
        <v>0.58668214626557258</v>
      </c>
      <c r="AL25" s="6">
        <f>'9'!AE16</f>
        <v>0.57161633822692948</v>
      </c>
      <c r="AM25" s="6">
        <f>'9'!AM16</f>
        <v>0.56465936527383465</v>
      </c>
      <c r="AN25" s="6">
        <f>'9'!AU16</f>
        <v>0.59878505438799212</v>
      </c>
      <c r="AO25" s="6">
        <f>'9'!BC16</f>
        <v>0.67624370319926252</v>
      </c>
      <c r="AP25" s="6">
        <f>'9'!BK16</f>
        <v>0.64191592571362255</v>
      </c>
      <c r="AQ25" s="6">
        <f>'9'!BS16</f>
        <v>0.63362375807319005</v>
      </c>
      <c r="AR25" s="6">
        <f>'9'!CA16</f>
        <v>0.65829741932888353</v>
      </c>
      <c r="AS25" s="6">
        <f>'9'!CI16</f>
        <v>0.64099109764533924</v>
      </c>
      <c r="AT25" s="6">
        <f>'9'!H16</f>
        <v>0.47471755924790138</v>
      </c>
      <c r="AU25" s="6">
        <f>'9'!P16</f>
        <v>0.34627488410416674</v>
      </c>
      <c r="AV25" s="6">
        <f>'9'!X16</f>
        <v>0.45192925958902896</v>
      </c>
      <c r="AW25" s="6">
        <f>'9'!AF16</f>
        <v>0.45172843090033743</v>
      </c>
      <c r="AX25" s="6">
        <f>'9'!AN16</f>
        <v>0.41470594869260646</v>
      </c>
      <c r="AY25" s="6">
        <f>'9'!AV16</f>
        <v>0.43844710967279799</v>
      </c>
      <c r="AZ25" s="6">
        <f>'9'!BD16</f>
        <v>0.51955585917343206</v>
      </c>
      <c r="BA25" s="6">
        <f>'9'!BL16</f>
        <v>0.4590466704954197</v>
      </c>
      <c r="BB25" s="6">
        <f>'9'!BT16</f>
        <v>0.38583087849109887</v>
      </c>
      <c r="BC25" s="6">
        <f>'9'!CB16</f>
        <v>0.54023540923424118</v>
      </c>
      <c r="BD25" s="6">
        <f>'9'!CJ16</f>
        <v>0.47728798793525312</v>
      </c>
      <c r="BE25" s="6">
        <f>'10'!H15</f>
        <v>0.40990675112130481</v>
      </c>
      <c r="BF25" s="6">
        <f>'10'!P15</f>
        <v>0.28137454128311823</v>
      </c>
      <c r="BG25" s="6">
        <f>'10'!X15</f>
        <v>0.38734035433108405</v>
      </c>
      <c r="BH25" s="6">
        <f>'10'!AF15</f>
        <v>0.42114839165927809</v>
      </c>
      <c r="BI25" s="6">
        <f>'10'!AN15</f>
        <v>0.3355509500263858</v>
      </c>
      <c r="BJ25" s="6">
        <f>'10'!AV15</f>
        <v>0.35016003402506468</v>
      </c>
      <c r="BK25" s="6">
        <f>'10'!BD15</f>
        <v>0.43725463948655269</v>
      </c>
      <c r="BL25" s="6">
        <f>'10'!BL15</f>
        <v>0.40830470342911596</v>
      </c>
      <c r="BM25" s="6">
        <f>'10'!BT15</f>
        <v>0.34861505968349699</v>
      </c>
      <c r="BN25" s="6">
        <f>'10'!CB15</f>
        <v>0.49483176867210105</v>
      </c>
      <c r="BO25" s="6">
        <f>'10'!CJ15</f>
        <v>0.43232211173774998</v>
      </c>
    </row>
    <row r="26" spans="1:67">
      <c r="A26" s="1">
        <v>1991</v>
      </c>
      <c r="B26" s="6">
        <f>'9'!B17</f>
        <v>0.36592454220429149</v>
      </c>
      <c r="C26" s="6">
        <f>'9'!J17</f>
        <v>0.22701218429840514</v>
      </c>
      <c r="D26" s="6">
        <f>'9'!R17</f>
        <v>0.33804074365817699</v>
      </c>
      <c r="E26" s="6">
        <f>'9'!Z17</f>
        <v>0.39282162118219766</v>
      </c>
      <c r="F26" s="6">
        <f>'9'!AH17</f>
        <v>0.28453007733064067</v>
      </c>
      <c r="G26" s="6">
        <f>'9'!AP17</f>
        <v>0.28432770088497122</v>
      </c>
      <c r="H26" s="6">
        <f>'9'!AX17</f>
        <v>0.39035175016099605</v>
      </c>
      <c r="I26" s="6">
        <f>'9'!BF17</f>
        <v>0.35743566089495482</v>
      </c>
      <c r="J26" s="6">
        <f>'9'!BN17</f>
        <v>0.30176809467964194</v>
      </c>
      <c r="K26" s="6">
        <f>'9'!BV17</f>
        <v>0.45120777883043389</v>
      </c>
      <c r="L26" s="6">
        <f>'9'!CD17</f>
        <v>0.40901650569680809</v>
      </c>
      <c r="M26" s="6">
        <f>'9'!D17</f>
        <v>0.24114932630170685</v>
      </c>
      <c r="N26" s="6">
        <f>'9'!L17</f>
        <v>0.17314519092192523</v>
      </c>
      <c r="O26" s="6">
        <f>'9'!T17</f>
        <v>0.13760074761731389</v>
      </c>
      <c r="P26" s="6">
        <f>'9'!AB17</f>
        <v>0.17902199192968973</v>
      </c>
      <c r="Q26" s="6">
        <f>'9'!AJ17</f>
        <v>0.22491322055835281</v>
      </c>
      <c r="R26" s="6">
        <f>'9'!AR17</f>
        <v>0.21886082447432936</v>
      </c>
      <c r="S26" s="6">
        <f>'9'!AZ17</f>
        <v>0.25538478927800912</v>
      </c>
      <c r="T26" s="6">
        <f>'9'!BH17</f>
        <v>0.26732884264451079</v>
      </c>
      <c r="U26" s="6">
        <f>'9'!BP17</f>
        <v>0.30986278099781733</v>
      </c>
      <c r="V26" s="6">
        <f>'9'!BX17</f>
        <v>0.36356800939218725</v>
      </c>
      <c r="W26" s="6">
        <f>'9'!CF17</f>
        <v>0.29076182763930147</v>
      </c>
      <c r="X26" s="6">
        <f>'9'!F17</f>
        <v>0.63838285348393542</v>
      </c>
      <c r="Y26" s="6">
        <f>'9'!N17</f>
        <v>0.41585583470425025</v>
      </c>
      <c r="Z26" s="6">
        <f>'9'!V17</f>
        <v>0.69764289778658983</v>
      </c>
      <c r="AA26" s="6">
        <f>'9'!AD17</f>
        <v>0.62914131813390628</v>
      </c>
      <c r="AB26" s="6">
        <f>'9'!AL17</f>
        <v>0.5742769250195966</v>
      </c>
      <c r="AC26" s="6">
        <f>'9'!AT17</f>
        <v>0.60369349630574143</v>
      </c>
      <c r="AD26" s="6">
        <f>'9'!BB17</f>
        <v>0.73344326474878163</v>
      </c>
      <c r="AE26" s="6">
        <f>'9'!BJ17</f>
        <v>0.55398635816971931</v>
      </c>
      <c r="AF26" s="6">
        <f>'9'!BR17</f>
        <v>0.34104878033264141</v>
      </c>
      <c r="AG26" s="6">
        <f>'9'!BZ17</f>
        <v>0.6245833985257776</v>
      </c>
      <c r="AH26" s="6">
        <f>'9'!CH17</f>
        <v>0.6964236340359955</v>
      </c>
      <c r="AI26" s="6">
        <f>'9'!G17</f>
        <v>0.60314940008791929</v>
      </c>
      <c r="AJ26" s="6">
        <f>'9'!O17</f>
        <v>0.5378030061916993</v>
      </c>
      <c r="AK26" s="6">
        <f>'9'!W17</f>
        <v>0.53689037275433582</v>
      </c>
      <c r="AL26" s="6">
        <f>'9'!AE17</f>
        <v>0.56146495044001177</v>
      </c>
      <c r="AM26" s="6">
        <f>'9'!AM17</f>
        <v>0.54533375793342653</v>
      </c>
      <c r="AN26" s="6">
        <f>'9'!AU17</f>
        <v>0.57527013113610004</v>
      </c>
      <c r="AO26" s="6">
        <f>'9'!BC17</f>
        <v>0.61437130590989564</v>
      </c>
      <c r="AP26" s="6">
        <f>'9'!BK17</f>
        <v>0.63453683782039039</v>
      </c>
      <c r="AQ26" s="6">
        <f>'9'!BS17</f>
        <v>0.61016902093967162</v>
      </c>
      <c r="AR26" s="6">
        <f>'9'!CA17</f>
        <v>0.62698014206080344</v>
      </c>
      <c r="AS26" s="6">
        <f>'9'!CI17</f>
        <v>0.62396003246516385</v>
      </c>
      <c r="AT26" s="6">
        <f>'9'!H17</f>
        <v>0.46215153051946323</v>
      </c>
      <c r="AU26" s="6">
        <f>'9'!P17</f>
        <v>0.33845405402906997</v>
      </c>
      <c r="AV26" s="6">
        <f>'9'!X17</f>
        <v>0.42754369045410412</v>
      </c>
      <c r="AW26" s="6">
        <f>'9'!AF17</f>
        <v>0.44061247042145135</v>
      </c>
      <c r="AX26" s="6">
        <f>'9'!AN17</f>
        <v>0.40726349521050415</v>
      </c>
      <c r="AY26" s="6">
        <f>'9'!AV17</f>
        <v>0.42053803820028546</v>
      </c>
      <c r="AZ26" s="6">
        <f>'9'!BD17</f>
        <v>0.49838777752442059</v>
      </c>
      <c r="BA26" s="6">
        <f>'9'!BL17</f>
        <v>0.45332192488239381</v>
      </c>
      <c r="BB26" s="6">
        <f>'9'!BT17</f>
        <v>0.39071216923744312</v>
      </c>
      <c r="BC26" s="6">
        <f>'9'!CB17</f>
        <v>0.51658483220230056</v>
      </c>
      <c r="BD26" s="6">
        <f>'9'!CJ17</f>
        <v>0.50504049995931721</v>
      </c>
      <c r="BE26" s="6">
        <f>'10'!H16</f>
        <v>0.40441533753036019</v>
      </c>
      <c r="BF26" s="6">
        <f>'10'!P16</f>
        <v>0.2715889321906711</v>
      </c>
      <c r="BG26" s="6">
        <f>'10'!X16</f>
        <v>0.3738419223765479</v>
      </c>
      <c r="BH26" s="6">
        <f>'10'!AF16</f>
        <v>0.41193796087789913</v>
      </c>
      <c r="BI26" s="6">
        <f>'10'!AN16</f>
        <v>0.33362344448258607</v>
      </c>
      <c r="BJ26" s="6">
        <f>'10'!AV16</f>
        <v>0.33881183581109697</v>
      </c>
      <c r="BK26" s="6">
        <f>'10'!BD16</f>
        <v>0.43356616110636581</v>
      </c>
      <c r="BL26" s="6">
        <f>'10'!BL16</f>
        <v>0.39579016648993043</v>
      </c>
      <c r="BM26" s="6">
        <f>'10'!BT16</f>
        <v>0.3373457245027624</v>
      </c>
      <c r="BN26" s="6">
        <f>'10'!CB16</f>
        <v>0.47735860017918053</v>
      </c>
      <c r="BO26" s="6">
        <f>'10'!CJ16</f>
        <v>0.44742610340181177</v>
      </c>
    </row>
    <row r="27" spans="1:67">
      <c r="A27" s="1">
        <v>1992</v>
      </c>
      <c r="B27" s="6">
        <f>'9'!B18</f>
        <v>0.38276062288918555</v>
      </c>
      <c r="C27" s="6">
        <f>'9'!J18</f>
        <v>0.23288709010603426</v>
      </c>
      <c r="D27" s="6">
        <f>'9'!R18</f>
        <v>0.39710960805225237</v>
      </c>
      <c r="E27" s="6">
        <f>'9'!Z18</f>
        <v>0.41778157575409525</v>
      </c>
      <c r="F27" s="6">
        <f>'9'!AH18</f>
        <v>0.2874135275489757</v>
      </c>
      <c r="G27" s="6">
        <f>'9'!AP18</f>
        <v>0.30187422775678247</v>
      </c>
      <c r="H27" s="6">
        <f>'9'!AX18</f>
        <v>0.41664387456729529</v>
      </c>
      <c r="I27" s="6">
        <f>'9'!BF18</f>
        <v>0.36738623569306034</v>
      </c>
      <c r="J27" s="6">
        <f>'9'!BN18</f>
        <v>0.28363885426238128</v>
      </c>
      <c r="K27" s="6">
        <f>'9'!BV18</f>
        <v>0.44263891328309024</v>
      </c>
      <c r="L27" s="6">
        <f>'9'!CD18</f>
        <v>0.42896956591180141</v>
      </c>
      <c r="M27" s="6">
        <f>'9'!D18</f>
        <v>0.24177593620792401</v>
      </c>
      <c r="N27" s="6">
        <f>'9'!L18</f>
        <v>0.17383609152986698</v>
      </c>
      <c r="O27" s="6">
        <f>'9'!T18</f>
        <v>0.14603837541490158</v>
      </c>
      <c r="P27" s="6">
        <f>'9'!AB18</f>
        <v>0.17273842443234649</v>
      </c>
      <c r="Q27" s="6">
        <f>'9'!AJ18</f>
        <v>0.21808775292059754</v>
      </c>
      <c r="R27" s="6">
        <f>'9'!AR18</f>
        <v>0.22099456501239623</v>
      </c>
      <c r="S27" s="6">
        <f>'9'!AZ18</f>
        <v>0.25439151398867915</v>
      </c>
      <c r="T27" s="6">
        <f>'9'!BH18</f>
        <v>0.26483314321014478</v>
      </c>
      <c r="U27" s="6">
        <f>'9'!BP18</f>
        <v>0.30638866720913061</v>
      </c>
      <c r="V27" s="6">
        <f>'9'!BX18</f>
        <v>0.35074920758192041</v>
      </c>
      <c r="W27" s="6">
        <f>'9'!CF18</f>
        <v>0.27917784278587365</v>
      </c>
      <c r="X27" s="6">
        <f>'9'!F18</f>
        <v>0.63011305315076216</v>
      </c>
      <c r="Y27" s="6">
        <f>'9'!N18</f>
        <v>0.29586880357446038</v>
      </c>
      <c r="Z27" s="6">
        <f>'9'!V18</f>
        <v>0.7429511213610539</v>
      </c>
      <c r="AA27" s="6">
        <f>'9'!AD18</f>
        <v>0.64036615917687256</v>
      </c>
      <c r="AB27" s="6">
        <f>'9'!AL18</f>
        <v>0.59371436358940921</v>
      </c>
      <c r="AC27" s="6">
        <f>'9'!AT18</f>
        <v>0.65652420774750908</v>
      </c>
      <c r="AD27" s="6">
        <f>'9'!BB18</f>
        <v>0.71861926064176262</v>
      </c>
      <c r="AE27" s="6">
        <f>'9'!BJ18</f>
        <v>0.54179874700872466</v>
      </c>
      <c r="AF27" s="6">
        <f>'9'!BR18</f>
        <v>0.35264984704607266</v>
      </c>
      <c r="AG27" s="6">
        <f>'9'!BZ18</f>
        <v>0.49704518435042866</v>
      </c>
      <c r="AH27" s="6">
        <f>'9'!CH18</f>
        <v>0.63445915358031513</v>
      </c>
      <c r="AI27" s="6">
        <f>'9'!G18</f>
        <v>0.58934817535735373</v>
      </c>
      <c r="AJ27" s="6">
        <f>'9'!O18</f>
        <v>0.50570474685551337</v>
      </c>
      <c r="AK27" s="6">
        <f>'9'!W18</f>
        <v>0.52992653323392303</v>
      </c>
      <c r="AL27" s="6">
        <f>'9'!AE18</f>
        <v>0.53612391483931932</v>
      </c>
      <c r="AM27" s="6">
        <f>'9'!AM18</f>
        <v>0.50495256089895246</v>
      </c>
      <c r="AN27" s="6">
        <f>'9'!AU18</f>
        <v>0.55966755646426602</v>
      </c>
      <c r="AO27" s="6">
        <f>'9'!BC18</f>
        <v>0.60600893354266216</v>
      </c>
      <c r="AP27" s="6">
        <f>'9'!BK18</f>
        <v>0.61454167288182837</v>
      </c>
      <c r="AQ27" s="6">
        <f>'9'!BS18</f>
        <v>0.60993786172664177</v>
      </c>
      <c r="AR27" s="6">
        <f>'9'!CA18</f>
        <v>0.61263920139029393</v>
      </c>
      <c r="AS27" s="6">
        <f>'9'!CI18</f>
        <v>0.60912788188843958</v>
      </c>
      <c r="AT27" s="6">
        <f>'9'!H18</f>
        <v>0.46099944690130634</v>
      </c>
      <c r="AU27" s="6">
        <f>'9'!P18</f>
        <v>0.30207418301646877</v>
      </c>
      <c r="AV27" s="6">
        <f>'9'!X18</f>
        <v>0.45400640951553273</v>
      </c>
      <c r="AW27" s="6">
        <f>'9'!AF18</f>
        <v>0.44175251855065839</v>
      </c>
      <c r="AX27" s="6">
        <f>'9'!AN18</f>
        <v>0.40104205123948372</v>
      </c>
      <c r="AY27" s="6">
        <f>'9'!AV18</f>
        <v>0.43476513924523841</v>
      </c>
      <c r="AZ27" s="6">
        <f>'9'!BD18</f>
        <v>0.49891589568509981</v>
      </c>
      <c r="BA27" s="6">
        <f>'9'!BL18</f>
        <v>0.44713994969843951</v>
      </c>
      <c r="BB27" s="6">
        <f>'9'!BT18</f>
        <v>0.38815380756105655</v>
      </c>
      <c r="BC27" s="6">
        <f>'9'!CB18</f>
        <v>0.47576812665143331</v>
      </c>
      <c r="BD27" s="6">
        <f>'9'!CJ18</f>
        <v>0.48793361104160748</v>
      </c>
      <c r="BE27" s="6">
        <f>'10'!H17</f>
        <v>0.41405615249403388</v>
      </c>
      <c r="BF27" s="6">
        <f>'10'!P17</f>
        <v>0.2605619272702081</v>
      </c>
      <c r="BG27" s="6">
        <f>'10'!X17</f>
        <v>0.41986832863756451</v>
      </c>
      <c r="BH27" s="6">
        <f>'10'!AF17</f>
        <v>0.4273699528727205</v>
      </c>
      <c r="BI27" s="6">
        <f>'10'!AN17</f>
        <v>0.33286493702517889</v>
      </c>
      <c r="BJ27" s="6">
        <f>'10'!AV17</f>
        <v>0.35503059235216483</v>
      </c>
      <c r="BK27" s="6">
        <f>'10'!BD17</f>
        <v>0.44955268301441709</v>
      </c>
      <c r="BL27" s="6">
        <f>'10'!BL17</f>
        <v>0.39928772129521206</v>
      </c>
      <c r="BM27" s="6">
        <f>'10'!BT17</f>
        <v>0.32544483558185144</v>
      </c>
      <c r="BN27" s="6">
        <f>'10'!CB17</f>
        <v>0.45589059863042747</v>
      </c>
      <c r="BO27" s="6">
        <f>'10'!CJ17</f>
        <v>0.45255518396372385</v>
      </c>
    </row>
    <row r="28" spans="1:67">
      <c r="A28" s="1">
        <v>1993</v>
      </c>
      <c r="B28" s="6">
        <f>'9'!B19</f>
        <v>0.39156915222355748</v>
      </c>
      <c r="C28" s="6">
        <f>'9'!J19</f>
        <v>0.25118460179282637</v>
      </c>
      <c r="D28" s="6">
        <f>'9'!R19</f>
        <v>0.29996436039684976</v>
      </c>
      <c r="E28" s="6">
        <f>'9'!Z19</f>
        <v>0.46528425353703307</v>
      </c>
      <c r="F28" s="6">
        <f>'9'!AH19</f>
        <v>0.33282184765005013</v>
      </c>
      <c r="G28" s="6">
        <f>'9'!AP19</f>
        <v>0.33410805423014961</v>
      </c>
      <c r="H28" s="6">
        <f>'9'!AX19</f>
        <v>0.4542312134510017</v>
      </c>
      <c r="I28" s="6">
        <f>'9'!BF19</f>
        <v>0.39527034628092833</v>
      </c>
      <c r="J28" s="6">
        <f>'9'!BN19</f>
        <v>0.35344840841324326</v>
      </c>
      <c r="K28" s="6">
        <f>'9'!BV19</f>
        <v>0.51332794808198856</v>
      </c>
      <c r="L28" s="6">
        <f>'9'!CD19</f>
        <v>0.46311663874821363</v>
      </c>
      <c r="M28" s="6">
        <f>'9'!D19</f>
        <v>0.25169766654239722</v>
      </c>
      <c r="N28" s="6">
        <f>'9'!L19</f>
        <v>0.1743143822359651</v>
      </c>
      <c r="O28" s="6">
        <f>'9'!T19</f>
        <v>0.15877805288795691</v>
      </c>
      <c r="P28" s="6">
        <f>'9'!AB19</f>
        <v>0.17330101824997762</v>
      </c>
      <c r="Q28" s="6">
        <f>'9'!AJ19</f>
        <v>0.21104540221677343</v>
      </c>
      <c r="R28" s="6">
        <f>'9'!AR19</f>
        <v>0.22222841225101234</v>
      </c>
      <c r="S28" s="6">
        <f>'9'!AZ19</f>
        <v>0.25390984692737201</v>
      </c>
      <c r="T28" s="6">
        <f>'9'!BH19</f>
        <v>0.26230058579067739</v>
      </c>
      <c r="U28" s="6">
        <f>'9'!BP19</f>
        <v>0.30464097650710303</v>
      </c>
      <c r="V28" s="6">
        <f>'9'!BX19</f>
        <v>0.37796093817528642</v>
      </c>
      <c r="W28" s="6">
        <f>'9'!CF19</f>
        <v>0.27609760718714432</v>
      </c>
      <c r="X28" s="6">
        <f>'9'!F19</f>
        <v>0.64865820296194854</v>
      </c>
      <c r="Y28" s="6">
        <f>'9'!N19</f>
        <v>0.45852766533268963</v>
      </c>
      <c r="Z28" s="6">
        <f>'9'!V19</f>
        <v>0.85755441190953885</v>
      </c>
      <c r="AA28" s="6">
        <f>'9'!AD19</f>
        <v>0.61138414166862765</v>
      </c>
      <c r="AB28" s="6">
        <f>'9'!AL19</f>
        <v>0.58969317509979324</v>
      </c>
      <c r="AC28" s="6">
        <f>'9'!AT19</f>
        <v>0.59328551133712371</v>
      </c>
      <c r="AD28" s="6">
        <f>'9'!BB19</f>
        <v>0.74594952367354472</v>
      </c>
      <c r="AE28" s="6">
        <f>'9'!BJ19</f>
        <v>0.57741797800255379</v>
      </c>
      <c r="AF28" s="6">
        <f>'9'!BR19</f>
        <v>0.4503890000886438</v>
      </c>
      <c r="AG28" s="6">
        <f>'9'!BZ19</f>
        <v>0.65531690969869727</v>
      </c>
      <c r="AH28" s="6">
        <f>'9'!CH19</f>
        <v>0.6663458358187484</v>
      </c>
      <c r="AI28" s="6">
        <f>'9'!G19</f>
        <v>0.5804610566231112</v>
      </c>
      <c r="AJ28" s="6">
        <f>'9'!O19</f>
        <v>0.50628664169063187</v>
      </c>
      <c r="AK28" s="6">
        <f>'9'!W19</f>
        <v>0.54725540012158747</v>
      </c>
      <c r="AL28" s="6">
        <f>'9'!AE19</f>
        <v>0.50648559425599948</v>
      </c>
      <c r="AM28" s="6">
        <f>'9'!AM19</f>
        <v>0.51709536685551427</v>
      </c>
      <c r="AN28" s="6">
        <f>'9'!AU19</f>
        <v>0.53024523028028625</v>
      </c>
      <c r="AO28" s="6">
        <f>'9'!BC19</f>
        <v>0.59688118008469948</v>
      </c>
      <c r="AP28" s="6">
        <f>'9'!BK19</f>
        <v>0.62145485861935368</v>
      </c>
      <c r="AQ28" s="6">
        <f>'9'!BS19</f>
        <v>0.59223567245179976</v>
      </c>
      <c r="AR28" s="6">
        <f>'9'!CA19</f>
        <v>0.62914281705074604</v>
      </c>
      <c r="AS28" s="6">
        <f>'9'!CI19</f>
        <v>0.60856744515903682</v>
      </c>
      <c r="AT28" s="6">
        <f>'9'!H19</f>
        <v>0.46809651958775361</v>
      </c>
      <c r="AU28" s="6">
        <f>'9'!P19</f>
        <v>0.34757832276302825</v>
      </c>
      <c r="AV28" s="6">
        <f>'9'!X19</f>
        <v>0.46588805632898328</v>
      </c>
      <c r="AW28" s="6">
        <f>'9'!AF19</f>
        <v>0.43911375192790947</v>
      </c>
      <c r="AX28" s="6">
        <f>'9'!AN19</f>
        <v>0.41266394795553274</v>
      </c>
      <c r="AY28" s="6">
        <f>'9'!AV19</f>
        <v>0.41996680202464298</v>
      </c>
      <c r="AZ28" s="6">
        <f>'9'!BD19</f>
        <v>0.51274294103415452</v>
      </c>
      <c r="BA28" s="6">
        <f>'9'!BL19</f>
        <v>0.46411094217337834</v>
      </c>
      <c r="BB28" s="6">
        <f>'9'!BT19</f>
        <v>0.42517851436519749</v>
      </c>
      <c r="BC28" s="6">
        <f>'9'!CB19</f>
        <v>0.54393715325167957</v>
      </c>
      <c r="BD28" s="6">
        <f>'9'!CJ19</f>
        <v>0.50353188172828578</v>
      </c>
      <c r="BE28" s="6">
        <f>'10'!H18</f>
        <v>0.42218009916923588</v>
      </c>
      <c r="BF28" s="6">
        <f>'10'!P18</f>
        <v>0.28974209018090713</v>
      </c>
      <c r="BG28" s="6">
        <f>'10'!X18</f>
        <v>0.36633383876970316</v>
      </c>
      <c r="BH28" s="6">
        <f>'10'!AF18</f>
        <v>0.45481605289338367</v>
      </c>
      <c r="BI28" s="6">
        <f>'10'!AN18</f>
        <v>0.36475868777224318</v>
      </c>
      <c r="BJ28" s="6">
        <f>'10'!AV18</f>
        <v>0.36845155334794699</v>
      </c>
      <c r="BK28" s="6">
        <f>'10'!BD18</f>
        <v>0.4776359044842628</v>
      </c>
      <c r="BL28" s="6">
        <f>'10'!BL18</f>
        <v>0.42280658463790832</v>
      </c>
      <c r="BM28" s="6">
        <f>'10'!BT18</f>
        <v>0.38214045079402492</v>
      </c>
      <c r="BN28" s="6">
        <f>'10'!CB18</f>
        <v>0.52557163014986497</v>
      </c>
      <c r="BO28" s="6">
        <f>'10'!CJ18</f>
        <v>0.47928273594024251</v>
      </c>
    </row>
    <row r="29" spans="1:67">
      <c r="A29" s="1">
        <v>1994</v>
      </c>
      <c r="B29" s="6">
        <f>'9'!B20</f>
        <v>0.4048546833743662</v>
      </c>
      <c r="C29" s="6">
        <f>'9'!J20</f>
        <v>0.2584742859101557</v>
      </c>
      <c r="D29" s="6">
        <f>'9'!R20</f>
        <v>0.30972348213107792</v>
      </c>
      <c r="E29" s="6">
        <f>'9'!Z20</f>
        <v>0.45700777130421633</v>
      </c>
      <c r="F29" s="6">
        <f>'9'!AH20</f>
        <v>0.33373822440943235</v>
      </c>
      <c r="G29" s="6">
        <f>'9'!AP20</f>
        <v>0.35334208334618517</v>
      </c>
      <c r="H29" s="6">
        <f>'9'!AX20</f>
        <v>0.47547122237841555</v>
      </c>
      <c r="I29" s="6">
        <f>'9'!BF20</f>
        <v>0.42121368981061907</v>
      </c>
      <c r="J29" s="6">
        <f>'9'!BN20</f>
        <v>0.34343628749628136</v>
      </c>
      <c r="K29" s="6">
        <f>'9'!BV20</f>
        <v>0.50990908561739834</v>
      </c>
      <c r="L29" s="6">
        <f>'9'!CD20</f>
        <v>0.47957449082728992</v>
      </c>
      <c r="M29" s="6">
        <f>'9'!D20</f>
        <v>0.26409336713374965</v>
      </c>
      <c r="N29" s="6">
        <f>'9'!L20</f>
        <v>0.18798810161421772</v>
      </c>
      <c r="O29" s="6">
        <f>'9'!T20</f>
        <v>0.15901668708855268</v>
      </c>
      <c r="P29" s="6">
        <f>'9'!AB20</f>
        <v>0.17431857345812654</v>
      </c>
      <c r="Q29" s="6">
        <f>'9'!AJ20</f>
        <v>0.21498495521389044</v>
      </c>
      <c r="R29" s="6">
        <f>'9'!AR20</f>
        <v>0.22614041358904238</v>
      </c>
      <c r="S29" s="6">
        <f>'9'!AZ20</f>
        <v>0.25836470509009529</v>
      </c>
      <c r="T29" s="6">
        <f>'9'!BH20</f>
        <v>0.26621429101990002</v>
      </c>
      <c r="U29" s="6">
        <f>'9'!BP20</f>
        <v>0.31835626743428252</v>
      </c>
      <c r="V29" s="6">
        <f>'9'!BX20</f>
        <v>0.36927310848013495</v>
      </c>
      <c r="W29" s="6">
        <f>'9'!CF20</f>
        <v>0.28459487637692527</v>
      </c>
      <c r="X29" s="6">
        <f>'9'!F20</f>
        <v>0.63350339783919385</v>
      </c>
      <c r="Y29" s="6">
        <f>'9'!N20</f>
        <v>0.44350587080090897</v>
      </c>
      <c r="Z29" s="6">
        <f>'9'!V20</f>
        <v>0.89099348453659233</v>
      </c>
      <c r="AA29" s="6">
        <f>'9'!AD20</f>
        <v>0.56214100268949951</v>
      </c>
      <c r="AB29" s="6">
        <f>'9'!AL20</f>
        <v>0.51415666303989616</v>
      </c>
      <c r="AC29" s="6">
        <f>'9'!AT20</f>
        <v>0.59008613024673151</v>
      </c>
      <c r="AD29" s="6">
        <f>'9'!BB20</f>
        <v>0.71623692317590348</v>
      </c>
      <c r="AE29" s="6">
        <f>'9'!BJ20</f>
        <v>0.56965152485502091</v>
      </c>
      <c r="AF29" s="6">
        <f>'9'!BR20</f>
        <v>0.47029081291572006</v>
      </c>
      <c r="AG29" s="6">
        <f>'9'!BZ20</f>
        <v>0.63831919895125533</v>
      </c>
      <c r="AH29" s="6">
        <f>'9'!CH20</f>
        <v>0.65505107606693402</v>
      </c>
      <c r="AI29" s="6">
        <f>'9'!G20</f>
        <v>0.58901249244855725</v>
      </c>
      <c r="AJ29" s="6">
        <f>'9'!O20</f>
        <v>0.51066585313873358</v>
      </c>
      <c r="AK29" s="6">
        <f>'9'!W20</f>
        <v>0.53720795939050658</v>
      </c>
      <c r="AL29" s="6">
        <f>'9'!AE20</f>
        <v>0.5138274940593679</v>
      </c>
      <c r="AM29" s="6">
        <f>'9'!AM20</f>
        <v>0.5127122869699583</v>
      </c>
      <c r="AN29" s="6">
        <f>'9'!AU20</f>
        <v>0.54447990551190117</v>
      </c>
      <c r="AO29" s="6">
        <f>'9'!BC20</f>
        <v>0.60886907753932518</v>
      </c>
      <c r="AP29" s="6">
        <f>'9'!BK20</f>
        <v>0.58812592818632825</v>
      </c>
      <c r="AQ29" s="6">
        <f>'9'!BS20</f>
        <v>0.58892435938299725</v>
      </c>
      <c r="AR29" s="6">
        <f>'9'!CA20</f>
        <v>0.62444730415273675</v>
      </c>
      <c r="AS29" s="6">
        <f>'9'!CI20</f>
        <v>0.63214548299681028</v>
      </c>
      <c r="AT29" s="6">
        <f>'9'!H20</f>
        <v>0.47286598519896672</v>
      </c>
      <c r="AU29" s="6">
        <f>'9'!P20</f>
        <v>0.35015852786600399</v>
      </c>
      <c r="AV29" s="6">
        <f>'9'!X20</f>
        <v>0.47423540328668234</v>
      </c>
      <c r="AW29" s="6">
        <f>'9'!AF20</f>
        <v>0.42682371037780259</v>
      </c>
      <c r="AX29" s="6">
        <f>'9'!AN20</f>
        <v>0.3938980324082943</v>
      </c>
      <c r="AY29" s="6">
        <f>'9'!AV20</f>
        <v>0.42851213317346509</v>
      </c>
      <c r="AZ29" s="6">
        <f>'9'!BD20</f>
        <v>0.51473548204593489</v>
      </c>
      <c r="BA29" s="6">
        <f>'9'!BL20</f>
        <v>0.46130135846796705</v>
      </c>
      <c r="BB29" s="6">
        <f>'9'!BT20</f>
        <v>0.43025193180732024</v>
      </c>
      <c r="BC29" s="6">
        <f>'9'!CB20</f>
        <v>0.53548717430038129</v>
      </c>
      <c r="BD29" s="6">
        <f>'9'!CJ20</f>
        <v>0.51284148156698994</v>
      </c>
      <c r="BE29" s="6">
        <f>'10'!H19</f>
        <v>0.43205920410420645</v>
      </c>
      <c r="BF29" s="6">
        <f>'10'!P19</f>
        <v>0.29514798269249498</v>
      </c>
      <c r="BG29" s="6">
        <f>'10'!X19</f>
        <v>0.37552825059331973</v>
      </c>
      <c r="BH29" s="6">
        <f>'10'!AF19</f>
        <v>0.4449341469336508</v>
      </c>
      <c r="BI29" s="6">
        <f>'10'!AN19</f>
        <v>0.35780214760897716</v>
      </c>
      <c r="BJ29" s="6">
        <f>'10'!AV19</f>
        <v>0.38341010327709713</v>
      </c>
      <c r="BK29" s="6">
        <f>'10'!BD19</f>
        <v>0.49117692624542325</v>
      </c>
      <c r="BL29" s="6">
        <f>'10'!BL19</f>
        <v>0.43724875727355828</v>
      </c>
      <c r="BM29" s="6">
        <f>'10'!BT19</f>
        <v>0.37816254522069692</v>
      </c>
      <c r="BN29" s="6">
        <f>'10'!CB19</f>
        <v>0.5201403210905915</v>
      </c>
      <c r="BO29" s="6">
        <f>'10'!CJ19</f>
        <v>0.49288128712316992</v>
      </c>
    </row>
    <row r="30" spans="1:67">
      <c r="A30" s="1">
        <v>1995</v>
      </c>
      <c r="B30" s="6">
        <f>'9'!B21</f>
        <v>0.41647958749335018</v>
      </c>
      <c r="C30" s="6">
        <f>'9'!J21</f>
        <v>0.27042289918953855</v>
      </c>
      <c r="D30" s="6">
        <f>'9'!R21</f>
        <v>0.31999323558717296</v>
      </c>
      <c r="E30" s="6">
        <f>'9'!Z21</f>
        <v>0.46863351647005985</v>
      </c>
      <c r="F30" s="6">
        <f>'9'!AH21</f>
        <v>0.34435481399801915</v>
      </c>
      <c r="G30" s="6">
        <f>'9'!AP21</f>
        <v>0.36403989787071661</v>
      </c>
      <c r="H30" s="6">
        <f>'9'!AX21</f>
        <v>0.49322585327547347</v>
      </c>
      <c r="I30" s="6">
        <f>'9'!BF21</f>
        <v>0.42175961197078082</v>
      </c>
      <c r="J30" s="6">
        <f>'9'!BN21</f>
        <v>0.35855481796447042</v>
      </c>
      <c r="K30" s="6">
        <f>'9'!BV21</f>
        <v>0.52549191407961282</v>
      </c>
      <c r="L30" s="6">
        <f>'9'!CD21</f>
        <v>0.47647925931350099</v>
      </c>
      <c r="M30" s="6">
        <f>'9'!D21</f>
        <v>0.2845483508423759</v>
      </c>
      <c r="N30" s="6">
        <f>'9'!L21</f>
        <v>0.21362093135664803</v>
      </c>
      <c r="O30" s="6">
        <f>'9'!T21</f>
        <v>0.16691182007320562</v>
      </c>
      <c r="P30" s="6">
        <f>'9'!AB21</f>
        <v>0.18252398617320661</v>
      </c>
      <c r="Q30" s="6">
        <f>'9'!AJ21</f>
        <v>0.24002075473320714</v>
      </c>
      <c r="R30" s="6">
        <f>'9'!AR21</f>
        <v>0.24093053456481217</v>
      </c>
      <c r="S30" s="6">
        <f>'9'!AZ21</f>
        <v>0.26380939769777689</v>
      </c>
      <c r="T30" s="6">
        <f>'9'!BH21</f>
        <v>0.27752305462704208</v>
      </c>
      <c r="U30" s="6">
        <f>'9'!BP21</f>
        <v>0.34197424244878877</v>
      </c>
      <c r="V30" s="6">
        <f>'9'!BX21</f>
        <v>0.38246161560250064</v>
      </c>
      <c r="W30" s="6">
        <f>'9'!CF21</f>
        <v>0.29755490022061659</v>
      </c>
      <c r="X30" s="6">
        <f>'9'!F21</f>
        <v>0.61577529165254052</v>
      </c>
      <c r="Y30" s="6">
        <f>'9'!N21</f>
        <v>0.3636109175093073</v>
      </c>
      <c r="Z30" s="6">
        <f>'9'!V21</f>
        <v>0.78827701216291457</v>
      </c>
      <c r="AA30" s="6">
        <f>'9'!AD21</f>
        <v>0.58620384142388837</v>
      </c>
      <c r="AB30" s="6">
        <f>'9'!AL21</f>
        <v>0.54775762898636404</v>
      </c>
      <c r="AC30" s="6">
        <f>'9'!AT21</f>
        <v>0.53923797429716258</v>
      </c>
      <c r="AD30" s="6">
        <f>'9'!BB21</f>
        <v>0.71836940628573409</v>
      </c>
      <c r="AE30" s="6">
        <f>'9'!BJ21</f>
        <v>0.6799018881472304</v>
      </c>
      <c r="AF30" s="6">
        <f>'9'!BR21</f>
        <v>0.41956959093114132</v>
      </c>
      <c r="AG30" s="6">
        <f>'9'!BZ21</f>
        <v>0.62726727917856262</v>
      </c>
      <c r="AH30" s="6">
        <f>'9'!CH21</f>
        <v>0.63137661625497765</v>
      </c>
      <c r="AI30" s="6">
        <f>'9'!G21</f>
        <v>0.59146298064339753</v>
      </c>
      <c r="AJ30" s="6">
        <f>'9'!O21</f>
        <v>0.51596784809117446</v>
      </c>
      <c r="AK30" s="6">
        <f>'9'!W21</f>
        <v>0.51706617906850949</v>
      </c>
      <c r="AL30" s="6">
        <f>'9'!AE21</f>
        <v>0.52090895350185962</v>
      </c>
      <c r="AM30" s="6">
        <f>'9'!AM21</f>
        <v>0.56459216190410466</v>
      </c>
      <c r="AN30" s="6">
        <f>'9'!AU21</f>
        <v>0.54599561948612063</v>
      </c>
      <c r="AO30" s="6">
        <f>'9'!BC21</f>
        <v>0.59716552118143573</v>
      </c>
      <c r="AP30" s="6">
        <f>'9'!BK21</f>
        <v>0.62832955780182065</v>
      </c>
      <c r="AQ30" s="6">
        <f>'9'!BS21</f>
        <v>0.58711663423127236</v>
      </c>
      <c r="AR30" s="6">
        <f>'9'!CA21</f>
        <v>0.63031950381810908</v>
      </c>
      <c r="AS30" s="6">
        <f>'9'!CI21</f>
        <v>0.64758202570898249</v>
      </c>
      <c r="AT30" s="6">
        <f>'9'!H21</f>
        <v>0.47706655265791603</v>
      </c>
      <c r="AU30" s="6">
        <f>'9'!P21</f>
        <v>0.34090564903666709</v>
      </c>
      <c r="AV30" s="6">
        <f>'9'!X21</f>
        <v>0.44806206172295071</v>
      </c>
      <c r="AW30" s="6">
        <f>'9'!AF21</f>
        <v>0.43956757439225358</v>
      </c>
      <c r="AX30" s="6">
        <f>'9'!AN21</f>
        <v>0.42418133990542373</v>
      </c>
      <c r="AY30" s="6">
        <f>'9'!AV21</f>
        <v>0.42255100655470301</v>
      </c>
      <c r="AZ30" s="6">
        <f>'9'!BD21</f>
        <v>0.518142544610105</v>
      </c>
      <c r="BA30" s="6">
        <f>'9'!BL21</f>
        <v>0.50187852813671852</v>
      </c>
      <c r="BB30" s="6">
        <f>'9'!BT21</f>
        <v>0.42680382139391826</v>
      </c>
      <c r="BC30" s="6">
        <f>'9'!CB21</f>
        <v>0.54138507816969628</v>
      </c>
      <c r="BD30" s="6">
        <f>'9'!CJ21</f>
        <v>0.51324820037451946</v>
      </c>
      <c r="BE30" s="6">
        <f>'10'!H20</f>
        <v>0.44071437355917648</v>
      </c>
      <c r="BF30" s="6">
        <f>'10'!P20</f>
        <v>0.29861599912838999</v>
      </c>
      <c r="BG30" s="6">
        <f>'10'!X20</f>
        <v>0.37122076604148402</v>
      </c>
      <c r="BH30" s="6">
        <f>'10'!AF20</f>
        <v>0.45700713963893735</v>
      </c>
      <c r="BI30" s="6">
        <f>'10'!AN20</f>
        <v>0.376285424360981</v>
      </c>
      <c r="BJ30" s="6">
        <f>'10'!AV20</f>
        <v>0.38744434134431116</v>
      </c>
      <c r="BK30" s="6">
        <f>'10'!BD20</f>
        <v>0.50319252980932605</v>
      </c>
      <c r="BL30" s="6">
        <f>'10'!BL20</f>
        <v>0.45380717843715584</v>
      </c>
      <c r="BM30" s="6">
        <f>'10'!BT20</f>
        <v>0.38585441933624953</v>
      </c>
      <c r="BN30" s="6">
        <f>'10'!CB20</f>
        <v>0.53184917971564616</v>
      </c>
      <c r="BO30" s="6">
        <f>'10'!CJ20</f>
        <v>0.49118683573790839</v>
      </c>
    </row>
    <row r="31" spans="1:67">
      <c r="A31" s="1">
        <v>1996</v>
      </c>
      <c r="B31" s="6">
        <f>'9'!B22</f>
        <v>0.41633991972545775</v>
      </c>
      <c r="C31" s="6">
        <f>'9'!J22</f>
        <v>0.27124466818100762</v>
      </c>
      <c r="D31" s="6">
        <f>'9'!R22</f>
        <v>0.32076842996769261</v>
      </c>
      <c r="E31" s="6">
        <f>'9'!Z22</f>
        <v>0.45241350464858865</v>
      </c>
      <c r="F31" s="6">
        <f>'9'!AH22</f>
        <v>0.35248548309746186</v>
      </c>
      <c r="G31" s="6">
        <f>'9'!AP22</f>
        <v>0.37138603267652248</v>
      </c>
      <c r="H31" s="6">
        <f>'9'!AX22</f>
        <v>0.48643800858056813</v>
      </c>
      <c r="I31" s="6">
        <f>'9'!BF22</f>
        <v>0.43477887279217753</v>
      </c>
      <c r="J31" s="6">
        <f>'9'!BN22</f>
        <v>0.37226432785325081</v>
      </c>
      <c r="K31" s="6">
        <f>'9'!BV22</f>
        <v>0.52376527784757665</v>
      </c>
      <c r="L31" s="6">
        <f>'9'!CD22</f>
        <v>0.48677080081453433</v>
      </c>
      <c r="M31" s="6">
        <f>'9'!D22</f>
        <v>0.28382733796570592</v>
      </c>
      <c r="N31" s="6">
        <f>'9'!L22</f>
        <v>0.22451954777379138</v>
      </c>
      <c r="O31" s="6">
        <f>'9'!T22</f>
        <v>0.17023900107270837</v>
      </c>
      <c r="P31" s="6">
        <f>'9'!AB22</f>
        <v>0.18716049449304031</v>
      </c>
      <c r="Q31" s="6">
        <f>'9'!AJ22</f>
        <v>0.25398919313388291</v>
      </c>
      <c r="R31" s="6">
        <f>'9'!AR22</f>
        <v>0.25054952474752173</v>
      </c>
      <c r="S31" s="6">
        <f>'9'!AZ22</f>
        <v>0.26922308106855702</v>
      </c>
      <c r="T31" s="6">
        <f>'9'!BH22</f>
        <v>0.2812951328653861</v>
      </c>
      <c r="U31" s="6">
        <f>'9'!BP22</f>
        <v>0.34946936470265466</v>
      </c>
      <c r="V31" s="6">
        <f>'9'!BX22</f>
        <v>0.43719724419794337</v>
      </c>
      <c r="W31" s="6">
        <f>'9'!CF22</f>
        <v>0.31125550816420461</v>
      </c>
      <c r="X31" s="6">
        <f>'9'!F22</f>
        <v>0.56576109635416261</v>
      </c>
      <c r="Y31" s="6">
        <f>'9'!N22</f>
        <v>0.36445778161320408</v>
      </c>
      <c r="Z31" s="6">
        <f>'9'!V22</f>
        <v>0.77316249281982874</v>
      </c>
      <c r="AA31" s="6">
        <f>'9'!AD22</f>
        <v>0.52624509766323269</v>
      </c>
      <c r="AB31" s="6">
        <f>'9'!AL22</f>
        <v>0.58044312497137995</v>
      </c>
      <c r="AC31" s="6">
        <f>'9'!AT22</f>
        <v>0.55016697367881706</v>
      </c>
      <c r="AD31" s="6">
        <f>'9'!BB22</f>
        <v>0.6137226299013091</v>
      </c>
      <c r="AE31" s="6">
        <f>'9'!BJ22</f>
        <v>0.60907704933686146</v>
      </c>
      <c r="AF31" s="6">
        <f>'9'!BR22</f>
        <v>0.48177709891612813</v>
      </c>
      <c r="AG31" s="6">
        <f>'9'!BZ22</f>
        <v>0.60449118475121577</v>
      </c>
      <c r="AH31" s="6">
        <f>'9'!CH22</f>
        <v>0.55293637721581546</v>
      </c>
      <c r="AI31" s="6">
        <f>'9'!G22</f>
        <v>0.57924289082316693</v>
      </c>
      <c r="AJ31" s="6">
        <f>'9'!O22</f>
        <v>0.50784680675752891</v>
      </c>
      <c r="AK31" s="6">
        <f>'9'!W22</f>
        <v>0.51247800537539179</v>
      </c>
      <c r="AL31" s="6">
        <f>'9'!AE22</f>
        <v>0.50458563751861851</v>
      </c>
      <c r="AM31" s="6">
        <f>'9'!AM22</f>
        <v>0.5593387731177768</v>
      </c>
      <c r="AN31" s="6">
        <f>'9'!AU22</f>
        <v>0.54256813767635803</v>
      </c>
      <c r="AO31" s="6">
        <f>'9'!BC22</f>
        <v>0.57664868787909906</v>
      </c>
      <c r="AP31" s="6">
        <f>'9'!BK22</f>
        <v>0.59397873210156305</v>
      </c>
      <c r="AQ31" s="6">
        <f>'9'!BS22</f>
        <v>0.59511309033977489</v>
      </c>
      <c r="AR31" s="6">
        <f>'9'!CA22</f>
        <v>0.64087360348176547</v>
      </c>
      <c r="AS31" s="6">
        <f>'9'!CI22</f>
        <v>0.62336393338520146</v>
      </c>
      <c r="AT31" s="6">
        <f>'9'!H22</f>
        <v>0.46129281121712329</v>
      </c>
      <c r="AU31" s="6">
        <f>'9'!P22</f>
        <v>0.342017201081383</v>
      </c>
      <c r="AV31" s="6">
        <f>'9'!X22</f>
        <v>0.44416198230890536</v>
      </c>
      <c r="AW31" s="6">
        <f>'9'!AF22</f>
        <v>0.41760118358087006</v>
      </c>
      <c r="AX31" s="6">
        <f>'9'!AN22</f>
        <v>0.43656414358012541</v>
      </c>
      <c r="AY31" s="6">
        <f>'9'!AV22</f>
        <v>0.42866766719480481</v>
      </c>
      <c r="AZ31" s="6">
        <f>'9'!BD22</f>
        <v>0.48650810185738336</v>
      </c>
      <c r="BA31" s="6">
        <f>'9'!BL22</f>
        <v>0.47978244677399701</v>
      </c>
      <c r="BB31" s="6">
        <f>'9'!BT22</f>
        <v>0.44965597045295214</v>
      </c>
      <c r="BC31" s="6">
        <f>'9'!CB22</f>
        <v>0.55158182756962537</v>
      </c>
      <c r="BD31" s="6">
        <f>'9'!CJ22</f>
        <v>0.49358165489493899</v>
      </c>
      <c r="BE31" s="6">
        <f>'10'!H21</f>
        <v>0.43432107632212391</v>
      </c>
      <c r="BF31" s="6">
        <f>'10'!P21</f>
        <v>0.29955368134115778</v>
      </c>
      <c r="BG31" s="6">
        <f>'10'!X21</f>
        <v>0.37012585090417771</v>
      </c>
      <c r="BH31" s="6">
        <f>'10'!AF21</f>
        <v>0.43848857622150123</v>
      </c>
      <c r="BI31" s="6">
        <f>'10'!AN21</f>
        <v>0.38611694729052726</v>
      </c>
      <c r="BJ31" s="6">
        <f>'10'!AV21</f>
        <v>0.39429868648383548</v>
      </c>
      <c r="BK31" s="6">
        <f>'10'!BD21</f>
        <v>0.48646604589129416</v>
      </c>
      <c r="BL31" s="6">
        <f>'10'!BL21</f>
        <v>0.45278030238490535</v>
      </c>
      <c r="BM31" s="6">
        <f>'10'!BT21</f>
        <v>0.40322098489313135</v>
      </c>
      <c r="BN31" s="6">
        <f>'10'!CB21</f>
        <v>0.53489189773639612</v>
      </c>
      <c r="BO31" s="6">
        <f>'10'!CJ21</f>
        <v>0.48949514244669623</v>
      </c>
    </row>
    <row r="32" spans="1:67">
      <c r="A32" s="1">
        <v>1997</v>
      </c>
      <c r="B32" s="6">
        <f>'9'!B23</f>
        <v>0.44521432824351354</v>
      </c>
      <c r="C32" s="6">
        <f>'9'!J23</f>
        <v>0.29534777879373131</v>
      </c>
      <c r="D32" s="6">
        <f>'9'!R23</f>
        <v>0.38955006307181167</v>
      </c>
      <c r="E32" s="6">
        <f>'9'!Z23</f>
        <v>0.47569058775300449</v>
      </c>
      <c r="F32" s="6">
        <f>'9'!AH23</f>
        <v>0.37240835078988377</v>
      </c>
      <c r="G32" s="6">
        <f>'9'!AP23</f>
        <v>0.38953994650691742</v>
      </c>
      <c r="H32" s="6">
        <f>'9'!AX23</f>
        <v>0.52600757848079094</v>
      </c>
      <c r="I32" s="6">
        <f>'9'!BF23</f>
        <v>0.4617429981318375</v>
      </c>
      <c r="J32" s="6">
        <f>'9'!BN23</f>
        <v>0.39011986053435882</v>
      </c>
      <c r="K32" s="6">
        <f>'9'!BV23</f>
        <v>0.57431902917804478</v>
      </c>
      <c r="L32" s="6">
        <f>'9'!CD23</f>
        <v>0.51306868373512537</v>
      </c>
      <c r="M32" s="6">
        <f>'9'!D23</f>
        <v>0.29001882636391857</v>
      </c>
      <c r="N32" s="6">
        <f>'9'!L23</f>
        <v>0.24079367224385473</v>
      </c>
      <c r="O32" s="6">
        <f>'9'!T23</f>
        <v>0.17821398707926603</v>
      </c>
      <c r="P32" s="6">
        <f>'9'!AB23</f>
        <v>0.193211611032551</v>
      </c>
      <c r="Q32" s="6">
        <f>'9'!AJ23</f>
        <v>0.26623522105431652</v>
      </c>
      <c r="R32" s="6">
        <f>'9'!AR23</f>
        <v>0.26210529902394381</v>
      </c>
      <c r="S32" s="6">
        <f>'9'!AZ23</f>
        <v>0.2751813137590427</v>
      </c>
      <c r="T32" s="6">
        <f>'9'!BH23</f>
        <v>0.29009774917770659</v>
      </c>
      <c r="U32" s="6">
        <f>'9'!BP23</f>
        <v>0.3625153815019348</v>
      </c>
      <c r="V32" s="6">
        <f>'9'!BX23</f>
        <v>0.45005389495118886</v>
      </c>
      <c r="W32" s="6">
        <f>'9'!CF23</f>
        <v>0.32494917941190937</v>
      </c>
      <c r="X32" s="6">
        <f>'9'!F23</f>
        <v>0.54644507777391094</v>
      </c>
      <c r="Y32" s="6">
        <f>'9'!N23</f>
        <v>0.42822983323877784</v>
      </c>
      <c r="Z32" s="6">
        <f>'9'!V23</f>
        <v>0.7669613335136215</v>
      </c>
      <c r="AA32" s="6">
        <f>'9'!AD23</f>
        <v>0.47155970244518042</v>
      </c>
      <c r="AB32" s="6">
        <f>'9'!AL23</f>
        <v>0.53016272094086925</v>
      </c>
      <c r="AC32" s="6">
        <f>'9'!AT23</f>
        <v>0.50405956125740126</v>
      </c>
      <c r="AD32" s="6">
        <f>'9'!BB23</f>
        <v>0.60623510138842962</v>
      </c>
      <c r="AE32" s="6">
        <f>'9'!BJ23</f>
        <v>0.59216654942529512</v>
      </c>
      <c r="AF32" s="6">
        <f>'9'!BR23</f>
        <v>0.60655618730459893</v>
      </c>
      <c r="AG32" s="6">
        <f>'9'!BZ23</f>
        <v>0.59269120231191474</v>
      </c>
      <c r="AH32" s="6">
        <f>'9'!CH23</f>
        <v>0.51685445991638435</v>
      </c>
      <c r="AI32" s="6">
        <f>'9'!G23</f>
        <v>0.58297876623704092</v>
      </c>
      <c r="AJ32" s="6">
        <f>'9'!O23</f>
        <v>0.54111518212136123</v>
      </c>
      <c r="AK32" s="6">
        <f>'9'!W23</f>
        <v>0.48865157453498204</v>
      </c>
      <c r="AL32" s="6">
        <f>'9'!AE23</f>
        <v>0.48221593864531626</v>
      </c>
      <c r="AM32" s="6">
        <f>'9'!AM23</f>
        <v>0.52263568189644061</v>
      </c>
      <c r="AN32" s="6">
        <f>'9'!AU23</f>
        <v>0.54020435221146623</v>
      </c>
      <c r="AO32" s="6">
        <f>'9'!BC23</f>
        <v>0.58576175605710568</v>
      </c>
      <c r="AP32" s="6">
        <f>'9'!BK23</f>
        <v>0.58205389044706179</v>
      </c>
      <c r="AQ32" s="6">
        <f>'9'!BS23</f>
        <v>0.60273893799007039</v>
      </c>
      <c r="AR32" s="6">
        <f>'9'!CA23</f>
        <v>0.6451422345505522</v>
      </c>
      <c r="AS32" s="6">
        <f>'9'!CI23</f>
        <v>0.63235558665481317</v>
      </c>
      <c r="AT32" s="6">
        <f>'9'!H23</f>
        <v>0.46616424965459596</v>
      </c>
      <c r="AU32" s="6">
        <f>'9'!P23</f>
        <v>0.3763716165994313</v>
      </c>
      <c r="AV32" s="6">
        <f>'9'!X23</f>
        <v>0.45584423954992032</v>
      </c>
      <c r="AW32" s="6">
        <f>'9'!AF23</f>
        <v>0.40566945996901305</v>
      </c>
      <c r="AX32" s="6">
        <f>'9'!AN23</f>
        <v>0.42286049367037754</v>
      </c>
      <c r="AY32" s="6">
        <f>'9'!AV23</f>
        <v>0.42397728974993221</v>
      </c>
      <c r="AZ32" s="6">
        <f>'9'!BD23</f>
        <v>0.49829643742134222</v>
      </c>
      <c r="BA32" s="6">
        <f>'9'!BL23</f>
        <v>0.48151529679547528</v>
      </c>
      <c r="BB32" s="6">
        <f>'9'!BT23</f>
        <v>0.49048259183274079</v>
      </c>
      <c r="BC32" s="6">
        <f>'9'!CB23</f>
        <v>0.56555159024792512</v>
      </c>
      <c r="BD32" s="6">
        <f>'9'!CJ23</f>
        <v>0.49680697742955804</v>
      </c>
      <c r="BE32" s="6">
        <f>'10'!H22</f>
        <v>0.45359429680794655</v>
      </c>
      <c r="BF32" s="6">
        <f>'10'!P22</f>
        <v>0.32775731391601126</v>
      </c>
      <c r="BG32" s="6">
        <f>'10'!X22</f>
        <v>0.41606773366305516</v>
      </c>
      <c r="BH32" s="6">
        <f>'10'!AF22</f>
        <v>0.44768213663940792</v>
      </c>
      <c r="BI32" s="6">
        <f>'10'!AN22</f>
        <v>0.3925892079420813</v>
      </c>
      <c r="BJ32" s="6">
        <f>'10'!AV22</f>
        <v>0.40331488380412328</v>
      </c>
      <c r="BK32" s="6">
        <f>'10'!BD22</f>
        <v>0.51492312205701141</v>
      </c>
      <c r="BL32" s="6">
        <f>'10'!BL22</f>
        <v>0.46965191759729263</v>
      </c>
      <c r="BM32" s="6">
        <f>'10'!BT22</f>
        <v>0.4302649530537116</v>
      </c>
      <c r="BN32" s="6">
        <f>'10'!CB22</f>
        <v>0.57081205360599696</v>
      </c>
      <c r="BO32" s="6">
        <f>'10'!CJ22</f>
        <v>0.50656400121289846</v>
      </c>
    </row>
    <row r="33" spans="1:67">
      <c r="A33" s="1">
        <v>1998</v>
      </c>
      <c r="B33" s="6">
        <f>'9'!B24</f>
        <v>0.46954268828245327</v>
      </c>
      <c r="C33" s="6">
        <f>'9'!J24</f>
        <v>0.33392700987101231</v>
      </c>
      <c r="D33" s="6">
        <f>'9'!R24</f>
        <v>0.39026570639316349</v>
      </c>
      <c r="E33" s="6">
        <f>'9'!Z24</f>
        <v>0.50021206187582512</v>
      </c>
      <c r="F33" s="6">
        <f>'9'!AH24</f>
        <v>0.39645077992047223</v>
      </c>
      <c r="G33" s="6">
        <f>'9'!AP24</f>
        <v>0.41479890723877444</v>
      </c>
      <c r="H33" s="6">
        <f>'9'!AX24</f>
        <v>0.55952586786859715</v>
      </c>
      <c r="I33" s="6">
        <f>'9'!BF24</f>
        <v>0.4668392810621419</v>
      </c>
      <c r="J33" s="6">
        <f>'9'!BN24</f>
        <v>0.41200862065125399</v>
      </c>
      <c r="K33" s="6">
        <f>'9'!BV24</f>
        <v>0.59173676476560977</v>
      </c>
      <c r="L33" s="6">
        <f>'9'!CD24</f>
        <v>0.5383015341473828</v>
      </c>
      <c r="M33" s="6">
        <f>'9'!D24</f>
        <v>0.28439840655439458</v>
      </c>
      <c r="N33" s="6">
        <f>'9'!L24</f>
        <v>0.24309923514556464</v>
      </c>
      <c r="O33" s="6">
        <f>'9'!T24</f>
        <v>0.18171460373910275</v>
      </c>
      <c r="P33" s="6">
        <f>'9'!AB24</f>
        <v>0.19622078970876133</v>
      </c>
      <c r="Q33" s="6">
        <f>'9'!AJ24</f>
        <v>0.26184088555682994</v>
      </c>
      <c r="R33" s="6">
        <f>'9'!AR24</f>
        <v>0.2612933959268684</v>
      </c>
      <c r="S33" s="6">
        <f>'9'!AZ24</f>
        <v>0.27461382363547093</v>
      </c>
      <c r="T33" s="6">
        <f>'9'!BH24</f>
        <v>0.29262870987208406</v>
      </c>
      <c r="U33" s="6">
        <f>'9'!BP24</f>
        <v>0.34409854270623713</v>
      </c>
      <c r="V33" s="6">
        <f>'9'!BX24</f>
        <v>0.40179557967416957</v>
      </c>
      <c r="W33" s="6">
        <f>'9'!CF24</f>
        <v>0.32074921698172626</v>
      </c>
      <c r="X33" s="6">
        <f>'9'!F24</f>
        <v>0.52650279161698088</v>
      </c>
      <c r="Y33" s="6">
        <f>'9'!N24</f>
        <v>0.34583607381663201</v>
      </c>
      <c r="Z33" s="6">
        <f>'9'!V24</f>
        <v>0.77830759454614873</v>
      </c>
      <c r="AA33" s="6">
        <f>'9'!AD24</f>
        <v>0.42202642333035484</v>
      </c>
      <c r="AB33" s="6">
        <f>'9'!AL24</f>
        <v>0.5292637929057058</v>
      </c>
      <c r="AC33" s="6">
        <f>'9'!AT24</f>
        <v>0.52677087585096016</v>
      </c>
      <c r="AD33" s="6">
        <f>'9'!BB24</f>
        <v>0.60380051244111899</v>
      </c>
      <c r="AE33" s="6">
        <f>'9'!BJ24</f>
        <v>0.51994971314424321</v>
      </c>
      <c r="AF33" s="6">
        <f>'9'!BR24</f>
        <v>0.49130363552679446</v>
      </c>
      <c r="AG33" s="6">
        <f>'9'!BZ24</f>
        <v>0.52479766035795861</v>
      </c>
      <c r="AH33" s="6">
        <f>'9'!CH24</f>
        <v>0.44653409359276358</v>
      </c>
      <c r="AI33" s="6">
        <f>'9'!G24</f>
        <v>0.58708153403689389</v>
      </c>
      <c r="AJ33" s="6">
        <f>'9'!O24</f>
        <v>0.51053000650807467</v>
      </c>
      <c r="AK33" s="6">
        <f>'9'!W24</f>
        <v>0.49667938894073099</v>
      </c>
      <c r="AL33" s="6">
        <f>'9'!AE24</f>
        <v>0.48358438138807375</v>
      </c>
      <c r="AM33" s="6">
        <f>'9'!AM24</f>
        <v>0.54159582048246124</v>
      </c>
      <c r="AN33" s="6">
        <f>'9'!AU24</f>
        <v>0.5628132927316567</v>
      </c>
      <c r="AO33" s="6">
        <f>'9'!BC24</f>
        <v>0.59162715966132762</v>
      </c>
      <c r="AP33" s="6">
        <f>'9'!BK24</f>
        <v>0.61024962548146988</v>
      </c>
      <c r="AQ33" s="6">
        <f>'9'!BS24</f>
        <v>0.62790216593926551</v>
      </c>
      <c r="AR33" s="6">
        <f>'9'!CA24</f>
        <v>0.65152461867749689</v>
      </c>
      <c r="AS33" s="6">
        <f>'9'!CI24</f>
        <v>0.58189521875517325</v>
      </c>
      <c r="AT33" s="6">
        <f>'9'!H24</f>
        <v>0.4668813551226807</v>
      </c>
      <c r="AU33" s="6">
        <f>'9'!P24</f>
        <v>0.35834808133532092</v>
      </c>
      <c r="AV33" s="6">
        <f>'9'!X24</f>
        <v>0.46174182340478653</v>
      </c>
      <c r="AW33" s="6">
        <f>'9'!AF24</f>
        <v>0.40051091407575379</v>
      </c>
      <c r="AX33" s="6">
        <f>'9'!AN24</f>
        <v>0.43228781971636732</v>
      </c>
      <c r="AY33" s="6">
        <f>'9'!AV24</f>
        <v>0.44141911793706495</v>
      </c>
      <c r="AZ33" s="6">
        <f>'9'!BD24</f>
        <v>0.5073918409016287</v>
      </c>
      <c r="BA33" s="6">
        <f>'9'!BL24</f>
        <v>0.47241683238998478</v>
      </c>
      <c r="BB33" s="6">
        <f>'9'!BT24</f>
        <v>0.46882824120588784</v>
      </c>
      <c r="BC33" s="6">
        <f>'9'!CB24</f>
        <v>0.54246365586880874</v>
      </c>
      <c r="BD33" s="6">
        <f>'9'!CJ24</f>
        <v>0.47187001586926147</v>
      </c>
      <c r="BE33" s="6">
        <f>'10'!H23</f>
        <v>0.46847815501854428</v>
      </c>
      <c r="BF33" s="6">
        <f>'10'!P23</f>
        <v>0.34369543845673572</v>
      </c>
      <c r="BG33" s="6">
        <f>'10'!X23</f>
        <v>0.41885615319781266</v>
      </c>
      <c r="BH33" s="6">
        <f>'10'!AF23</f>
        <v>0.46033160275579654</v>
      </c>
      <c r="BI33" s="6">
        <f>'10'!AN23</f>
        <v>0.41078559583883023</v>
      </c>
      <c r="BJ33" s="6">
        <f>'10'!AV23</f>
        <v>0.42544699151809062</v>
      </c>
      <c r="BK33" s="6">
        <f>'10'!BD23</f>
        <v>0.53867225708180977</v>
      </c>
      <c r="BL33" s="6">
        <f>'10'!BL23</f>
        <v>0.46907030159327906</v>
      </c>
      <c r="BM33" s="6">
        <f>'10'!BT23</f>
        <v>0.43473646887310746</v>
      </c>
      <c r="BN33" s="6">
        <f>'10'!CB23</f>
        <v>0.57202752120688938</v>
      </c>
      <c r="BO33" s="6">
        <f>'10'!CJ23</f>
        <v>0.51172892683613425</v>
      </c>
    </row>
    <row r="34" spans="1:67">
      <c r="A34" s="1">
        <v>1999</v>
      </c>
      <c r="B34" s="6">
        <f>'9'!B25</f>
        <v>0.48820481671819743</v>
      </c>
      <c r="C34" s="6">
        <f>'9'!J25</f>
        <v>0.3726189015553506</v>
      </c>
      <c r="D34" s="6">
        <f>'9'!R25</f>
        <v>0.43260760689523542</v>
      </c>
      <c r="E34" s="6">
        <f>'9'!Z25</f>
        <v>0.5377814425555294</v>
      </c>
      <c r="F34" s="6">
        <f>'9'!AH25</f>
        <v>0.43925022783152007</v>
      </c>
      <c r="G34" s="6">
        <f>'9'!AP25</f>
        <v>0.43813816195390604</v>
      </c>
      <c r="H34" s="6">
        <f>'9'!AX25</f>
        <v>0.57045035558509372</v>
      </c>
      <c r="I34" s="6">
        <f>'9'!BF25</f>
        <v>0.49140506530701467</v>
      </c>
      <c r="J34" s="6">
        <f>'9'!BN25</f>
        <v>0.42936887035985494</v>
      </c>
      <c r="K34" s="6">
        <f>'9'!BV25</f>
        <v>0.61268608205778685</v>
      </c>
      <c r="L34" s="6">
        <f>'9'!CD25</f>
        <v>0.56049327731573761</v>
      </c>
      <c r="M34" s="6">
        <f>'9'!D25</f>
        <v>0.30776378535219995</v>
      </c>
      <c r="N34" s="6">
        <f>'9'!L25</f>
        <v>0.26047710894080006</v>
      </c>
      <c r="O34" s="6">
        <f>'9'!T25</f>
        <v>0.18878344627695751</v>
      </c>
      <c r="P34" s="6">
        <f>'9'!AB25</f>
        <v>0.20693637419197236</v>
      </c>
      <c r="Q34" s="6">
        <f>'9'!AJ25</f>
        <v>0.28264986016377391</v>
      </c>
      <c r="R34" s="6">
        <f>'9'!AR25</f>
        <v>0.2753477712757027</v>
      </c>
      <c r="S34" s="6">
        <f>'9'!AZ25</f>
        <v>0.28721223678695623</v>
      </c>
      <c r="T34" s="6">
        <f>'9'!BH25</f>
        <v>0.30011741033605699</v>
      </c>
      <c r="U34" s="6">
        <f>'9'!BP25</f>
        <v>0.38443931641087364</v>
      </c>
      <c r="V34" s="6">
        <f>'9'!BX25</f>
        <v>0.49813779404633812</v>
      </c>
      <c r="W34" s="6">
        <f>'9'!CF25</f>
        <v>0.34298342256166603</v>
      </c>
      <c r="X34" s="6">
        <f>'9'!F25</f>
        <v>0.52223174877133638</v>
      </c>
      <c r="Y34" s="6">
        <f>'9'!N25</f>
        <v>0.27060643136890583</v>
      </c>
      <c r="Z34" s="6">
        <f>'9'!V25</f>
        <v>0.57881380149700468</v>
      </c>
      <c r="AA34" s="6">
        <f>'9'!AD25</f>
        <v>0.49125783577169591</v>
      </c>
      <c r="AB34" s="6">
        <f>'9'!AL25</f>
        <v>0.50608277762963827</v>
      </c>
      <c r="AC34" s="6">
        <f>'9'!AT25</f>
        <v>0.56517736515936945</v>
      </c>
      <c r="AD34" s="6">
        <f>'9'!BB25</f>
        <v>0.57003063879832983</v>
      </c>
      <c r="AE34" s="6">
        <f>'9'!BJ25</f>
        <v>0.47574979863111777</v>
      </c>
      <c r="AF34" s="6">
        <f>'9'!BR25</f>
        <v>0.55702347084032755</v>
      </c>
      <c r="AG34" s="6">
        <f>'9'!BZ25</f>
        <v>0.57607654406166009</v>
      </c>
      <c r="AH34" s="6">
        <f>'9'!CH25</f>
        <v>0.40019411894234669</v>
      </c>
      <c r="AI34" s="6">
        <f>'9'!G25</f>
        <v>0.59170252937011447</v>
      </c>
      <c r="AJ34" s="6">
        <f>'9'!O25</f>
        <v>0.52238465218581465</v>
      </c>
      <c r="AK34" s="6">
        <f>'9'!W25</f>
        <v>0.48360973477136732</v>
      </c>
      <c r="AL34" s="6">
        <f>'9'!AE25</f>
        <v>0.5538722317824063</v>
      </c>
      <c r="AM34" s="6">
        <f>'9'!AM25</f>
        <v>0.53386645671147914</v>
      </c>
      <c r="AN34" s="6">
        <f>'9'!AU25</f>
        <v>0.56646469620952222</v>
      </c>
      <c r="AO34" s="6">
        <f>'9'!BC25</f>
        <v>0.59717747057932369</v>
      </c>
      <c r="AP34" s="6">
        <f>'9'!BK25</f>
        <v>0.56870063694005901</v>
      </c>
      <c r="AQ34" s="6">
        <f>'9'!BS25</f>
        <v>0.62416987142326186</v>
      </c>
      <c r="AR34" s="6">
        <f>'9'!CA25</f>
        <v>0.67309190225512139</v>
      </c>
      <c r="AS34" s="6">
        <f>'9'!CI25</f>
        <v>0.59092790449107147</v>
      </c>
      <c r="AT34" s="6">
        <f>'9'!H25</f>
        <v>0.47747572005296202</v>
      </c>
      <c r="AU34" s="6">
        <f>'9'!P25</f>
        <v>0.3565217735127178</v>
      </c>
      <c r="AV34" s="6">
        <f>'9'!X25</f>
        <v>0.42095364736014118</v>
      </c>
      <c r="AW34" s="6">
        <f>'9'!AF25</f>
        <v>0.44746197107540098</v>
      </c>
      <c r="AX34" s="6">
        <f>'9'!AN25</f>
        <v>0.44046233058410278</v>
      </c>
      <c r="AY34" s="6">
        <f>'9'!AV25</f>
        <v>0.46128199864962516</v>
      </c>
      <c r="AZ34" s="6">
        <f>'9'!BD25</f>
        <v>0.50621767543742591</v>
      </c>
      <c r="BA34" s="6">
        <f>'9'!BL25</f>
        <v>0.45899322780356211</v>
      </c>
      <c r="BB34" s="6">
        <f>'9'!BT25</f>
        <v>0.49875038225857948</v>
      </c>
      <c r="BC34" s="6">
        <f>'9'!CB25</f>
        <v>0.58999808060522652</v>
      </c>
      <c r="BD34" s="6">
        <f>'9'!CJ25</f>
        <v>0.47364968082770542</v>
      </c>
      <c r="BE34" s="6">
        <f>'10'!H24</f>
        <v>0.48391317805210321</v>
      </c>
      <c r="BF34" s="6">
        <f>'10'!P24</f>
        <v>0.36618005033829748</v>
      </c>
      <c r="BG34" s="6">
        <f>'10'!X24</f>
        <v>0.42794602308119778</v>
      </c>
      <c r="BH34" s="6">
        <f>'10'!AF24</f>
        <v>0.50165365396347805</v>
      </c>
      <c r="BI34" s="6">
        <f>'10'!AN24</f>
        <v>0.43973506893255321</v>
      </c>
      <c r="BJ34" s="6">
        <f>'10'!AV24</f>
        <v>0.44739569663219358</v>
      </c>
      <c r="BK34" s="6">
        <f>'10'!BD24</f>
        <v>0.54475728352602659</v>
      </c>
      <c r="BL34" s="6">
        <f>'10'!BL24</f>
        <v>0.4784403303056336</v>
      </c>
      <c r="BM34" s="6">
        <f>'10'!BT24</f>
        <v>0.4571214751193447</v>
      </c>
      <c r="BN34" s="6">
        <f>'10'!CB24</f>
        <v>0.60361088147676278</v>
      </c>
      <c r="BO34" s="6">
        <f>'10'!CJ24</f>
        <v>0.52575583872052478</v>
      </c>
    </row>
    <row r="35" spans="1:67">
      <c r="A35" s="1">
        <v>2000</v>
      </c>
      <c r="B35" s="6">
        <f>'9'!B26</f>
        <v>0.52470581648160108</v>
      </c>
      <c r="C35" s="6">
        <f>'9'!J26</f>
        <v>0.41931347682005127</v>
      </c>
      <c r="D35" s="6">
        <f>'9'!R26</f>
        <v>0.46548249286168158</v>
      </c>
      <c r="E35" s="6">
        <f>'9'!Z26</f>
        <v>0.56112877012060103</v>
      </c>
      <c r="F35" s="6">
        <f>'9'!AH26</f>
        <v>0.46381769619247182</v>
      </c>
      <c r="G35" s="6">
        <f>'9'!AP26</f>
        <v>0.47254981227839088</v>
      </c>
      <c r="H35" s="6">
        <f>'9'!AX26</f>
        <v>0.60768846642757091</v>
      </c>
      <c r="I35" s="6">
        <f>'9'!BF26</f>
        <v>0.51003354509670307</v>
      </c>
      <c r="J35" s="6">
        <f>'9'!BN26</f>
        <v>0.44891757527109427</v>
      </c>
      <c r="K35" s="6">
        <f>'9'!BV26</f>
        <v>0.65948440125499441</v>
      </c>
      <c r="L35" s="6">
        <f>'9'!CD26</f>
        <v>0.60113417163414784</v>
      </c>
      <c r="M35" s="6">
        <f>'9'!D26</f>
        <v>0.34287411788350047</v>
      </c>
      <c r="N35" s="6">
        <f>'9'!L26</f>
        <v>0.35172632894866973</v>
      </c>
      <c r="O35" s="6">
        <f>'9'!T26</f>
        <v>0.19340279315164638</v>
      </c>
      <c r="P35" s="6">
        <f>'9'!AB26</f>
        <v>0.23017340769078851</v>
      </c>
      <c r="Q35" s="6">
        <f>'9'!AJ26</f>
        <v>0.30385793634071423</v>
      </c>
      <c r="R35" s="6">
        <f>'9'!AR26</f>
        <v>0.28945492950749807</v>
      </c>
      <c r="S35" s="6">
        <f>'9'!AZ26</f>
        <v>0.30015182449888717</v>
      </c>
      <c r="T35" s="6">
        <f>'9'!BH26</f>
        <v>0.31539916389995881</v>
      </c>
      <c r="U35" s="6">
        <f>'9'!BP26</f>
        <v>0.44636998692360946</v>
      </c>
      <c r="V35" s="6">
        <f>'9'!BX26</f>
        <v>0.6536280708395964</v>
      </c>
      <c r="W35" s="6">
        <f>'9'!CF26</f>
        <v>0.38321741387900099</v>
      </c>
      <c r="X35" s="6">
        <f>'9'!F26</f>
        <v>0.51502753356743192</v>
      </c>
      <c r="Y35" s="6">
        <f>'9'!N26</f>
        <v>0.30826999688576695</v>
      </c>
      <c r="Z35" s="6">
        <f>'9'!V26</f>
        <v>0.55030073447052974</v>
      </c>
      <c r="AA35" s="6">
        <f>'9'!AD26</f>
        <v>0.49610214451182849</v>
      </c>
      <c r="AB35" s="6">
        <f>'9'!AL26</f>
        <v>0.53748096665705825</v>
      </c>
      <c r="AC35" s="6">
        <f>'9'!AT26</f>
        <v>0.51773609582452085</v>
      </c>
      <c r="AD35" s="6">
        <f>'9'!BB26</f>
        <v>0.59157111509897831</v>
      </c>
      <c r="AE35" s="6">
        <f>'9'!BJ26</f>
        <v>0.49286304029232142</v>
      </c>
      <c r="AF35" s="6">
        <f>'9'!BR26</f>
        <v>0.42711488490090177</v>
      </c>
      <c r="AG35" s="6">
        <f>'9'!BZ26</f>
        <v>0.58895865355651877</v>
      </c>
      <c r="AH35" s="6">
        <f>'9'!CH26</f>
        <v>0.39493198590078726</v>
      </c>
      <c r="AI35" s="6">
        <f>'9'!G26</f>
        <v>0.60105170043041489</v>
      </c>
      <c r="AJ35" s="6">
        <f>'9'!O26</f>
        <v>0.49241361757378371</v>
      </c>
      <c r="AK35" s="6">
        <f>'9'!W26</f>
        <v>0.5306343113740879</v>
      </c>
      <c r="AL35" s="6">
        <f>'9'!AE26</f>
        <v>0.52105127506235172</v>
      </c>
      <c r="AM35" s="6">
        <f>'9'!AM26</f>
        <v>0.54559190150843928</v>
      </c>
      <c r="AN35" s="6">
        <f>'9'!AU26</f>
        <v>0.56983109771720575</v>
      </c>
      <c r="AO35" s="6">
        <f>'9'!BC26</f>
        <v>0.60748659629195811</v>
      </c>
      <c r="AP35" s="6">
        <f>'9'!BK26</f>
        <v>0.56844589021519931</v>
      </c>
      <c r="AQ35" s="6">
        <f>'9'!BS26</f>
        <v>0.60347309599502263</v>
      </c>
      <c r="AR35" s="6">
        <f>'9'!CA26</f>
        <v>0.6668534295094084</v>
      </c>
      <c r="AS35" s="6">
        <f>'9'!CI26</f>
        <v>0.63300170022547886</v>
      </c>
      <c r="AT35" s="6">
        <f>'9'!H26</f>
        <v>0.49591479209073708</v>
      </c>
      <c r="AU35" s="6">
        <f>'9'!P26</f>
        <v>0.39293085505706793</v>
      </c>
      <c r="AV35" s="6">
        <f>'9'!X26</f>
        <v>0.43495508296448637</v>
      </c>
      <c r="AW35" s="6">
        <f>'9'!AF26</f>
        <v>0.45211389934639246</v>
      </c>
      <c r="AX35" s="6">
        <f>'9'!AN26</f>
        <v>0.46268712517467092</v>
      </c>
      <c r="AY35" s="6">
        <f>'9'!AV26</f>
        <v>0.46239298383190386</v>
      </c>
      <c r="AZ35" s="6">
        <f>'9'!BD26</f>
        <v>0.52672450057934861</v>
      </c>
      <c r="BA35" s="6">
        <f>'9'!BL26</f>
        <v>0.47168540987604568</v>
      </c>
      <c r="BB35" s="6">
        <f>'9'!BT26</f>
        <v>0.48146888577265701</v>
      </c>
      <c r="BC35" s="6">
        <f>'9'!CB26</f>
        <v>0.6422311387901295</v>
      </c>
      <c r="BD35" s="6">
        <f>'9'!CJ26</f>
        <v>0.50307131790985382</v>
      </c>
      <c r="BE35" s="6">
        <f>'10'!H25</f>
        <v>0.51318940672525548</v>
      </c>
      <c r="BF35" s="6">
        <f>'10'!P25</f>
        <v>0.40876042811485797</v>
      </c>
      <c r="BG35" s="6">
        <f>'10'!X25</f>
        <v>0.45327152890280348</v>
      </c>
      <c r="BH35" s="6">
        <f>'10'!AF25</f>
        <v>0.51752282181091758</v>
      </c>
      <c r="BI35" s="6">
        <f>'10'!AN25</f>
        <v>0.46336546778535143</v>
      </c>
      <c r="BJ35" s="6">
        <f>'10'!AV25</f>
        <v>0.46848708089979607</v>
      </c>
      <c r="BK35" s="6">
        <f>'10'!BD25</f>
        <v>0.57530288008828201</v>
      </c>
      <c r="BL35" s="6">
        <f>'10'!BL25</f>
        <v>0.49469429100844015</v>
      </c>
      <c r="BM35" s="6">
        <f>'10'!BT25</f>
        <v>0.46193809947171938</v>
      </c>
      <c r="BN35" s="6">
        <f>'10'!CB25</f>
        <v>0.65258309626904831</v>
      </c>
      <c r="BO35" s="6">
        <f>'10'!CJ25</f>
        <v>0.56190903014443017</v>
      </c>
    </row>
    <row r="36" spans="1:67">
      <c r="A36" s="1">
        <v>2001</v>
      </c>
      <c r="B36" s="6">
        <f>'9'!B27</f>
        <v>0.52431745340561142</v>
      </c>
      <c r="C36" s="6">
        <f>'9'!J27</f>
        <v>0.44638101938164659</v>
      </c>
      <c r="D36" s="6">
        <f>'9'!R27</f>
        <v>0.47362931688779125</v>
      </c>
      <c r="E36" s="6">
        <f>'9'!Z27</f>
        <v>0.57349866872542987</v>
      </c>
      <c r="F36" s="6">
        <f>'9'!AH27</f>
        <v>0.46224201031998463</v>
      </c>
      <c r="G36" s="6">
        <f>'9'!AP27</f>
        <v>0.47742901357135986</v>
      </c>
      <c r="H36" s="6">
        <f>'9'!AX27</f>
        <v>0.60852292587087387</v>
      </c>
      <c r="I36" s="6">
        <f>'9'!BF27</f>
        <v>0.51195971289168518</v>
      </c>
      <c r="J36" s="6">
        <f>'9'!BN27</f>
        <v>0.44999799876673763</v>
      </c>
      <c r="K36" s="6">
        <f>'9'!BV27</f>
        <v>0.65978917464494613</v>
      </c>
      <c r="L36" s="6">
        <f>'9'!CD27</f>
        <v>0.59269347463125133</v>
      </c>
      <c r="M36" s="6">
        <f>'9'!D27</f>
        <v>0.33869738644810504</v>
      </c>
      <c r="N36" s="6">
        <f>'9'!L27</f>
        <v>0.33552454875978138</v>
      </c>
      <c r="O36" s="6">
        <f>'9'!T27</f>
        <v>0.20824820186384704</v>
      </c>
      <c r="P36" s="6">
        <f>'9'!AB27</f>
        <v>0.23724859055368946</v>
      </c>
      <c r="Q36" s="6">
        <f>'9'!AJ27</f>
        <v>0.29777901414608599</v>
      </c>
      <c r="R36" s="6">
        <f>'9'!AR27</f>
        <v>0.29023185254627792</v>
      </c>
      <c r="S36" s="6">
        <f>'9'!AZ27</f>
        <v>0.30208772991314908</v>
      </c>
      <c r="T36" s="6">
        <f>'9'!BH27</f>
        <v>0.31138312650113475</v>
      </c>
      <c r="U36" s="6">
        <f>'9'!BP27</f>
        <v>0.4243003301660217</v>
      </c>
      <c r="V36" s="6">
        <f>'9'!BX27</f>
        <v>0.60560133756710888</v>
      </c>
      <c r="W36" s="6">
        <f>'9'!CF27</f>
        <v>0.37666749730123922</v>
      </c>
      <c r="X36" s="6">
        <f>'9'!F27</f>
        <v>0.52250917300451261</v>
      </c>
      <c r="Y36" s="6">
        <f>'9'!N27</f>
        <v>0.40728963005921137</v>
      </c>
      <c r="Z36" s="6">
        <f>'9'!V27</f>
        <v>0.59472825988778066</v>
      </c>
      <c r="AA36" s="6">
        <f>'9'!AD27</f>
        <v>0.48335799693281928</v>
      </c>
      <c r="AB36" s="6">
        <f>'9'!AL27</f>
        <v>0.54321261283094135</v>
      </c>
      <c r="AC36" s="6">
        <f>'9'!AT27</f>
        <v>0.5350984416410145</v>
      </c>
      <c r="AD36" s="6">
        <f>'9'!BB27</f>
        <v>0.60134236719061285</v>
      </c>
      <c r="AE36" s="6">
        <f>'9'!BJ27</f>
        <v>0.54517712599537393</v>
      </c>
      <c r="AF36" s="6">
        <f>'9'!BR27</f>
        <v>0.50720005158980441</v>
      </c>
      <c r="AG36" s="6">
        <f>'9'!BZ27</f>
        <v>0.60616499512939681</v>
      </c>
      <c r="AH36" s="6">
        <f>'9'!CH27</f>
        <v>0.32411191086510921</v>
      </c>
      <c r="AI36" s="6">
        <f>'9'!G27</f>
        <v>0.58056511000791156</v>
      </c>
      <c r="AJ36" s="6">
        <f>'9'!O27</f>
        <v>0.52345765758817364</v>
      </c>
      <c r="AK36" s="6">
        <f>'9'!W27</f>
        <v>0.47346280946057967</v>
      </c>
      <c r="AL36" s="6">
        <f>'9'!AE27</f>
        <v>0.50335673770735223</v>
      </c>
      <c r="AM36" s="6">
        <f>'9'!AM27</f>
        <v>0.48252468032035811</v>
      </c>
      <c r="AN36" s="6">
        <f>'9'!AU27</f>
        <v>0.56698095837118578</v>
      </c>
      <c r="AO36" s="6">
        <f>'9'!BC27</f>
        <v>0.58005520352971818</v>
      </c>
      <c r="AP36" s="6">
        <f>'9'!BK27</f>
        <v>0.53630721409163606</v>
      </c>
      <c r="AQ36" s="6">
        <f>'9'!BS27</f>
        <v>0.59665226022313389</v>
      </c>
      <c r="AR36" s="6">
        <f>'9'!CA27</f>
        <v>0.66841957079679271</v>
      </c>
      <c r="AS36" s="6">
        <f>'9'!CI27</f>
        <v>0.58209627811068687</v>
      </c>
      <c r="AT36" s="6">
        <f>'9'!H27</f>
        <v>0.49152228071653514</v>
      </c>
      <c r="AU36" s="6">
        <f>'9'!P27</f>
        <v>0.42816321394720325</v>
      </c>
      <c r="AV36" s="6">
        <f>'9'!X27</f>
        <v>0.43751714702499966</v>
      </c>
      <c r="AW36" s="6">
        <f>'9'!AF27</f>
        <v>0.44936549847982271</v>
      </c>
      <c r="AX36" s="6">
        <f>'9'!AN27</f>
        <v>0.44643957940434253</v>
      </c>
      <c r="AY36" s="6">
        <f>'9'!AV27</f>
        <v>0.46743506653245953</v>
      </c>
      <c r="AZ36" s="6">
        <f>'9'!BD27</f>
        <v>0.52300205662608845</v>
      </c>
      <c r="BA36" s="6">
        <f>'9'!BL27</f>
        <v>0.47620679486995748</v>
      </c>
      <c r="BB36" s="6">
        <f>'9'!BT27</f>
        <v>0.49453766018642442</v>
      </c>
      <c r="BC36" s="6">
        <f>'9'!CB27</f>
        <v>0.6349937695345611</v>
      </c>
      <c r="BD36" s="6">
        <f>'9'!CJ27</f>
        <v>0.46889229022707163</v>
      </c>
      <c r="BE36" s="6">
        <f>'10'!H26</f>
        <v>0.51119938432998091</v>
      </c>
      <c r="BF36" s="6">
        <f>'10'!P26</f>
        <v>0.43909389720786929</v>
      </c>
      <c r="BG36" s="6">
        <f>'10'!X26</f>
        <v>0.45918444894267463</v>
      </c>
      <c r="BH36" s="6">
        <f>'10'!AF26</f>
        <v>0.52384540062718699</v>
      </c>
      <c r="BI36" s="6">
        <f>'10'!AN26</f>
        <v>0.45592103795372779</v>
      </c>
      <c r="BJ36" s="6">
        <f>'10'!AV26</f>
        <v>0.47343143475579974</v>
      </c>
      <c r="BK36" s="6">
        <f>'10'!BD26</f>
        <v>0.57431457817295972</v>
      </c>
      <c r="BL36" s="6">
        <f>'10'!BL26</f>
        <v>0.49765854568299406</v>
      </c>
      <c r="BM36" s="6">
        <f>'10'!BT26</f>
        <v>0.46781386333461228</v>
      </c>
      <c r="BN36" s="6">
        <f>'10'!CB26</f>
        <v>0.64987101260079205</v>
      </c>
      <c r="BO36" s="6">
        <f>'10'!CJ26</f>
        <v>0.54317300086957943</v>
      </c>
    </row>
    <row r="37" spans="1:67">
      <c r="A37" s="1">
        <v>2002</v>
      </c>
      <c r="B37" s="6">
        <f>'9'!B28</f>
        <v>0.54041492594888263</v>
      </c>
      <c r="C37" s="6">
        <f>'9'!J28</f>
        <v>0.45484259851169878</v>
      </c>
      <c r="D37" s="6">
        <f>'9'!R28</f>
        <v>0.50216861042322647</v>
      </c>
      <c r="E37" s="6">
        <f>'9'!Z28</f>
        <v>0.59330633201864091</v>
      </c>
      <c r="F37" s="6">
        <f>'9'!AH28</f>
        <v>0.4774689556349111</v>
      </c>
      <c r="G37" s="6">
        <f>'9'!AP28</f>
        <v>0.493309666833257</v>
      </c>
      <c r="H37" s="6">
        <f>'9'!AX28</f>
        <v>0.62743557838285036</v>
      </c>
      <c r="I37" s="6">
        <f>'9'!BF28</f>
        <v>0.53357287271425036</v>
      </c>
      <c r="J37" s="6">
        <f>'9'!BN28</f>
        <v>0.47408061895322212</v>
      </c>
      <c r="K37" s="6">
        <f>'9'!BV28</f>
        <v>0.66447448635367334</v>
      </c>
      <c r="L37" s="6">
        <f>'9'!CD28</f>
        <v>0.61129087633178736</v>
      </c>
      <c r="M37" s="6">
        <f>'9'!D28</f>
        <v>0.33468284599159931</v>
      </c>
      <c r="N37" s="6">
        <f>'9'!L28</f>
        <v>0.38423944418169698</v>
      </c>
      <c r="O37" s="6">
        <f>'9'!T28</f>
        <v>0.21476087825906282</v>
      </c>
      <c r="P37" s="6">
        <f>'9'!AB28</f>
        <v>0.23326275422255396</v>
      </c>
      <c r="Q37" s="6">
        <f>'9'!AJ28</f>
        <v>0.29335191466486377</v>
      </c>
      <c r="R37" s="6">
        <f>'9'!AR28</f>
        <v>0.29007792342394967</v>
      </c>
      <c r="S37" s="6">
        <f>'9'!AZ28</f>
        <v>0.3043282170657528</v>
      </c>
      <c r="T37" s="6">
        <f>'9'!BH28</f>
        <v>0.31244883774806226</v>
      </c>
      <c r="U37" s="6">
        <f>'9'!BP28</f>
        <v>0.4291168947688293</v>
      </c>
      <c r="V37" s="6">
        <f>'9'!BX28</f>
        <v>0.58510610422457099</v>
      </c>
      <c r="W37" s="6">
        <f>'9'!CF28</f>
        <v>0.3649093403742818</v>
      </c>
      <c r="X37" s="6">
        <f>'9'!F28</f>
        <v>0.50785865281832121</v>
      </c>
      <c r="Y37" s="6">
        <f>'9'!N28</f>
        <v>0.29775124477807785</v>
      </c>
      <c r="Z37" s="6">
        <f>'9'!V28</f>
        <v>0.6353873394442886</v>
      </c>
      <c r="AA37" s="6">
        <f>'9'!AD28</f>
        <v>0.46685260542015844</v>
      </c>
      <c r="AB37" s="6">
        <f>'9'!AL28</f>
        <v>0.4716811224347412</v>
      </c>
      <c r="AC37" s="6">
        <f>'9'!AT28</f>
        <v>0.52723393725693124</v>
      </c>
      <c r="AD37" s="6">
        <f>'9'!BB28</f>
        <v>0.56948569298172813</v>
      </c>
      <c r="AE37" s="6">
        <f>'9'!BJ28</f>
        <v>0.48121887454645113</v>
      </c>
      <c r="AF37" s="6">
        <f>'9'!BR28</f>
        <v>0.50028046254616831</v>
      </c>
      <c r="AG37" s="6">
        <f>'9'!BZ28</f>
        <v>0.67927393261889035</v>
      </c>
      <c r="AH37" s="6">
        <f>'9'!CH28</f>
        <v>0.27964334946745045</v>
      </c>
      <c r="AI37" s="6">
        <f>'9'!G28</f>
        <v>0.54652221990913197</v>
      </c>
      <c r="AJ37" s="6">
        <f>'9'!O28</f>
        <v>0.50750724887034204</v>
      </c>
      <c r="AK37" s="6">
        <f>'9'!W28</f>
        <v>0.5192862396825435</v>
      </c>
      <c r="AL37" s="6">
        <f>'9'!AE28</f>
        <v>0.44638237880561904</v>
      </c>
      <c r="AM37" s="6">
        <f>'9'!AM28</f>
        <v>0.49769755934409321</v>
      </c>
      <c r="AN37" s="6">
        <f>'9'!AU28</f>
        <v>0.54864978307718626</v>
      </c>
      <c r="AO37" s="6">
        <f>'9'!BC28</f>
        <v>0.53481544917812529</v>
      </c>
      <c r="AP37" s="6">
        <f>'9'!BK28</f>
        <v>0.55087818563234148</v>
      </c>
      <c r="AQ37" s="6">
        <f>'9'!BS28</f>
        <v>0.56739915583903611</v>
      </c>
      <c r="AR37" s="6">
        <f>'9'!CA28</f>
        <v>0.65321166722974144</v>
      </c>
      <c r="AS37" s="6">
        <f>'9'!CI28</f>
        <v>0.52807291945567014</v>
      </c>
      <c r="AT37" s="6">
        <f>'9'!H28</f>
        <v>0.48236966116698382</v>
      </c>
      <c r="AU37" s="6">
        <f>'9'!P28</f>
        <v>0.41108513408545394</v>
      </c>
      <c r="AV37" s="6">
        <f>'9'!X28</f>
        <v>0.46790076695228033</v>
      </c>
      <c r="AW37" s="6">
        <f>'9'!AF28</f>
        <v>0.43495101761674304</v>
      </c>
      <c r="AX37" s="6">
        <f>'9'!AN28</f>
        <v>0.43504988801965228</v>
      </c>
      <c r="AY37" s="6">
        <f>'9'!AV28</f>
        <v>0.46481782764783108</v>
      </c>
      <c r="AZ37" s="6">
        <f>'9'!BD28</f>
        <v>0.50901623440211419</v>
      </c>
      <c r="BA37" s="6">
        <f>'9'!BL28</f>
        <v>0.46952969266027633</v>
      </c>
      <c r="BB37" s="6">
        <f>'9'!BT28</f>
        <v>0.49271928302681395</v>
      </c>
      <c r="BC37" s="6">
        <f>'9'!CB28</f>
        <v>0.64551654760671906</v>
      </c>
      <c r="BD37" s="6">
        <f>'9'!CJ28</f>
        <v>0.44597912140729745</v>
      </c>
      <c r="BE37" s="6">
        <f>'10'!H27</f>
        <v>0.51719682003612311</v>
      </c>
      <c r="BF37" s="6">
        <f>'10'!P27</f>
        <v>0.43733961274120081</v>
      </c>
      <c r="BG37" s="6">
        <f>'10'!X27</f>
        <v>0.48846147303484805</v>
      </c>
      <c r="BH37" s="6">
        <f>'10'!AF27</f>
        <v>0.52996420625788176</v>
      </c>
      <c r="BI37" s="6">
        <f>'10'!AN27</f>
        <v>0.46050132858880755</v>
      </c>
      <c r="BJ37" s="6">
        <f>'10'!AV27</f>
        <v>0.48191293115908662</v>
      </c>
      <c r="BK37" s="6">
        <f>'10'!BD27</f>
        <v>0.58006784079055584</v>
      </c>
      <c r="BL37" s="6">
        <f>'10'!BL27</f>
        <v>0.50795560069266077</v>
      </c>
      <c r="BM37" s="6">
        <f>'10'!BT27</f>
        <v>0.48153608458265884</v>
      </c>
      <c r="BN37" s="6">
        <f>'10'!CB27</f>
        <v>0.65689131085489161</v>
      </c>
      <c r="BO37" s="6">
        <f>'10'!CJ27</f>
        <v>0.54516617436199144</v>
      </c>
    </row>
    <row r="38" spans="1:67">
      <c r="A38" s="1">
        <v>2003</v>
      </c>
      <c r="B38" s="6">
        <f>'9'!B29</f>
        <v>0.56214985870665668</v>
      </c>
      <c r="C38" s="6">
        <f>'9'!J29</f>
        <v>0.47691404766317397</v>
      </c>
      <c r="D38" s="6">
        <f>'9'!R29</f>
        <v>0.51771488417583722</v>
      </c>
      <c r="E38" s="6">
        <f>'9'!Z29</f>
        <v>0.61478357001665451</v>
      </c>
      <c r="F38" s="6">
        <f>'9'!AH29</f>
        <v>0.49274646328136285</v>
      </c>
      <c r="G38" s="6">
        <f>'9'!AP29</f>
        <v>0.52108016164447057</v>
      </c>
      <c r="H38" s="6">
        <f>'9'!AX29</f>
        <v>0.6406831630247446</v>
      </c>
      <c r="I38" s="6">
        <f>'9'!BF29</f>
        <v>0.56373702746867682</v>
      </c>
      <c r="J38" s="6">
        <f>'9'!BN29</f>
        <v>0.52612298638472343</v>
      </c>
      <c r="K38" s="6">
        <f>'9'!BV29</f>
        <v>0.70207170542994535</v>
      </c>
      <c r="L38" s="6">
        <f>'9'!CD29</f>
        <v>0.62598208453483428</v>
      </c>
      <c r="M38" s="6">
        <f>'9'!D29</f>
        <v>0.34488204418954754</v>
      </c>
      <c r="N38" s="6">
        <f>'9'!L29</f>
        <v>0.39466620159589511</v>
      </c>
      <c r="O38" s="6">
        <f>'9'!T29</f>
        <v>0.22300303462822613</v>
      </c>
      <c r="P38" s="6">
        <f>'9'!AB29</f>
        <v>0.237033496737584</v>
      </c>
      <c r="Q38" s="6">
        <f>'9'!AJ29</f>
        <v>0.28528257746362445</v>
      </c>
      <c r="R38" s="6">
        <f>'9'!AR29</f>
        <v>0.29166398694045115</v>
      </c>
      <c r="S38" s="6">
        <f>'9'!AZ29</f>
        <v>0.30850299144849108</v>
      </c>
      <c r="T38" s="6">
        <f>'9'!BH29</f>
        <v>0.31673130857806298</v>
      </c>
      <c r="U38" s="6">
        <f>'9'!BP29</f>
        <v>0.45815661733642687</v>
      </c>
      <c r="V38" s="6">
        <f>'9'!BX29</f>
        <v>0.6437791790866203</v>
      </c>
      <c r="W38" s="6">
        <f>'9'!CF29</f>
        <v>0.36747109325553046</v>
      </c>
      <c r="X38" s="6">
        <f>'9'!F29</f>
        <v>0.51162578582777185</v>
      </c>
      <c r="Y38" s="6">
        <f>'9'!N29</f>
        <v>0.33069837327071971</v>
      </c>
      <c r="Z38" s="6">
        <f>'9'!V29</f>
        <v>0.70224361634686228</v>
      </c>
      <c r="AA38" s="6">
        <f>'9'!AD29</f>
        <v>0.43191339388593608</v>
      </c>
      <c r="AB38" s="6">
        <f>'9'!AL29</f>
        <v>0.41875787373185341</v>
      </c>
      <c r="AC38" s="6">
        <f>'9'!AT29</f>
        <v>0.55448400382974483</v>
      </c>
      <c r="AD38" s="6">
        <f>'9'!BB29</f>
        <v>0.58388692146244503</v>
      </c>
      <c r="AE38" s="6">
        <f>'9'!BJ29</f>
        <v>0.5070320816444065</v>
      </c>
      <c r="AF38" s="6">
        <f>'9'!BR29</f>
        <v>0.49229378797178552</v>
      </c>
      <c r="AG38" s="6">
        <f>'9'!BZ29</f>
        <v>0.56873894316641249</v>
      </c>
      <c r="AH38" s="6">
        <f>'9'!CH29</f>
        <v>0.31262599996507051</v>
      </c>
      <c r="AI38" s="6">
        <f>'9'!G29</f>
        <v>0.5401233961796037</v>
      </c>
      <c r="AJ38" s="6">
        <f>'9'!O29</f>
        <v>0.48176034857610722</v>
      </c>
      <c r="AK38" s="6">
        <f>'9'!W29</f>
        <v>0.49722727517746329</v>
      </c>
      <c r="AL38" s="6">
        <f>'9'!AE29</f>
        <v>0.46625382264441861</v>
      </c>
      <c r="AM38" s="6">
        <f>'9'!AM29</f>
        <v>0.46860516229568944</v>
      </c>
      <c r="AN38" s="6">
        <f>'9'!AU29</f>
        <v>0.5366654818441865</v>
      </c>
      <c r="AO38" s="6">
        <f>'9'!BC29</f>
        <v>0.53173696742100418</v>
      </c>
      <c r="AP38" s="6">
        <f>'9'!BK29</f>
        <v>0.56421321678634406</v>
      </c>
      <c r="AQ38" s="6">
        <f>'9'!BS29</f>
        <v>0.57647424180115603</v>
      </c>
      <c r="AR38" s="6">
        <f>'9'!CA29</f>
        <v>0.63553655754951599</v>
      </c>
      <c r="AS38" s="6">
        <f>'9'!CI29</f>
        <v>0.51362381425891901</v>
      </c>
      <c r="AT38" s="6">
        <f>'9'!H29</f>
        <v>0.48969527122589496</v>
      </c>
      <c r="AU38" s="6">
        <f>'9'!P29</f>
        <v>0.42100974277647402</v>
      </c>
      <c r="AV38" s="6">
        <f>'9'!X29</f>
        <v>0.48504720258209727</v>
      </c>
      <c r="AW38" s="6">
        <f>'9'!AF29</f>
        <v>0.43749607082114833</v>
      </c>
      <c r="AX38" s="6">
        <f>'9'!AN29</f>
        <v>0.41634801919313252</v>
      </c>
      <c r="AY38" s="6">
        <f>'9'!AV29</f>
        <v>0.47597340856471326</v>
      </c>
      <c r="AZ38" s="6">
        <f>'9'!BD29</f>
        <v>0.51620251083917124</v>
      </c>
      <c r="BA38" s="6">
        <f>'9'!BL29</f>
        <v>0.48792840861937259</v>
      </c>
      <c r="BB38" s="6">
        <f>'9'!BT29</f>
        <v>0.51326190837352292</v>
      </c>
      <c r="BC38" s="6">
        <f>'9'!CB29</f>
        <v>0.63753159630812362</v>
      </c>
      <c r="BD38" s="6">
        <f>'9'!CJ29</f>
        <v>0.45492574800358854</v>
      </c>
      <c r="BE38" s="6">
        <f>'10'!H28</f>
        <v>0.5331680237143519</v>
      </c>
      <c r="BF38" s="6">
        <f>'10'!P28</f>
        <v>0.45455232570849397</v>
      </c>
      <c r="BG38" s="6">
        <f>'10'!X28</f>
        <v>0.50464781153834126</v>
      </c>
      <c r="BH38" s="6">
        <f>'10'!AF28</f>
        <v>0.54386857033845204</v>
      </c>
      <c r="BI38" s="6">
        <f>'10'!AN28</f>
        <v>0.46218708564607064</v>
      </c>
      <c r="BJ38" s="6">
        <f>'10'!AV28</f>
        <v>0.50303746041256769</v>
      </c>
      <c r="BK38" s="6">
        <f>'10'!BD28</f>
        <v>0.59089090215051521</v>
      </c>
      <c r="BL38" s="6">
        <f>'10'!BL28</f>
        <v>0.53341357992895522</v>
      </c>
      <c r="BM38" s="6">
        <f>'10'!BT28</f>
        <v>0.52097855518024327</v>
      </c>
      <c r="BN38" s="6">
        <f>'10'!CB28</f>
        <v>0.67625566178121665</v>
      </c>
      <c r="BO38" s="6">
        <f>'10'!CJ28</f>
        <v>0.55755954992233592</v>
      </c>
    </row>
    <row r="39" spans="1:67">
      <c r="A39" s="1">
        <v>2004</v>
      </c>
      <c r="B39" s="6">
        <f>'9'!B30</f>
        <v>0.58022870240635516</v>
      </c>
      <c r="C39" s="6">
        <f>'9'!J30</f>
        <v>0.48739735238579579</v>
      </c>
      <c r="D39" s="6">
        <f>'9'!R30</f>
        <v>0.52216089770196072</v>
      </c>
      <c r="E39" s="6">
        <f>'9'!Z30</f>
        <v>0.62680331309807513</v>
      </c>
      <c r="F39" s="6">
        <f>'9'!AH30</f>
        <v>0.52034310508116488</v>
      </c>
      <c r="G39" s="6">
        <f>'9'!AP30</f>
        <v>0.5413159286620205</v>
      </c>
      <c r="H39" s="6">
        <f>'9'!AX30</f>
        <v>0.66121960698295934</v>
      </c>
      <c r="I39" s="6">
        <f>'9'!BF30</f>
        <v>0.57162790152362142</v>
      </c>
      <c r="J39" s="6">
        <f>'9'!BN30</f>
        <v>0.52924094181138537</v>
      </c>
      <c r="K39" s="6">
        <f>'9'!BV30</f>
        <v>0.72110394882437356</v>
      </c>
      <c r="L39" s="6">
        <f>'9'!CD30</f>
        <v>0.64671960799238271</v>
      </c>
      <c r="M39" s="6">
        <f>'9'!D30</f>
        <v>0.36606099173319623</v>
      </c>
      <c r="N39" s="6">
        <f>'9'!L30</f>
        <v>0.44082144160351966</v>
      </c>
      <c r="O39" s="6">
        <f>'9'!T30</f>
        <v>0.23280414904452773</v>
      </c>
      <c r="P39" s="6">
        <f>'9'!AB30</f>
        <v>0.24648284133966589</v>
      </c>
      <c r="Q39" s="6">
        <f>'9'!AJ30</f>
        <v>0.31235227329081583</v>
      </c>
      <c r="R39" s="6">
        <f>'9'!AR30</f>
        <v>0.30918599054659379</v>
      </c>
      <c r="S39" s="6">
        <f>'9'!AZ30</f>
        <v>0.32257069369511321</v>
      </c>
      <c r="T39" s="6">
        <f>'9'!BH30</f>
        <v>0.33145643683761544</v>
      </c>
      <c r="U39" s="6">
        <f>'9'!BP30</f>
        <v>0.48946568566040988</v>
      </c>
      <c r="V39" s="6">
        <f>'9'!BX30</f>
        <v>0.67100593856971347</v>
      </c>
      <c r="W39" s="6">
        <f>'9'!CF30</f>
        <v>0.39676313992811346</v>
      </c>
      <c r="X39" s="6">
        <f>'9'!F30</f>
        <v>0.48611430946692713</v>
      </c>
      <c r="Y39" s="6">
        <f>'9'!N30</f>
        <v>0.30107831003419894</v>
      </c>
      <c r="Z39" s="6">
        <f>'9'!V30</f>
        <v>0.71866749854926171</v>
      </c>
      <c r="AA39" s="6">
        <f>'9'!AD30</f>
        <v>0.46881235480990008</v>
      </c>
      <c r="AB39" s="6">
        <f>'9'!AL30</f>
        <v>0.44386881791829863</v>
      </c>
      <c r="AC39" s="6">
        <f>'9'!AT30</f>
        <v>0.59084334536235217</v>
      </c>
      <c r="AD39" s="6">
        <f>'9'!BB30</f>
        <v>0.49438906112497583</v>
      </c>
      <c r="AE39" s="6">
        <f>'9'!BJ30</f>
        <v>0.52889176835937757</v>
      </c>
      <c r="AF39" s="6">
        <f>'9'!BR30</f>
        <v>0.40103490642026007</v>
      </c>
      <c r="AG39" s="6">
        <f>'9'!BZ30</f>
        <v>0.56166297477879146</v>
      </c>
      <c r="AH39" s="6">
        <f>'9'!CH30</f>
        <v>0.32464507853011298</v>
      </c>
      <c r="AI39" s="6">
        <f>'9'!G30</f>
        <v>0.54663030844527882</v>
      </c>
      <c r="AJ39" s="6">
        <f>'9'!O30</f>
        <v>0.46202123509637055</v>
      </c>
      <c r="AK39" s="6">
        <f>'9'!W30</f>
        <v>0.47222956838446783</v>
      </c>
      <c r="AL39" s="6">
        <f>'9'!AE30</f>
        <v>0.48764614177672716</v>
      </c>
      <c r="AM39" s="6">
        <f>'9'!AM30</f>
        <v>0.47654940744144753</v>
      </c>
      <c r="AN39" s="6">
        <f>'9'!AU30</f>
        <v>0.56800133509318151</v>
      </c>
      <c r="AO39" s="6">
        <f>'9'!BC30</f>
        <v>0.52096359450337193</v>
      </c>
      <c r="AP39" s="6">
        <f>'9'!BK30</f>
        <v>0.56010865872165949</v>
      </c>
      <c r="AQ39" s="6">
        <f>'9'!BS30</f>
        <v>0.57274604651539074</v>
      </c>
      <c r="AR39" s="6">
        <f>'9'!CA30</f>
        <v>0.64343324363673293</v>
      </c>
      <c r="AS39" s="6">
        <f>'9'!CI30</f>
        <v>0.52769299086716137</v>
      </c>
      <c r="AT39" s="6">
        <f>'9'!H30</f>
        <v>0.49475857801293932</v>
      </c>
      <c r="AU39" s="6">
        <f>'9'!P30</f>
        <v>0.42282958477997123</v>
      </c>
      <c r="AV39" s="6">
        <f>'9'!X30</f>
        <v>0.48646552842005453</v>
      </c>
      <c r="AW39" s="6">
        <f>'9'!AF30</f>
        <v>0.45743616275609211</v>
      </c>
      <c r="AX39" s="6">
        <f>'9'!AN30</f>
        <v>0.43827840093293174</v>
      </c>
      <c r="AY39" s="6">
        <f>'9'!AV30</f>
        <v>0.50233664991603699</v>
      </c>
      <c r="AZ39" s="6">
        <f>'9'!BD30</f>
        <v>0.49978573907660506</v>
      </c>
      <c r="BA39" s="6">
        <f>'9'!BL30</f>
        <v>0.49802119136056844</v>
      </c>
      <c r="BB39" s="6">
        <f>'9'!BT30</f>
        <v>0.49812189510186156</v>
      </c>
      <c r="BC39" s="6">
        <f>'9'!CB30</f>
        <v>0.64930152645240291</v>
      </c>
      <c r="BD39" s="6">
        <f>'9'!CJ30</f>
        <v>0.4739552043294426</v>
      </c>
      <c r="BE39" s="6">
        <f>'10'!H29</f>
        <v>0.54604065264898882</v>
      </c>
      <c r="BF39" s="6">
        <f>'10'!P29</f>
        <v>0.46157024534346597</v>
      </c>
      <c r="BG39" s="6">
        <f>'10'!X29</f>
        <v>0.50788274998919825</v>
      </c>
      <c r="BH39" s="6">
        <f>'10'!AF29</f>
        <v>0.55905645296128192</v>
      </c>
      <c r="BI39" s="6">
        <f>'10'!AN29</f>
        <v>0.48751722342187154</v>
      </c>
      <c r="BJ39" s="6">
        <f>'10'!AV29</f>
        <v>0.52572421716362705</v>
      </c>
      <c r="BK39" s="6">
        <f>'10'!BD29</f>
        <v>0.59664605982041763</v>
      </c>
      <c r="BL39" s="6">
        <f>'10'!BL29</f>
        <v>0.5421852174584002</v>
      </c>
      <c r="BM39" s="6">
        <f>'10'!BT29</f>
        <v>0.51679332312757587</v>
      </c>
      <c r="BN39" s="6">
        <f>'10'!CB29</f>
        <v>0.69238297987558528</v>
      </c>
      <c r="BO39" s="6">
        <f>'10'!CJ29</f>
        <v>0.5776138465272066</v>
      </c>
    </row>
    <row r="40" spans="1:67">
      <c r="A40" s="1">
        <v>2005</v>
      </c>
      <c r="B40" s="6">
        <f>'9'!B31</f>
        <v>0.60906132999327878</v>
      </c>
      <c r="C40" s="6">
        <f>'9'!J31</f>
        <v>0.51713213843547656</v>
      </c>
      <c r="D40" s="6">
        <f>'9'!R31</f>
        <v>0.58202831502615149</v>
      </c>
      <c r="E40" s="6">
        <f>'9'!Z31</f>
        <v>0.65912391550036087</v>
      </c>
      <c r="F40" s="6">
        <f>'9'!AH31</f>
        <v>0.5478736409155277</v>
      </c>
      <c r="G40" s="6">
        <f>'9'!AP31</f>
        <v>0.5682488396699501</v>
      </c>
      <c r="H40" s="6">
        <f>'9'!AX31</f>
        <v>0.68005684203094019</v>
      </c>
      <c r="I40" s="6">
        <f>'9'!BF31</f>
        <v>0.59109489620158073</v>
      </c>
      <c r="J40" s="6">
        <f>'9'!BN31</f>
        <v>0.57287127355343193</v>
      </c>
      <c r="K40" s="6">
        <f>'9'!BV31</f>
        <v>0.77718031067933624</v>
      </c>
      <c r="L40" s="6">
        <f>'9'!CD31</f>
        <v>0.68262614373119324</v>
      </c>
      <c r="M40" s="6">
        <f>'9'!D31</f>
        <v>0.38449326432442765</v>
      </c>
      <c r="N40" s="6">
        <f>'9'!L31</f>
        <v>0.61326372723369182</v>
      </c>
      <c r="O40" s="6">
        <f>'9'!T31</f>
        <v>0.23748175304214217</v>
      </c>
      <c r="P40" s="6">
        <f>'9'!AB31</f>
        <v>0.25192288612151259</v>
      </c>
      <c r="Q40" s="6">
        <f>'9'!AJ31</f>
        <v>0.30996567774799932</v>
      </c>
      <c r="R40" s="6">
        <f>'9'!AR31</f>
        <v>0.31382299585309859</v>
      </c>
      <c r="S40" s="6">
        <f>'9'!AZ31</f>
        <v>0.32948604412363386</v>
      </c>
      <c r="T40" s="6">
        <f>'9'!BH31</f>
        <v>0.34052721623395826</v>
      </c>
      <c r="U40" s="6">
        <f>'9'!BP31</f>
        <v>0.52865590202437907</v>
      </c>
      <c r="V40" s="6">
        <f>'9'!BX31</f>
        <v>0.72961762403523112</v>
      </c>
      <c r="W40" s="6">
        <f>'9'!CF31</f>
        <v>0.40899739193853502</v>
      </c>
      <c r="X40" s="6">
        <f>'9'!F31</f>
        <v>0.50320512012604324</v>
      </c>
      <c r="Y40" s="6">
        <f>'9'!N31</f>
        <v>0.40169024427556321</v>
      </c>
      <c r="Z40" s="6">
        <f>'9'!V31</f>
        <v>0.80904035551832953</v>
      </c>
      <c r="AA40" s="6">
        <f>'9'!AD31</f>
        <v>0.54029729525026304</v>
      </c>
      <c r="AB40" s="6">
        <f>'9'!AL31</f>
        <v>0.43051111866513248</v>
      </c>
      <c r="AC40" s="6">
        <f>'9'!AT31</f>
        <v>0.5410909701217852</v>
      </c>
      <c r="AD40" s="6">
        <f>'9'!BB31</f>
        <v>0.53624954965449667</v>
      </c>
      <c r="AE40" s="6">
        <f>'9'!BJ31</f>
        <v>0.49090347845276444</v>
      </c>
      <c r="AF40" s="6">
        <f>'9'!BR31</f>
        <v>0.24821113883652998</v>
      </c>
      <c r="AG40" s="6">
        <f>'9'!BZ31</f>
        <v>0.66883612717090846</v>
      </c>
      <c r="AH40" s="6">
        <f>'9'!CH31</f>
        <v>0.37264783560785192</v>
      </c>
      <c r="AI40" s="6">
        <f>'9'!G31</f>
        <v>0.54854438209798773</v>
      </c>
      <c r="AJ40" s="6">
        <f>'9'!O31</f>
        <v>0.44778213360315666</v>
      </c>
      <c r="AK40" s="6">
        <f>'9'!W31</f>
        <v>0.4967989397654633</v>
      </c>
      <c r="AL40" s="6">
        <f>'9'!AE31</f>
        <v>0.48958471674132864</v>
      </c>
      <c r="AM40" s="6">
        <f>'9'!AM31</f>
        <v>0.43595630497658927</v>
      </c>
      <c r="AN40" s="6">
        <f>'9'!AU31</f>
        <v>0.54232985484905027</v>
      </c>
      <c r="AO40" s="6">
        <f>'9'!BC31</f>
        <v>0.5150626921195478</v>
      </c>
      <c r="AP40" s="6">
        <f>'9'!BK31</f>
        <v>0.54529737464604866</v>
      </c>
      <c r="AQ40" s="6">
        <f>'9'!BS31</f>
        <v>0.56122138330761617</v>
      </c>
      <c r="AR40" s="6">
        <f>'9'!CA31</f>
        <v>0.68075735946487748</v>
      </c>
      <c r="AS40" s="6">
        <f>'9'!CI31</f>
        <v>0.58303659947994757</v>
      </c>
      <c r="AT40" s="6">
        <f>'9'!H31</f>
        <v>0.51132602413543438</v>
      </c>
      <c r="AU40" s="6">
        <f>'9'!P31</f>
        <v>0.49496706088697207</v>
      </c>
      <c r="AV40" s="6">
        <f>'9'!X31</f>
        <v>0.53133734083802164</v>
      </c>
      <c r="AW40" s="6">
        <f>'9'!AF31</f>
        <v>0.48523220340336626</v>
      </c>
      <c r="AX40" s="6">
        <f>'9'!AN31</f>
        <v>0.43107668557631218</v>
      </c>
      <c r="AY40" s="6">
        <f>'9'!AV31</f>
        <v>0.49137316512347107</v>
      </c>
      <c r="AZ40" s="6">
        <f>'9'!BD31</f>
        <v>0.51521378198215462</v>
      </c>
      <c r="BA40" s="6">
        <f>'9'!BL31</f>
        <v>0.491955741383588</v>
      </c>
      <c r="BB40" s="6">
        <f>'9'!BT31</f>
        <v>0.47773992443048929</v>
      </c>
      <c r="BC40" s="6">
        <f>'9'!CB31</f>
        <v>0.71409785533758829</v>
      </c>
      <c r="BD40" s="6">
        <f>'9'!CJ31</f>
        <v>0.51182699268938192</v>
      </c>
      <c r="BE40" s="6">
        <f>'10'!H30</f>
        <v>0.56996720765014097</v>
      </c>
      <c r="BF40" s="6">
        <f>'10'!P30</f>
        <v>0.5082661074160747</v>
      </c>
      <c r="BG40" s="6">
        <f>'10'!X30</f>
        <v>0.56175192535089957</v>
      </c>
      <c r="BH40" s="6">
        <f>'10'!AF30</f>
        <v>0.58956723066156291</v>
      </c>
      <c r="BI40" s="6">
        <f>'10'!AN30</f>
        <v>0.50115485877984145</v>
      </c>
      <c r="BJ40" s="6">
        <f>'10'!AV30</f>
        <v>0.53749856985135847</v>
      </c>
      <c r="BK40" s="6">
        <f>'10'!BD30</f>
        <v>0.61411961801142589</v>
      </c>
      <c r="BL40" s="6">
        <f>'10'!BL30</f>
        <v>0.55143923427438357</v>
      </c>
      <c r="BM40" s="6">
        <f>'10'!BT30</f>
        <v>0.53481873390425483</v>
      </c>
      <c r="BN40" s="6">
        <f>'10'!CB30</f>
        <v>0.75194732854263713</v>
      </c>
      <c r="BO40" s="6">
        <f>'10'!CJ30</f>
        <v>0.6143064833144688</v>
      </c>
    </row>
    <row r="41" spans="1:67">
      <c r="A41" s="1">
        <v>2006</v>
      </c>
      <c r="B41" s="6">
        <f>'9'!B32</f>
        <v>0.65150147810370607</v>
      </c>
      <c r="C41" s="6">
        <f>'9'!J32</f>
        <v>0.55790546886767667</v>
      </c>
      <c r="D41" s="6">
        <f>'9'!R32</f>
        <v>0.62519351804102707</v>
      </c>
      <c r="E41" s="6">
        <f>'9'!Z32</f>
        <v>0.6902520312691196</v>
      </c>
      <c r="F41" s="6">
        <f>'9'!AH32</f>
        <v>0.59079162227886572</v>
      </c>
      <c r="G41" s="6">
        <f>'9'!AP32</f>
        <v>0.59760993675403662</v>
      </c>
      <c r="H41" s="6">
        <f>'9'!AX32</f>
        <v>0.71895469546545798</v>
      </c>
      <c r="I41" s="6">
        <f>'9'!BF32</f>
        <v>0.64540677676936553</v>
      </c>
      <c r="J41" s="6">
        <f>'9'!BN32</f>
        <v>0.57076001846934077</v>
      </c>
      <c r="K41" s="6">
        <f>'9'!BV32</f>
        <v>0.82073628274796118</v>
      </c>
      <c r="L41" s="6">
        <f>'9'!CD32</f>
        <v>0.72734665163519652</v>
      </c>
      <c r="M41" s="6">
        <f>'9'!D32</f>
        <v>0.39757942365449267</v>
      </c>
      <c r="N41" s="6">
        <f>'9'!L32</f>
        <v>0.67106990479599771</v>
      </c>
      <c r="O41" s="6">
        <f>'9'!T32</f>
        <v>0.25001072758568693</v>
      </c>
      <c r="P41" s="6">
        <f>'9'!AB32</f>
        <v>0.25794468020400813</v>
      </c>
      <c r="Q41" s="6">
        <f>'9'!AJ32</f>
        <v>0.3294258033325187</v>
      </c>
      <c r="R41" s="6">
        <f>'9'!AR32</f>
        <v>0.32354331244994344</v>
      </c>
      <c r="S41" s="6">
        <f>'9'!AZ32</f>
        <v>0.34378510788605027</v>
      </c>
      <c r="T41" s="6">
        <f>'9'!BH32</f>
        <v>0.35803077641437542</v>
      </c>
      <c r="U41" s="6">
        <f>'9'!BP32</f>
        <v>0.53533348216859844</v>
      </c>
      <c r="V41" s="6">
        <f>'9'!BX32</f>
        <v>0.75395223511433718</v>
      </c>
      <c r="W41" s="6">
        <f>'9'!CF32</f>
        <v>0.4114820030148173</v>
      </c>
      <c r="X41" s="6">
        <f>'9'!F32</f>
        <v>0.50912221592253659</v>
      </c>
      <c r="Y41" s="6">
        <f>'9'!N32</f>
        <v>0.49441543068094168</v>
      </c>
      <c r="Z41" s="6">
        <f>'9'!V32</f>
        <v>0.75322478288740491</v>
      </c>
      <c r="AA41" s="6">
        <f>'9'!AD32</f>
        <v>0.52795900627089809</v>
      </c>
      <c r="AB41" s="6">
        <f>'9'!AL32</f>
        <v>0.5364615563832571</v>
      </c>
      <c r="AC41" s="6">
        <f>'9'!AT32</f>
        <v>0.60543647519203192</v>
      </c>
      <c r="AD41" s="6">
        <f>'9'!BB32</f>
        <v>0.49091889507794506</v>
      </c>
      <c r="AE41" s="6">
        <f>'9'!BJ32</f>
        <v>0.46484097964933457</v>
      </c>
      <c r="AF41" s="6">
        <f>'9'!BR32</f>
        <v>0.32654631226223507</v>
      </c>
      <c r="AG41" s="6">
        <f>'9'!BZ32</f>
        <v>0.67861176793686462</v>
      </c>
      <c r="AH41" s="6">
        <f>'9'!CH32</f>
        <v>0.37598649146538643</v>
      </c>
      <c r="AI41" s="6">
        <f>'9'!G32</f>
        <v>0.54497551130427491</v>
      </c>
      <c r="AJ41" s="6">
        <f>'9'!O32</f>
        <v>0.47963835439025515</v>
      </c>
      <c r="AK41" s="6">
        <f>'9'!W32</f>
        <v>0.46677507131964979</v>
      </c>
      <c r="AL41" s="6">
        <f>'9'!AE32</f>
        <v>0.466279939288339</v>
      </c>
      <c r="AM41" s="6">
        <f>'9'!AM32</f>
        <v>0.46492385089503502</v>
      </c>
      <c r="AN41" s="6">
        <f>'9'!AU32</f>
        <v>0.55039639795724238</v>
      </c>
      <c r="AO41" s="6">
        <f>'9'!BC32</f>
        <v>0.50410510042069256</v>
      </c>
      <c r="AP41" s="6">
        <f>'9'!BK32</f>
        <v>0.55135125430979159</v>
      </c>
      <c r="AQ41" s="6">
        <f>'9'!BS32</f>
        <v>0.56408972654995582</v>
      </c>
      <c r="AR41" s="6">
        <f>'9'!CA32</f>
        <v>0.68980521307157738</v>
      </c>
      <c r="AS41" s="6">
        <f>'9'!CI32</f>
        <v>0.55961762889771016</v>
      </c>
      <c r="AT41" s="6">
        <f>'9'!H32</f>
        <v>0.52579465724625263</v>
      </c>
      <c r="AU41" s="6">
        <f>'9'!P32</f>
        <v>0.55075728968371784</v>
      </c>
      <c r="AV41" s="6">
        <f>'9'!X32</f>
        <v>0.52380102495844216</v>
      </c>
      <c r="AW41" s="6">
        <f>'9'!AF32</f>
        <v>0.48560891425809122</v>
      </c>
      <c r="AX41" s="6">
        <f>'9'!AN32</f>
        <v>0.48040070822241915</v>
      </c>
      <c r="AY41" s="6">
        <f>'9'!AV32</f>
        <v>0.5192465305883136</v>
      </c>
      <c r="AZ41" s="6">
        <f>'9'!BD32</f>
        <v>0.51444094971253651</v>
      </c>
      <c r="BA41" s="6">
        <f>'9'!BL32</f>
        <v>0.50490744678571686</v>
      </c>
      <c r="BB41" s="6">
        <f>'9'!BT32</f>
        <v>0.49918238486253252</v>
      </c>
      <c r="BC41" s="6">
        <f>'9'!CB32</f>
        <v>0.7357763747176852</v>
      </c>
      <c r="BD41" s="6">
        <f>'9'!CJ32</f>
        <v>0.5186081937532776</v>
      </c>
      <c r="BE41" s="6">
        <f>'10'!H31</f>
        <v>0.60121874976072465</v>
      </c>
      <c r="BF41" s="6">
        <f>'10'!P31</f>
        <v>0.55504619719409309</v>
      </c>
      <c r="BG41" s="6">
        <f>'10'!X31</f>
        <v>0.58463652080799311</v>
      </c>
      <c r="BH41" s="6">
        <f>'10'!AF31</f>
        <v>0.60839478446470818</v>
      </c>
      <c r="BI41" s="6">
        <f>'10'!AN31</f>
        <v>0.54663525665628709</v>
      </c>
      <c r="BJ41" s="6">
        <f>'10'!AV31</f>
        <v>0.56626457428774735</v>
      </c>
      <c r="BK41" s="6">
        <f>'10'!BD31</f>
        <v>0.6371491971642893</v>
      </c>
      <c r="BL41" s="6">
        <f>'10'!BL31</f>
        <v>0.58920704477590602</v>
      </c>
      <c r="BM41" s="6">
        <f>'10'!BT31</f>
        <v>0.54212896502661745</v>
      </c>
      <c r="BN41" s="6">
        <f>'10'!CB31</f>
        <v>0.78675231953585056</v>
      </c>
      <c r="BO41" s="6">
        <f>'10'!CJ31</f>
        <v>0.64385126848242891</v>
      </c>
    </row>
    <row r="42" spans="1:67">
      <c r="A42" s="1">
        <v>2007</v>
      </c>
      <c r="B42" s="6">
        <f>'9'!B33</f>
        <v>0.68382469128967027</v>
      </c>
      <c r="C42" s="6">
        <f>'9'!J33</f>
        <v>0.62320028433924435</v>
      </c>
      <c r="D42" s="6">
        <f>'9'!R33</f>
        <v>0.63767715956288296</v>
      </c>
      <c r="E42" s="6">
        <f>'9'!Z33</f>
        <v>0.73553962617114388</v>
      </c>
      <c r="F42" s="6">
        <f>'9'!AH33</f>
        <v>0.63094212525143334</v>
      </c>
      <c r="G42" s="6">
        <f>'9'!AP33</f>
        <v>0.62151458910213042</v>
      </c>
      <c r="H42" s="6">
        <f>'9'!AX33</f>
        <v>0.73907163659299591</v>
      </c>
      <c r="I42" s="6">
        <f>'9'!BF33</f>
        <v>0.66598828768044127</v>
      </c>
      <c r="J42" s="6">
        <f>'9'!BN33</f>
        <v>0.62001879905011281</v>
      </c>
      <c r="K42" s="6">
        <f>'9'!BV33</f>
        <v>0.85244615880057029</v>
      </c>
      <c r="L42" s="6">
        <f>'9'!CD33</f>
        <v>0.75234204159648177</v>
      </c>
      <c r="M42" s="6">
        <f>'9'!D33</f>
        <v>0.39794884067144587</v>
      </c>
      <c r="N42" s="6">
        <f>'9'!L33</f>
        <v>0.7720631635965286</v>
      </c>
      <c r="O42" s="6">
        <f>'9'!T33</f>
        <v>0.25387832510464375</v>
      </c>
      <c r="P42" s="6">
        <f>'9'!AB33</f>
        <v>0.25714865136542775</v>
      </c>
      <c r="Q42" s="6">
        <f>'9'!AJ33</f>
        <v>0.33191116283126726</v>
      </c>
      <c r="R42" s="6">
        <f>'9'!AR33</f>
        <v>0.32706760401392776</v>
      </c>
      <c r="S42" s="6">
        <f>'9'!AZ33</f>
        <v>0.34862210556914019</v>
      </c>
      <c r="T42" s="6">
        <f>'9'!BH33</f>
        <v>0.36652243457791356</v>
      </c>
      <c r="U42" s="6">
        <f>'9'!BP33</f>
        <v>0.54042014946552408</v>
      </c>
      <c r="V42" s="6">
        <f>'9'!BX33</f>
        <v>0.7051642485428431</v>
      </c>
      <c r="W42" s="6">
        <f>'9'!CF33</f>
        <v>0.40617317546363862</v>
      </c>
      <c r="X42" s="6">
        <f>'9'!F33</f>
        <v>0.52345978987057362</v>
      </c>
      <c r="Y42" s="6">
        <f>'9'!N33</f>
        <v>0.56312470340813814</v>
      </c>
      <c r="Z42" s="6">
        <f>'9'!V33</f>
        <v>0.79142890554654621</v>
      </c>
      <c r="AA42" s="6">
        <f>'9'!AD33</f>
        <v>0.53233473962963018</v>
      </c>
      <c r="AB42" s="6">
        <f>'9'!AL33</f>
        <v>0.5441579032717575</v>
      </c>
      <c r="AC42" s="6">
        <f>'9'!AT33</f>
        <v>0.57028788263163455</v>
      </c>
      <c r="AD42" s="6">
        <f>'9'!BB33</f>
        <v>0.50970725996862243</v>
      </c>
      <c r="AE42" s="6">
        <f>'9'!BJ33</f>
        <v>0.47550965937465556</v>
      </c>
      <c r="AF42" s="6">
        <f>'9'!BR33</f>
        <v>0.39079834232043814</v>
      </c>
      <c r="AG42" s="6">
        <f>'9'!BZ33</f>
        <v>0.67267700491297477</v>
      </c>
      <c r="AH42" s="6">
        <f>'9'!CH33</f>
        <v>0.47730031351789115</v>
      </c>
      <c r="AI42" s="6">
        <f>'9'!G33</f>
        <v>0.55087465133810376</v>
      </c>
      <c r="AJ42" s="6">
        <f>'9'!O33</f>
        <v>0.497924647770975</v>
      </c>
      <c r="AK42" s="6">
        <f>'9'!W33</f>
        <v>0.49802297721002853</v>
      </c>
      <c r="AL42" s="6">
        <f>'9'!AE33</f>
        <v>0.46023154939459932</v>
      </c>
      <c r="AM42" s="6">
        <f>'9'!AM33</f>
        <v>0.49880584965800145</v>
      </c>
      <c r="AN42" s="6">
        <f>'9'!AU33</f>
        <v>0.54430700453418945</v>
      </c>
      <c r="AO42" s="6">
        <f>'9'!BC33</f>
        <v>0.50660559525968096</v>
      </c>
      <c r="AP42" s="6">
        <f>'9'!BK33</f>
        <v>0.55034490189509622</v>
      </c>
      <c r="AQ42" s="6">
        <f>'9'!BS33</f>
        <v>0.60684330883822268</v>
      </c>
      <c r="AR42" s="6">
        <f>'9'!CA33</f>
        <v>0.66333532669967243</v>
      </c>
      <c r="AS42" s="6">
        <f>'9'!CI33</f>
        <v>0.59411354969742569</v>
      </c>
      <c r="AT42" s="6">
        <f>'9'!H33</f>
        <v>0.53902699329244841</v>
      </c>
      <c r="AU42" s="6">
        <f>'9'!P33</f>
        <v>0.61407819977872147</v>
      </c>
      <c r="AV42" s="6">
        <f>'9'!X33</f>
        <v>0.54525184185602538</v>
      </c>
      <c r="AW42" s="6">
        <f>'9'!AF33</f>
        <v>0.49631364164020031</v>
      </c>
      <c r="AX42" s="6">
        <f>'9'!AN33</f>
        <v>0.5014542602531149</v>
      </c>
      <c r="AY42" s="6">
        <f>'9'!AV33</f>
        <v>0.51579427007047052</v>
      </c>
      <c r="AZ42" s="6">
        <f>'9'!BD33</f>
        <v>0.52600164934760985</v>
      </c>
      <c r="BA42" s="6">
        <f>'9'!BL33</f>
        <v>0.51459132088202664</v>
      </c>
      <c r="BB42" s="6">
        <f>'9'!BT33</f>
        <v>0.53952014991857444</v>
      </c>
      <c r="BC42" s="6">
        <f>'9'!CB33</f>
        <v>0.72340568473901512</v>
      </c>
      <c r="BD42" s="6">
        <f>'9'!CJ33</f>
        <v>0.55748227006885931</v>
      </c>
      <c r="BE42" s="6">
        <f>'10'!H32</f>
        <v>0.62590561209078144</v>
      </c>
      <c r="BF42" s="6">
        <f>'10'!P32</f>
        <v>0.61955145051503524</v>
      </c>
      <c r="BG42" s="6">
        <f>'10'!X32</f>
        <v>0.6007070324801399</v>
      </c>
      <c r="BH42" s="6">
        <f>'10'!AF32</f>
        <v>0.63984923235876645</v>
      </c>
      <c r="BI42" s="6">
        <f>'10'!AN32</f>
        <v>0.57914697925210601</v>
      </c>
      <c r="BJ42" s="6">
        <f>'10'!AV32</f>
        <v>0.57922646148946644</v>
      </c>
      <c r="BK42" s="6">
        <f>'10'!BD32</f>
        <v>0.65384364169484144</v>
      </c>
      <c r="BL42" s="6">
        <f>'10'!BL32</f>
        <v>0.60542950096107528</v>
      </c>
      <c r="BM42" s="6">
        <f>'10'!BT32</f>
        <v>0.58781933939749753</v>
      </c>
      <c r="BN42" s="6">
        <f>'10'!CB32</f>
        <v>0.80082996917594818</v>
      </c>
      <c r="BO42" s="6">
        <f>'10'!CJ32</f>
        <v>0.67439813298543283</v>
      </c>
    </row>
    <row r="43" spans="1:67">
      <c r="A43" s="1">
        <v>2008</v>
      </c>
      <c r="B43" s="6">
        <f>'9'!B34</f>
        <v>0.70681308622686312</v>
      </c>
      <c r="C43" s="6">
        <f>'9'!J34</f>
        <v>0.63552687723458778</v>
      </c>
      <c r="D43" s="6">
        <f>'9'!R34</f>
        <v>0.62465806471631957</v>
      </c>
      <c r="E43" s="6">
        <f>'9'!Z34</f>
        <v>0.7550888944309353</v>
      </c>
      <c r="F43" s="6">
        <f>'9'!AH34</f>
        <v>0.64481289347876736</v>
      </c>
      <c r="G43" s="6">
        <f>'9'!AP34</f>
        <v>0.64796532954013042</v>
      </c>
      <c r="H43" s="6">
        <f>'9'!AX34</f>
        <v>0.75828070488871402</v>
      </c>
      <c r="I43" s="6">
        <f>'9'!BF34</f>
        <v>0.69948242038351749</v>
      </c>
      <c r="J43" s="6">
        <f>'9'!BN34</f>
        <v>0.66010685428659588</v>
      </c>
      <c r="K43" s="6">
        <f>'9'!BV34</f>
        <v>0.85935418392335772</v>
      </c>
      <c r="L43" s="6">
        <f>'9'!CD34</f>
        <v>0.76905549150629549</v>
      </c>
      <c r="M43" s="6">
        <f>'9'!D34</f>
        <v>0.44432829938268631</v>
      </c>
      <c r="N43" s="6">
        <f>'9'!L34</f>
        <v>0.82786359728158609</v>
      </c>
      <c r="O43" s="6">
        <f>'9'!T34</f>
        <v>0.26235823362179872</v>
      </c>
      <c r="P43" s="6">
        <f>'9'!AB34</f>
        <v>0.26935030104942376</v>
      </c>
      <c r="Q43" s="6">
        <f>'9'!AJ34</f>
        <v>0.34802336963473801</v>
      </c>
      <c r="R43" s="6">
        <f>'9'!AR34</f>
        <v>0.33538346093686339</v>
      </c>
      <c r="S43" s="6">
        <f>'9'!AZ34</f>
        <v>0.36303611438646116</v>
      </c>
      <c r="T43" s="6">
        <f>'9'!BH34</f>
        <v>0.38857353377701315</v>
      </c>
      <c r="U43" s="6">
        <f>'9'!BP34</f>
        <v>0.59120424102661251</v>
      </c>
      <c r="V43" s="6">
        <f>'9'!BX34</f>
        <v>0.91666666666666663</v>
      </c>
      <c r="W43" s="6">
        <f>'9'!CF34</f>
        <v>0.43597785112187526</v>
      </c>
      <c r="X43" s="6">
        <f>'9'!F34</f>
        <v>0.51627380454462002</v>
      </c>
      <c r="Y43" s="6">
        <f>'9'!N34</f>
        <v>0.47165700348099143</v>
      </c>
      <c r="Z43" s="6">
        <f>'9'!V34</f>
        <v>0.69778160990317795</v>
      </c>
      <c r="AA43" s="6">
        <f>'9'!AD34</f>
        <v>0.48560694870733517</v>
      </c>
      <c r="AB43" s="6">
        <f>'9'!AL34</f>
        <v>0.54550278813604935</v>
      </c>
      <c r="AC43" s="6">
        <f>'9'!AT34</f>
        <v>0.53468744416631009</v>
      </c>
      <c r="AD43" s="6">
        <f>'9'!BB34</f>
        <v>0.51691661404758682</v>
      </c>
      <c r="AE43" s="6">
        <f>'9'!BJ34</f>
        <v>0.51902152728026973</v>
      </c>
      <c r="AF43" s="6">
        <f>'9'!BR34</f>
        <v>0.50054003200176311</v>
      </c>
      <c r="AG43" s="6">
        <f>'9'!BZ34</f>
        <v>0.67912212949941142</v>
      </c>
      <c r="AH43" s="6">
        <f>'9'!CH34</f>
        <v>0.43490226864904519</v>
      </c>
      <c r="AI43" s="6">
        <f>'9'!G34</f>
        <v>0.5510515310027958</v>
      </c>
      <c r="AJ43" s="6">
        <f>'9'!O34</f>
        <v>0.51884221477003167</v>
      </c>
      <c r="AK43" s="6">
        <f>'9'!W34</f>
        <v>0.48560940792225754</v>
      </c>
      <c r="AL43" s="6">
        <f>'9'!AE34</f>
        <v>0.44111054290970875</v>
      </c>
      <c r="AM43" s="6">
        <f>'9'!AM34</f>
        <v>0.47937265022807296</v>
      </c>
      <c r="AN43" s="6">
        <f>'9'!AU34</f>
        <v>0.55118719507778002</v>
      </c>
      <c r="AO43" s="6">
        <f>'9'!BC34</f>
        <v>0.49607045506586445</v>
      </c>
      <c r="AP43" s="6">
        <f>'9'!BK34</f>
        <v>0.56058192691758535</v>
      </c>
      <c r="AQ43" s="6">
        <f>'9'!BS34</f>
        <v>0.66078422430225037</v>
      </c>
      <c r="AR43" s="6">
        <f>'9'!CA34</f>
        <v>0.67291807831208816</v>
      </c>
      <c r="AS43" s="6">
        <f>'9'!CI34</f>
        <v>0.5908762924755826</v>
      </c>
      <c r="AT43" s="6">
        <f>'9'!H34</f>
        <v>0.55461668028924127</v>
      </c>
      <c r="AU43" s="6">
        <f>'9'!P34</f>
        <v>0.61347242319179929</v>
      </c>
      <c r="AV43" s="6">
        <f>'9'!X34</f>
        <v>0.51760182904088847</v>
      </c>
      <c r="AW43" s="6">
        <f>'9'!AF34</f>
        <v>0.48778917177435077</v>
      </c>
      <c r="AX43" s="6">
        <f>'9'!AN34</f>
        <v>0.50442792536940695</v>
      </c>
      <c r="AY43" s="6">
        <f>'9'!AV34</f>
        <v>0.51730585743027091</v>
      </c>
      <c r="AZ43" s="6">
        <f>'9'!BD34</f>
        <v>0.53357597209715668</v>
      </c>
      <c r="BA43" s="6">
        <f>'9'!BL34</f>
        <v>0.54191485208959644</v>
      </c>
      <c r="BB43" s="6">
        <f>'9'!BT34</f>
        <v>0.60315883790430536</v>
      </c>
      <c r="BC43" s="6">
        <f>'9'!CB34</f>
        <v>0.78201526460038095</v>
      </c>
      <c r="BD43" s="6">
        <f>'9'!CJ34</f>
        <v>0.55770297593819962</v>
      </c>
      <c r="BE43" s="6">
        <f>'10'!H33</f>
        <v>0.64593452385181438</v>
      </c>
      <c r="BF43" s="6">
        <f>'10'!P33</f>
        <v>0.62670509561747245</v>
      </c>
      <c r="BG43" s="6">
        <f>'10'!X33</f>
        <v>0.58183557044614709</v>
      </c>
      <c r="BH43" s="6">
        <f>'10'!AF33</f>
        <v>0.64816900536830147</v>
      </c>
      <c r="BI43" s="6">
        <f>'10'!AN33</f>
        <v>0.58865890623502315</v>
      </c>
      <c r="BJ43" s="6">
        <f>'10'!AV33</f>
        <v>0.59570154069618664</v>
      </c>
      <c r="BK43" s="6">
        <f>'10'!BD33</f>
        <v>0.66839881177209104</v>
      </c>
      <c r="BL43" s="6">
        <f>'10'!BL33</f>
        <v>0.636455393065949</v>
      </c>
      <c r="BM43" s="6">
        <f>'10'!BT33</f>
        <v>0.63732764773367956</v>
      </c>
      <c r="BN43" s="6">
        <f>'10'!CB33</f>
        <v>0.8284186161941669</v>
      </c>
      <c r="BO43" s="6">
        <f>'10'!CJ33</f>
        <v>0.68451448527905712</v>
      </c>
    </row>
    <row r="44" spans="1:67">
      <c r="A44" s="1">
        <v>2009</v>
      </c>
      <c r="B44" s="6">
        <f>'9'!B35</f>
        <v>0.71473916149640182</v>
      </c>
      <c r="C44" s="6">
        <f>'9'!J35</f>
        <v>0.67889765116817935</v>
      </c>
      <c r="D44" s="6">
        <f>'9'!R35</f>
        <v>0.64141937686171724</v>
      </c>
      <c r="E44" s="6">
        <f>'9'!Z35</f>
        <v>0.77776934462950686</v>
      </c>
      <c r="F44" s="6">
        <f>'9'!AH35</f>
        <v>0.65185748053838011</v>
      </c>
      <c r="G44" s="6">
        <f>'9'!AP35</f>
        <v>0.65474603058900682</v>
      </c>
      <c r="H44" s="6">
        <f>'9'!AX35</f>
        <v>0.7557145304971753</v>
      </c>
      <c r="I44" s="6">
        <f>'9'!BF35</f>
        <v>0.68271102298694086</v>
      </c>
      <c r="J44" s="6">
        <f>'9'!BN35</f>
        <v>0.62258304822443755</v>
      </c>
      <c r="K44" s="6">
        <f>'9'!BV35</f>
        <v>0.83243740033151481</v>
      </c>
      <c r="L44" s="6">
        <f>'9'!CD35</f>
        <v>0.76481351856877189</v>
      </c>
      <c r="M44" s="6">
        <f>'9'!D35</f>
        <v>0.38012088438222064</v>
      </c>
      <c r="N44" s="6">
        <f>'9'!L35</f>
        <v>0.57167673760655591</v>
      </c>
      <c r="O44" s="6">
        <f>'9'!T35</f>
        <v>0.26615482036264121</v>
      </c>
      <c r="P44" s="6">
        <f>'9'!AB35</f>
        <v>0.25748329724945351</v>
      </c>
      <c r="Q44" s="6">
        <f>'9'!AJ35</f>
        <v>0.3190767361899704</v>
      </c>
      <c r="R44" s="6">
        <f>'9'!AR35</f>
        <v>0.32655667122647775</v>
      </c>
      <c r="S44" s="6">
        <f>'9'!AZ35</f>
        <v>0.34780553502672379</v>
      </c>
      <c r="T44" s="6">
        <f>'9'!BH35</f>
        <v>0.36773529738770716</v>
      </c>
      <c r="U44" s="6">
        <f>'9'!BP35</f>
        <v>0.46773970467944492</v>
      </c>
      <c r="V44" s="6">
        <f>'9'!BX35</f>
        <v>0.61521306858148472</v>
      </c>
      <c r="W44" s="6">
        <f>'9'!CF35</f>
        <v>0.38743978793213402</v>
      </c>
      <c r="X44" s="6">
        <f>'9'!F35</f>
        <v>0.49213039425089367</v>
      </c>
      <c r="Y44" s="6">
        <f>'9'!N35</f>
        <v>0.48856198941712836</v>
      </c>
      <c r="Z44" s="6">
        <f>'9'!V35</f>
        <v>0.77175357832248748</v>
      </c>
      <c r="AA44" s="6">
        <f>'9'!AD35</f>
        <v>0.4626969059380911</v>
      </c>
      <c r="AB44" s="6">
        <f>'9'!AL35</f>
        <v>0.54211758232267804</v>
      </c>
      <c r="AC44" s="6">
        <f>'9'!AT35</f>
        <v>0.58583162932737554</v>
      </c>
      <c r="AD44" s="6">
        <f>'9'!BB35</f>
        <v>0.4946218109041618</v>
      </c>
      <c r="AE44" s="6">
        <f>'9'!BJ35</f>
        <v>0.53623469567987003</v>
      </c>
      <c r="AF44" s="6">
        <f>'9'!BR35</f>
        <v>0.45452459419091379</v>
      </c>
      <c r="AG44" s="6">
        <f>'9'!BZ35</f>
        <v>0.54848922474675776</v>
      </c>
      <c r="AH44" s="6">
        <f>'9'!CH35</f>
        <v>0.33784144711441894</v>
      </c>
      <c r="AI44" s="6">
        <f>'9'!G35</f>
        <v>0.5188477882881547</v>
      </c>
      <c r="AJ44" s="6">
        <f>'9'!O35</f>
        <v>0.49290238392123276</v>
      </c>
      <c r="AK44" s="6">
        <f>'9'!W35</f>
        <v>0.46286443128079641</v>
      </c>
      <c r="AL44" s="6">
        <f>'9'!AE35</f>
        <v>0.39593421171034204</v>
      </c>
      <c r="AM44" s="6">
        <f>'9'!AM35</f>
        <v>0.44421774539223136</v>
      </c>
      <c r="AN44" s="6">
        <f>'9'!AU35</f>
        <v>0.5157339892318239</v>
      </c>
      <c r="AO44" s="6">
        <f>'9'!BC35</f>
        <v>0.4818381506624404</v>
      </c>
      <c r="AP44" s="6">
        <f>'9'!BK35</f>
        <v>0.52979348610876764</v>
      </c>
      <c r="AQ44" s="6">
        <f>'9'!BS35</f>
        <v>0.59946185247021999</v>
      </c>
      <c r="AR44" s="6">
        <f>'9'!CA35</f>
        <v>0.64188750940108397</v>
      </c>
      <c r="AS44" s="6">
        <f>'9'!CI35</f>
        <v>0.54839626333994584</v>
      </c>
      <c r="AT44" s="6">
        <f>'9'!H35</f>
        <v>0.52645955710441772</v>
      </c>
      <c r="AU44" s="6">
        <f>'9'!P35</f>
        <v>0.55800969052827409</v>
      </c>
      <c r="AV44" s="6">
        <f>'9'!X35</f>
        <v>0.53554805170691067</v>
      </c>
      <c r="AW44" s="6">
        <f>'9'!AF35</f>
        <v>0.47347093988184841</v>
      </c>
      <c r="AX44" s="6">
        <f>'9'!AN35</f>
        <v>0.48931738611081499</v>
      </c>
      <c r="AY44" s="6">
        <f>'9'!AV35</f>
        <v>0.52071708009367101</v>
      </c>
      <c r="AZ44" s="6">
        <f>'9'!BD35</f>
        <v>0.51999500677262533</v>
      </c>
      <c r="BA44" s="6">
        <f>'9'!BL35</f>
        <v>0.52911862554082145</v>
      </c>
      <c r="BB44" s="6">
        <f>'9'!BT35</f>
        <v>0.53607729989125397</v>
      </c>
      <c r="BC44" s="6">
        <f>'9'!CB35</f>
        <v>0.65950680076521029</v>
      </c>
      <c r="BD44" s="6">
        <f>'9'!CJ35</f>
        <v>0.50962275423881764</v>
      </c>
      <c r="BE44" s="6">
        <f>'10'!H34</f>
        <v>0.63942731973960809</v>
      </c>
      <c r="BF44" s="6">
        <f>'10'!P34</f>
        <v>0.63054246691221716</v>
      </c>
      <c r="BG44" s="6">
        <f>'10'!X34</f>
        <v>0.5990708467997945</v>
      </c>
      <c r="BH44" s="6">
        <f>'10'!AF34</f>
        <v>0.65604998273044335</v>
      </c>
      <c r="BI44" s="6">
        <f>'10'!AN34</f>
        <v>0.58684144276735406</v>
      </c>
      <c r="BJ44" s="6">
        <f>'10'!AV34</f>
        <v>0.60113445039087243</v>
      </c>
      <c r="BK44" s="6">
        <f>'10'!BD34</f>
        <v>0.66142672100735533</v>
      </c>
      <c r="BL44" s="6">
        <f>'10'!BL34</f>
        <v>0.62127406400849305</v>
      </c>
      <c r="BM44" s="6">
        <f>'10'!BT34</f>
        <v>0.58798074889116414</v>
      </c>
      <c r="BN44" s="6">
        <f>'10'!CB34</f>
        <v>0.76326516050499293</v>
      </c>
      <c r="BO44" s="6">
        <f>'10'!CJ34</f>
        <v>0.6627372128367901</v>
      </c>
    </row>
    <row r="45" spans="1:67">
      <c r="A45" s="1">
        <v>2010</v>
      </c>
      <c r="B45" s="6">
        <f>'9'!B36</f>
        <v>0.74106480125535079</v>
      </c>
      <c r="C45" s="6">
        <f>'9'!J36</f>
        <v>0.73849421544740179</v>
      </c>
      <c r="D45" s="6">
        <f>'9'!R36</f>
        <v>0.66583251166351998</v>
      </c>
      <c r="E45" s="6">
        <f>'9'!Z36</f>
        <v>0.80387492424944484</v>
      </c>
      <c r="F45" s="6">
        <f>'9'!AH36</f>
        <v>0.69039292074754821</v>
      </c>
      <c r="G45" s="6">
        <f>'9'!AP36</f>
        <v>0.67604797343255529</v>
      </c>
      <c r="H45" s="6">
        <f>'9'!AX36</f>
        <v>0.7772416329692361</v>
      </c>
      <c r="I45" s="6">
        <f>'9'!BF36</f>
        <v>0.69315212500353696</v>
      </c>
      <c r="J45" s="6">
        <f>'9'!BN36</f>
        <v>0.62089351285482708</v>
      </c>
      <c r="K45" s="6">
        <f>'9'!BV36</f>
        <v>0.86229782343123851</v>
      </c>
      <c r="L45" s="6">
        <f>'9'!CD36</f>
        <v>0.77579497457166613</v>
      </c>
      <c r="M45" s="6">
        <f>'9'!D36</f>
        <v>0.40714468986215518</v>
      </c>
      <c r="N45" s="6">
        <f>'9'!L36</f>
        <v>0.59148518300852648</v>
      </c>
      <c r="O45" s="6">
        <f>'9'!T36</f>
        <v>0.27673731317962946</v>
      </c>
      <c r="P45" s="6">
        <f>'9'!AB36</f>
        <v>0.2686254123296683</v>
      </c>
      <c r="Q45" s="6">
        <f>'9'!AJ36</f>
        <v>0.33496093162760643</v>
      </c>
      <c r="R45" s="6">
        <f>'9'!AR36</f>
        <v>0.33683634014113251</v>
      </c>
      <c r="S45" s="6">
        <f>'9'!AZ36</f>
        <v>0.35602591258912047</v>
      </c>
      <c r="T45" s="6">
        <f>'9'!BH36</f>
        <v>0.38664243010957333</v>
      </c>
      <c r="U45" s="6">
        <f>'9'!BP36</f>
        <v>0.5247017008167727</v>
      </c>
      <c r="V45" s="6">
        <f>'9'!BX36</f>
        <v>0.71809900850451891</v>
      </c>
      <c r="W45" s="6">
        <f>'9'!CF36</f>
        <v>0.4095009991481901</v>
      </c>
      <c r="X45" s="6">
        <f>'9'!F36</f>
        <v>0.52454360487779328</v>
      </c>
      <c r="Y45" s="6">
        <f>'9'!N36</f>
        <v>0.49428699631447381</v>
      </c>
      <c r="Z45" s="6">
        <f>'9'!V36</f>
        <v>0.75010195978239858</v>
      </c>
      <c r="AA45" s="6">
        <f>'9'!AD36</f>
        <v>0.53423559826138289</v>
      </c>
      <c r="AB45" s="6">
        <f>'9'!AL36</f>
        <v>0.59637393773825997</v>
      </c>
      <c r="AC45" s="6">
        <f>'9'!AT36</f>
        <v>0.58915813193294275</v>
      </c>
      <c r="AD45" s="6">
        <f>'9'!BB36</f>
        <v>0.52616002489946267</v>
      </c>
      <c r="AE45" s="6">
        <f>'9'!BJ36</f>
        <v>0.52919312399611884</v>
      </c>
      <c r="AF45" s="6">
        <f>'9'!BR36</f>
        <v>0.49033992765784268</v>
      </c>
      <c r="AG45" s="6">
        <f>'9'!BZ36</f>
        <v>0.63751074512518058</v>
      </c>
      <c r="AH45" s="6">
        <f>'9'!CH36</f>
        <v>0.38073237386859976</v>
      </c>
      <c r="AI45" s="6">
        <f>'9'!G36</f>
        <v>0.5073931283924713</v>
      </c>
      <c r="AJ45" s="6">
        <f>'9'!O36</f>
        <v>0.47682598729043801</v>
      </c>
      <c r="AK45" s="6">
        <f>'9'!W36</f>
        <v>0.47745821279644018</v>
      </c>
      <c r="AL45" s="6">
        <f>'9'!AE36</f>
        <v>0.37520882025034719</v>
      </c>
      <c r="AM45" s="6">
        <f>'9'!AM36</f>
        <v>0.44475761605915248</v>
      </c>
      <c r="AN45" s="6">
        <f>'9'!AU36</f>
        <v>0.48721955909712211</v>
      </c>
      <c r="AO45" s="6">
        <f>'9'!BC36</f>
        <v>0.48170777608597409</v>
      </c>
      <c r="AP45" s="6">
        <f>'9'!BK36</f>
        <v>0.50677678467393028</v>
      </c>
      <c r="AQ45" s="6">
        <f>'9'!BS36</f>
        <v>0.60776269619153545</v>
      </c>
      <c r="AR45" s="6">
        <f>'9'!CA36</f>
        <v>0.61572310764296989</v>
      </c>
      <c r="AS45" s="6">
        <f>'9'!CI36</f>
        <v>0.53341681149125941</v>
      </c>
      <c r="AT45" s="6">
        <f>'9'!H36</f>
        <v>0.54503655609694268</v>
      </c>
      <c r="AU45" s="6">
        <f>'9'!P36</f>
        <v>0.57527309551521</v>
      </c>
      <c r="AV45" s="6">
        <f>'9'!X36</f>
        <v>0.54253249935549697</v>
      </c>
      <c r="AW45" s="6">
        <f>'9'!AF36</f>
        <v>0.49548618877271083</v>
      </c>
      <c r="AX45" s="6">
        <f>'9'!AN36</f>
        <v>0.51662135154314182</v>
      </c>
      <c r="AY45" s="6">
        <f>'9'!AV36</f>
        <v>0.52231550115093817</v>
      </c>
      <c r="AZ45" s="6">
        <f>'9'!BD36</f>
        <v>0.53528383663594836</v>
      </c>
      <c r="BA45" s="6">
        <f>'9'!BL36</f>
        <v>0.52894111594578985</v>
      </c>
      <c r="BB45" s="6">
        <f>'9'!BT36</f>
        <v>0.56092445938024449</v>
      </c>
      <c r="BC45" s="6">
        <f>'9'!CB36</f>
        <v>0.70840767117597703</v>
      </c>
      <c r="BD45" s="6">
        <f>'9'!CJ36</f>
        <v>0.52486128976992885</v>
      </c>
      <c r="BE45" s="6">
        <f>'10'!H35</f>
        <v>0.66265350319198757</v>
      </c>
      <c r="BF45" s="6">
        <f>'10'!P35</f>
        <v>0.67320576747452499</v>
      </c>
      <c r="BG45" s="6">
        <f>'10'!X35</f>
        <v>0.61651250674031077</v>
      </c>
      <c r="BH45" s="6">
        <f>'10'!AF35</f>
        <v>0.68051943005875115</v>
      </c>
      <c r="BI45" s="6">
        <f>'10'!AN35</f>
        <v>0.62088429306578574</v>
      </c>
      <c r="BJ45" s="6">
        <f>'10'!AV35</f>
        <v>0.61455498451990842</v>
      </c>
      <c r="BK45" s="6">
        <f>'10'!BD35</f>
        <v>0.68045851443592098</v>
      </c>
      <c r="BL45" s="6">
        <f>'10'!BL35</f>
        <v>0.62746772138043805</v>
      </c>
      <c r="BM45" s="6">
        <f>'10'!BT35</f>
        <v>0.59690589146499395</v>
      </c>
      <c r="BN45" s="6">
        <f>'10'!CB35</f>
        <v>0.80074176252913387</v>
      </c>
      <c r="BO45" s="6">
        <f>'10'!CJ35</f>
        <v>0.67542150065097117</v>
      </c>
    </row>
    <row r="46" spans="1:67">
      <c r="A46" s="1">
        <v>2011</v>
      </c>
      <c r="B46" s="6">
        <f>'9'!B37</f>
        <v>0.7593050184965785</v>
      </c>
      <c r="C46" s="6">
        <f>'9'!J37</f>
        <v>0.75081666628463217</v>
      </c>
      <c r="D46" s="6">
        <f>'9'!R37</f>
        <v>0.67679448653915242</v>
      </c>
      <c r="E46" s="6">
        <f>'9'!Z37</f>
        <v>0.82754876320955673</v>
      </c>
      <c r="F46" s="6">
        <f>'9'!AH37</f>
        <v>0.70545994038544624</v>
      </c>
      <c r="G46" s="6">
        <f>'9'!AP37</f>
        <v>0.6878889718560921</v>
      </c>
      <c r="H46" s="6">
        <f>'9'!AX37</f>
        <v>0.78015305151681413</v>
      </c>
      <c r="I46" s="6">
        <f>'9'!BF37</f>
        <v>0.71233483916707596</v>
      </c>
      <c r="J46" s="6">
        <f>'9'!BN37</f>
        <v>0.6507309182086104</v>
      </c>
      <c r="K46" s="6">
        <f>'9'!BV37</f>
        <v>0.88485787069213728</v>
      </c>
      <c r="L46" s="6">
        <f>'9'!CD37</f>
        <v>0.78748954468741239</v>
      </c>
      <c r="M46" s="6">
        <f>'9'!D37</f>
        <v>0.42772732332087982</v>
      </c>
      <c r="N46" s="6">
        <f>'9'!L37</f>
        <v>0.66075852589622086</v>
      </c>
      <c r="O46" s="6">
        <f>'9'!T37</f>
        <v>0.28286924322974105</v>
      </c>
      <c r="P46" s="6">
        <f>'9'!AB37</f>
        <v>0.2738923848700458</v>
      </c>
      <c r="Q46" s="6">
        <f>'9'!AJ37</f>
        <v>0.34192844012535761</v>
      </c>
      <c r="R46" s="6">
        <f>'9'!AR37</f>
        <v>0.34671387440639428</v>
      </c>
      <c r="S46" s="6">
        <f>'9'!AZ37</f>
        <v>0.36742589248514296</v>
      </c>
      <c r="T46" s="6">
        <f>'9'!BH37</f>
        <v>0.40115615948272387</v>
      </c>
      <c r="U46" s="6">
        <f>'9'!BP37</f>
        <v>0.54900352860880119</v>
      </c>
      <c r="V46" s="6">
        <f>'9'!BX37</f>
        <v>0.78029210732855281</v>
      </c>
      <c r="W46" s="6">
        <f>'9'!CF37</f>
        <v>0.42572202278349908</v>
      </c>
      <c r="X46" s="6">
        <f>'9'!F37</f>
        <v>0.52384265481757619</v>
      </c>
      <c r="Y46" s="6">
        <f>'9'!N37</f>
        <v>0.58325075123601577</v>
      </c>
      <c r="Z46" s="6">
        <f>'9'!V37</f>
        <v>0.71783867677313096</v>
      </c>
      <c r="AA46" s="6">
        <f>'9'!AD37</f>
        <v>0.6032122050218196</v>
      </c>
      <c r="AB46" s="6">
        <f>'9'!AL37</f>
        <v>0.57807144035601055</v>
      </c>
      <c r="AC46" s="6">
        <f>'9'!AT37</f>
        <v>0.57256571713459092</v>
      </c>
      <c r="AD46" s="6">
        <f>'9'!BB37</f>
        <v>0.50406338728116884</v>
      </c>
      <c r="AE46" s="6">
        <f>'9'!BJ37</f>
        <v>0.52699717390379319</v>
      </c>
      <c r="AF46" s="6">
        <f>'9'!BR37</f>
        <v>0.60568996802164332</v>
      </c>
      <c r="AG46" s="6">
        <f>'9'!BZ37</f>
        <v>0.64944280040453228</v>
      </c>
      <c r="AH46" s="6">
        <f>'9'!CH37</f>
        <v>0.40780306744478689</v>
      </c>
      <c r="AI46" s="6">
        <f>'9'!G37</f>
        <v>0.50949056060279252</v>
      </c>
      <c r="AJ46" s="6">
        <f>'9'!O37</f>
        <v>0.52276684270871432</v>
      </c>
      <c r="AK46" s="6">
        <f>'9'!W37</f>
        <v>0.42363701424582401</v>
      </c>
      <c r="AL46" s="6">
        <f>'9'!AE37</f>
        <v>0.40347728054842641</v>
      </c>
      <c r="AM46" s="6">
        <f>'9'!AM37</f>
        <v>0.45743930043708397</v>
      </c>
      <c r="AN46" s="6">
        <f>'9'!AU37</f>
        <v>0.502765522330062</v>
      </c>
      <c r="AO46" s="6">
        <f>'9'!BC37</f>
        <v>0.45673003490332142</v>
      </c>
      <c r="AP46" s="6">
        <f>'9'!BK37</f>
        <v>0.52379721269270108</v>
      </c>
      <c r="AQ46" s="6">
        <f>'9'!BS37</f>
        <v>0.6330551265902512</v>
      </c>
      <c r="AR46" s="6">
        <f>'9'!CA37</f>
        <v>0.64904937002990892</v>
      </c>
      <c r="AS46" s="6">
        <f>'9'!CI37</f>
        <v>0.52495614420099057</v>
      </c>
      <c r="AT46" s="6">
        <f>'9'!H37</f>
        <v>0.55509138930945678</v>
      </c>
      <c r="AU46" s="6">
        <f>'9'!P37</f>
        <v>0.62939819653139573</v>
      </c>
      <c r="AV46" s="6">
        <f>'9'!X37</f>
        <v>0.52528485519696211</v>
      </c>
      <c r="AW46" s="6">
        <f>'9'!AF37</f>
        <v>0.52703265841246216</v>
      </c>
      <c r="AX46" s="6">
        <f>'9'!AN37</f>
        <v>0.52072478032597458</v>
      </c>
      <c r="AY46" s="6">
        <f>'9'!AV37</f>
        <v>0.52748352143178479</v>
      </c>
      <c r="AZ46" s="6">
        <f>'9'!BD37</f>
        <v>0.52709309154661188</v>
      </c>
      <c r="BA46" s="6">
        <f>'9'!BL37</f>
        <v>0.5410713463115735</v>
      </c>
      <c r="BB46" s="6">
        <f>'9'!BT37</f>
        <v>0.60961988535732659</v>
      </c>
      <c r="BC46" s="6">
        <f>'9'!CB37</f>
        <v>0.74091053711378274</v>
      </c>
      <c r="BD46" s="6">
        <f>'9'!CJ37</f>
        <v>0.53649269477917227</v>
      </c>
      <c r="BE46" s="6">
        <f>'10'!H36</f>
        <v>0.67761956682172975</v>
      </c>
      <c r="BF46" s="6">
        <f>'10'!P36</f>
        <v>0.70224927838333751</v>
      </c>
      <c r="BG46" s="6">
        <f>'10'!X36</f>
        <v>0.61619063400227625</v>
      </c>
      <c r="BH46" s="6">
        <f>'10'!AF36</f>
        <v>0.70734232129071883</v>
      </c>
      <c r="BI46" s="6">
        <f>'10'!AN36</f>
        <v>0.63156587636165751</v>
      </c>
      <c r="BJ46" s="6">
        <f>'10'!AV36</f>
        <v>0.62372679168636913</v>
      </c>
      <c r="BK46" s="6">
        <f>'10'!BD36</f>
        <v>0.67892906752873305</v>
      </c>
      <c r="BL46" s="6">
        <f>'10'!BL36</f>
        <v>0.64382944202487502</v>
      </c>
      <c r="BM46" s="6">
        <f>'10'!BT36</f>
        <v>0.63428650506809681</v>
      </c>
      <c r="BN46" s="6">
        <f>'10'!CB36</f>
        <v>0.8272789372607956</v>
      </c>
      <c r="BO46" s="6">
        <f>'10'!CJ36</f>
        <v>0.68709080472411632</v>
      </c>
    </row>
    <row r="47" spans="1:67">
      <c r="A47" s="1">
        <v>2012</v>
      </c>
      <c r="B47" s="6">
        <f>'9'!B38</f>
        <v>0.76430116270701276</v>
      </c>
      <c r="C47" s="6">
        <f>'9'!J38</f>
        <v>0.76439211398607065</v>
      </c>
      <c r="D47" s="6">
        <f>'9'!R38</f>
        <v>0.66710090238447817</v>
      </c>
      <c r="E47" s="6">
        <f>'9'!Z38</f>
        <v>0.83777227539112586</v>
      </c>
      <c r="F47" s="6">
        <f>'9'!AH38</f>
        <v>0.69270812219791478</v>
      </c>
      <c r="G47" s="6">
        <f>'9'!AP38</f>
        <v>0.68716526438658421</v>
      </c>
      <c r="H47" s="6">
        <f>'9'!AX38</f>
        <v>0.76879969005510529</v>
      </c>
      <c r="I47" s="6">
        <f>'9'!BF38</f>
        <v>0.73977945743555984</v>
      </c>
      <c r="J47" s="6">
        <f>'9'!BN38</f>
        <v>0.63779294774885598</v>
      </c>
      <c r="K47" s="6">
        <f>'9'!BV38</f>
        <v>0.88721768556772795</v>
      </c>
      <c r="L47" s="6">
        <f>'9'!CD38</f>
        <v>0.79725508590736716</v>
      </c>
      <c r="M47" s="6">
        <f>'9'!D38</f>
        <v>0.4105162061106597</v>
      </c>
      <c r="N47" s="6">
        <f>'9'!L38</f>
        <v>0.59979491598317192</v>
      </c>
      <c r="O47" s="6">
        <f>'9'!T38</f>
        <v>0.28405678953874147</v>
      </c>
      <c r="P47" s="6">
        <f>'9'!AB38</f>
        <v>0.27564809098969195</v>
      </c>
      <c r="Q47" s="6">
        <f>'9'!AJ38</f>
        <v>0.33201954161261316</v>
      </c>
      <c r="R47" s="6">
        <f>'9'!AR38</f>
        <v>0.34754888569890657</v>
      </c>
      <c r="S47" s="6">
        <f>'9'!AZ38</f>
        <v>0.36271485514957347</v>
      </c>
      <c r="T47" s="6">
        <f>'9'!BH38</f>
        <v>0.38629469030378688</v>
      </c>
      <c r="U47" s="6">
        <f>'9'!BP38</f>
        <v>0.51906098045373839</v>
      </c>
      <c r="V47" s="6">
        <f>'9'!BX38</f>
        <v>0.70319337697423334</v>
      </c>
      <c r="W47" s="6">
        <f>'9'!CF38</f>
        <v>0.41652296199456151</v>
      </c>
      <c r="X47" s="6">
        <f>'9'!F38</f>
        <v>0.46849697041934485</v>
      </c>
      <c r="Y47" s="6">
        <f>'9'!N38</f>
        <v>0.56326874194997112</v>
      </c>
      <c r="Z47" s="6">
        <f>'9'!V38</f>
        <v>0.74868220488438286</v>
      </c>
      <c r="AA47" s="6">
        <f>'9'!AD38</f>
        <v>0.48673142459459312</v>
      </c>
      <c r="AB47" s="6">
        <f>'9'!AL38</f>
        <v>0.47944701293172032</v>
      </c>
      <c r="AC47" s="6">
        <f>'9'!AT38</f>
        <v>0.49262477653770603</v>
      </c>
      <c r="AD47" s="6">
        <f>'9'!BB38</f>
        <v>0.4182279694400628</v>
      </c>
      <c r="AE47" s="6">
        <f>'9'!BJ38</f>
        <v>0.41644526742465748</v>
      </c>
      <c r="AF47" s="6">
        <f>'9'!BR38</f>
        <v>0.58747048035113247</v>
      </c>
      <c r="AG47" s="6">
        <f>'9'!BZ38</f>
        <v>0.71693029620865956</v>
      </c>
      <c r="AH47" s="6">
        <f>'9'!CH38</f>
        <v>0.4436873818696408</v>
      </c>
      <c r="AI47" s="6">
        <f>'9'!G38</f>
        <v>0.52441578357121066</v>
      </c>
      <c r="AJ47" s="6">
        <f>'9'!O38</f>
        <v>0.51638210571139076</v>
      </c>
      <c r="AK47" s="6">
        <f>'9'!W38</f>
        <v>0.45637842508780108</v>
      </c>
      <c r="AL47" s="6">
        <f>'9'!AE38</f>
        <v>0.41139175451344961</v>
      </c>
      <c r="AM47" s="6">
        <f>'9'!AM38</f>
        <v>0.42321078765627196</v>
      </c>
      <c r="AN47" s="6">
        <f>'9'!AU38</f>
        <v>0.49579251504712302</v>
      </c>
      <c r="AO47" s="6">
        <f>'9'!BC38</f>
        <v>0.47880452082340463</v>
      </c>
      <c r="AP47" s="6">
        <f>'9'!BK38</f>
        <v>0.52171929536374961</v>
      </c>
      <c r="AQ47" s="6">
        <f>'9'!BS38</f>
        <v>0.64760396413814836</v>
      </c>
      <c r="AR47" s="6">
        <f>'9'!CA38</f>
        <v>0.68287331315238065</v>
      </c>
      <c r="AS47" s="6">
        <f>'9'!CI38</f>
        <v>0.55997663296555555</v>
      </c>
      <c r="AT47" s="6">
        <f>'9'!H38</f>
        <v>0.54193253070205705</v>
      </c>
      <c r="AU47" s="6">
        <f>'9'!P38</f>
        <v>0.61095946940765111</v>
      </c>
      <c r="AV47" s="6">
        <f>'9'!X38</f>
        <v>0.53905458047385091</v>
      </c>
      <c r="AW47" s="6">
        <f>'9'!AF38</f>
        <v>0.5028858863722151</v>
      </c>
      <c r="AX47" s="6">
        <f>'9'!AN38</f>
        <v>0.48184636609963005</v>
      </c>
      <c r="AY47" s="6">
        <f>'9'!AV38</f>
        <v>0.50578286041758003</v>
      </c>
      <c r="AZ47" s="6">
        <f>'9'!BD38</f>
        <v>0.50713675886703657</v>
      </c>
      <c r="BA47" s="6">
        <f>'9'!BL38</f>
        <v>0.5160596776319385</v>
      </c>
      <c r="BB47" s="6">
        <f>'9'!BT38</f>
        <v>0.59798209317296869</v>
      </c>
      <c r="BC47" s="6">
        <f>'9'!CB38</f>
        <v>0.7475536679757504</v>
      </c>
      <c r="BD47" s="6">
        <f>'9'!CJ38</f>
        <v>0.55436051568428124</v>
      </c>
      <c r="BE47" s="6">
        <f>'10'!H37</f>
        <v>0.67535370990503041</v>
      </c>
      <c r="BF47" s="6">
        <f>'10'!P37</f>
        <v>0.70301905615470284</v>
      </c>
      <c r="BG47" s="6">
        <f>'10'!X37</f>
        <v>0.61588237362022724</v>
      </c>
      <c r="BH47" s="6">
        <f>'10'!AF37</f>
        <v>0.70381771978356145</v>
      </c>
      <c r="BI47" s="6">
        <f>'10'!AN37</f>
        <v>0.60836341975860087</v>
      </c>
      <c r="BJ47" s="6">
        <f>'10'!AV37</f>
        <v>0.61461230279898249</v>
      </c>
      <c r="BK47" s="6">
        <f>'10'!BD37</f>
        <v>0.66413451757987785</v>
      </c>
      <c r="BL47" s="6">
        <f>'10'!BL37</f>
        <v>0.65029154551411128</v>
      </c>
      <c r="BM47" s="6">
        <f>'10'!BT37</f>
        <v>0.62186860591850102</v>
      </c>
      <c r="BN47" s="6">
        <f>'10'!CB37</f>
        <v>0.83135207853093696</v>
      </c>
      <c r="BO47" s="6">
        <f>'10'!CJ37</f>
        <v>0.7000972578181327</v>
      </c>
    </row>
    <row r="48" spans="1:67">
      <c r="A48" s="1">
        <v>2013</v>
      </c>
      <c r="B48" s="6">
        <f>'9'!B39</f>
        <v>0.78391565313966582</v>
      </c>
      <c r="C48" s="6">
        <f>'9'!J39</f>
        <v>0.78041368848678117</v>
      </c>
      <c r="D48" s="6">
        <f>'9'!R39</f>
        <v>0.67784558230130754</v>
      </c>
      <c r="E48" s="6">
        <f>'9'!Z39</f>
        <v>0.85035307546605809</v>
      </c>
      <c r="F48" s="6">
        <f>'9'!AH39</f>
        <v>0.69308579298352047</v>
      </c>
      <c r="G48" s="6">
        <f>'9'!AP39</f>
        <v>0.69840448392964549</v>
      </c>
      <c r="H48" s="6">
        <f>'9'!AX39</f>
        <v>0.77193771012971912</v>
      </c>
      <c r="I48" s="6">
        <f>'9'!BF39</f>
        <v>0.75352267929247985</v>
      </c>
      <c r="J48" s="6">
        <f>'9'!BN39</f>
        <v>0.72130275013780587</v>
      </c>
      <c r="K48" s="6">
        <f>'9'!BV39</f>
        <v>0.91666666666666674</v>
      </c>
      <c r="L48" s="6">
        <f>'9'!CD39</f>
        <v>0.79591792102415837</v>
      </c>
      <c r="M48" s="6">
        <f>'9'!D39</f>
        <v>0.40970991011004193</v>
      </c>
      <c r="N48" s="6">
        <f>'9'!L39</f>
        <v>0.41142917992852784</v>
      </c>
      <c r="O48" s="6">
        <f>'9'!T39</f>
        <v>0.28743823754604308</v>
      </c>
      <c r="P48" s="6">
        <f>'9'!AB39</f>
        <v>0.27935868467500086</v>
      </c>
      <c r="Q48" s="6">
        <f>'9'!AJ39</f>
        <v>0.33041638407903057</v>
      </c>
      <c r="R48" s="6">
        <f>'9'!AR39</f>
        <v>0.34669776359406468</v>
      </c>
      <c r="S48" s="6">
        <f>'9'!AZ39</f>
        <v>0.36387009006804855</v>
      </c>
      <c r="T48" s="6">
        <f>'9'!BH39</f>
        <v>0.37875556560181539</v>
      </c>
      <c r="U48" s="6">
        <f>'9'!BP39</f>
        <v>0.51579568648302698</v>
      </c>
      <c r="V48" s="6">
        <f>'9'!BX39</f>
        <v>0.70302866898112359</v>
      </c>
      <c r="W48" s="6">
        <f>'9'!CF39</f>
        <v>0.41745219425249752</v>
      </c>
      <c r="X48" s="6">
        <f>'9'!F39</f>
        <v>0.46977763810040296</v>
      </c>
      <c r="Y48" s="6">
        <f>'9'!N39</f>
        <v>0.57702659827716707</v>
      </c>
      <c r="Z48" s="6">
        <f>'9'!V39</f>
        <v>0.53141926966817787</v>
      </c>
      <c r="AA48" s="6">
        <f>'9'!AD39</f>
        <v>0.48505573871456531</v>
      </c>
      <c r="AB48" s="6">
        <f>'9'!AL39</f>
        <v>0.52870155496207683</v>
      </c>
      <c r="AC48" s="6">
        <f>'9'!AT39</f>
        <v>0.5104226138830229</v>
      </c>
      <c r="AD48" s="6">
        <f>'9'!BB39</f>
        <v>0.43102361829978464</v>
      </c>
      <c r="AE48" s="6">
        <f>'9'!BJ39</f>
        <v>0.48791329083836266</v>
      </c>
      <c r="AF48" s="6">
        <f>'9'!BR39</f>
        <v>0.53743310384992826</v>
      </c>
      <c r="AG48" s="6">
        <f>'9'!BZ39</f>
        <v>0.69737713917490041</v>
      </c>
      <c r="AH48" s="6">
        <f>'9'!CH39</f>
        <v>0.3620834712952492</v>
      </c>
      <c r="AI48" s="6">
        <f>'9'!G39</f>
        <v>0.54489214035569467</v>
      </c>
      <c r="AJ48" s="6">
        <f>'9'!O39</f>
        <v>0.58077476179259313</v>
      </c>
      <c r="AK48" s="6">
        <f>'9'!W39</f>
        <v>0.45768888125322715</v>
      </c>
      <c r="AL48" s="6">
        <f>'9'!AE39</f>
        <v>0.43344560817458566</v>
      </c>
      <c r="AM48" s="6">
        <f>'9'!AM39</f>
        <v>0.461866532785842</v>
      </c>
      <c r="AN48" s="6">
        <f>'9'!AU39</f>
        <v>0.53044628941297733</v>
      </c>
      <c r="AO48" s="6">
        <f>'9'!BC39</f>
        <v>0.4822866810358965</v>
      </c>
      <c r="AP48" s="6">
        <f>'9'!BK39</f>
        <v>0.55866886188655107</v>
      </c>
      <c r="AQ48" s="6">
        <f>'9'!BS39</f>
        <v>0.66750188197436888</v>
      </c>
      <c r="AR48" s="6">
        <f>'9'!CA39</f>
        <v>0.69383694860576861</v>
      </c>
      <c r="AS48" s="6">
        <f>'9'!CI39</f>
        <v>0.56915221305090313</v>
      </c>
      <c r="AT48" s="6">
        <f>'9'!H39</f>
        <v>0.55207383542645128</v>
      </c>
      <c r="AU48" s="6">
        <f>'9'!P39</f>
        <v>0.5874110571212674</v>
      </c>
      <c r="AV48" s="6">
        <f>'9'!X39</f>
        <v>0.4885979926921889</v>
      </c>
      <c r="AW48" s="6">
        <f>'9'!AF39</f>
        <v>0.51205327675755252</v>
      </c>
      <c r="AX48" s="6">
        <f>'9'!AN39</f>
        <v>0.50351756620261745</v>
      </c>
      <c r="AY48" s="6">
        <f>'9'!AV39</f>
        <v>0.52149278770492757</v>
      </c>
      <c r="AZ48" s="6">
        <f>'9'!BD39</f>
        <v>0.51227952488336215</v>
      </c>
      <c r="BA48" s="6">
        <f>'9'!BL39</f>
        <v>0.54471509940480223</v>
      </c>
      <c r="BB48" s="6">
        <f>'9'!BT39</f>
        <v>0.61050835561128247</v>
      </c>
      <c r="BC48" s="6">
        <f>'9'!CB39</f>
        <v>0.75272735585711492</v>
      </c>
      <c r="BD48" s="6">
        <f>'9'!CJ39</f>
        <v>0.53615144990570207</v>
      </c>
      <c r="BE48" s="6">
        <f>'10'!H38</f>
        <v>0.69117892605438003</v>
      </c>
      <c r="BF48" s="6">
        <f>'10'!P38</f>
        <v>0.70321263594057548</v>
      </c>
      <c r="BG48" s="6">
        <f>'10'!X38</f>
        <v>0.60214654645766008</v>
      </c>
      <c r="BH48" s="6">
        <f>'10'!AF38</f>
        <v>0.71503315598265571</v>
      </c>
      <c r="BI48" s="6">
        <f>'10'!AN38</f>
        <v>0.61725850227115919</v>
      </c>
      <c r="BJ48" s="6">
        <f>'10'!AV38</f>
        <v>0.62763980543975817</v>
      </c>
      <c r="BK48" s="6">
        <f>'10'!BD38</f>
        <v>0.66807443603117622</v>
      </c>
      <c r="BL48" s="6">
        <f>'10'!BL38</f>
        <v>0.6699996473374088</v>
      </c>
      <c r="BM48" s="6">
        <f>'10'!BT38</f>
        <v>0.67698499232719644</v>
      </c>
      <c r="BN48" s="6">
        <f>'10'!CB38</f>
        <v>0.85109094234284599</v>
      </c>
      <c r="BO48" s="6">
        <f>'10'!CJ38</f>
        <v>0.69201133257677583</v>
      </c>
    </row>
    <row r="49" spans="1:67">
      <c r="A49" s="1">
        <v>2014</v>
      </c>
      <c r="B49" s="6">
        <f>'9'!B40</f>
        <v>0.7952914218235565</v>
      </c>
      <c r="C49" s="6">
        <f>'9'!J40</f>
        <v>0.7719943134762326</v>
      </c>
      <c r="D49" s="6">
        <f>'9'!R40</f>
        <v>0.67527278927639012</v>
      </c>
      <c r="E49" s="6">
        <f>'9'!Z40</f>
        <v>0.85979923416727111</v>
      </c>
      <c r="F49" s="6">
        <f>'9'!AH40</f>
        <v>0.7017231896591124</v>
      </c>
      <c r="G49" s="6">
        <f>'9'!AP40</f>
        <v>0.70196198247779396</v>
      </c>
      <c r="H49" s="6">
        <f>'9'!AX40</f>
        <v>0.78354061085290583</v>
      </c>
      <c r="I49" s="6">
        <f>'9'!BF40</f>
        <v>0.74467244825391565</v>
      </c>
      <c r="J49" s="6">
        <f>'9'!BN40</f>
        <v>0.62929607670513943</v>
      </c>
      <c r="K49" s="6">
        <f>'9'!BV40</f>
        <v>0.91009907565932369</v>
      </c>
      <c r="L49" s="6">
        <f>'9'!CD40</f>
        <v>0.81834839778326018</v>
      </c>
      <c r="M49" s="6">
        <f>'9'!D40</f>
        <v>0.41590435925853519</v>
      </c>
      <c r="N49" s="6">
        <f>'9'!L40</f>
        <v>0.41976850773729701</v>
      </c>
      <c r="O49" s="6">
        <f>'9'!T40</f>
        <v>0.29239520798013746</v>
      </c>
      <c r="P49" s="6">
        <f>'9'!AB40</f>
        <v>0.28517620153358997</v>
      </c>
      <c r="Q49" s="6">
        <f>'9'!AJ40</f>
        <v>0.33320512808936692</v>
      </c>
      <c r="R49" s="6">
        <f>'9'!AR40</f>
        <v>0.35272385979242837</v>
      </c>
      <c r="S49" s="6">
        <f>'9'!AZ40</f>
        <v>0.36788563402178903</v>
      </c>
      <c r="T49" s="6">
        <f>'9'!BH40</f>
        <v>0.38674450904803453</v>
      </c>
      <c r="U49" s="6">
        <f>'9'!BP40</f>
        <v>0.5290269549123181</v>
      </c>
      <c r="V49" s="6">
        <f>'9'!BX40</f>
        <v>0.70950221607032771</v>
      </c>
      <c r="W49" s="6">
        <f>'9'!CF40</f>
        <v>0.42132585794379557</v>
      </c>
      <c r="X49" s="6">
        <f>'9'!F40</f>
        <v>0.46977763810040296</v>
      </c>
      <c r="Y49" s="6">
        <f>'9'!N40</f>
        <v>0.57702659827716707</v>
      </c>
      <c r="Z49" s="6">
        <f>'9'!V40</f>
        <v>0.53141926966817787</v>
      </c>
      <c r="AA49" s="6">
        <f>'9'!AD40</f>
        <v>0.48505573871456531</v>
      </c>
      <c r="AB49" s="6">
        <f>'9'!AL40</f>
        <v>0.52870155496207683</v>
      </c>
      <c r="AC49" s="6">
        <f>'9'!AT40</f>
        <v>0.5104226138830229</v>
      </c>
      <c r="AD49" s="6">
        <f>'9'!BB40</f>
        <v>0.43102361829978464</v>
      </c>
      <c r="AE49" s="6">
        <f>'9'!BJ40</f>
        <v>0.48791329083836266</v>
      </c>
      <c r="AF49" s="6">
        <f>'9'!BR40</f>
        <v>0.53743310384992826</v>
      </c>
      <c r="AG49" s="6">
        <f>'9'!BZ40</f>
        <v>0.69737713917490041</v>
      </c>
      <c r="AH49" s="6">
        <f>'9'!CH40</f>
        <v>0.3620834712952492</v>
      </c>
      <c r="AI49" s="6">
        <f>'9'!G40</f>
        <v>0.54928743619751053</v>
      </c>
      <c r="AJ49" s="6">
        <f>'9'!O40</f>
        <v>0.5848625146729004</v>
      </c>
      <c r="AK49" s="6">
        <f>'9'!W40</f>
        <v>0.4770136998849614</v>
      </c>
      <c r="AL49" s="6">
        <f>'9'!AE40</f>
        <v>0.43867282577347827</v>
      </c>
      <c r="AM49" s="6">
        <f>'9'!AM40</f>
        <v>0.46561161680441382</v>
      </c>
      <c r="AN49" s="6">
        <f>'9'!AU40</f>
        <v>0.52665993777864373</v>
      </c>
      <c r="AO49" s="6">
        <f>'9'!BC40</f>
        <v>0.48688046598010337</v>
      </c>
      <c r="AP49" s="6">
        <f>'9'!BK40</f>
        <v>0.56188620116232069</v>
      </c>
      <c r="AQ49" s="6">
        <f>'9'!BS40</f>
        <v>0.66352985021948163</v>
      </c>
      <c r="AR49" s="6">
        <f>'9'!CA40</f>
        <v>0.69734402971380804</v>
      </c>
      <c r="AS49" s="6">
        <f>'9'!CI40</f>
        <v>0.57900957962925936</v>
      </c>
      <c r="AT49" s="6">
        <f>'9'!H40</f>
        <v>0.55756521384500135</v>
      </c>
      <c r="AU49" s="6">
        <f>'9'!P40</f>
        <v>0.58841298354089933</v>
      </c>
      <c r="AV49" s="6">
        <f>'9'!X40</f>
        <v>0.49402524170241674</v>
      </c>
      <c r="AW49" s="6">
        <f>'9'!AF40</f>
        <v>0.51717600004722619</v>
      </c>
      <c r="AX49" s="6">
        <f>'9'!AN40</f>
        <v>0.50731037237874255</v>
      </c>
      <c r="AY49" s="6">
        <f>'9'!AV40</f>
        <v>0.52294209848297224</v>
      </c>
      <c r="AZ49" s="6">
        <f>'9'!BD40</f>
        <v>0.51733258228864565</v>
      </c>
      <c r="BA49" s="6">
        <f>'9'!BL40</f>
        <v>0.54530411232565834</v>
      </c>
      <c r="BB49" s="6">
        <f>'9'!BT40</f>
        <v>0.58982149642171688</v>
      </c>
      <c r="BC49" s="6">
        <f>'9'!CB40</f>
        <v>0.75358061515458996</v>
      </c>
      <c r="BD49" s="6">
        <f>'9'!CJ40</f>
        <v>0.54519182666289101</v>
      </c>
      <c r="BE49" s="6">
        <f>'10'!H39</f>
        <v>0.7002009386321344</v>
      </c>
      <c r="BF49" s="6">
        <f>'10'!P39</f>
        <v>0.69856178150209924</v>
      </c>
      <c r="BG49" s="6">
        <f>'10'!X39</f>
        <v>0.60277377024680068</v>
      </c>
      <c r="BH49" s="6">
        <f>'10'!AF39</f>
        <v>0.72274994051925312</v>
      </c>
      <c r="BI49" s="6">
        <f>'10'!AN39</f>
        <v>0.6239580627469643</v>
      </c>
      <c r="BJ49" s="6">
        <f>'10'!AV39</f>
        <v>0.63035402887986525</v>
      </c>
      <c r="BK49" s="6">
        <f>'10'!BD39</f>
        <v>0.67705739942720178</v>
      </c>
      <c r="BL49" s="6">
        <f>'10'!BL39</f>
        <v>0.66492511388261266</v>
      </c>
      <c r="BM49" s="6">
        <f>'10'!BT39</f>
        <v>0.61350624459177039</v>
      </c>
      <c r="BN49" s="6">
        <f>'10'!CB39</f>
        <v>0.8474916914574302</v>
      </c>
      <c r="BO49" s="6">
        <f>'10'!CJ39</f>
        <v>0.70908576933511247</v>
      </c>
    </row>
    <row r="51" spans="1:67">
      <c r="B51" s="6" t="s">
        <v>666</v>
      </c>
      <c r="M51" s="6" t="s">
        <v>666</v>
      </c>
      <c r="X51" s="6" t="s">
        <v>666</v>
      </c>
      <c r="AI51" s="6" t="s">
        <v>666</v>
      </c>
      <c r="AT51" s="6" t="s">
        <v>666</v>
      </c>
      <c r="BE51" s="6" t="s">
        <v>666</v>
      </c>
    </row>
    <row r="52" spans="1:67">
      <c r="A52" s="1" t="s">
        <v>1095</v>
      </c>
      <c r="B52" s="6">
        <f>(POWER(B49/B16, 1/33)-1)*100</f>
        <v>3.5677181745066067</v>
      </c>
      <c r="C52" s="6">
        <f t="shared" ref="C52:BN52" si="0">(POWER(C49/C16, 1/33)-1)*100</f>
        <v>6.9785799505660773</v>
      </c>
      <c r="D52" s="6">
        <f t="shared" si="0"/>
        <v>4.0372180001407187</v>
      </c>
      <c r="E52" s="6">
        <f t="shared" si="0"/>
        <v>3.7716988400793072</v>
      </c>
      <c r="F52" s="6">
        <f t="shared" si="0"/>
        <v>5.4255056602049434</v>
      </c>
      <c r="G52" s="6">
        <f t="shared" si="0"/>
        <v>4.2643781816569915</v>
      </c>
      <c r="H52" s="6">
        <f t="shared" si="0"/>
        <v>3.4985089125745938</v>
      </c>
      <c r="I52" s="6">
        <f t="shared" si="0"/>
        <v>3.8184270990971436</v>
      </c>
      <c r="J52" s="6">
        <f t="shared" si="0"/>
        <v>2.6553570495375434</v>
      </c>
      <c r="K52" s="6">
        <f t="shared" si="0"/>
        <v>2.5831793098981981</v>
      </c>
      <c r="L52" s="6">
        <f t="shared" si="0"/>
        <v>2.8753922569018098</v>
      </c>
      <c r="M52" s="6">
        <f t="shared" si="0"/>
        <v>1.82629332938542</v>
      </c>
      <c r="N52" s="6">
        <f t="shared" si="0"/>
        <v>3.4206619612568101</v>
      </c>
      <c r="O52" s="6">
        <f t="shared" si="0"/>
        <v>3.8770822197404131</v>
      </c>
      <c r="P52" s="6">
        <f t="shared" si="0"/>
        <v>2.7267230059967673</v>
      </c>
      <c r="Q52" s="6">
        <f t="shared" si="0"/>
        <v>1.9920426264922186</v>
      </c>
      <c r="R52" s="6">
        <f t="shared" si="0"/>
        <v>2.1346936944095285</v>
      </c>
      <c r="S52" s="6">
        <f t="shared" si="0"/>
        <v>1.7458364600357879</v>
      </c>
      <c r="T52" s="6">
        <f t="shared" si="0"/>
        <v>1.4890199134016013</v>
      </c>
      <c r="U52" s="6">
        <f t="shared" si="0"/>
        <v>1.9317478920460207</v>
      </c>
      <c r="V52" s="6">
        <f t="shared" si="0"/>
        <v>0.77191823512656743</v>
      </c>
      <c r="W52" s="6">
        <f t="shared" si="0"/>
        <v>1.387725112242455</v>
      </c>
      <c r="X52" s="6">
        <f t="shared" si="0"/>
        <v>-0.84442073271111528</v>
      </c>
      <c r="Y52" s="6">
        <f t="shared" si="0"/>
        <v>1.2907977779408553</v>
      </c>
      <c r="Z52" s="6">
        <f t="shared" si="0"/>
        <v>0.72831370593784417</v>
      </c>
      <c r="AA52" s="6">
        <f t="shared" si="0"/>
        <v>-0.1965180041298864</v>
      </c>
      <c r="AB52" s="6">
        <f t="shared" si="0"/>
        <v>1.4487673191206696</v>
      </c>
      <c r="AC52" s="6">
        <f t="shared" si="0"/>
        <v>-0.38595886541302749</v>
      </c>
      <c r="AD52" s="6">
        <f t="shared" si="0"/>
        <v>-1.6463150770460677</v>
      </c>
      <c r="AE52" s="6">
        <f t="shared" si="0"/>
        <v>6.4366802570448023E-2</v>
      </c>
      <c r="AF52" s="6">
        <f t="shared" si="0"/>
        <v>1.3152129563964721</v>
      </c>
      <c r="AG52" s="6">
        <f t="shared" si="0"/>
        <v>2.7260979991505785E-2</v>
      </c>
      <c r="AH52" s="6">
        <f t="shared" si="0"/>
        <v>-1.8186316724870921</v>
      </c>
      <c r="AI52" s="6">
        <f t="shared" si="0"/>
        <v>-0.49032895506369023</v>
      </c>
      <c r="AJ52" s="6">
        <f t="shared" si="0"/>
        <v>0.72387196939882603</v>
      </c>
      <c r="AK52" s="6">
        <f t="shared" si="0"/>
        <v>4.3044027857375156E-3</v>
      </c>
      <c r="AL52" s="6">
        <f t="shared" si="0"/>
        <v>-0.78635335371614046</v>
      </c>
      <c r="AM52" s="6">
        <f t="shared" si="0"/>
        <v>-0.40212532793010292</v>
      </c>
      <c r="AN52" s="6">
        <f t="shared" si="0"/>
        <v>-0.29004206015244005</v>
      </c>
      <c r="AO52" s="6">
        <f t="shared" si="0"/>
        <v>-1.0874029587508272</v>
      </c>
      <c r="AP52" s="6">
        <f t="shared" si="0"/>
        <v>-0.35570289894218954</v>
      </c>
      <c r="AQ52" s="6">
        <f t="shared" si="0"/>
        <v>-0.26069708571768713</v>
      </c>
      <c r="AR52" s="6">
        <f t="shared" si="0"/>
        <v>-9.7011102436139751E-2</v>
      </c>
      <c r="AS52" s="6">
        <f t="shared" si="0"/>
        <v>-0.16047969447940957</v>
      </c>
      <c r="AT52" s="6">
        <f t="shared" si="0"/>
        <v>0.74370049680894112</v>
      </c>
      <c r="AU52" s="6">
        <f t="shared" si="0"/>
        <v>2.4450537549187468</v>
      </c>
      <c r="AV52" s="6">
        <f t="shared" si="0"/>
        <v>1.6251419729129246</v>
      </c>
      <c r="AW52" s="6">
        <f t="shared" si="0"/>
        <v>1.0667039738373685</v>
      </c>
      <c r="AX52" s="6">
        <f t="shared" si="0"/>
        <v>1.7164229597803837</v>
      </c>
      <c r="AY52" s="6">
        <f t="shared" si="0"/>
        <v>0.98810208041175684</v>
      </c>
      <c r="AZ52" s="6">
        <f t="shared" si="0"/>
        <v>0.25332712577719185</v>
      </c>
      <c r="BA52" s="6">
        <f t="shared" si="0"/>
        <v>1.0143544555520023</v>
      </c>
      <c r="BB52" s="6">
        <f t="shared" si="0"/>
        <v>1.1480084079743547</v>
      </c>
      <c r="BC52" s="6">
        <f t="shared" si="0"/>
        <v>0.75218158599090756</v>
      </c>
      <c r="BD52" s="6">
        <f t="shared" si="0"/>
        <v>0.47917367250924769</v>
      </c>
      <c r="BE52" s="6">
        <f t="shared" si="0"/>
        <v>2.3559041162904526</v>
      </c>
      <c r="BF52" s="6">
        <f t="shared" si="0"/>
        <v>4.6465450325669178</v>
      </c>
      <c r="BG52" s="6">
        <f t="shared" si="0"/>
        <v>3.0196831518211953</v>
      </c>
      <c r="BH52" s="6">
        <f t="shared" si="0"/>
        <v>2.7232887800556771</v>
      </c>
      <c r="BI52" s="6">
        <f t="shared" si="0"/>
        <v>3.6794376726720701</v>
      </c>
      <c r="BJ52" s="6">
        <f t="shared" si="0"/>
        <v>2.7515024959585466</v>
      </c>
      <c r="BK52" s="6">
        <f t="shared" si="0"/>
        <v>2.0956189867426422</v>
      </c>
      <c r="BL52" s="6">
        <f t="shared" si="0"/>
        <v>2.5888041964237773</v>
      </c>
      <c r="BM52" s="6">
        <f t="shared" si="0"/>
        <v>1.9833846021119816</v>
      </c>
      <c r="BN52" s="6">
        <f t="shared" si="0"/>
        <v>1.797649492052944</v>
      </c>
      <c r="BO52" s="6">
        <f t="shared" ref="BO52" si="1">(POWER(BO49/BO16, 1/33)-1)*100</f>
        <v>1.9170922562664394</v>
      </c>
    </row>
    <row r="53" spans="1:67">
      <c r="B53" s="6" t="s">
        <v>31</v>
      </c>
      <c r="M53" s="6" t="s">
        <v>31</v>
      </c>
      <c r="X53" s="6" t="s">
        <v>31</v>
      </c>
      <c r="AI53" s="6" t="s">
        <v>31</v>
      </c>
      <c r="AT53" s="6" t="s">
        <v>31</v>
      </c>
      <c r="BE53" s="6" t="s">
        <v>31</v>
      </c>
    </row>
    <row r="54" spans="1:67">
      <c r="B54" s="6" t="s">
        <v>1163</v>
      </c>
    </row>
  </sheetData>
  <phoneticPr fontId="2" type="noConversion"/>
  <pageMargins left="0.74803149606299213" right="0.74803149606299213" top="0.98425196850393704" bottom="0.78740157480314965" header="0.51181102362204722" footer="0.51181102362204722"/>
  <pageSetup scale="85" orientation="landscape" r:id="rId1"/>
  <headerFooter alignWithMargins="0"/>
  <colBreaks count="6" manualBreakCount="6">
    <brk id="12" max="1048575" man="1"/>
    <brk id="23" max="1048575" man="1"/>
    <brk id="34" max="1048575" man="1"/>
    <brk id="45" max="1048575" man="1"/>
    <brk id="56" max="1048575" man="1"/>
    <brk id="72" max="1048575" man="1"/>
  </colBreaks>
</worksheet>
</file>

<file path=xl/worksheets/sheet13.xml><?xml version="1.0" encoding="utf-8"?>
<worksheet xmlns="http://schemas.openxmlformats.org/spreadsheetml/2006/main" xmlns:r="http://schemas.openxmlformats.org/officeDocument/2006/relationships">
  <sheetPr>
    <pageSetUpPr fitToPage="1"/>
  </sheetPr>
  <dimension ref="A1:L55"/>
  <sheetViews>
    <sheetView view="pageBreakPreview" zoomScaleSheetLayoutView="100" workbookViewId="0">
      <pane xSplit="1" ySplit="2" topLeftCell="B18" activePane="bottomRight" state="frozen"/>
      <selection activeCell="J107" sqref="J107"/>
      <selection pane="topRight" activeCell="J107" sqref="J107"/>
      <selection pane="bottomLeft" activeCell="J107" sqref="J107"/>
      <selection pane="bottomRight" activeCell="A49" sqref="A49"/>
    </sheetView>
  </sheetViews>
  <sheetFormatPr defaultColWidth="8.875" defaultRowHeight="12.75"/>
  <cols>
    <col min="1" max="1" width="51.375" customWidth="1"/>
    <col min="2" max="3" width="12.5" customWidth="1"/>
    <col min="4" max="4" width="8.875" customWidth="1"/>
    <col min="5" max="5" width="12.75" customWidth="1"/>
  </cols>
  <sheetData>
    <row r="1" spans="1:12">
      <c r="A1" t="s">
        <v>17</v>
      </c>
    </row>
    <row r="2" spans="1:12" ht="15" customHeight="1" thickBot="1">
      <c r="B2" t="s">
        <v>272</v>
      </c>
      <c r="C2" t="s">
        <v>366</v>
      </c>
      <c r="D2" t="s">
        <v>367</v>
      </c>
      <c r="E2" t="s">
        <v>368</v>
      </c>
      <c r="F2" t="s">
        <v>369</v>
      </c>
      <c r="G2" t="s">
        <v>370</v>
      </c>
      <c r="H2" t="s">
        <v>371</v>
      </c>
      <c r="I2" t="s">
        <v>372</v>
      </c>
      <c r="J2" t="s">
        <v>373</v>
      </c>
      <c r="K2" t="s">
        <v>374</v>
      </c>
      <c r="L2" t="s">
        <v>375</v>
      </c>
    </row>
    <row r="3" spans="1:12" ht="15" customHeight="1" thickTop="1">
      <c r="A3" t="s">
        <v>57</v>
      </c>
      <c r="B3">
        <f>'1'!H31</f>
        <v>47621.686336169158</v>
      </c>
      <c r="C3">
        <f>'1'!R31</f>
        <v>43592.905029960064</v>
      </c>
      <c r="D3">
        <f>'1'!AB31</f>
        <v>46489.276754071114</v>
      </c>
      <c r="E3">
        <f>'1'!AL31</f>
        <v>49289.679506736764</v>
      </c>
      <c r="F3">
        <f>'1'!AV31</f>
        <v>45008.468804287324</v>
      </c>
      <c r="G3">
        <f>'1'!BF31</f>
        <v>45301.958859276216</v>
      </c>
      <c r="H3">
        <f>'1'!BP31</f>
        <v>50525.167620989516</v>
      </c>
      <c r="I3">
        <f>'1'!BZ31</f>
        <v>47359.343753369518</v>
      </c>
      <c r="J3">
        <f>'1'!CJ31</f>
        <v>44146.221026631705</v>
      </c>
      <c r="K3">
        <f>'1'!CT31</f>
        <v>54906.291982028924</v>
      </c>
      <c r="L3">
        <f>'1'!DD31</f>
        <v>50886.3940922369</v>
      </c>
    </row>
    <row r="4" spans="1:12" ht="15" customHeight="1" thickBot="1">
      <c r="A4" t="s">
        <v>59</v>
      </c>
      <c r="B4">
        <f>B3/$B3*100</f>
        <v>100</v>
      </c>
      <c r="C4">
        <f t="shared" ref="C4:L4" si="0">C3/$B3*100</f>
        <v>91.540028049890381</v>
      </c>
      <c r="D4">
        <f t="shared" si="0"/>
        <v>97.622071645879601</v>
      </c>
      <c r="E4">
        <f t="shared" si="0"/>
        <v>103.50259156887678</v>
      </c>
      <c r="F4">
        <f t="shared" si="0"/>
        <v>94.512547259593646</v>
      </c>
      <c r="G4">
        <f t="shared" si="0"/>
        <v>95.128842224280746</v>
      </c>
      <c r="H4">
        <f t="shared" si="0"/>
        <v>106.09697284620334</v>
      </c>
      <c r="I4">
        <f t="shared" si="0"/>
        <v>99.449111102560039</v>
      </c>
      <c r="J4">
        <f t="shared" si="0"/>
        <v>92.701927258510779</v>
      </c>
      <c r="K4">
        <f t="shared" si="0"/>
        <v>115.29682421247446</v>
      </c>
      <c r="L4">
        <f t="shared" si="0"/>
        <v>106.85550640315769</v>
      </c>
    </row>
    <row r="5" spans="1:12" ht="15" customHeight="1" thickTop="1">
      <c r="A5" t="s">
        <v>58</v>
      </c>
      <c r="B5">
        <f>'2'!H31</f>
        <v>261550.66521308993</v>
      </c>
      <c r="C5">
        <f>'2'!R31</f>
        <v>390258.89563075599</v>
      </c>
      <c r="D5">
        <f>'2'!AB31</f>
        <v>192102.88898050081</v>
      </c>
      <c r="E5">
        <f>'2'!AL31</f>
        <v>195836.71180848207</v>
      </c>
      <c r="F5">
        <f>'2'!AV31</f>
        <v>229476.67188218448</v>
      </c>
      <c r="G5">
        <f>'2'!BF31</f>
        <v>226708.29402572601</v>
      </c>
      <c r="H5">
        <f>'2'!BP31</f>
        <v>236234.35014359767</v>
      </c>
      <c r="I5">
        <f>'2'!BZ31</f>
        <v>242938.5497915872</v>
      </c>
      <c r="J5">
        <f>'2'!CJ31</f>
        <v>326379.54346215981</v>
      </c>
      <c r="K5">
        <f>'2'!CT31</f>
        <v>429264.41430051351</v>
      </c>
      <c r="L5">
        <f>'2'!DD31</f>
        <v>268093.4025699441</v>
      </c>
    </row>
    <row r="6" spans="1:12" ht="15" customHeight="1" thickBot="1">
      <c r="A6" t="s">
        <v>60</v>
      </c>
      <c r="B6">
        <f>B5/$B5*100</f>
        <v>100</v>
      </c>
      <c r="C6">
        <f t="shared" ref="C6:L6" si="1">C5/$B5*100</f>
        <v>149.20967427584449</v>
      </c>
      <c r="D6">
        <f t="shared" si="1"/>
        <v>73.447677460117035</v>
      </c>
      <c r="E6">
        <f t="shared" si="1"/>
        <v>74.875248988157011</v>
      </c>
      <c r="F6">
        <f t="shared" si="1"/>
        <v>87.736986520460874</v>
      </c>
      <c r="G6">
        <f t="shared" si="1"/>
        <v>86.678538493114814</v>
      </c>
      <c r="H6">
        <f t="shared" si="1"/>
        <v>90.320684121041467</v>
      </c>
      <c r="I6">
        <f t="shared" si="1"/>
        <v>92.883934970557576</v>
      </c>
      <c r="J6">
        <f t="shared" si="1"/>
        <v>124.7863557128607</v>
      </c>
      <c r="K6">
        <f t="shared" si="1"/>
        <v>164.1228531958748</v>
      </c>
      <c r="L6">
        <f t="shared" si="1"/>
        <v>102.50151814812769</v>
      </c>
    </row>
    <row r="7" spans="1:12" ht="15" customHeight="1" thickTop="1">
      <c r="A7" t="s">
        <v>29</v>
      </c>
    </row>
    <row r="8" spans="1:12" ht="15" customHeight="1">
      <c r="A8" t="s">
        <v>233</v>
      </c>
      <c r="B8">
        <f>'a17'!B30</f>
        <v>0.316</v>
      </c>
      <c r="C8">
        <f>'a17'!D30</f>
        <v>0.29799999999999999</v>
      </c>
      <c r="D8">
        <f>'a17'!F30</f>
        <v>0.26800000000000002</v>
      </c>
      <c r="E8">
        <f>'a17'!H30</f>
        <v>0.29399999999999998</v>
      </c>
      <c r="F8">
        <f>'a17'!J30</f>
        <v>0.28499999999999998</v>
      </c>
      <c r="G8">
        <f>'a17'!L30</f>
        <v>0.29299999999999998</v>
      </c>
      <c r="H8">
        <f>'a17'!N30</f>
        <v>0.31900000000000001</v>
      </c>
      <c r="I8">
        <f>'a17'!P30</f>
        <v>0.309</v>
      </c>
      <c r="J8">
        <f>'a17'!R30</f>
        <v>0.32400000000000001</v>
      </c>
      <c r="K8">
        <f>'a17'!T30</f>
        <v>0.314</v>
      </c>
      <c r="L8">
        <f>'a17'!V30</f>
        <v>0.31900000000000001</v>
      </c>
    </row>
    <row r="9" spans="1:12" ht="15" customHeight="1">
      <c r="A9" t="s">
        <v>61</v>
      </c>
      <c r="B9">
        <f>B8/$B8*100</f>
        <v>100</v>
      </c>
      <c r="C9">
        <f t="shared" ref="C9:L9" si="2">C8/$B8*100</f>
        <v>94.303797468354418</v>
      </c>
      <c r="D9">
        <f t="shared" si="2"/>
        <v>84.810126582278485</v>
      </c>
      <c r="E9">
        <f t="shared" si="2"/>
        <v>93.037974683544306</v>
      </c>
      <c r="F9">
        <f t="shared" si="2"/>
        <v>90.189873417721515</v>
      </c>
      <c r="G9">
        <f t="shared" si="2"/>
        <v>92.721518987341767</v>
      </c>
      <c r="H9">
        <f t="shared" si="2"/>
        <v>100.9493670886076</v>
      </c>
      <c r="I9">
        <f t="shared" si="2"/>
        <v>97.784810126582272</v>
      </c>
      <c r="J9">
        <f t="shared" si="2"/>
        <v>102.53164556962024</v>
      </c>
      <c r="K9">
        <f t="shared" si="2"/>
        <v>99.367088607594937</v>
      </c>
      <c r="L9">
        <f t="shared" si="2"/>
        <v>100.9493670886076</v>
      </c>
    </row>
    <row r="10" spans="1:12" ht="15" customHeight="1">
      <c r="A10" t="s">
        <v>234</v>
      </c>
      <c r="B10">
        <f>'a18'!D31</f>
        <v>7.7497559999999993E-2</v>
      </c>
      <c r="C10">
        <f>'a18'!H31</f>
        <v>8.5832459999999985E-2</v>
      </c>
      <c r="D10">
        <f>'a18'!L31</f>
        <v>5.3524800000000011E-2</v>
      </c>
      <c r="E10">
        <f>'a18'!P31</f>
        <v>8.1682019999999994E-2</v>
      </c>
      <c r="F10">
        <f>'a18'!T31</f>
        <v>8.3263950000000003E-2</v>
      </c>
      <c r="G10">
        <f>'a18'!X31</f>
        <v>6.9378120000000001E-2</v>
      </c>
      <c r="H10">
        <f>'a18'!AB31</f>
        <v>7.9476389999999994E-2</v>
      </c>
      <c r="I10">
        <f>'a18'!AF31</f>
        <v>8.7026939999999997E-2</v>
      </c>
      <c r="J10">
        <f>'a18'!AJ31</f>
        <v>0.10463040000000001</v>
      </c>
      <c r="K10">
        <f>'a18'!AN31</f>
        <v>5.0519700000000001E-2</v>
      </c>
      <c r="L10">
        <f>'a18'!AR31</f>
        <v>9.8217629999999986E-2</v>
      </c>
    </row>
    <row r="11" spans="1:12" ht="15" customHeight="1">
      <c r="A11" t="s">
        <v>62</v>
      </c>
      <c r="B11">
        <f>B10/$B10*100</f>
        <v>100</v>
      </c>
      <c r="C11">
        <f t="shared" ref="C11:L11" si="3">C10/$B10*100</f>
        <v>110.75504828797189</v>
      </c>
      <c r="D11">
        <f t="shared" si="3"/>
        <v>69.066432543166542</v>
      </c>
      <c r="E11">
        <f t="shared" si="3"/>
        <v>105.39947322212467</v>
      </c>
      <c r="F11">
        <f t="shared" si="3"/>
        <v>107.44073748902548</v>
      </c>
      <c r="G11">
        <f t="shared" si="3"/>
        <v>89.522973368451858</v>
      </c>
      <c r="H11">
        <f t="shared" si="3"/>
        <v>102.55340942347088</v>
      </c>
      <c r="I11">
        <f t="shared" si="3"/>
        <v>112.2963613306019</v>
      </c>
      <c r="J11">
        <f t="shared" si="3"/>
        <v>135.01121841771538</v>
      </c>
      <c r="K11">
        <f t="shared" si="3"/>
        <v>65.188762071992983</v>
      </c>
      <c r="L11">
        <f t="shared" si="3"/>
        <v>126.73641595941858</v>
      </c>
    </row>
    <row r="12" spans="1:12" ht="15" customHeight="1">
      <c r="A12" t="s">
        <v>32</v>
      </c>
      <c r="B12">
        <f>B9*0.25+B11*0.75</f>
        <v>100</v>
      </c>
      <c r="C12">
        <f>C9*0.25+C11*0.75</f>
        <v>106.64223558306753</v>
      </c>
      <c r="D12">
        <f t="shared" ref="D12:L12" si="4">D9*0.25+D11*0.75</f>
        <v>73.002356052944521</v>
      </c>
      <c r="E12">
        <f t="shared" si="4"/>
        <v>102.30909858747957</v>
      </c>
      <c r="F12">
        <f t="shared" si="4"/>
        <v>103.12802147119949</v>
      </c>
      <c r="G12">
        <f t="shared" si="4"/>
        <v>90.322609773174335</v>
      </c>
      <c r="H12">
        <f t="shared" si="4"/>
        <v>102.15239883975505</v>
      </c>
      <c r="I12">
        <f t="shared" si="4"/>
        <v>108.66847352959699</v>
      </c>
      <c r="J12">
        <f t="shared" si="4"/>
        <v>126.8913252056916</v>
      </c>
      <c r="K12">
        <f t="shared" si="4"/>
        <v>73.733343705893475</v>
      </c>
      <c r="L12">
        <f t="shared" si="4"/>
        <v>120.28965374171582</v>
      </c>
    </row>
    <row r="13" spans="1:12" ht="15" customHeight="1" thickBot="1">
      <c r="A13" t="s">
        <v>33</v>
      </c>
      <c r="B13">
        <f>200-B12</f>
        <v>100</v>
      </c>
      <c r="C13">
        <f t="shared" ref="C13:L13" si="5">200-C12</f>
        <v>93.357764416932469</v>
      </c>
      <c r="D13">
        <f t="shared" si="5"/>
        <v>126.99764394705548</v>
      </c>
      <c r="E13">
        <f t="shared" si="5"/>
        <v>97.690901412520432</v>
      </c>
      <c r="F13">
        <f t="shared" si="5"/>
        <v>96.871978528800511</v>
      </c>
      <c r="G13">
        <f t="shared" si="5"/>
        <v>109.67739022682566</v>
      </c>
      <c r="H13">
        <f t="shared" si="5"/>
        <v>97.847601160244949</v>
      </c>
      <c r="I13">
        <f t="shared" si="5"/>
        <v>91.331526470403006</v>
      </c>
      <c r="J13">
        <f t="shared" si="5"/>
        <v>73.108674794308399</v>
      </c>
      <c r="K13">
        <f t="shared" si="5"/>
        <v>126.26665629410653</v>
      </c>
      <c r="L13">
        <f t="shared" si="5"/>
        <v>79.710346258284176</v>
      </c>
    </row>
    <row r="14" spans="1:12" ht="15" customHeight="1" thickTop="1">
      <c r="A14" t="s">
        <v>34</v>
      </c>
    </row>
    <row r="15" spans="1:12" ht="15" customHeight="1">
      <c r="A15" t="s">
        <v>35</v>
      </c>
    </row>
    <row r="16" spans="1:12" ht="15" customHeight="1">
      <c r="A16" t="s">
        <v>450</v>
      </c>
      <c r="B16">
        <f>'a20 (2)'!B30</f>
        <v>6.3</v>
      </c>
      <c r="C16">
        <f>'a20 (2)'!C30</f>
        <v>14.8</v>
      </c>
      <c r="D16">
        <f>'a20 (2)'!D30</f>
        <v>11.1</v>
      </c>
      <c r="E16">
        <f>'a20 (2)'!E30</f>
        <v>7.9</v>
      </c>
      <c r="F16">
        <f>'a20 (2)'!F30</f>
        <v>8.6999999999999993</v>
      </c>
      <c r="G16">
        <f>'a20 (2)'!G30</f>
        <v>8.1</v>
      </c>
      <c r="H16">
        <f>'a20 (2)'!H30</f>
        <v>6.3</v>
      </c>
      <c r="I16">
        <f>'a20 (2)'!I30</f>
        <v>4.3</v>
      </c>
      <c r="J16">
        <f>'a20 (2)'!J30</f>
        <v>4.7</v>
      </c>
      <c r="K16">
        <f>'a20 (2)'!K30</f>
        <v>3.5</v>
      </c>
      <c r="L16">
        <f>'a20 (2)'!L30</f>
        <v>4.8</v>
      </c>
    </row>
    <row r="17" spans="1:12" ht="15" customHeight="1">
      <c r="A17" t="s">
        <v>451</v>
      </c>
      <c r="B17">
        <f>'4'!C33</f>
        <v>0.77694610778443096</v>
      </c>
      <c r="C17">
        <f>'4'!J33</f>
        <v>0.35279441117764454</v>
      </c>
      <c r="D17">
        <f>'4'!Q33</f>
        <v>0.53742514970059874</v>
      </c>
      <c r="E17">
        <f>'4'!X33</f>
        <v>0.69710578842315363</v>
      </c>
      <c r="F17">
        <f>'4'!AE33</f>
        <v>0.65718562874251496</v>
      </c>
      <c r="G17">
        <f>'4'!AL33</f>
        <v>0.6871257485029939</v>
      </c>
      <c r="H17">
        <f>'4'!AS33</f>
        <v>0.77694610778443096</v>
      </c>
      <c r="I17">
        <f>'4'!AZ33</f>
        <v>0.87674650698602785</v>
      </c>
      <c r="J17">
        <f>'4'!BG33</f>
        <v>0.85678642714570852</v>
      </c>
      <c r="K17">
        <f>'4'!BN33</f>
        <v>0.91666666666666663</v>
      </c>
      <c r="L17">
        <f>'4'!BU33</f>
        <v>0.85179640718562866</v>
      </c>
    </row>
    <row r="18" spans="1:12" ht="15" customHeight="1">
      <c r="A18" t="s">
        <v>63</v>
      </c>
      <c r="B18">
        <f>B17/$B17*100</f>
        <v>100</v>
      </c>
      <c r="C18">
        <f t="shared" ref="C18:L18" si="6">C17/$B17*100</f>
        <v>45.407835581245976</v>
      </c>
      <c r="D18">
        <f t="shared" si="6"/>
        <v>69.171483622350678</v>
      </c>
      <c r="E18">
        <f t="shared" si="6"/>
        <v>89.723827874116907</v>
      </c>
      <c r="F18">
        <f t="shared" si="6"/>
        <v>84.585741811175353</v>
      </c>
      <c r="G18">
        <f t="shared" si="6"/>
        <v>88.439306358381515</v>
      </c>
      <c r="H18">
        <f t="shared" si="6"/>
        <v>100</v>
      </c>
      <c r="I18">
        <f t="shared" si="6"/>
        <v>112.84521515735391</v>
      </c>
      <c r="J18">
        <f t="shared" si="6"/>
        <v>110.27617212588312</v>
      </c>
      <c r="K18">
        <f t="shared" si="6"/>
        <v>117.98330122029546</v>
      </c>
      <c r="L18">
        <f t="shared" si="6"/>
        <v>109.63391136801543</v>
      </c>
    </row>
    <row r="19" spans="1:12" ht="15" customHeight="1">
      <c r="A19" t="s">
        <v>36</v>
      </c>
      <c r="B19">
        <f>'a19'!D32</f>
        <v>46.923069969264148</v>
      </c>
      <c r="C19">
        <f>'a19'!G32</f>
        <v>105.9245283018868</v>
      </c>
      <c r="D19">
        <f>'a19'!J32</f>
        <v>101.17647058823529</v>
      </c>
      <c r="E19">
        <f>'a19'!M32</f>
        <v>79.683377308707122</v>
      </c>
      <c r="F19">
        <f>'a19'!P32</f>
        <v>103.45671641791046</v>
      </c>
      <c r="G19">
        <f>'a19'!S32</f>
        <v>54.649817295980519</v>
      </c>
      <c r="H19">
        <f>'a19'!V32</f>
        <v>30.842420059811367</v>
      </c>
      <c r="I19">
        <f>'a19'!Y32</f>
        <v>46.700757575757585</v>
      </c>
      <c r="J19">
        <f>'a19'!AB32</f>
        <v>45.344398340248958</v>
      </c>
      <c r="K19">
        <f>'a19'!AE32</f>
        <v>32.92116788321168</v>
      </c>
      <c r="L19">
        <f>'a19'!AH32</f>
        <v>41.354477611940297</v>
      </c>
    </row>
    <row r="20" spans="1:12" ht="15" customHeight="1">
      <c r="A20" t="s">
        <v>37</v>
      </c>
      <c r="B20">
        <f>'a23'!B29</f>
        <v>40.555077923775471</v>
      </c>
      <c r="C20">
        <f>'a23'!C29</f>
        <v>41.957654436438986</v>
      </c>
      <c r="D20">
        <f>'a23'!D29</f>
        <v>48.081936231874124</v>
      </c>
      <c r="E20">
        <f>'a23'!E29</f>
        <v>43.789101436944328</v>
      </c>
      <c r="F20">
        <f>'a23'!F29</f>
        <v>44.163904980320957</v>
      </c>
      <c r="G20">
        <f>'a23'!G29</f>
        <v>42.672348735736612</v>
      </c>
      <c r="H20">
        <f>'a23'!H29</f>
        <v>40.049730363250795</v>
      </c>
      <c r="I20">
        <f>'a23'!I29</f>
        <v>43.147007462891182</v>
      </c>
      <c r="J20">
        <f>'a23'!J29</f>
        <v>43.609146014679609</v>
      </c>
      <c r="K20">
        <f>'a23'!K29</f>
        <v>40.567543837683488</v>
      </c>
      <c r="L20">
        <f>'a23'!L29</f>
        <v>41.164598389929651</v>
      </c>
    </row>
    <row r="21" spans="1:12" ht="15" customHeight="1">
      <c r="A21" t="s">
        <v>453</v>
      </c>
      <c r="B21">
        <f>B19*B20</f>
        <v>1902.9687590262763</v>
      </c>
      <c r="C21">
        <f t="shared" ref="C21:L21" si="7">C19*C20</f>
        <v>4444.344754833367</v>
      </c>
      <c r="D21">
        <f t="shared" si="7"/>
        <v>4864.7606069896174</v>
      </c>
      <c r="E21">
        <f t="shared" si="7"/>
        <v>3489.263491809284</v>
      </c>
      <c r="F21">
        <f t="shared" si="7"/>
        <v>4569.0525934566085</v>
      </c>
      <c r="G21">
        <f t="shared" si="7"/>
        <v>2332.0360619983712</v>
      </c>
      <c r="H21">
        <f t="shared" si="7"/>
        <v>1235.2306071455628</v>
      </c>
      <c r="I21">
        <f t="shared" si="7"/>
        <v>2014.9979356438844</v>
      </c>
      <c r="J21">
        <f t="shared" si="7"/>
        <v>1977.4304881677126</v>
      </c>
      <c r="K21">
        <f t="shared" si="7"/>
        <v>1335.5309212899276</v>
      </c>
      <c r="L21">
        <f t="shared" si="7"/>
        <v>1702.3404625208593</v>
      </c>
    </row>
    <row r="22" spans="1:12" ht="15" customHeight="1">
      <c r="A22" t="s">
        <v>64</v>
      </c>
      <c r="B22">
        <f>B21/$B21*100</f>
        <v>100</v>
      </c>
      <c r="C22">
        <f t="shared" ref="C22:L22" si="8">C21/$B21*100</f>
        <v>233.54796203314859</v>
      </c>
      <c r="D22">
        <f t="shared" si="8"/>
        <v>255.64059230687795</v>
      </c>
      <c r="E22">
        <f t="shared" si="8"/>
        <v>183.35894771045497</v>
      </c>
      <c r="F22">
        <f t="shared" si="8"/>
        <v>240.10129287642806</v>
      </c>
      <c r="G22">
        <f t="shared" si="8"/>
        <v>122.54725943013605</v>
      </c>
      <c r="H22">
        <f t="shared" si="8"/>
        <v>64.910713919319079</v>
      </c>
      <c r="I22">
        <f t="shared" si="8"/>
        <v>105.88707387266471</v>
      </c>
      <c r="J22">
        <f t="shared" si="8"/>
        <v>103.91292441288091</v>
      </c>
      <c r="K22">
        <f t="shared" si="8"/>
        <v>70.181442283545465</v>
      </c>
      <c r="L22">
        <f t="shared" si="8"/>
        <v>89.457089321420284</v>
      </c>
    </row>
    <row r="23" spans="1:12" ht="15" customHeight="1">
      <c r="A23" t="s">
        <v>452</v>
      </c>
      <c r="B23">
        <f t="shared" ref="B23:L23" si="9">B18*0.8+B22*0.2</f>
        <v>100</v>
      </c>
      <c r="C23">
        <f t="shared" si="9"/>
        <v>83.035860871626511</v>
      </c>
      <c r="D23">
        <f t="shared" si="9"/>
        <v>106.46530535925613</v>
      </c>
      <c r="E23">
        <f t="shared" si="9"/>
        <v>108.45085184138452</v>
      </c>
      <c r="F23">
        <f t="shared" si="9"/>
        <v>115.68885202422589</v>
      </c>
      <c r="G23">
        <f t="shared" si="9"/>
        <v>95.260896972732425</v>
      </c>
      <c r="H23">
        <f t="shared" si="9"/>
        <v>92.982142783863821</v>
      </c>
      <c r="I23">
        <f t="shared" si="9"/>
        <v>111.45358690041608</v>
      </c>
      <c r="J23">
        <f t="shared" si="9"/>
        <v>109.00352258328269</v>
      </c>
      <c r="K23">
        <f t="shared" si="9"/>
        <v>108.42292943294547</v>
      </c>
      <c r="L23">
        <f t="shared" si="9"/>
        <v>105.5985469586964</v>
      </c>
    </row>
    <row r="24" spans="1:12" ht="15" customHeight="1">
      <c r="A24" t="s">
        <v>38</v>
      </c>
    </row>
    <row r="25" spans="1:12" ht="15" customHeight="1">
      <c r="A25" t="s">
        <v>39</v>
      </c>
      <c r="B25">
        <f>'a26'!B40</f>
        <v>5.9302889708226241</v>
      </c>
      <c r="C25">
        <f>'a26'!C40</f>
        <v>5.6144539176890129</v>
      </c>
      <c r="D25">
        <f>'a26'!D40</f>
        <v>6.9143303001556218</v>
      </c>
      <c r="E25">
        <f>'a26'!E40</f>
        <v>6.9408192837529459</v>
      </c>
      <c r="F25">
        <f>'a26'!F40</f>
        <v>7.1265447002660745</v>
      </c>
      <c r="G25">
        <f>'a26'!G40</f>
        <v>5.6995784916505219</v>
      </c>
      <c r="H25">
        <f>'a26'!H40</f>
        <v>6.520609021572545</v>
      </c>
      <c r="I25">
        <f>'a26'!I40</f>
        <v>6.3795379454463701</v>
      </c>
      <c r="J25">
        <f>'a26'!J40</f>
        <v>5.5587321361101489</v>
      </c>
      <c r="K25">
        <f>'a26'!K40</f>
        <v>4.6509399401624609</v>
      </c>
      <c r="L25">
        <f>'a26'!L40</f>
        <v>5.5255742515081359</v>
      </c>
    </row>
    <row r="26" spans="1:12" ht="15" customHeight="1">
      <c r="A26" t="s">
        <v>65</v>
      </c>
      <c r="B26">
        <f>B25/$B25*100</f>
        <v>100</v>
      </c>
      <c r="C26">
        <f t="shared" ref="C26:L26" si="10">C25/$B25*100</f>
        <v>94.67420466881903</v>
      </c>
      <c r="D26">
        <f t="shared" si="10"/>
        <v>116.59348025323118</v>
      </c>
      <c r="E26">
        <f t="shared" si="10"/>
        <v>117.04015298246327</v>
      </c>
      <c r="F26">
        <f t="shared" si="10"/>
        <v>120.17196354729256</v>
      </c>
      <c r="G26">
        <f t="shared" si="10"/>
        <v>96.109625006349404</v>
      </c>
      <c r="H26">
        <f t="shared" si="10"/>
        <v>109.95432184931173</v>
      </c>
      <c r="I26">
        <f t="shared" si="10"/>
        <v>107.57549888098335</v>
      </c>
      <c r="J26">
        <f t="shared" si="10"/>
        <v>93.734591407930424</v>
      </c>
      <c r="K26">
        <f t="shared" si="10"/>
        <v>78.426868623862404</v>
      </c>
      <c r="L26">
        <f t="shared" si="10"/>
        <v>93.175463770725017</v>
      </c>
    </row>
    <row r="27" spans="1:12" ht="15" customHeight="1">
      <c r="A27" t="s">
        <v>40</v>
      </c>
      <c r="B27">
        <f>200-B26</f>
        <v>100</v>
      </c>
      <c r="C27">
        <f t="shared" ref="C27:L27" si="11">200-C26</f>
        <v>105.32579533118097</v>
      </c>
      <c r="D27">
        <f t="shared" si="11"/>
        <v>83.406519746768822</v>
      </c>
      <c r="E27">
        <f t="shared" si="11"/>
        <v>82.959847017536731</v>
      </c>
      <c r="F27">
        <f t="shared" si="11"/>
        <v>79.828036452707437</v>
      </c>
      <c r="G27">
        <f t="shared" si="11"/>
        <v>103.8903749936506</v>
      </c>
      <c r="H27">
        <f t="shared" si="11"/>
        <v>90.045678150688275</v>
      </c>
      <c r="I27">
        <f t="shared" si="11"/>
        <v>92.424501119016654</v>
      </c>
      <c r="J27">
        <f t="shared" si="11"/>
        <v>106.26540859206958</v>
      </c>
      <c r="K27">
        <f t="shared" si="11"/>
        <v>121.5731313761376</v>
      </c>
      <c r="L27">
        <f t="shared" si="11"/>
        <v>106.82453622927498</v>
      </c>
    </row>
    <row r="28" spans="1:12" ht="15" customHeight="1">
      <c r="A28" t="s">
        <v>41</v>
      </c>
    </row>
    <row r="29" spans="1:12" ht="15" customHeight="1">
      <c r="A29" t="s">
        <v>235</v>
      </c>
      <c r="B29">
        <f>'a27'!H30</f>
        <v>0.11903999999999998</v>
      </c>
      <c r="C29">
        <f>'a27'!O30</f>
        <v>0.14655600000000002</v>
      </c>
      <c r="D29">
        <f>'a27'!V30</f>
        <v>8.6954999999999991E-2</v>
      </c>
      <c r="E29">
        <f>'a27'!AC30</f>
        <v>0.12425700000000001</v>
      </c>
      <c r="F29">
        <f>'a27'!AJ30</f>
        <v>0.12757399999999999</v>
      </c>
      <c r="G29">
        <f>'a27'!AQ30</f>
        <v>7.8009999999999996E-2</v>
      </c>
      <c r="H29">
        <f>'a27'!AX30</f>
        <v>0.12934999999999999</v>
      </c>
      <c r="I29">
        <f>'a27'!BE30</f>
        <v>0.11262499999999999</v>
      </c>
      <c r="J29">
        <f>'a27'!BL30</f>
        <v>0.16826400000000002</v>
      </c>
      <c r="K29">
        <f>'a27'!BS30</f>
        <v>7.9212000000000005E-2</v>
      </c>
      <c r="L29">
        <f>'a27'!BZ30</f>
        <v>0.17199</v>
      </c>
    </row>
    <row r="30" spans="1:12" ht="15" customHeight="1">
      <c r="A30" t="s">
        <v>66</v>
      </c>
      <c r="B30">
        <f>B29/$B29*100</f>
        <v>100</v>
      </c>
      <c r="C30">
        <f t="shared" ref="C30:L30" si="12">C29/$B29*100</f>
        <v>123.11491935483873</v>
      </c>
      <c r="D30">
        <f t="shared" si="12"/>
        <v>73.046875</v>
      </c>
      <c r="E30">
        <f t="shared" si="12"/>
        <v>104.382560483871</v>
      </c>
      <c r="F30">
        <f t="shared" si="12"/>
        <v>107.1690188172043</v>
      </c>
      <c r="G30">
        <f t="shared" si="12"/>
        <v>65.532594086021518</v>
      </c>
      <c r="H30">
        <f t="shared" si="12"/>
        <v>108.66095430107528</v>
      </c>
      <c r="I30">
        <f t="shared" si="12"/>
        <v>94.61105510752688</v>
      </c>
      <c r="J30">
        <f t="shared" si="12"/>
        <v>141.35080645161295</v>
      </c>
      <c r="K30">
        <f t="shared" si="12"/>
        <v>66.542338709677438</v>
      </c>
      <c r="L30">
        <f t="shared" si="12"/>
        <v>144.48084677419357</v>
      </c>
    </row>
    <row r="31" spans="1:12" ht="15" customHeight="1">
      <c r="A31" t="s">
        <v>42</v>
      </c>
      <c r="B31">
        <f>'a27'!E30</f>
        <v>1.1355141226894392</v>
      </c>
      <c r="C31">
        <f>'a27'!L30</f>
        <v>0.66936197963561128</v>
      </c>
      <c r="D31">
        <f>'a27'!S30</f>
        <v>0.9823939417846298</v>
      </c>
      <c r="E31">
        <f>'a27'!Z30</f>
        <v>1.0402974462504255</v>
      </c>
      <c r="F31">
        <f>'a27'!AG30</f>
        <v>0.92067589675289341</v>
      </c>
      <c r="G31">
        <f>'a27'!AN30</f>
        <v>1.29846850645288</v>
      </c>
      <c r="H31">
        <f>'a27'!AU30</f>
        <v>1.1128231243773883</v>
      </c>
      <c r="I31">
        <f>'a27'!BB30</f>
        <v>1.0381328523597717</v>
      </c>
      <c r="J31">
        <f>'a27'!BI30</f>
        <v>0.95481136536915423</v>
      </c>
      <c r="K31">
        <f>'a27'!BP30</f>
        <v>1.1803914904467421</v>
      </c>
      <c r="L31">
        <f>'a27'!BW30</f>
        <v>1.1462762546830187</v>
      </c>
    </row>
    <row r="32" spans="1:12" ht="15" customHeight="1">
      <c r="A32" t="s">
        <v>67</v>
      </c>
      <c r="B32">
        <f>B31/$B31*100</f>
        <v>100</v>
      </c>
      <c r="C32">
        <f t="shared" ref="C32:L32" si="13">C31/$B31*100</f>
        <v>58.947922025861089</v>
      </c>
      <c r="D32">
        <f t="shared" si="13"/>
        <v>86.515343328170346</v>
      </c>
      <c r="E32">
        <f t="shared" si="13"/>
        <v>91.614663830556751</v>
      </c>
      <c r="F32">
        <f t="shared" si="13"/>
        <v>81.080092123583071</v>
      </c>
      <c r="G32">
        <f t="shared" si="13"/>
        <v>114.35071396359977</v>
      </c>
      <c r="H32">
        <f t="shared" si="13"/>
        <v>98.00169827405513</v>
      </c>
      <c r="I32">
        <f t="shared" si="13"/>
        <v>91.424037060937451</v>
      </c>
      <c r="J32">
        <f t="shared" si="13"/>
        <v>84.086260689361168</v>
      </c>
      <c r="K32">
        <f t="shared" si="13"/>
        <v>103.95216288908955</v>
      </c>
      <c r="L32">
        <f t="shared" si="13"/>
        <v>100.94777614637584</v>
      </c>
    </row>
    <row r="33" spans="1:12" ht="15" customHeight="1">
      <c r="A33" t="s">
        <v>43</v>
      </c>
      <c r="B33">
        <f>B30*B32/100</f>
        <v>100</v>
      </c>
      <c r="C33">
        <f t="shared" ref="C33:L33" si="14">C30*C32/100</f>
        <v>72.573686663492097</v>
      </c>
      <c r="D33">
        <f t="shared" si="14"/>
        <v>63.19675469674943</v>
      </c>
      <c r="E33">
        <f t="shared" si="14"/>
        <v>95.62973188502599</v>
      </c>
      <c r="F33">
        <f t="shared" si="14"/>
        <v>86.892739184929326</v>
      </c>
      <c r="G33">
        <f t="shared" si="14"/>
        <v>74.936989216233371</v>
      </c>
      <c r="H33">
        <f t="shared" si="14"/>
        <v>106.48958057584872</v>
      </c>
      <c r="I33">
        <f t="shared" si="14"/>
        <v>86.49724608524933</v>
      </c>
      <c r="J33">
        <f t="shared" si="14"/>
        <v>118.85660759941761</v>
      </c>
      <c r="K33">
        <f t="shared" si="14"/>
        <v>69.172200325693581</v>
      </c>
      <c r="L33">
        <f t="shared" si="14"/>
        <v>145.8502017760012</v>
      </c>
    </row>
    <row r="34" spans="1:12" ht="15" customHeight="1">
      <c r="A34" t="s">
        <v>44</v>
      </c>
      <c r="B34">
        <f>200-B33</f>
        <v>100</v>
      </c>
      <c r="C34">
        <f t="shared" ref="C34:L34" si="15">200-C33</f>
        <v>127.4263133365079</v>
      </c>
      <c r="D34">
        <f t="shared" si="15"/>
        <v>136.80324530325058</v>
      </c>
      <c r="E34">
        <f t="shared" si="15"/>
        <v>104.37026811497401</v>
      </c>
      <c r="F34">
        <f t="shared" si="15"/>
        <v>113.10726081507067</v>
      </c>
      <c r="G34">
        <f t="shared" si="15"/>
        <v>125.06301078376663</v>
      </c>
      <c r="H34">
        <f t="shared" si="15"/>
        <v>93.51041942415128</v>
      </c>
      <c r="I34">
        <f t="shared" si="15"/>
        <v>113.50275391475067</v>
      </c>
      <c r="J34">
        <f t="shared" si="15"/>
        <v>81.143392400582385</v>
      </c>
      <c r="K34">
        <f t="shared" si="15"/>
        <v>130.82779967430642</v>
      </c>
      <c r="L34">
        <f t="shared" si="15"/>
        <v>54.1497982239988</v>
      </c>
    </row>
    <row r="35" spans="1:12" ht="15" customHeight="1">
      <c r="A35" t="s">
        <v>45</v>
      </c>
    </row>
    <row r="36" spans="1:12" ht="15" customHeight="1">
      <c r="A36" t="s">
        <v>236</v>
      </c>
      <c r="B36">
        <f>'7'!D31</f>
        <v>2.8917000000000002E-2</v>
      </c>
      <c r="C36">
        <f>'7'!H31</f>
        <v>4.7722499999999994E-2</v>
      </c>
      <c r="D36">
        <f>'7'!L31</f>
        <v>4.0256999999999994E-2</v>
      </c>
      <c r="E36">
        <f>'7'!P31</f>
        <v>4.2154559999999987E-2</v>
      </c>
      <c r="F36">
        <f>'7'!T31</f>
        <v>3.7762200000000003E-2</v>
      </c>
      <c r="G36">
        <f>'7'!X31</f>
        <v>3.6287999999999994E-2</v>
      </c>
      <c r="H36">
        <f>'7'!AB31</f>
        <v>2.3483249999999997E-2</v>
      </c>
      <c r="I36">
        <f>'7'!AF31</f>
        <v>2.7059130000000001E-2</v>
      </c>
      <c r="J36">
        <f>'7'!AJ31</f>
        <v>3.6216180000000001E-2</v>
      </c>
      <c r="K36">
        <f>'7'!AN31</f>
        <v>1.0522395715805407E-2</v>
      </c>
      <c r="L36">
        <f>'7'!AR31</f>
        <v>2.6845559999999997E-2</v>
      </c>
    </row>
    <row r="37" spans="1:12" ht="15" customHeight="1">
      <c r="A37" t="s">
        <v>68</v>
      </c>
      <c r="B37">
        <f>B36/$B36*100</f>
        <v>100</v>
      </c>
      <c r="C37">
        <f t="shared" ref="C37:L37" si="16">C36/$B36*100</f>
        <v>165.03267973856205</v>
      </c>
      <c r="D37">
        <f t="shared" si="16"/>
        <v>139.21568627450978</v>
      </c>
      <c r="E37">
        <f t="shared" si="16"/>
        <v>145.77777777777771</v>
      </c>
      <c r="F37">
        <f t="shared" si="16"/>
        <v>130.58823529411765</v>
      </c>
      <c r="G37">
        <f t="shared" si="16"/>
        <v>125.49019607843135</v>
      </c>
      <c r="H37">
        <f t="shared" si="16"/>
        <v>81.209150326797371</v>
      </c>
      <c r="I37">
        <f t="shared" si="16"/>
        <v>93.575163398692808</v>
      </c>
      <c r="J37">
        <f t="shared" si="16"/>
        <v>125.24183006535947</v>
      </c>
      <c r="K37">
        <f t="shared" si="16"/>
        <v>36.388268893057393</v>
      </c>
      <c r="L37">
        <f t="shared" si="16"/>
        <v>92.836601307189525</v>
      </c>
    </row>
    <row r="38" spans="1:12" ht="15" customHeight="1" thickBot="1">
      <c r="A38" t="s">
        <v>46</v>
      </c>
      <c r="B38">
        <f>200-B37</f>
        <v>100</v>
      </c>
      <c r="C38">
        <f t="shared" ref="C38:L38" si="17">200-C37</f>
        <v>34.967320261437948</v>
      </c>
      <c r="D38">
        <f t="shared" si="17"/>
        <v>60.784313725490222</v>
      </c>
      <c r="E38">
        <f t="shared" si="17"/>
        <v>54.222222222222285</v>
      </c>
      <c r="F38">
        <f t="shared" si="17"/>
        <v>69.411764705882348</v>
      </c>
      <c r="G38">
        <f t="shared" si="17"/>
        <v>74.509803921568647</v>
      </c>
      <c r="H38">
        <f t="shared" si="17"/>
        <v>118.79084967320263</v>
      </c>
      <c r="I38">
        <f t="shared" si="17"/>
        <v>106.42483660130719</v>
      </c>
      <c r="J38">
        <f t="shared" si="17"/>
        <v>74.758169934640534</v>
      </c>
      <c r="K38">
        <f t="shared" si="17"/>
        <v>163.61173110694261</v>
      </c>
      <c r="L38">
        <f t="shared" si="17"/>
        <v>107.16339869281047</v>
      </c>
    </row>
    <row r="39" spans="1:12" ht="15" customHeight="1" thickTop="1">
      <c r="A39" t="s">
        <v>47</v>
      </c>
    </row>
    <row r="40" spans="1:12" ht="15" customHeight="1">
      <c r="A40" t="s">
        <v>48</v>
      </c>
      <c r="B40">
        <f>B4</f>
        <v>100</v>
      </c>
      <c r="C40">
        <f t="shared" ref="C40:L40" si="18">C4</f>
        <v>91.540028049890381</v>
      </c>
      <c r="D40">
        <f t="shared" si="18"/>
        <v>97.622071645879601</v>
      </c>
      <c r="E40">
        <f t="shared" si="18"/>
        <v>103.50259156887678</v>
      </c>
      <c r="F40">
        <f t="shared" si="18"/>
        <v>94.512547259593646</v>
      </c>
      <c r="G40">
        <f t="shared" si="18"/>
        <v>95.128842224280746</v>
      </c>
      <c r="H40">
        <f t="shared" si="18"/>
        <v>106.09697284620334</v>
      </c>
      <c r="I40">
        <f t="shared" si="18"/>
        <v>99.449111102560039</v>
      </c>
      <c r="J40">
        <f t="shared" si="18"/>
        <v>92.701927258510779</v>
      </c>
      <c r="K40">
        <f t="shared" si="18"/>
        <v>115.29682421247446</v>
      </c>
      <c r="L40">
        <f t="shared" si="18"/>
        <v>106.85550640315769</v>
      </c>
    </row>
    <row r="41" spans="1:12" ht="15" customHeight="1">
      <c r="A41" t="s">
        <v>49</v>
      </c>
      <c r="B41">
        <f>B6</f>
        <v>100</v>
      </c>
      <c r="C41">
        <f t="shared" ref="C41:L41" si="19">C6</f>
        <v>149.20967427584449</v>
      </c>
      <c r="D41">
        <f t="shared" si="19"/>
        <v>73.447677460117035</v>
      </c>
      <c r="E41">
        <f t="shared" si="19"/>
        <v>74.875248988157011</v>
      </c>
      <c r="F41">
        <f t="shared" si="19"/>
        <v>87.736986520460874</v>
      </c>
      <c r="G41">
        <f t="shared" si="19"/>
        <v>86.678538493114814</v>
      </c>
      <c r="H41">
        <f t="shared" si="19"/>
        <v>90.320684121041467</v>
      </c>
      <c r="I41">
        <f t="shared" si="19"/>
        <v>92.883934970557576</v>
      </c>
      <c r="J41">
        <f t="shared" si="19"/>
        <v>124.7863557128607</v>
      </c>
      <c r="K41">
        <f t="shared" si="19"/>
        <v>164.1228531958748</v>
      </c>
      <c r="L41">
        <f t="shared" si="19"/>
        <v>102.50151814812769</v>
      </c>
    </row>
    <row r="42" spans="1:12" ht="15" customHeight="1">
      <c r="A42" t="s">
        <v>50</v>
      </c>
      <c r="B42">
        <f>B13</f>
        <v>100</v>
      </c>
      <c r="C42">
        <f t="shared" ref="C42:L42" si="20">C13</f>
        <v>93.357764416932469</v>
      </c>
      <c r="D42">
        <f t="shared" si="20"/>
        <v>126.99764394705548</v>
      </c>
      <c r="E42">
        <f t="shared" si="20"/>
        <v>97.690901412520432</v>
      </c>
      <c r="F42">
        <f t="shared" si="20"/>
        <v>96.871978528800511</v>
      </c>
      <c r="G42">
        <f t="shared" si="20"/>
        <v>109.67739022682566</v>
      </c>
      <c r="H42">
        <f t="shared" si="20"/>
        <v>97.847601160244949</v>
      </c>
      <c r="I42">
        <f t="shared" si="20"/>
        <v>91.331526470403006</v>
      </c>
      <c r="J42">
        <f t="shared" si="20"/>
        <v>73.108674794308399</v>
      </c>
      <c r="K42">
        <f t="shared" si="20"/>
        <v>126.26665629410653</v>
      </c>
      <c r="L42">
        <f t="shared" si="20"/>
        <v>79.710346258284176</v>
      </c>
    </row>
    <row r="43" spans="1:12" ht="15" customHeight="1">
      <c r="A43" t="s">
        <v>237</v>
      </c>
      <c r="B43">
        <f>B23*'8'!B25+'12'!B27*'8'!C25+'12'!B34*'8'!D25+'12'!B38*'8'!E25</f>
        <v>100</v>
      </c>
      <c r="C43">
        <f>C23*'8'!G25+'12'!C27*'8'!H25+'12'!C34*'8'!I25+'12'!C38*'8'!J25</f>
        <v>94.855742567915001</v>
      </c>
      <c r="D43">
        <f>D23*'8'!L25+'12'!D27*'8'!M25+'12'!D34*'8'!N25+'12'!D38*'8'!O25</f>
        <v>97.328023737181041</v>
      </c>
      <c r="E43">
        <f>E23*'8'!Q25+'12'!E27*'8'!R25+'12'!E34*'8'!S25+'12'!E38*'8'!T25</f>
        <v>90.988415601301156</v>
      </c>
      <c r="F43">
        <f>F23*'8'!V25+'12'!F27*'8'!W25+'12'!F34*'8'!X25+'12'!F38*'8'!Y25</f>
        <v>94.946541000362501</v>
      </c>
      <c r="G43">
        <f>G23*'8'!AA25+'12'!G27*'8'!AB25+'12'!G34*'8'!AC25+'12'!G38*'8'!AD25</f>
        <v>101.51910590170604</v>
      </c>
      <c r="H43">
        <f>H23*'8'!AF25+'12'!H27*'8'!AG25+'12'!H34*'8'!AH25+'12'!H38*'8'!AI25</f>
        <v>94.383054914910872</v>
      </c>
      <c r="I43">
        <f>I23*'8'!AK25+'12'!I27*'8'!AL25+'12'!I34*'8'!AM25+'12'!I38*'8'!AN25</f>
        <v>103.06150540573364</v>
      </c>
      <c r="J43">
        <f>J23*'8'!AP25+'12'!J27*'8'!AQ25+'12'!J34*'8'!AR25+'12'!J38*'8'!AS25</f>
        <v>99.484450720817463</v>
      </c>
      <c r="K43">
        <f>K23*'8'!AU25+'12'!K27*'8'!AV25+'12'!K34*'8'!AW25+'12'!K38*'8'!AX25</f>
        <v>123.41995910790571</v>
      </c>
      <c r="L43">
        <f>L23*'8'!AZ25+'12'!L27*'8'!BA25+'12'!L34*'8'!BB25+'12'!L38*'8'!BC25</f>
        <v>97.759967703475013</v>
      </c>
    </row>
    <row r="44" spans="1:12" ht="7.9" customHeight="1"/>
    <row r="45" spans="1:12" ht="15" customHeight="1">
      <c r="A45" t="s">
        <v>51</v>
      </c>
    </row>
    <row r="46" spans="1:12" ht="15" customHeight="1">
      <c r="A46" t="s">
        <v>52</v>
      </c>
      <c r="B46">
        <f>B40*0.25+B41*0.25+B42*0.25+B43*0.25</f>
        <v>100</v>
      </c>
      <c r="C46">
        <f t="shared" ref="C46:L46" si="21">C40*0.25+C41*0.25+C42*0.25+C43*0.25</f>
        <v>107.24080232764558</v>
      </c>
      <c r="D46">
        <f t="shared" si="21"/>
        <v>98.848854197558296</v>
      </c>
      <c r="E46">
        <f t="shared" si="21"/>
        <v>91.764289392713835</v>
      </c>
      <c r="F46">
        <f t="shared" si="21"/>
        <v>93.517013327304383</v>
      </c>
      <c r="G46">
        <f t="shared" si="21"/>
        <v>98.250969211481817</v>
      </c>
      <c r="H46">
        <f t="shared" si="21"/>
        <v>97.162078260600154</v>
      </c>
      <c r="I46">
        <f t="shared" si="21"/>
        <v>96.681519487313551</v>
      </c>
      <c r="J46">
        <f t="shared" si="21"/>
        <v>97.520352121624327</v>
      </c>
      <c r="K46">
        <f t="shared" si="21"/>
        <v>132.27657320259036</v>
      </c>
      <c r="L46">
        <f t="shared" si="21"/>
        <v>96.706834628261134</v>
      </c>
    </row>
    <row r="47" spans="1:12" ht="15" customHeight="1">
      <c r="A47" t="s">
        <v>55</v>
      </c>
      <c r="B47">
        <f>B40*0.7+B41*0.1+B42*0.1+B43*0.1</f>
        <v>100</v>
      </c>
      <c r="C47">
        <f t="shared" ref="C47:L47" si="22">C40*0.7+C41*0.1+C42*0.1+C43*0.1</f>
        <v>97.820337760992459</v>
      </c>
      <c r="D47">
        <f t="shared" si="22"/>
        <v>98.112784666551065</v>
      </c>
      <c r="E47">
        <f t="shared" si="22"/>
        <v>98.807270698411614</v>
      </c>
      <c r="F47">
        <f t="shared" si="22"/>
        <v>94.114333686677952</v>
      </c>
      <c r="G47">
        <f t="shared" si="22"/>
        <v>96.377693019161171</v>
      </c>
      <c r="H47">
        <f t="shared" si="22"/>
        <v>102.52301501196209</v>
      </c>
      <c r="I47">
        <f t="shared" si="22"/>
        <v>98.342074456461447</v>
      </c>
      <c r="J47">
        <f t="shared" si="22"/>
        <v>94.629297203756181</v>
      </c>
      <c r="K47">
        <f t="shared" si="22"/>
        <v>122.08872380852083</v>
      </c>
      <c r="L47">
        <f t="shared" si="22"/>
        <v>102.79603769319907</v>
      </c>
    </row>
    <row r="48" spans="1:12" ht="15" customHeight="1">
      <c r="A48" t="s">
        <v>56</v>
      </c>
    </row>
    <row r="49" spans="1:12" ht="15" customHeight="1">
      <c r="A49" t="s">
        <v>53</v>
      </c>
      <c r="B49">
        <f>B40*0.4+B41*0.1+B42*0.25+B43*0.25</f>
        <v>100</v>
      </c>
      <c r="C49">
        <f t="shared" ref="C49:L49" si="23">C40*0.4+C41*0.1+C42*0.25+C43*0.25</f>
        <v>98.590355393752475</v>
      </c>
      <c r="D49">
        <f t="shared" si="23"/>
        <v>102.47501332542268</v>
      </c>
      <c r="E49">
        <f t="shared" si="23"/>
        <v>96.058390779821806</v>
      </c>
      <c r="F49">
        <f t="shared" si="23"/>
        <v>94.533347438174303</v>
      </c>
      <c r="G49">
        <f t="shared" si="23"/>
        <v>99.518514771156717</v>
      </c>
      <c r="H49">
        <f t="shared" si="23"/>
        <v>99.528521569374448</v>
      </c>
      <c r="I49">
        <f t="shared" si="23"/>
        <v>97.666295907113948</v>
      </c>
      <c r="J49">
        <f t="shared" si="23"/>
        <v>92.707687853471839</v>
      </c>
      <c r="K49">
        <f t="shared" si="23"/>
        <v>124.95266885508033</v>
      </c>
      <c r="L49">
        <f t="shared" si="23"/>
        <v>97.359932866515635</v>
      </c>
    </row>
    <row r="50" spans="1:12" ht="15" customHeight="1">
      <c r="A50" t="s">
        <v>54</v>
      </c>
    </row>
    <row r="51" spans="1:12" ht="18.75" customHeight="1">
      <c r="A51" t="s">
        <v>378</v>
      </c>
    </row>
    <row r="52" spans="1:12" ht="15" customHeight="1"/>
    <row r="53" spans="1:12" ht="27.6" customHeight="1">
      <c r="A53" s="32"/>
      <c r="B53" s="32"/>
      <c r="C53" s="32"/>
      <c r="D53" s="32"/>
      <c r="E53" s="32"/>
    </row>
    <row r="54" spans="1:12" ht="15" customHeight="1"/>
    <row r="55" spans="1:12" ht="15" customHeight="1"/>
  </sheetData>
  <mergeCells count="1">
    <mergeCell ref="A53:E53"/>
  </mergeCells>
  <phoneticPr fontId="2" type="noConversion"/>
  <pageMargins left="0.75" right="0.75" top="1" bottom="1" header="0.5" footer="0.5"/>
  <pageSetup scale="64" orientation="landscape" horizontalDpi="360" verticalDpi="360" r:id="rId1"/>
  <headerFooter alignWithMargins="0"/>
</worksheet>
</file>

<file path=xl/worksheets/sheet14.xml><?xml version="1.0" encoding="utf-8"?>
<worksheet xmlns="http://schemas.openxmlformats.org/spreadsheetml/2006/main" xmlns:r="http://schemas.openxmlformats.org/officeDocument/2006/relationships">
  <dimension ref="A1:BO50"/>
  <sheetViews>
    <sheetView view="pageBreakPreview" zoomScale="85" zoomScaleSheetLayoutView="85" workbookViewId="0">
      <pane xSplit="1" ySplit="4" topLeftCell="B5" activePane="bottomRight" state="frozen"/>
      <selection activeCell="O54" sqref="O54"/>
      <selection pane="topRight" activeCell="O54" sqref="O54"/>
      <selection pane="bottomLeft" activeCell="O54" sqref="O54"/>
      <selection pane="bottomRight" activeCell="O54" sqref="O54"/>
    </sheetView>
  </sheetViews>
  <sheetFormatPr defaultRowHeight="12.75"/>
  <cols>
    <col min="1" max="1" width="8.875" style="1" customWidth="1"/>
    <col min="2" max="2" width="13.25" style="11" customWidth="1"/>
    <col min="3" max="3" width="13.25" style="4" customWidth="1"/>
    <col min="4" max="4" width="13.25" style="4" hidden="1" customWidth="1"/>
    <col min="5" max="7" width="13.25" style="4" customWidth="1"/>
    <col min="8" max="8" width="13.25" style="11" customWidth="1"/>
    <col min="9" max="9" width="13.25" style="4" customWidth="1"/>
    <col min="10" max="10" width="13.25" style="4" hidden="1" customWidth="1"/>
    <col min="11" max="13" width="13.25" style="4" customWidth="1"/>
    <col min="14" max="14" width="13.25" style="11" customWidth="1"/>
    <col min="15" max="15" width="13.25" style="4" customWidth="1"/>
    <col min="16" max="16" width="13.25" style="4" hidden="1" customWidth="1"/>
    <col min="17" max="19" width="13.25" style="4" customWidth="1"/>
    <col min="20" max="20" width="13.25" style="11" customWidth="1"/>
    <col min="21" max="21" width="13.25" style="4" customWidth="1"/>
    <col min="22" max="22" width="13.25" style="4" hidden="1" customWidth="1"/>
    <col min="23" max="25" width="13.25" style="4" customWidth="1"/>
    <col min="26" max="26" width="13.25" style="11" customWidth="1"/>
    <col min="27" max="27" width="13.25" style="4" customWidth="1"/>
    <col min="28" max="28" width="13.25" style="4" hidden="1" customWidth="1"/>
    <col min="29" max="31" width="13.25" style="4" customWidth="1"/>
    <col min="32" max="32" width="13.25" style="11" customWidth="1"/>
    <col min="33" max="33" width="13.25" style="4" customWidth="1"/>
    <col min="34" max="34" width="13.25" style="4" hidden="1" customWidth="1"/>
    <col min="35" max="37" width="13.25" style="4" customWidth="1"/>
    <col min="38" max="38" width="13.25" style="11" customWidth="1"/>
    <col min="39" max="39" width="13.25" style="4" customWidth="1"/>
    <col min="40" max="40" width="13.25" style="4" hidden="1" customWidth="1"/>
    <col min="41" max="43" width="13.25" style="4" customWidth="1"/>
    <col min="44" max="44" width="13.25" style="11" customWidth="1"/>
    <col min="45" max="45" width="13.25" style="4" customWidth="1"/>
    <col min="46" max="46" width="13.25" style="4" hidden="1" customWidth="1"/>
    <col min="47" max="49" width="13.25" style="4" customWidth="1"/>
    <col min="50" max="50" width="13.25" style="11" customWidth="1"/>
    <col min="51" max="51" width="13.25" style="4" customWidth="1"/>
    <col min="52" max="52" width="13.25" style="4" hidden="1" customWidth="1"/>
    <col min="53" max="55" width="13.25" style="4" customWidth="1"/>
    <col min="56" max="56" width="13.25" style="11" customWidth="1"/>
    <col min="57" max="57" width="13.25" style="4" customWidth="1"/>
    <col min="58" max="58" width="13.25" style="4" hidden="1" customWidth="1"/>
    <col min="59" max="61" width="13.25" style="4" customWidth="1"/>
    <col min="62" max="62" width="13.25" style="11" customWidth="1"/>
    <col min="63" max="63" width="13.25" style="4" customWidth="1"/>
    <col min="64" max="64" width="13.25" style="4" hidden="1" customWidth="1"/>
    <col min="65" max="67" width="13.25" style="4" customWidth="1"/>
    <col min="68" max="129" width="10.75" style="1" customWidth="1"/>
    <col min="130" max="16384" width="9" style="1"/>
  </cols>
  <sheetData>
    <row r="1" spans="1:67">
      <c r="B1" s="11" t="s">
        <v>1011</v>
      </c>
      <c r="T1" s="11" t="s">
        <v>1014</v>
      </c>
      <c r="AL1" s="11" t="s">
        <v>1013</v>
      </c>
      <c r="BD1" s="11" t="s">
        <v>1012</v>
      </c>
    </row>
    <row r="3" spans="1:67">
      <c r="B3" s="11" t="s">
        <v>272</v>
      </c>
      <c r="H3" s="11" t="s">
        <v>291</v>
      </c>
      <c r="N3" s="11" t="s">
        <v>292</v>
      </c>
      <c r="T3" s="11" t="s">
        <v>293</v>
      </c>
      <c r="Z3" s="11" t="s">
        <v>294</v>
      </c>
      <c r="AF3" s="11" t="s">
        <v>295</v>
      </c>
      <c r="AL3" s="11" t="s">
        <v>296</v>
      </c>
      <c r="AR3" s="11" t="s">
        <v>297</v>
      </c>
      <c r="AX3" s="11" t="s">
        <v>298</v>
      </c>
      <c r="BD3" s="11" t="s">
        <v>299</v>
      </c>
      <c r="BJ3" s="11" t="s">
        <v>300</v>
      </c>
    </row>
    <row r="4" spans="1:67" s="3" customFormat="1" ht="51">
      <c r="B4" s="12" t="s">
        <v>551</v>
      </c>
      <c r="C4" s="14" t="s">
        <v>953</v>
      </c>
      <c r="D4" s="14" t="s">
        <v>955</v>
      </c>
      <c r="E4" s="14" t="s">
        <v>1075</v>
      </c>
      <c r="F4" s="14" t="s">
        <v>290</v>
      </c>
      <c r="G4" s="14" t="s">
        <v>956</v>
      </c>
      <c r="H4" s="12" t="s">
        <v>551</v>
      </c>
      <c r="I4" s="14" t="s">
        <v>953</v>
      </c>
      <c r="J4" s="14" t="s">
        <v>955</v>
      </c>
      <c r="K4" s="14" t="s">
        <v>954</v>
      </c>
      <c r="L4" s="14" t="s">
        <v>290</v>
      </c>
      <c r="M4" s="14" t="s">
        <v>956</v>
      </c>
      <c r="N4" s="12" t="s">
        <v>551</v>
      </c>
      <c r="O4" s="14" t="s">
        <v>953</v>
      </c>
      <c r="P4" s="14" t="s">
        <v>955</v>
      </c>
      <c r="Q4" s="14" t="s">
        <v>954</v>
      </c>
      <c r="R4" s="14" t="s">
        <v>290</v>
      </c>
      <c r="S4" s="14" t="s">
        <v>956</v>
      </c>
      <c r="T4" s="12" t="s">
        <v>551</v>
      </c>
      <c r="U4" s="14" t="s">
        <v>953</v>
      </c>
      <c r="V4" s="14" t="s">
        <v>955</v>
      </c>
      <c r="W4" s="14" t="s">
        <v>954</v>
      </c>
      <c r="X4" s="14" t="s">
        <v>290</v>
      </c>
      <c r="Y4" s="14" t="s">
        <v>956</v>
      </c>
      <c r="Z4" s="12" t="s">
        <v>551</v>
      </c>
      <c r="AA4" s="14" t="s">
        <v>953</v>
      </c>
      <c r="AB4" s="14" t="s">
        <v>955</v>
      </c>
      <c r="AC4" s="14" t="s">
        <v>954</v>
      </c>
      <c r="AD4" s="14" t="s">
        <v>290</v>
      </c>
      <c r="AE4" s="14" t="s">
        <v>956</v>
      </c>
      <c r="AF4" s="12" t="s">
        <v>551</v>
      </c>
      <c r="AG4" s="14" t="s">
        <v>953</v>
      </c>
      <c r="AH4" s="14" t="s">
        <v>955</v>
      </c>
      <c r="AI4" s="14" t="s">
        <v>954</v>
      </c>
      <c r="AJ4" s="14" t="s">
        <v>290</v>
      </c>
      <c r="AK4" s="14" t="s">
        <v>956</v>
      </c>
      <c r="AL4" s="12" t="s">
        <v>551</v>
      </c>
      <c r="AM4" s="14" t="s">
        <v>953</v>
      </c>
      <c r="AN4" s="14" t="s">
        <v>955</v>
      </c>
      <c r="AO4" s="14" t="s">
        <v>954</v>
      </c>
      <c r="AP4" s="14" t="s">
        <v>290</v>
      </c>
      <c r="AQ4" s="14" t="s">
        <v>956</v>
      </c>
      <c r="AR4" s="12" t="s">
        <v>551</v>
      </c>
      <c r="AS4" s="14" t="s">
        <v>953</v>
      </c>
      <c r="AT4" s="14" t="s">
        <v>955</v>
      </c>
      <c r="AU4" s="14" t="s">
        <v>954</v>
      </c>
      <c r="AV4" s="14" t="s">
        <v>290</v>
      </c>
      <c r="AW4" s="14" t="s">
        <v>956</v>
      </c>
      <c r="AX4" s="12" t="s">
        <v>551</v>
      </c>
      <c r="AY4" s="14" t="s">
        <v>953</v>
      </c>
      <c r="AZ4" s="14" t="s">
        <v>955</v>
      </c>
      <c r="BA4" s="14" t="s">
        <v>954</v>
      </c>
      <c r="BB4" s="14" t="s">
        <v>290</v>
      </c>
      <c r="BC4" s="14" t="s">
        <v>956</v>
      </c>
      <c r="BD4" s="12" t="s">
        <v>551</v>
      </c>
      <c r="BE4" s="14" t="s">
        <v>953</v>
      </c>
      <c r="BF4" s="14" t="s">
        <v>955</v>
      </c>
      <c r="BG4" s="14" t="s">
        <v>954</v>
      </c>
      <c r="BH4" s="14" t="s">
        <v>290</v>
      </c>
      <c r="BI4" s="14" t="s">
        <v>956</v>
      </c>
      <c r="BJ4" s="12" t="s">
        <v>551</v>
      </c>
      <c r="BK4" s="14" t="s">
        <v>953</v>
      </c>
      <c r="BL4" s="14" t="s">
        <v>955</v>
      </c>
      <c r="BM4" s="14" t="s">
        <v>954</v>
      </c>
      <c r="BN4" s="14" t="s">
        <v>290</v>
      </c>
      <c r="BO4" s="14" t="s">
        <v>956</v>
      </c>
    </row>
    <row r="6" spans="1:67" ht="39" customHeight="1">
      <c r="B6" s="11" t="s">
        <v>82</v>
      </c>
      <c r="C6" s="4" t="s">
        <v>83</v>
      </c>
      <c r="D6" s="4" t="s">
        <v>130</v>
      </c>
      <c r="E6" s="4" t="s">
        <v>84</v>
      </c>
      <c r="F6" s="4" t="s">
        <v>85</v>
      </c>
      <c r="G6" s="4" t="s">
        <v>288</v>
      </c>
      <c r="H6" s="11" t="s">
        <v>87</v>
      </c>
      <c r="I6" s="4" t="s">
        <v>88</v>
      </c>
      <c r="J6" s="4" t="s">
        <v>549</v>
      </c>
      <c r="K6" s="4" t="s">
        <v>89</v>
      </c>
      <c r="L6" s="4" t="s">
        <v>106</v>
      </c>
      <c r="M6" s="4" t="s">
        <v>289</v>
      </c>
      <c r="N6" s="11" t="s">
        <v>82</v>
      </c>
      <c r="O6" s="4" t="s">
        <v>83</v>
      </c>
      <c r="P6" s="4" t="s">
        <v>130</v>
      </c>
      <c r="Q6" s="4" t="s">
        <v>84</v>
      </c>
      <c r="R6" s="4" t="s">
        <v>85</v>
      </c>
      <c r="S6" s="4" t="s">
        <v>288</v>
      </c>
      <c r="T6" s="11" t="s">
        <v>87</v>
      </c>
      <c r="U6" s="4" t="s">
        <v>88</v>
      </c>
      <c r="V6" s="4" t="s">
        <v>549</v>
      </c>
      <c r="W6" s="4" t="s">
        <v>89</v>
      </c>
      <c r="X6" s="4" t="s">
        <v>106</v>
      </c>
      <c r="Y6" s="4" t="s">
        <v>289</v>
      </c>
      <c r="Z6" s="11" t="s">
        <v>82</v>
      </c>
      <c r="AA6" s="4" t="s">
        <v>83</v>
      </c>
      <c r="AB6" s="4" t="s">
        <v>130</v>
      </c>
      <c r="AC6" s="4" t="s">
        <v>84</v>
      </c>
      <c r="AD6" s="4" t="s">
        <v>85</v>
      </c>
      <c r="AE6" s="4" t="s">
        <v>288</v>
      </c>
      <c r="AF6" s="11" t="s">
        <v>87</v>
      </c>
      <c r="AG6" s="4" t="s">
        <v>88</v>
      </c>
      <c r="AH6" s="4" t="s">
        <v>549</v>
      </c>
      <c r="AI6" s="4" t="s">
        <v>89</v>
      </c>
      <c r="AJ6" s="4" t="s">
        <v>106</v>
      </c>
      <c r="AK6" s="4" t="s">
        <v>289</v>
      </c>
      <c r="AL6" s="11" t="s">
        <v>82</v>
      </c>
      <c r="AM6" s="4" t="s">
        <v>83</v>
      </c>
      <c r="AN6" s="4" t="s">
        <v>130</v>
      </c>
      <c r="AO6" s="4" t="s">
        <v>84</v>
      </c>
      <c r="AP6" s="4" t="s">
        <v>85</v>
      </c>
      <c r="AQ6" s="4" t="s">
        <v>288</v>
      </c>
      <c r="AR6" s="11" t="s">
        <v>87</v>
      </c>
      <c r="AS6" s="4" t="s">
        <v>88</v>
      </c>
      <c r="AT6" s="4" t="s">
        <v>549</v>
      </c>
      <c r="AU6" s="4" t="s">
        <v>89</v>
      </c>
      <c r="AV6" s="4" t="s">
        <v>106</v>
      </c>
      <c r="AW6" s="4" t="s">
        <v>289</v>
      </c>
      <c r="AX6" s="11" t="s">
        <v>82</v>
      </c>
      <c r="AY6" s="4" t="s">
        <v>83</v>
      </c>
      <c r="AZ6" s="4" t="s">
        <v>130</v>
      </c>
      <c r="BA6" s="4" t="s">
        <v>84</v>
      </c>
      <c r="BB6" s="4" t="s">
        <v>85</v>
      </c>
      <c r="BC6" s="4" t="s">
        <v>288</v>
      </c>
      <c r="BD6" s="11" t="s">
        <v>87</v>
      </c>
      <c r="BE6" s="4" t="s">
        <v>88</v>
      </c>
      <c r="BF6" s="4" t="s">
        <v>549</v>
      </c>
      <c r="BG6" s="4" t="s">
        <v>89</v>
      </c>
      <c r="BH6" s="4" t="s">
        <v>106</v>
      </c>
      <c r="BI6" s="4" t="s">
        <v>289</v>
      </c>
      <c r="BJ6" s="11" t="s">
        <v>82</v>
      </c>
      <c r="BK6" s="4" t="s">
        <v>83</v>
      </c>
      <c r="BL6" s="4" t="s">
        <v>130</v>
      </c>
      <c r="BM6" s="4" t="s">
        <v>84</v>
      </c>
      <c r="BN6" s="4" t="s">
        <v>85</v>
      </c>
      <c r="BO6" s="4" t="s">
        <v>288</v>
      </c>
    </row>
    <row r="8" spans="1:67" ht="15.75" customHeight="1">
      <c r="A8" s="1">
        <v>1981</v>
      </c>
      <c r="B8" s="11">
        <v>49.5</v>
      </c>
      <c r="C8" s="4">
        <v>188362</v>
      </c>
      <c r="D8" s="4">
        <v>389283</v>
      </c>
      <c r="E8" s="4">
        <v>389283</v>
      </c>
      <c r="F8" s="4">
        <v>24819915</v>
      </c>
      <c r="G8" s="4">
        <f>E8*1000000/F8</f>
        <v>15684.300288699618</v>
      </c>
      <c r="H8" s="11">
        <v>53.1</v>
      </c>
      <c r="I8" s="4">
        <v>3168</v>
      </c>
      <c r="J8" s="4">
        <v>6255</v>
      </c>
      <c r="K8" s="4">
        <v>6255</v>
      </c>
      <c r="L8" s="4">
        <v>575302</v>
      </c>
      <c r="M8" s="4">
        <f>K8*1000000/L8</f>
        <v>10872.550416998376</v>
      </c>
      <c r="N8" s="11">
        <v>52.7</v>
      </c>
      <c r="O8" s="4">
        <v>784</v>
      </c>
      <c r="P8" s="4">
        <f t="shared" ref="P8:P39" si="0">O8/N8*N$34</f>
        <v>1689.9886148007588</v>
      </c>
      <c r="Q8" s="4">
        <v>1599</v>
      </c>
      <c r="R8" s="4">
        <v>123551</v>
      </c>
      <c r="S8" s="4">
        <f>Q8*1000000/R8</f>
        <v>12942.023941530219</v>
      </c>
      <c r="T8" s="11">
        <v>50.8</v>
      </c>
      <c r="U8" s="4">
        <v>5617</v>
      </c>
      <c r="V8" s="4">
        <f t="shared" ref="V8:V39" si="1">U8/T8*T$34</f>
        <v>12439.222440944883</v>
      </c>
      <c r="W8" s="4">
        <v>11843</v>
      </c>
      <c r="X8" s="4">
        <v>854871</v>
      </c>
      <c r="Y8" s="4">
        <f>W8*1000000/X8</f>
        <v>13853.552173368847</v>
      </c>
      <c r="Z8" s="11">
        <v>50.9</v>
      </c>
      <c r="AA8" s="4">
        <v>4313</v>
      </c>
      <c r="AB8" s="4">
        <f t="shared" ref="AB8:AB39" si="2">AA8/Z8*Z$34</f>
        <v>9430.9803536345771</v>
      </c>
      <c r="AC8" s="4">
        <v>8623</v>
      </c>
      <c r="AD8" s="4">
        <v>706438</v>
      </c>
      <c r="AE8" s="4">
        <f t="shared" ref="AE8:AE30" si="3">AC8*1000000/AD8</f>
        <v>12206.308267675295</v>
      </c>
      <c r="AF8" s="11">
        <v>50.2</v>
      </c>
      <c r="AG8" s="4">
        <v>44750</v>
      </c>
      <c r="AH8" s="4">
        <f t="shared" ref="AH8:AH39" si="4">AG8/AF8*AF$34</f>
        <v>98414.342629482067</v>
      </c>
      <c r="AI8" s="4">
        <v>89291</v>
      </c>
      <c r="AJ8" s="4">
        <v>6547207</v>
      </c>
      <c r="AK8" s="4">
        <f t="shared" ref="AK8:AK22" si="5">AI8*1000000/AJ8</f>
        <v>13638.029162664325</v>
      </c>
      <c r="AL8" s="11">
        <v>48.2</v>
      </c>
      <c r="AM8" s="4">
        <v>68592</v>
      </c>
      <c r="AN8" s="4">
        <f t="shared" ref="AN8:AN39" si="6">AM8/AL8*AL$34</f>
        <v>157676.21576763483</v>
      </c>
      <c r="AO8" s="4">
        <v>145010</v>
      </c>
      <c r="AP8" s="4">
        <v>8812286</v>
      </c>
      <c r="AQ8" s="4">
        <f t="shared" ref="AQ8:AQ11" si="7">AO8*1000000/AP8</f>
        <v>16455.435059642867</v>
      </c>
      <c r="AR8" s="11">
        <v>49</v>
      </c>
      <c r="AS8" s="4">
        <v>7496</v>
      </c>
      <c r="AT8" s="4">
        <f t="shared" ref="AT8:AT39" si="8">AS8/AR8*AR$34</f>
        <v>16965.436734693878</v>
      </c>
      <c r="AU8" s="4">
        <v>15807</v>
      </c>
      <c r="AV8" s="4">
        <v>1035545</v>
      </c>
      <c r="AW8" s="4">
        <f t="shared" ref="AW8:AW40" si="9">AU8*1000000/AV8</f>
        <v>15264.425978590984</v>
      </c>
      <c r="AX8" s="11">
        <v>49.5</v>
      </c>
      <c r="AY8" s="4">
        <v>6956</v>
      </c>
      <c r="AZ8" s="4">
        <f t="shared" ref="AZ8:AZ39" si="10">AY8/AX8*AX$34</f>
        <v>15766.933333333332</v>
      </c>
      <c r="BA8" s="4">
        <v>14197</v>
      </c>
      <c r="BB8" s="4">
        <v>975759</v>
      </c>
      <c r="BC8" s="4">
        <f t="shared" ref="BC8:BC12" si="11">BA8*1000000/BB8</f>
        <v>14549.699259755738</v>
      </c>
      <c r="BD8" s="11">
        <v>49.8</v>
      </c>
      <c r="BE8" s="4">
        <v>20690</v>
      </c>
      <c r="BF8" s="4">
        <f t="shared" ref="BF8:BF39" si="12">BE8/BD8*BD$34</f>
        <v>48982.951807228921</v>
      </c>
      <c r="BG8" s="4">
        <v>42386</v>
      </c>
      <c r="BH8" s="4">
        <v>2291104</v>
      </c>
      <c r="BI8" s="4">
        <f t="shared" ref="BI8:BI40" si="13">BG8*1000000/BH8</f>
        <v>18500.251407181866</v>
      </c>
      <c r="BJ8" s="11">
        <v>51.8</v>
      </c>
      <c r="BK8" s="4">
        <v>25198</v>
      </c>
      <c r="BL8" s="4">
        <f t="shared" ref="BL8:BL39" si="14">BK8/BJ8*BJ$34</f>
        <v>53509.266409266413</v>
      </c>
      <c r="BM8" s="4">
        <v>52062</v>
      </c>
      <c r="BN8" s="4">
        <v>2826558</v>
      </c>
      <c r="BO8" s="4">
        <f t="shared" ref="BO8:BO34" si="15">BM8*1000000/BN8</f>
        <v>18418.868461216789</v>
      </c>
    </row>
    <row r="9" spans="1:67" ht="15.75" customHeight="1">
      <c r="A9" s="1">
        <v>1982</v>
      </c>
      <c r="B9" s="11">
        <v>54.9</v>
      </c>
      <c r="C9" s="4">
        <v>201878</v>
      </c>
      <c r="D9" s="4">
        <v>379785</v>
      </c>
      <c r="E9" s="4">
        <v>379785</v>
      </c>
      <c r="F9" s="4">
        <v>25116942</v>
      </c>
      <c r="G9" s="4">
        <f t="shared" ref="G9:G32" si="16">E9*1000000/F9</f>
        <v>15120.67034275112</v>
      </c>
      <c r="H9" s="11">
        <v>58.5</v>
      </c>
      <c r="I9" s="4">
        <v>3453</v>
      </c>
      <c r="J9" s="4">
        <v>6213</v>
      </c>
      <c r="K9" s="4">
        <v>6213</v>
      </c>
      <c r="L9" s="4">
        <v>573795</v>
      </c>
      <c r="M9" s="4">
        <f t="shared" ref="M9:M33" si="17">K9*1000000/L9</f>
        <v>10827.908922176039</v>
      </c>
      <c r="N9" s="11">
        <v>57.8</v>
      </c>
      <c r="O9" s="4">
        <v>838</v>
      </c>
      <c r="P9" s="4">
        <f t="shared" si="0"/>
        <v>1647.0034602076125</v>
      </c>
      <c r="Q9" s="4">
        <v>1577</v>
      </c>
      <c r="R9" s="4">
        <v>123588</v>
      </c>
      <c r="S9" s="4">
        <f t="shared" ref="S9:S30" si="18">Q9*1000000/R9</f>
        <v>12760.138524775868</v>
      </c>
      <c r="T9" s="11">
        <v>55.6</v>
      </c>
      <c r="U9" s="4">
        <v>6047</v>
      </c>
      <c r="V9" s="4">
        <f t="shared" si="1"/>
        <v>12235.386690647481</v>
      </c>
      <c r="W9" s="4">
        <v>11658</v>
      </c>
      <c r="X9" s="4">
        <v>859038</v>
      </c>
      <c r="Y9" s="4">
        <f t="shared" ref="Y9:Y29" si="19">W9*1000000/X9</f>
        <v>13570.994531091756</v>
      </c>
      <c r="Z9" s="11">
        <v>55.6</v>
      </c>
      <c r="AA9" s="4">
        <v>4630</v>
      </c>
      <c r="AB9" s="4">
        <f t="shared" si="2"/>
        <v>9268.3273381294966</v>
      </c>
      <c r="AC9" s="4">
        <v>8525</v>
      </c>
      <c r="AD9" s="4">
        <v>707457</v>
      </c>
      <c r="AE9" s="4">
        <f t="shared" si="3"/>
        <v>12050.202344453444</v>
      </c>
      <c r="AF9" s="11">
        <v>56</v>
      </c>
      <c r="AG9" s="4">
        <v>47762</v>
      </c>
      <c r="AH9" s="4">
        <f t="shared" si="4"/>
        <v>94159.371428571423</v>
      </c>
      <c r="AI9" s="4">
        <v>85941</v>
      </c>
      <c r="AJ9" s="4">
        <v>6580631</v>
      </c>
      <c r="AK9" s="4">
        <f t="shared" si="5"/>
        <v>13059.689868646336</v>
      </c>
      <c r="AL9" s="11">
        <v>53.3</v>
      </c>
      <c r="AM9" s="4">
        <v>73763</v>
      </c>
      <c r="AN9" s="4">
        <f t="shared" si="6"/>
        <v>153338.46904315197</v>
      </c>
      <c r="AO9" s="4">
        <v>142416</v>
      </c>
      <c r="AP9" s="4">
        <v>8920288</v>
      </c>
      <c r="AQ9" s="4">
        <f t="shared" si="7"/>
        <v>15965.403807590068</v>
      </c>
      <c r="AR9" s="11">
        <v>53.3</v>
      </c>
      <c r="AS9" s="4">
        <v>8112</v>
      </c>
      <c r="AT9" s="4">
        <f t="shared" si="8"/>
        <v>16878.439024390249</v>
      </c>
      <c r="AU9" s="4">
        <v>15840</v>
      </c>
      <c r="AV9" s="4">
        <v>1045224</v>
      </c>
      <c r="AW9" s="4">
        <f t="shared" si="9"/>
        <v>15154.646276778949</v>
      </c>
      <c r="AX9" s="11">
        <v>54</v>
      </c>
      <c r="AY9" s="4">
        <v>7520</v>
      </c>
      <c r="AZ9" s="4">
        <f t="shared" si="10"/>
        <v>15624.888888888891</v>
      </c>
      <c r="BA9" s="4">
        <v>14163</v>
      </c>
      <c r="BB9" s="4">
        <v>986582</v>
      </c>
      <c r="BC9" s="4">
        <f t="shared" si="11"/>
        <v>14355.623759606398</v>
      </c>
      <c r="BD9" s="11">
        <v>55.4</v>
      </c>
      <c r="BE9" s="4">
        <v>22592</v>
      </c>
      <c r="BF9" s="4">
        <f t="shared" si="12"/>
        <v>48079.364620938628</v>
      </c>
      <c r="BG9" s="4">
        <v>41919</v>
      </c>
      <c r="BH9" s="4">
        <v>2369827</v>
      </c>
      <c r="BI9" s="4">
        <f t="shared" si="13"/>
        <v>17688.632967722959</v>
      </c>
      <c r="BJ9" s="11">
        <v>57.3</v>
      </c>
      <c r="BK9" s="4">
        <v>26271</v>
      </c>
      <c r="BL9" s="4">
        <f t="shared" si="14"/>
        <v>50432.984293193724</v>
      </c>
      <c r="BM9" s="4">
        <v>49357</v>
      </c>
      <c r="BN9" s="4">
        <v>2876513</v>
      </c>
      <c r="BO9" s="4">
        <f t="shared" si="15"/>
        <v>17158.622262440669</v>
      </c>
    </row>
    <row r="10" spans="1:67" ht="15.75" customHeight="1">
      <c r="A10" s="1">
        <v>1983</v>
      </c>
      <c r="B10" s="11">
        <v>58.1</v>
      </c>
      <c r="C10" s="4">
        <v>221597</v>
      </c>
      <c r="D10" s="4">
        <v>390534</v>
      </c>
      <c r="E10" s="4">
        <v>390534</v>
      </c>
      <c r="F10" s="4">
        <v>25366451</v>
      </c>
      <c r="G10" s="4">
        <f t="shared" si="16"/>
        <v>15395.689369395821</v>
      </c>
      <c r="H10" s="11">
        <v>62.4</v>
      </c>
      <c r="I10" s="4">
        <v>3801</v>
      </c>
      <c r="J10" s="4">
        <v>6371</v>
      </c>
      <c r="K10" s="4">
        <v>6371</v>
      </c>
      <c r="L10" s="4">
        <v>579164</v>
      </c>
      <c r="M10" s="4">
        <f t="shared" si="17"/>
        <v>11000.338418824374</v>
      </c>
      <c r="N10" s="11">
        <v>60.7</v>
      </c>
      <c r="O10" s="4">
        <v>938</v>
      </c>
      <c r="P10" s="4">
        <f t="shared" si="0"/>
        <v>1755.466227347611</v>
      </c>
      <c r="Q10" s="4">
        <v>1646</v>
      </c>
      <c r="R10" s="4">
        <v>125102</v>
      </c>
      <c r="S10" s="4">
        <f t="shared" si="18"/>
        <v>13157.263672842961</v>
      </c>
      <c r="T10" s="11">
        <v>59.1</v>
      </c>
      <c r="U10" s="4">
        <v>6805</v>
      </c>
      <c r="V10" s="4">
        <f t="shared" si="1"/>
        <v>12953.680203045686</v>
      </c>
      <c r="W10" s="4">
        <v>12179</v>
      </c>
      <c r="X10" s="4">
        <v>868289</v>
      </c>
      <c r="Y10" s="4">
        <f t="shared" si="19"/>
        <v>14026.435898646649</v>
      </c>
      <c r="Z10" s="11">
        <v>59.3</v>
      </c>
      <c r="AA10" s="4">
        <v>5190</v>
      </c>
      <c r="AB10" s="4">
        <f t="shared" si="2"/>
        <v>9741.0961214165254</v>
      </c>
      <c r="AC10" s="4">
        <v>8919</v>
      </c>
      <c r="AD10" s="4">
        <v>714842</v>
      </c>
      <c r="AE10" s="4">
        <f t="shared" si="3"/>
        <v>12476.883003516861</v>
      </c>
      <c r="AF10" s="11">
        <v>59.1</v>
      </c>
      <c r="AG10" s="4">
        <v>52588</v>
      </c>
      <c r="AH10" s="4">
        <f t="shared" si="4"/>
        <v>98235.451776649759</v>
      </c>
      <c r="AI10" s="4">
        <v>89057</v>
      </c>
      <c r="AJ10" s="4">
        <v>6602976</v>
      </c>
      <c r="AK10" s="4">
        <f t="shared" si="5"/>
        <v>13487.403255744077</v>
      </c>
      <c r="AL10" s="11">
        <v>56.6</v>
      </c>
      <c r="AM10" s="4">
        <v>82089</v>
      </c>
      <c r="AN10" s="4">
        <f t="shared" si="6"/>
        <v>160697.19434628973</v>
      </c>
      <c r="AO10" s="4">
        <v>147892</v>
      </c>
      <c r="AP10" s="4">
        <v>9039564</v>
      </c>
      <c r="AQ10" s="4">
        <f t="shared" si="7"/>
        <v>16360.523582774567</v>
      </c>
      <c r="AR10" s="11">
        <v>56.8</v>
      </c>
      <c r="AS10" s="4">
        <v>8814</v>
      </c>
      <c r="AT10" s="4">
        <f t="shared" si="8"/>
        <v>17209.024647887327</v>
      </c>
      <c r="AU10" s="4">
        <v>16011</v>
      </c>
      <c r="AV10" s="4">
        <v>1059752</v>
      </c>
      <c r="AW10" s="4">
        <f t="shared" si="9"/>
        <v>15108.251741916976</v>
      </c>
      <c r="AX10" s="11">
        <v>57.4</v>
      </c>
      <c r="AY10" s="4">
        <v>8324</v>
      </c>
      <c r="AZ10" s="4">
        <f t="shared" si="10"/>
        <v>16270.954703832755</v>
      </c>
      <c r="BA10" s="4">
        <v>14567</v>
      </c>
      <c r="BB10" s="4">
        <v>1001249</v>
      </c>
      <c r="BC10" s="4">
        <f t="shared" si="11"/>
        <v>14548.828513187029</v>
      </c>
      <c r="BD10" s="11">
        <v>58.3</v>
      </c>
      <c r="BE10" s="4">
        <v>23966</v>
      </c>
      <c r="BF10" s="4">
        <f t="shared" si="12"/>
        <v>48466.40480274443</v>
      </c>
      <c r="BG10" s="4">
        <v>42050</v>
      </c>
      <c r="BH10" s="4">
        <v>2393587</v>
      </c>
      <c r="BI10" s="4">
        <f t="shared" si="13"/>
        <v>17567.775894504775</v>
      </c>
      <c r="BJ10" s="11">
        <v>60.4</v>
      </c>
      <c r="BK10" s="4">
        <v>28152</v>
      </c>
      <c r="BL10" s="4">
        <f t="shared" si="14"/>
        <v>51270.198675496686</v>
      </c>
      <c r="BM10" s="4">
        <v>49657</v>
      </c>
      <c r="BN10" s="4">
        <v>2907502</v>
      </c>
      <c r="BO10" s="4">
        <f t="shared" si="15"/>
        <v>17078.922043733761</v>
      </c>
    </row>
    <row r="11" spans="1:67" ht="15.75" customHeight="1">
      <c r="A11" s="1">
        <v>1984</v>
      </c>
      <c r="B11" s="11">
        <v>60.6</v>
      </c>
      <c r="C11" s="4">
        <v>241017</v>
      </c>
      <c r="D11" s="4">
        <v>407328</v>
      </c>
      <c r="E11" s="4">
        <v>407328</v>
      </c>
      <c r="F11" s="4">
        <v>25607053</v>
      </c>
      <c r="G11" s="4">
        <f t="shared" si="16"/>
        <v>15906.867533722057</v>
      </c>
      <c r="H11" s="11">
        <v>65.2</v>
      </c>
      <c r="I11" s="4">
        <v>4142</v>
      </c>
      <c r="J11" s="4">
        <v>6642</v>
      </c>
      <c r="K11" s="4">
        <v>6642</v>
      </c>
      <c r="L11" s="4">
        <v>580065</v>
      </c>
      <c r="M11" s="4">
        <f t="shared" si="17"/>
        <v>11450.440898864783</v>
      </c>
      <c r="N11" s="11">
        <v>63.3</v>
      </c>
      <c r="O11" s="4">
        <v>1039</v>
      </c>
      <c r="P11" s="4">
        <f t="shared" si="0"/>
        <v>1864.6192733017376</v>
      </c>
      <c r="Q11" s="4">
        <v>1750</v>
      </c>
      <c r="R11" s="4">
        <v>126563</v>
      </c>
      <c r="S11" s="4">
        <f t="shared" si="18"/>
        <v>13827.105868223731</v>
      </c>
      <c r="T11" s="11">
        <v>61.7</v>
      </c>
      <c r="U11" s="4">
        <v>7532</v>
      </c>
      <c r="V11" s="4">
        <f t="shared" si="1"/>
        <v>13733.387358184764</v>
      </c>
      <c r="W11" s="4">
        <v>12929</v>
      </c>
      <c r="X11" s="4">
        <v>877471</v>
      </c>
      <c r="Y11" s="4">
        <f t="shared" si="19"/>
        <v>14734.390082407283</v>
      </c>
      <c r="Z11" s="11">
        <v>62.3</v>
      </c>
      <c r="AA11" s="4">
        <v>5673</v>
      </c>
      <c r="AB11" s="4">
        <f t="shared" si="2"/>
        <v>10134.910112359552</v>
      </c>
      <c r="AC11" s="4">
        <v>9339</v>
      </c>
      <c r="AD11" s="4">
        <v>720488</v>
      </c>
      <c r="AE11" s="4">
        <f t="shared" si="3"/>
        <v>12962.047945281531</v>
      </c>
      <c r="AF11" s="11">
        <v>61.5</v>
      </c>
      <c r="AG11" s="4">
        <v>57659</v>
      </c>
      <c r="AH11" s="4">
        <f t="shared" si="4"/>
        <v>103504.93658536585</v>
      </c>
      <c r="AI11" s="4">
        <v>93766</v>
      </c>
      <c r="AJ11" s="4">
        <v>6631220</v>
      </c>
      <c r="AK11" s="4">
        <f t="shared" si="5"/>
        <v>14140.082820355832</v>
      </c>
      <c r="AL11" s="11">
        <v>59.4</v>
      </c>
      <c r="AM11" s="4">
        <v>90385</v>
      </c>
      <c r="AN11" s="4">
        <f t="shared" si="6"/>
        <v>168596.93602693605</v>
      </c>
      <c r="AO11" s="4">
        <v>155018</v>
      </c>
      <c r="AP11" s="4">
        <v>9167484</v>
      </c>
      <c r="AQ11" s="4">
        <f t="shared" si="7"/>
        <v>16909.546828770031</v>
      </c>
      <c r="AR11" s="11">
        <v>58.9</v>
      </c>
      <c r="AS11" s="4">
        <v>9728</v>
      </c>
      <c r="AT11" s="4">
        <f t="shared" si="8"/>
        <v>18316.387096774193</v>
      </c>
      <c r="AU11" s="4">
        <v>17036</v>
      </c>
      <c r="AV11" s="4">
        <v>1071810</v>
      </c>
      <c r="AW11" s="4">
        <f t="shared" si="9"/>
        <v>15894.608186152396</v>
      </c>
      <c r="AX11" s="11">
        <v>59.8</v>
      </c>
      <c r="AY11" s="4">
        <v>8951</v>
      </c>
      <c r="AZ11" s="4">
        <f t="shared" si="10"/>
        <v>16794.351170568563</v>
      </c>
      <c r="BA11" s="4">
        <v>15050</v>
      </c>
      <c r="BB11" s="4">
        <v>1014615</v>
      </c>
      <c r="BC11" s="4">
        <f t="shared" si="11"/>
        <v>14833.212597881955</v>
      </c>
      <c r="BD11" s="11">
        <v>59.8</v>
      </c>
      <c r="BE11" s="4">
        <v>24754</v>
      </c>
      <c r="BF11" s="4">
        <f t="shared" si="12"/>
        <v>48804.290969899674</v>
      </c>
      <c r="BG11" s="4">
        <v>42486</v>
      </c>
      <c r="BH11" s="4">
        <v>2393907</v>
      </c>
      <c r="BI11" s="4">
        <f t="shared" si="13"/>
        <v>17747.556609341966</v>
      </c>
      <c r="BJ11" s="11">
        <v>62.8</v>
      </c>
      <c r="BK11" s="4">
        <v>30153</v>
      </c>
      <c r="BL11" s="4">
        <f t="shared" si="14"/>
        <v>52815.764331210194</v>
      </c>
      <c r="BM11" s="4">
        <v>51041</v>
      </c>
      <c r="BN11" s="4">
        <v>2947181</v>
      </c>
      <c r="BO11" s="4">
        <f t="shared" si="15"/>
        <v>17318.583419206352</v>
      </c>
    </row>
    <row r="12" spans="1:67" ht="15.75" customHeight="1">
      <c r="A12" s="1">
        <v>1985</v>
      </c>
      <c r="B12" s="11">
        <v>63</v>
      </c>
      <c r="C12" s="4">
        <v>262806</v>
      </c>
      <c r="D12" s="4">
        <v>428080</v>
      </c>
      <c r="E12" s="4">
        <v>428080</v>
      </c>
      <c r="F12" s="4">
        <v>25842116</v>
      </c>
      <c r="G12" s="4">
        <f t="shared" si="16"/>
        <v>16565.206966797919</v>
      </c>
      <c r="H12" s="11">
        <v>67.900000000000006</v>
      </c>
      <c r="I12" s="4">
        <v>4462</v>
      </c>
      <c r="J12" s="4">
        <v>6867</v>
      </c>
      <c r="K12" s="4">
        <v>6867</v>
      </c>
      <c r="L12" s="4">
        <v>579275</v>
      </c>
      <c r="M12" s="4">
        <f t="shared" si="17"/>
        <v>11854.473263993785</v>
      </c>
      <c r="N12" s="11">
        <v>65.599999999999994</v>
      </c>
      <c r="O12" s="4">
        <v>1097</v>
      </c>
      <c r="P12" s="4">
        <f t="shared" si="0"/>
        <v>1899.6829268292681</v>
      </c>
      <c r="Q12" s="4">
        <v>1787</v>
      </c>
      <c r="R12" s="4">
        <v>127619</v>
      </c>
      <c r="S12" s="4">
        <f t="shared" si="18"/>
        <v>14002.617165155658</v>
      </c>
      <c r="T12" s="11">
        <v>64.5</v>
      </c>
      <c r="U12" s="4">
        <v>8209</v>
      </c>
      <c r="V12" s="4">
        <f t="shared" si="1"/>
        <v>14318.023255813952</v>
      </c>
      <c r="W12" s="4">
        <v>13498</v>
      </c>
      <c r="X12" s="4">
        <v>885848</v>
      </c>
      <c r="Y12" s="4">
        <f t="shared" si="19"/>
        <v>15237.377066946023</v>
      </c>
      <c r="Z12" s="11">
        <v>65.2</v>
      </c>
      <c r="AA12" s="4">
        <v>6159</v>
      </c>
      <c r="AB12" s="4">
        <f t="shared" si="2"/>
        <v>10513.753067484662</v>
      </c>
      <c r="AC12" s="4">
        <v>9719</v>
      </c>
      <c r="AD12" s="4">
        <v>723287</v>
      </c>
      <c r="AE12" s="4">
        <f t="shared" si="3"/>
        <v>13437.266258069065</v>
      </c>
      <c r="AF12" s="11">
        <v>64.2</v>
      </c>
      <c r="AG12" s="4">
        <v>62975</v>
      </c>
      <c r="AH12" s="4">
        <f t="shared" si="4"/>
        <v>108293.45794392524</v>
      </c>
      <c r="AI12" s="4">
        <v>98669</v>
      </c>
      <c r="AJ12" s="4">
        <v>6665802</v>
      </c>
      <c r="AK12" s="4">
        <f t="shared" si="5"/>
        <v>14802.269854400116</v>
      </c>
      <c r="AL12" s="11">
        <v>61.8</v>
      </c>
      <c r="AM12" s="4">
        <v>99470</v>
      </c>
      <c r="AN12" s="4">
        <f t="shared" si="6"/>
        <v>178337.79935275082</v>
      </c>
      <c r="AO12" s="4">
        <v>163997</v>
      </c>
      <c r="AP12" s="4">
        <v>9294657</v>
      </c>
      <c r="AQ12" s="4">
        <f>AO12*1000000/AP12</f>
        <v>17644.222912152647</v>
      </c>
      <c r="AR12" s="11">
        <v>61.4</v>
      </c>
      <c r="AS12" s="4">
        <v>10549</v>
      </c>
      <c r="AT12" s="4">
        <f t="shared" si="8"/>
        <v>19053.48697068404</v>
      </c>
      <c r="AU12" s="4">
        <v>17736</v>
      </c>
      <c r="AV12" s="4">
        <v>1082495</v>
      </c>
      <c r="AW12" s="4">
        <f t="shared" si="9"/>
        <v>16384.371290398569</v>
      </c>
      <c r="AX12" s="11">
        <v>62</v>
      </c>
      <c r="AY12" s="4">
        <v>9498</v>
      </c>
      <c r="AZ12" s="4">
        <f t="shared" si="10"/>
        <v>17188.316129032257</v>
      </c>
      <c r="BA12" s="4">
        <v>15477</v>
      </c>
      <c r="BB12" s="4">
        <v>1024928</v>
      </c>
      <c r="BC12" s="4">
        <f t="shared" si="11"/>
        <v>15100.572918292797</v>
      </c>
      <c r="BD12" s="11">
        <v>61.6</v>
      </c>
      <c r="BE12" s="4">
        <v>26915</v>
      </c>
      <c r="BF12" s="4">
        <f t="shared" si="12"/>
        <v>51514.261363636368</v>
      </c>
      <c r="BG12" s="4">
        <v>44967</v>
      </c>
      <c r="BH12" s="4">
        <v>2404490</v>
      </c>
      <c r="BI12" s="4">
        <f t="shared" si="13"/>
        <v>18701.263053703697</v>
      </c>
      <c r="BJ12" s="11">
        <v>64.8</v>
      </c>
      <c r="BK12" s="4">
        <v>32410</v>
      </c>
      <c r="BL12" s="4">
        <f t="shared" si="14"/>
        <v>55016.975308641973</v>
      </c>
      <c r="BM12" s="4">
        <v>53076</v>
      </c>
      <c r="BN12" s="4">
        <v>2975131</v>
      </c>
      <c r="BO12" s="4">
        <f t="shared" si="15"/>
        <v>17839.886714232078</v>
      </c>
    </row>
    <row r="13" spans="1:67" ht="15.75" customHeight="1">
      <c r="A13" s="1">
        <v>1986</v>
      </c>
      <c r="B13" s="11">
        <v>65.599999999999994</v>
      </c>
      <c r="C13" s="4">
        <v>283750</v>
      </c>
      <c r="D13" s="4">
        <v>444389</v>
      </c>
      <c r="E13" s="4">
        <v>444389</v>
      </c>
      <c r="F13" s="4">
        <v>26100278</v>
      </c>
      <c r="G13" s="4">
        <f t="shared" si="16"/>
        <v>17026.217115388579</v>
      </c>
      <c r="H13" s="11">
        <v>69.900000000000006</v>
      </c>
      <c r="I13" s="4">
        <v>4764</v>
      </c>
      <c r="J13" s="4">
        <v>7088</v>
      </c>
      <c r="K13" s="4">
        <v>7088</v>
      </c>
      <c r="L13" s="4">
        <v>576306</v>
      </c>
      <c r="M13" s="4">
        <f t="shared" si="17"/>
        <v>12299.021700277282</v>
      </c>
      <c r="N13" s="11">
        <v>67</v>
      </c>
      <c r="O13" s="4">
        <v>1175</v>
      </c>
      <c r="P13" s="4">
        <f t="shared" si="0"/>
        <v>1992.2388059701491</v>
      </c>
      <c r="Q13" s="4">
        <v>1854</v>
      </c>
      <c r="R13" s="4">
        <v>128436</v>
      </c>
      <c r="S13" s="4">
        <f t="shared" si="18"/>
        <v>14435.205082687096</v>
      </c>
      <c r="T13" s="11">
        <v>66.5</v>
      </c>
      <c r="U13" s="4">
        <v>8782</v>
      </c>
      <c r="V13" s="4">
        <f t="shared" si="1"/>
        <v>14856.766917293233</v>
      </c>
      <c r="W13" s="4">
        <v>13950</v>
      </c>
      <c r="X13" s="4">
        <v>889087</v>
      </c>
      <c r="Y13" s="4">
        <f t="shared" si="19"/>
        <v>15690.253034854857</v>
      </c>
      <c r="Z13" s="11">
        <v>67.5</v>
      </c>
      <c r="AA13" s="4">
        <v>6670</v>
      </c>
      <c r="AB13" s="4">
        <f t="shared" si="2"/>
        <v>10998.088888888888</v>
      </c>
      <c r="AC13" s="4">
        <v>10128</v>
      </c>
      <c r="AD13" s="4">
        <v>725019</v>
      </c>
      <c r="AE13" s="4">
        <f t="shared" si="3"/>
        <v>13969.289080699955</v>
      </c>
      <c r="AF13" s="11">
        <v>67.3</v>
      </c>
      <c r="AG13" s="4">
        <v>68291</v>
      </c>
      <c r="AH13" s="4">
        <f t="shared" si="4"/>
        <v>112025.65230312037</v>
      </c>
      <c r="AI13" s="4">
        <v>102069</v>
      </c>
      <c r="AJ13" s="4">
        <v>6708170</v>
      </c>
      <c r="AK13" s="4">
        <f t="shared" si="5"/>
        <v>15215.625125779459</v>
      </c>
      <c r="AL13" s="11">
        <v>64.599999999999994</v>
      </c>
      <c r="AM13" s="4">
        <v>109223</v>
      </c>
      <c r="AN13" s="4">
        <f t="shared" si="6"/>
        <v>187336.04334365326</v>
      </c>
      <c r="AO13" s="4">
        <v>172899</v>
      </c>
      <c r="AP13" s="4">
        <v>9437359</v>
      </c>
      <c r="AQ13" s="4">
        <f t="shared" ref="AQ13:AQ40" si="20">AO13*1000000/AP13</f>
        <v>18320.697559560889</v>
      </c>
      <c r="AR13" s="11">
        <v>64.099999999999994</v>
      </c>
      <c r="AS13" s="4">
        <v>11251</v>
      </c>
      <c r="AT13" s="4">
        <f t="shared" si="8"/>
        <v>19465.458658346335</v>
      </c>
      <c r="AU13" s="4">
        <v>18168</v>
      </c>
      <c r="AV13" s="4">
        <v>1091552</v>
      </c>
      <c r="AW13" s="4">
        <f t="shared" si="9"/>
        <v>16644.191023423529</v>
      </c>
      <c r="AX13" s="11">
        <v>63.7</v>
      </c>
      <c r="AY13" s="4">
        <v>10054</v>
      </c>
      <c r="AZ13" s="4">
        <f t="shared" si="10"/>
        <v>17708.929356357927</v>
      </c>
      <c r="BA13" s="4">
        <v>16034</v>
      </c>
      <c r="BB13" s="4">
        <v>1028717</v>
      </c>
      <c r="BC13" s="4">
        <f t="shared" ref="BC13:BC40" si="21">BA13*1000000/BB13</f>
        <v>15586.405201819354</v>
      </c>
      <c r="BD13" s="11">
        <v>63.7</v>
      </c>
      <c r="BE13" s="4">
        <v>28137</v>
      </c>
      <c r="BF13" s="4">
        <f t="shared" si="12"/>
        <v>52077.744113029825</v>
      </c>
      <c r="BG13" s="4">
        <v>45590</v>
      </c>
      <c r="BH13" s="4">
        <v>2432930</v>
      </c>
      <c r="BI13" s="4">
        <f t="shared" si="13"/>
        <v>18738.72244577526</v>
      </c>
      <c r="BJ13" s="11">
        <v>66.7</v>
      </c>
      <c r="BK13" s="4">
        <v>34255</v>
      </c>
      <c r="BL13" s="4">
        <f t="shared" si="14"/>
        <v>56492.503748125928</v>
      </c>
      <c r="BM13" s="4">
        <v>54380</v>
      </c>
      <c r="BN13" s="4">
        <v>3003621</v>
      </c>
      <c r="BO13" s="4">
        <f t="shared" si="15"/>
        <v>18104.814155980399</v>
      </c>
    </row>
    <row r="14" spans="1:67" ht="15.75" customHeight="1">
      <c r="A14" s="1">
        <v>1987</v>
      </c>
      <c r="B14" s="11">
        <v>68.5</v>
      </c>
      <c r="C14" s="4">
        <v>306800</v>
      </c>
      <c r="D14" s="4">
        <v>462618</v>
      </c>
      <c r="E14" s="4">
        <v>462618</v>
      </c>
      <c r="F14" s="4">
        <v>26446601</v>
      </c>
      <c r="G14" s="4">
        <f t="shared" si="16"/>
        <v>17492.531459902919</v>
      </c>
      <c r="H14" s="11">
        <v>71.900000000000006</v>
      </c>
      <c r="I14" s="4">
        <v>5106</v>
      </c>
      <c r="J14" s="4">
        <v>7372</v>
      </c>
      <c r="K14" s="4">
        <v>7372</v>
      </c>
      <c r="L14" s="4">
        <v>575242</v>
      </c>
      <c r="M14" s="4">
        <f t="shared" si="17"/>
        <v>12815.475921438281</v>
      </c>
      <c r="N14" s="11">
        <v>69.400000000000006</v>
      </c>
      <c r="O14" s="4">
        <v>1260</v>
      </c>
      <c r="P14" s="4">
        <f t="shared" si="0"/>
        <v>2062.4783861671467</v>
      </c>
      <c r="Q14" s="4">
        <v>1916</v>
      </c>
      <c r="R14" s="4">
        <v>128641</v>
      </c>
      <c r="S14" s="4">
        <f t="shared" si="18"/>
        <v>14894.162825226795</v>
      </c>
      <c r="T14" s="11">
        <v>68.8</v>
      </c>
      <c r="U14" s="4">
        <v>9360</v>
      </c>
      <c r="V14" s="4">
        <f t="shared" si="1"/>
        <v>15305.232558139536</v>
      </c>
      <c r="W14" s="4">
        <v>14383</v>
      </c>
      <c r="X14" s="4">
        <v>893606</v>
      </c>
      <c r="Y14" s="4">
        <f t="shared" si="19"/>
        <v>16095.460415440362</v>
      </c>
      <c r="Z14" s="11">
        <v>69.400000000000006</v>
      </c>
      <c r="AA14" s="4">
        <v>7078</v>
      </c>
      <c r="AB14" s="4">
        <f t="shared" si="2"/>
        <v>11351.317002881844</v>
      </c>
      <c r="AC14" s="4">
        <v>10455</v>
      </c>
      <c r="AD14" s="4">
        <v>727768</v>
      </c>
      <c r="AE14" s="4">
        <f t="shared" si="3"/>
        <v>14365.841861692188</v>
      </c>
      <c r="AF14" s="11">
        <v>70.2</v>
      </c>
      <c r="AG14" s="4">
        <v>73613</v>
      </c>
      <c r="AH14" s="4">
        <f t="shared" si="4"/>
        <v>115767.45299145298</v>
      </c>
      <c r="AI14" s="4">
        <v>105838</v>
      </c>
      <c r="AJ14" s="4">
        <v>6781984</v>
      </c>
      <c r="AK14" s="4">
        <f t="shared" si="5"/>
        <v>15605.757843132629</v>
      </c>
      <c r="AL14" s="11">
        <v>67.8</v>
      </c>
      <c r="AM14" s="4">
        <v>119314</v>
      </c>
      <c r="AN14" s="4">
        <f t="shared" si="6"/>
        <v>194985.12094395279</v>
      </c>
      <c r="AO14" s="4">
        <v>181467</v>
      </c>
      <c r="AP14" s="4">
        <v>9637945</v>
      </c>
      <c r="AQ14" s="4">
        <f t="shared" si="20"/>
        <v>18828.391322008996</v>
      </c>
      <c r="AR14" s="11">
        <v>66.8</v>
      </c>
      <c r="AS14" s="4">
        <v>11898</v>
      </c>
      <c r="AT14" s="4">
        <f t="shared" si="8"/>
        <v>19752.81736526946</v>
      </c>
      <c r="AU14" s="4">
        <v>18440</v>
      </c>
      <c r="AV14" s="4">
        <v>1098373</v>
      </c>
      <c r="AW14" s="4">
        <f t="shared" si="9"/>
        <v>16788.46803408314</v>
      </c>
      <c r="AX14" s="11">
        <v>66.8</v>
      </c>
      <c r="AY14" s="4">
        <v>10692</v>
      </c>
      <c r="AZ14" s="4">
        <f t="shared" si="10"/>
        <v>17958.718562874252</v>
      </c>
      <c r="BA14" s="4">
        <v>16387</v>
      </c>
      <c r="BB14" s="4">
        <v>1032799</v>
      </c>
      <c r="BC14" s="4">
        <f t="shared" si="21"/>
        <v>15866.591660139098</v>
      </c>
      <c r="BD14" s="11">
        <v>66.3</v>
      </c>
      <c r="BE14" s="4">
        <v>29908</v>
      </c>
      <c r="BF14" s="4">
        <f t="shared" si="12"/>
        <v>53184.814479638015</v>
      </c>
      <c r="BG14" s="4">
        <v>46664</v>
      </c>
      <c r="BH14" s="4">
        <v>2440877</v>
      </c>
      <c r="BI14" s="4">
        <f t="shared" si="13"/>
        <v>19117.718754365746</v>
      </c>
      <c r="BJ14" s="11">
        <v>68.7</v>
      </c>
      <c r="BK14" s="4">
        <v>37334</v>
      </c>
      <c r="BL14" s="4">
        <f t="shared" si="14"/>
        <v>59777.874818049495</v>
      </c>
      <c r="BM14" s="4">
        <v>57406</v>
      </c>
      <c r="BN14" s="4">
        <v>3048651</v>
      </c>
      <c r="BO14" s="4">
        <f t="shared" si="15"/>
        <v>18829.967746390124</v>
      </c>
    </row>
    <row r="15" spans="1:67" ht="15.75" customHeight="1">
      <c r="A15" s="1">
        <v>1988</v>
      </c>
      <c r="B15" s="11">
        <v>71.2</v>
      </c>
      <c r="C15" s="4">
        <v>331810</v>
      </c>
      <c r="D15" s="4">
        <v>481877</v>
      </c>
      <c r="E15" s="4">
        <v>481877</v>
      </c>
      <c r="F15" s="4">
        <v>26791747</v>
      </c>
      <c r="G15" s="4">
        <f t="shared" si="16"/>
        <v>17986.023830398219</v>
      </c>
      <c r="H15" s="11">
        <v>73.5</v>
      </c>
      <c r="I15" s="4">
        <v>5476</v>
      </c>
      <c r="J15" s="4">
        <v>7705</v>
      </c>
      <c r="K15" s="4">
        <v>7705</v>
      </c>
      <c r="L15" s="4">
        <v>574982</v>
      </c>
      <c r="M15" s="4">
        <f t="shared" si="17"/>
        <v>13400.419491392775</v>
      </c>
      <c r="N15" s="11">
        <v>71.900000000000006</v>
      </c>
      <c r="O15" s="4">
        <v>1345</v>
      </c>
      <c r="P15" s="4">
        <f t="shared" si="0"/>
        <v>2125.0625869262863</v>
      </c>
      <c r="Q15" s="4">
        <v>1971</v>
      </c>
      <c r="R15" s="4">
        <v>129289</v>
      </c>
      <c r="S15" s="4">
        <f t="shared" si="18"/>
        <v>15244.916427538306</v>
      </c>
      <c r="T15" s="11">
        <v>71.2</v>
      </c>
      <c r="U15" s="4">
        <v>9987</v>
      </c>
      <c r="V15" s="4">
        <f t="shared" si="1"/>
        <v>15780.02106741573</v>
      </c>
      <c r="W15" s="4">
        <v>14820</v>
      </c>
      <c r="X15" s="4">
        <v>897216</v>
      </c>
      <c r="Y15" s="4">
        <f t="shared" si="19"/>
        <v>16517.761609244597</v>
      </c>
      <c r="Z15" s="11">
        <v>71.8</v>
      </c>
      <c r="AA15" s="4">
        <v>7579</v>
      </c>
      <c r="AB15" s="4">
        <f t="shared" si="2"/>
        <v>11748.505571030641</v>
      </c>
      <c r="AC15" s="4">
        <v>10821</v>
      </c>
      <c r="AD15" s="4">
        <v>730349</v>
      </c>
      <c r="AE15" s="4">
        <f t="shared" si="3"/>
        <v>14816.204307803529</v>
      </c>
      <c r="AF15" s="11">
        <v>72.8</v>
      </c>
      <c r="AG15" s="4">
        <v>78819</v>
      </c>
      <c r="AH15" s="4">
        <f t="shared" si="4"/>
        <v>119527.7142857143</v>
      </c>
      <c r="AI15" s="4">
        <v>109439</v>
      </c>
      <c r="AJ15" s="4">
        <v>6837077</v>
      </c>
      <c r="AK15" s="4">
        <f t="shared" si="5"/>
        <v>16006.694088716567</v>
      </c>
      <c r="AL15" s="11">
        <v>71</v>
      </c>
      <c r="AM15" s="4">
        <v>131039</v>
      </c>
      <c r="AN15" s="4">
        <f t="shared" si="6"/>
        <v>204494.66478873239</v>
      </c>
      <c r="AO15" s="4">
        <v>190893</v>
      </c>
      <c r="AP15" s="4">
        <v>9838620</v>
      </c>
      <c r="AQ15" s="4">
        <f t="shared" si="20"/>
        <v>19402.416192514804</v>
      </c>
      <c r="AR15" s="11">
        <v>69.599999999999994</v>
      </c>
      <c r="AS15" s="4">
        <v>12596</v>
      </c>
      <c r="AT15" s="4">
        <f t="shared" si="8"/>
        <v>20070.350574712644</v>
      </c>
      <c r="AU15" s="4">
        <v>18761</v>
      </c>
      <c r="AV15" s="4">
        <v>1102152</v>
      </c>
      <c r="AW15" s="4">
        <f t="shared" si="9"/>
        <v>17022.153024265255</v>
      </c>
      <c r="AX15" s="11">
        <v>69.8</v>
      </c>
      <c r="AY15" s="4">
        <v>11182</v>
      </c>
      <c r="AZ15" s="4">
        <f t="shared" si="10"/>
        <v>17974.50429799427</v>
      </c>
      <c r="BA15" s="4">
        <v>16476</v>
      </c>
      <c r="BB15" s="4">
        <v>1028225</v>
      </c>
      <c r="BC15" s="4">
        <f t="shared" si="21"/>
        <v>16023.730214690364</v>
      </c>
      <c r="BD15" s="11">
        <v>68.099999999999994</v>
      </c>
      <c r="BE15" s="4">
        <v>31912</v>
      </c>
      <c r="BF15" s="4">
        <f t="shared" si="12"/>
        <v>55248.528634361239</v>
      </c>
      <c r="BG15" s="4">
        <v>48306</v>
      </c>
      <c r="BH15" s="4">
        <v>2456614</v>
      </c>
      <c r="BI15" s="4">
        <f t="shared" si="13"/>
        <v>19663.650862528666</v>
      </c>
      <c r="BJ15" s="11">
        <v>71.2</v>
      </c>
      <c r="BK15" s="4">
        <v>40528</v>
      </c>
      <c r="BL15" s="4">
        <f t="shared" si="14"/>
        <v>62613.48314606741</v>
      </c>
      <c r="BM15" s="4">
        <v>60279</v>
      </c>
      <c r="BN15" s="4">
        <v>3114761</v>
      </c>
      <c r="BO15" s="4">
        <f t="shared" si="15"/>
        <v>19352.688697463465</v>
      </c>
    </row>
    <row r="16" spans="1:67" ht="15.75" customHeight="1">
      <c r="A16" s="1">
        <v>1989</v>
      </c>
      <c r="B16" s="11">
        <v>74.8</v>
      </c>
      <c r="C16" s="4">
        <v>357933</v>
      </c>
      <c r="D16" s="4">
        <v>498645</v>
      </c>
      <c r="E16" s="4">
        <v>498645</v>
      </c>
      <c r="F16" s="4">
        <v>27276781</v>
      </c>
      <c r="G16" s="4">
        <f t="shared" si="16"/>
        <v>18280.932783087563</v>
      </c>
      <c r="H16" s="11">
        <v>76.2</v>
      </c>
      <c r="I16" s="4">
        <v>5810</v>
      </c>
      <c r="J16" s="4">
        <v>7913</v>
      </c>
      <c r="K16" s="4">
        <v>7913</v>
      </c>
      <c r="L16" s="4">
        <v>576551</v>
      </c>
      <c r="M16" s="4">
        <f t="shared" si="17"/>
        <v>13724.718194921177</v>
      </c>
      <c r="N16" s="11">
        <v>74.599999999999994</v>
      </c>
      <c r="O16" s="4">
        <v>1416</v>
      </c>
      <c r="P16" s="4">
        <f t="shared" si="0"/>
        <v>2156.2680965147451</v>
      </c>
      <c r="Q16" s="4">
        <v>2004</v>
      </c>
      <c r="R16" s="4">
        <v>130153</v>
      </c>
      <c r="S16" s="4">
        <f t="shared" si="18"/>
        <v>15397.263220978388</v>
      </c>
      <c r="T16" s="11">
        <v>74.400000000000006</v>
      </c>
      <c r="U16" s="4">
        <v>10573</v>
      </c>
      <c r="V16" s="4">
        <f t="shared" si="1"/>
        <v>15987.399193548385</v>
      </c>
      <c r="W16" s="4">
        <v>15093</v>
      </c>
      <c r="X16" s="4">
        <v>903841</v>
      </c>
      <c r="Y16" s="4">
        <f t="shared" si="19"/>
        <v>16698.733516182601</v>
      </c>
      <c r="Z16" s="11">
        <v>75.2</v>
      </c>
      <c r="AA16" s="4">
        <v>8037</v>
      </c>
      <c r="AB16" s="4">
        <f t="shared" si="2"/>
        <v>11895.1875</v>
      </c>
      <c r="AC16" s="4">
        <v>11083</v>
      </c>
      <c r="AD16" s="4">
        <v>735129</v>
      </c>
      <c r="AE16" s="4">
        <f t="shared" si="3"/>
        <v>15076.26552618656</v>
      </c>
      <c r="AF16" s="11">
        <v>75.900000000000006</v>
      </c>
      <c r="AG16" s="4">
        <v>83947</v>
      </c>
      <c r="AH16" s="4">
        <f t="shared" si="4"/>
        <v>122104.72727272726</v>
      </c>
      <c r="AI16" s="4">
        <v>112099</v>
      </c>
      <c r="AJ16" s="4">
        <v>6925128</v>
      </c>
      <c r="AK16" s="4">
        <f t="shared" si="5"/>
        <v>16187.282025689634</v>
      </c>
      <c r="AL16" s="11">
        <v>75.099999999999994</v>
      </c>
      <c r="AM16" s="4">
        <v>142453</v>
      </c>
      <c r="AN16" s="4">
        <f t="shared" si="6"/>
        <v>210170.3382157124</v>
      </c>
      <c r="AO16" s="4">
        <v>198083</v>
      </c>
      <c r="AP16" s="4">
        <v>10103305</v>
      </c>
      <c r="AQ16" s="4">
        <f t="shared" si="20"/>
        <v>19605.762668750474</v>
      </c>
      <c r="AR16" s="11">
        <v>72.900000000000006</v>
      </c>
      <c r="AS16" s="4">
        <v>13388</v>
      </c>
      <c r="AT16" s="4">
        <f t="shared" si="8"/>
        <v>20366.655692729764</v>
      </c>
      <c r="AU16" s="4">
        <v>19069</v>
      </c>
      <c r="AV16" s="4">
        <v>1103792</v>
      </c>
      <c r="AW16" s="4">
        <f t="shared" si="9"/>
        <v>17275.899807210055</v>
      </c>
      <c r="AX16" s="11">
        <v>72.900000000000006</v>
      </c>
      <c r="AY16" s="4">
        <v>11687</v>
      </c>
      <c r="AZ16" s="4">
        <f t="shared" si="10"/>
        <v>17987.399176954732</v>
      </c>
      <c r="BA16" s="4">
        <v>16573</v>
      </c>
      <c r="BB16" s="4">
        <v>1019439</v>
      </c>
      <c r="BC16" s="4">
        <f t="shared" si="21"/>
        <v>16256.98055499152</v>
      </c>
      <c r="BD16" s="11">
        <v>70.900000000000006</v>
      </c>
      <c r="BE16" s="4">
        <v>34557</v>
      </c>
      <c r="BF16" s="4">
        <f t="shared" si="12"/>
        <v>57465.025387870235</v>
      </c>
      <c r="BG16" s="4">
        <v>50401</v>
      </c>
      <c r="BH16" s="4">
        <v>2498325</v>
      </c>
      <c r="BI16" s="4">
        <f t="shared" si="13"/>
        <v>20173.916524071126</v>
      </c>
      <c r="BJ16" s="11">
        <v>74.400000000000006</v>
      </c>
      <c r="BK16" s="4">
        <v>44636</v>
      </c>
      <c r="BL16" s="4">
        <f t="shared" si="14"/>
        <v>65994.086021505369</v>
      </c>
      <c r="BM16" s="4">
        <v>63902</v>
      </c>
      <c r="BN16" s="4">
        <v>3196725</v>
      </c>
      <c r="BO16" s="4">
        <f t="shared" si="15"/>
        <v>19989.833345064089</v>
      </c>
    </row>
    <row r="17" spans="1:67" ht="15.75" customHeight="1">
      <c r="A17" s="1">
        <v>1990</v>
      </c>
      <c r="B17" s="11">
        <v>78.400000000000006</v>
      </c>
      <c r="C17" s="4">
        <v>377388</v>
      </c>
      <c r="D17" s="4">
        <v>505162</v>
      </c>
      <c r="E17" s="4">
        <v>505162</v>
      </c>
      <c r="F17" s="4">
        <v>27691138</v>
      </c>
      <c r="G17" s="4">
        <f t="shared" si="16"/>
        <v>18242.731663826889</v>
      </c>
      <c r="H17" s="11">
        <v>79.5</v>
      </c>
      <c r="I17" s="4">
        <v>6048</v>
      </c>
      <c r="J17" s="4">
        <v>7955</v>
      </c>
      <c r="K17" s="4">
        <v>7955</v>
      </c>
      <c r="L17" s="4">
        <v>577368</v>
      </c>
      <c r="M17" s="4">
        <f t="shared" si="17"/>
        <v>13778.041041415527</v>
      </c>
      <c r="N17" s="11">
        <v>78.400000000000006</v>
      </c>
      <c r="O17" s="4">
        <v>1517</v>
      </c>
      <c r="P17" s="4">
        <f t="shared" si="0"/>
        <v>2198.1020408163263</v>
      </c>
      <c r="Q17" s="4">
        <v>2062</v>
      </c>
      <c r="R17" s="4">
        <v>130404</v>
      </c>
      <c r="S17" s="4">
        <f t="shared" si="18"/>
        <v>15812.398392687341</v>
      </c>
      <c r="T17" s="11">
        <v>78.2</v>
      </c>
      <c r="U17" s="4">
        <v>11130</v>
      </c>
      <c r="V17" s="4">
        <f t="shared" si="1"/>
        <v>16011.828644501278</v>
      </c>
      <c r="W17" s="4">
        <v>15209</v>
      </c>
      <c r="X17" s="4">
        <v>910451</v>
      </c>
      <c r="Y17" s="4">
        <f t="shared" si="19"/>
        <v>16704.907787459182</v>
      </c>
      <c r="Z17" s="11">
        <v>78.7</v>
      </c>
      <c r="AA17" s="4">
        <v>8544</v>
      </c>
      <c r="AB17" s="4">
        <f t="shared" si="2"/>
        <v>12083.191867852604</v>
      </c>
      <c r="AC17" s="4">
        <v>11364</v>
      </c>
      <c r="AD17" s="4">
        <v>740156</v>
      </c>
      <c r="AE17" s="4">
        <f t="shared" si="3"/>
        <v>15353.520068742266</v>
      </c>
      <c r="AF17" s="11">
        <v>79.2</v>
      </c>
      <c r="AG17" s="4">
        <v>87518</v>
      </c>
      <c r="AH17" s="4">
        <f t="shared" si="4"/>
        <v>121994.78787878787</v>
      </c>
      <c r="AI17" s="4">
        <v>112676</v>
      </c>
      <c r="AJ17" s="4">
        <v>6996986</v>
      </c>
      <c r="AK17" s="4">
        <f t="shared" si="5"/>
        <v>16103.505137783612</v>
      </c>
      <c r="AL17" s="11">
        <v>78.7</v>
      </c>
      <c r="AM17" s="4">
        <v>148755</v>
      </c>
      <c r="AN17" s="4">
        <f t="shared" si="6"/>
        <v>209428.89453621345</v>
      </c>
      <c r="AO17" s="4">
        <v>198865</v>
      </c>
      <c r="AP17" s="4">
        <v>10295832</v>
      </c>
      <c r="AQ17" s="4">
        <f t="shared" si="20"/>
        <v>19315.097604545219</v>
      </c>
      <c r="AR17" s="11">
        <v>76.2</v>
      </c>
      <c r="AS17" s="4">
        <v>14049</v>
      </c>
      <c r="AT17" s="4">
        <f t="shared" si="8"/>
        <v>20446.641732283464</v>
      </c>
      <c r="AU17" s="4">
        <v>19318</v>
      </c>
      <c r="AV17" s="4">
        <v>1105421</v>
      </c>
      <c r="AW17" s="4">
        <f t="shared" si="9"/>
        <v>17475.694780540627</v>
      </c>
      <c r="AX17" s="11">
        <v>76</v>
      </c>
      <c r="AY17" s="4">
        <v>12169</v>
      </c>
      <c r="AZ17" s="4">
        <f t="shared" si="10"/>
        <v>17965.286842105266</v>
      </c>
      <c r="BA17" s="4">
        <v>16688</v>
      </c>
      <c r="BB17" s="4">
        <v>1007727</v>
      </c>
      <c r="BC17" s="4">
        <f t="shared" si="21"/>
        <v>16560.040566542328</v>
      </c>
      <c r="BD17" s="11">
        <v>75</v>
      </c>
      <c r="BE17" s="4">
        <v>37238</v>
      </c>
      <c r="BF17" s="4">
        <f t="shared" si="12"/>
        <v>58538.135999999999</v>
      </c>
      <c r="BG17" s="4">
        <v>51885</v>
      </c>
      <c r="BH17" s="4">
        <v>2547788</v>
      </c>
      <c r="BI17" s="4">
        <f t="shared" si="13"/>
        <v>20364.724223522524</v>
      </c>
      <c r="BJ17" s="11">
        <v>78.400000000000006</v>
      </c>
      <c r="BK17" s="4">
        <v>48846</v>
      </c>
      <c r="BL17" s="4">
        <f t="shared" si="14"/>
        <v>68533.928571428565</v>
      </c>
      <c r="BM17" s="4">
        <v>66696</v>
      </c>
      <c r="BN17" s="4">
        <v>3292111</v>
      </c>
      <c r="BO17" s="4">
        <f t="shared" si="15"/>
        <v>20259.341194753153</v>
      </c>
    </row>
    <row r="18" spans="1:67" ht="15.75" customHeight="1">
      <c r="A18" s="1">
        <v>1991</v>
      </c>
      <c r="B18" s="11">
        <v>82.8</v>
      </c>
      <c r="C18" s="4">
        <v>390768</v>
      </c>
      <c r="D18" s="4">
        <v>499460</v>
      </c>
      <c r="E18" s="4">
        <v>499460</v>
      </c>
      <c r="F18" s="4">
        <v>28037420</v>
      </c>
      <c r="G18" s="4">
        <f t="shared" si="16"/>
        <v>17814.049937547748</v>
      </c>
      <c r="H18" s="11">
        <v>84.4</v>
      </c>
      <c r="I18" s="4">
        <v>6269</v>
      </c>
      <c r="J18" s="4">
        <v>7866</v>
      </c>
      <c r="K18" s="4">
        <v>7866</v>
      </c>
      <c r="L18" s="4">
        <v>579644</v>
      </c>
      <c r="M18" s="4">
        <f t="shared" si="17"/>
        <v>13570.398382455438</v>
      </c>
      <c r="N18" s="11">
        <v>84.3</v>
      </c>
      <c r="O18" s="4">
        <v>1563</v>
      </c>
      <c r="P18" s="4">
        <f t="shared" si="0"/>
        <v>2106.2491103202847</v>
      </c>
      <c r="Q18" s="4">
        <v>2006</v>
      </c>
      <c r="R18" s="4">
        <v>130369</v>
      </c>
      <c r="S18" s="4">
        <f t="shared" si="18"/>
        <v>15387.093557517508</v>
      </c>
      <c r="T18" s="11">
        <v>82.9</v>
      </c>
      <c r="U18" s="4">
        <v>11413</v>
      </c>
      <c r="V18" s="4">
        <f t="shared" si="1"/>
        <v>15488.088057901083</v>
      </c>
      <c r="W18" s="4">
        <v>14833</v>
      </c>
      <c r="X18" s="4">
        <v>914969</v>
      </c>
      <c r="Y18" s="4">
        <f t="shared" si="19"/>
        <v>16211.478203086663</v>
      </c>
      <c r="Z18" s="11">
        <v>83.8</v>
      </c>
      <c r="AA18" s="4">
        <v>9024</v>
      </c>
      <c r="AB18" s="4">
        <f t="shared" si="2"/>
        <v>11985.336515513125</v>
      </c>
      <c r="AC18" s="4">
        <v>11422</v>
      </c>
      <c r="AD18" s="4">
        <v>745567</v>
      </c>
      <c r="AE18" s="4">
        <f t="shared" si="3"/>
        <v>15319.884061392202</v>
      </c>
      <c r="AF18" s="11">
        <v>85</v>
      </c>
      <c r="AG18" s="4">
        <v>90719</v>
      </c>
      <c r="AH18" s="4">
        <f t="shared" si="4"/>
        <v>117827.97176470589</v>
      </c>
      <c r="AI18" s="4">
        <v>111104</v>
      </c>
      <c r="AJ18" s="4">
        <v>7067396</v>
      </c>
      <c r="AK18" s="4">
        <f t="shared" si="5"/>
        <v>15720.641662077518</v>
      </c>
      <c r="AL18" s="11">
        <v>82.4</v>
      </c>
      <c r="AM18" s="4">
        <v>153022</v>
      </c>
      <c r="AN18" s="4">
        <f t="shared" si="6"/>
        <v>205762.59223300969</v>
      </c>
      <c r="AO18" s="4">
        <v>195984</v>
      </c>
      <c r="AP18" s="4">
        <v>10431316</v>
      </c>
      <c r="AQ18" s="4">
        <f t="shared" si="20"/>
        <v>18788.041700586964</v>
      </c>
      <c r="AR18" s="11">
        <v>80.099999999999994</v>
      </c>
      <c r="AS18" s="4">
        <v>14332</v>
      </c>
      <c r="AT18" s="4">
        <f t="shared" si="8"/>
        <v>19842.931335830217</v>
      </c>
      <c r="AU18" s="4">
        <v>18895</v>
      </c>
      <c r="AV18" s="4">
        <v>1109604</v>
      </c>
      <c r="AW18" s="4">
        <f t="shared" si="9"/>
        <v>17028.597589770765</v>
      </c>
      <c r="AX18" s="11">
        <v>80</v>
      </c>
      <c r="AY18" s="4">
        <v>12379</v>
      </c>
      <c r="AZ18" s="4">
        <f t="shared" si="10"/>
        <v>17361.547500000001</v>
      </c>
      <c r="BA18" s="4">
        <v>16368</v>
      </c>
      <c r="BB18" s="4">
        <v>1002713</v>
      </c>
      <c r="BC18" s="4">
        <f t="shared" si="21"/>
        <v>16323.713764556758</v>
      </c>
      <c r="BD18" s="11">
        <v>79.400000000000006</v>
      </c>
      <c r="BE18" s="4">
        <v>38609</v>
      </c>
      <c r="BF18" s="4">
        <f t="shared" si="12"/>
        <v>57329.98866498741</v>
      </c>
      <c r="BG18" s="4">
        <v>51394</v>
      </c>
      <c r="BH18" s="4">
        <v>2592306</v>
      </c>
      <c r="BI18" s="4">
        <f t="shared" si="13"/>
        <v>19825.591577537529</v>
      </c>
      <c r="BJ18" s="11">
        <v>82.6</v>
      </c>
      <c r="BK18" s="4">
        <v>51751</v>
      </c>
      <c r="BL18" s="4">
        <f t="shared" si="14"/>
        <v>68917.796610169491</v>
      </c>
      <c r="BM18" s="4">
        <v>67113</v>
      </c>
      <c r="BN18" s="4">
        <v>3373787</v>
      </c>
      <c r="BO18" s="4">
        <f t="shared" si="15"/>
        <v>19892.482839017401</v>
      </c>
    </row>
    <row r="19" spans="1:67" ht="15.75" customHeight="1">
      <c r="A19" s="1">
        <v>1992</v>
      </c>
      <c r="B19" s="11">
        <v>84</v>
      </c>
      <c r="C19" s="4">
        <v>403085</v>
      </c>
      <c r="D19" s="4">
        <v>507424</v>
      </c>
      <c r="E19" s="4">
        <v>507424</v>
      </c>
      <c r="F19" s="4">
        <v>28371264</v>
      </c>
      <c r="G19" s="4">
        <f t="shared" si="16"/>
        <v>17885.138991339969</v>
      </c>
      <c r="H19" s="11">
        <v>85.3</v>
      </c>
      <c r="I19" s="4">
        <v>6374</v>
      </c>
      <c r="J19" s="4">
        <v>7928</v>
      </c>
      <c r="K19" s="4">
        <v>7928</v>
      </c>
      <c r="L19" s="4">
        <v>580109</v>
      </c>
      <c r="M19" s="4">
        <f t="shared" si="17"/>
        <v>13666.397177082237</v>
      </c>
      <c r="N19" s="11">
        <v>85</v>
      </c>
      <c r="O19" s="4">
        <v>1605</v>
      </c>
      <c r="P19" s="4">
        <f t="shared" si="0"/>
        <v>2145.035294117647</v>
      </c>
      <c r="Q19" s="4">
        <v>2051</v>
      </c>
      <c r="R19" s="4">
        <v>130827</v>
      </c>
      <c r="S19" s="4">
        <f t="shared" si="18"/>
        <v>15677.192016938399</v>
      </c>
      <c r="T19" s="11">
        <v>83.5</v>
      </c>
      <c r="U19" s="4">
        <v>11766</v>
      </c>
      <c r="V19" s="4">
        <f t="shared" si="1"/>
        <v>15852.395209580838</v>
      </c>
      <c r="W19" s="4">
        <v>15174</v>
      </c>
      <c r="X19" s="4">
        <v>919451</v>
      </c>
      <c r="Y19" s="4">
        <f t="shared" si="19"/>
        <v>16503.326441539572</v>
      </c>
      <c r="Z19" s="11">
        <v>84.3</v>
      </c>
      <c r="AA19" s="4">
        <v>9244</v>
      </c>
      <c r="AB19" s="4">
        <f t="shared" si="2"/>
        <v>12204.711743772243</v>
      </c>
      <c r="AC19" s="4">
        <v>11606</v>
      </c>
      <c r="AD19" s="4">
        <v>748121</v>
      </c>
      <c r="AE19" s="4">
        <f t="shared" si="3"/>
        <v>15513.533238607124</v>
      </c>
      <c r="AF19" s="11">
        <v>86.6</v>
      </c>
      <c r="AG19" s="4">
        <v>93122</v>
      </c>
      <c r="AH19" s="4">
        <f t="shared" si="4"/>
        <v>118714.42032332564</v>
      </c>
      <c r="AI19" s="4">
        <v>112654</v>
      </c>
      <c r="AJ19" s="4">
        <v>7110010</v>
      </c>
      <c r="AK19" s="4">
        <f t="shared" si="5"/>
        <v>15844.422159743797</v>
      </c>
      <c r="AL19" s="11">
        <v>83.2</v>
      </c>
      <c r="AM19" s="4">
        <v>157614</v>
      </c>
      <c r="AN19" s="4">
        <f t="shared" si="6"/>
        <v>209899.41346153844</v>
      </c>
      <c r="AO19" s="4">
        <v>198775</v>
      </c>
      <c r="AP19" s="4">
        <v>10572205</v>
      </c>
      <c r="AQ19" s="4">
        <f t="shared" si="20"/>
        <v>18801.659634863303</v>
      </c>
      <c r="AR19" s="11">
        <v>81.2</v>
      </c>
      <c r="AS19" s="4">
        <v>14693</v>
      </c>
      <c r="AT19" s="4">
        <f t="shared" si="8"/>
        <v>20067.163793103449</v>
      </c>
      <c r="AU19" s="4">
        <v>19055</v>
      </c>
      <c r="AV19" s="4">
        <v>1112689</v>
      </c>
      <c r="AW19" s="4">
        <f t="shared" si="9"/>
        <v>17125.180531127746</v>
      </c>
      <c r="AX19" s="11">
        <v>80.8</v>
      </c>
      <c r="AY19" s="4">
        <v>12561</v>
      </c>
      <c r="AZ19" s="4">
        <f t="shared" si="10"/>
        <v>17442.37871287129</v>
      </c>
      <c r="BA19" s="4">
        <v>16462</v>
      </c>
      <c r="BB19" s="4">
        <v>1003995</v>
      </c>
      <c r="BC19" s="4">
        <f t="shared" si="21"/>
        <v>16396.495998486047</v>
      </c>
      <c r="BD19" s="11">
        <v>80.599999999999994</v>
      </c>
      <c r="BE19" s="4">
        <v>39741</v>
      </c>
      <c r="BF19" s="4">
        <f t="shared" si="12"/>
        <v>58132.306451612916</v>
      </c>
      <c r="BG19" s="4">
        <v>52047</v>
      </c>
      <c r="BH19" s="4">
        <v>2632672</v>
      </c>
      <c r="BI19" s="4">
        <f t="shared" si="13"/>
        <v>19769.648478807841</v>
      </c>
      <c r="BJ19" s="11">
        <v>84.8</v>
      </c>
      <c r="BK19" s="4">
        <v>54692</v>
      </c>
      <c r="BL19" s="4">
        <f t="shared" si="14"/>
        <v>70944.811320754729</v>
      </c>
      <c r="BM19" s="4">
        <v>69294</v>
      </c>
      <c r="BN19" s="4">
        <v>3468802</v>
      </c>
      <c r="BO19" s="4">
        <f t="shared" si="15"/>
        <v>19976.349183378006</v>
      </c>
    </row>
    <row r="20" spans="1:67" ht="15.75" customHeight="1">
      <c r="A20" s="1">
        <v>1993</v>
      </c>
      <c r="B20" s="11">
        <v>85.6</v>
      </c>
      <c r="C20" s="4">
        <v>418910</v>
      </c>
      <c r="D20" s="4">
        <v>516935</v>
      </c>
      <c r="E20" s="4">
        <v>516935</v>
      </c>
      <c r="F20" s="4">
        <v>28684764</v>
      </c>
      <c r="G20" s="4">
        <f t="shared" si="16"/>
        <v>18021.239428708566</v>
      </c>
      <c r="H20" s="11">
        <v>86.7</v>
      </c>
      <c r="I20" s="4">
        <v>6496</v>
      </c>
      <c r="J20" s="4">
        <v>7967</v>
      </c>
      <c r="K20" s="4">
        <v>7967</v>
      </c>
      <c r="L20" s="4">
        <v>579977</v>
      </c>
      <c r="M20" s="4">
        <f t="shared" si="17"/>
        <v>13736.751629806009</v>
      </c>
      <c r="N20" s="11">
        <v>86.6</v>
      </c>
      <c r="O20" s="4">
        <v>1666</v>
      </c>
      <c r="P20" s="4">
        <f t="shared" si="0"/>
        <v>2185.4226327944575</v>
      </c>
      <c r="Q20" s="4">
        <v>2097</v>
      </c>
      <c r="R20" s="4">
        <v>132177</v>
      </c>
      <c r="S20" s="4">
        <f t="shared" si="18"/>
        <v>15865.08999296398</v>
      </c>
      <c r="T20" s="11">
        <v>84.5</v>
      </c>
      <c r="U20" s="4">
        <v>12107</v>
      </c>
      <c r="V20" s="4">
        <f t="shared" si="1"/>
        <v>16118.786982248521</v>
      </c>
      <c r="W20" s="4">
        <v>15422</v>
      </c>
      <c r="X20" s="4">
        <v>923925</v>
      </c>
      <c r="Y20" s="4">
        <f t="shared" si="19"/>
        <v>16691.831046892334</v>
      </c>
      <c r="Z20" s="11">
        <v>85.4</v>
      </c>
      <c r="AA20" s="4">
        <v>9560</v>
      </c>
      <c r="AB20" s="4">
        <f t="shared" si="2"/>
        <v>12459.344262295081</v>
      </c>
      <c r="AC20" s="4">
        <v>11811</v>
      </c>
      <c r="AD20" s="4">
        <v>748812</v>
      </c>
      <c r="AE20" s="4">
        <f t="shared" si="3"/>
        <v>15772.984407301165</v>
      </c>
      <c r="AF20" s="11">
        <v>87.7</v>
      </c>
      <c r="AG20" s="4">
        <v>95807</v>
      </c>
      <c r="AH20" s="4">
        <f t="shared" si="4"/>
        <v>120605.39110604333</v>
      </c>
      <c r="AI20" s="4">
        <v>114563</v>
      </c>
      <c r="AJ20" s="4">
        <v>7156537</v>
      </c>
      <c r="AK20" s="4">
        <f t="shared" si="5"/>
        <v>16008.161489278962</v>
      </c>
      <c r="AL20" s="11">
        <v>84.7</v>
      </c>
      <c r="AM20" s="4">
        <v>163583</v>
      </c>
      <c r="AN20" s="4">
        <f t="shared" si="6"/>
        <v>213990.51239669422</v>
      </c>
      <c r="AO20" s="4">
        <v>201536</v>
      </c>
      <c r="AP20" s="4">
        <v>10690038</v>
      </c>
      <c r="AQ20" s="4">
        <f t="shared" si="20"/>
        <v>18852.692572280848</v>
      </c>
      <c r="AR20" s="11">
        <v>83.4</v>
      </c>
      <c r="AS20" s="4">
        <v>15322</v>
      </c>
      <c r="AT20" s="4">
        <f t="shared" si="8"/>
        <v>20374.218225419663</v>
      </c>
      <c r="AU20" s="4">
        <v>19405</v>
      </c>
      <c r="AV20" s="4">
        <v>1117618</v>
      </c>
      <c r="AW20" s="4">
        <f t="shared" si="9"/>
        <v>17362.819854368845</v>
      </c>
      <c r="AX20" s="11">
        <v>83.3</v>
      </c>
      <c r="AY20" s="4">
        <v>13122</v>
      </c>
      <c r="AZ20" s="4">
        <f t="shared" si="10"/>
        <v>17674.5306122449</v>
      </c>
      <c r="BA20" s="4">
        <v>16762</v>
      </c>
      <c r="BB20" s="4">
        <v>1006900</v>
      </c>
      <c r="BC20" s="4">
        <f t="shared" si="21"/>
        <v>16647.134770086403</v>
      </c>
      <c r="BD20" s="11">
        <v>81.400000000000006</v>
      </c>
      <c r="BE20" s="4">
        <v>41458</v>
      </c>
      <c r="BF20" s="4">
        <f t="shared" si="12"/>
        <v>60047.889434889439</v>
      </c>
      <c r="BG20" s="4">
        <v>53574</v>
      </c>
      <c r="BH20" s="4">
        <v>2667292</v>
      </c>
      <c r="BI20" s="4">
        <f t="shared" si="13"/>
        <v>20085.539940883864</v>
      </c>
      <c r="BJ20" s="11">
        <v>87.8</v>
      </c>
      <c r="BK20" s="4">
        <v>58152</v>
      </c>
      <c r="BL20" s="4">
        <f t="shared" si="14"/>
        <v>72855.580865603639</v>
      </c>
      <c r="BM20" s="4">
        <v>71541</v>
      </c>
      <c r="BN20" s="4">
        <v>3567772</v>
      </c>
      <c r="BO20" s="4">
        <f t="shared" si="15"/>
        <v>20052.010049969562</v>
      </c>
    </row>
    <row r="21" spans="1:67" ht="15.75" customHeight="1">
      <c r="A21" s="1">
        <v>1994</v>
      </c>
      <c r="B21" s="11">
        <v>85.7</v>
      </c>
      <c r="C21" s="4">
        <v>436112</v>
      </c>
      <c r="D21" s="4">
        <v>533185</v>
      </c>
      <c r="E21" s="4">
        <v>533185</v>
      </c>
      <c r="F21" s="4">
        <v>29000663</v>
      </c>
      <c r="G21" s="4">
        <f t="shared" si="16"/>
        <v>18385.269329877043</v>
      </c>
      <c r="H21" s="11">
        <v>87.8</v>
      </c>
      <c r="I21" s="4">
        <v>6666</v>
      </c>
      <c r="J21" s="4">
        <v>8059</v>
      </c>
      <c r="K21" s="4">
        <v>8059</v>
      </c>
      <c r="L21" s="4">
        <v>574466</v>
      </c>
      <c r="M21" s="4">
        <f t="shared" si="17"/>
        <v>14028.680548544213</v>
      </c>
      <c r="N21" s="11">
        <v>86.4</v>
      </c>
      <c r="O21" s="4">
        <v>1710</v>
      </c>
      <c r="P21" s="4">
        <f t="shared" si="0"/>
        <v>2248.333333333333</v>
      </c>
      <c r="Q21" s="4">
        <v>2139</v>
      </c>
      <c r="R21" s="4">
        <v>133437</v>
      </c>
      <c r="S21" s="4">
        <f t="shared" si="18"/>
        <v>16030.03664650734</v>
      </c>
      <c r="T21" s="11">
        <v>85.5</v>
      </c>
      <c r="U21" s="4">
        <v>12502</v>
      </c>
      <c r="V21" s="4">
        <f t="shared" si="1"/>
        <v>16450</v>
      </c>
      <c r="W21" s="4">
        <v>15711</v>
      </c>
      <c r="X21" s="4">
        <v>926871</v>
      </c>
      <c r="Y21" s="4">
        <f t="shared" si="19"/>
        <v>16950.57888314555</v>
      </c>
      <c r="Z21" s="11">
        <v>85.9</v>
      </c>
      <c r="AA21" s="4">
        <v>9784</v>
      </c>
      <c r="AB21" s="4">
        <f t="shared" si="2"/>
        <v>12677.057043073341</v>
      </c>
      <c r="AC21" s="4">
        <v>11960</v>
      </c>
      <c r="AD21" s="4">
        <v>750185</v>
      </c>
      <c r="AE21" s="4">
        <f t="shared" si="3"/>
        <v>15942.734125582356</v>
      </c>
      <c r="AF21" s="11">
        <v>86.6</v>
      </c>
      <c r="AG21" s="4">
        <v>98457</v>
      </c>
      <c r="AH21" s="4">
        <f t="shared" si="4"/>
        <v>125515.62124711319</v>
      </c>
      <c r="AI21" s="4">
        <v>118202</v>
      </c>
      <c r="AJ21" s="4">
        <v>7192403</v>
      </c>
      <c r="AK21" s="4">
        <f t="shared" si="5"/>
        <v>16434.28489755093</v>
      </c>
      <c r="AL21" s="11">
        <v>84.7</v>
      </c>
      <c r="AM21" s="4">
        <v>170116</v>
      </c>
      <c r="AN21" s="4">
        <f t="shared" si="6"/>
        <v>222536.6328217237</v>
      </c>
      <c r="AO21" s="4">
        <v>207559</v>
      </c>
      <c r="AP21" s="4">
        <v>10819146</v>
      </c>
      <c r="AQ21" s="4">
        <f t="shared" si="20"/>
        <v>19184.416219172937</v>
      </c>
      <c r="AR21" s="11">
        <v>84.6</v>
      </c>
      <c r="AS21" s="4">
        <v>15936</v>
      </c>
      <c r="AT21" s="4">
        <f t="shared" si="8"/>
        <v>20890.099290780145</v>
      </c>
      <c r="AU21" s="4">
        <v>19902</v>
      </c>
      <c r="AV21" s="4">
        <v>1123230</v>
      </c>
      <c r="AW21" s="4">
        <f t="shared" si="9"/>
        <v>17718.543842311905</v>
      </c>
      <c r="AX21" s="11">
        <v>84.8</v>
      </c>
      <c r="AY21" s="4">
        <v>13762</v>
      </c>
      <c r="AZ21" s="4">
        <f t="shared" si="10"/>
        <v>18208.683962264153</v>
      </c>
      <c r="BA21" s="4">
        <v>17289</v>
      </c>
      <c r="BB21" s="4">
        <v>1009575</v>
      </c>
      <c r="BC21" s="4">
        <f t="shared" si="21"/>
        <v>17125.027858257188</v>
      </c>
      <c r="BD21" s="11">
        <v>82.6</v>
      </c>
      <c r="BE21" s="4">
        <v>43864</v>
      </c>
      <c r="BF21" s="4">
        <f t="shared" si="12"/>
        <v>62609.753026634397</v>
      </c>
      <c r="BG21" s="4">
        <v>55709</v>
      </c>
      <c r="BH21" s="4">
        <v>2700606</v>
      </c>
      <c r="BI21" s="4">
        <f t="shared" si="13"/>
        <v>20628.333048212142</v>
      </c>
      <c r="BJ21" s="11">
        <v>89.5</v>
      </c>
      <c r="BK21" s="4">
        <v>61706</v>
      </c>
      <c r="BL21" s="4">
        <f t="shared" si="14"/>
        <v>75839.776536312842</v>
      </c>
      <c r="BM21" s="4">
        <v>74480</v>
      </c>
      <c r="BN21" s="4">
        <v>3676075</v>
      </c>
      <c r="BO21" s="4">
        <f t="shared" si="15"/>
        <v>20260.740055629987</v>
      </c>
    </row>
    <row r="22" spans="1:67" ht="15.75" customHeight="1">
      <c r="A22" s="1">
        <v>1995</v>
      </c>
      <c r="B22" s="11">
        <v>87.6</v>
      </c>
      <c r="C22" s="4">
        <v>451822</v>
      </c>
      <c r="D22" s="4">
        <v>545039</v>
      </c>
      <c r="E22" s="4">
        <v>545039</v>
      </c>
      <c r="F22" s="4">
        <v>29302311</v>
      </c>
      <c r="G22" s="4">
        <f t="shared" si="16"/>
        <v>18600.546557573565</v>
      </c>
      <c r="H22" s="11">
        <v>89</v>
      </c>
      <c r="I22" s="4">
        <v>6808</v>
      </c>
      <c r="J22" s="4">
        <v>8175</v>
      </c>
      <c r="K22" s="4">
        <v>8175</v>
      </c>
      <c r="L22" s="4">
        <v>567397</v>
      </c>
      <c r="M22" s="4">
        <f t="shared" si="17"/>
        <v>14407.901345971162</v>
      </c>
      <c r="N22" s="11">
        <v>87.8</v>
      </c>
      <c r="O22" s="4">
        <v>1761</v>
      </c>
      <c r="P22" s="4">
        <f t="shared" si="0"/>
        <v>2278.4692482915716</v>
      </c>
      <c r="Q22" s="4">
        <v>2187</v>
      </c>
      <c r="R22" s="4">
        <v>134415</v>
      </c>
      <c r="S22" s="4">
        <f t="shared" si="18"/>
        <v>16270.505523937061</v>
      </c>
      <c r="T22" s="11">
        <v>86.6</v>
      </c>
      <c r="U22" s="4">
        <v>12798</v>
      </c>
      <c r="V22" s="4">
        <f t="shared" si="1"/>
        <v>16625.577367205544</v>
      </c>
      <c r="W22" s="4">
        <v>15984</v>
      </c>
      <c r="X22" s="4">
        <v>928120</v>
      </c>
      <c r="Y22" s="4">
        <f t="shared" si="19"/>
        <v>17221.910959789682</v>
      </c>
      <c r="Z22" s="11">
        <v>87.2</v>
      </c>
      <c r="AA22" s="4">
        <v>10094</v>
      </c>
      <c r="AB22" s="4">
        <f t="shared" si="2"/>
        <v>12883.740825688074</v>
      </c>
      <c r="AC22" s="4">
        <v>12264</v>
      </c>
      <c r="AD22" s="4">
        <v>750943</v>
      </c>
      <c r="AE22" s="4">
        <f t="shared" si="3"/>
        <v>16331.465903537286</v>
      </c>
      <c r="AF22" s="11">
        <v>88.1</v>
      </c>
      <c r="AG22" s="4">
        <v>100791</v>
      </c>
      <c r="AH22" s="4">
        <f t="shared" si="4"/>
        <v>126303.36435868334</v>
      </c>
      <c r="AI22" s="4">
        <v>120281</v>
      </c>
      <c r="AJ22" s="4">
        <v>7219219</v>
      </c>
      <c r="AK22" s="4">
        <f t="shared" si="5"/>
        <v>16661.220555852371</v>
      </c>
      <c r="AL22" s="11">
        <v>86.8</v>
      </c>
      <c r="AM22" s="4">
        <v>176887</v>
      </c>
      <c r="AN22" s="4">
        <f t="shared" si="6"/>
        <v>225795.84792626728</v>
      </c>
      <c r="AO22" s="4">
        <v>212187</v>
      </c>
      <c r="AP22" s="4">
        <v>10950119</v>
      </c>
      <c r="AQ22" s="4">
        <f t="shared" si="20"/>
        <v>19377.597631587381</v>
      </c>
      <c r="AR22" s="11">
        <v>86.9</v>
      </c>
      <c r="AS22" s="4">
        <v>16592</v>
      </c>
      <c r="AT22" s="4">
        <f t="shared" si="8"/>
        <v>21174.370540851553</v>
      </c>
      <c r="AU22" s="4">
        <v>20341</v>
      </c>
      <c r="AV22" s="4">
        <v>1129150</v>
      </c>
      <c r="AW22" s="4">
        <f t="shared" si="9"/>
        <v>18014.435637426384</v>
      </c>
      <c r="AX22" s="11">
        <v>86.4</v>
      </c>
      <c r="AY22" s="4">
        <v>14294</v>
      </c>
      <c r="AZ22" s="4">
        <f t="shared" si="10"/>
        <v>18562.347222222223</v>
      </c>
      <c r="BA22" s="4">
        <v>17687</v>
      </c>
      <c r="BB22" s="4">
        <v>1014187</v>
      </c>
      <c r="BC22" s="4">
        <f t="shared" si="21"/>
        <v>17439.584613094034</v>
      </c>
      <c r="BD22" s="11">
        <v>84.5</v>
      </c>
      <c r="BE22" s="4">
        <v>45402</v>
      </c>
      <c r="BF22" s="4">
        <f t="shared" si="12"/>
        <v>63347.879289940829</v>
      </c>
      <c r="BG22" s="4">
        <v>56938</v>
      </c>
      <c r="BH22" s="4">
        <v>2734519</v>
      </c>
      <c r="BI22" s="4">
        <f t="shared" si="13"/>
        <v>20821.943456966288</v>
      </c>
      <c r="BJ22" s="11">
        <v>91.6</v>
      </c>
      <c r="BK22" s="4">
        <v>64714</v>
      </c>
      <c r="BL22" s="4">
        <f t="shared" si="14"/>
        <v>77713.318777292588</v>
      </c>
      <c r="BM22" s="4">
        <v>76794</v>
      </c>
      <c r="BN22" s="4">
        <v>3777390</v>
      </c>
      <c r="BO22" s="4">
        <f t="shared" si="15"/>
        <v>20329.910334913791</v>
      </c>
    </row>
    <row r="23" spans="1:67" ht="15.75" customHeight="1">
      <c r="A23" s="1">
        <v>1996</v>
      </c>
      <c r="B23" s="11">
        <v>88.9</v>
      </c>
      <c r="C23" s="4">
        <v>471997</v>
      </c>
      <c r="D23" s="4">
        <v>559676</v>
      </c>
      <c r="E23" s="4">
        <v>559676</v>
      </c>
      <c r="F23" s="4">
        <v>29610218</v>
      </c>
      <c r="G23" s="4">
        <f t="shared" si="16"/>
        <v>18901.448141989364</v>
      </c>
      <c r="H23" s="11">
        <v>90.4</v>
      </c>
      <c r="I23" s="4">
        <v>6939</v>
      </c>
      <c r="J23" s="4">
        <v>8197</v>
      </c>
      <c r="K23" s="4">
        <v>8197</v>
      </c>
      <c r="L23" s="4">
        <v>559698</v>
      </c>
      <c r="M23" s="4">
        <f t="shared" si="17"/>
        <v>14645.398053950523</v>
      </c>
      <c r="N23" s="11">
        <v>89.4</v>
      </c>
      <c r="O23" s="4">
        <v>1836</v>
      </c>
      <c r="P23" s="4">
        <f t="shared" si="0"/>
        <v>2332.9932885906037</v>
      </c>
      <c r="Q23" s="4">
        <v>2242</v>
      </c>
      <c r="R23" s="4">
        <v>135737</v>
      </c>
      <c r="S23" s="4">
        <f t="shared" si="18"/>
        <v>16517.235536368124</v>
      </c>
      <c r="T23" s="11">
        <v>88.2</v>
      </c>
      <c r="U23" s="4">
        <v>13298</v>
      </c>
      <c r="V23" s="4">
        <f t="shared" si="1"/>
        <v>16961.734693877552</v>
      </c>
      <c r="W23" s="4">
        <v>16340</v>
      </c>
      <c r="X23" s="4">
        <v>931327</v>
      </c>
      <c r="Y23" s="4">
        <f t="shared" si="19"/>
        <v>17544.858035899313</v>
      </c>
      <c r="Z23" s="11">
        <v>88.5</v>
      </c>
      <c r="AA23" s="4">
        <v>10470</v>
      </c>
      <c r="AB23" s="4">
        <f t="shared" si="2"/>
        <v>13167.355932203389</v>
      </c>
      <c r="AC23" s="4">
        <v>12551</v>
      </c>
      <c r="AD23" s="4">
        <v>752268</v>
      </c>
      <c r="AE23" s="4">
        <f t="shared" si="3"/>
        <v>16684.213604725974</v>
      </c>
      <c r="AF23" s="11">
        <v>89.5</v>
      </c>
      <c r="AG23" s="4">
        <v>105895</v>
      </c>
      <c r="AH23" s="4">
        <f t="shared" si="4"/>
        <v>130623.55307262571</v>
      </c>
      <c r="AI23" s="4">
        <v>124271</v>
      </c>
      <c r="AJ23" s="4">
        <v>7246897</v>
      </c>
      <c r="AK23" s="4">
        <f>AI23*1000000/AJ23</f>
        <v>17148.167001683618</v>
      </c>
      <c r="AL23" s="11">
        <v>88.2</v>
      </c>
      <c r="AM23" s="4">
        <v>184073</v>
      </c>
      <c r="AN23" s="4">
        <f t="shared" si="6"/>
        <v>231239.09750566893</v>
      </c>
      <c r="AO23" s="4">
        <v>217035</v>
      </c>
      <c r="AP23" s="4">
        <v>11082903</v>
      </c>
      <c r="AQ23" s="4">
        <f t="shared" si="20"/>
        <v>19582.865608406028</v>
      </c>
      <c r="AR23" s="11">
        <v>88.8</v>
      </c>
      <c r="AS23" s="4">
        <v>17122</v>
      </c>
      <c r="AT23" s="4">
        <f t="shared" si="8"/>
        <v>21383.218468468473</v>
      </c>
      <c r="AU23" s="4">
        <v>20572</v>
      </c>
      <c r="AV23" s="4">
        <v>1134196</v>
      </c>
      <c r="AW23" s="4">
        <f t="shared" si="9"/>
        <v>18137.958518633463</v>
      </c>
      <c r="AX23" s="11">
        <v>88.1</v>
      </c>
      <c r="AY23" s="4">
        <v>14906</v>
      </c>
      <c r="AZ23" s="4">
        <f t="shared" si="10"/>
        <v>18983.577752553916</v>
      </c>
      <c r="BA23" s="4">
        <v>18097</v>
      </c>
      <c r="BB23" s="4">
        <v>1018945</v>
      </c>
      <c r="BC23" s="4">
        <f t="shared" si="21"/>
        <v>17760.526819406346</v>
      </c>
      <c r="BD23" s="11">
        <v>86.4</v>
      </c>
      <c r="BE23" s="4">
        <v>47630</v>
      </c>
      <c r="BF23" s="4">
        <f t="shared" si="12"/>
        <v>64995.104166666672</v>
      </c>
      <c r="BG23" s="4">
        <v>58540</v>
      </c>
      <c r="BH23" s="4">
        <v>2775133</v>
      </c>
      <c r="BI23" s="4">
        <f t="shared" si="13"/>
        <v>21094.484480563635</v>
      </c>
      <c r="BJ23" s="11">
        <v>92.4</v>
      </c>
      <c r="BK23" s="4">
        <v>68101</v>
      </c>
      <c r="BL23" s="4">
        <f t="shared" si="14"/>
        <v>81072.619047619053</v>
      </c>
      <c r="BM23" s="4">
        <v>79558</v>
      </c>
      <c r="BN23" s="4">
        <v>3874317</v>
      </c>
      <c r="BO23" s="4">
        <f t="shared" si="15"/>
        <v>20534.716183523444</v>
      </c>
    </row>
    <row r="24" spans="1:67" ht="15.75" customHeight="1">
      <c r="A24" s="1">
        <v>1997</v>
      </c>
      <c r="B24" s="11">
        <v>90.4</v>
      </c>
      <c r="C24" s="4">
        <v>501652</v>
      </c>
      <c r="D24" s="4">
        <v>584520</v>
      </c>
      <c r="E24" s="4">
        <v>584520</v>
      </c>
      <c r="F24" s="4">
        <v>29905948</v>
      </c>
      <c r="G24" s="4">
        <f t="shared" si="16"/>
        <v>19545.275742471029</v>
      </c>
      <c r="H24" s="11">
        <v>92.3</v>
      </c>
      <c r="I24" s="4">
        <v>7275</v>
      </c>
      <c r="J24" s="4">
        <v>8432</v>
      </c>
      <c r="K24" s="4">
        <v>8432</v>
      </c>
      <c r="L24" s="4">
        <v>550911</v>
      </c>
      <c r="M24" s="4">
        <f t="shared" si="17"/>
        <v>15305.557521995386</v>
      </c>
      <c r="N24" s="11">
        <v>90.5</v>
      </c>
      <c r="O24" s="4">
        <v>1917</v>
      </c>
      <c r="P24" s="4">
        <f t="shared" si="0"/>
        <v>2406.3116022099443</v>
      </c>
      <c r="Q24" s="4">
        <v>2304</v>
      </c>
      <c r="R24" s="4">
        <v>136095</v>
      </c>
      <c r="S24" s="4">
        <f t="shared" si="18"/>
        <v>16929.350821117601</v>
      </c>
      <c r="T24" s="11">
        <v>90</v>
      </c>
      <c r="U24" s="4">
        <v>14024</v>
      </c>
      <c r="V24" s="4">
        <f t="shared" si="1"/>
        <v>17530</v>
      </c>
      <c r="W24" s="4">
        <v>16846</v>
      </c>
      <c r="X24" s="4">
        <v>932402</v>
      </c>
      <c r="Y24" s="4">
        <f t="shared" si="19"/>
        <v>18067.314312925111</v>
      </c>
      <c r="Z24" s="11">
        <v>90.1</v>
      </c>
      <c r="AA24" s="4">
        <v>10901</v>
      </c>
      <c r="AB24" s="4">
        <f t="shared" si="2"/>
        <v>13465.941176470587</v>
      </c>
      <c r="AC24" s="4">
        <v>12812</v>
      </c>
      <c r="AD24" s="4">
        <v>752511</v>
      </c>
      <c r="AE24" s="4">
        <f t="shared" si="3"/>
        <v>17025.664741113418</v>
      </c>
      <c r="AF24" s="11">
        <v>90.8</v>
      </c>
      <c r="AG24" s="4">
        <v>111868</v>
      </c>
      <c r="AH24" s="4">
        <f t="shared" si="4"/>
        <v>136015.71806167404</v>
      </c>
      <c r="AI24" s="4">
        <v>128972</v>
      </c>
      <c r="AJ24" s="4">
        <v>7274611</v>
      </c>
      <c r="AK24" s="4">
        <f t="shared" ref="AK24:AK40" si="22">AI24*1000000/AJ24</f>
        <v>17729.057952377108</v>
      </c>
      <c r="AL24" s="11">
        <v>89.8</v>
      </c>
      <c r="AM24" s="4">
        <v>196294</v>
      </c>
      <c r="AN24" s="4">
        <f t="shared" si="6"/>
        <v>242197.94209354121</v>
      </c>
      <c r="AO24" s="4">
        <v>227592</v>
      </c>
      <c r="AP24" s="4">
        <v>11227651</v>
      </c>
      <c r="AQ24" s="4">
        <f t="shared" si="20"/>
        <v>20270.669261094776</v>
      </c>
      <c r="AR24" s="11">
        <v>90.6</v>
      </c>
      <c r="AS24" s="4">
        <v>18056</v>
      </c>
      <c r="AT24" s="4">
        <f t="shared" si="8"/>
        <v>22101.660044150114</v>
      </c>
      <c r="AU24" s="4">
        <v>21288</v>
      </c>
      <c r="AV24" s="4">
        <v>1136128</v>
      </c>
      <c r="AW24" s="4">
        <f t="shared" si="9"/>
        <v>18737.325371789095</v>
      </c>
      <c r="AX24" s="11">
        <v>89.2</v>
      </c>
      <c r="AY24" s="4">
        <v>15700</v>
      </c>
      <c r="AZ24" s="4">
        <f t="shared" si="10"/>
        <v>19748.206278026904</v>
      </c>
      <c r="BA24" s="4">
        <v>18742</v>
      </c>
      <c r="BB24" s="4">
        <v>1017902</v>
      </c>
      <c r="BC24" s="4">
        <f t="shared" si="21"/>
        <v>18412.381545571185</v>
      </c>
      <c r="BD24" s="11">
        <v>88.1</v>
      </c>
      <c r="BE24" s="4">
        <v>52193</v>
      </c>
      <c r="BF24" s="4">
        <f t="shared" si="12"/>
        <v>69847.385925085138</v>
      </c>
      <c r="BG24" s="4">
        <v>62791</v>
      </c>
      <c r="BH24" s="4">
        <v>2829848</v>
      </c>
      <c r="BI24" s="4">
        <f t="shared" si="13"/>
        <v>22188.824276074192</v>
      </c>
      <c r="BJ24" s="11">
        <v>93.1</v>
      </c>
      <c r="BK24" s="4">
        <v>71646</v>
      </c>
      <c r="BL24" s="4">
        <f t="shared" si="14"/>
        <v>84651.557465091304</v>
      </c>
      <c r="BM24" s="4">
        <v>82494</v>
      </c>
      <c r="BN24" s="4">
        <v>3948583</v>
      </c>
      <c r="BO24" s="4">
        <f t="shared" si="15"/>
        <v>20892.051654986106</v>
      </c>
    </row>
    <row r="25" spans="1:67" ht="15.75" customHeight="1">
      <c r="A25" s="1">
        <v>1998</v>
      </c>
      <c r="B25" s="11">
        <v>91.3</v>
      </c>
      <c r="C25" s="4">
        <v>521962</v>
      </c>
      <c r="D25" s="4">
        <v>601037</v>
      </c>
      <c r="E25" s="4">
        <v>601037</v>
      </c>
      <c r="F25" s="4">
        <v>30155173</v>
      </c>
      <c r="G25" s="4">
        <f t="shared" si="16"/>
        <v>19931.472454162344</v>
      </c>
      <c r="H25" s="11">
        <v>92.5</v>
      </c>
      <c r="I25" s="4">
        <v>7504</v>
      </c>
      <c r="J25" s="4">
        <v>8666</v>
      </c>
      <c r="K25" s="4">
        <v>8666</v>
      </c>
      <c r="L25" s="4">
        <v>539843</v>
      </c>
      <c r="M25" s="4">
        <f t="shared" si="17"/>
        <v>16052.815355575602</v>
      </c>
      <c r="N25" s="11">
        <v>90.1</v>
      </c>
      <c r="O25" s="4">
        <v>1981</v>
      </c>
      <c r="P25" s="4">
        <f t="shared" si="0"/>
        <v>2497.6870144284126</v>
      </c>
      <c r="Q25" s="4">
        <v>2384</v>
      </c>
      <c r="R25" s="4">
        <v>135804</v>
      </c>
      <c r="S25" s="4">
        <f t="shared" si="18"/>
        <v>17554.711201437367</v>
      </c>
      <c r="T25" s="11">
        <v>90.6</v>
      </c>
      <c r="U25" s="4">
        <v>14565</v>
      </c>
      <c r="V25" s="4">
        <f t="shared" si="1"/>
        <v>18085.678807947021</v>
      </c>
      <c r="W25" s="4">
        <v>17344</v>
      </c>
      <c r="X25" s="4">
        <v>931836</v>
      </c>
      <c r="Y25" s="4">
        <f t="shared" si="19"/>
        <v>18612.717259260215</v>
      </c>
      <c r="Z25" s="11">
        <v>90.6</v>
      </c>
      <c r="AA25" s="4">
        <v>11330</v>
      </c>
      <c r="AB25" s="4">
        <f t="shared" si="2"/>
        <v>13918.64238410596</v>
      </c>
      <c r="AC25" s="4">
        <v>13203</v>
      </c>
      <c r="AD25" s="4">
        <v>750530</v>
      </c>
      <c r="AE25" s="4">
        <f t="shared" si="3"/>
        <v>17591.568624838448</v>
      </c>
      <c r="AF25" s="11">
        <v>92.1</v>
      </c>
      <c r="AG25" s="4">
        <v>115940</v>
      </c>
      <c r="AH25" s="4">
        <f t="shared" si="4"/>
        <v>138976.93811074918</v>
      </c>
      <c r="AI25" s="4">
        <v>132091</v>
      </c>
      <c r="AJ25" s="4">
        <v>7295935</v>
      </c>
      <c r="AK25" s="4">
        <f t="shared" si="22"/>
        <v>18104.73914583943</v>
      </c>
      <c r="AL25" s="11">
        <v>90.6</v>
      </c>
      <c r="AM25" s="4">
        <v>206078</v>
      </c>
      <c r="AN25" s="4">
        <f t="shared" si="6"/>
        <v>252024.75055187638</v>
      </c>
      <c r="AO25" s="4">
        <v>235864</v>
      </c>
      <c r="AP25" s="4">
        <v>11365901</v>
      </c>
      <c r="AQ25" s="4">
        <f t="shared" si="20"/>
        <v>20751.896396071021</v>
      </c>
      <c r="AR25" s="11">
        <v>91.8</v>
      </c>
      <c r="AS25" s="4">
        <v>18443</v>
      </c>
      <c r="AT25" s="4">
        <f t="shared" si="8"/>
        <v>22280.269063180829</v>
      </c>
      <c r="AU25" s="4">
        <v>21518</v>
      </c>
      <c r="AV25" s="4">
        <v>1137489</v>
      </c>
      <c r="AW25" s="4">
        <f t="shared" si="9"/>
        <v>18917.106011574619</v>
      </c>
      <c r="AX25" s="11">
        <v>90.4</v>
      </c>
      <c r="AY25" s="4">
        <v>16092</v>
      </c>
      <c r="AZ25" s="4">
        <f t="shared" si="10"/>
        <v>19972.592920353982</v>
      </c>
      <c r="BA25" s="4">
        <v>18960</v>
      </c>
      <c r="BB25" s="4">
        <v>1017332</v>
      </c>
      <c r="BC25" s="4">
        <f t="shared" si="21"/>
        <v>18636.983796833287</v>
      </c>
      <c r="BD25" s="11">
        <v>89.2</v>
      </c>
      <c r="BE25" s="4">
        <v>54855</v>
      </c>
      <c r="BF25" s="4">
        <f t="shared" si="12"/>
        <v>72504.53475336323</v>
      </c>
      <c r="BG25" s="4">
        <v>65129</v>
      </c>
      <c r="BH25" s="4">
        <v>2899066</v>
      </c>
      <c r="BI25" s="4">
        <f t="shared" si="13"/>
        <v>22465.511306055123</v>
      </c>
      <c r="BJ25" s="11">
        <v>93.4</v>
      </c>
      <c r="BK25" s="4">
        <v>73344</v>
      </c>
      <c r="BL25" s="4">
        <f t="shared" si="14"/>
        <v>86379.443254817976</v>
      </c>
      <c r="BM25" s="4">
        <v>83599</v>
      </c>
      <c r="BN25" s="4">
        <v>3983113</v>
      </c>
      <c r="BO25" s="4">
        <f t="shared" si="15"/>
        <v>20988.357598692281</v>
      </c>
    </row>
    <row r="26" spans="1:67" ht="15.75" customHeight="1">
      <c r="A26" s="1">
        <v>1999</v>
      </c>
      <c r="B26" s="11">
        <v>92.9</v>
      </c>
      <c r="C26" s="4">
        <v>550622</v>
      </c>
      <c r="D26" s="4">
        <v>623872</v>
      </c>
      <c r="E26" s="4">
        <v>623872</v>
      </c>
      <c r="F26" s="4">
        <v>30401286</v>
      </c>
      <c r="G26" s="4">
        <f t="shared" si="16"/>
        <v>20521.237160822737</v>
      </c>
      <c r="H26" s="11">
        <v>93.8</v>
      </c>
      <c r="I26" s="4">
        <v>7913</v>
      </c>
      <c r="J26" s="4">
        <v>9009</v>
      </c>
      <c r="K26" s="4">
        <v>9009</v>
      </c>
      <c r="L26" s="4">
        <v>533329</v>
      </c>
      <c r="M26" s="4">
        <f t="shared" si="17"/>
        <v>16892.012247599512</v>
      </c>
      <c r="N26" s="11">
        <v>91.2</v>
      </c>
      <c r="O26" s="4">
        <v>2085</v>
      </c>
      <c r="P26" s="4">
        <f t="shared" si="0"/>
        <v>2597.1052631578946</v>
      </c>
      <c r="Q26" s="4">
        <v>2476</v>
      </c>
      <c r="R26" s="4">
        <v>136281</v>
      </c>
      <c r="S26" s="4">
        <f t="shared" si="18"/>
        <v>18168.343349403072</v>
      </c>
      <c r="T26" s="11">
        <v>92.1</v>
      </c>
      <c r="U26" s="4">
        <v>15411</v>
      </c>
      <c r="V26" s="4">
        <f t="shared" si="1"/>
        <v>18824.511400651467</v>
      </c>
      <c r="W26" s="4">
        <v>18057</v>
      </c>
      <c r="X26" s="4">
        <v>933784</v>
      </c>
      <c r="Y26" s="4">
        <f t="shared" si="19"/>
        <v>19337.448489158091</v>
      </c>
      <c r="Z26" s="11">
        <v>92.1</v>
      </c>
      <c r="AA26" s="4">
        <v>11912</v>
      </c>
      <c r="AB26" s="4">
        <f t="shared" si="2"/>
        <v>14395.283387622152</v>
      </c>
      <c r="AC26" s="4">
        <v>13694</v>
      </c>
      <c r="AD26" s="4">
        <v>750601</v>
      </c>
      <c r="AE26" s="4">
        <f t="shared" si="3"/>
        <v>18244.047103587658</v>
      </c>
      <c r="AF26" s="11">
        <v>93.5</v>
      </c>
      <c r="AG26" s="4">
        <v>121866</v>
      </c>
      <c r="AH26" s="4">
        <f t="shared" si="4"/>
        <v>143893.11657754012</v>
      </c>
      <c r="AI26" s="4">
        <v>136734</v>
      </c>
      <c r="AJ26" s="4">
        <v>7323250</v>
      </c>
      <c r="AK26" s="4">
        <f t="shared" si="22"/>
        <v>18671.218379817703</v>
      </c>
      <c r="AL26" s="11">
        <v>92.4</v>
      </c>
      <c r="AM26" s="4">
        <v>219824</v>
      </c>
      <c r="AN26" s="4">
        <f t="shared" si="6"/>
        <v>263598.47619047615</v>
      </c>
      <c r="AO26" s="4">
        <v>247237</v>
      </c>
      <c r="AP26" s="4">
        <v>11504759</v>
      </c>
      <c r="AQ26" s="4">
        <f t="shared" si="20"/>
        <v>21489.976452353327</v>
      </c>
      <c r="AR26" s="11">
        <v>93.6</v>
      </c>
      <c r="AS26" s="4">
        <v>19127</v>
      </c>
      <c r="AT26" s="4">
        <f t="shared" si="8"/>
        <v>22662.22542735043</v>
      </c>
      <c r="AU26" s="4">
        <v>21918</v>
      </c>
      <c r="AV26" s="4">
        <v>1142448</v>
      </c>
      <c r="AW26" s="4">
        <f t="shared" si="9"/>
        <v>19185.118272341497</v>
      </c>
      <c r="AX26" s="11">
        <v>92</v>
      </c>
      <c r="AY26" s="4">
        <v>16576</v>
      </c>
      <c r="AZ26" s="4">
        <f t="shared" si="10"/>
        <v>20215.513043478259</v>
      </c>
      <c r="BA26" s="4">
        <v>19264</v>
      </c>
      <c r="BB26" s="4">
        <v>1014524</v>
      </c>
      <c r="BC26" s="4">
        <f t="shared" si="21"/>
        <v>18988.215162972981</v>
      </c>
      <c r="BD26" s="11">
        <v>91.4</v>
      </c>
      <c r="BE26" s="4">
        <v>57873</v>
      </c>
      <c r="BF26" s="4">
        <f t="shared" si="12"/>
        <v>74652.370897155357</v>
      </c>
      <c r="BG26" s="4">
        <v>67400</v>
      </c>
      <c r="BH26" s="4">
        <v>2952692</v>
      </c>
      <c r="BI26" s="4">
        <f t="shared" si="13"/>
        <v>22826.627362420462</v>
      </c>
      <c r="BJ26" s="11">
        <v>94.4</v>
      </c>
      <c r="BK26" s="4">
        <v>76144</v>
      </c>
      <c r="BL26" s="4">
        <f t="shared" si="14"/>
        <v>88727.118644067799</v>
      </c>
      <c r="BM26" s="4">
        <v>85735</v>
      </c>
      <c r="BN26" s="4">
        <v>4011375</v>
      </c>
      <c r="BO26" s="4">
        <f t="shared" si="15"/>
        <v>21372.970614814123</v>
      </c>
    </row>
    <row r="27" spans="1:67" ht="15.75" customHeight="1">
      <c r="A27" s="1">
        <v>2000</v>
      </c>
      <c r="B27" s="11">
        <v>95.4</v>
      </c>
      <c r="C27" s="4">
        <v>585930</v>
      </c>
      <c r="D27" s="4">
        <v>649452</v>
      </c>
      <c r="E27" s="4">
        <v>649452</v>
      </c>
      <c r="F27" s="4">
        <v>30685730</v>
      </c>
      <c r="G27" s="4">
        <f t="shared" si="16"/>
        <v>21164.626033012741</v>
      </c>
      <c r="H27" s="11">
        <v>96.6</v>
      </c>
      <c r="I27" s="4">
        <v>8388</v>
      </c>
      <c r="J27" s="4">
        <v>9320</v>
      </c>
      <c r="K27" s="4">
        <v>9320</v>
      </c>
      <c r="L27" s="4">
        <v>527966</v>
      </c>
      <c r="M27" s="4">
        <f t="shared" si="17"/>
        <v>17652.651875310152</v>
      </c>
      <c r="N27" s="11">
        <v>94.9</v>
      </c>
      <c r="O27" s="4">
        <v>2248</v>
      </c>
      <c r="P27" s="4">
        <f t="shared" si="0"/>
        <v>2690.9673340358268</v>
      </c>
      <c r="Q27" s="4">
        <v>2581</v>
      </c>
      <c r="R27" s="4">
        <v>136470</v>
      </c>
      <c r="S27" s="4">
        <f t="shared" si="18"/>
        <v>18912.581519747931</v>
      </c>
      <c r="T27" s="11">
        <v>95.3</v>
      </c>
      <c r="U27" s="4">
        <v>16286</v>
      </c>
      <c r="V27" s="4">
        <f t="shared" si="1"/>
        <v>19225.341028331586</v>
      </c>
      <c r="W27" s="4">
        <v>18530</v>
      </c>
      <c r="X27" s="4">
        <v>933821</v>
      </c>
      <c r="Y27" s="4">
        <f t="shared" si="19"/>
        <v>19843.203354818535</v>
      </c>
      <c r="Z27" s="11">
        <v>95.1</v>
      </c>
      <c r="AA27" s="4">
        <v>12591</v>
      </c>
      <c r="AB27" s="4">
        <f t="shared" si="2"/>
        <v>14735.839116719244</v>
      </c>
      <c r="AC27" s="4">
        <v>14110</v>
      </c>
      <c r="AD27" s="4">
        <v>750517</v>
      </c>
      <c r="AE27" s="4">
        <f t="shared" si="3"/>
        <v>18800.373609125443</v>
      </c>
      <c r="AF27" s="11">
        <v>95.8</v>
      </c>
      <c r="AG27" s="4">
        <v>128834</v>
      </c>
      <c r="AH27" s="4">
        <f t="shared" si="4"/>
        <v>148468.40918580379</v>
      </c>
      <c r="AI27" s="4">
        <v>141582</v>
      </c>
      <c r="AJ27" s="4">
        <v>7356951</v>
      </c>
      <c r="AK27" s="4">
        <f t="shared" si="22"/>
        <v>19244.657195623568</v>
      </c>
      <c r="AL27" s="11">
        <v>95.1</v>
      </c>
      <c r="AM27" s="4">
        <v>235742</v>
      </c>
      <c r="AN27" s="4">
        <f t="shared" si="6"/>
        <v>274660.50052576239</v>
      </c>
      <c r="AO27" s="4">
        <v>259313</v>
      </c>
      <c r="AP27" s="4">
        <v>11683290</v>
      </c>
      <c r="AQ27" s="4">
        <f t="shared" si="20"/>
        <v>22195.203577074608</v>
      </c>
      <c r="AR27" s="11">
        <v>95.9</v>
      </c>
      <c r="AS27" s="4">
        <v>19907</v>
      </c>
      <c r="AT27" s="4">
        <f t="shared" si="8"/>
        <v>23020.712200208553</v>
      </c>
      <c r="AU27" s="4">
        <v>22383</v>
      </c>
      <c r="AV27" s="4">
        <v>1147313</v>
      </c>
      <c r="AW27" s="4">
        <f t="shared" si="9"/>
        <v>19509.061607425348</v>
      </c>
      <c r="AX27" s="11">
        <v>94.4</v>
      </c>
      <c r="AY27" s="4">
        <v>17439</v>
      </c>
      <c r="AZ27" s="4">
        <f t="shared" si="10"/>
        <v>20727.286016949154</v>
      </c>
      <c r="BA27" s="4">
        <v>19782</v>
      </c>
      <c r="BB27" s="4">
        <v>1007565</v>
      </c>
      <c r="BC27" s="4">
        <f t="shared" si="21"/>
        <v>19633.472778431169</v>
      </c>
      <c r="BD27" s="11">
        <v>94.5</v>
      </c>
      <c r="BE27" s="4">
        <v>62559</v>
      </c>
      <c r="BF27" s="4">
        <f t="shared" si="12"/>
        <v>78049.8</v>
      </c>
      <c r="BG27" s="4">
        <v>70990</v>
      </c>
      <c r="BH27" s="4">
        <v>3004198</v>
      </c>
      <c r="BI27" s="4">
        <f t="shared" si="13"/>
        <v>23630.266713445653</v>
      </c>
      <c r="BJ27" s="11">
        <v>96.1</v>
      </c>
      <c r="BK27" s="4">
        <v>79970</v>
      </c>
      <c r="BL27" s="4">
        <f t="shared" si="14"/>
        <v>91536.940686784597</v>
      </c>
      <c r="BM27" s="4">
        <v>88478</v>
      </c>
      <c r="BN27" s="4">
        <v>4039230</v>
      </c>
      <c r="BO27" s="4">
        <f t="shared" si="15"/>
        <v>21904.669949470568</v>
      </c>
    </row>
    <row r="28" spans="1:67" ht="15.75" customHeight="1">
      <c r="A28" s="1">
        <v>2001</v>
      </c>
      <c r="B28" s="11">
        <v>97.8</v>
      </c>
      <c r="C28" s="4">
        <v>612158</v>
      </c>
      <c r="D28" s="4">
        <v>665908</v>
      </c>
      <c r="E28" s="4">
        <v>665908</v>
      </c>
      <c r="F28" s="4">
        <v>31020596</v>
      </c>
      <c r="G28" s="4">
        <f t="shared" si="16"/>
        <v>21466.641066470806</v>
      </c>
      <c r="H28" s="11">
        <v>97.7</v>
      </c>
      <c r="I28" s="4">
        <v>8741</v>
      </c>
      <c r="J28" s="4">
        <v>9590</v>
      </c>
      <c r="K28" s="4">
        <v>9590</v>
      </c>
      <c r="L28" s="4">
        <v>522046</v>
      </c>
      <c r="M28" s="4">
        <f t="shared" si="17"/>
        <v>18370.028694789347</v>
      </c>
      <c r="N28" s="11">
        <v>97.4</v>
      </c>
      <c r="O28" s="4">
        <v>2338</v>
      </c>
      <c r="P28" s="4">
        <f t="shared" si="0"/>
        <v>2726.8665297741268</v>
      </c>
      <c r="Q28" s="4">
        <v>2629</v>
      </c>
      <c r="R28" s="4">
        <v>136665</v>
      </c>
      <c r="S28" s="4">
        <f t="shared" si="18"/>
        <v>19236.81996121904</v>
      </c>
      <c r="T28" s="11">
        <v>97.1</v>
      </c>
      <c r="U28" s="4">
        <v>16779</v>
      </c>
      <c r="V28" s="4">
        <f t="shared" si="1"/>
        <v>19440.139031925853</v>
      </c>
      <c r="W28" s="4">
        <v>18738</v>
      </c>
      <c r="X28" s="4">
        <v>932491</v>
      </c>
      <c r="Y28" s="4">
        <f t="shared" si="19"/>
        <v>20094.563915362185</v>
      </c>
      <c r="Z28" s="11">
        <v>96.8</v>
      </c>
      <c r="AA28" s="4">
        <v>12903</v>
      </c>
      <c r="AB28" s="4">
        <f t="shared" si="2"/>
        <v>14835.784090909092</v>
      </c>
      <c r="AC28" s="4">
        <v>14231</v>
      </c>
      <c r="AD28" s="4">
        <v>749819</v>
      </c>
      <c r="AE28" s="4">
        <f t="shared" si="3"/>
        <v>18979.24699160731</v>
      </c>
      <c r="AF28" s="11">
        <v>98</v>
      </c>
      <c r="AG28" s="4">
        <v>133896</v>
      </c>
      <c r="AH28" s="4">
        <f t="shared" si="4"/>
        <v>150837.94285714286</v>
      </c>
      <c r="AI28" s="4">
        <v>144950</v>
      </c>
      <c r="AJ28" s="4">
        <v>7396415</v>
      </c>
      <c r="AK28" s="4">
        <f t="shared" si="22"/>
        <v>19597.331950681513</v>
      </c>
      <c r="AL28" s="11">
        <v>98</v>
      </c>
      <c r="AM28" s="4">
        <v>247006</v>
      </c>
      <c r="AN28" s="4">
        <f t="shared" si="6"/>
        <v>279268.0081632653</v>
      </c>
      <c r="AO28" s="4">
        <v>266037</v>
      </c>
      <c r="AP28" s="4">
        <v>11897370</v>
      </c>
      <c r="AQ28" s="4">
        <f t="shared" si="20"/>
        <v>22360.99238739318</v>
      </c>
      <c r="AR28" s="11">
        <v>98.5</v>
      </c>
      <c r="AS28" s="4">
        <v>20733</v>
      </c>
      <c r="AT28" s="4">
        <f t="shared" si="8"/>
        <v>23343.04263959391</v>
      </c>
      <c r="AU28" s="4">
        <v>22783</v>
      </c>
      <c r="AV28" s="4">
        <v>1151450</v>
      </c>
      <c r="AW28" s="4">
        <f t="shared" si="9"/>
        <v>19786.356333318858</v>
      </c>
      <c r="AX28" s="11">
        <v>97.2</v>
      </c>
      <c r="AY28" s="4">
        <v>18104</v>
      </c>
      <c r="AZ28" s="4">
        <f t="shared" si="10"/>
        <v>20897.827160493827</v>
      </c>
      <c r="BA28" s="4">
        <v>20055</v>
      </c>
      <c r="BB28" s="4">
        <v>1000239</v>
      </c>
      <c r="BC28" s="4">
        <f t="shared" si="21"/>
        <v>20050.20800028793</v>
      </c>
      <c r="BD28" s="11">
        <v>96.7</v>
      </c>
      <c r="BE28" s="4">
        <v>66397</v>
      </c>
      <c r="BF28" s="4">
        <f t="shared" si="12"/>
        <v>80953.529472595663</v>
      </c>
      <c r="BG28" s="4">
        <v>73870</v>
      </c>
      <c r="BH28" s="4">
        <v>3058084</v>
      </c>
      <c r="BI28" s="4">
        <f t="shared" si="13"/>
        <v>24155.647784691329</v>
      </c>
      <c r="BJ28" s="11">
        <v>97.7</v>
      </c>
      <c r="BK28" s="4">
        <v>83184</v>
      </c>
      <c r="BL28" s="4">
        <f t="shared" si="14"/>
        <v>93656.499488229267</v>
      </c>
      <c r="BM28" s="4">
        <v>90571</v>
      </c>
      <c r="BN28" s="4">
        <v>4076881</v>
      </c>
      <c r="BO28" s="4">
        <f t="shared" si="15"/>
        <v>22215.757585271684</v>
      </c>
    </row>
    <row r="29" spans="1:67" ht="15.75" customHeight="1">
      <c r="A29" s="1">
        <v>2002</v>
      </c>
      <c r="B29" s="11">
        <v>100</v>
      </c>
      <c r="C29" s="4">
        <v>648426</v>
      </c>
      <c r="D29" s="4">
        <v>692527</v>
      </c>
      <c r="E29" s="4">
        <v>692527</v>
      </c>
      <c r="F29" s="4">
        <v>31358418</v>
      </c>
      <c r="G29" s="4">
        <f t="shared" si="16"/>
        <v>22084.245448861609</v>
      </c>
      <c r="H29" s="11">
        <v>100</v>
      </c>
      <c r="I29" s="4">
        <v>9138</v>
      </c>
      <c r="J29" s="4">
        <v>9898</v>
      </c>
      <c r="K29" s="4">
        <v>9898</v>
      </c>
      <c r="L29" s="4">
        <v>519483</v>
      </c>
      <c r="M29" s="4">
        <f t="shared" si="17"/>
        <v>19053.559019255685</v>
      </c>
      <c r="N29" s="11">
        <v>100</v>
      </c>
      <c r="O29" s="4">
        <v>2471</v>
      </c>
      <c r="P29" s="4">
        <f t="shared" si="0"/>
        <v>2807.056</v>
      </c>
      <c r="Q29" s="4">
        <v>2725</v>
      </c>
      <c r="R29" s="4">
        <v>136876</v>
      </c>
      <c r="S29" s="4">
        <f t="shared" si="18"/>
        <v>19908.530348636723</v>
      </c>
      <c r="T29" s="11">
        <v>100</v>
      </c>
      <c r="U29" s="4">
        <v>17836</v>
      </c>
      <c r="V29" s="4">
        <f t="shared" si="1"/>
        <v>20065.5</v>
      </c>
      <c r="W29" s="4">
        <v>19540</v>
      </c>
      <c r="X29" s="4">
        <v>935155</v>
      </c>
      <c r="Y29" s="4">
        <f t="shared" si="19"/>
        <v>20894.93185621635</v>
      </c>
      <c r="Z29" s="11">
        <v>100</v>
      </c>
      <c r="AA29" s="4">
        <v>13586</v>
      </c>
      <c r="AB29" s="4">
        <f t="shared" si="2"/>
        <v>15121.218000000001</v>
      </c>
      <c r="AC29" s="4">
        <v>14696</v>
      </c>
      <c r="AD29" s="4">
        <v>749379</v>
      </c>
      <c r="AE29" s="4">
        <f t="shared" si="3"/>
        <v>19610.904495589013</v>
      </c>
      <c r="AF29" s="11">
        <v>100</v>
      </c>
      <c r="AG29" s="4">
        <v>141648</v>
      </c>
      <c r="AH29" s="4">
        <f t="shared" si="4"/>
        <v>156379.39200000002</v>
      </c>
      <c r="AI29" s="4">
        <v>150675</v>
      </c>
      <c r="AJ29" s="4">
        <v>7441498</v>
      </c>
      <c r="AK29" s="4">
        <f t="shared" si="22"/>
        <v>20247.939326194806</v>
      </c>
      <c r="AL29" s="11">
        <v>100</v>
      </c>
      <c r="AM29" s="4">
        <v>261351</v>
      </c>
      <c r="AN29" s="4">
        <f t="shared" si="6"/>
        <v>289576.908</v>
      </c>
      <c r="AO29" s="4">
        <v>277153</v>
      </c>
      <c r="AP29" s="4">
        <v>12093299</v>
      </c>
      <c r="AQ29" s="4">
        <f t="shared" si="20"/>
        <v>22917.898581685611</v>
      </c>
      <c r="AR29" s="11">
        <v>100</v>
      </c>
      <c r="AS29" s="4">
        <v>21797</v>
      </c>
      <c r="AT29" s="4">
        <f t="shared" si="8"/>
        <v>24172.873</v>
      </c>
      <c r="AU29" s="4">
        <v>23492</v>
      </c>
      <c r="AV29" s="4">
        <v>1156636</v>
      </c>
      <c r="AW29" s="4">
        <f t="shared" si="9"/>
        <v>20310.624950286867</v>
      </c>
      <c r="AX29" s="11">
        <v>100</v>
      </c>
      <c r="AY29" s="4">
        <v>19059</v>
      </c>
      <c r="AZ29" s="4">
        <f t="shared" si="10"/>
        <v>21384.198</v>
      </c>
      <c r="BA29" s="4">
        <v>20638</v>
      </c>
      <c r="BB29" s="4">
        <v>996816</v>
      </c>
      <c r="BC29" s="4">
        <f t="shared" si="21"/>
        <v>20703.921285372628</v>
      </c>
      <c r="BD29" s="11">
        <v>100</v>
      </c>
      <c r="BE29" s="4">
        <v>70899</v>
      </c>
      <c r="BF29" s="4">
        <f t="shared" si="12"/>
        <v>83589.921000000002</v>
      </c>
      <c r="BG29" s="4">
        <v>77156</v>
      </c>
      <c r="BH29" s="4">
        <v>3128262</v>
      </c>
      <c r="BI29" s="4">
        <f t="shared" si="13"/>
        <v>24664.174548039773</v>
      </c>
      <c r="BJ29" s="11">
        <v>100</v>
      </c>
      <c r="BK29" s="4">
        <v>88459</v>
      </c>
      <c r="BL29" s="4">
        <f t="shared" si="14"/>
        <v>97304.900000000009</v>
      </c>
      <c r="BM29" s="4">
        <v>94030</v>
      </c>
      <c r="BN29" s="4">
        <v>4100161</v>
      </c>
      <c r="BO29" s="4">
        <f t="shared" si="15"/>
        <v>22933.245792055484</v>
      </c>
    </row>
    <row r="30" spans="1:67" ht="15.75" customHeight="1">
      <c r="A30" s="1">
        <v>2003</v>
      </c>
      <c r="B30" s="11">
        <v>102.8</v>
      </c>
      <c r="C30" s="4">
        <v>677935</v>
      </c>
      <c r="D30" s="4">
        <v>712830</v>
      </c>
      <c r="E30" s="4">
        <v>712830</v>
      </c>
      <c r="F30" s="4">
        <v>31641630</v>
      </c>
      <c r="G30" s="4">
        <f t="shared" si="16"/>
        <v>22528.232584730937</v>
      </c>
      <c r="H30" s="11">
        <v>102.9</v>
      </c>
      <c r="I30" s="4">
        <v>9591</v>
      </c>
      <c r="J30" s="4">
        <v>10211</v>
      </c>
      <c r="K30" s="4">
        <v>10211</v>
      </c>
      <c r="L30" s="4">
        <v>518445</v>
      </c>
      <c r="M30" s="4">
        <f t="shared" si="17"/>
        <v>19695.435388517588</v>
      </c>
      <c r="N30" s="11">
        <v>103.5</v>
      </c>
      <c r="O30" s="4">
        <v>2593</v>
      </c>
      <c r="P30" s="4">
        <f t="shared" si="0"/>
        <v>2846.0367149758454</v>
      </c>
      <c r="Q30" s="4">
        <v>2793</v>
      </c>
      <c r="R30" s="4">
        <v>137221</v>
      </c>
      <c r="S30" s="4">
        <f t="shared" si="18"/>
        <v>20354.027444778862</v>
      </c>
      <c r="T30" s="11">
        <v>103.4</v>
      </c>
      <c r="U30" s="4">
        <v>18715</v>
      </c>
      <c r="V30" s="4">
        <f t="shared" si="1"/>
        <v>20362.064796905222</v>
      </c>
      <c r="W30" s="4">
        <v>19998</v>
      </c>
      <c r="X30" s="4">
        <v>937676</v>
      </c>
      <c r="Y30" s="4">
        <f>W30*1000000/X30</f>
        <v>21327.196174371533</v>
      </c>
      <c r="Z30" s="11">
        <v>103.4</v>
      </c>
      <c r="AA30" s="4">
        <v>14079</v>
      </c>
      <c r="AB30" s="4">
        <f t="shared" si="2"/>
        <v>15154.66827852998</v>
      </c>
      <c r="AC30" s="4">
        <v>14934</v>
      </c>
      <c r="AD30" s="4">
        <v>749434</v>
      </c>
      <c r="AE30" s="4">
        <f t="shared" si="3"/>
        <v>19927.038271548929</v>
      </c>
      <c r="AF30" s="11">
        <v>102.5</v>
      </c>
      <c r="AG30" s="4">
        <v>147798</v>
      </c>
      <c r="AH30" s="4">
        <f t="shared" si="4"/>
        <v>159189.26048780489</v>
      </c>
      <c r="AI30" s="4">
        <v>154931</v>
      </c>
      <c r="AJ30" s="4">
        <v>7485491</v>
      </c>
      <c r="AK30" s="4">
        <f t="shared" si="22"/>
        <v>20697.506683262327</v>
      </c>
      <c r="AL30" s="11">
        <v>102.7</v>
      </c>
      <c r="AM30" s="4">
        <v>272838</v>
      </c>
      <c r="AN30" s="4">
        <f t="shared" si="6"/>
        <v>294356.8685491723</v>
      </c>
      <c r="AO30" s="4">
        <v>285308</v>
      </c>
      <c r="AP30" s="4">
        <v>12243758</v>
      </c>
      <c r="AQ30" s="4">
        <f t="shared" si="20"/>
        <v>23302.322701902471</v>
      </c>
      <c r="AR30" s="11">
        <v>101.8</v>
      </c>
      <c r="AS30" s="4">
        <v>22553</v>
      </c>
      <c r="AT30" s="4">
        <f t="shared" si="8"/>
        <v>24569.034381139492</v>
      </c>
      <c r="AU30" s="4">
        <v>23888</v>
      </c>
      <c r="AV30" s="4">
        <v>1163528</v>
      </c>
      <c r="AW30" s="4">
        <f t="shared" si="9"/>
        <v>20530.661917891102</v>
      </c>
      <c r="AX30" s="11">
        <v>102.3</v>
      </c>
      <c r="AY30" s="4">
        <v>19891</v>
      </c>
      <c r="AZ30" s="4">
        <f t="shared" si="10"/>
        <v>21815.93548387097</v>
      </c>
      <c r="BA30" s="4">
        <v>21113</v>
      </c>
      <c r="BB30" s="4">
        <v>996431</v>
      </c>
      <c r="BC30" s="4">
        <f t="shared" si="21"/>
        <v>21188.62219260541</v>
      </c>
      <c r="BD30" s="11">
        <v>104.4</v>
      </c>
      <c r="BE30" s="4">
        <v>74763</v>
      </c>
      <c r="BF30" s="4">
        <f t="shared" si="12"/>
        <v>84430.629310344826</v>
      </c>
      <c r="BG30" s="4">
        <v>79737</v>
      </c>
      <c r="BH30" s="4">
        <v>3182852</v>
      </c>
      <c r="BI30" s="4">
        <f t="shared" si="13"/>
        <v>25052.060227745431</v>
      </c>
      <c r="BJ30" s="11">
        <v>102.2</v>
      </c>
      <c r="BK30" s="4">
        <v>92782</v>
      </c>
      <c r="BL30" s="4">
        <f t="shared" si="14"/>
        <v>99863.209393346377</v>
      </c>
      <c r="BM30" s="4">
        <v>97267</v>
      </c>
      <c r="BN30" s="4">
        <v>4123937</v>
      </c>
      <c r="BO30" s="4">
        <f t="shared" si="15"/>
        <v>23585.956817478054</v>
      </c>
    </row>
    <row r="31" spans="1:67" ht="15.75" customHeight="1">
      <c r="A31" s="1">
        <v>2004</v>
      </c>
      <c r="B31" s="11">
        <v>104.7</v>
      </c>
      <c r="C31" s="4">
        <v>709484</v>
      </c>
      <c r="D31" s="4">
        <v>736393</v>
      </c>
      <c r="E31" s="4">
        <v>736393</v>
      </c>
      <c r="F31" s="4">
        <v>31938004</v>
      </c>
      <c r="G31" s="4">
        <f t="shared" si="16"/>
        <v>23056.951210852123</v>
      </c>
      <c r="H31" s="11">
        <v>104.8</v>
      </c>
      <c r="I31" s="4">
        <v>9890</v>
      </c>
      <c r="J31" s="4">
        <v>10372</v>
      </c>
      <c r="K31" s="4">
        <v>10372</v>
      </c>
      <c r="L31" s="4">
        <v>517402</v>
      </c>
      <c r="M31" s="4">
        <f t="shared" si="17"/>
        <v>20046.30828640013</v>
      </c>
      <c r="N31" s="11">
        <v>105.8</v>
      </c>
      <c r="O31" s="4">
        <v>2713</v>
      </c>
      <c r="P31" s="4">
        <f t="shared" si="0"/>
        <v>2913.0132325141776</v>
      </c>
      <c r="Q31" s="4">
        <v>2870</v>
      </c>
      <c r="R31" s="4">
        <v>137681</v>
      </c>
      <c r="S31" s="4">
        <f>Q31*1000000/R31</f>
        <v>20845.287294543185</v>
      </c>
      <c r="T31" s="11">
        <v>105.3</v>
      </c>
      <c r="U31" s="4">
        <v>19546</v>
      </c>
      <c r="V31" s="4">
        <f t="shared" si="1"/>
        <v>20882.478632478633</v>
      </c>
      <c r="W31" s="4">
        <v>20538</v>
      </c>
      <c r="X31" s="4">
        <v>939612</v>
      </c>
      <c r="Y31" s="4">
        <f t="shared" ref="Y31:Y40" si="23">W31*1000000/X31</f>
        <v>21857.958391335997</v>
      </c>
      <c r="Z31" s="11">
        <v>104.9</v>
      </c>
      <c r="AA31" s="4">
        <v>14710</v>
      </c>
      <c r="AB31" s="4">
        <f t="shared" si="2"/>
        <v>15607.464251668252</v>
      </c>
      <c r="AC31" s="4">
        <v>15374</v>
      </c>
      <c r="AD31" s="4">
        <v>749408</v>
      </c>
      <c r="AE31" s="4">
        <f>AC31*1000000/AD31</f>
        <v>20514.859729279644</v>
      </c>
      <c r="AF31" s="11">
        <v>104.5</v>
      </c>
      <c r="AG31" s="4">
        <v>153903</v>
      </c>
      <c r="AH31" s="4">
        <f t="shared" si="4"/>
        <v>162592.26028708136</v>
      </c>
      <c r="AI31" s="4">
        <v>158976</v>
      </c>
      <c r="AJ31" s="4">
        <v>7535278</v>
      </c>
      <c r="AK31" s="4">
        <f t="shared" si="22"/>
        <v>21097.562691117699</v>
      </c>
      <c r="AL31" s="11">
        <v>104.6</v>
      </c>
      <c r="AM31" s="4">
        <v>284233</v>
      </c>
      <c r="AN31" s="4">
        <f t="shared" si="6"/>
        <v>301080.46271510515</v>
      </c>
      <c r="AO31" s="4">
        <v>293359</v>
      </c>
      <c r="AP31" s="4">
        <v>12390068</v>
      </c>
      <c r="AQ31" s="4">
        <f t="shared" si="20"/>
        <v>23676.94834281781</v>
      </c>
      <c r="AR31" s="11">
        <v>103.8</v>
      </c>
      <c r="AS31" s="4">
        <v>23654</v>
      </c>
      <c r="AT31" s="4">
        <f t="shared" si="8"/>
        <v>25271.951830443162</v>
      </c>
      <c r="AU31" s="4">
        <v>24693</v>
      </c>
      <c r="AV31" s="4">
        <v>1173223</v>
      </c>
      <c r="AW31" s="4">
        <f t="shared" si="9"/>
        <v>21047.149604124705</v>
      </c>
      <c r="AX31" s="11">
        <v>104.6</v>
      </c>
      <c r="AY31" s="4">
        <v>20546</v>
      </c>
      <c r="AZ31" s="4">
        <f t="shared" si="10"/>
        <v>22038.826003824091</v>
      </c>
      <c r="BA31" s="4">
        <v>21481</v>
      </c>
      <c r="BB31" s="4">
        <v>997312</v>
      </c>
      <c r="BC31" s="4">
        <f t="shared" si="21"/>
        <v>21538.896553936982</v>
      </c>
      <c r="BD31" s="11">
        <v>105.9</v>
      </c>
      <c r="BE31" s="4">
        <v>79501</v>
      </c>
      <c r="BF31" s="4">
        <f t="shared" si="12"/>
        <v>88509.611898016999</v>
      </c>
      <c r="BG31" s="4">
        <v>84198</v>
      </c>
      <c r="BH31" s="4">
        <v>3238387</v>
      </c>
      <c r="BI31" s="4">
        <f t="shared" si="13"/>
        <v>25999.980854666228</v>
      </c>
      <c r="BJ31" s="11">
        <v>104.2</v>
      </c>
      <c r="BK31" s="4">
        <v>98371</v>
      </c>
      <c r="BL31" s="4">
        <f t="shared" si="14"/>
        <v>103846.54510556621</v>
      </c>
      <c r="BM31" s="4">
        <v>101839</v>
      </c>
      <c r="BN31" s="4">
        <v>4155017</v>
      </c>
      <c r="BO31" s="4">
        <f t="shared" si="15"/>
        <v>24509.887685176738</v>
      </c>
    </row>
    <row r="32" spans="1:67" ht="15.75" customHeight="1">
      <c r="A32" s="1">
        <v>2005</v>
      </c>
      <c r="B32" s="11">
        <v>107</v>
      </c>
      <c r="C32" s="4">
        <v>749062</v>
      </c>
      <c r="D32" s="4">
        <v>766099</v>
      </c>
      <c r="E32" s="4">
        <v>766099</v>
      </c>
      <c r="F32" s="4">
        <v>32242364</v>
      </c>
      <c r="G32" s="4">
        <f t="shared" si="16"/>
        <v>23760.633680582479</v>
      </c>
      <c r="H32" s="11">
        <v>107.6</v>
      </c>
      <c r="I32" s="4">
        <v>10260</v>
      </c>
      <c r="J32" s="4">
        <v>10554</v>
      </c>
      <c r="K32" s="4">
        <v>10554</v>
      </c>
      <c r="L32" s="4">
        <v>514315</v>
      </c>
      <c r="M32" s="4">
        <f t="shared" si="17"/>
        <v>20520.49813830046</v>
      </c>
      <c r="N32" s="11">
        <v>109.1</v>
      </c>
      <c r="O32" s="4">
        <v>2863</v>
      </c>
      <c r="P32" s="4">
        <f t="shared" si="0"/>
        <v>2981.0889092575621</v>
      </c>
      <c r="Q32" s="4">
        <v>2956</v>
      </c>
      <c r="R32" s="4">
        <v>138064</v>
      </c>
      <c r="S32" s="4">
        <f>Q32*1000000/R32</f>
        <v>21410.360412562291</v>
      </c>
      <c r="T32" s="11">
        <v>108.2</v>
      </c>
      <c r="U32" s="4">
        <v>20508</v>
      </c>
      <c r="V32" s="4">
        <f t="shared" si="1"/>
        <v>21323.012939001848</v>
      </c>
      <c r="W32" s="4">
        <v>21068</v>
      </c>
      <c r="X32" s="4">
        <v>937899</v>
      </c>
      <c r="Y32" s="4">
        <f t="shared" si="23"/>
        <v>22462.973091985383</v>
      </c>
      <c r="Z32" s="11">
        <v>107.4</v>
      </c>
      <c r="AA32" s="4">
        <v>15351</v>
      </c>
      <c r="AB32" s="4">
        <f t="shared" si="2"/>
        <v>15908.438547486034</v>
      </c>
      <c r="AC32" s="4">
        <v>15735</v>
      </c>
      <c r="AD32" s="4">
        <v>748044</v>
      </c>
      <c r="AE32" s="4">
        <f>AC32*1000000/AD32</f>
        <v>21034.858912042608</v>
      </c>
      <c r="AF32" s="11">
        <v>106.9</v>
      </c>
      <c r="AG32" s="4">
        <v>160638</v>
      </c>
      <c r="AH32" s="4">
        <f t="shared" si="4"/>
        <v>165897.42937324604</v>
      </c>
      <c r="AI32" s="4">
        <v>163416</v>
      </c>
      <c r="AJ32" s="4">
        <v>7581192</v>
      </c>
      <c r="AK32" s="4">
        <f t="shared" si="22"/>
        <v>21555.449327757429</v>
      </c>
      <c r="AL32" s="11">
        <v>106.9</v>
      </c>
      <c r="AM32" s="4">
        <v>299523</v>
      </c>
      <c r="AN32" s="4">
        <f t="shared" si="6"/>
        <v>310450.40598690364</v>
      </c>
      <c r="AO32" s="4">
        <v>304733</v>
      </c>
      <c r="AP32" s="4">
        <v>12527990</v>
      </c>
      <c r="AQ32" s="4">
        <f t="shared" si="20"/>
        <v>24324.173311121736</v>
      </c>
      <c r="AR32" s="11">
        <v>106.6</v>
      </c>
      <c r="AS32" s="4">
        <v>24868</v>
      </c>
      <c r="AT32" s="4">
        <f t="shared" si="8"/>
        <v>25871.118198874297</v>
      </c>
      <c r="AU32" s="4">
        <v>25490</v>
      </c>
      <c r="AV32" s="4">
        <v>1178296</v>
      </c>
      <c r="AW32" s="4">
        <f t="shared" si="9"/>
        <v>21632.934339079486</v>
      </c>
      <c r="AX32" s="11">
        <v>106.9</v>
      </c>
      <c r="AY32" s="4">
        <v>21509</v>
      </c>
      <c r="AZ32" s="4">
        <f t="shared" si="10"/>
        <v>22575.395696913001</v>
      </c>
      <c r="BA32" s="4">
        <v>22135</v>
      </c>
      <c r="BB32" s="4">
        <v>993523</v>
      </c>
      <c r="BC32" s="4">
        <f t="shared" si="21"/>
        <v>22279.303045827826</v>
      </c>
      <c r="BD32" s="11">
        <v>108.1</v>
      </c>
      <c r="BE32" s="4">
        <v>87118</v>
      </c>
      <c r="BF32" s="4">
        <f t="shared" si="12"/>
        <v>95015.839037927857</v>
      </c>
      <c r="BG32" s="4">
        <v>91001</v>
      </c>
      <c r="BH32" s="4">
        <v>3321638</v>
      </c>
      <c r="BI32" s="4">
        <f t="shared" si="13"/>
        <v>27396.423090053762</v>
      </c>
      <c r="BJ32" s="11">
        <v>106.3</v>
      </c>
      <c r="BK32" s="4">
        <v>103884</v>
      </c>
      <c r="BL32" s="4">
        <f t="shared" si="14"/>
        <v>107499.90592662277</v>
      </c>
      <c r="BM32" s="4">
        <v>106271</v>
      </c>
      <c r="BN32" s="4">
        <v>4195764</v>
      </c>
      <c r="BO32" s="4">
        <f t="shared" si="15"/>
        <v>25328.164310480763</v>
      </c>
    </row>
    <row r="33" spans="1:67" ht="15.75" customHeight="1">
      <c r="A33" s="1">
        <v>2006</v>
      </c>
      <c r="B33" s="11">
        <v>109.1</v>
      </c>
      <c r="C33" s="4">
        <v>790456</v>
      </c>
      <c r="D33" s="4">
        <v>800314</v>
      </c>
      <c r="E33" s="4">
        <v>800314</v>
      </c>
      <c r="F33" s="4">
        <v>32570505</v>
      </c>
      <c r="G33" s="4">
        <f t="shared" ref="G33:G38" si="24">E33*1000000/F33</f>
        <v>24571.740597820022</v>
      </c>
      <c r="H33" s="11">
        <v>109.5</v>
      </c>
      <c r="I33" s="4">
        <v>10705</v>
      </c>
      <c r="J33" s="4">
        <v>10839</v>
      </c>
      <c r="K33" s="4">
        <v>10839</v>
      </c>
      <c r="L33" s="4">
        <v>510584</v>
      </c>
      <c r="M33" s="4">
        <f t="shared" si="17"/>
        <v>21228.63231123576</v>
      </c>
      <c r="N33" s="11">
        <v>111.6</v>
      </c>
      <c r="O33" s="4">
        <v>3008</v>
      </c>
      <c r="P33" s="4">
        <f t="shared" si="0"/>
        <v>3061.9068100358422</v>
      </c>
      <c r="Q33" s="4">
        <v>3054</v>
      </c>
      <c r="R33" s="4">
        <v>137865</v>
      </c>
      <c r="S33" s="4">
        <f t="shared" ref="S33:S40" si="25">Q33*1000000/R33</f>
        <v>22152.105320422153</v>
      </c>
      <c r="T33" s="11">
        <v>110.4</v>
      </c>
      <c r="U33" s="4">
        <v>21403</v>
      </c>
      <c r="V33" s="4">
        <f t="shared" si="1"/>
        <v>21810.122282608696</v>
      </c>
      <c r="W33" s="4">
        <v>21717</v>
      </c>
      <c r="X33" s="4">
        <v>937869</v>
      </c>
      <c r="Y33" s="4">
        <f t="shared" si="23"/>
        <v>23155.685922021094</v>
      </c>
      <c r="Z33" s="11">
        <v>109.2</v>
      </c>
      <c r="AA33" s="4">
        <v>16085</v>
      </c>
      <c r="AB33" s="4">
        <f t="shared" si="2"/>
        <v>16394.326923076922</v>
      </c>
      <c r="AC33" s="4">
        <v>16302</v>
      </c>
      <c r="AD33" s="4">
        <v>745609</v>
      </c>
      <c r="AE33" s="4">
        <f t="shared" ref="AE33:AE40" si="26">AC33*1000000/AD33</f>
        <v>21864.006469878987</v>
      </c>
      <c r="AF33" s="11">
        <v>108.7</v>
      </c>
      <c r="AG33" s="4">
        <v>167167</v>
      </c>
      <c r="AH33" s="4">
        <f t="shared" si="4"/>
        <v>169781.38730450781</v>
      </c>
      <c r="AI33" s="4">
        <v>168568</v>
      </c>
      <c r="AJ33" s="4">
        <v>7631873</v>
      </c>
      <c r="AK33" s="4">
        <f t="shared" si="22"/>
        <v>22087.369640453922</v>
      </c>
      <c r="AL33" s="11">
        <v>108.8</v>
      </c>
      <c r="AM33" s="4">
        <v>312514</v>
      </c>
      <c r="AN33" s="4">
        <f t="shared" si="6"/>
        <v>318258.7426470588</v>
      </c>
      <c r="AO33" s="4">
        <v>315308</v>
      </c>
      <c r="AP33" s="4">
        <v>12661566</v>
      </c>
      <c r="AQ33" s="4">
        <f t="shared" si="20"/>
        <v>24902.764792285569</v>
      </c>
      <c r="AR33" s="11">
        <v>108.7</v>
      </c>
      <c r="AS33" s="4">
        <v>26039</v>
      </c>
      <c r="AT33" s="4">
        <f t="shared" si="8"/>
        <v>26566.008279668815</v>
      </c>
      <c r="AU33" s="4">
        <v>26369</v>
      </c>
      <c r="AV33" s="4">
        <v>1183524</v>
      </c>
      <c r="AW33" s="4">
        <f t="shared" si="9"/>
        <v>22280.072055995486</v>
      </c>
      <c r="AX33" s="11">
        <v>109.1</v>
      </c>
      <c r="AY33" s="4">
        <v>22648</v>
      </c>
      <c r="AZ33" s="4">
        <f t="shared" si="10"/>
        <v>23291.527039413384</v>
      </c>
      <c r="BA33" s="4">
        <v>22991</v>
      </c>
      <c r="BB33" s="4">
        <v>992302</v>
      </c>
      <c r="BC33" s="4">
        <f t="shared" si="21"/>
        <v>23169.357715695423</v>
      </c>
      <c r="BD33" s="11">
        <v>112.3</v>
      </c>
      <c r="BE33" s="4">
        <v>96791</v>
      </c>
      <c r="BF33" s="4">
        <f t="shared" si="12"/>
        <v>101617.62154942119</v>
      </c>
      <c r="BG33" s="4">
        <v>99506</v>
      </c>
      <c r="BH33" s="4">
        <v>3421361</v>
      </c>
      <c r="BI33" s="4">
        <f t="shared" si="13"/>
        <v>29083.747666498799</v>
      </c>
      <c r="BJ33" s="11">
        <v>108.1</v>
      </c>
      <c r="BK33" s="4">
        <v>111414</v>
      </c>
      <c r="BL33" s="4">
        <f t="shared" si="14"/>
        <v>113372.2479185939</v>
      </c>
      <c r="BM33" s="4">
        <v>112881</v>
      </c>
      <c r="BN33" s="4">
        <v>4241691</v>
      </c>
      <c r="BO33" s="4">
        <f t="shared" si="15"/>
        <v>26612.263835343027</v>
      </c>
    </row>
    <row r="34" spans="1:67" ht="15.75" customHeight="1">
      <c r="A34" s="1">
        <v>2007</v>
      </c>
      <c r="B34" s="11">
        <v>111.5</v>
      </c>
      <c r="C34" s="4">
        <v>838954</v>
      </c>
      <c r="D34" s="4">
        <v>838954</v>
      </c>
      <c r="E34" s="4">
        <v>838954</v>
      </c>
      <c r="F34" s="4">
        <v>32887928</v>
      </c>
      <c r="G34" s="4">
        <f t="shared" si="24"/>
        <v>25509.481777021647</v>
      </c>
      <c r="H34" s="11">
        <v>111.1</v>
      </c>
      <c r="I34" s="4">
        <v>11417</v>
      </c>
      <c r="J34" s="4">
        <v>11417</v>
      </c>
      <c r="K34" s="4">
        <v>11417</v>
      </c>
      <c r="L34" s="4">
        <v>509039</v>
      </c>
      <c r="M34" s="4">
        <f t="shared" ref="M34:M40" si="27">K34*1000000/L34</f>
        <v>22428.536909745621</v>
      </c>
      <c r="N34" s="11">
        <v>113.6</v>
      </c>
      <c r="O34" s="4">
        <v>3196</v>
      </c>
      <c r="P34" s="4">
        <f t="shared" si="0"/>
        <v>3196</v>
      </c>
      <c r="Q34" s="4">
        <v>3196</v>
      </c>
      <c r="R34" s="4">
        <v>137721</v>
      </c>
      <c r="S34" s="4">
        <f t="shared" si="25"/>
        <v>23206.337450352523</v>
      </c>
      <c r="T34" s="11">
        <v>112.5</v>
      </c>
      <c r="U34" s="4">
        <v>22486</v>
      </c>
      <c r="V34" s="4">
        <f t="shared" si="1"/>
        <v>22486</v>
      </c>
      <c r="W34" s="4">
        <v>22486</v>
      </c>
      <c r="X34" s="4">
        <v>935071</v>
      </c>
      <c r="Y34" s="4">
        <f t="shared" si="23"/>
        <v>24047.371803852329</v>
      </c>
      <c r="Z34" s="11">
        <v>111.3</v>
      </c>
      <c r="AA34" s="4">
        <v>17020</v>
      </c>
      <c r="AB34" s="4">
        <f t="shared" si="2"/>
        <v>17020</v>
      </c>
      <c r="AC34" s="4">
        <v>17020</v>
      </c>
      <c r="AD34" s="4">
        <v>745407</v>
      </c>
      <c r="AE34" s="4">
        <f t="shared" si="26"/>
        <v>22833.163627387454</v>
      </c>
      <c r="AF34" s="11">
        <v>110.4</v>
      </c>
      <c r="AG34" s="4">
        <v>175657</v>
      </c>
      <c r="AH34" s="4">
        <f t="shared" si="4"/>
        <v>175657</v>
      </c>
      <c r="AI34" s="4">
        <v>175657</v>
      </c>
      <c r="AJ34" s="4">
        <v>7692736</v>
      </c>
      <c r="AK34" s="4">
        <f t="shared" si="22"/>
        <v>22834.138595163022</v>
      </c>
      <c r="AL34" s="11">
        <v>110.8</v>
      </c>
      <c r="AM34" s="4">
        <v>328212</v>
      </c>
      <c r="AN34" s="4">
        <f t="shared" si="6"/>
        <v>328212</v>
      </c>
      <c r="AO34" s="4">
        <v>328212.09999999998</v>
      </c>
      <c r="AP34" s="4">
        <v>12764195</v>
      </c>
      <c r="AQ34" s="4">
        <f t="shared" si="20"/>
        <v>25713.497795983218</v>
      </c>
      <c r="AR34" s="11">
        <v>110.9</v>
      </c>
      <c r="AS34" s="4">
        <v>27793</v>
      </c>
      <c r="AT34" s="4">
        <f t="shared" si="8"/>
        <v>27793</v>
      </c>
      <c r="AU34" s="4">
        <v>27793</v>
      </c>
      <c r="AV34" s="4">
        <v>1189366</v>
      </c>
      <c r="AW34" s="4">
        <f t="shared" si="9"/>
        <v>23367.911979996064</v>
      </c>
      <c r="AX34" s="11">
        <v>112.2</v>
      </c>
      <c r="AY34" s="4">
        <v>24551</v>
      </c>
      <c r="AZ34" s="4">
        <f t="shared" si="10"/>
        <v>24551</v>
      </c>
      <c r="BA34" s="4">
        <v>24551</v>
      </c>
      <c r="BB34" s="4">
        <v>1002048</v>
      </c>
      <c r="BC34" s="4">
        <f t="shared" si="21"/>
        <v>24500.822315897043</v>
      </c>
      <c r="BD34" s="11">
        <v>117.9</v>
      </c>
      <c r="BE34" s="4">
        <v>106521</v>
      </c>
      <c r="BF34" s="4">
        <f t="shared" si="12"/>
        <v>106521</v>
      </c>
      <c r="BG34" s="4">
        <v>106521</v>
      </c>
      <c r="BH34" s="4">
        <v>3514031</v>
      </c>
      <c r="BI34" s="4">
        <f t="shared" si="13"/>
        <v>30313.050738596216</v>
      </c>
      <c r="BJ34" s="11">
        <v>110</v>
      </c>
      <c r="BK34" s="4">
        <v>119250</v>
      </c>
      <c r="BL34" s="4">
        <f t="shared" si="14"/>
        <v>119249.99999999999</v>
      </c>
      <c r="BM34" s="4">
        <v>119250</v>
      </c>
      <c r="BN34" s="4">
        <v>4290988</v>
      </c>
      <c r="BO34" s="4">
        <f t="shared" si="15"/>
        <v>27790.802491174527</v>
      </c>
    </row>
    <row r="35" spans="1:67" ht="15.75" customHeight="1">
      <c r="A35" s="1">
        <v>2008</v>
      </c>
      <c r="B35" s="11">
        <v>114.1</v>
      </c>
      <c r="C35" s="4">
        <v>875198</v>
      </c>
      <c r="D35" s="4">
        <v>862623</v>
      </c>
      <c r="E35" s="4">
        <v>862623</v>
      </c>
      <c r="F35" s="4">
        <v>33245773</v>
      </c>
      <c r="G35" s="4">
        <f t="shared" si="24"/>
        <v>25946.847438319452</v>
      </c>
      <c r="H35" s="11">
        <v>114.3</v>
      </c>
      <c r="I35" s="4">
        <v>12137</v>
      </c>
      <c r="J35" s="4">
        <v>11976</v>
      </c>
      <c r="K35" s="4">
        <v>11976</v>
      </c>
      <c r="L35" s="4">
        <v>511543</v>
      </c>
      <c r="M35" s="4">
        <f t="shared" si="27"/>
        <v>23411.521612063894</v>
      </c>
      <c r="N35" s="11">
        <v>117.5</v>
      </c>
      <c r="O35" s="4">
        <v>3363</v>
      </c>
      <c r="P35" s="4">
        <f t="shared" si="0"/>
        <v>3251.3770212765958</v>
      </c>
      <c r="Q35" s="4">
        <v>3281</v>
      </c>
      <c r="R35" s="4">
        <v>138764</v>
      </c>
      <c r="S35" s="4">
        <f t="shared" si="25"/>
        <v>23644.461099420598</v>
      </c>
      <c r="T35" s="11">
        <v>115.9</v>
      </c>
      <c r="U35" s="4">
        <v>23592</v>
      </c>
      <c r="V35" s="4">
        <f t="shared" si="1"/>
        <v>22899.913718723037</v>
      </c>
      <c r="W35" s="4">
        <v>23139</v>
      </c>
      <c r="X35" s="4">
        <v>935865</v>
      </c>
      <c r="Y35" s="4">
        <f t="shared" si="23"/>
        <v>24724.719911525703</v>
      </c>
      <c r="Z35" s="11">
        <v>113.2</v>
      </c>
      <c r="AA35" s="4">
        <v>17804</v>
      </c>
      <c r="AB35" s="4">
        <f t="shared" si="2"/>
        <v>17505.169611307421</v>
      </c>
      <c r="AC35" s="4">
        <v>17619</v>
      </c>
      <c r="AD35" s="4">
        <v>746855</v>
      </c>
      <c r="AE35" s="4">
        <f t="shared" si="26"/>
        <v>23590.924610533504</v>
      </c>
      <c r="AF35" s="11">
        <v>112.7</v>
      </c>
      <c r="AG35" s="4">
        <v>183517</v>
      </c>
      <c r="AH35" s="4">
        <f t="shared" si="4"/>
        <v>179771.75510204083</v>
      </c>
      <c r="AI35" s="4">
        <v>181409</v>
      </c>
      <c r="AJ35" s="4">
        <v>7761504</v>
      </c>
      <c r="AK35" s="4">
        <f t="shared" si="22"/>
        <v>23372.918444672578</v>
      </c>
      <c r="AL35" s="11">
        <v>113.3</v>
      </c>
      <c r="AM35" s="4">
        <v>340494</v>
      </c>
      <c r="AN35" s="4">
        <f t="shared" si="6"/>
        <v>332980.89320388349</v>
      </c>
      <c r="AO35" s="4">
        <v>336249</v>
      </c>
      <c r="AP35" s="4">
        <v>12882625</v>
      </c>
      <c r="AQ35" s="4">
        <f t="shared" si="20"/>
        <v>26100.969328844083</v>
      </c>
      <c r="AR35" s="11">
        <v>113.4</v>
      </c>
      <c r="AS35" s="4">
        <v>29102</v>
      </c>
      <c r="AT35" s="4">
        <f t="shared" si="8"/>
        <v>28460.42151675485</v>
      </c>
      <c r="AU35" s="4">
        <v>28733</v>
      </c>
      <c r="AV35" s="4">
        <v>1197774</v>
      </c>
      <c r="AW35" s="4">
        <f t="shared" si="9"/>
        <v>23988.665641431522</v>
      </c>
      <c r="AX35" s="11">
        <v>115.9</v>
      </c>
      <c r="AY35" s="4">
        <v>26535</v>
      </c>
      <c r="AZ35" s="4">
        <f t="shared" si="10"/>
        <v>25687.894736842107</v>
      </c>
      <c r="BA35" s="4">
        <v>25980</v>
      </c>
      <c r="BB35" s="4">
        <v>1017346</v>
      </c>
      <c r="BC35" s="4">
        <f t="shared" si="21"/>
        <v>25537.034597865426</v>
      </c>
      <c r="BD35" s="11">
        <v>121.6</v>
      </c>
      <c r="BE35" s="4">
        <v>111916</v>
      </c>
      <c r="BF35" s="4">
        <f t="shared" si="12"/>
        <v>108510.66118421053</v>
      </c>
      <c r="BG35" s="4">
        <v>109291</v>
      </c>
      <c r="BH35" s="4">
        <v>3595755</v>
      </c>
      <c r="BI35" s="4">
        <f t="shared" si="13"/>
        <v>30394.451234858883</v>
      </c>
      <c r="BJ35" s="11">
        <v>112.3</v>
      </c>
      <c r="BK35" s="4">
        <v>123711</v>
      </c>
      <c r="BL35" s="4">
        <f t="shared" si="14"/>
        <v>121177.2929652716</v>
      </c>
      <c r="BM35" s="4">
        <v>121990.9</v>
      </c>
      <c r="BN35" s="4">
        <v>4349412</v>
      </c>
      <c r="BO35" s="4">
        <f>BM35*1000000/BN35</f>
        <v>28047.67632958202</v>
      </c>
    </row>
    <row r="36" spans="1:67" ht="15.75" customHeight="1">
      <c r="A36" s="1">
        <v>2009</v>
      </c>
      <c r="B36" s="11">
        <v>114.4</v>
      </c>
      <c r="C36" s="4">
        <v>878202</v>
      </c>
      <c r="D36" s="4">
        <v>864113</v>
      </c>
      <c r="E36" s="4">
        <v>864113</v>
      </c>
      <c r="F36" s="4">
        <v>33628571</v>
      </c>
      <c r="G36" s="4">
        <f t="shared" si="24"/>
        <v>25695.798968085797</v>
      </c>
      <c r="H36" s="11">
        <v>114.6</v>
      </c>
      <c r="I36" s="4">
        <v>12542</v>
      </c>
      <c r="J36" s="4">
        <v>12318</v>
      </c>
      <c r="K36" s="4">
        <v>12318</v>
      </c>
      <c r="L36" s="4">
        <v>516729</v>
      </c>
      <c r="M36" s="4">
        <f t="shared" si="27"/>
        <v>23838.414333238507</v>
      </c>
      <c r="N36" s="11">
        <v>117.3</v>
      </c>
      <c r="O36" s="4">
        <v>3396</v>
      </c>
      <c r="P36" s="4">
        <f t="shared" si="0"/>
        <v>3288.8797953964195</v>
      </c>
      <c r="Q36" s="4">
        <v>3322</v>
      </c>
      <c r="R36" s="4">
        <v>139909</v>
      </c>
      <c r="S36" s="4">
        <f t="shared" si="25"/>
        <v>23744.005031842127</v>
      </c>
      <c r="T36" s="11">
        <v>115.7</v>
      </c>
      <c r="U36" s="4">
        <v>23926</v>
      </c>
      <c r="V36" s="4">
        <f t="shared" si="1"/>
        <v>23264.261019878995</v>
      </c>
      <c r="W36" s="4">
        <v>23489</v>
      </c>
      <c r="X36" s="4">
        <v>938194</v>
      </c>
      <c r="Y36" s="4">
        <f t="shared" si="23"/>
        <v>25036.39972116641</v>
      </c>
      <c r="Z36" s="11">
        <v>113.5</v>
      </c>
      <c r="AA36" s="4">
        <v>18083</v>
      </c>
      <c r="AB36" s="4">
        <f t="shared" si="2"/>
        <v>17732.492511013217</v>
      </c>
      <c r="AC36" s="4">
        <v>17884</v>
      </c>
      <c r="AD36" s="4">
        <v>749954</v>
      </c>
      <c r="AE36" s="4">
        <f t="shared" si="26"/>
        <v>23846.79593681746</v>
      </c>
      <c r="AF36" s="11">
        <v>113.4</v>
      </c>
      <c r="AG36" s="4">
        <v>185041</v>
      </c>
      <c r="AH36" s="4">
        <f t="shared" si="4"/>
        <v>180145.73544973545</v>
      </c>
      <c r="AI36" s="4">
        <v>182732.1</v>
      </c>
      <c r="AJ36" s="4">
        <v>7843475</v>
      </c>
      <c r="AK36" s="4">
        <f t="shared" si="22"/>
        <v>23297.339508317422</v>
      </c>
      <c r="AL36" s="11">
        <v>113.7</v>
      </c>
      <c r="AM36" s="4">
        <v>339713</v>
      </c>
      <c r="AN36" s="4">
        <f t="shared" si="6"/>
        <v>331048.37642919959</v>
      </c>
      <c r="AO36" s="4">
        <v>336101</v>
      </c>
      <c r="AP36" s="4">
        <v>12997687</v>
      </c>
      <c r="AQ36" s="4">
        <f t="shared" si="20"/>
        <v>25858.523905060953</v>
      </c>
      <c r="AR36" s="11">
        <v>114.1</v>
      </c>
      <c r="AS36" s="4">
        <v>29667</v>
      </c>
      <c r="AT36" s="4">
        <f t="shared" si="8"/>
        <v>28834.971954425942</v>
      </c>
      <c r="AU36" s="4">
        <v>29073</v>
      </c>
      <c r="AV36" s="4">
        <v>1208589</v>
      </c>
      <c r="AW36" s="4">
        <f t="shared" si="9"/>
        <v>24055.324018338739</v>
      </c>
      <c r="AX36" s="11">
        <v>117.1</v>
      </c>
      <c r="AY36" s="4">
        <v>27343</v>
      </c>
      <c r="AZ36" s="4">
        <f t="shared" si="10"/>
        <v>26198.84372331341</v>
      </c>
      <c r="BA36" s="4">
        <v>26407</v>
      </c>
      <c r="BB36" s="4">
        <v>1034782</v>
      </c>
      <c r="BC36" s="4">
        <f t="shared" si="21"/>
        <v>25519.38475930196</v>
      </c>
      <c r="BD36" s="11">
        <v>121.5</v>
      </c>
      <c r="BE36" s="4">
        <v>110266</v>
      </c>
      <c r="BF36" s="4">
        <f t="shared" si="12"/>
        <v>106998.85925925928</v>
      </c>
      <c r="BG36" s="4">
        <v>107648</v>
      </c>
      <c r="BH36" s="4">
        <v>3679092</v>
      </c>
      <c r="BI36" s="4">
        <f t="shared" si="13"/>
        <v>29259.393350315786</v>
      </c>
      <c r="BJ36" s="11">
        <v>112.3</v>
      </c>
      <c r="BK36" s="4">
        <v>125157</v>
      </c>
      <c r="BL36" s="4">
        <f t="shared" si="14"/>
        <v>122593.67764915407</v>
      </c>
      <c r="BM36" s="4">
        <v>122167</v>
      </c>
      <c r="BN36" s="4">
        <v>4410679</v>
      </c>
      <c r="BO36" s="4">
        <f>BM36*1000000/BN36</f>
        <v>27698.002960541904</v>
      </c>
    </row>
    <row r="37" spans="1:67" ht="15.75" customHeight="1">
      <c r="A37" s="1">
        <v>2010</v>
      </c>
      <c r="B37" s="11">
        <v>116.5</v>
      </c>
      <c r="C37" s="4">
        <v>923451</v>
      </c>
      <c r="D37" s="4">
        <v>897220</v>
      </c>
      <c r="E37" s="4">
        <v>897220</v>
      </c>
      <c r="F37" s="4">
        <v>34005274</v>
      </c>
      <c r="G37" s="4">
        <f>E37*1000000/F37</f>
        <v>26384.730792053022</v>
      </c>
      <c r="H37" s="11">
        <v>117.4</v>
      </c>
      <c r="I37" s="4">
        <v>13246</v>
      </c>
      <c r="J37" s="4">
        <v>12779</v>
      </c>
      <c r="K37" s="4">
        <v>12779</v>
      </c>
      <c r="L37" s="4">
        <v>521972</v>
      </c>
      <c r="M37" s="4">
        <f t="shared" si="27"/>
        <v>24482.156130980205</v>
      </c>
      <c r="N37" s="11">
        <v>119.5</v>
      </c>
      <c r="O37" s="4">
        <v>3590</v>
      </c>
      <c r="P37" s="4">
        <f t="shared" si="0"/>
        <v>3412.7531380753135</v>
      </c>
      <c r="Q37" s="4">
        <v>3445</v>
      </c>
      <c r="R37" s="4">
        <v>141678</v>
      </c>
      <c r="S37" s="4">
        <f t="shared" si="25"/>
        <v>24315.701802679316</v>
      </c>
      <c r="T37" s="11">
        <v>118.2</v>
      </c>
      <c r="U37" s="4">
        <v>25087</v>
      </c>
      <c r="V37" s="4">
        <f t="shared" si="1"/>
        <v>23877.220812182743</v>
      </c>
      <c r="W37" s="4">
        <v>24135</v>
      </c>
      <c r="X37" s="4">
        <v>942073</v>
      </c>
      <c r="Y37" s="4">
        <f t="shared" si="23"/>
        <v>25619.033769145277</v>
      </c>
      <c r="Z37" s="11">
        <v>115.9</v>
      </c>
      <c r="AA37" s="4">
        <v>18846</v>
      </c>
      <c r="AB37" s="4">
        <f t="shared" si="2"/>
        <v>18098.01380500431</v>
      </c>
      <c r="AC37" s="4">
        <v>18348</v>
      </c>
      <c r="AD37" s="4">
        <v>753044</v>
      </c>
      <c r="AE37" s="4">
        <f t="shared" si="26"/>
        <v>24365.110139646553</v>
      </c>
      <c r="AF37" s="11">
        <v>114.8</v>
      </c>
      <c r="AG37" s="4">
        <v>194317</v>
      </c>
      <c r="AH37" s="4">
        <f t="shared" si="4"/>
        <v>186869.31010452964</v>
      </c>
      <c r="AI37" s="4">
        <v>190107</v>
      </c>
      <c r="AJ37" s="4">
        <v>7929365</v>
      </c>
      <c r="AK37" s="4">
        <f t="shared" si="22"/>
        <v>23975.059793564807</v>
      </c>
      <c r="AL37" s="11">
        <v>116.5</v>
      </c>
      <c r="AM37" s="4">
        <v>358185</v>
      </c>
      <c r="AN37" s="4">
        <f t="shared" si="6"/>
        <v>340660.06866952789</v>
      </c>
      <c r="AO37" s="4">
        <v>348695</v>
      </c>
      <c r="AP37" s="4">
        <v>13135063</v>
      </c>
      <c r="AQ37" s="4">
        <f t="shared" si="20"/>
        <v>26546.884472499296</v>
      </c>
      <c r="AR37" s="11">
        <v>115</v>
      </c>
      <c r="AS37" s="4">
        <v>31185</v>
      </c>
      <c r="AT37" s="4">
        <f t="shared" si="8"/>
        <v>30073.186956521738</v>
      </c>
      <c r="AU37" s="4">
        <v>30157</v>
      </c>
      <c r="AV37" s="4">
        <v>1220930</v>
      </c>
      <c r="AW37" s="4">
        <f t="shared" si="9"/>
        <v>24700.023752385478</v>
      </c>
      <c r="AX37" s="11">
        <v>118.7</v>
      </c>
      <c r="AY37" s="4">
        <v>28849</v>
      </c>
      <c r="AZ37" s="4">
        <f t="shared" si="10"/>
        <v>27269.231676495365</v>
      </c>
      <c r="BA37" s="4">
        <v>27263</v>
      </c>
      <c r="BB37" s="4">
        <v>1051425</v>
      </c>
      <c r="BC37" s="4">
        <f t="shared" si="21"/>
        <v>25929.571771643245</v>
      </c>
      <c r="BD37" s="11">
        <v>122.7</v>
      </c>
      <c r="BE37" s="4">
        <v>115397</v>
      </c>
      <c r="BF37" s="4">
        <f t="shared" si="12"/>
        <v>110882.69193154035</v>
      </c>
      <c r="BG37" s="4">
        <v>112282</v>
      </c>
      <c r="BH37" s="4">
        <v>3732573</v>
      </c>
      <c r="BI37" s="4">
        <f t="shared" si="13"/>
        <v>30081.662167089566</v>
      </c>
      <c r="BJ37" s="11">
        <v>113.8</v>
      </c>
      <c r="BK37" s="4">
        <v>131533</v>
      </c>
      <c r="BL37" s="4">
        <f t="shared" si="14"/>
        <v>127140.8611599297</v>
      </c>
      <c r="BM37" s="4">
        <v>126915</v>
      </c>
      <c r="BN37" s="4">
        <v>4465924</v>
      </c>
      <c r="BO37" s="4">
        <f>BM37*1000000/BN37</f>
        <v>28418.531081137968</v>
      </c>
    </row>
    <row r="38" spans="1:67" ht="15.75" customHeight="1">
      <c r="A38" s="1">
        <v>2011</v>
      </c>
      <c r="B38" s="11">
        <v>119.9</v>
      </c>
      <c r="C38" s="4">
        <v>963911</v>
      </c>
      <c r="D38" s="4">
        <v>917615</v>
      </c>
      <c r="E38" s="4">
        <v>917615</v>
      </c>
      <c r="F38" s="4">
        <v>34342780</v>
      </c>
      <c r="G38" s="4">
        <f t="shared" si="24"/>
        <v>26719.29878711042</v>
      </c>
      <c r="H38" s="11">
        <v>121.4</v>
      </c>
      <c r="I38" s="4">
        <v>13953</v>
      </c>
      <c r="J38" s="4">
        <v>13128</v>
      </c>
      <c r="K38" s="4">
        <v>13128</v>
      </c>
      <c r="L38" s="4">
        <v>525037</v>
      </c>
      <c r="M38" s="4">
        <f t="shared" si="27"/>
        <v>25003.952102423256</v>
      </c>
      <c r="N38" s="11">
        <v>123</v>
      </c>
      <c r="O38" s="4">
        <v>3764</v>
      </c>
      <c r="P38" s="4">
        <f t="shared" si="0"/>
        <v>3476.3447154471542</v>
      </c>
      <c r="Q38" s="4">
        <v>3515</v>
      </c>
      <c r="R38" s="4">
        <v>144038</v>
      </c>
      <c r="S38" s="4">
        <f t="shared" si="25"/>
        <v>24403.28246712673</v>
      </c>
      <c r="T38" s="11">
        <v>122.7</v>
      </c>
      <c r="U38" s="4">
        <v>26223</v>
      </c>
      <c r="V38" s="4">
        <f t="shared" si="1"/>
        <v>24043.092909535451</v>
      </c>
      <c r="W38" s="4">
        <v>24573</v>
      </c>
      <c r="X38" s="4">
        <v>944469</v>
      </c>
      <c r="Y38" s="4">
        <f t="shared" si="23"/>
        <v>26017.794125588029</v>
      </c>
      <c r="Z38" s="11">
        <v>120</v>
      </c>
      <c r="AA38" s="4">
        <v>19742</v>
      </c>
      <c r="AB38" s="4">
        <f t="shared" si="2"/>
        <v>18310.705000000002</v>
      </c>
      <c r="AC38" s="4">
        <v>18702</v>
      </c>
      <c r="AD38" s="4">
        <v>755530</v>
      </c>
      <c r="AE38" s="4">
        <f t="shared" si="26"/>
        <v>24753.484309028099</v>
      </c>
      <c r="AF38" s="11">
        <v>118.3</v>
      </c>
      <c r="AG38" s="4">
        <v>201737</v>
      </c>
      <c r="AH38" s="4">
        <f t="shared" si="4"/>
        <v>188265.12933220627</v>
      </c>
      <c r="AI38" s="4">
        <v>193618</v>
      </c>
      <c r="AJ38" s="4">
        <v>8007656</v>
      </c>
      <c r="AK38" s="4">
        <f t="shared" si="22"/>
        <v>24179.110591164255</v>
      </c>
      <c r="AL38" s="11">
        <v>120.1</v>
      </c>
      <c r="AM38" s="4">
        <v>373071</v>
      </c>
      <c r="AN38" s="4">
        <f t="shared" si="6"/>
        <v>344182.0716069942</v>
      </c>
      <c r="AO38" s="4">
        <v>354884</v>
      </c>
      <c r="AP38" s="4">
        <v>13263544</v>
      </c>
      <c r="AQ38" s="4">
        <f t="shared" si="20"/>
        <v>26756.348077105184</v>
      </c>
      <c r="AR38" s="11">
        <v>118.4</v>
      </c>
      <c r="AS38" s="4">
        <v>32563</v>
      </c>
      <c r="AT38" s="4">
        <f t="shared" si="8"/>
        <v>30500.309966216213</v>
      </c>
      <c r="AU38" s="4">
        <v>30917</v>
      </c>
      <c r="AV38" s="4">
        <v>1233728</v>
      </c>
      <c r="AW38" s="4">
        <f t="shared" si="9"/>
        <v>25059.818695855163</v>
      </c>
      <c r="AX38" s="11">
        <v>122</v>
      </c>
      <c r="AY38" s="4">
        <v>30323</v>
      </c>
      <c r="AZ38" s="4">
        <f t="shared" si="10"/>
        <v>27887.218032786885</v>
      </c>
      <c r="BA38" s="4">
        <v>28144</v>
      </c>
      <c r="BB38" s="4">
        <v>1066349</v>
      </c>
      <c r="BC38" s="4">
        <f t="shared" si="21"/>
        <v>26392.860123655577</v>
      </c>
      <c r="BD38" s="11">
        <v>125.7</v>
      </c>
      <c r="BE38" s="4">
        <v>122167</v>
      </c>
      <c r="BF38" s="4">
        <f t="shared" si="12"/>
        <v>114586.23150357995</v>
      </c>
      <c r="BG38" s="4">
        <v>117019</v>
      </c>
      <c r="BH38" s="4">
        <v>3790191</v>
      </c>
      <c r="BI38" s="4">
        <f t="shared" si="13"/>
        <v>30874.16966585589</v>
      </c>
      <c r="BJ38" s="11">
        <v>116.5</v>
      </c>
      <c r="BK38" s="4">
        <v>136971</v>
      </c>
      <c r="BL38" s="4">
        <f t="shared" si="14"/>
        <v>129328.84120171674</v>
      </c>
      <c r="BM38" s="4">
        <v>129932</v>
      </c>
      <c r="BN38" s="4">
        <v>4499139</v>
      </c>
      <c r="BO38" s="4">
        <f>BM38*1000000/BN38</f>
        <v>28879.303351152299</v>
      </c>
    </row>
    <row r="39" spans="1:67" ht="15.75" customHeight="1">
      <c r="A39" s="1">
        <v>2012</v>
      </c>
      <c r="B39" s="11">
        <v>121.7</v>
      </c>
      <c r="C39" s="4">
        <v>995046</v>
      </c>
      <c r="D39" s="4">
        <v>936116</v>
      </c>
      <c r="E39" s="4">
        <v>936116</v>
      </c>
      <c r="F39" s="4">
        <v>34751476</v>
      </c>
      <c r="G39" s="4">
        <f>E39*1000000/F39</f>
        <v>26937.445764893553</v>
      </c>
      <c r="H39" s="11">
        <v>123.9</v>
      </c>
      <c r="I39" s="4">
        <v>14630</v>
      </c>
      <c r="J39" s="4">
        <v>13522</v>
      </c>
      <c r="K39" s="4">
        <v>13522</v>
      </c>
      <c r="L39" s="4">
        <v>526895</v>
      </c>
      <c r="M39" s="4">
        <f t="shared" si="27"/>
        <v>25663.557255240608</v>
      </c>
      <c r="N39" s="11">
        <v>125.5</v>
      </c>
      <c r="O39" s="4">
        <v>3869</v>
      </c>
      <c r="P39" s="4">
        <f t="shared" si="0"/>
        <v>3502.1386454183266</v>
      </c>
      <c r="Q39" s="4">
        <v>3558</v>
      </c>
      <c r="R39" s="4">
        <v>145259</v>
      </c>
      <c r="S39" s="4">
        <f t="shared" si="25"/>
        <v>24494.179362380299</v>
      </c>
      <c r="T39" s="11">
        <v>125.1</v>
      </c>
      <c r="U39" s="4">
        <v>26909</v>
      </c>
      <c r="V39" s="4">
        <f t="shared" si="1"/>
        <v>24198.741007194243</v>
      </c>
      <c r="W39" s="4">
        <v>24917</v>
      </c>
      <c r="X39" s="4">
        <v>944835</v>
      </c>
      <c r="Y39" s="4">
        <f t="shared" si="23"/>
        <v>26371.800367259893</v>
      </c>
      <c r="Z39" s="11">
        <v>122</v>
      </c>
      <c r="AA39" s="4">
        <v>20213</v>
      </c>
      <c r="AB39" s="4">
        <f t="shared" si="2"/>
        <v>18440.220491803277</v>
      </c>
      <c r="AC39" s="4">
        <v>18929</v>
      </c>
      <c r="AD39" s="4">
        <v>756836</v>
      </c>
      <c r="AE39" s="4">
        <f t="shared" si="26"/>
        <v>25010.702450729088</v>
      </c>
      <c r="AF39" s="11">
        <v>120.8</v>
      </c>
      <c r="AG39" s="4">
        <v>207144</v>
      </c>
      <c r="AH39" s="4">
        <f t="shared" si="4"/>
        <v>189310.41059602652</v>
      </c>
      <c r="AI39" s="4">
        <v>195707</v>
      </c>
      <c r="AJ39" s="4">
        <v>8084768</v>
      </c>
      <c r="AK39" s="4">
        <f t="shared" si="22"/>
        <v>24206.878911058426</v>
      </c>
      <c r="AL39" s="11">
        <v>121.8</v>
      </c>
      <c r="AM39" s="4">
        <v>382927</v>
      </c>
      <c r="AN39" s="4">
        <f t="shared" si="6"/>
        <v>348344.10180623969</v>
      </c>
      <c r="AO39" s="4">
        <v>360418</v>
      </c>
      <c r="AP39" s="4">
        <v>13409558</v>
      </c>
      <c r="AQ39" s="4">
        <f t="shared" si="20"/>
        <v>26877.694253606271</v>
      </c>
      <c r="AR39" s="11">
        <v>120.3</v>
      </c>
      <c r="AS39" s="4">
        <v>33705</v>
      </c>
      <c r="AT39" s="4">
        <f t="shared" si="8"/>
        <v>31071.359102244391</v>
      </c>
      <c r="AU39" s="4">
        <v>31662</v>
      </c>
      <c r="AV39" s="4">
        <v>1250406</v>
      </c>
      <c r="AW39" s="4">
        <f t="shared" si="9"/>
        <v>25321.375617199534</v>
      </c>
      <c r="AX39" s="11">
        <v>123.9</v>
      </c>
      <c r="AY39" s="4">
        <v>31911</v>
      </c>
      <c r="AZ39" s="4">
        <f t="shared" si="10"/>
        <v>28897.612590799028</v>
      </c>
      <c r="BA39" s="4">
        <v>29296</v>
      </c>
      <c r="BB39" s="4">
        <v>1087223</v>
      </c>
      <c r="BC39" s="4">
        <f t="shared" si="21"/>
        <v>26945.713988758514</v>
      </c>
      <c r="BD39" s="11">
        <v>127.1</v>
      </c>
      <c r="BE39" s="4">
        <v>128767</v>
      </c>
      <c r="BF39" s="4">
        <f t="shared" si="12"/>
        <v>119446.33595594022</v>
      </c>
      <c r="BG39" s="4">
        <v>122108.1</v>
      </c>
      <c r="BH39" s="4">
        <v>3888552</v>
      </c>
      <c r="BI39" s="4">
        <f t="shared" si="13"/>
        <v>31401.946020009505</v>
      </c>
      <c r="BJ39" s="11">
        <v>117.8</v>
      </c>
      <c r="BK39" s="4">
        <v>141422</v>
      </c>
      <c r="BL39" s="4">
        <f t="shared" si="14"/>
        <v>132057.89473684211</v>
      </c>
      <c r="BM39" s="4">
        <v>132736</v>
      </c>
      <c r="BN39" s="4">
        <v>4542578</v>
      </c>
      <c r="BO39" s="4">
        <f>BM39*1000000/BN39</f>
        <v>29220.411845432263</v>
      </c>
    </row>
    <row r="40" spans="1:67" ht="15.75" customHeight="1">
      <c r="A40" s="1">
        <v>2013</v>
      </c>
      <c r="B40" s="11">
        <v>122.8</v>
      </c>
      <c r="C40" s="4">
        <v>1032863</v>
      </c>
      <c r="D40" s="4">
        <v>959376</v>
      </c>
      <c r="E40" s="4">
        <v>959376</v>
      </c>
      <c r="F40" s="4">
        <v>35155499</v>
      </c>
      <c r="G40" s="4">
        <f t="shared" ref="G40" si="28">E40*1000000/F40</f>
        <v>27289.5002855741</v>
      </c>
      <c r="H40" s="11">
        <v>126</v>
      </c>
      <c r="I40" s="4">
        <v>15274</v>
      </c>
      <c r="J40" s="4">
        <v>13906</v>
      </c>
      <c r="K40" s="4">
        <v>13906</v>
      </c>
      <c r="L40" s="4">
        <v>528017</v>
      </c>
      <c r="M40" s="4">
        <f t="shared" si="27"/>
        <v>26336.273263929001</v>
      </c>
      <c r="N40" s="11">
        <v>128</v>
      </c>
      <c r="O40" s="4">
        <v>3981</v>
      </c>
      <c r="Q40" s="4">
        <v>3614</v>
      </c>
      <c r="R40" s="4">
        <v>145441</v>
      </c>
      <c r="S40" s="4">
        <f t="shared" si="25"/>
        <v>24848.564022524599</v>
      </c>
      <c r="T40" s="11">
        <v>126.6</v>
      </c>
      <c r="U40" s="4">
        <v>27736</v>
      </c>
      <c r="W40" s="4">
        <v>25390</v>
      </c>
      <c r="X40" s="4">
        <v>942991</v>
      </c>
      <c r="Y40" s="4">
        <f t="shared" si="23"/>
        <v>26924.965349616275</v>
      </c>
      <c r="Z40" s="11">
        <v>123</v>
      </c>
      <c r="AA40" s="4">
        <v>20800</v>
      </c>
      <c r="AC40" s="4">
        <v>19314</v>
      </c>
      <c r="AD40" s="4">
        <v>755718</v>
      </c>
      <c r="AE40" s="4">
        <f t="shared" si="26"/>
        <v>25557.152271085248</v>
      </c>
      <c r="AF40" s="11">
        <v>121.7</v>
      </c>
      <c r="AG40" s="4">
        <v>213555</v>
      </c>
      <c r="AI40" s="4">
        <v>199322</v>
      </c>
      <c r="AJ40" s="4">
        <v>8154761</v>
      </c>
      <c r="AK40" s="4">
        <f t="shared" si="22"/>
        <v>24442.408551274526</v>
      </c>
      <c r="AL40" s="11">
        <v>123</v>
      </c>
      <c r="AM40" s="4">
        <v>396239</v>
      </c>
      <c r="AO40" s="4">
        <v>367680</v>
      </c>
      <c r="AP40" s="4">
        <v>13551004</v>
      </c>
      <c r="AQ40" s="4">
        <f t="shared" si="20"/>
        <v>27133.044902060392</v>
      </c>
      <c r="AR40" s="11">
        <v>123</v>
      </c>
      <c r="AS40" s="4">
        <v>35221</v>
      </c>
      <c r="AU40" s="4">
        <v>32490</v>
      </c>
      <c r="AV40" s="4">
        <v>1265342</v>
      </c>
      <c r="AW40" s="4">
        <f t="shared" si="9"/>
        <v>25676.852582147752</v>
      </c>
      <c r="AX40" s="11">
        <v>125.7</v>
      </c>
      <c r="AY40" s="4">
        <v>33660</v>
      </c>
      <c r="BA40" s="4">
        <v>30404</v>
      </c>
      <c r="BB40" s="4">
        <v>1106122</v>
      </c>
      <c r="BC40" s="4">
        <f t="shared" si="21"/>
        <v>27487.022227204594</v>
      </c>
      <c r="BD40" s="11">
        <v>128.9</v>
      </c>
      <c r="BE40" s="4">
        <v>136770</v>
      </c>
      <c r="BG40" s="4">
        <v>127857</v>
      </c>
      <c r="BH40" s="4">
        <v>4007748</v>
      </c>
      <c r="BI40" s="4">
        <f t="shared" si="13"/>
        <v>31902.454944771976</v>
      </c>
      <c r="BJ40" s="11">
        <v>117.7</v>
      </c>
      <c r="BK40" s="4">
        <v>145975</v>
      </c>
      <c r="BM40" s="4">
        <v>136099</v>
      </c>
      <c r="BN40" s="4">
        <v>4582607</v>
      </c>
      <c r="BO40" s="4">
        <f t="shared" ref="BO40" si="29">BM40*1000000/BN40</f>
        <v>29699.033759604521</v>
      </c>
    </row>
    <row r="41" spans="1:67" ht="15.75" customHeight="1">
      <c r="A41" s="1">
        <v>2014</v>
      </c>
      <c r="B41" s="11">
        <v>125.2</v>
      </c>
      <c r="C41" s="4">
        <v>1079409</v>
      </c>
      <c r="D41" s="4">
        <v>985025</v>
      </c>
      <c r="E41" s="4">
        <v>985025</v>
      </c>
      <c r="F41" s="4">
        <v>35543658</v>
      </c>
      <c r="G41" s="4">
        <f>E41*1000000/F41</f>
        <v>27713.101448365276</v>
      </c>
      <c r="H41" s="11">
        <v>128.4</v>
      </c>
      <c r="I41" s="4">
        <v>15850</v>
      </c>
      <c r="J41" s="4">
        <v>14186</v>
      </c>
      <c r="K41" s="4">
        <v>14186</v>
      </c>
      <c r="L41" s="4">
        <v>529069</v>
      </c>
      <c r="M41" s="4">
        <f t="shared" ref="M41" si="30">K41*1000000/L41</f>
        <v>26813.137794881197</v>
      </c>
      <c r="N41" s="11">
        <v>130.1</v>
      </c>
      <c r="O41" s="4">
        <v>4111</v>
      </c>
      <c r="P41" s="4">
        <f t="shared" ref="P41" si="31">O41/N41*N$34</f>
        <v>3589.6202920830128</v>
      </c>
      <c r="Q41" s="4">
        <v>3679</v>
      </c>
      <c r="R41" s="4">
        <v>146162</v>
      </c>
      <c r="S41" s="4">
        <f t="shared" ref="S41" si="32">Q41*1000000/R41</f>
        <v>25170.701002996673</v>
      </c>
      <c r="T41" s="11">
        <v>128.80000000000001</v>
      </c>
      <c r="U41" s="4">
        <v>28561</v>
      </c>
      <c r="W41" s="4">
        <v>25725</v>
      </c>
      <c r="X41" s="4">
        <v>942387</v>
      </c>
      <c r="Y41" s="4">
        <f t="shared" ref="Y41" si="33">W41*1000000/X41</f>
        <v>27297.702536219196</v>
      </c>
      <c r="Z41" s="11">
        <v>124.8</v>
      </c>
      <c r="AA41" s="4">
        <v>21534</v>
      </c>
      <c r="AC41" s="4">
        <v>19705</v>
      </c>
      <c r="AD41" s="4">
        <v>754578</v>
      </c>
      <c r="AE41" s="4">
        <f t="shared" ref="AE41" si="34">AC41*1000000/AD41</f>
        <v>26113.933880924171</v>
      </c>
      <c r="AF41" s="11">
        <v>123.4</v>
      </c>
      <c r="AG41" s="4">
        <v>219979</v>
      </c>
      <c r="AI41" s="4">
        <v>202460</v>
      </c>
      <c r="AJ41" s="4">
        <v>8214885</v>
      </c>
      <c r="AK41" s="4">
        <f t="shared" ref="AK41" si="35">AI41*1000000/AJ41</f>
        <v>24645.506297410127</v>
      </c>
      <c r="AL41" s="11">
        <v>125.9</v>
      </c>
      <c r="AM41" s="4">
        <v>414610</v>
      </c>
      <c r="AO41" s="4">
        <v>377497</v>
      </c>
      <c r="AP41" s="4">
        <v>13677687</v>
      </c>
      <c r="AQ41" s="4">
        <f t="shared" ref="AQ41" si="36">AO41*1000000/AP41</f>
        <v>27599.476431943502</v>
      </c>
      <c r="AR41" s="11">
        <v>125.3</v>
      </c>
      <c r="AS41" s="4">
        <v>36749</v>
      </c>
      <c r="AU41" s="4">
        <v>33360</v>
      </c>
      <c r="AV41" s="4">
        <v>1280242</v>
      </c>
      <c r="AW41" s="4">
        <f t="shared" ref="AW41" si="37">AU41*1000000/AV41</f>
        <v>26057.573490012044</v>
      </c>
      <c r="AX41" s="11">
        <v>128.69999999999999</v>
      </c>
      <c r="AY41" s="4">
        <v>35230</v>
      </c>
      <c r="BA41" s="4">
        <v>31158</v>
      </c>
      <c r="BB41" s="4">
        <v>1122283</v>
      </c>
      <c r="BC41" s="4">
        <f t="shared" ref="BC41" si="38">BA41*1000000/BB41</f>
        <v>27763.050852592438</v>
      </c>
      <c r="BD41" s="11">
        <v>132.19999999999999</v>
      </c>
      <c r="BE41" s="4">
        <v>145741</v>
      </c>
      <c r="BG41" s="4">
        <v>132812</v>
      </c>
      <c r="BH41" s="4">
        <v>4120897</v>
      </c>
      <c r="BI41" s="4">
        <f t="shared" ref="BI41" si="39">BG41*1000000/BH41</f>
        <v>32228.905502855327</v>
      </c>
      <c r="BJ41" s="11">
        <v>118.9</v>
      </c>
      <c r="BK41" s="4">
        <v>153281</v>
      </c>
      <c r="BM41" s="4">
        <v>141114</v>
      </c>
      <c r="BN41" s="4">
        <v>4638415</v>
      </c>
      <c r="BO41" s="4">
        <f>BM41*1000000/BN41</f>
        <v>30422.892302650798</v>
      </c>
    </row>
    <row r="42" spans="1:67" ht="15.75" customHeight="1"/>
    <row r="43" spans="1:67" ht="15.75" customHeight="1">
      <c r="B43" s="11" t="s">
        <v>666</v>
      </c>
      <c r="N43" s="11" t="s">
        <v>666</v>
      </c>
      <c r="Z43" s="11" t="s">
        <v>666</v>
      </c>
      <c r="AL43" s="11" t="s">
        <v>666</v>
      </c>
      <c r="AX43" s="11" t="s">
        <v>666</v>
      </c>
      <c r="BJ43" s="11" t="s">
        <v>666</v>
      </c>
    </row>
    <row r="44" spans="1:67" s="5" customFormat="1" ht="15.75" customHeight="1">
      <c r="A44" s="5" t="s">
        <v>1095</v>
      </c>
      <c r="B44" s="5">
        <f>(POWER(B41/B8, 1/33)-1)*100</f>
        <v>2.8518469390143464</v>
      </c>
      <c r="C44" s="5">
        <f t="shared" ref="C44:BN44" si="40">(POWER(C41/C8, 1/33)-1)*100</f>
        <v>5.4327507940582276</v>
      </c>
      <c r="D44" s="5">
        <f t="shared" si="40"/>
        <v>2.853157987173871</v>
      </c>
      <c r="E44" s="5">
        <f t="shared" si="40"/>
        <v>2.853157987173871</v>
      </c>
      <c r="F44" s="5">
        <f t="shared" si="40"/>
        <v>1.0941711934051135</v>
      </c>
      <c r="G44" s="5">
        <f t="shared" si="40"/>
        <v>1.7399487754873766</v>
      </c>
      <c r="H44" s="5">
        <f t="shared" si="40"/>
        <v>2.711794813018864</v>
      </c>
      <c r="I44" s="5">
        <f t="shared" si="40"/>
        <v>4.9999796643015015</v>
      </c>
      <c r="J44" s="5">
        <f t="shared" si="40"/>
        <v>2.5124815431061709</v>
      </c>
      <c r="K44" s="5">
        <f t="shared" si="40"/>
        <v>2.5124815431061709</v>
      </c>
      <c r="L44" s="5">
        <f t="shared" si="40"/>
        <v>-0.25354549021541217</v>
      </c>
      <c r="M44" s="5">
        <f t="shared" si="40"/>
        <v>2.7730579968135549</v>
      </c>
      <c r="N44" s="5">
        <f t="shared" si="40"/>
        <v>2.7762883883375888</v>
      </c>
      <c r="O44" s="5">
        <f t="shared" si="40"/>
        <v>5.1494517341848844</v>
      </c>
      <c r="P44" s="5">
        <f t="shared" si="40"/>
        <v>2.3090572573319257</v>
      </c>
      <c r="Q44" s="5">
        <f t="shared" si="40"/>
        <v>2.5571871136137014</v>
      </c>
      <c r="R44" s="5">
        <f t="shared" si="40"/>
        <v>0.51057650483152806</v>
      </c>
      <c r="S44" s="5">
        <f t="shared" si="40"/>
        <v>2.0362141776032905</v>
      </c>
      <c r="T44" s="5">
        <f t="shared" si="40"/>
        <v>2.8594042404997078</v>
      </c>
      <c r="U44" s="5">
        <f t="shared" si="40"/>
        <v>5.051459486715526</v>
      </c>
      <c r="V44" s="5">
        <f t="shared" si="40"/>
        <v>-100</v>
      </c>
      <c r="W44" s="5">
        <f t="shared" si="40"/>
        <v>2.378532159350355</v>
      </c>
      <c r="X44" s="5">
        <f t="shared" si="40"/>
        <v>0.29578639901131076</v>
      </c>
      <c r="Y44" s="5">
        <f t="shared" si="40"/>
        <v>2.0766034497732289</v>
      </c>
      <c r="Z44" s="5">
        <f t="shared" si="40"/>
        <v>2.7549928638856525</v>
      </c>
      <c r="AA44" s="5">
        <f t="shared" si="40"/>
        <v>4.9933945818488867</v>
      </c>
      <c r="AB44" s="5">
        <f t="shared" si="40"/>
        <v>-100</v>
      </c>
      <c r="AC44" s="5">
        <f t="shared" si="40"/>
        <v>2.5359842597170612</v>
      </c>
      <c r="AD44" s="5">
        <f t="shared" si="40"/>
        <v>0.19996697344979442</v>
      </c>
      <c r="AE44" s="5">
        <f t="shared" si="40"/>
        <v>2.3313553455424296</v>
      </c>
      <c r="AF44" s="5">
        <f t="shared" si="40"/>
        <v>2.7629848738502272</v>
      </c>
      <c r="AG44" s="5">
        <f t="shared" si="40"/>
        <v>4.943904341811356</v>
      </c>
      <c r="AH44" s="5">
        <f t="shared" si="40"/>
        <v>-100</v>
      </c>
      <c r="AI44" s="5">
        <f t="shared" si="40"/>
        <v>2.5117584237945634</v>
      </c>
      <c r="AJ44" s="5">
        <f t="shared" si="40"/>
        <v>0.68997307645382033</v>
      </c>
      <c r="AK44" s="5">
        <f t="shared" si="40"/>
        <v>1.809301653062767</v>
      </c>
      <c r="AL44" s="5">
        <f t="shared" si="40"/>
        <v>2.9522204775152217</v>
      </c>
      <c r="AM44" s="5">
        <f t="shared" si="40"/>
        <v>5.6033673980546927</v>
      </c>
      <c r="AN44" s="5">
        <f t="shared" si="40"/>
        <v>-100</v>
      </c>
      <c r="AO44" s="5">
        <f t="shared" si="40"/>
        <v>2.9417105160125079</v>
      </c>
      <c r="AP44" s="5">
        <f t="shared" si="40"/>
        <v>1.3410916244729787</v>
      </c>
      <c r="AQ44" s="5">
        <f t="shared" si="40"/>
        <v>1.579437191648525</v>
      </c>
      <c r="AR44" s="5">
        <f t="shared" si="40"/>
        <v>2.8859831299792971</v>
      </c>
      <c r="AS44" s="5">
        <f t="shared" si="40"/>
        <v>4.9353210031602757</v>
      </c>
      <c r="AT44" s="5">
        <f t="shared" si="40"/>
        <v>-100</v>
      </c>
      <c r="AU44" s="5">
        <f t="shared" si="40"/>
        <v>2.2891556203900931</v>
      </c>
      <c r="AV44" s="5">
        <f t="shared" si="40"/>
        <v>0.64486204978508876</v>
      </c>
      <c r="AW44" s="5">
        <f t="shared" si="40"/>
        <v>1.6337580847312738</v>
      </c>
      <c r="AX44" s="5">
        <f t="shared" si="40"/>
        <v>2.9378160519404117</v>
      </c>
      <c r="AY44" s="5">
        <f t="shared" si="40"/>
        <v>5.0388825829379869</v>
      </c>
      <c r="AZ44" s="5">
        <f t="shared" si="40"/>
        <v>-100</v>
      </c>
      <c r="BA44" s="5">
        <f t="shared" si="40"/>
        <v>2.4105352709528072</v>
      </c>
      <c r="BB44" s="5">
        <f t="shared" si="40"/>
        <v>0.4248534473505261</v>
      </c>
      <c r="BC44" s="5">
        <f t="shared" si="40"/>
        <v>1.9772812759376368</v>
      </c>
      <c r="BD44" s="5">
        <f t="shared" si="40"/>
        <v>3.0026857425861753</v>
      </c>
      <c r="BE44" s="5">
        <f t="shared" si="40"/>
        <v>6.0941782088419494</v>
      </c>
      <c r="BF44" s="5">
        <f t="shared" si="40"/>
        <v>-100</v>
      </c>
      <c r="BG44" s="5">
        <f t="shared" si="40"/>
        <v>3.5215471591903524</v>
      </c>
      <c r="BH44" s="5">
        <f t="shared" si="40"/>
        <v>1.7948168535733444</v>
      </c>
      <c r="BI44" s="5">
        <f t="shared" si="40"/>
        <v>1.696285094850003</v>
      </c>
      <c r="BJ44" s="5">
        <f t="shared" si="40"/>
        <v>2.549822255930434</v>
      </c>
      <c r="BK44" s="5">
        <f t="shared" si="40"/>
        <v>5.6236765660136578</v>
      </c>
      <c r="BL44" s="5">
        <f t="shared" si="40"/>
        <v>-100</v>
      </c>
      <c r="BM44" s="5">
        <f t="shared" si="40"/>
        <v>3.0677284787571368</v>
      </c>
      <c r="BN44" s="5">
        <f t="shared" si="40"/>
        <v>1.5122692733586351</v>
      </c>
      <c r="BO44" s="5">
        <f t="shared" ref="BO44" si="41">(POWER(BO41/BO8, 1/33)-1)*100</f>
        <v>1.5322869014087859</v>
      </c>
    </row>
    <row r="45" spans="1:67">
      <c r="B45" s="11" t="s">
        <v>663</v>
      </c>
      <c r="S45" s="4" t="s">
        <v>657</v>
      </c>
    </row>
    <row r="46" spans="1:67">
      <c r="B46" s="11" t="s">
        <v>1016</v>
      </c>
      <c r="T46" s="11" t="s">
        <v>301</v>
      </c>
      <c r="AL46" s="11" t="s">
        <v>301</v>
      </c>
      <c r="BD46" s="11" t="s">
        <v>301</v>
      </c>
    </row>
    <row r="47" spans="1:67">
      <c r="B47" s="33" t="s">
        <v>1073</v>
      </c>
      <c r="C47" s="33"/>
      <c r="D47" s="33"/>
      <c r="E47" s="33"/>
      <c r="F47" s="33"/>
      <c r="G47" s="33"/>
      <c r="H47" s="33"/>
      <c r="I47" s="33"/>
      <c r="J47" s="33"/>
    </row>
    <row r="48" spans="1:67">
      <c r="B48" s="33" t="s">
        <v>1074</v>
      </c>
      <c r="C48" s="33"/>
      <c r="D48" s="33"/>
      <c r="E48" s="33"/>
      <c r="F48" s="33"/>
      <c r="G48" s="33"/>
      <c r="H48" s="33"/>
      <c r="I48" s="33"/>
      <c r="J48" s="33"/>
      <c r="K48" s="33"/>
      <c r="L48" s="33"/>
    </row>
    <row r="49" spans="2:2">
      <c r="B49" s="11" t="s">
        <v>1097</v>
      </c>
    </row>
    <row r="50" spans="2:2">
      <c r="B50" s="11" t="s">
        <v>1096</v>
      </c>
    </row>
  </sheetData>
  <mergeCells count="2">
    <mergeCell ref="B48:L48"/>
    <mergeCell ref="B47:J47"/>
  </mergeCells>
  <phoneticPr fontId="2" type="noConversion"/>
  <pageMargins left="0.35433070866141736" right="0.35433070866141736" top="0.59055118110236227" bottom="0.39370078740157483" header="0.51181102362204722" footer="0.51181102362204722"/>
  <pageSetup scale="62" orientation="landscape" r:id="rId1"/>
  <headerFooter alignWithMargins="0"/>
  <colBreaks count="3" manualBreakCount="3">
    <brk id="19" max="64" man="1"/>
    <brk id="37" max="1048575" man="1"/>
    <brk id="55" max="64" man="1"/>
  </colBreaks>
</worksheet>
</file>

<file path=xl/worksheets/sheet15.xml><?xml version="1.0" encoding="utf-8"?>
<worksheet xmlns="http://schemas.openxmlformats.org/spreadsheetml/2006/main" xmlns:r="http://schemas.openxmlformats.org/officeDocument/2006/relationships">
  <dimension ref="A1:AS48"/>
  <sheetViews>
    <sheetView view="pageBreakPreview" zoomScaleSheetLayoutView="100" workbookViewId="0">
      <pane xSplit="1" topLeftCell="B1" activePane="topRight" state="frozen"/>
      <selection activeCell="O54" sqref="O54"/>
      <selection pane="topRight" activeCell="O54" sqref="O54"/>
    </sheetView>
  </sheetViews>
  <sheetFormatPr defaultRowHeight="12.75"/>
  <cols>
    <col min="1" max="1" width="8.875" style="1" customWidth="1"/>
    <col min="2" max="2" width="10" style="4" customWidth="1"/>
    <col min="3" max="3" width="11.125" style="4" customWidth="1"/>
    <col min="4" max="5" width="10" style="5" customWidth="1"/>
    <col min="6" max="6" width="10" style="4" customWidth="1"/>
    <col min="7" max="7" width="9.875" style="4" customWidth="1"/>
    <col min="8" max="9" width="10" style="5" customWidth="1"/>
    <col min="10" max="11" width="10" style="4" customWidth="1"/>
    <col min="12" max="13" width="10" style="5" customWidth="1"/>
    <col min="14" max="15" width="10" style="4" customWidth="1"/>
    <col min="16" max="17" width="10" style="5" customWidth="1"/>
    <col min="18" max="19" width="10" style="4" customWidth="1"/>
    <col min="20" max="21" width="10" style="5" customWidth="1"/>
    <col min="22" max="23" width="10" style="4" customWidth="1"/>
    <col min="24" max="25" width="10" style="5" customWidth="1"/>
    <col min="26" max="26" width="10" style="4" customWidth="1"/>
    <col min="27" max="27" width="11.5" style="4" customWidth="1"/>
    <col min="28" max="29" width="10" style="5" customWidth="1"/>
    <col min="30" max="31" width="10" style="4" customWidth="1"/>
    <col min="32" max="33" width="10" style="5" customWidth="1"/>
    <col min="34" max="35" width="10" style="4" customWidth="1"/>
    <col min="36" max="37" width="10" style="5" customWidth="1"/>
    <col min="38" max="39" width="10" style="4" customWidth="1"/>
    <col min="40" max="41" width="10" style="5" customWidth="1"/>
    <col min="42" max="43" width="10" style="4" customWidth="1"/>
    <col min="44" max="45" width="10" style="5" customWidth="1"/>
    <col min="46" max="46" width="10" style="1" customWidth="1"/>
    <col min="47" max="16384" width="9" style="1"/>
  </cols>
  <sheetData>
    <row r="1" spans="1:45">
      <c r="B1" s="4" t="s">
        <v>133</v>
      </c>
      <c r="R1" s="4" t="s">
        <v>134</v>
      </c>
      <c r="AH1" s="4" t="s">
        <v>135</v>
      </c>
    </row>
    <row r="3" spans="1:45">
      <c r="B3" s="4" t="s">
        <v>272</v>
      </c>
      <c r="F3" s="4" t="s">
        <v>291</v>
      </c>
      <c r="J3" s="4" t="s">
        <v>292</v>
      </c>
      <c r="N3" s="4" t="s">
        <v>293</v>
      </c>
      <c r="R3" s="4" t="s">
        <v>294</v>
      </c>
      <c r="V3" s="4" t="s">
        <v>295</v>
      </c>
      <c r="Z3" s="4" t="s">
        <v>296</v>
      </c>
      <c r="AD3" s="4" t="s">
        <v>297</v>
      </c>
      <c r="AH3" s="4" t="s">
        <v>298</v>
      </c>
      <c r="AL3" s="4" t="s">
        <v>299</v>
      </c>
      <c r="AP3" s="4" t="s">
        <v>300</v>
      </c>
    </row>
    <row r="4" spans="1:45" s="3" customFormat="1" ht="38.25">
      <c r="B4" s="14" t="s">
        <v>98</v>
      </c>
      <c r="C4" s="14" t="s">
        <v>315</v>
      </c>
      <c r="D4" s="8" t="s">
        <v>316</v>
      </c>
      <c r="E4" s="8" t="s">
        <v>317</v>
      </c>
      <c r="F4" s="14" t="s">
        <v>98</v>
      </c>
      <c r="G4" s="14" t="s">
        <v>315</v>
      </c>
      <c r="H4" s="8" t="s">
        <v>316</v>
      </c>
      <c r="I4" s="8" t="s">
        <v>317</v>
      </c>
      <c r="J4" s="14" t="s">
        <v>98</v>
      </c>
      <c r="K4" s="14" t="s">
        <v>315</v>
      </c>
      <c r="L4" s="8" t="s">
        <v>316</v>
      </c>
      <c r="M4" s="8" t="s">
        <v>317</v>
      </c>
      <c r="N4" s="14" t="s">
        <v>98</v>
      </c>
      <c r="O4" s="14" t="s">
        <v>315</v>
      </c>
      <c r="P4" s="8" t="s">
        <v>316</v>
      </c>
      <c r="Q4" s="8" t="s">
        <v>317</v>
      </c>
      <c r="R4" s="14" t="s">
        <v>98</v>
      </c>
      <c r="S4" s="14" t="s">
        <v>315</v>
      </c>
      <c r="T4" s="8" t="s">
        <v>316</v>
      </c>
      <c r="U4" s="8" t="s">
        <v>317</v>
      </c>
      <c r="V4" s="14" t="s">
        <v>98</v>
      </c>
      <c r="W4" s="14" t="s">
        <v>315</v>
      </c>
      <c r="X4" s="8" t="s">
        <v>316</v>
      </c>
      <c r="Y4" s="8" t="s">
        <v>317</v>
      </c>
      <c r="Z4" s="14" t="s">
        <v>98</v>
      </c>
      <c r="AA4" s="14" t="s">
        <v>315</v>
      </c>
      <c r="AB4" s="8" t="s">
        <v>316</v>
      </c>
      <c r="AC4" s="8" t="s">
        <v>317</v>
      </c>
      <c r="AD4" s="14" t="s">
        <v>98</v>
      </c>
      <c r="AE4" s="14" t="s">
        <v>315</v>
      </c>
      <c r="AF4" s="8" t="s">
        <v>316</v>
      </c>
      <c r="AG4" s="8" t="s">
        <v>317</v>
      </c>
      <c r="AH4" s="14" t="s">
        <v>98</v>
      </c>
      <c r="AI4" s="14" t="s">
        <v>315</v>
      </c>
      <c r="AJ4" s="8" t="s">
        <v>316</v>
      </c>
      <c r="AK4" s="8" t="s">
        <v>317</v>
      </c>
      <c r="AL4" s="14" t="s">
        <v>98</v>
      </c>
      <c r="AM4" s="14" t="s">
        <v>315</v>
      </c>
      <c r="AN4" s="8" t="s">
        <v>316</v>
      </c>
      <c r="AO4" s="8" t="s">
        <v>317</v>
      </c>
      <c r="AP4" s="14" t="s">
        <v>98</v>
      </c>
      <c r="AQ4" s="14" t="s">
        <v>315</v>
      </c>
      <c r="AR4" s="8" t="s">
        <v>316</v>
      </c>
      <c r="AS4" s="8" t="s">
        <v>317</v>
      </c>
    </row>
    <row r="6" spans="1:45">
      <c r="B6" s="4" t="s">
        <v>82</v>
      </c>
      <c r="C6" s="4" t="s">
        <v>83</v>
      </c>
      <c r="D6" s="5" t="s">
        <v>99</v>
      </c>
      <c r="E6" s="5" t="s">
        <v>132</v>
      </c>
      <c r="F6" s="4" t="s">
        <v>82</v>
      </c>
      <c r="G6" s="4" t="s">
        <v>83</v>
      </c>
      <c r="H6" s="5" t="s">
        <v>99</v>
      </c>
      <c r="I6" s="5" t="s">
        <v>132</v>
      </c>
      <c r="J6" s="4" t="s">
        <v>82</v>
      </c>
      <c r="K6" s="4" t="s">
        <v>83</v>
      </c>
      <c r="L6" s="5" t="s">
        <v>99</v>
      </c>
      <c r="M6" s="5" t="s">
        <v>132</v>
      </c>
      <c r="N6" s="4" t="s">
        <v>82</v>
      </c>
      <c r="O6" s="4" t="s">
        <v>83</v>
      </c>
      <c r="P6" s="5" t="s">
        <v>99</v>
      </c>
      <c r="Q6" s="5" t="s">
        <v>132</v>
      </c>
      <c r="R6" s="4" t="s">
        <v>82</v>
      </c>
      <c r="S6" s="4" t="s">
        <v>83</v>
      </c>
      <c r="T6" s="5" t="s">
        <v>99</v>
      </c>
      <c r="U6" s="5" t="s">
        <v>132</v>
      </c>
      <c r="V6" s="4" t="s">
        <v>82</v>
      </c>
      <c r="W6" s="4" t="s">
        <v>83</v>
      </c>
      <c r="X6" s="5" t="s">
        <v>99</v>
      </c>
      <c r="Y6" s="5" t="s">
        <v>132</v>
      </c>
      <c r="Z6" s="4" t="s">
        <v>82</v>
      </c>
      <c r="AA6" s="4" t="s">
        <v>83</v>
      </c>
      <c r="AB6" s="5" t="s">
        <v>99</v>
      </c>
      <c r="AC6" s="5" t="s">
        <v>132</v>
      </c>
      <c r="AD6" s="4" t="s">
        <v>82</v>
      </c>
      <c r="AE6" s="4" t="s">
        <v>83</v>
      </c>
      <c r="AF6" s="5" t="s">
        <v>99</v>
      </c>
      <c r="AG6" s="5" t="s">
        <v>132</v>
      </c>
      <c r="AH6" s="4" t="s">
        <v>82</v>
      </c>
      <c r="AI6" s="4" t="s">
        <v>83</v>
      </c>
      <c r="AJ6" s="5" t="s">
        <v>99</v>
      </c>
      <c r="AK6" s="5" t="s">
        <v>132</v>
      </c>
      <c r="AL6" s="4" t="s">
        <v>82</v>
      </c>
      <c r="AM6" s="4" t="s">
        <v>83</v>
      </c>
      <c r="AN6" s="5" t="s">
        <v>99</v>
      </c>
      <c r="AO6" s="5" t="s">
        <v>132</v>
      </c>
      <c r="AP6" s="4" t="s">
        <v>82</v>
      </c>
      <c r="AQ6" s="4" t="s">
        <v>83</v>
      </c>
      <c r="AR6" s="5" t="s">
        <v>99</v>
      </c>
      <c r="AS6" s="5" t="s">
        <v>132</v>
      </c>
    </row>
    <row r="7" spans="1:45">
      <c r="A7" s="1">
        <v>1981</v>
      </c>
      <c r="B7" s="4">
        <v>9132</v>
      </c>
      <c r="C7" s="4">
        <f>'a1'!F8</f>
        <v>24819915</v>
      </c>
      <c r="D7" s="5">
        <f t="shared" ref="D7:D34" si="0">C7/B7/1000</f>
        <v>2.7179057161629436</v>
      </c>
      <c r="E7" s="5">
        <f t="shared" ref="E7:E34" si="1">D7^0.5</f>
        <v>1.6486072049348031</v>
      </c>
      <c r="F7" s="4">
        <v>162</v>
      </c>
      <c r="G7" s="4">
        <f>'a1'!L8</f>
        <v>575302</v>
      </c>
      <c r="H7" s="5">
        <f t="shared" ref="H7:H28" si="2">G7/F7/1000</f>
        <v>3.5512469135802469</v>
      </c>
      <c r="I7" s="5">
        <f t="shared" ref="I7:I28" si="3">H7^0.5</f>
        <v>1.8844752355974983</v>
      </c>
      <c r="J7" s="4">
        <v>41</v>
      </c>
      <c r="K7" s="4">
        <f>'a1'!R8</f>
        <v>123551</v>
      </c>
      <c r="L7" s="5">
        <f t="shared" ref="L7:L32" si="4">K7/J7/1000</f>
        <v>3.013439024390244</v>
      </c>
      <c r="M7" s="5">
        <f t="shared" ref="M7:M32" si="5">L7^0.5</f>
        <v>1.735925984709672</v>
      </c>
      <c r="N7" s="4">
        <v>294</v>
      </c>
      <c r="O7" s="4">
        <f>'a1'!X8</f>
        <v>854871</v>
      </c>
      <c r="P7" s="5">
        <f t="shared" ref="P7:P32" si="6">O7/N7/1000</f>
        <v>2.9077244897959185</v>
      </c>
      <c r="Q7" s="5">
        <f t="shared" ref="Q7:Q32" si="7">P7^0.5</f>
        <v>1.7052051166343356</v>
      </c>
      <c r="R7" s="4">
        <v>234</v>
      </c>
      <c r="S7" s="4">
        <f>'a1'!AD8</f>
        <v>706438</v>
      </c>
      <c r="T7" s="5">
        <f t="shared" ref="T7:T32" si="8">S7/R7/1000</f>
        <v>3.018965811965812</v>
      </c>
      <c r="U7" s="5">
        <f t="shared" ref="U7:U32" si="9">T7^0.5</f>
        <v>1.7375171400495053</v>
      </c>
      <c r="V7" s="4">
        <v>2386</v>
      </c>
      <c r="W7" s="4">
        <f>'a1'!AJ8</f>
        <v>6547207</v>
      </c>
      <c r="X7" s="5">
        <f t="shared" ref="X7:X32" si="10">W7/V7/1000</f>
        <v>2.744009639564124</v>
      </c>
      <c r="Y7" s="5">
        <f t="shared" ref="Y7:Y32" si="11">X7^0.5</f>
        <v>1.6565052488791348</v>
      </c>
      <c r="Z7" s="4">
        <v>3262</v>
      </c>
      <c r="AA7" s="4">
        <f>'a1'!AP8</f>
        <v>8812286</v>
      </c>
      <c r="AB7" s="5">
        <f t="shared" ref="AB7:AB32" si="12">AA7/Z7/1000</f>
        <v>2.7014978540772532</v>
      </c>
      <c r="AC7" s="5">
        <f t="shared" ref="AC7:AC32" si="13">AB7^0.5</f>
        <v>1.6436233918015566</v>
      </c>
      <c r="AD7" s="4">
        <v>382</v>
      </c>
      <c r="AE7" s="4">
        <f>'a1'!AV8</f>
        <v>1035545</v>
      </c>
      <c r="AF7" s="5">
        <f t="shared" ref="AF7:AF32" si="14">AE7/AD7/1000</f>
        <v>2.7108507853403143</v>
      </c>
      <c r="AG7" s="5">
        <f t="shared" ref="AG7:AG32" si="15">AF7^0.5</f>
        <v>1.646466150681609</v>
      </c>
      <c r="AH7" s="4">
        <v>360</v>
      </c>
      <c r="AI7" s="4">
        <f>'a1'!BB8</f>
        <v>975759</v>
      </c>
      <c r="AJ7" s="5">
        <f t="shared" ref="AJ7:AJ32" si="16">AI7/AH7/1000</f>
        <v>2.7104416666666666</v>
      </c>
      <c r="AK7" s="5">
        <f t="shared" ref="AK7:AK32" si="17">AJ7^0.5</f>
        <v>1.6463419045467642</v>
      </c>
      <c r="AL7" s="4">
        <v>889</v>
      </c>
      <c r="AM7" s="4">
        <f>'a1'!BH8</f>
        <v>2291104</v>
      </c>
      <c r="AN7" s="5">
        <f t="shared" ref="AN7:AN32" si="18">AM7/AL7/1000</f>
        <v>2.5771698537682792</v>
      </c>
      <c r="AO7" s="5">
        <f t="shared" ref="AO7:AO32" si="19">AN7^0.5</f>
        <v>1.6053566126466354</v>
      </c>
      <c r="AP7" s="4">
        <v>1122</v>
      </c>
      <c r="AQ7" s="4">
        <f>'a1'!BN8</f>
        <v>2826558</v>
      </c>
      <c r="AR7" s="5">
        <f t="shared" ref="AR7:AR32" si="20">AQ7/AP7/1000</f>
        <v>2.5192139037433154</v>
      </c>
      <c r="AS7" s="5">
        <f t="shared" ref="AS7:AS32" si="21">AR7^0.5</f>
        <v>1.5872031702788763</v>
      </c>
    </row>
    <row r="8" spans="1:45">
      <c r="A8" s="1">
        <v>1982</v>
      </c>
      <c r="B8" s="4">
        <v>9298</v>
      </c>
      <c r="C8" s="4">
        <f>'a1'!F9</f>
        <v>25116942</v>
      </c>
      <c r="D8" s="5">
        <f t="shared" si="0"/>
        <v>2.7013273822327384</v>
      </c>
      <c r="E8" s="5">
        <f t="shared" si="1"/>
        <v>1.6435715324356097</v>
      </c>
      <c r="F8" s="4">
        <v>165</v>
      </c>
      <c r="G8" s="4">
        <f>'a1'!L9</f>
        <v>573795</v>
      </c>
      <c r="H8" s="5">
        <f t="shared" si="2"/>
        <v>3.4775454545454547</v>
      </c>
      <c r="I8" s="5">
        <f t="shared" si="3"/>
        <v>1.8648178073327846</v>
      </c>
      <c r="J8" s="4">
        <v>42</v>
      </c>
      <c r="K8" s="4">
        <f>'a1'!R9</f>
        <v>123588</v>
      </c>
      <c r="L8" s="5">
        <f t="shared" si="4"/>
        <v>2.9425714285714286</v>
      </c>
      <c r="M8" s="5">
        <f t="shared" si="5"/>
        <v>1.7153924998586849</v>
      </c>
      <c r="N8" s="4">
        <v>300</v>
      </c>
      <c r="O8" s="4">
        <f>'a1'!X9</f>
        <v>859038</v>
      </c>
      <c r="P8" s="5">
        <f t="shared" si="6"/>
        <v>2.8634599999999999</v>
      </c>
      <c r="Q8" s="5">
        <f t="shared" si="7"/>
        <v>1.6921761137659401</v>
      </c>
      <c r="R8" s="4">
        <v>239</v>
      </c>
      <c r="S8" s="4">
        <f>'a1'!AD9</f>
        <v>707457</v>
      </c>
      <c r="T8" s="5">
        <f t="shared" si="8"/>
        <v>2.9600711297071132</v>
      </c>
      <c r="U8" s="5">
        <f t="shared" si="9"/>
        <v>1.7204857249355814</v>
      </c>
      <c r="V8" s="4">
        <v>2422</v>
      </c>
      <c r="W8" s="4">
        <f>'a1'!AJ9</f>
        <v>6580631</v>
      </c>
      <c r="X8" s="5">
        <f t="shared" si="10"/>
        <v>2.7170235342691988</v>
      </c>
      <c r="Y8" s="5">
        <f t="shared" si="11"/>
        <v>1.6483396295269974</v>
      </c>
      <c r="Z8" s="4">
        <v>3338</v>
      </c>
      <c r="AA8" s="4">
        <f>'a1'!AP9</f>
        <v>8920288</v>
      </c>
      <c r="AB8" s="5">
        <f t="shared" si="12"/>
        <v>2.6723451168364289</v>
      </c>
      <c r="AC8" s="5">
        <f t="shared" si="13"/>
        <v>1.6347309004348174</v>
      </c>
      <c r="AD8" s="4">
        <v>388</v>
      </c>
      <c r="AE8" s="4">
        <f>'a1'!AV9</f>
        <v>1045224</v>
      </c>
      <c r="AF8" s="5">
        <f t="shared" si="14"/>
        <v>2.6938762886597938</v>
      </c>
      <c r="AG8" s="5">
        <f t="shared" si="15"/>
        <v>1.6413032287361753</v>
      </c>
      <c r="AH8" s="4">
        <v>365</v>
      </c>
      <c r="AI8" s="4">
        <f>'a1'!BB9</f>
        <v>986582</v>
      </c>
      <c r="AJ8" s="5">
        <f t="shared" si="16"/>
        <v>2.7029643835616439</v>
      </c>
      <c r="AK8" s="5">
        <f t="shared" si="17"/>
        <v>1.6440694582534048</v>
      </c>
      <c r="AL8" s="4">
        <v>900</v>
      </c>
      <c r="AM8" s="4">
        <f>'a1'!BH9</f>
        <v>2369827</v>
      </c>
      <c r="AN8" s="5">
        <f t="shared" si="18"/>
        <v>2.6331411111111112</v>
      </c>
      <c r="AO8" s="5">
        <f t="shared" si="19"/>
        <v>1.6226956310753755</v>
      </c>
      <c r="AP8" s="4">
        <v>1140</v>
      </c>
      <c r="AQ8" s="4">
        <f>'a1'!BN9</f>
        <v>2876513</v>
      </c>
      <c r="AR8" s="5">
        <f t="shared" si="20"/>
        <v>2.5232570175438593</v>
      </c>
      <c r="AS8" s="5">
        <f t="shared" si="21"/>
        <v>1.5884763194784679</v>
      </c>
    </row>
    <row r="9" spans="1:45">
      <c r="A9" s="1">
        <v>1983</v>
      </c>
      <c r="B9" s="4">
        <v>9480</v>
      </c>
      <c r="C9" s="4">
        <f>'a1'!F10</f>
        <v>25366451</v>
      </c>
      <c r="D9" s="5">
        <f t="shared" si="0"/>
        <v>2.6757859704641351</v>
      </c>
      <c r="E9" s="5">
        <f t="shared" si="1"/>
        <v>1.6357829839144724</v>
      </c>
      <c r="F9" s="4">
        <v>169</v>
      </c>
      <c r="G9" s="4">
        <f>'a1'!L10</f>
        <v>579164</v>
      </c>
      <c r="H9" s="5">
        <f t="shared" si="2"/>
        <v>3.4270059171597631</v>
      </c>
      <c r="I9" s="5">
        <f t="shared" si="3"/>
        <v>1.8512174148812892</v>
      </c>
      <c r="J9" s="4">
        <v>42</v>
      </c>
      <c r="K9" s="4">
        <f>'a1'!R10</f>
        <v>125102</v>
      </c>
      <c r="L9" s="5">
        <f t="shared" si="4"/>
        <v>2.9786190476190475</v>
      </c>
      <c r="M9" s="5">
        <f t="shared" si="5"/>
        <v>1.7258676216961275</v>
      </c>
      <c r="N9" s="4">
        <v>309</v>
      </c>
      <c r="O9" s="4">
        <f>'a1'!X10</f>
        <v>868289</v>
      </c>
      <c r="P9" s="5">
        <f t="shared" si="6"/>
        <v>2.8099967637540453</v>
      </c>
      <c r="Q9" s="5">
        <f t="shared" si="7"/>
        <v>1.6763044961325031</v>
      </c>
      <c r="R9" s="4">
        <v>246</v>
      </c>
      <c r="S9" s="4">
        <f>'a1'!AD10</f>
        <v>714842</v>
      </c>
      <c r="T9" s="5">
        <f t="shared" si="8"/>
        <v>2.9058617886178864</v>
      </c>
      <c r="U9" s="5">
        <f t="shared" si="9"/>
        <v>1.7046588481622609</v>
      </c>
      <c r="V9" s="4">
        <v>2466</v>
      </c>
      <c r="W9" s="4">
        <f>'a1'!AJ10</f>
        <v>6602976</v>
      </c>
      <c r="X9" s="5">
        <f t="shared" si="10"/>
        <v>2.6776058394160582</v>
      </c>
      <c r="Y9" s="5">
        <f t="shared" si="11"/>
        <v>1.6363391578203028</v>
      </c>
      <c r="Z9" s="4">
        <v>3395</v>
      </c>
      <c r="AA9" s="4">
        <f>'a1'!AP10</f>
        <v>9039564</v>
      </c>
      <c r="AB9" s="5">
        <f t="shared" si="12"/>
        <v>2.6626108983799703</v>
      </c>
      <c r="AC9" s="5">
        <f t="shared" si="13"/>
        <v>1.631750868968658</v>
      </c>
      <c r="AD9" s="4">
        <v>398</v>
      </c>
      <c r="AE9" s="4">
        <f>'a1'!AV10</f>
        <v>1059752</v>
      </c>
      <c r="AF9" s="5">
        <f t="shared" si="14"/>
        <v>2.6626934673366836</v>
      </c>
      <c r="AG9" s="5">
        <f t="shared" si="15"/>
        <v>1.6317761694965041</v>
      </c>
      <c r="AH9" s="4">
        <v>372</v>
      </c>
      <c r="AI9" s="4">
        <f>'a1'!BB10</f>
        <v>1001249</v>
      </c>
      <c r="AJ9" s="5">
        <f t="shared" si="16"/>
        <v>2.6915295698924733</v>
      </c>
      <c r="AK9" s="5">
        <f t="shared" si="17"/>
        <v>1.6405881780302067</v>
      </c>
      <c r="AL9" s="4">
        <v>910</v>
      </c>
      <c r="AM9" s="4">
        <f>'a1'!BH10</f>
        <v>2393587</v>
      </c>
      <c r="AN9" s="5">
        <f t="shared" si="18"/>
        <v>2.6303153846153844</v>
      </c>
      <c r="AO9" s="5">
        <f t="shared" si="19"/>
        <v>1.6218247083502533</v>
      </c>
      <c r="AP9" s="4">
        <v>1172</v>
      </c>
      <c r="AQ9" s="4">
        <f>'a1'!BN10</f>
        <v>2907502</v>
      </c>
      <c r="AR9" s="5">
        <f t="shared" si="20"/>
        <v>2.4808037542662116</v>
      </c>
      <c r="AS9" s="5">
        <f t="shared" si="21"/>
        <v>1.5750567463638292</v>
      </c>
    </row>
    <row r="10" spans="1:45">
      <c r="A10" s="1">
        <v>1984</v>
      </c>
      <c r="B10" s="4">
        <v>9656</v>
      </c>
      <c r="C10" s="4">
        <f>'a1'!F11</f>
        <v>25607053</v>
      </c>
      <c r="D10" s="5">
        <f t="shared" si="0"/>
        <v>2.6519317522783763</v>
      </c>
      <c r="E10" s="5">
        <f t="shared" si="1"/>
        <v>1.6284752845156651</v>
      </c>
      <c r="F10" s="4">
        <v>170</v>
      </c>
      <c r="G10" s="4">
        <f>'a1'!L11</f>
        <v>580065</v>
      </c>
      <c r="H10" s="5">
        <f t="shared" si="2"/>
        <v>3.4121470588235292</v>
      </c>
      <c r="I10" s="5">
        <f t="shared" si="3"/>
        <v>1.8471997885511813</v>
      </c>
      <c r="J10" s="4">
        <v>43</v>
      </c>
      <c r="K10" s="4">
        <f>'a1'!R11</f>
        <v>126563</v>
      </c>
      <c r="L10" s="5">
        <f t="shared" si="4"/>
        <v>2.9433255813953489</v>
      </c>
      <c r="M10" s="5">
        <f t="shared" si="5"/>
        <v>1.7156123050955741</v>
      </c>
      <c r="N10" s="4">
        <v>313</v>
      </c>
      <c r="O10" s="4">
        <f>'a1'!X11</f>
        <v>877471</v>
      </c>
      <c r="P10" s="5">
        <f t="shared" si="6"/>
        <v>2.8034217252396165</v>
      </c>
      <c r="Q10" s="5">
        <f t="shared" si="7"/>
        <v>1.6743421768681623</v>
      </c>
      <c r="R10" s="4">
        <v>248</v>
      </c>
      <c r="S10" s="4">
        <f>'a1'!AD11</f>
        <v>720488</v>
      </c>
      <c r="T10" s="5">
        <f t="shared" si="8"/>
        <v>2.9051935483870968</v>
      </c>
      <c r="U10" s="5">
        <f t="shared" si="9"/>
        <v>1.704462832797212</v>
      </c>
      <c r="V10" s="4">
        <v>2517</v>
      </c>
      <c r="W10" s="4">
        <f>'a1'!AJ11</f>
        <v>6631220</v>
      </c>
      <c r="X10" s="5">
        <f t="shared" si="10"/>
        <v>2.6345729042510926</v>
      </c>
      <c r="Y10" s="5">
        <f t="shared" si="11"/>
        <v>1.6231367484753381</v>
      </c>
      <c r="Z10" s="4">
        <v>3483</v>
      </c>
      <c r="AA10" s="4">
        <f>'a1'!AP11</f>
        <v>9167484</v>
      </c>
      <c r="AB10" s="5">
        <f t="shared" si="12"/>
        <v>2.6320654608096472</v>
      </c>
      <c r="AC10" s="5">
        <f t="shared" si="13"/>
        <v>1.6223641578910843</v>
      </c>
      <c r="AD10" s="4">
        <v>401</v>
      </c>
      <c r="AE10" s="4">
        <f>'a1'!AV11</f>
        <v>1071810</v>
      </c>
      <c r="AF10" s="5">
        <f t="shared" si="14"/>
        <v>2.6728428927680796</v>
      </c>
      <c r="AG10" s="5">
        <f t="shared" si="15"/>
        <v>1.6348831434595195</v>
      </c>
      <c r="AH10" s="4">
        <v>378</v>
      </c>
      <c r="AI10" s="4">
        <f>'a1'!BB11</f>
        <v>1014615</v>
      </c>
      <c r="AJ10" s="5">
        <f t="shared" si="16"/>
        <v>2.6841666666666666</v>
      </c>
      <c r="AK10" s="5">
        <f t="shared" si="17"/>
        <v>1.638342658501776</v>
      </c>
      <c r="AL10" s="4">
        <v>917</v>
      </c>
      <c r="AM10" s="4">
        <f>'a1'!BH11</f>
        <v>2393907</v>
      </c>
      <c r="AN10" s="5">
        <f t="shared" si="18"/>
        <v>2.6105856052344603</v>
      </c>
      <c r="AO10" s="5">
        <f t="shared" si="19"/>
        <v>1.6157306722453653</v>
      </c>
      <c r="AP10" s="4">
        <v>1186</v>
      </c>
      <c r="AQ10" s="4">
        <f>'a1'!BN11</f>
        <v>2947181</v>
      </c>
      <c r="AR10" s="5">
        <f t="shared" si="20"/>
        <v>2.4849755480607083</v>
      </c>
      <c r="AS10" s="5">
        <f t="shared" si="21"/>
        <v>1.5763805213401707</v>
      </c>
    </row>
    <row r="11" spans="1:45">
      <c r="A11" s="1">
        <v>1985</v>
      </c>
      <c r="B11" s="4">
        <v>9837</v>
      </c>
      <c r="C11" s="4">
        <f>'a1'!F12</f>
        <v>25842116</v>
      </c>
      <c r="D11" s="5">
        <f t="shared" si="0"/>
        <v>2.6270322252719325</v>
      </c>
      <c r="E11" s="5">
        <f t="shared" si="1"/>
        <v>1.6208122116000769</v>
      </c>
      <c r="F11" s="4">
        <v>172</v>
      </c>
      <c r="G11" s="4">
        <f>'a1'!L12</f>
        <v>579275</v>
      </c>
      <c r="H11" s="5">
        <f t="shared" si="2"/>
        <v>3.3678779069767444</v>
      </c>
      <c r="I11" s="5">
        <f t="shared" si="3"/>
        <v>1.8351778951852991</v>
      </c>
      <c r="J11" s="4">
        <v>43</v>
      </c>
      <c r="K11" s="4">
        <f>'a1'!R12</f>
        <v>127619</v>
      </c>
      <c r="L11" s="5">
        <f t="shared" si="4"/>
        <v>2.9678837209302324</v>
      </c>
      <c r="M11" s="5">
        <f t="shared" si="5"/>
        <v>1.7227546897136088</v>
      </c>
      <c r="N11" s="4">
        <v>317</v>
      </c>
      <c r="O11" s="4">
        <f>'a1'!X12</f>
        <v>885848</v>
      </c>
      <c r="P11" s="5">
        <f t="shared" si="6"/>
        <v>2.7944731861198737</v>
      </c>
      <c r="Q11" s="5">
        <f t="shared" si="7"/>
        <v>1.6716677858114852</v>
      </c>
      <c r="R11" s="4">
        <v>252</v>
      </c>
      <c r="S11" s="4">
        <f>'a1'!AD12</f>
        <v>723287</v>
      </c>
      <c r="T11" s="5">
        <f t="shared" si="8"/>
        <v>2.8701865079365079</v>
      </c>
      <c r="U11" s="5">
        <f t="shared" si="9"/>
        <v>1.6941624797924513</v>
      </c>
      <c r="V11" s="4">
        <v>2563</v>
      </c>
      <c r="W11" s="4">
        <f>'a1'!AJ12</f>
        <v>6665802</v>
      </c>
      <c r="X11" s="5">
        <f t="shared" si="10"/>
        <v>2.600781115879828</v>
      </c>
      <c r="Y11" s="5">
        <f t="shared" si="11"/>
        <v>1.6126937452225167</v>
      </c>
      <c r="Z11" s="4">
        <v>3558</v>
      </c>
      <c r="AA11" s="4">
        <f>'a1'!AP12</f>
        <v>9294657</v>
      </c>
      <c r="AB11" s="5">
        <f t="shared" si="12"/>
        <v>2.6123263069139968</v>
      </c>
      <c r="AC11" s="5">
        <f t="shared" si="13"/>
        <v>1.6162692556978235</v>
      </c>
      <c r="AD11" s="4">
        <v>409</v>
      </c>
      <c r="AE11" s="4">
        <f>'a1'!AV12</f>
        <v>1082495</v>
      </c>
      <c r="AF11" s="5">
        <f t="shared" si="14"/>
        <v>2.6466870415647921</v>
      </c>
      <c r="AG11" s="5">
        <f t="shared" si="15"/>
        <v>1.6268641742827801</v>
      </c>
      <c r="AH11" s="4">
        <v>383</v>
      </c>
      <c r="AI11" s="4">
        <f>'a1'!BB12</f>
        <v>1024928</v>
      </c>
      <c r="AJ11" s="5">
        <f t="shared" si="16"/>
        <v>2.6760522193211487</v>
      </c>
      <c r="AK11" s="5">
        <f t="shared" si="17"/>
        <v>1.6358643645856306</v>
      </c>
      <c r="AL11" s="4">
        <v>927</v>
      </c>
      <c r="AM11" s="4">
        <f>'a1'!BH12</f>
        <v>2404490</v>
      </c>
      <c r="AN11" s="5">
        <f t="shared" si="18"/>
        <v>2.5938403451995686</v>
      </c>
      <c r="AO11" s="5">
        <f t="shared" si="19"/>
        <v>1.6105403891860548</v>
      </c>
      <c r="AP11" s="4">
        <v>1211</v>
      </c>
      <c r="AQ11" s="4">
        <f>'a1'!BN12</f>
        <v>2975131</v>
      </c>
      <c r="AR11" s="5">
        <f t="shared" si="20"/>
        <v>2.4567555739058631</v>
      </c>
      <c r="AS11" s="5">
        <f t="shared" si="21"/>
        <v>1.5674040876257351</v>
      </c>
    </row>
    <row r="12" spans="1:45">
      <c r="A12" s="1">
        <v>1986</v>
      </c>
      <c r="B12" s="4">
        <v>10005</v>
      </c>
      <c r="C12" s="4">
        <f>'a1'!F13</f>
        <v>26100278</v>
      </c>
      <c r="D12" s="5">
        <f t="shared" si="0"/>
        <v>2.6087234382808595</v>
      </c>
      <c r="E12" s="5">
        <f t="shared" si="1"/>
        <v>1.6151543078854291</v>
      </c>
      <c r="F12" s="4">
        <v>178</v>
      </c>
      <c r="G12" s="4">
        <f>'a1'!L13</f>
        <v>576306</v>
      </c>
      <c r="H12" s="5">
        <f t="shared" si="2"/>
        <v>3.2376741573033709</v>
      </c>
      <c r="I12" s="5">
        <f t="shared" si="3"/>
        <v>1.799353816597328</v>
      </c>
      <c r="J12" s="4">
        <v>44</v>
      </c>
      <c r="K12" s="4">
        <f>'a1'!R13</f>
        <v>128436</v>
      </c>
      <c r="L12" s="5">
        <f t="shared" si="4"/>
        <v>2.919</v>
      </c>
      <c r="M12" s="5">
        <f t="shared" si="5"/>
        <v>1.70850812113961</v>
      </c>
      <c r="N12" s="4">
        <v>324</v>
      </c>
      <c r="O12" s="4">
        <f>'a1'!X13</f>
        <v>889087</v>
      </c>
      <c r="P12" s="5">
        <f t="shared" si="6"/>
        <v>2.7440956790123456</v>
      </c>
      <c r="Q12" s="5">
        <f t="shared" si="7"/>
        <v>1.6565312188462811</v>
      </c>
      <c r="R12" s="4">
        <v>256</v>
      </c>
      <c r="S12" s="4">
        <f>'a1'!AD13</f>
        <v>725019</v>
      </c>
      <c r="T12" s="5">
        <f t="shared" si="8"/>
        <v>2.83210546875</v>
      </c>
      <c r="U12" s="5">
        <f t="shared" si="9"/>
        <v>1.6828860534064687</v>
      </c>
      <c r="V12" s="4">
        <v>2607</v>
      </c>
      <c r="W12" s="4">
        <f>'a1'!AJ13</f>
        <v>6708170</v>
      </c>
      <c r="X12" s="5">
        <f t="shared" si="10"/>
        <v>2.5731377061756806</v>
      </c>
      <c r="Y12" s="5">
        <f t="shared" si="11"/>
        <v>1.6041002793390695</v>
      </c>
      <c r="Z12" s="4">
        <v>3636</v>
      </c>
      <c r="AA12" s="4">
        <f>'a1'!AP13</f>
        <v>9437359</v>
      </c>
      <c r="AB12" s="5">
        <f t="shared" si="12"/>
        <v>2.5955332783278329</v>
      </c>
      <c r="AC12" s="5">
        <f t="shared" si="13"/>
        <v>1.6110658826776243</v>
      </c>
      <c r="AD12" s="4">
        <v>411</v>
      </c>
      <c r="AE12" s="4">
        <f>'a1'!AV13</f>
        <v>1091552</v>
      </c>
      <c r="AF12" s="5">
        <f t="shared" si="14"/>
        <v>2.6558442822384425</v>
      </c>
      <c r="AG12" s="5">
        <f t="shared" si="15"/>
        <v>1.6296761280200562</v>
      </c>
      <c r="AH12" s="4">
        <v>385</v>
      </c>
      <c r="AI12" s="4">
        <f>'a1'!BB13</f>
        <v>1028717</v>
      </c>
      <c r="AJ12" s="5">
        <f t="shared" si="16"/>
        <v>2.6719922077922078</v>
      </c>
      <c r="AK12" s="5">
        <f t="shared" si="17"/>
        <v>1.6346229558501275</v>
      </c>
      <c r="AL12" s="4">
        <v>931</v>
      </c>
      <c r="AM12" s="4">
        <f>'a1'!BH13</f>
        <v>2432930</v>
      </c>
      <c r="AN12" s="5">
        <f t="shared" si="18"/>
        <v>2.6132438238453277</v>
      </c>
      <c r="AO12" s="5">
        <f t="shared" si="19"/>
        <v>1.6165530686758562</v>
      </c>
      <c r="AP12" s="4">
        <v>1233</v>
      </c>
      <c r="AQ12" s="4">
        <f>'a1'!BN13</f>
        <v>3003621</v>
      </c>
      <c r="AR12" s="5">
        <f t="shared" si="20"/>
        <v>2.4360267639902675</v>
      </c>
      <c r="AS12" s="5">
        <f t="shared" si="21"/>
        <v>1.5607776151618358</v>
      </c>
    </row>
    <row r="13" spans="1:45">
      <c r="A13" s="1">
        <v>1987</v>
      </c>
      <c r="B13" s="4">
        <v>10205</v>
      </c>
      <c r="C13" s="4">
        <f>'a1'!F14</f>
        <v>26446601</v>
      </c>
      <c r="D13" s="5">
        <f t="shared" si="0"/>
        <v>2.5915336599706023</v>
      </c>
      <c r="E13" s="5">
        <f t="shared" si="1"/>
        <v>1.6098241083952627</v>
      </c>
      <c r="F13" s="4">
        <v>179</v>
      </c>
      <c r="G13" s="4">
        <f>'a1'!L14</f>
        <v>575242</v>
      </c>
      <c r="H13" s="5">
        <f t="shared" si="2"/>
        <v>3.2136424581005585</v>
      </c>
      <c r="I13" s="5">
        <f t="shared" si="3"/>
        <v>1.7926635094463652</v>
      </c>
      <c r="J13" s="4">
        <v>45</v>
      </c>
      <c r="K13" s="4">
        <f>'a1'!R14</f>
        <v>128641</v>
      </c>
      <c r="L13" s="5">
        <f t="shared" si="4"/>
        <v>2.8586888888888891</v>
      </c>
      <c r="M13" s="5">
        <f t="shared" si="5"/>
        <v>1.6907657699660497</v>
      </c>
      <c r="N13" s="4">
        <v>327</v>
      </c>
      <c r="O13" s="4">
        <f>'a1'!X14</f>
        <v>893606</v>
      </c>
      <c r="P13" s="5">
        <f t="shared" si="6"/>
        <v>2.7327400611620796</v>
      </c>
      <c r="Q13" s="5">
        <f t="shared" si="7"/>
        <v>1.6531001364593978</v>
      </c>
      <c r="R13" s="4">
        <v>260</v>
      </c>
      <c r="S13" s="4">
        <f>'a1'!AD14</f>
        <v>727768</v>
      </c>
      <c r="T13" s="5">
        <f t="shared" si="8"/>
        <v>2.7991076923076923</v>
      </c>
      <c r="U13" s="5">
        <f t="shared" si="9"/>
        <v>1.6730534039018874</v>
      </c>
      <c r="V13" s="4">
        <v>2660</v>
      </c>
      <c r="W13" s="4">
        <f>'a1'!AJ14</f>
        <v>6781984</v>
      </c>
      <c r="X13" s="5">
        <f t="shared" si="10"/>
        <v>2.5496180451127821</v>
      </c>
      <c r="Y13" s="5">
        <f t="shared" si="11"/>
        <v>1.5967523430741482</v>
      </c>
      <c r="Z13" s="4">
        <v>3726</v>
      </c>
      <c r="AA13" s="4">
        <f>'a1'!AP14</f>
        <v>9637945</v>
      </c>
      <c r="AB13" s="5">
        <f t="shared" si="12"/>
        <v>2.5866733762748253</v>
      </c>
      <c r="AC13" s="5">
        <f t="shared" si="13"/>
        <v>1.6083138301571698</v>
      </c>
      <c r="AD13" s="4">
        <v>416</v>
      </c>
      <c r="AE13" s="4">
        <f>'a1'!AV14</f>
        <v>1098373</v>
      </c>
      <c r="AF13" s="5">
        <f t="shared" si="14"/>
        <v>2.6403197115384613</v>
      </c>
      <c r="AG13" s="5">
        <f t="shared" si="15"/>
        <v>1.6249060623735949</v>
      </c>
      <c r="AH13" s="4">
        <v>388</v>
      </c>
      <c r="AI13" s="4">
        <f>'a1'!BB14</f>
        <v>1032799</v>
      </c>
      <c r="AJ13" s="5">
        <f t="shared" si="16"/>
        <v>2.6618530927835051</v>
      </c>
      <c r="AK13" s="5">
        <f t="shared" si="17"/>
        <v>1.6315186461648254</v>
      </c>
      <c r="AL13" s="4">
        <v>942</v>
      </c>
      <c r="AM13" s="4">
        <f>'a1'!BH14</f>
        <v>2440877</v>
      </c>
      <c r="AN13" s="5">
        <f t="shared" si="18"/>
        <v>2.5911645435244162</v>
      </c>
      <c r="AO13" s="5">
        <f t="shared" si="19"/>
        <v>1.6097094593511017</v>
      </c>
      <c r="AP13" s="4">
        <v>1262</v>
      </c>
      <c r="AQ13" s="4">
        <f>'a1'!BN14</f>
        <v>3048651</v>
      </c>
      <c r="AR13" s="5">
        <f t="shared" si="20"/>
        <v>2.4157297939778131</v>
      </c>
      <c r="AS13" s="5">
        <f t="shared" si="21"/>
        <v>1.5542618164189113</v>
      </c>
    </row>
    <row r="14" spans="1:45">
      <c r="A14" s="1">
        <v>1988</v>
      </c>
      <c r="B14" s="4">
        <v>10454</v>
      </c>
      <c r="C14" s="4">
        <f>'a1'!F15</f>
        <v>26791747</v>
      </c>
      <c r="D14" s="5">
        <f t="shared" si="0"/>
        <v>2.5628225559594413</v>
      </c>
      <c r="E14" s="5">
        <f t="shared" si="1"/>
        <v>1.6008818057431478</v>
      </c>
      <c r="F14" s="4">
        <v>184</v>
      </c>
      <c r="G14" s="4">
        <f>'a1'!L15</f>
        <v>574982</v>
      </c>
      <c r="H14" s="5">
        <f t="shared" si="2"/>
        <v>3.1249021739130436</v>
      </c>
      <c r="I14" s="5">
        <f t="shared" si="3"/>
        <v>1.7677392833540368</v>
      </c>
      <c r="J14" s="4">
        <v>46</v>
      </c>
      <c r="K14" s="4">
        <f>'a1'!R15</f>
        <v>129289</v>
      </c>
      <c r="L14" s="5">
        <f t="shared" si="4"/>
        <v>2.8106304347826083</v>
      </c>
      <c r="M14" s="5">
        <f t="shared" si="5"/>
        <v>1.6764934938086125</v>
      </c>
      <c r="N14" s="4">
        <v>335</v>
      </c>
      <c r="O14" s="4">
        <f>'a1'!X15</f>
        <v>897216</v>
      </c>
      <c r="P14" s="5">
        <f t="shared" si="6"/>
        <v>2.6782567164179105</v>
      </c>
      <c r="Q14" s="5">
        <f t="shared" si="7"/>
        <v>1.6365380277946218</v>
      </c>
      <c r="R14" s="4">
        <v>266</v>
      </c>
      <c r="S14" s="4">
        <f>'a1'!AD15</f>
        <v>730349</v>
      </c>
      <c r="T14" s="5">
        <f t="shared" si="8"/>
        <v>2.7456729323308271</v>
      </c>
      <c r="U14" s="5">
        <f t="shared" si="9"/>
        <v>1.6570072215687013</v>
      </c>
      <c r="V14" s="4">
        <v>2725</v>
      </c>
      <c r="W14" s="4">
        <f>'a1'!AJ15</f>
        <v>6837077</v>
      </c>
      <c r="X14" s="5">
        <f t="shared" si="10"/>
        <v>2.5090190825688072</v>
      </c>
      <c r="Y14" s="5">
        <f t="shared" si="11"/>
        <v>1.583988346727591</v>
      </c>
      <c r="Z14" s="4">
        <v>3842</v>
      </c>
      <c r="AA14" s="4">
        <f>'a1'!AP15</f>
        <v>9838620</v>
      </c>
      <c r="AB14" s="5">
        <f t="shared" si="12"/>
        <v>2.5608068714211347</v>
      </c>
      <c r="AC14" s="5">
        <f t="shared" si="13"/>
        <v>1.6002521274540256</v>
      </c>
      <c r="AD14" s="4">
        <v>421</v>
      </c>
      <c r="AE14" s="4">
        <f>'a1'!AV15</f>
        <v>1102152</v>
      </c>
      <c r="AF14" s="5">
        <f t="shared" si="14"/>
        <v>2.6179382422802853</v>
      </c>
      <c r="AG14" s="5">
        <f t="shared" si="15"/>
        <v>1.6180044011931134</v>
      </c>
      <c r="AH14" s="4">
        <v>388</v>
      </c>
      <c r="AI14" s="4">
        <f>'a1'!BB15</f>
        <v>1028225</v>
      </c>
      <c r="AJ14" s="5">
        <f t="shared" si="16"/>
        <v>2.6500644329896907</v>
      </c>
      <c r="AK14" s="5">
        <f t="shared" si="17"/>
        <v>1.6279018499251392</v>
      </c>
      <c r="AL14" s="4">
        <v>959</v>
      </c>
      <c r="AM14" s="4">
        <f>'a1'!BH15</f>
        <v>2456614</v>
      </c>
      <c r="AN14" s="5">
        <f t="shared" si="18"/>
        <v>2.5616412930135555</v>
      </c>
      <c r="AO14" s="5">
        <f t="shared" si="19"/>
        <v>1.6005128218835223</v>
      </c>
      <c r="AP14" s="4">
        <v>1288</v>
      </c>
      <c r="AQ14" s="4">
        <f>'a1'!BN15</f>
        <v>3114761</v>
      </c>
      <c r="AR14" s="5">
        <f t="shared" si="20"/>
        <v>2.4182927018633542</v>
      </c>
      <c r="AS14" s="5">
        <f t="shared" si="21"/>
        <v>1.5550860753872611</v>
      </c>
    </row>
    <row r="15" spans="1:45">
      <c r="A15" s="1">
        <v>1989</v>
      </c>
      <c r="B15" s="4">
        <v>10659</v>
      </c>
      <c r="C15" s="4">
        <f>'a1'!F16</f>
        <v>27276781</v>
      </c>
      <c r="D15" s="5">
        <f t="shared" si="0"/>
        <v>2.5590375269725114</v>
      </c>
      <c r="E15" s="5">
        <f t="shared" si="1"/>
        <v>1.5996991989035036</v>
      </c>
      <c r="F15" s="4">
        <v>186</v>
      </c>
      <c r="G15" s="4">
        <f>'a1'!L16</f>
        <v>576551</v>
      </c>
      <c r="H15" s="5">
        <f t="shared" si="2"/>
        <v>3.0997365591397847</v>
      </c>
      <c r="I15" s="5">
        <f t="shared" si="3"/>
        <v>1.7606068723993398</v>
      </c>
      <c r="J15" s="4">
        <v>46</v>
      </c>
      <c r="K15" s="4">
        <f>'a1'!R16</f>
        <v>130153</v>
      </c>
      <c r="L15" s="5">
        <f t="shared" si="4"/>
        <v>2.8294130434782612</v>
      </c>
      <c r="M15" s="5">
        <f t="shared" si="5"/>
        <v>1.6820859203614604</v>
      </c>
      <c r="N15" s="4">
        <v>339</v>
      </c>
      <c r="O15" s="4">
        <f>'a1'!X16</f>
        <v>903841</v>
      </c>
      <c r="P15" s="5">
        <f t="shared" si="6"/>
        <v>2.6661976401179941</v>
      </c>
      <c r="Q15" s="5">
        <f t="shared" si="7"/>
        <v>1.6328495460752022</v>
      </c>
      <c r="R15" s="4">
        <v>270</v>
      </c>
      <c r="S15" s="4">
        <f>'a1'!AD16</f>
        <v>735129</v>
      </c>
      <c r="T15" s="5">
        <f t="shared" si="8"/>
        <v>2.7226999999999997</v>
      </c>
      <c r="U15" s="5">
        <f t="shared" si="9"/>
        <v>1.6500606049475879</v>
      </c>
      <c r="V15" s="4">
        <v>2779</v>
      </c>
      <c r="W15" s="4">
        <f>'a1'!AJ16</f>
        <v>6925128</v>
      </c>
      <c r="X15" s="5">
        <f t="shared" si="10"/>
        <v>2.4919496221662465</v>
      </c>
      <c r="Y15" s="5">
        <f t="shared" si="11"/>
        <v>1.578591024352491</v>
      </c>
      <c r="Z15" s="4">
        <v>3919</v>
      </c>
      <c r="AA15" s="4">
        <f>'a1'!AP16</f>
        <v>10103305</v>
      </c>
      <c r="AB15" s="5">
        <f t="shared" si="12"/>
        <v>2.5780313855575399</v>
      </c>
      <c r="AC15" s="5">
        <f t="shared" si="13"/>
        <v>1.6056249205706605</v>
      </c>
      <c r="AD15" s="4">
        <v>424</v>
      </c>
      <c r="AE15" s="4">
        <f>'a1'!AV16</f>
        <v>1103792</v>
      </c>
      <c r="AF15" s="5">
        <f t="shared" si="14"/>
        <v>2.6032830188679243</v>
      </c>
      <c r="AG15" s="5">
        <f t="shared" si="15"/>
        <v>1.6134692494336309</v>
      </c>
      <c r="AH15" s="4">
        <v>385</v>
      </c>
      <c r="AI15" s="4">
        <f>'a1'!BB16</f>
        <v>1019439</v>
      </c>
      <c r="AJ15" s="5">
        <f t="shared" si="16"/>
        <v>2.6478935064935065</v>
      </c>
      <c r="AK15" s="5">
        <f t="shared" si="17"/>
        <v>1.6272349266450454</v>
      </c>
      <c r="AL15" s="4">
        <v>977</v>
      </c>
      <c r="AM15" s="4">
        <f>'a1'!BH16</f>
        <v>2498325</v>
      </c>
      <c r="AN15" s="5">
        <f t="shared" si="18"/>
        <v>2.5571392016376664</v>
      </c>
      <c r="AO15" s="5">
        <f t="shared" si="19"/>
        <v>1.5991057506111552</v>
      </c>
      <c r="AP15" s="4">
        <v>1332</v>
      </c>
      <c r="AQ15" s="4">
        <f>'a1'!BN16</f>
        <v>3196725</v>
      </c>
      <c r="AR15" s="5">
        <f t="shared" si="20"/>
        <v>2.3999436936936935</v>
      </c>
      <c r="AS15" s="5">
        <f t="shared" si="21"/>
        <v>1.5491751655941601</v>
      </c>
    </row>
    <row r="16" spans="1:45" ht="12.75" customHeight="1">
      <c r="A16" s="1">
        <v>1990</v>
      </c>
      <c r="B16" s="4">
        <v>10897</v>
      </c>
      <c r="C16" s="4">
        <f>'a1'!F17</f>
        <v>27691138</v>
      </c>
      <c r="D16" s="5">
        <f t="shared" si="0"/>
        <v>2.5411707809488848</v>
      </c>
      <c r="E16" s="5">
        <f t="shared" si="1"/>
        <v>1.5941050093857947</v>
      </c>
      <c r="F16" s="4">
        <v>191</v>
      </c>
      <c r="G16" s="4">
        <f>'a1'!L17</f>
        <v>577368</v>
      </c>
      <c r="H16" s="5">
        <f t="shared" si="2"/>
        <v>3.0228691099476439</v>
      </c>
      <c r="I16" s="5">
        <f t="shared" si="3"/>
        <v>1.7386400173548415</v>
      </c>
      <c r="J16" s="4">
        <v>47</v>
      </c>
      <c r="K16" s="4">
        <f>'a1'!R17</f>
        <v>130404</v>
      </c>
      <c r="L16" s="5">
        <f t="shared" si="4"/>
        <v>2.7745531914893617</v>
      </c>
      <c r="M16" s="5">
        <f t="shared" si="5"/>
        <v>1.6656990098722404</v>
      </c>
      <c r="N16" s="4">
        <v>347</v>
      </c>
      <c r="O16" s="4">
        <f>'a1'!X17</f>
        <v>910451</v>
      </c>
      <c r="P16" s="5">
        <f t="shared" si="6"/>
        <v>2.6237780979827088</v>
      </c>
      <c r="Q16" s="5">
        <f t="shared" si="7"/>
        <v>1.619808043560319</v>
      </c>
      <c r="R16" s="4">
        <v>277</v>
      </c>
      <c r="S16" s="4">
        <f>'a1'!AD17</f>
        <v>740156</v>
      </c>
      <c r="T16" s="5">
        <f t="shared" si="8"/>
        <v>2.6720433212996388</v>
      </c>
      <c r="U16" s="5">
        <f t="shared" si="9"/>
        <v>1.6346385904228613</v>
      </c>
      <c r="V16" s="4">
        <v>2833</v>
      </c>
      <c r="W16" s="4">
        <f>'a1'!AJ17</f>
        <v>6996986</v>
      </c>
      <c r="X16" s="5">
        <f t="shared" si="10"/>
        <v>2.4698150370631837</v>
      </c>
      <c r="Y16" s="5">
        <f t="shared" si="11"/>
        <v>1.5715645188992986</v>
      </c>
      <c r="Z16" s="4">
        <v>4022</v>
      </c>
      <c r="AA16" s="4">
        <f>'a1'!AP17</f>
        <v>10295832</v>
      </c>
      <c r="AB16" s="5">
        <f t="shared" si="12"/>
        <v>2.5598786673296869</v>
      </c>
      <c r="AC16" s="5">
        <f t="shared" si="13"/>
        <v>1.5999620830912484</v>
      </c>
      <c r="AD16" s="4">
        <v>427</v>
      </c>
      <c r="AE16" s="4">
        <f>'a1'!AV17</f>
        <v>1105421</v>
      </c>
      <c r="AF16" s="5">
        <f t="shared" si="14"/>
        <v>2.5888079625292741</v>
      </c>
      <c r="AG16" s="5">
        <f t="shared" si="15"/>
        <v>1.6089773032983636</v>
      </c>
      <c r="AH16" s="4">
        <v>384</v>
      </c>
      <c r="AI16" s="4">
        <f>'a1'!BB17</f>
        <v>1007727</v>
      </c>
      <c r="AJ16" s="5">
        <f t="shared" si="16"/>
        <v>2.6242890624999999</v>
      </c>
      <c r="AK16" s="5">
        <f t="shared" si="17"/>
        <v>1.6199657596690122</v>
      </c>
      <c r="AL16" s="4">
        <v>998</v>
      </c>
      <c r="AM16" s="4">
        <f>'a1'!BH17</f>
        <v>2547788</v>
      </c>
      <c r="AN16" s="5">
        <f t="shared" si="18"/>
        <v>2.5528937875751505</v>
      </c>
      <c r="AO16" s="5">
        <f t="shared" si="19"/>
        <v>1.5977777653901528</v>
      </c>
      <c r="AP16" s="4">
        <v>1371</v>
      </c>
      <c r="AQ16" s="4">
        <f>'a1'!BN17</f>
        <v>3292111</v>
      </c>
      <c r="AR16" s="5">
        <f t="shared" si="20"/>
        <v>2.401247994164843</v>
      </c>
      <c r="AS16" s="5">
        <f t="shared" si="21"/>
        <v>1.549596074519048</v>
      </c>
    </row>
    <row r="17" spans="1:45" ht="12.75" customHeight="1">
      <c r="A17" s="1">
        <v>1991</v>
      </c>
      <c r="B17" s="4">
        <v>11062</v>
      </c>
      <c r="C17" s="4">
        <f>'a1'!F18</f>
        <v>28037420</v>
      </c>
      <c r="D17" s="5">
        <f t="shared" si="0"/>
        <v>2.5345706020611103</v>
      </c>
      <c r="E17" s="5">
        <f t="shared" si="1"/>
        <v>1.5920334801947822</v>
      </c>
      <c r="F17" s="4">
        <v>192</v>
      </c>
      <c r="G17" s="4">
        <f>'a1'!L18</f>
        <v>579644</v>
      </c>
      <c r="H17" s="5">
        <f t="shared" si="2"/>
        <v>3.0189791666666665</v>
      </c>
      <c r="I17" s="5">
        <f t="shared" si="3"/>
        <v>1.7375209830867271</v>
      </c>
      <c r="J17" s="4">
        <v>48</v>
      </c>
      <c r="K17" s="4">
        <f>'a1'!R18</f>
        <v>130369</v>
      </c>
      <c r="L17" s="5">
        <f t="shared" si="4"/>
        <v>2.7160208333333333</v>
      </c>
      <c r="M17" s="5">
        <f t="shared" si="5"/>
        <v>1.648035446625264</v>
      </c>
      <c r="N17" s="4">
        <v>352</v>
      </c>
      <c r="O17" s="4">
        <f>'a1'!X18</f>
        <v>914969</v>
      </c>
      <c r="P17" s="5">
        <f t="shared" si="6"/>
        <v>2.5993437500000001</v>
      </c>
      <c r="Q17" s="5">
        <f t="shared" si="7"/>
        <v>1.612248042330956</v>
      </c>
      <c r="R17" s="4">
        <v>281</v>
      </c>
      <c r="S17" s="4">
        <f>'a1'!AD18</f>
        <v>745567</v>
      </c>
      <c r="T17" s="5">
        <f t="shared" si="8"/>
        <v>2.6532633451957293</v>
      </c>
      <c r="U17" s="5">
        <f t="shared" si="9"/>
        <v>1.6288840797293493</v>
      </c>
      <c r="V17" s="4">
        <v>2867</v>
      </c>
      <c r="W17" s="4">
        <f>'a1'!AJ18</f>
        <v>7067396</v>
      </c>
      <c r="X17" s="5">
        <f t="shared" si="10"/>
        <v>2.4650840599930239</v>
      </c>
      <c r="Y17" s="5">
        <f t="shared" si="11"/>
        <v>1.5700586167379305</v>
      </c>
      <c r="Z17" s="4">
        <v>4084</v>
      </c>
      <c r="AA17" s="4">
        <f>'a1'!AP18</f>
        <v>10431316</v>
      </c>
      <c r="AB17" s="5">
        <f t="shared" si="12"/>
        <v>2.5541909892262487</v>
      </c>
      <c r="AC17" s="5">
        <f t="shared" si="13"/>
        <v>1.5981836531595011</v>
      </c>
      <c r="AD17" s="4">
        <v>430</v>
      </c>
      <c r="AE17" s="4">
        <f>'a1'!AV18</f>
        <v>1109604</v>
      </c>
      <c r="AF17" s="5">
        <f t="shared" si="14"/>
        <v>2.5804744186046511</v>
      </c>
      <c r="AG17" s="5">
        <f t="shared" si="15"/>
        <v>1.6063855136936001</v>
      </c>
      <c r="AH17" s="4">
        <v>385</v>
      </c>
      <c r="AI17" s="4">
        <f>'a1'!BB18</f>
        <v>1002713</v>
      </c>
      <c r="AJ17" s="5">
        <f t="shared" si="16"/>
        <v>2.6044493506493502</v>
      </c>
      <c r="AK17" s="5">
        <f t="shared" si="17"/>
        <v>1.6138306449715689</v>
      </c>
      <c r="AL17" s="4">
        <v>1017</v>
      </c>
      <c r="AM17" s="4">
        <f>'a1'!BH18</f>
        <v>2592306</v>
      </c>
      <c r="AN17" s="5">
        <f t="shared" si="18"/>
        <v>2.5489734513274338</v>
      </c>
      <c r="AO17" s="5">
        <f t="shared" si="19"/>
        <v>1.5965504850543981</v>
      </c>
      <c r="AP17" s="4">
        <v>1405</v>
      </c>
      <c r="AQ17" s="4">
        <f>'a1'!BN18</f>
        <v>3373787</v>
      </c>
      <c r="AR17" s="5">
        <f t="shared" si="20"/>
        <v>2.4012718861209965</v>
      </c>
      <c r="AS17" s="5">
        <f t="shared" si="21"/>
        <v>1.5496037835914691</v>
      </c>
    </row>
    <row r="18" spans="1:45" ht="12.75" customHeight="1">
      <c r="A18" s="1">
        <v>1992</v>
      </c>
      <c r="B18" s="4">
        <v>11257</v>
      </c>
      <c r="C18" s="4">
        <f>'a1'!F19</f>
        <v>28371264</v>
      </c>
      <c r="D18" s="5">
        <f t="shared" si="0"/>
        <v>2.5203219330194546</v>
      </c>
      <c r="E18" s="5">
        <f t="shared" si="1"/>
        <v>1.5875521827705239</v>
      </c>
      <c r="F18" s="4">
        <v>197</v>
      </c>
      <c r="G18" s="4">
        <f>'a1'!L19</f>
        <v>580109</v>
      </c>
      <c r="H18" s="5">
        <f t="shared" si="2"/>
        <v>2.9447157360406089</v>
      </c>
      <c r="I18" s="5">
        <f t="shared" si="3"/>
        <v>1.7160174055179653</v>
      </c>
      <c r="J18" s="4">
        <v>49</v>
      </c>
      <c r="K18" s="4">
        <f>'a1'!R19</f>
        <v>130827</v>
      </c>
      <c r="L18" s="5">
        <f t="shared" si="4"/>
        <v>2.6699387755102038</v>
      </c>
      <c r="M18" s="5">
        <f t="shared" si="5"/>
        <v>1.633994729339787</v>
      </c>
      <c r="N18" s="4">
        <v>353</v>
      </c>
      <c r="O18" s="4">
        <f>'a1'!X19</f>
        <v>919451</v>
      </c>
      <c r="P18" s="5">
        <f t="shared" si="6"/>
        <v>2.6046770538243629</v>
      </c>
      <c r="Q18" s="5">
        <f t="shared" si="7"/>
        <v>1.6139011908491681</v>
      </c>
      <c r="R18" s="4">
        <v>283</v>
      </c>
      <c r="S18" s="4">
        <f>'a1'!AD19</f>
        <v>748121</v>
      </c>
      <c r="T18" s="5">
        <f t="shared" si="8"/>
        <v>2.6435371024734984</v>
      </c>
      <c r="U18" s="5">
        <f t="shared" si="9"/>
        <v>1.6258957846287376</v>
      </c>
      <c r="V18" s="4">
        <v>2922</v>
      </c>
      <c r="W18" s="4">
        <f>'a1'!AJ19</f>
        <v>7110010</v>
      </c>
      <c r="X18" s="5">
        <f t="shared" si="10"/>
        <v>2.433268309377139</v>
      </c>
      <c r="Y18" s="5">
        <f t="shared" si="11"/>
        <v>1.5598936852802305</v>
      </c>
      <c r="Z18" s="4">
        <v>4150</v>
      </c>
      <c r="AA18" s="4">
        <f>'a1'!AP19</f>
        <v>10572205</v>
      </c>
      <c r="AB18" s="5">
        <f t="shared" si="12"/>
        <v>2.5475192771084338</v>
      </c>
      <c r="AC18" s="5">
        <f t="shared" si="13"/>
        <v>1.5960950087975445</v>
      </c>
      <c r="AD18" s="4">
        <v>430</v>
      </c>
      <c r="AE18" s="4">
        <f>'a1'!AV19</f>
        <v>1112689</v>
      </c>
      <c r="AF18" s="5">
        <f t="shared" si="14"/>
        <v>2.5876488372093021</v>
      </c>
      <c r="AG18" s="5">
        <f t="shared" si="15"/>
        <v>1.6086170573537077</v>
      </c>
      <c r="AH18" s="4">
        <v>388</v>
      </c>
      <c r="AI18" s="4">
        <f>'a1'!BB19</f>
        <v>1003995</v>
      </c>
      <c r="AJ18" s="5">
        <f t="shared" si="16"/>
        <v>2.5876159793814431</v>
      </c>
      <c r="AK18" s="5">
        <f t="shared" si="17"/>
        <v>1.6086068442541959</v>
      </c>
      <c r="AL18" s="4">
        <v>1038</v>
      </c>
      <c r="AM18" s="4">
        <f>'a1'!BH19</f>
        <v>2632672</v>
      </c>
      <c r="AN18" s="5">
        <f t="shared" si="18"/>
        <v>2.5362928709055876</v>
      </c>
      <c r="AO18" s="5">
        <f t="shared" si="19"/>
        <v>1.5925742905452127</v>
      </c>
      <c r="AP18" s="4">
        <v>1448</v>
      </c>
      <c r="AQ18" s="4">
        <f>'a1'!BN19</f>
        <v>3468802</v>
      </c>
      <c r="AR18" s="5">
        <f t="shared" si="20"/>
        <v>2.3955814917127074</v>
      </c>
      <c r="AS18" s="5">
        <f t="shared" si="21"/>
        <v>1.5477666140968112</v>
      </c>
    </row>
    <row r="19" spans="1:45" ht="12.75" customHeight="1">
      <c r="A19" s="1">
        <v>1993</v>
      </c>
      <c r="B19" s="4">
        <v>11395</v>
      </c>
      <c r="C19" s="4">
        <f>'a1'!F20</f>
        <v>28684764</v>
      </c>
      <c r="D19" s="5">
        <f t="shared" si="0"/>
        <v>2.5173114523913998</v>
      </c>
      <c r="E19" s="5">
        <f t="shared" si="1"/>
        <v>1.5866037477553745</v>
      </c>
      <c r="F19" s="4">
        <v>198</v>
      </c>
      <c r="G19" s="4">
        <f>'a1'!L20</f>
        <v>579977</v>
      </c>
      <c r="H19" s="5">
        <f t="shared" si="2"/>
        <v>2.9291767676767675</v>
      </c>
      <c r="I19" s="5">
        <f t="shared" si="3"/>
        <v>1.7114837912398608</v>
      </c>
      <c r="J19" s="4">
        <v>50</v>
      </c>
      <c r="K19" s="4">
        <f>'a1'!R20</f>
        <v>132177</v>
      </c>
      <c r="L19" s="5">
        <f t="shared" si="4"/>
        <v>2.6435399999999998</v>
      </c>
      <c r="M19" s="5">
        <f t="shared" si="5"/>
        <v>1.6258966756839131</v>
      </c>
      <c r="N19" s="4">
        <v>358</v>
      </c>
      <c r="O19" s="4">
        <f>'a1'!X20</f>
        <v>923925</v>
      </c>
      <c r="P19" s="5">
        <f t="shared" si="6"/>
        <v>2.5807960893854749</v>
      </c>
      <c r="Q19" s="5">
        <f t="shared" si="7"/>
        <v>1.6064856331089534</v>
      </c>
      <c r="R19" s="4">
        <v>284</v>
      </c>
      <c r="S19" s="4">
        <f>'a1'!AD20</f>
        <v>748812</v>
      </c>
      <c r="T19" s="5">
        <f t="shared" si="8"/>
        <v>2.6366619718309856</v>
      </c>
      <c r="U19" s="5">
        <f t="shared" si="9"/>
        <v>1.6237801488597481</v>
      </c>
      <c r="V19" s="4">
        <v>2943</v>
      </c>
      <c r="W19" s="4">
        <f>'a1'!AJ20</f>
        <v>7156537</v>
      </c>
      <c r="X19" s="5">
        <f t="shared" si="10"/>
        <v>2.4317149167516141</v>
      </c>
      <c r="Y19" s="5">
        <f t="shared" si="11"/>
        <v>1.559395689602743</v>
      </c>
      <c r="Z19" s="4">
        <v>4199</v>
      </c>
      <c r="AA19" s="4">
        <f>'a1'!AP20</f>
        <v>10690038</v>
      </c>
      <c r="AB19" s="5">
        <f t="shared" si="12"/>
        <v>2.5458532984043818</v>
      </c>
      <c r="AC19" s="5">
        <f t="shared" si="13"/>
        <v>1.5955730313603267</v>
      </c>
      <c r="AD19" s="4">
        <v>433</v>
      </c>
      <c r="AE19" s="4">
        <f>'a1'!AV20</f>
        <v>1117618</v>
      </c>
      <c r="AF19" s="5">
        <f t="shared" si="14"/>
        <v>2.5811039260969979</v>
      </c>
      <c r="AG19" s="5">
        <f t="shared" si="15"/>
        <v>1.6065814408541503</v>
      </c>
      <c r="AH19" s="4">
        <v>390</v>
      </c>
      <c r="AI19" s="4">
        <f>'a1'!BB20</f>
        <v>1006900</v>
      </c>
      <c r="AJ19" s="5">
        <f t="shared" si="16"/>
        <v>2.5817948717948718</v>
      </c>
      <c r="AK19" s="5">
        <f t="shared" si="17"/>
        <v>1.6067964624665041</v>
      </c>
      <c r="AL19" s="4">
        <v>1044</v>
      </c>
      <c r="AM19" s="4">
        <f>'a1'!BH20</f>
        <v>2667292</v>
      </c>
      <c r="AN19" s="5">
        <f t="shared" si="18"/>
        <v>2.5548773946360153</v>
      </c>
      <c r="AO19" s="5">
        <f t="shared" si="19"/>
        <v>1.5983983842071461</v>
      </c>
      <c r="AP19" s="4">
        <v>1497</v>
      </c>
      <c r="AQ19" s="4">
        <f>'a1'!BN20</f>
        <v>3567772</v>
      </c>
      <c r="AR19" s="5">
        <f t="shared" si="20"/>
        <v>2.3832812291249166</v>
      </c>
      <c r="AS19" s="5">
        <f t="shared" si="21"/>
        <v>1.5437879482380075</v>
      </c>
    </row>
    <row r="20" spans="1:45" ht="12.75" customHeight="1">
      <c r="A20" s="1">
        <v>1994</v>
      </c>
      <c r="B20" s="4">
        <v>11532</v>
      </c>
      <c r="C20" s="4">
        <f>'a1'!F21</f>
        <v>29000663</v>
      </c>
      <c r="D20" s="5">
        <f t="shared" si="0"/>
        <v>2.5147990808185918</v>
      </c>
      <c r="E20" s="5">
        <f t="shared" si="1"/>
        <v>1.5858118049814713</v>
      </c>
      <c r="F20" s="4">
        <v>197</v>
      </c>
      <c r="G20" s="4">
        <f>'a1'!L21</f>
        <v>574466</v>
      </c>
      <c r="H20" s="5">
        <f t="shared" si="2"/>
        <v>2.9160710659898479</v>
      </c>
      <c r="I20" s="5">
        <f t="shared" si="3"/>
        <v>1.7076507447337843</v>
      </c>
      <c r="J20" s="4">
        <v>50</v>
      </c>
      <c r="K20" s="4">
        <f>'a1'!R21</f>
        <v>133437</v>
      </c>
      <c r="L20" s="5">
        <f t="shared" si="4"/>
        <v>2.6687399999999997</v>
      </c>
      <c r="M20" s="5">
        <f t="shared" si="5"/>
        <v>1.633627864600748</v>
      </c>
      <c r="N20" s="4">
        <v>363</v>
      </c>
      <c r="O20" s="4">
        <f>'a1'!X21</f>
        <v>926871</v>
      </c>
      <c r="P20" s="5">
        <f t="shared" si="6"/>
        <v>2.5533636363636365</v>
      </c>
      <c r="Q20" s="5">
        <f t="shared" si="7"/>
        <v>1.5979247905842242</v>
      </c>
      <c r="R20" s="4">
        <v>288</v>
      </c>
      <c r="S20" s="4">
        <f>'a1'!AD21</f>
        <v>750185</v>
      </c>
      <c r="T20" s="5">
        <f t="shared" si="8"/>
        <v>2.6048090277777778</v>
      </c>
      <c r="U20" s="5">
        <f t="shared" si="9"/>
        <v>1.6139420769587047</v>
      </c>
      <c r="V20" s="4">
        <v>2973</v>
      </c>
      <c r="W20" s="4">
        <f>'a1'!AJ21</f>
        <v>7192403</v>
      </c>
      <c r="X20" s="5">
        <f t="shared" si="10"/>
        <v>2.4192408341742349</v>
      </c>
      <c r="Y20" s="5">
        <f t="shared" si="11"/>
        <v>1.5553908943330723</v>
      </c>
      <c r="Z20" s="4">
        <v>4238</v>
      </c>
      <c r="AA20" s="4">
        <f>'a1'!AP21</f>
        <v>10819146</v>
      </c>
      <c r="AB20" s="5">
        <f t="shared" si="12"/>
        <v>2.5528895705521473</v>
      </c>
      <c r="AC20" s="5">
        <f t="shared" si="13"/>
        <v>1.5977764457370585</v>
      </c>
      <c r="AD20" s="4">
        <v>435</v>
      </c>
      <c r="AE20" s="4">
        <f>'a1'!AV21</f>
        <v>1123230</v>
      </c>
      <c r="AF20" s="5">
        <f t="shared" si="14"/>
        <v>2.5821379310344827</v>
      </c>
      <c r="AG20" s="5">
        <f t="shared" si="15"/>
        <v>1.6069032114705859</v>
      </c>
      <c r="AH20" s="4">
        <v>392</v>
      </c>
      <c r="AI20" s="4">
        <f>'a1'!BB21</f>
        <v>1009575</v>
      </c>
      <c r="AJ20" s="5">
        <f t="shared" si="16"/>
        <v>2.5754464285714285</v>
      </c>
      <c r="AK20" s="5">
        <f t="shared" si="17"/>
        <v>1.6048197495580083</v>
      </c>
      <c r="AL20" s="4">
        <v>1054</v>
      </c>
      <c r="AM20" s="4">
        <f>'a1'!BH21</f>
        <v>2700606</v>
      </c>
      <c r="AN20" s="5">
        <f t="shared" si="18"/>
        <v>2.5622447817836811</v>
      </c>
      <c r="AO20" s="5">
        <f t="shared" si="19"/>
        <v>1.6007013405953283</v>
      </c>
      <c r="AP20" s="4">
        <v>1543</v>
      </c>
      <c r="AQ20" s="4">
        <f>'a1'!BN21</f>
        <v>3676075</v>
      </c>
      <c r="AR20" s="5">
        <f t="shared" si="20"/>
        <v>2.3824206092028515</v>
      </c>
      <c r="AS20" s="5">
        <f t="shared" si="21"/>
        <v>1.5435091866272943</v>
      </c>
    </row>
    <row r="21" spans="1:45" ht="12.75" customHeight="1">
      <c r="A21" s="1">
        <v>1995</v>
      </c>
      <c r="B21" s="4">
        <v>11707</v>
      </c>
      <c r="C21" s="4">
        <f>'a1'!F22</f>
        <v>29302311</v>
      </c>
      <c r="D21" s="5">
        <f t="shared" si="0"/>
        <v>2.5029735201161696</v>
      </c>
      <c r="E21" s="5">
        <f t="shared" si="1"/>
        <v>1.5820788602709315</v>
      </c>
      <c r="F21" s="4">
        <v>198</v>
      </c>
      <c r="G21" s="4">
        <f>'a1'!L22</f>
        <v>567397</v>
      </c>
      <c r="H21" s="5">
        <f t="shared" si="2"/>
        <v>2.8656414141414142</v>
      </c>
      <c r="I21" s="5">
        <f t="shared" si="3"/>
        <v>1.6928205498934061</v>
      </c>
      <c r="J21" s="4">
        <v>51</v>
      </c>
      <c r="K21" s="4">
        <f>'a1'!R22</f>
        <v>134415</v>
      </c>
      <c r="L21" s="5">
        <f t="shared" si="4"/>
        <v>2.6355882352941178</v>
      </c>
      <c r="M21" s="5">
        <f t="shared" si="5"/>
        <v>1.6234494865237161</v>
      </c>
      <c r="N21" s="4">
        <v>366</v>
      </c>
      <c r="O21" s="4">
        <f>'a1'!X22</f>
        <v>928120</v>
      </c>
      <c r="P21" s="5">
        <f t="shared" si="6"/>
        <v>2.5358469945355191</v>
      </c>
      <c r="Q21" s="5">
        <f t="shared" si="7"/>
        <v>1.592434298341856</v>
      </c>
      <c r="R21" s="4">
        <v>291</v>
      </c>
      <c r="S21" s="4">
        <f>'a1'!AD22</f>
        <v>750943</v>
      </c>
      <c r="T21" s="5">
        <f t="shared" si="8"/>
        <v>2.5805601374570446</v>
      </c>
      <c r="U21" s="5">
        <f t="shared" si="9"/>
        <v>1.6064121941323293</v>
      </c>
      <c r="V21" s="4">
        <v>2997</v>
      </c>
      <c r="W21" s="4">
        <f>'a1'!AJ22</f>
        <v>7219219</v>
      </c>
      <c r="X21" s="5">
        <f t="shared" si="10"/>
        <v>2.408815148481815</v>
      </c>
      <c r="Y21" s="5">
        <f t="shared" si="11"/>
        <v>1.5520358077318368</v>
      </c>
      <c r="Z21" s="4">
        <v>4303</v>
      </c>
      <c r="AA21" s="4">
        <f>'a1'!AP22</f>
        <v>10950119</v>
      </c>
      <c r="AB21" s="5">
        <f t="shared" si="12"/>
        <v>2.5447638856611667</v>
      </c>
      <c r="AC21" s="5">
        <f t="shared" si="13"/>
        <v>1.5952316087832408</v>
      </c>
      <c r="AD21" s="4">
        <v>438</v>
      </c>
      <c r="AE21" s="4">
        <f>'a1'!AV22</f>
        <v>1129150</v>
      </c>
      <c r="AF21" s="5">
        <f t="shared" si="14"/>
        <v>2.5779680365296804</v>
      </c>
      <c r="AG21" s="5">
        <f t="shared" si="15"/>
        <v>1.6056051932307893</v>
      </c>
      <c r="AH21" s="4">
        <v>393</v>
      </c>
      <c r="AI21" s="4">
        <f>'a1'!BB22</f>
        <v>1014187</v>
      </c>
      <c r="AJ21" s="5">
        <f t="shared" si="16"/>
        <v>2.5806284987277355</v>
      </c>
      <c r="AK21" s="5">
        <f t="shared" si="17"/>
        <v>1.6064334716158448</v>
      </c>
      <c r="AL21" s="4">
        <v>1076</v>
      </c>
      <c r="AM21" s="4">
        <f>'a1'!BH22</f>
        <v>2734519</v>
      </c>
      <c r="AN21" s="5">
        <f t="shared" si="18"/>
        <v>2.5413745353159851</v>
      </c>
      <c r="AO21" s="5">
        <f t="shared" si="19"/>
        <v>1.5941689168077469</v>
      </c>
      <c r="AP21" s="4">
        <v>1593</v>
      </c>
      <c r="AQ21" s="4">
        <f>'a1'!BN22</f>
        <v>3777390</v>
      </c>
      <c r="AR21" s="5">
        <f t="shared" si="20"/>
        <v>2.3712429378531072</v>
      </c>
      <c r="AS21" s="5">
        <f t="shared" si="21"/>
        <v>1.5398840663676949</v>
      </c>
    </row>
    <row r="22" spans="1:45" ht="12.75" customHeight="1">
      <c r="A22" s="1">
        <v>1996</v>
      </c>
      <c r="B22" s="4">
        <v>11851</v>
      </c>
      <c r="C22" s="4">
        <f>'a1'!F23</f>
        <v>29610218</v>
      </c>
      <c r="D22" s="5">
        <f t="shared" si="0"/>
        <v>2.4985417264365877</v>
      </c>
      <c r="E22" s="5">
        <f t="shared" si="1"/>
        <v>1.5806776162255818</v>
      </c>
      <c r="F22" s="4">
        <v>198</v>
      </c>
      <c r="G22" s="4">
        <f>'a1'!L23</f>
        <v>559698</v>
      </c>
      <c r="H22" s="5">
        <f t="shared" si="2"/>
        <v>2.826757575757576</v>
      </c>
      <c r="I22" s="5">
        <f t="shared" si="3"/>
        <v>1.6812963973546056</v>
      </c>
      <c r="J22" s="4">
        <v>52</v>
      </c>
      <c r="K22" s="4">
        <f>'a1'!R23</f>
        <v>135737</v>
      </c>
      <c r="L22" s="5">
        <f t="shared" si="4"/>
        <v>2.610326923076923</v>
      </c>
      <c r="M22" s="5">
        <f t="shared" si="5"/>
        <v>1.6156506191243585</v>
      </c>
      <c r="N22" s="4">
        <v>369</v>
      </c>
      <c r="O22" s="4">
        <f>'a1'!X23</f>
        <v>931327</v>
      </c>
      <c r="P22" s="5">
        <f t="shared" si="6"/>
        <v>2.5239214092140925</v>
      </c>
      <c r="Q22" s="5">
        <f t="shared" si="7"/>
        <v>1.5886854343179748</v>
      </c>
      <c r="R22" s="4">
        <v>294</v>
      </c>
      <c r="S22" s="4">
        <f>'a1'!AD23</f>
        <v>752268</v>
      </c>
      <c r="T22" s="5">
        <f t="shared" si="8"/>
        <v>2.5587346938775508</v>
      </c>
      <c r="U22" s="5">
        <f t="shared" si="9"/>
        <v>1.5996045429660266</v>
      </c>
      <c r="V22" s="4">
        <v>3035</v>
      </c>
      <c r="W22" s="4">
        <f>'a1'!AJ23</f>
        <v>7246897</v>
      </c>
      <c r="X22" s="5">
        <f t="shared" si="10"/>
        <v>2.3877749588138384</v>
      </c>
      <c r="Y22" s="5">
        <f t="shared" si="11"/>
        <v>1.5452426860573838</v>
      </c>
      <c r="Z22" s="4">
        <v>4350</v>
      </c>
      <c r="AA22" s="4">
        <f>'a1'!AP23</f>
        <v>11082903</v>
      </c>
      <c r="AB22" s="5">
        <f t="shared" si="12"/>
        <v>2.5477937931034487</v>
      </c>
      <c r="AC22" s="5">
        <f t="shared" si="13"/>
        <v>1.5961810026132528</v>
      </c>
      <c r="AD22" s="4">
        <v>439</v>
      </c>
      <c r="AE22" s="4">
        <f>'a1'!AV23</f>
        <v>1134196</v>
      </c>
      <c r="AF22" s="5">
        <f t="shared" si="14"/>
        <v>2.583589977220957</v>
      </c>
      <c r="AG22" s="5">
        <f t="shared" si="15"/>
        <v>1.6073549630436199</v>
      </c>
      <c r="AH22" s="4">
        <v>398</v>
      </c>
      <c r="AI22" s="4">
        <f>'a1'!BB23</f>
        <v>1018945</v>
      </c>
      <c r="AJ22" s="5">
        <f t="shared" si="16"/>
        <v>2.5601633165829143</v>
      </c>
      <c r="AK22" s="5">
        <f t="shared" si="17"/>
        <v>1.6000510356182125</v>
      </c>
      <c r="AL22" s="4">
        <v>1094</v>
      </c>
      <c r="AM22" s="4">
        <f>'a1'!BH23</f>
        <v>2775133</v>
      </c>
      <c r="AN22" s="5">
        <f t="shared" si="18"/>
        <v>2.5366846435100547</v>
      </c>
      <c r="AO22" s="5">
        <f t="shared" si="19"/>
        <v>1.5926972855850714</v>
      </c>
      <c r="AP22" s="4">
        <v>1622</v>
      </c>
      <c r="AQ22" s="4">
        <f>'a1'!BN23</f>
        <v>3874317</v>
      </c>
      <c r="AR22" s="5">
        <f t="shared" si="20"/>
        <v>2.3886048088779286</v>
      </c>
      <c r="AS22" s="5">
        <f t="shared" si="21"/>
        <v>1.545511180444169</v>
      </c>
    </row>
    <row r="23" spans="1:45" ht="12.75" customHeight="1">
      <c r="A23" s="1">
        <v>1997</v>
      </c>
      <c r="B23" s="4">
        <v>12017</v>
      </c>
      <c r="C23" s="4">
        <f>'a1'!F24</f>
        <v>29905948</v>
      </c>
      <c r="D23" s="5">
        <f t="shared" si="0"/>
        <v>2.4886367645835068</v>
      </c>
      <c r="E23" s="5">
        <f t="shared" si="1"/>
        <v>1.5775413669959679</v>
      </c>
      <c r="F23" s="4">
        <v>198</v>
      </c>
      <c r="G23" s="4">
        <f>'a1'!L24</f>
        <v>550911</v>
      </c>
      <c r="H23" s="5">
        <f t="shared" si="2"/>
        <v>2.782378787878788</v>
      </c>
      <c r="I23" s="5">
        <f t="shared" si="3"/>
        <v>1.6680463985989082</v>
      </c>
      <c r="J23" s="4">
        <v>53</v>
      </c>
      <c r="K23" s="4">
        <f>'a1'!R24</f>
        <v>136095</v>
      </c>
      <c r="L23" s="5">
        <f t="shared" si="4"/>
        <v>2.567830188679245</v>
      </c>
      <c r="M23" s="5">
        <f t="shared" si="5"/>
        <v>1.6024450657290081</v>
      </c>
      <c r="N23" s="4">
        <v>372</v>
      </c>
      <c r="O23" s="4">
        <f>'a1'!X24</f>
        <v>932402</v>
      </c>
      <c r="P23" s="5">
        <f t="shared" si="6"/>
        <v>2.5064569892473121</v>
      </c>
      <c r="Q23" s="5">
        <f t="shared" si="7"/>
        <v>1.5831793926296893</v>
      </c>
      <c r="R23" s="4">
        <v>296</v>
      </c>
      <c r="S23" s="4">
        <f>'a1'!AD24</f>
        <v>752511</v>
      </c>
      <c r="T23" s="5">
        <f t="shared" si="8"/>
        <v>2.542266891891892</v>
      </c>
      <c r="U23" s="5">
        <f t="shared" si="9"/>
        <v>1.5944487736807011</v>
      </c>
      <c r="V23" s="4">
        <v>3060</v>
      </c>
      <c r="W23" s="4">
        <f>'a1'!AJ24</f>
        <v>7274611</v>
      </c>
      <c r="X23" s="5">
        <f t="shared" si="10"/>
        <v>2.3773238562091503</v>
      </c>
      <c r="Y23" s="5">
        <f t="shared" si="11"/>
        <v>1.5418572749152726</v>
      </c>
      <c r="Z23" s="4">
        <v>4412</v>
      </c>
      <c r="AA23" s="4">
        <f>'a1'!AP24</f>
        <v>11227651</v>
      </c>
      <c r="AB23" s="5">
        <f t="shared" si="12"/>
        <v>2.5447985040797825</v>
      </c>
      <c r="AC23" s="5">
        <f t="shared" si="13"/>
        <v>1.5952424593395771</v>
      </c>
      <c r="AD23" s="4">
        <v>440</v>
      </c>
      <c r="AE23" s="4">
        <f>'a1'!AV24</f>
        <v>1136128</v>
      </c>
      <c r="AF23" s="5">
        <f t="shared" si="14"/>
        <v>2.5821090909090909</v>
      </c>
      <c r="AG23" s="5">
        <f t="shared" si="15"/>
        <v>1.606894237623961</v>
      </c>
      <c r="AH23" s="4">
        <v>398</v>
      </c>
      <c r="AI23" s="4">
        <f>'a1'!BB24</f>
        <v>1017902</v>
      </c>
      <c r="AJ23" s="5">
        <f t="shared" si="16"/>
        <v>2.5575427135678392</v>
      </c>
      <c r="AK23" s="5">
        <f t="shared" si="17"/>
        <v>1.5992319136284892</v>
      </c>
      <c r="AL23" s="4">
        <v>1132</v>
      </c>
      <c r="AM23" s="4">
        <f>'a1'!BH24</f>
        <v>2829848</v>
      </c>
      <c r="AN23" s="5">
        <f t="shared" si="18"/>
        <v>2.4998657243816256</v>
      </c>
      <c r="AO23" s="5">
        <f t="shared" si="19"/>
        <v>1.5810963678351884</v>
      </c>
      <c r="AP23" s="4">
        <v>1656</v>
      </c>
      <c r="AQ23" s="4">
        <f>'a1'!BN24</f>
        <v>3948583</v>
      </c>
      <c r="AR23" s="5">
        <f t="shared" si="20"/>
        <v>2.3844100241545894</v>
      </c>
      <c r="AS23" s="5">
        <f t="shared" si="21"/>
        <v>1.5441534976013847</v>
      </c>
    </row>
    <row r="24" spans="1:45" ht="12.75" customHeight="1">
      <c r="A24" s="1">
        <v>1998</v>
      </c>
      <c r="B24" s="4">
        <v>12134</v>
      </c>
      <c r="C24" s="4">
        <f>'a1'!F25</f>
        <v>30155173</v>
      </c>
      <c r="D24" s="5">
        <f t="shared" si="0"/>
        <v>2.4851799076973795</v>
      </c>
      <c r="E24" s="5">
        <f t="shared" si="1"/>
        <v>1.5764453392672324</v>
      </c>
      <c r="F24" s="4">
        <v>198</v>
      </c>
      <c r="G24" s="4">
        <f>'a1'!L25</f>
        <v>539843</v>
      </c>
      <c r="H24" s="5">
        <f t="shared" si="2"/>
        <v>2.7264797979797981</v>
      </c>
      <c r="I24" s="5">
        <f t="shared" si="3"/>
        <v>1.6512055589719283</v>
      </c>
      <c r="J24" s="4">
        <v>53</v>
      </c>
      <c r="K24" s="4">
        <f>'a1'!R25</f>
        <v>135804</v>
      </c>
      <c r="L24" s="5">
        <f t="shared" si="4"/>
        <v>2.5623396226415092</v>
      </c>
      <c r="M24" s="5">
        <f t="shared" si="5"/>
        <v>1.6007309651036021</v>
      </c>
      <c r="N24" s="4">
        <v>373</v>
      </c>
      <c r="O24" s="4">
        <f>'a1'!X25</f>
        <v>931836</v>
      </c>
      <c r="P24" s="5">
        <f t="shared" si="6"/>
        <v>2.4982198391420911</v>
      </c>
      <c r="Q24" s="5">
        <f t="shared" si="7"/>
        <v>1.5805757935455329</v>
      </c>
      <c r="R24" s="4">
        <v>299</v>
      </c>
      <c r="S24" s="4">
        <f>'a1'!AD25</f>
        <v>750530</v>
      </c>
      <c r="T24" s="5">
        <f t="shared" si="8"/>
        <v>2.5101337792642138</v>
      </c>
      <c r="U24" s="5">
        <f t="shared" si="9"/>
        <v>1.5843401715743415</v>
      </c>
      <c r="V24" s="4">
        <v>3084</v>
      </c>
      <c r="W24" s="4">
        <f>'a1'!AJ25</f>
        <v>7295935</v>
      </c>
      <c r="X24" s="5">
        <f t="shared" si="10"/>
        <v>2.3657376783398187</v>
      </c>
      <c r="Y24" s="5">
        <f t="shared" si="11"/>
        <v>1.538095471139493</v>
      </c>
      <c r="Z24" s="4">
        <v>4461</v>
      </c>
      <c r="AA24" s="4">
        <f>'a1'!AP25</f>
        <v>11365901</v>
      </c>
      <c r="AB24" s="5">
        <f t="shared" si="12"/>
        <v>2.5478370320555928</v>
      </c>
      <c r="AC24" s="5">
        <f t="shared" si="13"/>
        <v>1.5961945470573418</v>
      </c>
      <c r="AD24" s="4">
        <v>442</v>
      </c>
      <c r="AE24" s="4">
        <f>'a1'!AV25</f>
        <v>1137489</v>
      </c>
      <c r="AF24" s="5">
        <f t="shared" si="14"/>
        <v>2.5735045248868778</v>
      </c>
      <c r="AG24" s="5">
        <f t="shared" si="15"/>
        <v>1.6042146131010271</v>
      </c>
      <c r="AH24" s="4">
        <v>399</v>
      </c>
      <c r="AI24" s="4">
        <f>'a1'!BB25</f>
        <v>1017332</v>
      </c>
      <c r="AJ24" s="5">
        <f t="shared" si="16"/>
        <v>2.5497042606516294</v>
      </c>
      <c r="AK24" s="5">
        <f t="shared" si="17"/>
        <v>1.5967793400002486</v>
      </c>
      <c r="AL24" s="4">
        <v>1162</v>
      </c>
      <c r="AM24" s="4">
        <f>'a1'!BH25</f>
        <v>2899066</v>
      </c>
      <c r="AN24" s="5">
        <f t="shared" si="18"/>
        <v>2.4948932874354561</v>
      </c>
      <c r="AO24" s="5">
        <f t="shared" si="19"/>
        <v>1.5795231202598639</v>
      </c>
      <c r="AP24" s="4">
        <v>1662</v>
      </c>
      <c r="AQ24" s="4">
        <f>'a1'!BN25</f>
        <v>3983113</v>
      </c>
      <c r="AR24" s="5">
        <f t="shared" si="20"/>
        <v>2.3965782190132372</v>
      </c>
      <c r="AS24" s="5">
        <f t="shared" si="21"/>
        <v>1.5480885694989279</v>
      </c>
    </row>
    <row r="25" spans="1:45" ht="12.75" customHeight="1">
      <c r="A25" s="1">
        <v>1999</v>
      </c>
      <c r="B25" s="4">
        <v>12288</v>
      </c>
      <c r="C25" s="4">
        <f>'a1'!F26</f>
        <v>30401286</v>
      </c>
      <c r="D25" s="5">
        <f t="shared" si="0"/>
        <v>2.4740629882812502</v>
      </c>
      <c r="E25" s="5">
        <f t="shared" si="1"/>
        <v>1.5729154421904727</v>
      </c>
      <c r="F25" s="4">
        <v>199</v>
      </c>
      <c r="G25" s="4">
        <f>'a1'!L26</f>
        <v>533329</v>
      </c>
      <c r="H25" s="5">
        <f t="shared" si="2"/>
        <v>2.6800452261306531</v>
      </c>
      <c r="I25" s="5">
        <f t="shared" si="3"/>
        <v>1.6370843674443456</v>
      </c>
      <c r="J25" s="4">
        <v>53</v>
      </c>
      <c r="K25" s="4">
        <f>'a1'!R26</f>
        <v>136281</v>
      </c>
      <c r="L25" s="5">
        <f t="shared" si="4"/>
        <v>2.5713396226415095</v>
      </c>
      <c r="M25" s="5">
        <f t="shared" si="5"/>
        <v>1.6035397165775189</v>
      </c>
      <c r="N25" s="4">
        <v>378</v>
      </c>
      <c r="O25" s="4">
        <f>'a1'!X26</f>
        <v>933784</v>
      </c>
      <c r="P25" s="5">
        <f t="shared" si="6"/>
        <v>2.4703280423280423</v>
      </c>
      <c r="Q25" s="5">
        <f t="shared" si="7"/>
        <v>1.5717277252527049</v>
      </c>
      <c r="R25" s="4">
        <v>301</v>
      </c>
      <c r="S25" s="4">
        <f>'a1'!AD26</f>
        <v>750601</v>
      </c>
      <c r="T25" s="5">
        <f t="shared" si="8"/>
        <v>2.4936910299003321</v>
      </c>
      <c r="U25" s="5">
        <f t="shared" si="9"/>
        <v>1.5791424982883375</v>
      </c>
      <c r="V25" s="4">
        <v>3124</v>
      </c>
      <c r="W25" s="4">
        <f>'a1'!AJ26</f>
        <v>7323250</v>
      </c>
      <c r="X25" s="5">
        <f t="shared" si="10"/>
        <v>2.3441901408450705</v>
      </c>
      <c r="Y25" s="5">
        <f t="shared" si="11"/>
        <v>1.5310748318893725</v>
      </c>
      <c r="Z25" s="4">
        <v>4515</v>
      </c>
      <c r="AA25" s="4">
        <f>'a1'!AP26</f>
        <v>11504759</v>
      </c>
      <c r="AB25" s="5">
        <f t="shared" si="12"/>
        <v>2.5481193798449611</v>
      </c>
      <c r="AC25" s="5">
        <f t="shared" si="13"/>
        <v>1.5962829886473642</v>
      </c>
      <c r="AD25" s="4">
        <v>446</v>
      </c>
      <c r="AE25" s="4">
        <f>'a1'!AV26</f>
        <v>1142448</v>
      </c>
      <c r="AF25" s="5">
        <f t="shared" si="14"/>
        <v>2.5615426008968609</v>
      </c>
      <c r="AG25" s="5">
        <f t="shared" si="15"/>
        <v>1.6004819901819767</v>
      </c>
      <c r="AH25" s="4">
        <v>398</v>
      </c>
      <c r="AI25" s="4">
        <f>'a1'!BB26</f>
        <v>1014524</v>
      </c>
      <c r="AJ25" s="5">
        <f t="shared" si="16"/>
        <v>2.5490552763819094</v>
      </c>
      <c r="AK25" s="5">
        <f t="shared" si="17"/>
        <v>1.5965761104256537</v>
      </c>
      <c r="AL25" s="4">
        <v>1192</v>
      </c>
      <c r="AM25" s="4">
        <f>'a1'!BH26</f>
        <v>2952692</v>
      </c>
      <c r="AN25" s="5">
        <f t="shared" si="18"/>
        <v>2.4770906040268454</v>
      </c>
      <c r="AO25" s="5">
        <f t="shared" si="19"/>
        <v>1.5738775695799356</v>
      </c>
      <c r="AP25" s="4">
        <v>1681</v>
      </c>
      <c r="AQ25" s="4">
        <f>'a1'!BN26</f>
        <v>4011375</v>
      </c>
      <c r="AR25" s="5">
        <f t="shared" si="20"/>
        <v>2.3863027959547889</v>
      </c>
      <c r="AS25" s="5">
        <f t="shared" si="21"/>
        <v>1.5447662593268889</v>
      </c>
    </row>
    <row r="26" spans="1:45" ht="12.75" customHeight="1">
      <c r="A26" s="1">
        <v>2000</v>
      </c>
      <c r="B26" s="4">
        <v>12465</v>
      </c>
      <c r="C26" s="4">
        <f>'a1'!F27</f>
        <v>30685730</v>
      </c>
      <c r="D26" s="5">
        <f t="shared" si="0"/>
        <v>2.4617513036502205</v>
      </c>
      <c r="E26" s="5">
        <f t="shared" si="1"/>
        <v>1.5689969100193348</v>
      </c>
      <c r="F26" s="4">
        <v>200</v>
      </c>
      <c r="G26" s="4">
        <f>'a1'!L27</f>
        <v>527966</v>
      </c>
      <c r="H26" s="5">
        <f t="shared" si="2"/>
        <v>2.6398299999999999</v>
      </c>
      <c r="I26" s="5">
        <f t="shared" si="3"/>
        <v>1.6247553662013245</v>
      </c>
      <c r="J26" s="4">
        <v>54</v>
      </c>
      <c r="K26" s="4">
        <f>'a1'!R27</f>
        <v>136470</v>
      </c>
      <c r="L26" s="5">
        <f t="shared" si="4"/>
        <v>2.527222222222222</v>
      </c>
      <c r="M26" s="5">
        <f t="shared" si="5"/>
        <v>1.5897239452880561</v>
      </c>
      <c r="N26" s="4">
        <v>383</v>
      </c>
      <c r="O26" s="4">
        <f>'a1'!X27</f>
        <v>933821</v>
      </c>
      <c r="P26" s="5">
        <f t="shared" si="6"/>
        <v>2.4381749347258488</v>
      </c>
      <c r="Q26" s="5">
        <f t="shared" si="7"/>
        <v>1.5614656367419197</v>
      </c>
      <c r="R26" s="4">
        <v>302</v>
      </c>
      <c r="S26" s="4">
        <f>'a1'!AD27</f>
        <v>750517</v>
      </c>
      <c r="T26" s="5">
        <f t="shared" si="8"/>
        <v>2.4851556291390731</v>
      </c>
      <c r="U26" s="5">
        <f t="shared" si="9"/>
        <v>1.5764376388360795</v>
      </c>
      <c r="V26" s="4">
        <v>3164</v>
      </c>
      <c r="W26" s="4">
        <f>'a1'!AJ27</f>
        <v>7356951</v>
      </c>
      <c r="X26" s="5">
        <f t="shared" si="10"/>
        <v>2.3252057522123897</v>
      </c>
      <c r="Y26" s="5">
        <f t="shared" si="11"/>
        <v>1.5248625355134113</v>
      </c>
      <c r="Z26" s="4">
        <v>4602</v>
      </c>
      <c r="AA26" s="4">
        <f>'a1'!AP27</f>
        <v>11683290</v>
      </c>
      <c r="AB26" s="5">
        <f t="shared" si="12"/>
        <v>2.5387418513689699</v>
      </c>
      <c r="AC26" s="5">
        <f t="shared" si="13"/>
        <v>1.5933429798285648</v>
      </c>
      <c r="AD26" s="4">
        <v>450</v>
      </c>
      <c r="AE26" s="4">
        <f>'a1'!AV27</f>
        <v>1147313</v>
      </c>
      <c r="AF26" s="5">
        <f t="shared" si="14"/>
        <v>2.5495844444444447</v>
      </c>
      <c r="AG26" s="5">
        <f t="shared" si="15"/>
        <v>1.5967418214741056</v>
      </c>
      <c r="AH26" s="4">
        <v>398</v>
      </c>
      <c r="AI26" s="4">
        <f>'a1'!BB27</f>
        <v>1007565</v>
      </c>
      <c r="AJ26" s="5">
        <f t="shared" si="16"/>
        <v>2.531570351758794</v>
      </c>
      <c r="AK26" s="5">
        <f t="shared" si="17"/>
        <v>1.5910909313294428</v>
      </c>
      <c r="AL26" s="4">
        <v>1218</v>
      </c>
      <c r="AM26" s="4">
        <f>'a1'!BH27</f>
        <v>3004198</v>
      </c>
      <c r="AN26" s="5">
        <f t="shared" si="18"/>
        <v>2.4665008210180623</v>
      </c>
      <c r="AO26" s="5">
        <f t="shared" si="19"/>
        <v>1.5705097328632072</v>
      </c>
      <c r="AP26" s="4">
        <v>1695</v>
      </c>
      <c r="AQ26" s="4">
        <f>'a1'!BN27</f>
        <v>4039230</v>
      </c>
      <c r="AR26" s="5">
        <f t="shared" si="20"/>
        <v>2.3830265486725661</v>
      </c>
      <c r="AS26" s="5">
        <f t="shared" si="21"/>
        <v>1.5437054604660068</v>
      </c>
    </row>
    <row r="27" spans="1:45" ht="12.75" customHeight="1">
      <c r="A27" s="1">
        <v>2001</v>
      </c>
      <c r="B27" s="4">
        <v>12651</v>
      </c>
      <c r="C27" s="4">
        <f>'a1'!F28</f>
        <v>31020596</v>
      </c>
      <c r="D27" s="5">
        <f t="shared" si="0"/>
        <v>2.4520271915263616</v>
      </c>
      <c r="E27" s="5">
        <f t="shared" si="1"/>
        <v>1.5658950129323363</v>
      </c>
      <c r="F27" s="4">
        <v>201</v>
      </c>
      <c r="G27" s="4">
        <f>'a1'!L28</f>
        <v>522046</v>
      </c>
      <c r="H27" s="5">
        <f t="shared" si="2"/>
        <v>2.5972437810945275</v>
      </c>
      <c r="I27" s="5">
        <f t="shared" si="3"/>
        <v>1.6115966558337502</v>
      </c>
      <c r="J27" s="4">
        <v>54</v>
      </c>
      <c r="K27" s="4">
        <f>'a1'!R28</f>
        <v>136665</v>
      </c>
      <c r="L27" s="5">
        <f t="shared" si="4"/>
        <v>2.5308333333333333</v>
      </c>
      <c r="M27" s="5">
        <f t="shared" si="5"/>
        <v>1.5908593065803567</v>
      </c>
      <c r="N27" s="4">
        <v>386</v>
      </c>
      <c r="O27" s="4">
        <f>'a1'!X28</f>
        <v>932491</v>
      </c>
      <c r="P27" s="5">
        <f t="shared" si="6"/>
        <v>2.4157797927461138</v>
      </c>
      <c r="Q27" s="5">
        <f t="shared" si="7"/>
        <v>1.5542779007455887</v>
      </c>
      <c r="R27" s="4">
        <v>304</v>
      </c>
      <c r="S27" s="4">
        <f>'a1'!AD28</f>
        <v>749819</v>
      </c>
      <c r="T27" s="5">
        <f t="shared" si="8"/>
        <v>2.4665098684210527</v>
      </c>
      <c r="U27" s="5">
        <f t="shared" si="9"/>
        <v>1.5705126132639153</v>
      </c>
      <c r="V27" s="4">
        <v>3203</v>
      </c>
      <c r="W27" s="4">
        <f>'a1'!AJ28</f>
        <v>7396415</v>
      </c>
      <c r="X27" s="5">
        <f t="shared" si="10"/>
        <v>2.3092147986262881</v>
      </c>
      <c r="Y27" s="5">
        <f t="shared" si="11"/>
        <v>1.519610081114984</v>
      </c>
      <c r="Z27" s="4">
        <v>4689</v>
      </c>
      <c r="AA27" s="4">
        <f>'a1'!AP28</f>
        <v>11897370</v>
      </c>
      <c r="AB27" s="5">
        <f t="shared" si="12"/>
        <v>2.5372936660268715</v>
      </c>
      <c r="AC27" s="5">
        <f t="shared" si="13"/>
        <v>1.5928884662859706</v>
      </c>
      <c r="AD27" s="4">
        <v>452</v>
      </c>
      <c r="AE27" s="4">
        <f>'a1'!AV28</f>
        <v>1151450</v>
      </c>
      <c r="AF27" s="5">
        <f t="shared" si="14"/>
        <v>2.5474557522123895</v>
      </c>
      <c r="AG27" s="5">
        <f t="shared" si="15"/>
        <v>1.5960751085749034</v>
      </c>
      <c r="AH27" s="4">
        <v>397</v>
      </c>
      <c r="AI27" s="4">
        <f>'a1'!BB28</f>
        <v>1000239</v>
      </c>
      <c r="AJ27" s="5">
        <f t="shared" si="16"/>
        <v>2.5194937027707809</v>
      </c>
      <c r="AK27" s="5">
        <f t="shared" si="17"/>
        <v>1.5872913099903183</v>
      </c>
      <c r="AL27" s="4">
        <v>1248</v>
      </c>
      <c r="AM27" s="4">
        <f>'a1'!BH28</f>
        <v>3058084</v>
      </c>
      <c r="AN27" s="5">
        <f t="shared" si="18"/>
        <v>2.4503878205128204</v>
      </c>
      <c r="AO27" s="5">
        <f t="shared" si="19"/>
        <v>1.5653714640662197</v>
      </c>
      <c r="AP27" s="4">
        <v>1716</v>
      </c>
      <c r="AQ27" s="4">
        <f>'a1'!BN28</f>
        <v>4076881</v>
      </c>
      <c r="AR27" s="5">
        <f t="shared" si="20"/>
        <v>2.3758047785547789</v>
      </c>
      <c r="AS27" s="5">
        <f t="shared" si="21"/>
        <v>1.541364583268598</v>
      </c>
    </row>
    <row r="28" spans="1:45" ht="12.75" customHeight="1">
      <c r="A28" s="1">
        <v>2002</v>
      </c>
      <c r="B28" s="4">
        <v>12859</v>
      </c>
      <c r="C28" s="4">
        <f>'a1'!F29</f>
        <v>31358418</v>
      </c>
      <c r="D28" s="5">
        <f t="shared" si="0"/>
        <v>2.4386358192705497</v>
      </c>
      <c r="E28" s="5">
        <f t="shared" si="1"/>
        <v>1.5616132105199898</v>
      </c>
      <c r="F28" s="4">
        <v>204</v>
      </c>
      <c r="G28" s="4">
        <f>'a1'!L29</f>
        <v>519483</v>
      </c>
      <c r="H28" s="5">
        <f t="shared" si="2"/>
        <v>2.5464852941176468</v>
      </c>
      <c r="I28" s="5">
        <f t="shared" si="3"/>
        <v>1.5957710656975976</v>
      </c>
      <c r="J28" s="4">
        <v>55</v>
      </c>
      <c r="K28" s="4">
        <f>'a1'!R29</f>
        <v>136876</v>
      </c>
      <c r="L28" s="5">
        <f t="shared" si="4"/>
        <v>2.4886545454545455</v>
      </c>
      <c r="M28" s="5">
        <f t="shared" si="5"/>
        <v>1.5775470026134073</v>
      </c>
      <c r="N28" s="4">
        <v>390</v>
      </c>
      <c r="O28" s="4">
        <f>'a1'!X29</f>
        <v>935155</v>
      </c>
      <c r="P28" s="5">
        <f t="shared" si="6"/>
        <v>2.3978333333333337</v>
      </c>
      <c r="Q28" s="5">
        <f t="shared" si="7"/>
        <v>1.5484938919263884</v>
      </c>
      <c r="R28" s="4">
        <v>308</v>
      </c>
      <c r="S28" s="4">
        <f>'a1'!AD29</f>
        <v>749379</v>
      </c>
      <c r="T28" s="5">
        <f t="shared" si="8"/>
        <v>2.4330487012987012</v>
      </c>
      <c r="U28" s="5">
        <f t="shared" si="9"/>
        <v>1.5598232916900239</v>
      </c>
      <c r="V28" s="4">
        <v>3254</v>
      </c>
      <c r="W28" s="4">
        <f>'a1'!AJ29</f>
        <v>7441498</v>
      </c>
      <c r="X28" s="5">
        <f t="shared" si="10"/>
        <v>2.2868770743700062</v>
      </c>
      <c r="Y28" s="5">
        <f t="shared" si="11"/>
        <v>1.5122423993427794</v>
      </c>
      <c r="Z28" s="4">
        <v>4772</v>
      </c>
      <c r="AA28" s="4">
        <f>'a1'!AP29</f>
        <v>12093299</v>
      </c>
      <c r="AB28" s="5">
        <f t="shared" si="12"/>
        <v>2.5342202430846603</v>
      </c>
      <c r="AC28" s="5">
        <f t="shared" si="13"/>
        <v>1.5919234413390175</v>
      </c>
      <c r="AD28" s="4">
        <v>456</v>
      </c>
      <c r="AE28" s="4">
        <f>'a1'!AV29</f>
        <v>1156636</v>
      </c>
      <c r="AF28" s="5">
        <f t="shared" si="14"/>
        <v>2.5364824561403507</v>
      </c>
      <c r="AG28" s="5">
        <f t="shared" si="15"/>
        <v>1.5926338110627787</v>
      </c>
      <c r="AH28" s="4">
        <v>396</v>
      </c>
      <c r="AI28" s="4">
        <f>'a1'!BB29</f>
        <v>996816</v>
      </c>
      <c r="AJ28" s="5">
        <f t="shared" si="16"/>
        <v>2.517212121212121</v>
      </c>
      <c r="AK28" s="5">
        <f t="shared" si="17"/>
        <v>1.5865724443630429</v>
      </c>
      <c r="AL28" s="4">
        <v>1279</v>
      </c>
      <c r="AM28" s="4">
        <f>'a1'!BH29</f>
        <v>3128262</v>
      </c>
      <c r="AN28" s="5">
        <f t="shared" si="18"/>
        <v>2.4458655199374513</v>
      </c>
      <c r="AO28" s="5">
        <f t="shared" si="19"/>
        <v>1.5639263153798044</v>
      </c>
      <c r="AP28" s="4">
        <v>1745</v>
      </c>
      <c r="AQ28" s="4">
        <f>'a1'!BN29</f>
        <v>4100161</v>
      </c>
      <c r="AR28" s="5">
        <f t="shared" si="20"/>
        <v>2.349662464183381</v>
      </c>
      <c r="AS28" s="5">
        <f t="shared" si="21"/>
        <v>1.532860875677692</v>
      </c>
    </row>
    <row r="29" spans="1:45" ht="12.75" customHeight="1">
      <c r="A29" s="1">
        <v>2003</v>
      </c>
      <c r="B29" s="4">
        <v>13033</v>
      </c>
      <c r="C29" s="4">
        <f>'a1'!F30</f>
        <v>31641630</v>
      </c>
      <c r="D29" s="5">
        <f>C29/B29/1000</f>
        <v>2.4278086396071514</v>
      </c>
      <c r="E29" s="5">
        <f t="shared" si="1"/>
        <v>1.5581426891036492</v>
      </c>
      <c r="F29" s="4">
        <v>207</v>
      </c>
      <c r="G29" s="4">
        <f>'a1'!L30</f>
        <v>518445</v>
      </c>
      <c r="H29" s="5">
        <f t="shared" ref="H29:H38" si="22">G29/F29/1000</f>
        <v>2.5045652173913044</v>
      </c>
      <c r="I29" s="5">
        <f t="shared" ref="I29:I38" si="23">H29^0.5</f>
        <v>1.5825818201253623</v>
      </c>
      <c r="J29" s="4">
        <v>55</v>
      </c>
      <c r="K29" s="4">
        <f>'a1'!R30</f>
        <v>137221</v>
      </c>
      <c r="L29" s="5">
        <f t="shared" si="4"/>
        <v>2.4949272727272729</v>
      </c>
      <c r="M29" s="5">
        <f t="shared" si="5"/>
        <v>1.5795338783094439</v>
      </c>
      <c r="N29" s="4">
        <v>394</v>
      </c>
      <c r="O29" s="4">
        <f>'a1'!X30</f>
        <v>937676</v>
      </c>
      <c r="P29" s="5">
        <f t="shared" si="6"/>
        <v>2.3798883248730962</v>
      </c>
      <c r="Q29" s="5">
        <f t="shared" si="7"/>
        <v>1.5426886675130196</v>
      </c>
      <c r="R29" s="4">
        <v>309</v>
      </c>
      <c r="S29" s="4">
        <f>'a1'!AD30</f>
        <v>749434</v>
      </c>
      <c r="T29" s="5">
        <f t="shared" si="8"/>
        <v>2.4253527508090613</v>
      </c>
      <c r="U29" s="5">
        <f t="shared" si="9"/>
        <v>1.5573544075800669</v>
      </c>
      <c r="V29" s="4">
        <v>3293</v>
      </c>
      <c r="W29" s="4">
        <f>'a1'!AJ30</f>
        <v>7485491</v>
      </c>
      <c r="X29" s="5">
        <f t="shared" si="10"/>
        <v>2.2731524445794107</v>
      </c>
      <c r="Y29" s="5">
        <f t="shared" si="11"/>
        <v>1.5076977298448819</v>
      </c>
      <c r="Z29" s="4">
        <v>4845</v>
      </c>
      <c r="AA29" s="4">
        <f>'a1'!AP30</f>
        <v>12243758</v>
      </c>
      <c r="AB29" s="5">
        <f t="shared" si="12"/>
        <v>2.5270914344685242</v>
      </c>
      <c r="AC29" s="5">
        <f t="shared" si="13"/>
        <v>1.5896828093895097</v>
      </c>
      <c r="AD29" s="4">
        <v>462</v>
      </c>
      <c r="AE29" s="4">
        <f>'a1'!AV30</f>
        <v>1163528</v>
      </c>
      <c r="AF29" s="5">
        <f t="shared" si="14"/>
        <v>2.5184588744588745</v>
      </c>
      <c r="AG29" s="5">
        <f t="shared" si="15"/>
        <v>1.5869653034829951</v>
      </c>
      <c r="AH29" s="4">
        <v>398</v>
      </c>
      <c r="AI29" s="4">
        <f>'a1'!BB30</f>
        <v>996431</v>
      </c>
      <c r="AJ29" s="5">
        <f t="shared" si="16"/>
        <v>2.5035954773869347</v>
      </c>
      <c r="AK29" s="5">
        <f t="shared" si="17"/>
        <v>1.582275411357623</v>
      </c>
      <c r="AL29" s="4">
        <v>1305</v>
      </c>
      <c r="AM29" s="4">
        <f>'a1'!BH30</f>
        <v>3182852</v>
      </c>
      <c r="AN29" s="5">
        <f t="shared" si="18"/>
        <v>2.4389670498084293</v>
      </c>
      <c r="AO29" s="5">
        <f t="shared" si="19"/>
        <v>1.5617192608815547</v>
      </c>
      <c r="AP29" s="4">
        <v>1765</v>
      </c>
      <c r="AQ29" s="4">
        <f>'a1'!BN30</f>
        <v>4123937</v>
      </c>
      <c r="AR29" s="5">
        <f t="shared" si="20"/>
        <v>2.3365082152974503</v>
      </c>
      <c r="AS29" s="5">
        <f t="shared" si="21"/>
        <v>1.5285641024495671</v>
      </c>
    </row>
    <row r="30" spans="1:45" ht="12.75" customHeight="1">
      <c r="A30" s="1">
        <v>2004</v>
      </c>
      <c r="B30" s="4">
        <v>13228</v>
      </c>
      <c r="C30" s="4">
        <f>'a1'!F31</f>
        <v>31938004</v>
      </c>
      <c r="D30" s="5">
        <f>C30/B30/1000</f>
        <v>2.4144242515875418</v>
      </c>
      <c r="E30" s="5">
        <f t="shared" si="1"/>
        <v>1.5538417717346711</v>
      </c>
      <c r="F30" s="4">
        <v>208</v>
      </c>
      <c r="G30" s="4">
        <f>'a1'!L31</f>
        <v>517402</v>
      </c>
      <c r="H30" s="5">
        <f t="shared" si="22"/>
        <v>2.4875096153846155</v>
      </c>
      <c r="I30" s="5">
        <f t="shared" si="23"/>
        <v>1.5771840778376554</v>
      </c>
      <c r="J30" s="4">
        <v>56</v>
      </c>
      <c r="K30" s="4">
        <f>'a1'!R31</f>
        <v>137681</v>
      </c>
      <c r="L30" s="5">
        <f t="shared" si="4"/>
        <v>2.4585892857142859</v>
      </c>
      <c r="M30" s="5">
        <f t="shared" si="5"/>
        <v>1.5679889303545118</v>
      </c>
      <c r="N30" s="4">
        <v>397</v>
      </c>
      <c r="O30" s="4">
        <f>'a1'!X31</f>
        <v>939612</v>
      </c>
      <c r="P30" s="5">
        <f t="shared" si="6"/>
        <v>2.3667808564231736</v>
      </c>
      <c r="Q30" s="5">
        <f t="shared" si="7"/>
        <v>1.5384345473315313</v>
      </c>
      <c r="R30" s="4">
        <v>310</v>
      </c>
      <c r="S30" s="4">
        <f>'a1'!AD31</f>
        <v>749408</v>
      </c>
      <c r="T30" s="5">
        <f t="shared" si="8"/>
        <v>2.4174451612903227</v>
      </c>
      <c r="U30" s="5">
        <f t="shared" si="9"/>
        <v>1.5548135455064451</v>
      </c>
      <c r="V30" s="4">
        <v>3341</v>
      </c>
      <c r="W30" s="4">
        <f>'a1'!AJ31</f>
        <v>7535278</v>
      </c>
      <c r="X30" s="5">
        <f t="shared" si="10"/>
        <v>2.255395989224783</v>
      </c>
      <c r="Y30" s="5">
        <f t="shared" si="11"/>
        <v>1.5017975859698214</v>
      </c>
      <c r="Z30" s="4">
        <v>4927</v>
      </c>
      <c r="AA30" s="4">
        <f>'a1'!AP31</f>
        <v>12390068</v>
      </c>
      <c r="AB30" s="5">
        <f t="shared" si="12"/>
        <v>2.5147286381165008</v>
      </c>
      <c r="AC30" s="5">
        <f t="shared" si="13"/>
        <v>1.5857895945290159</v>
      </c>
      <c r="AD30" s="4">
        <v>466</v>
      </c>
      <c r="AE30" s="4">
        <f>'a1'!AV31</f>
        <v>1173223</v>
      </c>
      <c r="AF30" s="5">
        <f t="shared" si="14"/>
        <v>2.5176459227467811</v>
      </c>
      <c r="AG30" s="5">
        <f t="shared" si="15"/>
        <v>1.5867091487562492</v>
      </c>
      <c r="AH30" s="4">
        <v>401</v>
      </c>
      <c r="AI30" s="4">
        <f>'a1'!BB31</f>
        <v>997312</v>
      </c>
      <c r="AJ30" s="5">
        <f t="shared" si="16"/>
        <v>2.4870623441396509</v>
      </c>
      <c r="AK30" s="5">
        <f t="shared" si="17"/>
        <v>1.5770422772201291</v>
      </c>
      <c r="AL30" s="4">
        <v>1330</v>
      </c>
      <c r="AM30" s="4">
        <f>'a1'!BH31</f>
        <v>3238387</v>
      </c>
      <c r="AN30" s="5">
        <f t="shared" si="18"/>
        <v>2.4348774436090226</v>
      </c>
      <c r="AO30" s="5">
        <f t="shared" si="19"/>
        <v>1.5604093833379182</v>
      </c>
      <c r="AP30" s="4">
        <v>1792</v>
      </c>
      <c r="AQ30" s="4">
        <f>'a1'!BN31</f>
        <v>4155017</v>
      </c>
      <c r="AR30" s="5">
        <f t="shared" si="20"/>
        <v>2.3186478794642857</v>
      </c>
      <c r="AS30" s="5">
        <f t="shared" si="21"/>
        <v>1.5227107011721845</v>
      </c>
    </row>
    <row r="31" spans="1:45" ht="12.75" customHeight="1">
      <c r="A31" s="1">
        <v>2005</v>
      </c>
      <c r="B31" s="4">
        <v>13459</v>
      </c>
      <c r="C31" s="4">
        <f>'a1'!F32</f>
        <v>32242364</v>
      </c>
      <c r="D31" s="5">
        <f t="shared" si="0"/>
        <v>2.3955987814845083</v>
      </c>
      <c r="E31" s="5">
        <f t="shared" si="1"/>
        <v>1.5477721994804365</v>
      </c>
      <c r="F31" s="4">
        <v>210</v>
      </c>
      <c r="G31" s="4">
        <f>'a1'!L32</f>
        <v>514315</v>
      </c>
      <c r="H31" s="5">
        <f t="shared" si="22"/>
        <v>2.4491190476190479</v>
      </c>
      <c r="I31" s="5">
        <f t="shared" si="23"/>
        <v>1.5649661490329585</v>
      </c>
      <c r="J31" s="4">
        <v>57</v>
      </c>
      <c r="K31" s="4">
        <f>'a1'!R32</f>
        <v>138064</v>
      </c>
      <c r="L31" s="5">
        <f t="shared" si="4"/>
        <v>2.4221754385964913</v>
      </c>
      <c r="M31" s="5">
        <f t="shared" si="5"/>
        <v>1.5563339739903166</v>
      </c>
      <c r="N31" s="4">
        <v>401</v>
      </c>
      <c r="O31" s="4">
        <f>'a1'!X32</f>
        <v>937899</v>
      </c>
      <c r="P31" s="5">
        <f t="shared" si="6"/>
        <v>2.3389002493765587</v>
      </c>
      <c r="Q31" s="5">
        <f t="shared" si="7"/>
        <v>1.5293463470962223</v>
      </c>
      <c r="R31" s="4">
        <v>315</v>
      </c>
      <c r="S31" s="4">
        <f>'a1'!AD32</f>
        <v>748044</v>
      </c>
      <c r="T31" s="5">
        <f t="shared" si="8"/>
        <v>2.374742857142857</v>
      </c>
      <c r="U31" s="5">
        <f t="shared" si="9"/>
        <v>1.5410200703244774</v>
      </c>
      <c r="V31" s="4">
        <v>3397</v>
      </c>
      <c r="W31" s="4">
        <f>'a1'!AJ32</f>
        <v>7581192</v>
      </c>
      <c r="X31" s="5">
        <f t="shared" si="10"/>
        <v>2.2317315278186634</v>
      </c>
      <c r="Y31" s="5">
        <f t="shared" si="11"/>
        <v>1.4938980982043799</v>
      </c>
      <c r="Z31" s="4">
        <v>5020</v>
      </c>
      <c r="AA31" s="4">
        <f>'a1'!AP32</f>
        <v>12527990</v>
      </c>
      <c r="AB31" s="5">
        <f t="shared" si="12"/>
        <v>2.4956155378486056</v>
      </c>
      <c r="AC31" s="5">
        <f t="shared" si="13"/>
        <v>1.57975173297851</v>
      </c>
      <c r="AD31" s="4">
        <v>468</v>
      </c>
      <c r="AE31" s="4">
        <f>'a1'!AV32</f>
        <v>1178296</v>
      </c>
      <c r="AF31" s="5">
        <f t="shared" si="14"/>
        <v>2.5177264957264955</v>
      </c>
      <c r="AG31" s="5">
        <f t="shared" si="15"/>
        <v>1.5867345385181781</v>
      </c>
      <c r="AH31" s="4">
        <v>401</v>
      </c>
      <c r="AI31" s="4">
        <f>'a1'!BB32</f>
        <v>993523</v>
      </c>
      <c r="AJ31" s="5">
        <f t="shared" si="16"/>
        <v>2.4776134663341645</v>
      </c>
      <c r="AK31" s="5">
        <f t="shared" si="17"/>
        <v>1.574043667225965</v>
      </c>
      <c r="AL31" s="4">
        <v>1372</v>
      </c>
      <c r="AM31" s="4">
        <f>'a1'!BH32</f>
        <v>3321638</v>
      </c>
      <c r="AN31" s="5">
        <f t="shared" si="18"/>
        <v>2.4210189504373179</v>
      </c>
      <c r="AO31" s="5">
        <f t="shared" si="19"/>
        <v>1.5559623872180579</v>
      </c>
      <c r="AP31" s="4">
        <v>1818</v>
      </c>
      <c r="AQ31" s="4">
        <f>'a1'!BN32</f>
        <v>4195764</v>
      </c>
      <c r="AR31" s="5">
        <f t="shared" si="20"/>
        <v>2.30790099009901</v>
      </c>
      <c r="AS31" s="5">
        <f t="shared" si="21"/>
        <v>1.5191777348615303</v>
      </c>
    </row>
    <row r="32" spans="1:45" ht="12.75" customHeight="1">
      <c r="A32" s="1">
        <v>2006</v>
      </c>
      <c r="B32" s="4">
        <v>13488</v>
      </c>
      <c r="C32" s="4">
        <f>'a1'!F33</f>
        <v>32570505</v>
      </c>
      <c r="D32" s="5">
        <f t="shared" si="0"/>
        <v>2.4147764679715302</v>
      </c>
      <c r="E32" s="5">
        <f t="shared" si="1"/>
        <v>1.5539551048764344</v>
      </c>
      <c r="F32" s="4">
        <v>210</v>
      </c>
      <c r="G32" s="4">
        <f>'a1'!L33</f>
        <v>510584</v>
      </c>
      <c r="H32" s="5">
        <f t="shared" si="22"/>
        <v>2.4313523809523807</v>
      </c>
      <c r="I32" s="5">
        <f t="shared" si="23"/>
        <v>1.5592794428685259</v>
      </c>
      <c r="J32" s="4">
        <v>57</v>
      </c>
      <c r="K32" s="4">
        <f>'a1'!R33</f>
        <v>137865</v>
      </c>
      <c r="L32" s="5">
        <f t="shared" si="4"/>
        <v>2.4186842105263158</v>
      </c>
      <c r="M32" s="5">
        <f t="shared" si="5"/>
        <v>1.555211950354779</v>
      </c>
      <c r="N32" s="4">
        <v>406</v>
      </c>
      <c r="O32" s="4">
        <f>'a1'!X33</f>
        <v>937869</v>
      </c>
      <c r="P32" s="5">
        <f t="shared" si="6"/>
        <v>2.3100221674876846</v>
      </c>
      <c r="Q32" s="5">
        <f t="shared" si="7"/>
        <v>1.5198757079076186</v>
      </c>
      <c r="R32" s="4">
        <v>317</v>
      </c>
      <c r="S32" s="4">
        <f>'a1'!AD33</f>
        <v>745609</v>
      </c>
      <c r="T32" s="5">
        <f t="shared" si="8"/>
        <v>2.3520788643533126</v>
      </c>
      <c r="U32" s="5">
        <f t="shared" si="9"/>
        <v>1.5336488725758946</v>
      </c>
      <c r="V32" s="4">
        <v>3373</v>
      </c>
      <c r="W32" s="4">
        <f>'a1'!AJ33</f>
        <v>7631873</v>
      </c>
      <c r="X32" s="5">
        <f t="shared" si="10"/>
        <v>2.2626365253483547</v>
      </c>
      <c r="Y32" s="5">
        <f t="shared" si="11"/>
        <v>1.50420627752591</v>
      </c>
      <c r="Z32" s="4">
        <v>5026</v>
      </c>
      <c r="AA32" s="4">
        <f>'a1'!AP33</f>
        <v>12661566</v>
      </c>
      <c r="AB32" s="5">
        <f t="shared" si="12"/>
        <v>2.5192132908873854</v>
      </c>
      <c r="AC32" s="5">
        <f t="shared" si="13"/>
        <v>1.5872029772172762</v>
      </c>
      <c r="AD32" s="4">
        <v>469</v>
      </c>
      <c r="AE32" s="4">
        <f>'a1'!AV33</f>
        <v>1183524</v>
      </c>
      <c r="AF32" s="5">
        <f t="shared" si="14"/>
        <v>2.5235053304904049</v>
      </c>
      <c r="AG32" s="5">
        <f t="shared" si="15"/>
        <v>1.5885544782884864</v>
      </c>
      <c r="AH32" s="4">
        <v>405</v>
      </c>
      <c r="AI32" s="4">
        <f>'a1'!BB33</f>
        <v>992302</v>
      </c>
      <c r="AJ32" s="5">
        <f t="shared" si="16"/>
        <v>2.4501283950617285</v>
      </c>
      <c r="AK32" s="5">
        <f t="shared" si="17"/>
        <v>1.5652885980105167</v>
      </c>
      <c r="AL32" s="4">
        <v>1418</v>
      </c>
      <c r="AM32" s="4">
        <f>'a1'!BH33</f>
        <v>3421361</v>
      </c>
      <c r="AN32" s="5">
        <f t="shared" si="18"/>
        <v>2.4128074753173481</v>
      </c>
      <c r="AO32" s="5">
        <f t="shared" si="19"/>
        <v>1.5533214333541361</v>
      </c>
      <c r="AP32" s="4">
        <v>1808</v>
      </c>
      <c r="AQ32" s="4">
        <f>'a1'!BN33</f>
        <v>4241691</v>
      </c>
      <c r="AR32" s="5">
        <f t="shared" si="20"/>
        <v>2.3460680309734512</v>
      </c>
      <c r="AS32" s="5">
        <f t="shared" si="21"/>
        <v>1.5316879678881894</v>
      </c>
    </row>
    <row r="33" spans="1:45" ht="12.75" customHeight="1">
      <c r="A33" s="1">
        <v>2007</v>
      </c>
      <c r="B33" s="4">
        <v>13677</v>
      </c>
      <c r="C33" s="4">
        <f>'a1'!F34</f>
        <v>32887928</v>
      </c>
      <c r="D33" s="5">
        <f t="shared" si="0"/>
        <v>2.404615632083059</v>
      </c>
      <c r="E33" s="5">
        <f t="shared" si="1"/>
        <v>1.5506823117850603</v>
      </c>
      <c r="F33" s="4">
        <v>213</v>
      </c>
      <c r="G33" s="4">
        <f>'a1'!L34</f>
        <v>509039</v>
      </c>
      <c r="H33" s="5">
        <f t="shared" si="22"/>
        <v>2.3898544600938969</v>
      </c>
      <c r="I33" s="5">
        <f t="shared" si="23"/>
        <v>1.545915411687812</v>
      </c>
      <c r="J33" s="4">
        <v>58</v>
      </c>
      <c r="K33" s="4">
        <f>'a1'!R34</f>
        <v>137721</v>
      </c>
      <c r="L33" s="5">
        <f t="shared" ref="L33:L38" si="24">K33/J33/1000</f>
        <v>2.3744999999999998</v>
      </c>
      <c r="M33" s="5">
        <f t="shared" ref="M33:M38" si="25">L33^0.5</f>
        <v>1.540941270782245</v>
      </c>
      <c r="N33" s="4">
        <v>409</v>
      </c>
      <c r="O33" s="4">
        <f>'a1'!X34</f>
        <v>935071</v>
      </c>
      <c r="P33" s="5">
        <f t="shared" ref="P33:P38" si="26">O33/N33/1000</f>
        <v>2.2862371638141807</v>
      </c>
      <c r="Q33" s="5">
        <f t="shared" ref="Q33:Q38" si="27">P33^0.5</f>
        <v>1.5120308078257469</v>
      </c>
      <c r="R33" s="4">
        <v>319</v>
      </c>
      <c r="S33" s="4">
        <f>'a1'!AD34</f>
        <v>745407</v>
      </c>
      <c r="T33" s="5">
        <f t="shared" ref="T33:T38" si="28">S33/R33/1000</f>
        <v>2.3366990595611288</v>
      </c>
      <c r="U33" s="5">
        <f t="shared" ref="U33:U38" si="29">T33^0.5</f>
        <v>1.528626527167813</v>
      </c>
      <c r="V33" s="4">
        <v>3407</v>
      </c>
      <c r="W33" s="4">
        <f>'a1'!AJ34</f>
        <v>7692736</v>
      </c>
      <c r="X33" s="5">
        <f t="shared" ref="X33:X38" si="30">W33/V33/1000</f>
        <v>2.2579207513941881</v>
      </c>
      <c r="Y33" s="5">
        <f t="shared" ref="Y33:Y38" si="31">X33^0.5</f>
        <v>1.5026379309049096</v>
      </c>
      <c r="Z33" s="4">
        <v>5094</v>
      </c>
      <c r="AA33" s="4">
        <f>'a1'!AP34</f>
        <v>12764195</v>
      </c>
      <c r="AB33" s="5">
        <f t="shared" ref="AB33:AB38" si="32">AA33/Z33/1000</f>
        <v>2.5057312524538675</v>
      </c>
      <c r="AC33" s="5">
        <f t="shared" ref="AC33:AC38" si="33">AB33^0.5</f>
        <v>1.5829501737116893</v>
      </c>
      <c r="AD33" s="4">
        <v>475</v>
      </c>
      <c r="AE33" s="4">
        <f>'a1'!AV34</f>
        <v>1189366</v>
      </c>
      <c r="AF33" s="5">
        <f t="shared" ref="AF33:AF37" si="34">AE33/AD33/1000</f>
        <v>2.5039284210526316</v>
      </c>
      <c r="AG33" s="5">
        <f t="shared" ref="AG33:AG37" si="35">AF33^0.5</f>
        <v>1.5823806182624431</v>
      </c>
      <c r="AH33" s="4">
        <v>413</v>
      </c>
      <c r="AI33" s="4">
        <f>'a1'!BB34</f>
        <v>1002048</v>
      </c>
      <c r="AJ33" s="5">
        <f t="shared" ref="AJ33:AJ38" si="36">AI33/AH33/1000</f>
        <v>2.4262663438256657</v>
      </c>
      <c r="AK33" s="5">
        <f t="shared" ref="AK33:AK38" si="37">AJ33^0.5</f>
        <v>1.557647695669873</v>
      </c>
      <c r="AL33" s="4">
        <v>1451</v>
      </c>
      <c r="AM33" s="4">
        <f>'a1'!BH34</f>
        <v>3514031</v>
      </c>
      <c r="AN33" s="5">
        <f t="shared" ref="AN33:AN38" si="38">AM33/AL33/1000</f>
        <v>2.4217994486560994</v>
      </c>
      <c r="AO33" s="5">
        <f t="shared" ref="AO33:AO38" si="39">AN33^0.5</f>
        <v>1.5562131758393833</v>
      </c>
      <c r="AP33" s="4">
        <v>1838</v>
      </c>
      <c r="AQ33" s="4">
        <f>'a1'!BN34</f>
        <v>4290988</v>
      </c>
      <c r="AR33" s="5">
        <f t="shared" ref="AR33:AR38" si="40">AQ33/AP33/1000</f>
        <v>2.3345963003264418</v>
      </c>
      <c r="AS33" s="5">
        <f t="shared" ref="AS33:AS38" si="41">AR33^0.5</f>
        <v>1.5279385787152708</v>
      </c>
    </row>
    <row r="34" spans="1:45" ht="12.75" customHeight="1">
      <c r="A34" s="1">
        <v>2008</v>
      </c>
      <c r="B34" s="4">
        <v>13878</v>
      </c>
      <c r="C34" s="4">
        <f>'a1'!F35</f>
        <v>33245773</v>
      </c>
      <c r="D34" s="5">
        <f t="shared" si="0"/>
        <v>2.3955737858481045</v>
      </c>
      <c r="E34" s="5">
        <f t="shared" si="1"/>
        <v>1.547764124745145</v>
      </c>
      <c r="F34" s="4">
        <v>215</v>
      </c>
      <c r="G34" s="4">
        <f>'a1'!L35</f>
        <v>511543</v>
      </c>
      <c r="H34" s="5">
        <f t="shared" si="22"/>
        <v>2.3792697674418606</v>
      </c>
      <c r="I34" s="5">
        <f t="shared" si="23"/>
        <v>1.5424881741659677</v>
      </c>
      <c r="J34" s="4">
        <v>59</v>
      </c>
      <c r="K34" s="4">
        <f>'a1'!R35</f>
        <v>138764</v>
      </c>
      <c r="L34" s="5">
        <f t="shared" si="24"/>
        <v>2.3519322033898304</v>
      </c>
      <c r="M34" s="5">
        <f t="shared" si="25"/>
        <v>1.5336010574428509</v>
      </c>
      <c r="N34" s="4">
        <v>411</v>
      </c>
      <c r="O34" s="4">
        <f>'a1'!X35</f>
        <v>935865</v>
      </c>
      <c r="P34" s="5">
        <f t="shared" si="26"/>
        <v>2.2770437956204379</v>
      </c>
      <c r="Q34" s="5">
        <f t="shared" si="27"/>
        <v>1.5089876724547613</v>
      </c>
      <c r="R34" s="4">
        <v>323</v>
      </c>
      <c r="S34" s="4">
        <f>'a1'!AD35</f>
        <v>746855</v>
      </c>
      <c r="T34" s="5">
        <f t="shared" si="28"/>
        <v>2.3122445820433435</v>
      </c>
      <c r="U34" s="5">
        <f t="shared" si="29"/>
        <v>1.520606649348655</v>
      </c>
      <c r="V34" s="4">
        <v>3445</v>
      </c>
      <c r="W34" s="4">
        <f>'a1'!AJ35</f>
        <v>7761504</v>
      </c>
      <c r="X34" s="5">
        <f t="shared" si="30"/>
        <v>2.2529764876632803</v>
      </c>
      <c r="Y34" s="5">
        <f t="shared" si="31"/>
        <v>1.5009918346424407</v>
      </c>
      <c r="Z34" s="4">
        <v>5162</v>
      </c>
      <c r="AA34" s="4">
        <f>'a1'!AP35</f>
        <v>12882625</v>
      </c>
      <c r="AB34" s="5">
        <f t="shared" si="32"/>
        <v>2.4956654397520341</v>
      </c>
      <c r="AC34" s="5">
        <f t="shared" si="33"/>
        <v>1.5797675271229099</v>
      </c>
      <c r="AD34" s="4">
        <v>481</v>
      </c>
      <c r="AE34" s="4">
        <f>'a1'!AV35</f>
        <v>1197774</v>
      </c>
      <c r="AF34" s="5">
        <f t="shared" si="34"/>
        <v>2.4901746361746362</v>
      </c>
      <c r="AG34" s="5">
        <f t="shared" si="35"/>
        <v>1.5780287184251864</v>
      </c>
      <c r="AH34" s="4">
        <v>421</v>
      </c>
      <c r="AI34" s="4">
        <f>'a1'!BB35</f>
        <v>1017346</v>
      </c>
      <c r="AJ34" s="5">
        <f t="shared" si="36"/>
        <v>2.4164988123515441</v>
      </c>
      <c r="AK34" s="5">
        <f t="shared" si="37"/>
        <v>1.5545091869627352</v>
      </c>
      <c r="AL34" s="4">
        <v>1491</v>
      </c>
      <c r="AM34" s="4">
        <f>'a1'!BH35</f>
        <v>3595755</v>
      </c>
      <c r="AN34" s="5">
        <f t="shared" si="38"/>
        <v>2.4116398390342053</v>
      </c>
      <c r="AO34" s="5">
        <f t="shared" si="39"/>
        <v>1.5529455364030658</v>
      </c>
      <c r="AP34" s="4">
        <v>1871</v>
      </c>
      <c r="AQ34" s="4">
        <f>'a1'!BN35</f>
        <v>4349412</v>
      </c>
      <c r="AR34" s="5">
        <f t="shared" si="40"/>
        <v>2.3246456440406202</v>
      </c>
      <c r="AS34" s="5">
        <f t="shared" si="41"/>
        <v>1.5246788658732764</v>
      </c>
    </row>
    <row r="35" spans="1:45" ht="12.75" customHeight="1">
      <c r="A35" s="1">
        <v>2009</v>
      </c>
      <c r="B35" s="4">
        <v>14071</v>
      </c>
      <c r="C35" s="4">
        <f>'a1'!F36</f>
        <v>33628571</v>
      </c>
      <c r="D35" s="5">
        <f>C35/B35/1000</f>
        <v>2.3899204747352711</v>
      </c>
      <c r="E35" s="5">
        <f>D35^0.5</f>
        <v>1.545936762851337</v>
      </c>
      <c r="F35" s="4">
        <v>218</v>
      </c>
      <c r="G35" s="4">
        <f>'a1'!L36</f>
        <v>516729</v>
      </c>
      <c r="H35" s="5">
        <f t="shared" si="22"/>
        <v>2.3703165137614679</v>
      </c>
      <c r="I35" s="5">
        <f t="shared" si="23"/>
        <v>1.5395832272928502</v>
      </c>
      <c r="J35" s="4">
        <v>60</v>
      </c>
      <c r="K35" s="4">
        <f>'a1'!R36</f>
        <v>139909</v>
      </c>
      <c r="L35" s="5">
        <f t="shared" si="24"/>
        <v>2.3318166666666666</v>
      </c>
      <c r="M35" s="5">
        <f t="shared" si="25"/>
        <v>1.5270287052530043</v>
      </c>
      <c r="N35" s="4">
        <v>414</v>
      </c>
      <c r="O35" s="4">
        <f>'a1'!X36</f>
        <v>938194</v>
      </c>
      <c r="P35" s="5">
        <f t="shared" si="26"/>
        <v>2.2661690821256038</v>
      </c>
      <c r="Q35" s="5">
        <f t="shared" si="27"/>
        <v>1.5053800457444637</v>
      </c>
      <c r="R35" s="4">
        <v>324</v>
      </c>
      <c r="S35" s="4">
        <f>'a1'!AD36</f>
        <v>749954</v>
      </c>
      <c r="T35" s="5">
        <f t="shared" si="28"/>
        <v>2.3146728395061729</v>
      </c>
      <c r="U35" s="5">
        <f t="shared" si="29"/>
        <v>1.5214048900625279</v>
      </c>
      <c r="V35" s="4">
        <v>3481</v>
      </c>
      <c r="W35" s="4">
        <f>'a1'!AJ36</f>
        <v>7843475</v>
      </c>
      <c r="X35" s="5">
        <f t="shared" si="30"/>
        <v>2.2532246480896294</v>
      </c>
      <c r="Y35" s="5">
        <f t="shared" si="31"/>
        <v>1.5010744978480013</v>
      </c>
      <c r="Z35" s="4">
        <v>5228</v>
      </c>
      <c r="AA35" s="4">
        <f>'a1'!AP36</f>
        <v>12997687</v>
      </c>
      <c r="AB35" s="5">
        <f t="shared" si="32"/>
        <v>2.4861681331293037</v>
      </c>
      <c r="AC35" s="5">
        <f t="shared" si="33"/>
        <v>1.5767587428421965</v>
      </c>
      <c r="AD35" s="4">
        <v>486</v>
      </c>
      <c r="AE35" s="4">
        <f>'a1'!AV36</f>
        <v>1208589</v>
      </c>
      <c r="AF35" s="5">
        <f t="shared" si="34"/>
        <v>2.4868086419753084</v>
      </c>
      <c r="AG35" s="5">
        <f t="shared" si="35"/>
        <v>1.5769618390992561</v>
      </c>
      <c r="AH35" s="4">
        <v>428</v>
      </c>
      <c r="AI35" s="4">
        <f>'a1'!BB36</f>
        <v>1034782</v>
      </c>
      <c r="AJ35" s="5">
        <f t="shared" si="36"/>
        <v>2.417714953271028</v>
      </c>
      <c r="AK35" s="5">
        <f t="shared" si="37"/>
        <v>1.5549003033220581</v>
      </c>
      <c r="AL35" s="4">
        <v>1522</v>
      </c>
      <c r="AM35" s="4">
        <f>'a1'!BH36</f>
        <v>3679092</v>
      </c>
      <c r="AN35" s="5">
        <f t="shared" si="38"/>
        <v>2.4172746386333768</v>
      </c>
      <c r="AO35" s="5">
        <f t="shared" si="39"/>
        <v>1.5547587075277556</v>
      </c>
      <c r="AP35" s="4">
        <v>1910</v>
      </c>
      <c r="AQ35" s="4">
        <f>'a1'!BN36</f>
        <v>4410679</v>
      </c>
      <c r="AR35" s="5">
        <f t="shared" si="40"/>
        <v>2.3092560209424082</v>
      </c>
      <c r="AS35" s="5">
        <f t="shared" si="41"/>
        <v>1.5196236445062337</v>
      </c>
    </row>
    <row r="36" spans="1:45" ht="12.75" customHeight="1">
      <c r="A36" s="1">
        <v>2010</v>
      </c>
      <c r="B36" s="4">
        <v>14253</v>
      </c>
      <c r="C36" s="4">
        <f>'a1'!F37</f>
        <v>34005274</v>
      </c>
      <c r="D36" s="5">
        <f>C36/B36/1000</f>
        <v>2.385832736967656</v>
      </c>
      <c r="E36" s="5">
        <f>D36^0.5</f>
        <v>1.5446141061662153</v>
      </c>
      <c r="F36" s="4">
        <v>220</v>
      </c>
      <c r="G36" s="4">
        <f>'a1'!L37</f>
        <v>521972</v>
      </c>
      <c r="H36" s="5">
        <f t="shared" si="22"/>
        <v>2.3725999999999998</v>
      </c>
      <c r="I36" s="5">
        <f t="shared" si="23"/>
        <v>1.5403246411065428</v>
      </c>
      <c r="J36" s="4">
        <v>61</v>
      </c>
      <c r="K36" s="4">
        <f>'a1'!R37</f>
        <v>141678</v>
      </c>
      <c r="L36" s="5">
        <f t="shared" si="24"/>
        <v>2.322590163934426</v>
      </c>
      <c r="M36" s="5">
        <f t="shared" si="25"/>
        <v>1.5240046469530288</v>
      </c>
      <c r="N36" s="4">
        <v>416</v>
      </c>
      <c r="O36" s="4">
        <f>'a1'!X37</f>
        <v>942073</v>
      </c>
      <c r="P36" s="5">
        <f t="shared" si="26"/>
        <v>2.2645985576923078</v>
      </c>
      <c r="Q36" s="5">
        <f t="shared" si="27"/>
        <v>1.5048583181457009</v>
      </c>
      <c r="R36" s="4">
        <v>327</v>
      </c>
      <c r="S36" s="4">
        <f>'a1'!AD37</f>
        <v>753044</v>
      </c>
      <c r="T36" s="5">
        <f t="shared" si="28"/>
        <v>2.302886850152905</v>
      </c>
      <c r="U36" s="5">
        <f t="shared" si="29"/>
        <v>1.517526556654909</v>
      </c>
      <c r="V36" s="4">
        <v>3508</v>
      </c>
      <c r="W36" s="4">
        <f>'a1'!AJ37</f>
        <v>7929365</v>
      </c>
      <c r="X36" s="5">
        <f t="shared" si="30"/>
        <v>2.2603663055872292</v>
      </c>
      <c r="Y36" s="5">
        <f t="shared" si="31"/>
        <v>1.503451464327076</v>
      </c>
      <c r="Z36" s="4">
        <v>5292</v>
      </c>
      <c r="AA36" s="4">
        <f>'a1'!AP37</f>
        <v>13135063</v>
      </c>
      <c r="AB36" s="5">
        <f t="shared" si="32"/>
        <v>2.4820602796674227</v>
      </c>
      <c r="AC36" s="5">
        <f t="shared" si="33"/>
        <v>1.5754555784494282</v>
      </c>
      <c r="AD36" s="4">
        <v>492</v>
      </c>
      <c r="AE36" s="4">
        <f>'a1'!AV37</f>
        <v>1220930</v>
      </c>
      <c r="AF36" s="5">
        <f t="shared" si="34"/>
        <v>2.4815650406504064</v>
      </c>
      <c r="AG36" s="5">
        <f t="shared" si="35"/>
        <v>1.5752983973363288</v>
      </c>
      <c r="AH36" s="4">
        <v>435</v>
      </c>
      <c r="AI36" s="4">
        <f>'a1'!BB37</f>
        <v>1051425</v>
      </c>
      <c r="AJ36" s="5">
        <f t="shared" si="36"/>
        <v>2.4170689655172413</v>
      </c>
      <c r="AK36" s="5">
        <f t="shared" si="37"/>
        <v>1.5546925630224264</v>
      </c>
      <c r="AL36" s="4">
        <v>1560</v>
      </c>
      <c r="AM36" s="4">
        <f>'a1'!BH37</f>
        <v>3732573</v>
      </c>
      <c r="AN36" s="5">
        <f t="shared" si="38"/>
        <v>2.3926750000000001</v>
      </c>
      <c r="AO36" s="5">
        <f t="shared" si="39"/>
        <v>1.5468273982574785</v>
      </c>
      <c r="AP36" s="4">
        <v>1942</v>
      </c>
      <c r="AQ36" s="4">
        <f>'a1'!BN37</f>
        <v>4465924</v>
      </c>
      <c r="AR36" s="5">
        <f t="shared" si="40"/>
        <v>2.299651905252317</v>
      </c>
      <c r="AS36" s="5">
        <f t="shared" si="41"/>
        <v>1.5164603210279908</v>
      </c>
    </row>
    <row r="37" spans="1:45" ht="12.75" customHeight="1">
      <c r="A37" s="1">
        <v>2011</v>
      </c>
      <c r="B37" s="4">
        <v>14435</v>
      </c>
      <c r="C37" s="4">
        <f>'a1'!F38</f>
        <v>34342780</v>
      </c>
      <c r="D37" s="5">
        <f>C37/B37/1000</f>
        <v>2.3791326636647039</v>
      </c>
      <c r="E37" s="5">
        <f>D37^0.5</f>
        <v>1.5424437311178336</v>
      </c>
      <c r="F37" s="4">
        <v>223</v>
      </c>
      <c r="G37" s="4">
        <f>'a1'!L38</f>
        <v>525037</v>
      </c>
      <c r="H37" s="5">
        <f t="shared" si="22"/>
        <v>2.35442600896861</v>
      </c>
      <c r="I37" s="5">
        <f t="shared" si="23"/>
        <v>1.5344138975415369</v>
      </c>
      <c r="J37" s="4">
        <v>61</v>
      </c>
      <c r="K37" s="4">
        <f>'a1'!R38</f>
        <v>144038</v>
      </c>
      <c r="L37" s="5">
        <f t="shared" si="24"/>
        <v>2.3612786885245902</v>
      </c>
      <c r="M37" s="5">
        <f t="shared" si="25"/>
        <v>1.5366452708821872</v>
      </c>
      <c r="N37" s="4">
        <v>417</v>
      </c>
      <c r="O37" s="4">
        <f>'a1'!X38</f>
        <v>944469</v>
      </c>
      <c r="P37" s="5">
        <f t="shared" si="26"/>
        <v>2.2649136690647484</v>
      </c>
      <c r="Q37" s="5">
        <f t="shared" si="27"/>
        <v>1.5049630125238123</v>
      </c>
      <c r="R37" s="4">
        <v>329</v>
      </c>
      <c r="S37" s="4">
        <f>'a1'!AD38</f>
        <v>755530</v>
      </c>
      <c r="T37" s="5">
        <f t="shared" si="28"/>
        <v>2.2964437689969603</v>
      </c>
      <c r="U37" s="5">
        <f t="shared" si="29"/>
        <v>1.5154021806098077</v>
      </c>
      <c r="V37" s="4">
        <v>3551</v>
      </c>
      <c r="W37" s="4">
        <f>'a1'!AJ38</f>
        <v>8007656</v>
      </c>
      <c r="X37" s="5">
        <f t="shared" si="30"/>
        <v>2.2550425232328921</v>
      </c>
      <c r="Y37" s="5">
        <f t="shared" si="31"/>
        <v>1.5016799003891914</v>
      </c>
      <c r="Z37" s="4">
        <v>5373</v>
      </c>
      <c r="AA37" s="4">
        <f>'a1'!AP38</f>
        <v>13263544</v>
      </c>
      <c r="AB37" s="5">
        <f t="shared" si="32"/>
        <v>2.4685546249767354</v>
      </c>
      <c r="AC37" s="5">
        <f t="shared" si="33"/>
        <v>1.571163462207779</v>
      </c>
      <c r="AD37" s="4">
        <v>497</v>
      </c>
      <c r="AE37" s="4">
        <f>'a1'!AV38</f>
        <v>1233728</v>
      </c>
      <c r="AF37" s="5">
        <f t="shared" si="34"/>
        <v>2.4823501006036217</v>
      </c>
      <c r="AG37" s="5">
        <f t="shared" si="35"/>
        <v>1.5755475558051626</v>
      </c>
      <c r="AH37" s="4">
        <v>441</v>
      </c>
      <c r="AI37" s="4">
        <f>'a1'!BB38</f>
        <v>1066349</v>
      </c>
      <c r="AJ37" s="5">
        <f t="shared" si="36"/>
        <v>2.418024943310658</v>
      </c>
      <c r="AK37" s="5">
        <f t="shared" si="37"/>
        <v>1.5549999817719156</v>
      </c>
      <c r="AL37" s="4">
        <v>1578</v>
      </c>
      <c r="AM37" s="4">
        <f>'a1'!BH38</f>
        <v>3790191</v>
      </c>
      <c r="AN37" s="5">
        <f t="shared" si="38"/>
        <v>2.4018954372623575</v>
      </c>
      <c r="AO37" s="5">
        <f t="shared" si="39"/>
        <v>1.5498049674918317</v>
      </c>
      <c r="AP37" s="4">
        <v>1965</v>
      </c>
      <c r="AQ37" s="4">
        <f>'a1'!BN38</f>
        <v>4499139</v>
      </c>
      <c r="AR37" s="5">
        <f t="shared" si="40"/>
        <v>2.2896381679389313</v>
      </c>
      <c r="AS37" s="5">
        <f t="shared" si="41"/>
        <v>1.5131550376411966</v>
      </c>
    </row>
    <row r="38" spans="1:45" ht="12.75" customHeight="1">
      <c r="A38" s="1">
        <v>2012</v>
      </c>
      <c r="B38" s="4">
        <v>14604</v>
      </c>
      <c r="C38" s="4">
        <f>'a1'!F39</f>
        <v>34751476</v>
      </c>
      <c r="D38" s="5">
        <f>C38/B38/1000</f>
        <v>2.3795861407833474</v>
      </c>
      <c r="E38" s="5">
        <f>D38^0.5</f>
        <v>1.5425907236799226</v>
      </c>
      <c r="F38" s="4">
        <v>225</v>
      </c>
      <c r="G38" s="4">
        <f>'a1'!L39</f>
        <v>526895</v>
      </c>
      <c r="H38" s="5">
        <f t="shared" si="22"/>
        <v>2.3417555555555554</v>
      </c>
      <c r="I38" s="5">
        <f t="shared" si="23"/>
        <v>1.5302795677769325</v>
      </c>
      <c r="J38" s="4">
        <v>61</v>
      </c>
      <c r="K38" s="4">
        <f>'a1'!R39</f>
        <v>145259</v>
      </c>
      <c r="L38" s="5">
        <f t="shared" si="24"/>
        <v>2.3812950819672132</v>
      </c>
      <c r="M38" s="5">
        <f t="shared" si="25"/>
        <v>1.543144543446016</v>
      </c>
      <c r="N38" s="4">
        <v>420</v>
      </c>
      <c r="O38" s="4">
        <f>'a1'!X39</f>
        <v>944835</v>
      </c>
      <c r="P38" s="5">
        <f t="shared" si="26"/>
        <v>2.2496071428571427</v>
      </c>
      <c r="Q38" s="5">
        <f t="shared" si="27"/>
        <v>1.499869041902373</v>
      </c>
      <c r="R38" s="4">
        <v>331</v>
      </c>
      <c r="S38" s="4">
        <f>'a1'!AD39</f>
        <v>756836</v>
      </c>
      <c r="T38" s="5">
        <f t="shared" si="28"/>
        <v>2.2865135951661633</v>
      </c>
      <c r="U38" s="5">
        <f t="shared" si="29"/>
        <v>1.512122215684355</v>
      </c>
      <c r="V38" s="4">
        <v>3597</v>
      </c>
      <c r="W38" s="4">
        <f>'a1'!AJ39</f>
        <v>8084768</v>
      </c>
      <c r="X38" s="5">
        <f t="shared" si="30"/>
        <v>2.2476419238254102</v>
      </c>
      <c r="Y38" s="5">
        <f t="shared" si="31"/>
        <v>1.4992137685551752</v>
      </c>
      <c r="Z38" s="4">
        <v>5445</v>
      </c>
      <c r="AA38" s="4">
        <f>'a1'!AP39</f>
        <v>13409558</v>
      </c>
      <c r="AB38" s="5">
        <f t="shared" si="32"/>
        <v>2.4627287419651056</v>
      </c>
      <c r="AC38" s="5">
        <f t="shared" si="33"/>
        <v>1.5693083642054246</v>
      </c>
      <c r="AD38" s="4">
        <v>501</v>
      </c>
      <c r="AE38" s="4">
        <f>'a1'!AV39</f>
        <v>1250406</v>
      </c>
      <c r="AF38" s="5">
        <f t="shared" ref="AF38:AF39" si="42">AE38/AD38/1000</f>
        <v>2.4958203592814372</v>
      </c>
      <c r="AG38" s="5">
        <f t="shared" ref="AG38:AG39" si="43">AF38^0.5</f>
        <v>1.5798165587439059</v>
      </c>
      <c r="AH38" s="4">
        <v>445</v>
      </c>
      <c r="AI38" s="4">
        <f>'a1'!BB39</f>
        <v>1087223</v>
      </c>
      <c r="AJ38" s="5">
        <f t="shared" si="36"/>
        <v>2.4431977528089885</v>
      </c>
      <c r="AK38" s="5">
        <f t="shared" si="37"/>
        <v>1.5630731757691283</v>
      </c>
      <c r="AL38" s="4">
        <v>1592</v>
      </c>
      <c r="AM38" s="4">
        <f>'a1'!BH39</f>
        <v>3888552</v>
      </c>
      <c r="AN38" s="5">
        <f t="shared" si="38"/>
        <v>2.4425577889447236</v>
      </c>
      <c r="AO38" s="5">
        <f t="shared" si="39"/>
        <v>1.5628684490208136</v>
      </c>
      <c r="AP38" s="4">
        <v>1986</v>
      </c>
      <c r="AQ38" s="4">
        <f>'a1'!BN39</f>
        <v>4542578</v>
      </c>
      <c r="AR38" s="5">
        <f t="shared" si="40"/>
        <v>2.2873001007049347</v>
      </c>
      <c r="AS38" s="5">
        <f t="shared" si="41"/>
        <v>1.5123822601131418</v>
      </c>
    </row>
    <row r="39" spans="1:45" ht="12.75" customHeight="1">
      <c r="A39" s="1">
        <v>2013</v>
      </c>
      <c r="B39" s="4">
        <v>14834</v>
      </c>
      <c r="C39" s="4">
        <f>'a1'!F40</f>
        <v>35155499</v>
      </c>
      <c r="D39" s="5">
        <f t="shared" ref="D39" si="44">C39/B39/1000</f>
        <v>2.3699271268707025</v>
      </c>
      <c r="E39" s="5">
        <f t="shared" ref="E39" si="45">D39^0.5</f>
        <v>1.5394567635600236</v>
      </c>
      <c r="F39" s="4">
        <v>228</v>
      </c>
      <c r="G39" s="4">
        <f>'a1'!L40</f>
        <v>528017</v>
      </c>
      <c r="H39" s="5">
        <f t="shared" ref="H39:H40" si="46">G39/F39/1000</f>
        <v>2.3158640350877193</v>
      </c>
      <c r="I39" s="5">
        <f t="shared" ref="I39:I40" si="47">H39^0.5</f>
        <v>1.5217963185287706</v>
      </c>
      <c r="J39" s="4">
        <v>62</v>
      </c>
      <c r="K39" s="4">
        <f>'a1'!R40</f>
        <v>145441</v>
      </c>
      <c r="L39" s="5">
        <f t="shared" ref="L39:L40" si="48">K39/J39/1000</f>
        <v>2.3458225806451614</v>
      </c>
      <c r="M39" s="5">
        <f t="shared" ref="M39:M40" si="49">L39^0.5</f>
        <v>1.5316078416635119</v>
      </c>
      <c r="N39" s="4">
        <v>422</v>
      </c>
      <c r="O39" s="4">
        <f>'a1'!X40</f>
        <v>942991</v>
      </c>
      <c r="P39" s="5">
        <f t="shared" ref="P39:P40" si="50">O39/N39/1000</f>
        <v>2.2345758293838864</v>
      </c>
      <c r="Q39" s="5">
        <f t="shared" ref="Q39:Q40" si="51">P39^0.5</f>
        <v>1.4948497681653119</v>
      </c>
      <c r="R39" s="4">
        <v>334</v>
      </c>
      <c r="S39" s="4">
        <f>'a1'!AD40</f>
        <v>755718</v>
      </c>
      <c r="T39" s="5">
        <f t="shared" ref="T39:T40" si="52">S39/R39/1000</f>
        <v>2.2626287425149698</v>
      </c>
      <c r="U39" s="5">
        <f t="shared" ref="U39:U40" si="53">T39^0.5</f>
        <v>1.5042036905003822</v>
      </c>
      <c r="V39" s="4">
        <v>3645</v>
      </c>
      <c r="W39" s="4">
        <f>'a1'!AJ40</f>
        <v>8154761</v>
      </c>
      <c r="X39" s="5">
        <f t="shared" ref="X39:X40" si="54">W39/V39/1000</f>
        <v>2.2372458161865572</v>
      </c>
      <c r="Y39" s="5">
        <f t="shared" ref="Y39:Y40" si="55">X39^0.5</f>
        <v>1.4957425634735937</v>
      </c>
      <c r="Z39" s="4">
        <v>5537</v>
      </c>
      <c r="AA39" s="4">
        <f>'a1'!AP40</f>
        <v>13551004</v>
      </c>
      <c r="AB39" s="5">
        <f t="shared" ref="AB39:AB40" si="56">AA39/Z39/1000</f>
        <v>2.4473548853169587</v>
      </c>
      <c r="AC39" s="5">
        <f t="shared" ref="AC39:AC40" si="57">AB39^0.5</f>
        <v>1.564402405174883</v>
      </c>
      <c r="AD39" s="4">
        <v>506</v>
      </c>
      <c r="AE39" s="4">
        <f>'a1'!AV40</f>
        <v>1265342</v>
      </c>
      <c r="AF39" s="5">
        <f t="shared" si="42"/>
        <v>2.500675889328063</v>
      </c>
      <c r="AG39" s="5">
        <f t="shared" si="43"/>
        <v>1.5813525506123114</v>
      </c>
      <c r="AH39" s="4">
        <v>451</v>
      </c>
      <c r="AI39" s="4">
        <f>'a1'!BB40</f>
        <v>1106122</v>
      </c>
      <c r="AJ39" s="5">
        <f t="shared" ref="AJ39:AJ40" si="58">AI39/AH39/1000</f>
        <v>2.4525986696230597</v>
      </c>
      <c r="AK39" s="5">
        <f t="shared" ref="AK39:AK40" si="59">AJ39^0.5</f>
        <v>1.5660774788059049</v>
      </c>
      <c r="AL39" s="4">
        <v>1630</v>
      </c>
      <c r="AM39" s="4">
        <f>'a1'!BH40</f>
        <v>4007748</v>
      </c>
      <c r="AN39" s="5">
        <f t="shared" ref="AN39:AN40" si="60">AM39/AL39/1000</f>
        <v>2.4587411042944787</v>
      </c>
      <c r="AO39" s="5">
        <f t="shared" ref="AO39:AO40" si="61">AN39^0.5</f>
        <v>1.5680373414859987</v>
      </c>
      <c r="AP39" s="4">
        <v>2018</v>
      </c>
      <c r="AQ39" s="4">
        <f>'a1'!BN40</f>
        <v>4582607</v>
      </c>
      <c r="AR39" s="5">
        <f t="shared" ref="AR39:AR40" si="62">AQ39/AP39/1000</f>
        <v>2.2708657086223982</v>
      </c>
      <c r="AS39" s="5">
        <f t="shared" ref="AS39:AS40" si="63">AR39^0.5</f>
        <v>1.5069391854425971</v>
      </c>
    </row>
    <row r="40" spans="1:45" ht="12.75" customHeight="1">
      <c r="A40" s="1">
        <v>2014</v>
      </c>
      <c r="B40" s="19">
        <f>B39*((B39/B34)^(1/5))</f>
        <v>15032.961768665267</v>
      </c>
      <c r="C40" s="4">
        <f>'a1'!F41</f>
        <v>35543658</v>
      </c>
      <c r="D40" s="5">
        <f>C40/B40/1000</f>
        <v>2.3643815867400972</v>
      </c>
      <c r="E40" s="5">
        <f>D40^0.5</f>
        <v>1.5376545732836413</v>
      </c>
      <c r="F40" s="19">
        <f>F39*((F39/F34)^(1/5))</f>
        <v>230.69284470594349</v>
      </c>
      <c r="G40" s="4">
        <f>'a1'!L41</f>
        <v>529069</v>
      </c>
      <c r="H40" s="5">
        <f t="shared" si="46"/>
        <v>2.2933914602959908</v>
      </c>
      <c r="I40" s="5">
        <f t="shared" si="47"/>
        <v>1.5143947504848234</v>
      </c>
      <c r="J40" s="19">
        <f>J39*((J39/J34)^(1/5))</f>
        <v>62.618062402781433</v>
      </c>
      <c r="K40" s="4">
        <f>'a1'!R41</f>
        <v>146162</v>
      </c>
      <c r="L40" s="5">
        <f t="shared" si="48"/>
        <v>2.3341827324492179</v>
      </c>
      <c r="M40" s="5">
        <f t="shared" si="49"/>
        <v>1.5278032374783141</v>
      </c>
      <c r="N40" s="19">
        <f>N39*((N39/N34)^(1/5))</f>
        <v>424.23507931760417</v>
      </c>
      <c r="O40" s="4">
        <f>'a1'!X41</f>
        <v>942387</v>
      </c>
      <c r="P40" s="5">
        <f t="shared" si="50"/>
        <v>2.2213792445355063</v>
      </c>
      <c r="Q40" s="5">
        <f t="shared" si="51"/>
        <v>1.4904292148691618</v>
      </c>
      <c r="R40" s="19">
        <f>R39*((R39/R34)^(1/5))</f>
        <v>336.24455145299777</v>
      </c>
      <c r="S40" s="4">
        <f>'a1'!AD41</f>
        <v>754578</v>
      </c>
      <c r="T40" s="5">
        <f t="shared" si="52"/>
        <v>2.2441345048991206</v>
      </c>
      <c r="U40" s="5">
        <f t="shared" si="53"/>
        <v>1.4980435590793482</v>
      </c>
      <c r="V40" s="19">
        <f>V39*((V39/V34)^(1/5))</f>
        <v>3686.3722989470793</v>
      </c>
      <c r="W40" s="4">
        <f>'a1'!AJ41</f>
        <v>8214885</v>
      </c>
      <c r="X40" s="5">
        <f t="shared" si="54"/>
        <v>2.2284469212039104</v>
      </c>
      <c r="Y40" s="5">
        <f t="shared" si="55"/>
        <v>1.492798352492362</v>
      </c>
      <c r="Z40" s="19">
        <f>Z39*((Z39/Z34)^(1/5))</f>
        <v>5615.2077417693818</v>
      </c>
      <c r="AA40" s="4">
        <f>'a1'!AP41</f>
        <v>13677687</v>
      </c>
      <c r="AB40" s="5">
        <f t="shared" si="56"/>
        <v>2.435829203300337</v>
      </c>
      <c r="AC40" s="5">
        <f t="shared" si="57"/>
        <v>1.5607143246924906</v>
      </c>
      <c r="AD40" s="19">
        <f>AD39*((AD39/AD34)^(1/5))</f>
        <v>511.15381315273129</v>
      </c>
      <c r="AE40" s="4">
        <f>'a1'!AV41</f>
        <v>1280242</v>
      </c>
      <c r="AF40" s="5">
        <f t="shared" ref="AF40" si="64">AE40/AD40/1000</f>
        <v>2.5046120503408384</v>
      </c>
      <c r="AG40" s="5">
        <f t="shared" ref="AG40" si="65">AF40^0.5</f>
        <v>1.5825966164316283</v>
      </c>
      <c r="AH40" s="19">
        <f>AH39*((AH39/AH34)^(1/5))</f>
        <v>457.25180769378574</v>
      </c>
      <c r="AI40" s="4">
        <f>'a1'!BB41</f>
        <v>1122283</v>
      </c>
      <c r="AJ40" s="5">
        <f t="shared" si="58"/>
        <v>2.4544091048221182</v>
      </c>
      <c r="AK40" s="5">
        <f t="shared" si="59"/>
        <v>1.5666553880231984</v>
      </c>
      <c r="AL40" s="19">
        <f>AL39*((AL39/AL34)^(1/5))</f>
        <v>1659.3178938869303</v>
      </c>
      <c r="AM40" s="4">
        <f>'a1'!BH41</f>
        <v>4120897</v>
      </c>
      <c r="AN40" s="5">
        <f t="shared" si="60"/>
        <v>2.4834885558588495</v>
      </c>
      <c r="AO40" s="5">
        <f t="shared" si="61"/>
        <v>1.575908803154183</v>
      </c>
      <c r="AP40" s="19">
        <f>AP39*((AP39/AP34)^(1/5))</f>
        <v>2048.7578790639068</v>
      </c>
      <c r="AQ40" s="4">
        <f>'a1'!BN41</f>
        <v>4638415</v>
      </c>
      <c r="AR40" s="5">
        <f t="shared" si="62"/>
        <v>2.2640132576912051</v>
      </c>
      <c r="AS40" s="5">
        <f t="shared" si="63"/>
        <v>1.5046638354433874</v>
      </c>
    </row>
    <row r="41" spans="1:45" ht="12.75" customHeight="1">
      <c r="R41" s="19"/>
    </row>
    <row r="42" spans="1:45" ht="12.75" customHeight="1">
      <c r="B42" s="4" t="s">
        <v>666</v>
      </c>
      <c r="R42" s="4" t="s">
        <v>666</v>
      </c>
      <c r="AH42" s="4" t="s">
        <v>666</v>
      </c>
    </row>
    <row r="43" spans="1:45" s="5" customFormat="1" ht="12.75" customHeight="1">
      <c r="A43" s="5" t="s">
        <v>1095</v>
      </c>
      <c r="B43" s="5">
        <f>(POWER(B40/B7, 1/33)-1)*100</f>
        <v>1.5219519038695006</v>
      </c>
      <c r="C43" s="5">
        <f>(POWER(C40/C7, 1/33)-1)*100</f>
        <v>1.0941711934051135</v>
      </c>
      <c r="D43" s="5">
        <f>(POWER(D40/D7, 1/33)-1)*100</f>
        <v>-0.42136769678094987</v>
      </c>
      <c r="E43" s="5">
        <f>(POWER(E40/E7, 1/33)-1)*100</f>
        <v>-0.21090625563380261</v>
      </c>
      <c r="F43" s="5">
        <f t="shared" ref="F43:AS43" si="66">(POWER(F40/F7, 1/33)-1)*100</f>
        <v>1.0769420035933841</v>
      </c>
      <c r="G43" s="5">
        <f t="shared" si="66"/>
        <v>-0.25354549021541217</v>
      </c>
      <c r="H43" s="5">
        <f t="shared" si="66"/>
        <v>-1.316311581489582</v>
      </c>
      <c r="I43" s="5">
        <f t="shared" si="66"/>
        <v>-0.66033600896848732</v>
      </c>
      <c r="J43" s="5">
        <f t="shared" si="66"/>
        <v>1.2915472445551801</v>
      </c>
      <c r="K43" s="5">
        <f t="shared" si="66"/>
        <v>0.51057650483152806</v>
      </c>
      <c r="L43" s="5">
        <f t="shared" si="66"/>
        <v>-0.77101274584945312</v>
      </c>
      <c r="M43" s="5">
        <f t="shared" si="66"/>
        <v>-0.38625232722616643</v>
      </c>
      <c r="N43" s="5">
        <f t="shared" si="66"/>
        <v>1.1174334263665431</v>
      </c>
      <c r="O43" s="5">
        <f t="shared" si="66"/>
        <v>0.29578639901131076</v>
      </c>
      <c r="P43" s="5">
        <f t="shared" si="66"/>
        <v>-0.81256713062595187</v>
      </c>
      <c r="Q43" s="5">
        <f t="shared" si="66"/>
        <v>-0.4071122673039218</v>
      </c>
      <c r="R43" s="5">
        <f t="shared" si="66"/>
        <v>1.1045943037749417</v>
      </c>
      <c r="S43" s="5">
        <f t="shared" si="66"/>
        <v>0.19996697344979442</v>
      </c>
      <c r="T43" s="5">
        <f t="shared" si="66"/>
        <v>-0.89474403864097107</v>
      </c>
      <c r="U43" s="5">
        <f t="shared" si="66"/>
        <v>-0.44837723002250085</v>
      </c>
      <c r="V43" s="5">
        <f t="shared" si="66"/>
        <v>1.3269834673929282</v>
      </c>
      <c r="W43" s="5">
        <f t="shared" si="66"/>
        <v>0.68997307645382033</v>
      </c>
      <c r="X43" s="5">
        <f t="shared" si="66"/>
        <v>-0.62866806959085419</v>
      </c>
      <c r="Y43" s="5">
        <f t="shared" si="66"/>
        <v>-0.31482962325382058</v>
      </c>
      <c r="Z43" s="5">
        <f t="shared" si="66"/>
        <v>1.6594920769147148</v>
      </c>
      <c r="AA43" s="5">
        <f t="shared" si="66"/>
        <v>1.3410916244729787</v>
      </c>
      <c r="AB43" s="5">
        <f t="shared" si="66"/>
        <v>-0.31320287553753268</v>
      </c>
      <c r="AC43" s="5">
        <f t="shared" si="66"/>
        <v>-0.15672425022180692</v>
      </c>
      <c r="AD43" s="5">
        <f t="shared" si="66"/>
        <v>0.8864817587843854</v>
      </c>
      <c r="AE43" s="5">
        <f t="shared" si="66"/>
        <v>0.64486204978508876</v>
      </c>
      <c r="AF43" s="5">
        <f t="shared" si="66"/>
        <v>-0.23949661519271359</v>
      </c>
      <c r="AG43" s="5">
        <f t="shared" si="66"/>
        <v>-0.11982009186842779</v>
      </c>
      <c r="AH43" s="5">
        <f t="shared" si="66"/>
        <v>0.72726884478970799</v>
      </c>
      <c r="AI43" s="5">
        <f t="shared" si="66"/>
        <v>0.4248534473505261</v>
      </c>
      <c r="AJ43" s="5">
        <f t="shared" si="66"/>
        <v>-0.300231904336834</v>
      </c>
      <c r="AK43" s="5">
        <f t="shared" si="66"/>
        <v>-0.15022879562358593</v>
      </c>
      <c r="AL43" s="5">
        <f t="shared" si="66"/>
        <v>1.9090996568011498</v>
      </c>
      <c r="AM43" s="5">
        <f t="shared" si="66"/>
        <v>1.7948168535733444</v>
      </c>
      <c r="AN43" s="5">
        <f t="shared" si="66"/>
        <v>-0.11214190255107725</v>
      </c>
      <c r="AO43" s="5">
        <f t="shared" si="66"/>
        <v>-5.6086679853817323E-2</v>
      </c>
      <c r="AP43" s="5">
        <f t="shared" si="66"/>
        <v>1.8413564472979482</v>
      </c>
      <c r="AQ43" s="5">
        <f t="shared" si="66"/>
        <v>1.5122692733586351</v>
      </c>
      <c r="AR43" s="5">
        <f t="shared" si="66"/>
        <v>-0.32313706869134817</v>
      </c>
      <c r="AS43" s="5">
        <f t="shared" si="66"/>
        <v>-0.16169926761140374</v>
      </c>
    </row>
    <row r="44" spans="1:45" ht="12.75" customHeight="1">
      <c r="B44" s="4" t="s">
        <v>1125</v>
      </c>
      <c r="R44" s="4" t="s">
        <v>301</v>
      </c>
      <c r="AH44" s="4" t="s">
        <v>301</v>
      </c>
    </row>
    <row r="45" spans="1:45" ht="12.75" customHeight="1">
      <c r="B45" s="4" t="s">
        <v>1124</v>
      </c>
    </row>
    <row r="46" spans="1:45" ht="12.75" customHeight="1">
      <c r="B46" s="4" t="s">
        <v>318</v>
      </c>
    </row>
    <row r="47" spans="1:45" ht="12.75" customHeight="1">
      <c r="B47" s="4" t="s">
        <v>1042</v>
      </c>
    </row>
    <row r="48" spans="1:45" ht="12.75" customHeight="1">
      <c r="B48" s="4" t="s">
        <v>1126</v>
      </c>
    </row>
  </sheetData>
  <phoneticPr fontId="2" type="noConversion"/>
  <pageMargins left="0.35433070866141736" right="0.35433070866141736" top="0.59055118110236227" bottom="0.59055118110236227" header="0.51181102362204722" footer="0.51181102362204722"/>
  <pageSetup scale="68" orientation="landscape" r:id="rId1"/>
  <headerFooter alignWithMargins="0"/>
  <colBreaks count="2" manualBreakCount="2">
    <brk id="17" max="1048575" man="1"/>
    <brk id="33" max="1048575" man="1"/>
  </colBreaks>
</worksheet>
</file>

<file path=xl/worksheets/sheet16.xml><?xml version="1.0" encoding="utf-8"?>
<worksheet xmlns="http://schemas.openxmlformats.org/spreadsheetml/2006/main" xmlns:r="http://schemas.openxmlformats.org/officeDocument/2006/relationships">
  <dimension ref="A1:L91"/>
  <sheetViews>
    <sheetView view="pageBreakPreview" topLeftCell="A10" zoomScale="85" zoomScaleSheetLayoutView="85" workbookViewId="0">
      <selection activeCell="O54" sqref="O54"/>
    </sheetView>
  </sheetViews>
  <sheetFormatPr defaultColWidth="8.875" defaultRowHeight="12.75"/>
  <cols>
    <col min="1" max="6" width="8.875" style="1"/>
    <col min="7" max="7" width="9.875" style="1" customWidth="1"/>
    <col min="8" max="13" width="8.875" style="1"/>
    <col min="14" max="25" width="8.875" style="1" customWidth="1"/>
    <col min="26" max="16384" width="8.875" style="1"/>
  </cols>
  <sheetData>
    <row r="1" spans="1:12">
      <c r="B1" s="1" t="s">
        <v>340</v>
      </c>
    </row>
    <row r="3" spans="1:12">
      <c r="B3" s="1" t="s">
        <v>272</v>
      </c>
      <c r="C3" s="1" t="s">
        <v>366</v>
      </c>
      <c r="D3" s="1" t="s">
        <v>367</v>
      </c>
      <c r="E3" s="1" t="s">
        <v>368</v>
      </c>
      <c r="F3" s="1" t="s">
        <v>369</v>
      </c>
      <c r="G3" s="1" t="s">
        <v>370</v>
      </c>
      <c r="H3" s="1" t="s">
        <v>371</v>
      </c>
      <c r="I3" s="1" t="s">
        <v>372</v>
      </c>
      <c r="J3" s="1" t="s">
        <v>373</v>
      </c>
      <c r="K3" s="1" t="s">
        <v>374</v>
      </c>
      <c r="L3" s="1" t="s">
        <v>375</v>
      </c>
    </row>
    <row r="4" spans="1:12" ht="16.5" customHeight="1">
      <c r="A4" s="1">
        <v>1981</v>
      </c>
      <c r="B4" s="11">
        <v>75.599999999999994</v>
      </c>
      <c r="C4" s="11">
        <v>75.599999999999994</v>
      </c>
      <c r="D4" s="11">
        <v>76.7</v>
      </c>
      <c r="E4" s="11">
        <v>74.599999999999994</v>
      </c>
      <c r="F4" s="11">
        <v>75.099999999999994</v>
      </c>
      <c r="G4" s="11">
        <v>75.099999999999994</v>
      </c>
      <c r="H4" s="11">
        <v>75.900000000000006</v>
      </c>
      <c r="I4" s="11">
        <v>75.2</v>
      </c>
      <c r="J4" s="11">
        <v>76.3</v>
      </c>
      <c r="K4" s="11">
        <v>75.5</v>
      </c>
      <c r="L4" s="11">
        <v>76.2</v>
      </c>
    </row>
    <row r="5" spans="1:12" ht="16.5" customHeight="1">
      <c r="A5" s="1">
        <v>1982</v>
      </c>
      <c r="B5" s="11">
        <v>75.8</v>
      </c>
      <c r="C5" s="11">
        <v>75.3</v>
      </c>
      <c r="D5" s="11">
        <v>77.099999999999994</v>
      </c>
      <c r="E5" s="11">
        <v>75.099999999999994</v>
      </c>
      <c r="F5" s="11">
        <v>75.3</v>
      </c>
      <c r="G5" s="11">
        <v>75.400000000000006</v>
      </c>
      <c r="H5" s="11">
        <v>76.099999999999994</v>
      </c>
      <c r="I5" s="11">
        <v>75.900000000000006</v>
      </c>
      <c r="J5" s="11">
        <v>75.7</v>
      </c>
      <c r="K5" s="11">
        <v>75.900000000000006</v>
      </c>
      <c r="L5" s="11">
        <v>76.3</v>
      </c>
    </row>
    <row r="6" spans="1:12" ht="16.5" customHeight="1">
      <c r="A6" s="1">
        <v>1983</v>
      </c>
      <c r="B6" s="11">
        <v>76.099999999999994</v>
      </c>
      <c r="C6" s="11">
        <v>75.099999999999994</v>
      </c>
      <c r="D6" s="11">
        <v>76</v>
      </c>
      <c r="E6" s="11">
        <v>75.099999999999994</v>
      </c>
      <c r="F6" s="11">
        <v>75.8</v>
      </c>
      <c r="G6" s="11">
        <v>75.5</v>
      </c>
      <c r="H6" s="11">
        <v>76.3</v>
      </c>
      <c r="I6" s="11">
        <v>76</v>
      </c>
      <c r="J6" s="11">
        <v>76.900000000000006</v>
      </c>
      <c r="K6" s="11">
        <v>76.599999999999994</v>
      </c>
      <c r="L6" s="11">
        <v>77.2</v>
      </c>
    </row>
    <row r="7" spans="1:12" ht="16.5" customHeight="1">
      <c r="A7" s="1">
        <v>1984</v>
      </c>
      <c r="B7" s="11">
        <v>76.400000000000006</v>
      </c>
      <c r="C7" s="11">
        <v>75.400000000000006</v>
      </c>
      <c r="D7" s="11">
        <v>76.400000000000006</v>
      </c>
      <c r="E7" s="11">
        <v>75.900000000000006</v>
      </c>
      <c r="F7" s="11">
        <v>76</v>
      </c>
      <c r="G7" s="11">
        <v>75.8</v>
      </c>
      <c r="H7" s="11">
        <v>76.7</v>
      </c>
      <c r="I7" s="11">
        <v>76.8</v>
      </c>
      <c r="J7" s="11">
        <v>77.099999999999994</v>
      </c>
      <c r="K7" s="11">
        <v>76.8</v>
      </c>
      <c r="L7" s="11">
        <v>77.2</v>
      </c>
    </row>
    <row r="8" spans="1:12" ht="16.5" customHeight="1">
      <c r="A8" s="1">
        <v>1985</v>
      </c>
      <c r="B8" s="11">
        <v>76.400000000000006</v>
      </c>
      <c r="C8" s="11">
        <v>75.599999999999994</v>
      </c>
      <c r="D8" s="11">
        <v>76.400000000000006</v>
      </c>
      <c r="E8" s="11">
        <v>75.400000000000006</v>
      </c>
      <c r="F8" s="11">
        <v>76.3</v>
      </c>
      <c r="G8" s="11">
        <v>75.8</v>
      </c>
      <c r="H8" s="11">
        <v>76.7</v>
      </c>
      <c r="I8" s="11">
        <v>76.400000000000006</v>
      </c>
      <c r="J8" s="11">
        <v>76.7</v>
      </c>
      <c r="K8" s="11">
        <v>76.7</v>
      </c>
      <c r="L8" s="11">
        <v>77.3</v>
      </c>
    </row>
    <row r="9" spans="1:12" ht="16.5" customHeight="1">
      <c r="A9" s="1">
        <v>1986</v>
      </c>
      <c r="B9" s="11">
        <v>76.599999999999994</v>
      </c>
      <c r="C9" s="11">
        <v>76.2</v>
      </c>
      <c r="D9" s="11">
        <v>75.8</v>
      </c>
      <c r="E9" s="11">
        <v>75.900000000000006</v>
      </c>
      <c r="F9" s="11">
        <v>76.099999999999994</v>
      </c>
      <c r="G9" s="11">
        <v>75.900000000000006</v>
      </c>
      <c r="H9" s="11">
        <v>76.900000000000006</v>
      </c>
      <c r="I9" s="11">
        <v>76.5</v>
      </c>
      <c r="J9" s="11">
        <v>76.900000000000006</v>
      </c>
      <c r="K9" s="11">
        <v>76.7</v>
      </c>
      <c r="L9" s="11">
        <v>77.599999999999994</v>
      </c>
    </row>
    <row r="10" spans="1:12" ht="16.5" customHeight="1">
      <c r="A10" s="1">
        <v>1987</v>
      </c>
      <c r="B10" s="11">
        <v>76.900000000000006</v>
      </c>
      <c r="C10" s="11">
        <v>76</v>
      </c>
      <c r="D10" s="11">
        <v>77.2</v>
      </c>
      <c r="E10" s="11">
        <v>76.3</v>
      </c>
      <c r="F10" s="11">
        <v>76.599999999999994</v>
      </c>
      <c r="G10" s="11">
        <v>76.099999999999994</v>
      </c>
      <c r="H10" s="11">
        <v>77.2</v>
      </c>
      <c r="I10" s="11">
        <v>76.8</v>
      </c>
      <c r="J10" s="11">
        <v>77.5</v>
      </c>
      <c r="K10" s="11">
        <v>77.3</v>
      </c>
      <c r="L10" s="11">
        <v>77.7</v>
      </c>
    </row>
    <row r="11" spans="1:12" ht="16.5" customHeight="1">
      <c r="A11" s="1">
        <v>1988</v>
      </c>
      <c r="B11" s="11">
        <v>77</v>
      </c>
      <c r="C11" s="11">
        <v>76.3</v>
      </c>
      <c r="D11" s="11">
        <v>77</v>
      </c>
      <c r="E11" s="11">
        <v>76.099999999999994</v>
      </c>
      <c r="F11" s="11">
        <v>76.8</v>
      </c>
      <c r="G11" s="11">
        <v>76.5</v>
      </c>
      <c r="H11" s="11">
        <v>77.2</v>
      </c>
      <c r="I11" s="11">
        <v>76.7</v>
      </c>
      <c r="J11" s="11">
        <v>77.3</v>
      </c>
      <c r="K11" s="11">
        <v>77.2</v>
      </c>
      <c r="L11" s="11">
        <v>77.7</v>
      </c>
    </row>
    <row r="12" spans="1:12" ht="16.5" customHeight="1">
      <c r="A12" s="1">
        <v>1989</v>
      </c>
      <c r="B12" s="11">
        <v>77.3</v>
      </c>
      <c r="C12" s="11">
        <v>76.2</v>
      </c>
      <c r="D12" s="11">
        <v>76.900000000000006</v>
      </c>
      <c r="E12" s="11">
        <v>76.3</v>
      </c>
      <c r="F12" s="11">
        <v>76.900000000000006</v>
      </c>
      <c r="G12" s="11">
        <v>76.7</v>
      </c>
      <c r="H12" s="11">
        <v>77.5</v>
      </c>
      <c r="I12" s="11">
        <v>77.3</v>
      </c>
      <c r="J12" s="11">
        <v>78</v>
      </c>
      <c r="K12" s="11">
        <v>77.7</v>
      </c>
      <c r="L12" s="11">
        <v>77.900000000000006</v>
      </c>
    </row>
    <row r="13" spans="1:12" ht="16.5" customHeight="1">
      <c r="A13" s="1">
        <v>1990</v>
      </c>
      <c r="B13" s="11">
        <v>77.599999999999994</v>
      </c>
      <c r="C13" s="11">
        <v>76.099999999999994</v>
      </c>
      <c r="D13" s="11">
        <v>76.599999999999994</v>
      </c>
      <c r="E13" s="11">
        <v>76.7</v>
      </c>
      <c r="F13" s="11">
        <v>77.3</v>
      </c>
      <c r="G13" s="11">
        <v>77.099999999999994</v>
      </c>
      <c r="H13" s="11">
        <v>77.900000000000006</v>
      </c>
      <c r="I13" s="11">
        <v>77.5</v>
      </c>
      <c r="J13" s="11">
        <v>78</v>
      </c>
      <c r="K13" s="11">
        <v>77.900000000000006</v>
      </c>
      <c r="L13" s="11">
        <v>78.099999999999994</v>
      </c>
    </row>
    <row r="14" spans="1:12" ht="16.5" customHeight="1">
      <c r="A14" s="1">
        <v>1991</v>
      </c>
      <c r="B14" s="11">
        <v>77.8</v>
      </c>
      <c r="C14" s="11">
        <v>76.7</v>
      </c>
      <c r="D14" s="11">
        <v>76.400000000000006</v>
      </c>
      <c r="E14" s="11">
        <v>77.3</v>
      </c>
      <c r="F14" s="11">
        <v>77.7</v>
      </c>
      <c r="G14" s="11">
        <v>77.3</v>
      </c>
      <c r="H14" s="11">
        <v>78</v>
      </c>
      <c r="I14" s="11">
        <v>77.599999999999994</v>
      </c>
      <c r="J14" s="11">
        <v>78.099999999999994</v>
      </c>
      <c r="K14" s="11">
        <v>78</v>
      </c>
      <c r="L14" s="11">
        <v>78.400000000000006</v>
      </c>
    </row>
    <row r="15" spans="1:12" ht="16.5" customHeight="1">
      <c r="A15" s="1">
        <v>1992</v>
      </c>
      <c r="B15" s="11">
        <v>78</v>
      </c>
      <c r="C15" s="11">
        <v>76.900000000000006</v>
      </c>
      <c r="D15" s="11">
        <v>77.5</v>
      </c>
      <c r="E15" s="11">
        <v>77</v>
      </c>
      <c r="F15" s="11">
        <v>77.599999999999994</v>
      </c>
      <c r="G15" s="11">
        <v>77.7</v>
      </c>
      <c r="H15" s="11">
        <v>78.2</v>
      </c>
      <c r="I15" s="11">
        <v>77.900000000000006</v>
      </c>
      <c r="J15" s="11">
        <v>78.900000000000006</v>
      </c>
      <c r="K15" s="11">
        <v>78.3</v>
      </c>
      <c r="L15" s="11">
        <v>78.400000000000006</v>
      </c>
    </row>
    <row r="16" spans="1:12" ht="16.5" customHeight="1">
      <c r="A16" s="1">
        <v>1993</v>
      </c>
      <c r="B16" s="11">
        <v>77.900000000000006</v>
      </c>
      <c r="C16" s="11">
        <v>76.8</v>
      </c>
      <c r="D16" s="11">
        <v>77.099999999999994</v>
      </c>
      <c r="E16" s="11">
        <v>77.400000000000006</v>
      </c>
      <c r="F16" s="11">
        <v>77.5</v>
      </c>
      <c r="G16" s="11">
        <v>77.400000000000006</v>
      </c>
      <c r="H16" s="11">
        <v>78.099999999999994</v>
      </c>
      <c r="I16" s="11">
        <v>77.599999999999994</v>
      </c>
      <c r="J16" s="11">
        <v>78.5</v>
      </c>
      <c r="K16" s="11">
        <v>78.2</v>
      </c>
      <c r="L16" s="11">
        <v>78.3</v>
      </c>
    </row>
    <row r="17" spans="1:12" ht="16.5" customHeight="1">
      <c r="A17" s="1">
        <v>1994</v>
      </c>
      <c r="B17" s="11">
        <v>78</v>
      </c>
      <c r="C17" s="11">
        <v>76.599999999999994</v>
      </c>
      <c r="D17" s="11">
        <v>78</v>
      </c>
      <c r="E17" s="11">
        <v>77.2</v>
      </c>
      <c r="F17" s="11">
        <v>77.599999999999994</v>
      </c>
      <c r="G17" s="11">
        <v>77.7</v>
      </c>
      <c r="H17" s="11">
        <v>78.2</v>
      </c>
      <c r="I17" s="11">
        <v>77.900000000000006</v>
      </c>
      <c r="J17" s="11">
        <v>78.400000000000006</v>
      </c>
      <c r="K17" s="11">
        <v>78.3</v>
      </c>
      <c r="L17" s="11">
        <v>78.599999999999994</v>
      </c>
    </row>
    <row r="18" spans="1:12" ht="16.5" customHeight="1">
      <c r="A18" s="1">
        <v>1995</v>
      </c>
      <c r="B18" s="11">
        <v>78.2</v>
      </c>
      <c r="C18" s="11">
        <v>77.2</v>
      </c>
      <c r="D18" s="11">
        <v>77.400000000000006</v>
      </c>
      <c r="E18" s="11">
        <v>77.8</v>
      </c>
      <c r="F18" s="11">
        <v>77.7</v>
      </c>
      <c r="G18" s="11">
        <v>77.7</v>
      </c>
      <c r="H18" s="11">
        <v>78.400000000000006</v>
      </c>
      <c r="I18" s="11">
        <v>77.599999999999994</v>
      </c>
      <c r="J18" s="11">
        <v>78.099999999999994</v>
      </c>
      <c r="K18" s="11">
        <v>78.5</v>
      </c>
      <c r="L18" s="11">
        <v>78.900000000000006</v>
      </c>
    </row>
    <row r="19" spans="1:12" ht="16.5" customHeight="1">
      <c r="A19" s="1">
        <v>1996</v>
      </c>
      <c r="B19" s="11">
        <v>78.400000000000006</v>
      </c>
      <c r="C19" s="11">
        <v>77.5</v>
      </c>
      <c r="D19" s="11">
        <v>77.2</v>
      </c>
      <c r="E19" s="11">
        <v>77.7</v>
      </c>
      <c r="F19" s="11">
        <v>78.099999999999994</v>
      </c>
      <c r="G19" s="11">
        <v>78.099999999999994</v>
      </c>
      <c r="H19" s="11">
        <v>78.599999999999994</v>
      </c>
      <c r="I19" s="11">
        <v>78</v>
      </c>
      <c r="J19" s="11">
        <v>78.3</v>
      </c>
      <c r="K19" s="11">
        <v>78.5</v>
      </c>
      <c r="L19" s="11">
        <v>78.900000000000006</v>
      </c>
    </row>
    <row r="20" spans="1:12" ht="16.5" customHeight="1">
      <c r="A20" s="1">
        <v>1997</v>
      </c>
      <c r="B20" s="11">
        <v>78.599999999999994</v>
      </c>
      <c r="C20" s="11">
        <v>76.900000000000006</v>
      </c>
      <c r="D20" s="11">
        <v>79.400000000000006</v>
      </c>
      <c r="E20" s="11">
        <v>77.8</v>
      </c>
      <c r="F20" s="11">
        <v>78.2</v>
      </c>
      <c r="G20" s="11">
        <v>78</v>
      </c>
      <c r="H20" s="11">
        <v>78.900000000000006</v>
      </c>
      <c r="I20" s="11">
        <v>78</v>
      </c>
      <c r="J20" s="11">
        <v>78.5</v>
      </c>
      <c r="K20" s="11">
        <v>78.900000000000006</v>
      </c>
      <c r="L20" s="11">
        <v>79.3</v>
      </c>
    </row>
    <row r="21" spans="1:12" ht="16.5" customHeight="1">
      <c r="A21" s="1">
        <v>1998</v>
      </c>
      <c r="B21" s="11">
        <v>78.8</v>
      </c>
      <c r="C21" s="11">
        <v>77.3</v>
      </c>
      <c r="D21" s="11">
        <v>77.400000000000006</v>
      </c>
      <c r="E21" s="11">
        <v>77.8</v>
      </c>
      <c r="F21" s="11">
        <v>78</v>
      </c>
      <c r="G21" s="11">
        <v>78.400000000000006</v>
      </c>
      <c r="H21" s="11">
        <v>79.2</v>
      </c>
      <c r="I21" s="11">
        <v>78</v>
      </c>
      <c r="J21" s="11">
        <v>78.5</v>
      </c>
      <c r="K21" s="11">
        <v>79.099999999999994</v>
      </c>
      <c r="L21" s="11">
        <v>79.5</v>
      </c>
    </row>
    <row r="22" spans="1:12" ht="16.5" customHeight="1">
      <c r="A22" s="1">
        <v>1999</v>
      </c>
      <c r="B22" s="11">
        <v>79</v>
      </c>
      <c r="C22" s="11">
        <v>77.7</v>
      </c>
      <c r="D22" s="11">
        <v>78.400000000000006</v>
      </c>
      <c r="E22" s="11">
        <v>78.7</v>
      </c>
      <c r="F22" s="11">
        <v>78.400000000000006</v>
      </c>
      <c r="G22" s="11">
        <v>78.5</v>
      </c>
      <c r="H22" s="11">
        <v>79.400000000000006</v>
      </c>
      <c r="I22" s="11">
        <v>78</v>
      </c>
      <c r="J22" s="11">
        <v>78.5</v>
      </c>
      <c r="K22" s="11">
        <v>79.2</v>
      </c>
      <c r="L22" s="11">
        <v>80</v>
      </c>
    </row>
    <row r="23" spans="1:12" ht="16.5" customHeight="1">
      <c r="A23" s="1">
        <v>2000</v>
      </c>
      <c r="B23" s="11">
        <v>79.400000000000006</v>
      </c>
      <c r="C23" s="11">
        <v>77.3</v>
      </c>
      <c r="D23" s="11">
        <v>78.2</v>
      </c>
      <c r="E23" s="11">
        <v>78.599999999999994</v>
      </c>
      <c r="F23" s="11">
        <v>78.8</v>
      </c>
      <c r="G23" s="11">
        <v>79.2</v>
      </c>
      <c r="H23" s="11">
        <v>79.5</v>
      </c>
      <c r="I23" s="11">
        <v>78.099999999999994</v>
      </c>
      <c r="J23" s="11">
        <v>78.599999999999994</v>
      </c>
      <c r="K23" s="11">
        <v>79.5</v>
      </c>
      <c r="L23" s="11">
        <v>80.5</v>
      </c>
    </row>
    <row r="24" spans="1:12" ht="16.5" customHeight="1">
      <c r="A24" s="1">
        <v>2001</v>
      </c>
      <c r="B24" s="11">
        <v>79.599999999999994</v>
      </c>
      <c r="C24" s="11">
        <v>78.099999999999994</v>
      </c>
      <c r="D24" s="11">
        <v>78.900000000000006</v>
      </c>
      <c r="E24" s="11">
        <v>78.900000000000006</v>
      </c>
      <c r="F24" s="11">
        <v>79</v>
      </c>
      <c r="G24" s="11">
        <v>79.400000000000006</v>
      </c>
      <c r="H24" s="11">
        <v>79.900000000000006</v>
      </c>
      <c r="I24" s="11">
        <v>78.599999999999994</v>
      </c>
      <c r="J24" s="11">
        <v>79.2</v>
      </c>
      <c r="K24" s="11">
        <v>79.7</v>
      </c>
      <c r="L24" s="11">
        <v>80.400000000000006</v>
      </c>
    </row>
    <row r="25" spans="1:12" ht="16.5" customHeight="1">
      <c r="A25" s="1">
        <v>2002</v>
      </c>
      <c r="B25" s="11">
        <v>79.7</v>
      </c>
      <c r="C25" s="11">
        <v>78.3</v>
      </c>
      <c r="D25" s="11">
        <v>78.8</v>
      </c>
      <c r="E25" s="11">
        <v>79</v>
      </c>
      <c r="F25" s="11">
        <v>79.3</v>
      </c>
      <c r="G25" s="11">
        <v>79.400000000000006</v>
      </c>
      <c r="H25" s="11">
        <v>80.099999999999994</v>
      </c>
      <c r="I25" s="11">
        <v>78.7</v>
      </c>
      <c r="J25" s="11">
        <v>79.099999999999994</v>
      </c>
      <c r="K25" s="11">
        <v>79.7</v>
      </c>
      <c r="L25" s="11">
        <v>80.599999999999994</v>
      </c>
    </row>
    <row r="26" spans="1:12" ht="16.5" customHeight="1">
      <c r="A26" s="1">
        <v>2003</v>
      </c>
      <c r="B26" s="11">
        <v>79.900000000000006</v>
      </c>
      <c r="C26" s="11">
        <v>78.2</v>
      </c>
      <c r="D26" s="11">
        <v>79.099999999999994</v>
      </c>
      <c r="E26" s="11">
        <v>79.099999999999994</v>
      </c>
      <c r="F26" s="11">
        <v>79.2</v>
      </c>
      <c r="G26" s="11">
        <v>79.900000000000006</v>
      </c>
      <c r="H26" s="11">
        <v>80.2</v>
      </c>
      <c r="I26" s="11">
        <v>78.7</v>
      </c>
      <c r="J26" s="11">
        <v>79.099999999999994</v>
      </c>
      <c r="K26" s="11">
        <v>79.900000000000006</v>
      </c>
      <c r="L26" s="11">
        <v>80.8</v>
      </c>
    </row>
    <row r="27" spans="1:12" ht="16.5" customHeight="1">
      <c r="A27" s="1">
        <v>2004</v>
      </c>
      <c r="B27" s="11">
        <v>80.2</v>
      </c>
      <c r="C27" s="11">
        <v>78.5</v>
      </c>
      <c r="D27" s="11">
        <v>79.2</v>
      </c>
      <c r="E27" s="11">
        <v>79.099999999999994</v>
      </c>
      <c r="F27" s="11">
        <v>79.7</v>
      </c>
      <c r="G27" s="11">
        <v>80.099999999999994</v>
      </c>
      <c r="H27" s="11">
        <v>80.599999999999994</v>
      </c>
      <c r="I27" s="11">
        <v>78.900000000000006</v>
      </c>
      <c r="J27" s="11">
        <v>79.3</v>
      </c>
      <c r="K27" s="11">
        <v>80.2</v>
      </c>
      <c r="L27" s="11">
        <v>80.900000000000006</v>
      </c>
    </row>
    <row r="28" spans="1:12" ht="16.5" customHeight="1">
      <c r="A28" s="1">
        <v>2005</v>
      </c>
      <c r="B28" s="11">
        <v>80.400000000000006</v>
      </c>
      <c r="C28" s="11">
        <v>78.2</v>
      </c>
      <c r="D28" s="11">
        <v>79.8</v>
      </c>
      <c r="E28" s="11">
        <v>79.3</v>
      </c>
      <c r="F28" s="11">
        <v>79.8</v>
      </c>
      <c r="G28" s="11">
        <v>80.400000000000006</v>
      </c>
      <c r="H28" s="11">
        <v>80.7</v>
      </c>
      <c r="I28" s="11">
        <v>79</v>
      </c>
      <c r="J28" s="11">
        <v>79.3</v>
      </c>
      <c r="K28" s="11">
        <v>80.3</v>
      </c>
      <c r="L28" s="11">
        <v>81.2</v>
      </c>
    </row>
    <row r="29" spans="1:12" ht="16.5" customHeight="1">
      <c r="A29" s="1">
        <v>2006</v>
      </c>
      <c r="B29" s="11">
        <v>80.8</v>
      </c>
      <c r="C29" s="11">
        <v>78.2</v>
      </c>
      <c r="D29" s="11">
        <v>79.900000000000006</v>
      </c>
      <c r="E29" s="11">
        <v>79.599999999999994</v>
      </c>
      <c r="F29" s="11">
        <v>80.099999999999994</v>
      </c>
      <c r="G29" s="11">
        <v>80.900000000000006</v>
      </c>
      <c r="H29" s="11">
        <v>81.099999999999994</v>
      </c>
      <c r="I29" s="11">
        <v>79.3</v>
      </c>
      <c r="J29" s="11">
        <v>79.400000000000006</v>
      </c>
      <c r="K29" s="11">
        <v>80.5</v>
      </c>
      <c r="L29" s="11">
        <v>81.400000000000006</v>
      </c>
    </row>
    <row r="30" spans="1:12" ht="16.5" customHeight="1">
      <c r="A30" s="1">
        <v>2007</v>
      </c>
      <c r="B30" s="11">
        <v>80.90000000000002</v>
      </c>
      <c r="C30" s="11">
        <v>78.499999999999986</v>
      </c>
      <c r="D30" s="11">
        <v>80.900000000000006</v>
      </c>
      <c r="E30" s="11">
        <v>80.200000000000017</v>
      </c>
      <c r="F30" s="11">
        <v>80.099999999999994</v>
      </c>
      <c r="G30" s="11">
        <v>80.800000000000011</v>
      </c>
      <c r="H30" s="11">
        <v>81.200000000000017</v>
      </c>
      <c r="I30" s="11">
        <v>79.59999999999998</v>
      </c>
      <c r="J30" s="11">
        <v>79.799999999999983</v>
      </c>
      <c r="K30" s="11">
        <v>80.699999999999989</v>
      </c>
      <c r="L30" s="11">
        <v>81.000000000000028</v>
      </c>
    </row>
    <row r="31" spans="1:12" ht="16.5" customHeight="1">
      <c r="A31" s="1">
        <v>2008</v>
      </c>
      <c r="B31" s="11">
        <v>81.000000000000014</v>
      </c>
      <c r="C31" s="11">
        <v>78.8</v>
      </c>
      <c r="D31" s="11">
        <v>79.800000000000011</v>
      </c>
      <c r="E31" s="11">
        <v>79.900000000000006</v>
      </c>
      <c r="F31" s="11">
        <v>80.400000000000034</v>
      </c>
      <c r="G31" s="11">
        <v>81.299999999999983</v>
      </c>
      <c r="H31" s="11">
        <v>81.599999999999966</v>
      </c>
      <c r="I31" s="11">
        <v>79.600000000000037</v>
      </c>
      <c r="J31" s="11">
        <v>79.300000000000011</v>
      </c>
      <c r="K31" s="11">
        <v>80.599999999999994</v>
      </c>
      <c r="L31" s="11">
        <v>81.799999999999983</v>
      </c>
    </row>
    <row r="32" spans="1:12" ht="16.5" customHeight="1">
      <c r="A32" s="1">
        <v>2009</v>
      </c>
      <c r="B32" s="11">
        <v>81.399999999999935</v>
      </c>
      <c r="C32" s="11">
        <v>79.400000000000048</v>
      </c>
      <c r="D32" s="11">
        <v>79.900000000000006</v>
      </c>
      <c r="E32" s="11">
        <v>80.19999999999996</v>
      </c>
      <c r="F32" s="11">
        <v>80.099999999999994</v>
      </c>
      <c r="G32" s="11">
        <v>81.500000000000028</v>
      </c>
      <c r="H32" s="11">
        <v>81.700000000000017</v>
      </c>
      <c r="I32" s="11">
        <v>79.3</v>
      </c>
      <c r="J32" s="11">
        <v>79.699999999999989</v>
      </c>
      <c r="K32" s="11">
        <v>80.80000000000004</v>
      </c>
      <c r="L32" s="11">
        <v>82.300000000000011</v>
      </c>
    </row>
    <row r="33" spans="1:12" ht="16.5" customHeight="1">
      <c r="A33" s="1">
        <v>2010</v>
      </c>
      <c r="B33" s="11">
        <v>81.604814725710668</v>
      </c>
      <c r="C33" s="11">
        <v>79.55275646554054</v>
      </c>
      <c r="D33" s="11">
        <v>80.099079447861726</v>
      </c>
      <c r="E33" s="11">
        <v>80.364264139476845</v>
      </c>
      <c r="F33" s="11">
        <v>80.235486111079624</v>
      </c>
      <c r="G33" s="11">
        <v>81.739912913550114</v>
      </c>
      <c r="H33" s="11">
        <v>81.910626637871147</v>
      </c>
      <c r="I33" s="11">
        <v>79.395528972630089</v>
      </c>
      <c r="J33" s="11">
        <v>79.789843848986919</v>
      </c>
      <c r="K33" s="11">
        <v>80.952707579672349</v>
      </c>
      <c r="L33" s="11">
        <v>82.522268097798644</v>
      </c>
    </row>
    <row r="34" spans="1:12" ht="16.5" customHeight="1">
      <c r="A34" s="1">
        <v>2011</v>
      </c>
      <c r="B34" s="11">
        <v>81.810144796284646</v>
      </c>
      <c r="C34" s="11">
        <v>79.705806816947089</v>
      </c>
      <c r="D34" s="11">
        <v>80.298654923590291</v>
      </c>
      <c r="E34" s="11">
        <v>80.528864721690866</v>
      </c>
      <c r="F34" s="11">
        <v>80.371201391775926</v>
      </c>
      <c r="G34" s="11">
        <v>81.980532062757717</v>
      </c>
      <c r="H34" s="11">
        <v>82.12179628162454</v>
      </c>
      <c r="I34" s="11">
        <v>79.491173024511284</v>
      </c>
      <c r="J34" s="11">
        <v>79.879788976734218</v>
      </c>
      <c r="K34" s="11">
        <v>81.105703768316062</v>
      </c>
      <c r="L34" s="11">
        <v>82.745136476366397</v>
      </c>
    </row>
    <row r="35" spans="1:12" ht="16.5" customHeight="1">
      <c r="A35" s="1">
        <v>2012</v>
      </c>
      <c r="B35" s="11">
        <v>82.015991508407566</v>
      </c>
      <c r="C35" s="11">
        <v>79.859151619622281</v>
      </c>
      <c r="D35" s="11">
        <v>80.498727663092509</v>
      </c>
      <c r="E35" s="11">
        <v>80.693802435737737</v>
      </c>
      <c r="F35" s="11">
        <v>80.507146229720618</v>
      </c>
      <c r="G35" s="11">
        <v>82.221859526580559</v>
      </c>
      <c r="H35" s="11">
        <v>82.333510331156205</v>
      </c>
      <c r="I35" s="11">
        <v>79.586932294274121</v>
      </c>
      <c r="J35" s="11">
        <v>79.969835497410926</v>
      </c>
      <c r="K35" s="11">
        <v>81.258989111386342</v>
      </c>
      <c r="L35" s="11">
        <v>82.968606756885109</v>
      </c>
    </row>
    <row r="36" spans="1:12" ht="16.5" customHeight="1">
      <c r="A36" s="1">
        <v>2013</v>
      </c>
      <c r="B36" s="11">
        <v>82.222356162027808</v>
      </c>
      <c r="C36" s="11">
        <v>80.012791440056489</v>
      </c>
      <c r="D36" s="11">
        <v>80.699298905354581</v>
      </c>
      <c r="E36" s="11">
        <v>80.859077972124581</v>
      </c>
      <c r="F36" s="11">
        <v>80.64332101320106</v>
      </c>
      <c r="G36" s="11">
        <v>82.463897390096236</v>
      </c>
      <c r="H36" s="11">
        <v>82.545770189971137</v>
      </c>
      <c r="I36" s="11">
        <v>79.682806920716146</v>
      </c>
      <c r="J36" s="11">
        <v>80.059983525314806</v>
      </c>
      <c r="K36" s="11">
        <v>81.412564155369239</v>
      </c>
      <c r="L36" s="11">
        <v>83.192680564914951</v>
      </c>
    </row>
    <row r="37" spans="1:12" ht="16.5" customHeight="1">
      <c r="A37" s="1">
        <v>2014</v>
      </c>
      <c r="B37" s="11">
        <v>82.429240060364606</v>
      </c>
      <c r="C37" s="11">
        <v>80.166726845829928</v>
      </c>
      <c r="D37" s="11">
        <v>80.900369892449774</v>
      </c>
      <c r="E37" s="11">
        <v>81.024692022772783</v>
      </c>
      <c r="F37" s="11">
        <v>80.779726131161411</v>
      </c>
      <c r="G37" s="11">
        <v>82.706647744520197</v>
      </c>
      <c r="H37" s="11">
        <v>82.758577265192642</v>
      </c>
      <c r="I37" s="11">
        <v>79.778797042802125</v>
      </c>
      <c r="J37" s="11">
        <v>80.150233174872454</v>
      </c>
      <c r="K37" s="11">
        <v>81.566429447783634</v>
      </c>
      <c r="L37" s="11">
        <v>83.417359530406245</v>
      </c>
    </row>
    <row r="38" spans="1:12" ht="16.5" customHeight="1"/>
    <row r="39" spans="1:12" ht="16.5" customHeight="1">
      <c r="B39" s="1" t="s">
        <v>666</v>
      </c>
    </row>
    <row r="40" spans="1:12" ht="16.5" customHeight="1">
      <c r="A40" s="1" t="s">
        <v>1095</v>
      </c>
      <c r="B40" s="5">
        <f>(POWER(B37/B4, 1/33)-1)*100</f>
        <v>0.2624162736220903</v>
      </c>
      <c r="C40" s="5">
        <f t="shared" ref="C40:L40" si="0">(POWER(C37/C4, 1/33)-1)*100</f>
        <v>0.17789218731960599</v>
      </c>
      <c r="D40" s="5">
        <f t="shared" si="0"/>
        <v>0.16169630863562823</v>
      </c>
      <c r="E40" s="5">
        <f t="shared" si="0"/>
        <v>0.25065738163434492</v>
      </c>
      <c r="F40" s="5">
        <f t="shared" si="0"/>
        <v>0.22116986006537331</v>
      </c>
      <c r="G40" s="5">
        <f t="shared" si="0"/>
        <v>0.2927896847228606</v>
      </c>
      <c r="H40" s="5">
        <f t="shared" si="0"/>
        <v>0.26249840179202177</v>
      </c>
      <c r="I40" s="5">
        <f t="shared" si="0"/>
        <v>0.17927121716858618</v>
      </c>
      <c r="J40" s="5">
        <f t="shared" si="0"/>
        <v>0.14929269436310122</v>
      </c>
      <c r="K40" s="5">
        <f t="shared" si="0"/>
        <v>0.234471781116663</v>
      </c>
      <c r="L40" s="5">
        <f t="shared" si="0"/>
        <v>0.27460353717798647</v>
      </c>
    </row>
    <row r="42" spans="1:12">
      <c r="A42" s="1" t="s">
        <v>1098</v>
      </c>
    </row>
    <row r="43" spans="1:12">
      <c r="A43" s="1" t="s">
        <v>841</v>
      </c>
    </row>
    <row r="44" spans="1:12" ht="27" customHeight="1">
      <c r="A44" s="34" t="s">
        <v>1043</v>
      </c>
      <c r="B44" s="34"/>
      <c r="C44" s="34"/>
      <c r="D44" s="34"/>
      <c r="E44" s="34"/>
      <c r="F44" s="34"/>
      <c r="G44" s="34"/>
      <c r="H44" s="34"/>
      <c r="I44" s="34"/>
      <c r="J44" s="34"/>
      <c r="K44" s="34"/>
    </row>
    <row r="45" spans="1:12">
      <c r="A45" s="1" t="s">
        <v>1044</v>
      </c>
    </row>
    <row r="46" spans="1:12">
      <c r="A46" s="1" t="s">
        <v>842</v>
      </c>
    </row>
    <row r="47" spans="1:12">
      <c r="A47" s="1" t="s">
        <v>1077</v>
      </c>
    </row>
    <row r="49" spans="2:3" hidden="1">
      <c r="B49" s="1">
        <f>100*(POWER(B$12/B$4, 1/8)-1)</f>
        <v>0.27835760243803964</v>
      </c>
      <c r="C49" s="1">
        <f>100*(POWER(C$12/C$4, 1/8)-1)</f>
        <v>9.8863581691932545E-2</v>
      </c>
    </row>
    <row r="50" spans="2:3" hidden="1"/>
    <row r="51" spans="2:3" hidden="1"/>
    <row r="52" spans="2:3" hidden="1"/>
    <row r="53" spans="2:3" hidden="1"/>
    <row r="54" spans="2:3" hidden="1"/>
    <row r="55" spans="2:3" hidden="1"/>
    <row r="56" spans="2:3" hidden="1"/>
    <row r="57" spans="2:3" hidden="1"/>
    <row r="58" spans="2:3" hidden="1"/>
    <row r="59" spans="2:3" hidden="1"/>
    <row r="60" spans="2:3" hidden="1"/>
    <row r="61" spans="2:3" hidden="1"/>
    <row r="62" spans="2:3" hidden="1"/>
    <row r="63" spans="2:3" hidden="1"/>
    <row r="64" spans="2:3" hidden="1"/>
    <row r="65" hidden="1"/>
    <row r="66" hidden="1"/>
    <row r="67" hidden="1"/>
    <row r="68" hidden="1"/>
    <row r="69" hidden="1"/>
    <row r="70" hidden="1"/>
    <row r="71" hidden="1"/>
    <row r="72" hidden="1"/>
    <row r="73" hidden="1"/>
    <row r="74" hidden="1"/>
    <row r="75" hidden="1"/>
    <row r="76" hidden="1"/>
    <row r="77" hidden="1"/>
    <row r="78" hidden="1"/>
    <row r="79" hidden="1"/>
    <row r="80" hidden="1"/>
    <row r="81" spans="1:3" hidden="1"/>
    <row r="82" spans="1:3" hidden="1"/>
    <row r="83" spans="1:3" hidden="1"/>
    <row r="84" spans="1:3" hidden="1"/>
    <row r="85" spans="1:3" hidden="1"/>
    <row r="86" spans="1:3" hidden="1"/>
    <row r="87" spans="1:3" hidden="1"/>
    <row r="88" spans="1:3" hidden="1">
      <c r="B88" s="1">
        <f>100*(POWER(B$23/B$12, 1/11)-1)</f>
        <v>0.24397361115435778</v>
      </c>
      <c r="C88" s="1">
        <f>100*(POWER(C$23/C$12, 1/11)-1)</f>
        <v>0.13038031132919237</v>
      </c>
    </row>
    <row r="89" spans="1:3" hidden="1">
      <c r="B89" s="1">
        <f>100*(POWER(B$31/B$23, 1/8)-1)</f>
        <v>0.24969605286986329</v>
      </c>
      <c r="C89" s="1">
        <f>100*(POWER(C$31/C$23, 1/8)-1)</f>
        <v>0.24052681862711811</v>
      </c>
    </row>
    <row r="90" spans="1:3" hidden="1"/>
    <row r="91" spans="1:3" hidden="1">
      <c r="A91" s="1" t="s">
        <v>839</v>
      </c>
    </row>
  </sheetData>
  <mergeCells count="1">
    <mergeCell ref="A44:K44"/>
  </mergeCells>
  <phoneticPr fontId="2" type="noConversion"/>
  <pageMargins left="0.74803149606299213" right="0.74803149606299213" top="0.98425196850393704" bottom="0.98425196850393704" header="0.51181102362204722" footer="0.51181102362204722"/>
  <pageSetup scale="65" orientation="landscape" r:id="rId1"/>
  <headerFooter alignWithMargins="0"/>
  <rowBreaks count="2" manualBreakCount="2">
    <brk id="49" max="16383" man="1"/>
    <brk id="55" max="16383" man="1"/>
  </rowBreaks>
</worksheet>
</file>

<file path=xl/worksheets/sheet17.xml><?xml version="1.0" encoding="utf-8"?>
<worksheet xmlns="http://schemas.openxmlformats.org/spreadsheetml/2006/main" xmlns:r="http://schemas.openxmlformats.org/officeDocument/2006/relationships">
  <dimension ref="A1:AD50"/>
  <sheetViews>
    <sheetView view="pageBreakPreview" zoomScale="70" zoomScaleSheetLayoutView="70" workbookViewId="0">
      <pane xSplit="1" ySplit="6" topLeftCell="B7" activePane="bottomRight" state="frozen"/>
      <selection activeCell="O54" sqref="O54"/>
      <selection pane="topRight" activeCell="O54" sqref="O54"/>
      <selection pane="bottomLeft" activeCell="O54" sqref="O54"/>
      <selection pane="bottomRight" activeCell="O54" sqref="O54"/>
    </sheetView>
  </sheetViews>
  <sheetFormatPr defaultColWidth="8.875" defaultRowHeight="12.75"/>
  <cols>
    <col min="1" max="1" width="8.875" style="1" customWidth="1"/>
    <col min="2" max="2" width="10.375" style="11" customWidth="1"/>
    <col min="3" max="3" width="8.875" style="11" customWidth="1"/>
    <col min="4" max="4" width="9.5" style="11" customWidth="1"/>
    <col min="5" max="5" width="10.75" style="11" customWidth="1"/>
    <col min="6" max="6" width="11" style="11" customWidth="1"/>
    <col min="7" max="7" width="9.875" style="4" customWidth="1"/>
    <col min="8" max="8" width="11" style="4" customWidth="1"/>
    <col min="9" max="9" width="11.5" style="4" customWidth="1"/>
    <col min="10" max="10" width="10.5" style="11" customWidth="1"/>
    <col min="11" max="95" width="10.875" style="1" customWidth="1"/>
    <col min="96" max="16384" width="8.875" style="1"/>
  </cols>
  <sheetData>
    <row r="1" spans="1:30">
      <c r="B1" s="11" t="s">
        <v>72</v>
      </c>
      <c r="Q1" s="1" t="s">
        <v>160</v>
      </c>
    </row>
    <row r="3" spans="1:30">
      <c r="B3" s="11" t="s">
        <v>272</v>
      </c>
      <c r="K3" s="1" t="s">
        <v>291</v>
      </c>
      <c r="M3" s="1" t="s">
        <v>292</v>
      </c>
      <c r="O3" s="1" t="s">
        <v>293</v>
      </c>
      <c r="Q3" s="1" t="s">
        <v>294</v>
      </c>
      <c r="S3" s="1" t="s">
        <v>295</v>
      </c>
      <c r="U3" s="1" t="s">
        <v>296</v>
      </c>
      <c r="W3" s="1" t="s">
        <v>297</v>
      </c>
      <c r="Y3" s="1" t="s">
        <v>298</v>
      </c>
      <c r="AA3" s="1" t="s">
        <v>299</v>
      </c>
      <c r="AC3" s="1" t="s">
        <v>300</v>
      </c>
    </row>
    <row r="4" spans="1:30" s="3" customFormat="1" ht="116.25" customHeight="1">
      <c r="B4" s="12" t="s">
        <v>320</v>
      </c>
      <c r="C4" s="12" t="s">
        <v>321</v>
      </c>
      <c r="D4" s="12" t="s">
        <v>322</v>
      </c>
      <c r="E4" s="12" t="s">
        <v>323</v>
      </c>
      <c r="F4" s="12" t="s">
        <v>958</v>
      </c>
      <c r="G4" s="14" t="s">
        <v>290</v>
      </c>
      <c r="H4" s="14" t="s">
        <v>959</v>
      </c>
      <c r="I4" s="14" t="s">
        <v>957</v>
      </c>
      <c r="J4" s="12" t="s">
        <v>960</v>
      </c>
      <c r="K4" s="3" t="s">
        <v>957</v>
      </c>
      <c r="L4" s="3" t="s">
        <v>959</v>
      </c>
      <c r="M4" s="3" t="s">
        <v>957</v>
      </c>
      <c r="N4" s="3" t="s">
        <v>959</v>
      </c>
      <c r="O4" s="3" t="s">
        <v>957</v>
      </c>
      <c r="P4" s="3" t="s">
        <v>959</v>
      </c>
      <c r="Q4" s="3" t="s">
        <v>957</v>
      </c>
      <c r="R4" s="3" t="s">
        <v>959</v>
      </c>
      <c r="S4" s="3" t="s">
        <v>957</v>
      </c>
      <c r="T4" s="3" t="s">
        <v>959</v>
      </c>
      <c r="U4" s="3" t="s">
        <v>957</v>
      </c>
      <c r="V4" s="3" t="s">
        <v>959</v>
      </c>
      <c r="W4" s="3" t="s">
        <v>957</v>
      </c>
      <c r="X4" s="3" t="s">
        <v>959</v>
      </c>
      <c r="Y4" s="3" t="s">
        <v>957</v>
      </c>
      <c r="Z4" s="3" t="s">
        <v>959</v>
      </c>
      <c r="AA4" s="3" t="s">
        <v>957</v>
      </c>
      <c r="AB4" s="3" t="s">
        <v>959</v>
      </c>
      <c r="AC4" s="3" t="s">
        <v>957</v>
      </c>
      <c r="AD4" s="3" t="s">
        <v>959</v>
      </c>
    </row>
    <row r="5" spans="1:30" hidden="1"/>
    <row r="6" spans="1:30" ht="31.5" customHeight="1">
      <c r="B6" s="11" t="s">
        <v>82</v>
      </c>
      <c r="C6" s="11" t="s">
        <v>83</v>
      </c>
      <c r="D6" s="11" t="s">
        <v>84</v>
      </c>
      <c r="E6" s="11" t="s">
        <v>85</v>
      </c>
      <c r="F6" s="11" t="s">
        <v>86</v>
      </c>
      <c r="G6" s="4" t="s">
        <v>87</v>
      </c>
      <c r="H6" s="4" t="s">
        <v>170</v>
      </c>
      <c r="I6" s="4" t="s">
        <v>89</v>
      </c>
      <c r="J6" s="11" t="s">
        <v>137</v>
      </c>
      <c r="K6" s="1" t="s">
        <v>90</v>
      </c>
      <c r="L6" s="1" t="s">
        <v>138</v>
      </c>
      <c r="M6" s="1" t="s">
        <v>92</v>
      </c>
      <c r="N6" s="1" t="s">
        <v>139</v>
      </c>
      <c r="O6" s="1" t="s">
        <v>107</v>
      </c>
      <c r="P6" s="1" t="s">
        <v>140</v>
      </c>
      <c r="Q6" s="1" t="s">
        <v>82</v>
      </c>
      <c r="R6" s="1" t="s">
        <v>83</v>
      </c>
      <c r="S6" s="1" t="s">
        <v>84</v>
      </c>
      <c r="T6" s="1" t="s">
        <v>85</v>
      </c>
      <c r="U6" s="1" t="s">
        <v>86</v>
      </c>
      <c r="V6" s="1" t="s">
        <v>87</v>
      </c>
      <c r="W6" s="1" t="s">
        <v>136</v>
      </c>
      <c r="X6" s="1" t="s">
        <v>89</v>
      </c>
      <c r="Y6" s="1" t="s">
        <v>137</v>
      </c>
      <c r="Z6" s="1" t="s">
        <v>90</v>
      </c>
      <c r="AA6" s="1" t="s">
        <v>138</v>
      </c>
      <c r="AB6" s="1" t="s">
        <v>92</v>
      </c>
      <c r="AC6" s="1" t="s">
        <v>139</v>
      </c>
      <c r="AD6" s="1" t="s">
        <v>107</v>
      </c>
    </row>
    <row r="7" spans="1:30" ht="18" customHeight="1">
      <c r="A7" s="1">
        <v>1981</v>
      </c>
      <c r="B7" s="11">
        <v>16.2</v>
      </c>
      <c r="C7" s="11">
        <v>2.8</v>
      </c>
      <c r="D7" s="11">
        <v>1.4</v>
      </c>
      <c r="E7" s="11">
        <v>8.1999999999999993</v>
      </c>
      <c r="F7" s="11">
        <f>(SUM(B7:E7))/'a1'!$B$13*'a1'!$B$34</f>
        <v>48.611280487804876</v>
      </c>
      <c r="G7" s="4">
        <f>'a1'!F8</f>
        <v>24819915</v>
      </c>
      <c r="H7" s="4">
        <f t="shared" ref="H7:H34" si="0">F7*1000000000/G7</f>
        <v>1958.5595070653899</v>
      </c>
      <c r="I7" s="4">
        <f>'a1'!G8</f>
        <v>15684.300288699618</v>
      </c>
      <c r="J7" s="11">
        <f t="shared" ref="J7:J27" si="1">H7/I7*100</f>
        <v>12.487388477741098</v>
      </c>
      <c r="K7" s="4">
        <f>'a1'!M8</f>
        <v>10872.550416998376</v>
      </c>
      <c r="L7" s="4">
        <f t="shared" ref="L7:N28" si="2">K7*($J7/100)</f>
        <v>1357.6976080088468</v>
      </c>
      <c r="M7" s="4">
        <f>'a1'!S8</f>
        <v>12942.023941530219</v>
      </c>
      <c r="N7" s="4">
        <f t="shared" si="2"/>
        <v>1616.1208064611387</v>
      </c>
      <c r="O7" s="4">
        <f>'a1'!Y8</f>
        <v>13853.552173368847</v>
      </c>
      <c r="P7" s="4">
        <f t="shared" ref="P7:P32" si="3">O7*($J7/100)</f>
        <v>1729.9468778551129</v>
      </c>
      <c r="Q7" s="4">
        <f>'a1'!AE8</f>
        <v>12206.308267675295</v>
      </c>
      <c r="R7" s="4">
        <f t="shared" ref="R7:R32" si="4">Q7*($J7/100)</f>
        <v>1524.2491321752436</v>
      </c>
      <c r="S7" s="4">
        <f>'a1'!AK8</f>
        <v>13638.029162664325</v>
      </c>
      <c r="T7" s="4">
        <f t="shared" ref="T7:T32" si="5">S7*($J7/100)</f>
        <v>1703.0336822495156</v>
      </c>
      <c r="U7" s="4">
        <f>'a1'!AQ8</f>
        <v>16455.435059642867</v>
      </c>
      <c r="V7" s="4">
        <f t="shared" ref="V7:V32" si="6">U7*($J7/100)</f>
        <v>2054.8541016000122</v>
      </c>
      <c r="W7" s="4">
        <f>'a1'!AW8</f>
        <v>15264.425978590984</v>
      </c>
      <c r="X7" s="4">
        <f t="shared" ref="X7:X32" si="7">W7*($J7/100)</f>
        <v>1906.1281708438892</v>
      </c>
      <c r="Y7" s="4">
        <f>'a1'!BC8</f>
        <v>14549.699259755738</v>
      </c>
      <c r="Z7" s="4">
        <f t="shared" ref="Z7:Z32" si="8">Y7*($J7/100)</f>
        <v>1816.8774689087197</v>
      </c>
      <c r="AA7" s="4">
        <f>'a1'!BI8</f>
        <v>18500.251407181866</v>
      </c>
      <c r="AB7" s="4">
        <f t="shared" ref="AB7:AB32" si="9">AA7*($J7/100)</f>
        <v>2310.1982625735636</v>
      </c>
      <c r="AC7" s="4">
        <f>'a1'!BO8</f>
        <v>18418.868461216789</v>
      </c>
      <c r="AD7" s="4">
        <f t="shared" ref="AD7:AD32" si="10">AC7*($J7/100)</f>
        <v>2300.0356579562745</v>
      </c>
    </row>
    <row r="8" spans="1:30" ht="18" customHeight="1">
      <c r="A8" s="1">
        <v>1982</v>
      </c>
      <c r="B8" s="11">
        <v>15.8</v>
      </c>
      <c r="C8" s="11">
        <v>2.9</v>
      </c>
      <c r="D8" s="11">
        <v>1.4</v>
      </c>
      <c r="E8" s="11">
        <v>7.9</v>
      </c>
      <c r="F8" s="11">
        <f>(SUM(B8:E8))/'a1'!$B$13*'a1'!$B$34</f>
        <v>47.591463414634148</v>
      </c>
      <c r="G8" s="4">
        <f>'a1'!F9</f>
        <v>25116942</v>
      </c>
      <c r="H8" s="4">
        <f t="shared" si="0"/>
        <v>1894.7952905506629</v>
      </c>
      <c r="I8" s="4">
        <f>'a1'!G9</f>
        <v>15120.67034275112</v>
      </c>
      <c r="J8" s="11">
        <f t="shared" si="1"/>
        <v>12.531159317675566</v>
      </c>
      <c r="K8" s="4">
        <f>'a1'!M9</f>
        <v>10827.908922176039</v>
      </c>
      <c r="L8" s="4">
        <f t="shared" si="2"/>
        <v>1356.8625178106868</v>
      </c>
      <c r="M8" s="4">
        <f>'a1'!S9</f>
        <v>12760.138524775868</v>
      </c>
      <c r="N8" s="4">
        <f t="shared" si="2"/>
        <v>1598.9932876957607</v>
      </c>
      <c r="O8" s="4">
        <f>'a1'!Y9</f>
        <v>13570.994531091756</v>
      </c>
      <c r="P8" s="4">
        <f t="shared" si="3"/>
        <v>1700.6029456841461</v>
      </c>
      <c r="Q8" s="4">
        <f>'a1'!AE9</f>
        <v>12050.202344453444</v>
      </c>
      <c r="R8" s="4">
        <f t="shared" si="4"/>
        <v>1510.0300538857373</v>
      </c>
      <c r="S8" s="4">
        <f>'a1'!AK9</f>
        <v>13059.689868646336</v>
      </c>
      <c r="T8" s="4">
        <f t="shared" si="5"/>
        <v>1636.5305438344071</v>
      </c>
      <c r="U8" s="4">
        <f>'a1'!AQ9</f>
        <v>15965.403807590068</v>
      </c>
      <c r="V8" s="4">
        <f t="shared" si="6"/>
        <v>2000.6501868393525</v>
      </c>
      <c r="W8" s="4">
        <f>'a1'!AW9</f>
        <v>15154.646276778949</v>
      </c>
      <c r="X8" s="4">
        <f t="shared" si="7"/>
        <v>1899.0528689733585</v>
      </c>
      <c r="Y8" s="4">
        <f>'a1'!BC9</f>
        <v>14355.623759606398</v>
      </c>
      <c r="Z8" s="4">
        <f t="shared" si="8"/>
        <v>1798.9260843623647</v>
      </c>
      <c r="AA8" s="4">
        <f>'a1'!BI9</f>
        <v>17688.632967722959</v>
      </c>
      <c r="AB8" s="4">
        <f t="shared" si="9"/>
        <v>2216.5907783042476</v>
      </c>
      <c r="AC8" s="4">
        <f>'a1'!BO9</f>
        <v>17158.622262440669</v>
      </c>
      <c r="AD8" s="4">
        <f t="shared" si="10"/>
        <v>2150.1742924245882</v>
      </c>
    </row>
    <row r="9" spans="1:30" ht="18" customHeight="1">
      <c r="A9" s="1">
        <v>1983</v>
      </c>
      <c r="B9" s="11">
        <v>16.8</v>
      </c>
      <c r="C9" s="11">
        <v>2.9</v>
      </c>
      <c r="D9" s="11">
        <v>1.7</v>
      </c>
      <c r="E9" s="11">
        <v>7.9</v>
      </c>
      <c r="F9" s="11">
        <f>(SUM(B9:E9))/'a1'!$B$13*'a1'!$B$34</f>
        <v>49.801067073170735</v>
      </c>
      <c r="G9" s="4">
        <f>'a1'!F10</f>
        <v>25366451</v>
      </c>
      <c r="H9" s="4">
        <f t="shared" si="0"/>
        <v>1963.2650650723958</v>
      </c>
      <c r="I9" s="4">
        <f>'a1'!G10</f>
        <v>15395.689369395821</v>
      </c>
      <c r="J9" s="11">
        <f t="shared" si="1"/>
        <v>12.752043886875597</v>
      </c>
      <c r="K9" s="4">
        <f>'a1'!M10</f>
        <v>11000.338418824374</v>
      </c>
      <c r="L9" s="4">
        <f t="shared" si="2"/>
        <v>1402.7679828733214</v>
      </c>
      <c r="M9" s="4">
        <f>'a1'!S10</f>
        <v>13157.263672842961</v>
      </c>
      <c r="N9" s="4">
        <f t="shared" si="2"/>
        <v>1677.8200378728743</v>
      </c>
      <c r="O9" s="4">
        <f>'a1'!Y10</f>
        <v>14026.435898646649</v>
      </c>
      <c r="P9" s="4">
        <f t="shared" si="3"/>
        <v>1788.6572615598941</v>
      </c>
      <c r="Q9" s="4">
        <f>'a1'!AE10</f>
        <v>12476.883003516861</v>
      </c>
      <c r="R9" s="4">
        <f t="shared" si="4"/>
        <v>1591.0575963225922</v>
      </c>
      <c r="S9" s="4">
        <f>'a1'!AK10</f>
        <v>13487.403255744077</v>
      </c>
      <c r="T9" s="4">
        <f t="shared" si="5"/>
        <v>1719.9195823723728</v>
      </c>
      <c r="U9" s="4">
        <f>'a1'!AQ10</f>
        <v>16360.523582774567</v>
      </c>
      <c r="V9" s="4">
        <f t="shared" si="6"/>
        <v>2086.3011473980446</v>
      </c>
      <c r="W9" s="4">
        <f>'a1'!AW10</f>
        <v>15108.251741916976</v>
      </c>
      <c r="X9" s="4">
        <f t="shared" si="7"/>
        <v>1926.6108926688996</v>
      </c>
      <c r="Y9" s="4">
        <f>'a1'!BC10</f>
        <v>14548.828513187029</v>
      </c>
      <c r="Z9" s="4">
        <f t="shared" si="8"/>
        <v>1855.2729970278804</v>
      </c>
      <c r="AA9" s="4">
        <f>'a1'!BI10</f>
        <v>17567.775894504775</v>
      </c>
      <c r="AB9" s="4">
        <f t="shared" si="9"/>
        <v>2240.250492015201</v>
      </c>
      <c r="AC9" s="4">
        <f>'a1'!BO10</f>
        <v>17078.922043733761</v>
      </c>
      <c r="AD9" s="4">
        <f t="shared" si="10"/>
        <v>2177.9116344221998</v>
      </c>
    </row>
    <row r="10" spans="1:30" ht="18" customHeight="1">
      <c r="A10" s="1">
        <v>1984</v>
      </c>
      <c r="B10" s="11">
        <v>18.100000000000001</v>
      </c>
      <c r="C10" s="11">
        <v>3</v>
      </c>
      <c r="D10" s="11">
        <v>1.8</v>
      </c>
      <c r="E10" s="11">
        <v>8.5</v>
      </c>
      <c r="F10" s="11">
        <f>(SUM(B10:E10))/'a1'!$B$13*'a1'!$B$34</f>
        <v>53.370426829268304</v>
      </c>
      <c r="G10" s="4">
        <f>'a1'!F11</f>
        <v>25607053</v>
      </c>
      <c r="H10" s="4">
        <f t="shared" si="0"/>
        <v>2084.2080824087138</v>
      </c>
      <c r="I10" s="4">
        <f>'a1'!G11</f>
        <v>15906.867533722057</v>
      </c>
      <c r="J10" s="11">
        <f t="shared" si="1"/>
        <v>13.102567667645804</v>
      </c>
      <c r="K10" s="4">
        <f>'a1'!M11</f>
        <v>11450.440898864783</v>
      </c>
      <c r="L10" s="4">
        <f t="shared" si="2"/>
        <v>1500.3017670175486</v>
      </c>
      <c r="M10" s="4">
        <f>'a1'!S11</f>
        <v>13827.105868223731</v>
      </c>
      <c r="N10" s="4">
        <f t="shared" si="2"/>
        <v>1811.7059028610381</v>
      </c>
      <c r="O10" s="4">
        <f>'a1'!Y11</f>
        <v>14734.390082407283</v>
      </c>
      <c r="P10" s="4">
        <f t="shared" si="3"/>
        <v>1930.5834309623065</v>
      </c>
      <c r="Q10" s="4">
        <f>'a1'!AE11</f>
        <v>12962.047945281531</v>
      </c>
      <c r="R10" s="4">
        <f t="shared" si="4"/>
        <v>1698.3611031432051</v>
      </c>
      <c r="S10" s="4">
        <f>'a1'!AK11</f>
        <v>14140.082820355832</v>
      </c>
      <c r="T10" s="4">
        <f t="shared" si="5"/>
        <v>1852.7139197982822</v>
      </c>
      <c r="U10" s="4">
        <f>'a1'!AQ11</f>
        <v>16909.546828770031</v>
      </c>
      <c r="V10" s="4">
        <f t="shared" si="6"/>
        <v>2215.5848155318486</v>
      </c>
      <c r="W10" s="4">
        <f>'a1'!AW11</f>
        <v>15894.608186152396</v>
      </c>
      <c r="X10" s="4">
        <f t="shared" si="7"/>
        <v>2082.6017930977869</v>
      </c>
      <c r="Y10" s="4">
        <f>'a1'!BC11</f>
        <v>14833.212597881955</v>
      </c>
      <c r="Z10" s="4">
        <f t="shared" si="8"/>
        <v>1943.5317179232452</v>
      </c>
      <c r="AA10" s="4">
        <f>'a1'!BI11</f>
        <v>17747.556609341966</v>
      </c>
      <c r="AB10" s="4">
        <f t="shared" si="9"/>
        <v>2325.3856140927764</v>
      </c>
      <c r="AC10" s="4">
        <f>'a1'!BO11</f>
        <v>17318.583419206352</v>
      </c>
      <c r="AD10" s="4">
        <f t="shared" si="10"/>
        <v>2269.1791115791984</v>
      </c>
    </row>
    <row r="11" spans="1:30" ht="18" customHeight="1">
      <c r="A11" s="1">
        <v>1985</v>
      </c>
      <c r="B11" s="11">
        <v>19.100000000000001</v>
      </c>
      <c r="C11" s="11">
        <v>3.1</v>
      </c>
      <c r="D11" s="11">
        <v>1.9</v>
      </c>
      <c r="E11" s="11">
        <v>9</v>
      </c>
      <c r="F11" s="11">
        <f>(SUM(B11:E11))/'a1'!$B$13*'a1'!$B$34</f>
        <v>56.259908536585371</v>
      </c>
      <c r="G11" s="4">
        <f>'a1'!F12</f>
        <v>25842116</v>
      </c>
      <c r="H11" s="4">
        <f t="shared" si="0"/>
        <v>2177.0627659354741</v>
      </c>
      <c r="I11" s="4">
        <f>'a1'!G12</f>
        <v>16565.206966797919</v>
      </c>
      <c r="J11" s="11">
        <f t="shared" si="1"/>
        <v>13.142381923141787</v>
      </c>
      <c r="K11" s="4">
        <f>'a1'!M12</f>
        <v>11854.473263993785</v>
      </c>
      <c r="L11" s="4">
        <f t="shared" si="2"/>
        <v>1557.9601513307955</v>
      </c>
      <c r="M11" s="4">
        <f>'a1'!S12</f>
        <v>14002.617165155658</v>
      </c>
      <c r="N11" s="4">
        <f t="shared" si="2"/>
        <v>1840.2774270801663</v>
      </c>
      <c r="O11" s="4">
        <f>'a1'!Y12</f>
        <v>15237.377066946023</v>
      </c>
      <c r="P11" s="4">
        <f t="shared" si="3"/>
        <v>2002.5542892072665</v>
      </c>
      <c r="Q11" s="4">
        <f>'a1'!AE12</f>
        <v>13437.266258069065</v>
      </c>
      <c r="R11" s="4">
        <f t="shared" si="4"/>
        <v>1765.9768516648999</v>
      </c>
      <c r="S11" s="4">
        <f>'a1'!AK12</f>
        <v>14802.269854400116</v>
      </c>
      <c r="T11" s="4">
        <f t="shared" si="5"/>
        <v>1945.3708375593471</v>
      </c>
      <c r="U11" s="4">
        <f>'a1'!AQ12</f>
        <v>17644.222912152647</v>
      </c>
      <c r="V11" s="4">
        <f t="shared" si="6"/>
        <v>2318.871162485591</v>
      </c>
      <c r="W11" s="4">
        <f>'a1'!AW12</f>
        <v>16384.371290398569</v>
      </c>
      <c r="X11" s="4">
        <f t="shared" si="7"/>
        <v>2153.2966506897747</v>
      </c>
      <c r="Y11" s="4">
        <f>'a1'!BC12</f>
        <v>15100.572918292797</v>
      </c>
      <c r="Z11" s="4">
        <f t="shared" si="8"/>
        <v>1984.574965504557</v>
      </c>
      <c r="AA11" s="4">
        <f>'a1'!BI12</f>
        <v>18701.263053703697</v>
      </c>
      <c r="AB11" s="4">
        <f t="shared" si="9"/>
        <v>2457.7914149691487</v>
      </c>
      <c r="AC11" s="4">
        <f>'a1'!BO12</f>
        <v>17839.886714232078</v>
      </c>
      <c r="AD11" s="4">
        <f t="shared" si="10"/>
        <v>2344.58604664021</v>
      </c>
    </row>
    <row r="12" spans="1:30" ht="18" customHeight="1">
      <c r="A12" s="1">
        <v>1986</v>
      </c>
      <c r="B12" s="11">
        <v>18.8</v>
      </c>
      <c r="C12" s="11">
        <v>3.1</v>
      </c>
      <c r="D12" s="11">
        <v>2.1</v>
      </c>
      <c r="E12" s="11">
        <v>9.3000000000000007</v>
      </c>
      <c r="F12" s="11">
        <f>(SUM(B12:E12))/'a1'!$B$13*'a1'!$B$34</f>
        <v>56.599847560975618</v>
      </c>
      <c r="G12" s="4">
        <f>'a1'!F13</f>
        <v>26100278</v>
      </c>
      <c r="H12" s="4">
        <f t="shared" si="0"/>
        <v>2168.5534369011557</v>
      </c>
      <c r="I12" s="4">
        <f>'a1'!G13</f>
        <v>17026.217115388579</v>
      </c>
      <c r="J12" s="11">
        <f t="shared" si="1"/>
        <v>12.73655458640417</v>
      </c>
      <c r="K12" s="4">
        <f>'a1'!M13</f>
        <v>12299.021700277282</v>
      </c>
      <c r="L12" s="4">
        <f t="shared" si="2"/>
        <v>1566.4716124495103</v>
      </c>
      <c r="M12" s="4">
        <f>'a1'!S13</f>
        <v>14435.205082687096</v>
      </c>
      <c r="N12" s="4">
        <f t="shared" si="2"/>
        <v>1838.5477750158311</v>
      </c>
      <c r="O12" s="4">
        <f>'a1'!Y13</f>
        <v>15690.253034854857</v>
      </c>
      <c r="P12" s="4">
        <f t="shared" si="3"/>
        <v>1998.3976425292258</v>
      </c>
      <c r="Q12" s="4">
        <f>'a1'!AE13</f>
        <v>13969.289080699955</v>
      </c>
      <c r="R12" s="4">
        <f t="shared" si="4"/>
        <v>1779.2061290959471</v>
      </c>
      <c r="S12" s="4">
        <f>'a1'!AK13</f>
        <v>15215.625125779459</v>
      </c>
      <c r="T12" s="4">
        <f t="shared" si="5"/>
        <v>1937.9463998075289</v>
      </c>
      <c r="U12" s="4">
        <f>'a1'!AQ13</f>
        <v>18320.697559560889</v>
      </c>
      <c r="V12" s="4">
        <f t="shared" si="6"/>
        <v>2333.4256452834893</v>
      </c>
      <c r="W12" s="4">
        <f>'a1'!AW13</f>
        <v>16644.191023423529</v>
      </c>
      <c r="X12" s="4">
        <f t="shared" si="7"/>
        <v>2119.8964751637204</v>
      </c>
      <c r="Y12" s="4">
        <f>'a1'!BC13</f>
        <v>15586.405201819354</v>
      </c>
      <c r="Z12" s="4">
        <f t="shared" si="8"/>
        <v>1985.171006587861</v>
      </c>
      <c r="AA12" s="4">
        <f>'a1'!BI13</f>
        <v>18738.72244577526</v>
      </c>
      <c r="AB12" s="4">
        <f t="shared" si="9"/>
        <v>2386.6676131009363</v>
      </c>
      <c r="AC12" s="4">
        <f>'a1'!BO13</f>
        <v>18104.814155980399</v>
      </c>
      <c r="AD12" s="4">
        <f t="shared" si="10"/>
        <v>2305.9295377434728</v>
      </c>
    </row>
    <row r="13" spans="1:30" ht="18" customHeight="1">
      <c r="A13" s="1">
        <v>1987</v>
      </c>
      <c r="B13" s="11">
        <v>18.899999999999999</v>
      </c>
      <c r="C13" s="11">
        <v>3.2</v>
      </c>
      <c r="D13" s="11">
        <v>1.8</v>
      </c>
      <c r="E13" s="11">
        <v>9.6</v>
      </c>
      <c r="F13" s="11">
        <f>(SUM(B13:E13))/'a1'!$B$13*'a1'!$B$34</f>
        <v>56.939786585365859</v>
      </c>
      <c r="G13" s="4">
        <f>'a1'!F14</f>
        <v>26446601</v>
      </c>
      <c r="H13" s="4">
        <f t="shared" si="0"/>
        <v>2153.0096281698302</v>
      </c>
      <c r="I13" s="4">
        <f>'a1'!G14</f>
        <v>17492.531459902919</v>
      </c>
      <c r="J13" s="11">
        <f t="shared" si="1"/>
        <v>12.308164962315747</v>
      </c>
      <c r="K13" s="4">
        <f>'a1'!M14</f>
        <v>12815.475921438281</v>
      </c>
      <c r="L13" s="4">
        <f t="shared" si="2"/>
        <v>1577.3499171164776</v>
      </c>
      <c r="M13" s="4">
        <f>'a1'!S14</f>
        <v>14894.162825226795</v>
      </c>
      <c r="N13" s="4">
        <f t="shared" si="2"/>
        <v>1833.1981302848214</v>
      </c>
      <c r="O13" s="4">
        <f>'a1'!Y14</f>
        <v>16095.460415440362</v>
      </c>
      <c r="P13" s="4">
        <f t="shared" si="3"/>
        <v>1981.0558193766312</v>
      </c>
      <c r="Q13" s="4">
        <f>'a1'!AE14</f>
        <v>14365.841861692188</v>
      </c>
      <c r="R13" s="4">
        <f t="shared" si="4"/>
        <v>1768.1715145624862</v>
      </c>
      <c r="S13" s="4">
        <f>'a1'!AK14</f>
        <v>15605.757843132629</v>
      </c>
      <c r="T13" s="4">
        <f t="shared" si="5"/>
        <v>1920.7824189522919</v>
      </c>
      <c r="U13" s="4">
        <f>'a1'!AQ14</f>
        <v>18828.391322008996</v>
      </c>
      <c r="V13" s="4">
        <f t="shared" si="6"/>
        <v>2317.4294636632098</v>
      </c>
      <c r="W13" s="4">
        <f>'a1'!AW14</f>
        <v>16788.46803408314</v>
      </c>
      <c r="X13" s="4">
        <f t="shared" si="7"/>
        <v>2066.3523402806004</v>
      </c>
      <c r="Y13" s="4">
        <f>'a1'!BC14</f>
        <v>15866.591660139098</v>
      </c>
      <c r="Z13" s="4">
        <f t="shared" si="8"/>
        <v>1952.8862754269528</v>
      </c>
      <c r="AA13" s="4">
        <f>'a1'!BI14</f>
        <v>19117.718754365746</v>
      </c>
      <c r="AB13" s="4">
        <f t="shared" si="9"/>
        <v>2353.040361318911</v>
      </c>
      <c r="AC13" s="4">
        <f>'a1'!BO14</f>
        <v>18829.967746390124</v>
      </c>
      <c r="AD13" s="4">
        <f t="shared" si="10"/>
        <v>2317.6234925765452</v>
      </c>
    </row>
    <row r="14" spans="1:30" ht="18" customHeight="1">
      <c r="A14" s="1">
        <v>1988</v>
      </c>
      <c r="B14" s="11">
        <v>19.8</v>
      </c>
      <c r="C14" s="11">
        <v>3.3</v>
      </c>
      <c r="D14" s="11">
        <v>2</v>
      </c>
      <c r="E14" s="11">
        <v>9.6999999999999993</v>
      </c>
      <c r="F14" s="11">
        <f>(SUM(B14:E14))/'a1'!$B$13*'a1'!$B$34</f>
        <v>59.149390243902445</v>
      </c>
      <c r="G14" s="4">
        <f>'a1'!F15</f>
        <v>26791747</v>
      </c>
      <c r="H14" s="4">
        <f t="shared" si="0"/>
        <v>2207.7466707901672</v>
      </c>
      <c r="I14" s="4">
        <f>'a1'!G15</f>
        <v>17986.023830398219</v>
      </c>
      <c r="J14" s="11">
        <f t="shared" si="1"/>
        <v>12.274790090397021</v>
      </c>
      <c r="K14" s="4">
        <f>'a1'!M15</f>
        <v>13400.419491392775</v>
      </c>
      <c r="L14" s="4">
        <f t="shared" si="2"/>
        <v>1644.8733638011113</v>
      </c>
      <c r="M14" s="4">
        <f>'a1'!S15</f>
        <v>15244.916427538306</v>
      </c>
      <c r="N14" s="4">
        <f t="shared" si="2"/>
        <v>1871.2814909367796</v>
      </c>
      <c r="O14" s="4">
        <f>'a1'!Y15</f>
        <v>16517.761609244597</v>
      </c>
      <c r="P14" s="4">
        <f t="shared" si="3"/>
        <v>2027.5205651669594</v>
      </c>
      <c r="Q14" s="4">
        <f>'a1'!AE15</f>
        <v>14816.204307803529</v>
      </c>
      <c r="R14" s="4">
        <f t="shared" si="4"/>
        <v>1818.6579781472442</v>
      </c>
      <c r="S14" s="4">
        <f>'a1'!AK15</f>
        <v>16006.694088716567</v>
      </c>
      <c r="T14" s="4">
        <f t="shared" si="5"/>
        <v>1964.7880998019471</v>
      </c>
      <c r="U14" s="4">
        <f>'a1'!AQ15</f>
        <v>19402.416192514804</v>
      </c>
      <c r="V14" s="4">
        <f t="shared" si="6"/>
        <v>2381.6058600963943</v>
      </c>
      <c r="W14" s="4">
        <f>'a1'!AW15</f>
        <v>17022.153024265255</v>
      </c>
      <c r="X14" s="4">
        <f t="shared" si="7"/>
        <v>2089.4335525947286</v>
      </c>
      <c r="Y14" s="4">
        <f>'a1'!BC15</f>
        <v>16023.730214690364</v>
      </c>
      <c r="Z14" s="4">
        <f t="shared" si="8"/>
        <v>1966.8792485047661</v>
      </c>
      <c r="AA14" s="4">
        <f>'a1'!BI15</f>
        <v>19663.650862528666</v>
      </c>
      <c r="AB14" s="4">
        <f t="shared" si="9"/>
        <v>2413.6718674839371</v>
      </c>
      <c r="AC14" s="4">
        <f>'a1'!BO15</f>
        <v>19352.688697463465</v>
      </c>
      <c r="AD14" s="4">
        <f t="shared" si="10"/>
        <v>2375.5019144616299</v>
      </c>
    </row>
    <row r="15" spans="1:30" ht="18" customHeight="1">
      <c r="A15" s="1">
        <v>1989</v>
      </c>
      <c r="B15" s="11">
        <v>20.399999999999999</v>
      </c>
      <c r="C15" s="11">
        <v>3.4</v>
      </c>
      <c r="D15" s="11">
        <v>1.7</v>
      </c>
      <c r="E15" s="11">
        <v>9.8000000000000007</v>
      </c>
      <c r="F15" s="11">
        <f>(SUM(B15:E15))/'a1'!$B$13*'a1'!$B$34</f>
        <v>59.999237804878049</v>
      </c>
      <c r="G15" s="4">
        <f>'a1'!F16</f>
        <v>27276781</v>
      </c>
      <c r="H15" s="4">
        <f t="shared" si="0"/>
        <v>2199.6451049292823</v>
      </c>
      <c r="I15" s="4">
        <f>'a1'!G16</f>
        <v>18280.932783087563</v>
      </c>
      <c r="J15" s="11">
        <f t="shared" si="1"/>
        <v>12.032455515422406</v>
      </c>
      <c r="K15" s="4">
        <f>'a1'!M16</f>
        <v>13724.718194921177</v>
      </c>
      <c r="L15" s="4">
        <f t="shared" si="2"/>
        <v>1651.4206114209758</v>
      </c>
      <c r="M15" s="4">
        <f>'a1'!S16</f>
        <v>15397.263220978388</v>
      </c>
      <c r="N15" s="4">
        <f t="shared" si="2"/>
        <v>1852.6688476567197</v>
      </c>
      <c r="O15" s="4">
        <f>'a1'!Y16</f>
        <v>16698.733516182601</v>
      </c>
      <c r="P15" s="4">
        <f t="shared" si="3"/>
        <v>2009.2676819736034</v>
      </c>
      <c r="Q15" s="4">
        <f>'a1'!AE16</f>
        <v>15076.26552618656</v>
      </c>
      <c r="R15" s="4">
        <f t="shared" si="4"/>
        <v>1814.0449428253617</v>
      </c>
      <c r="S15" s="4">
        <f>'a1'!AK16</f>
        <v>16187.282025689634</v>
      </c>
      <c r="T15" s="4">
        <f t="shared" si="5"/>
        <v>1947.7275088970721</v>
      </c>
      <c r="U15" s="4">
        <f>'a1'!AQ16</f>
        <v>19605.762668750474</v>
      </c>
      <c r="V15" s="4">
        <f t="shared" si="6"/>
        <v>2359.0546715766936</v>
      </c>
      <c r="W15" s="4">
        <f>'a1'!AW16</f>
        <v>17275.899807210055</v>
      </c>
      <c r="X15" s="4">
        <f t="shared" si="7"/>
        <v>2078.7149591914949</v>
      </c>
      <c r="Y15" s="4">
        <f>'a1'!BC16</f>
        <v>16256.98055499152</v>
      </c>
      <c r="Z15" s="4">
        <f t="shared" si="8"/>
        <v>1956.1139534302254</v>
      </c>
      <c r="AA15" s="4">
        <f>'a1'!BI16</f>
        <v>20173.916524071126</v>
      </c>
      <c r="AB15" s="4">
        <f t="shared" si="9"/>
        <v>2427.4175314773083</v>
      </c>
      <c r="AC15" s="4">
        <f>'a1'!BO16</f>
        <v>19989.833345064089</v>
      </c>
      <c r="AD15" s="4">
        <f t="shared" si="10"/>
        <v>2405.2678048519115</v>
      </c>
    </row>
    <row r="16" spans="1:30" ht="18" customHeight="1">
      <c r="A16" s="1">
        <v>1990</v>
      </c>
      <c r="B16" s="11">
        <v>20.5</v>
      </c>
      <c r="C16" s="11">
        <v>3.5</v>
      </c>
      <c r="D16" s="11">
        <v>1.5</v>
      </c>
      <c r="E16" s="11">
        <v>11.5</v>
      </c>
      <c r="F16" s="11">
        <f>(SUM(B16:E16))/'a1'!$B$13*'a1'!$B$34</f>
        <v>62.888719512195131</v>
      </c>
      <c r="G16" s="4">
        <f>'a1'!F17</f>
        <v>27691138</v>
      </c>
      <c r="H16" s="4">
        <f t="shared" si="0"/>
        <v>2271.0774657291126</v>
      </c>
      <c r="I16" s="4">
        <f>'a1'!G17</f>
        <v>18242.731663826889</v>
      </c>
      <c r="J16" s="11">
        <f t="shared" si="1"/>
        <v>12.449218174010541</v>
      </c>
      <c r="K16" s="4">
        <f>'a1'!M17</f>
        <v>13778.041041415527</v>
      </c>
      <c r="L16" s="4">
        <f t="shared" si="2"/>
        <v>1715.258389350533</v>
      </c>
      <c r="M16" s="4">
        <f>'a1'!S17</f>
        <v>15812.398392687341</v>
      </c>
      <c r="N16" s="4">
        <f t="shared" si="2"/>
        <v>1968.5199744493832</v>
      </c>
      <c r="O16" s="4">
        <f>'a1'!Y17</f>
        <v>16704.907787459182</v>
      </c>
      <c r="P16" s="4">
        <f t="shared" si="3"/>
        <v>2079.6304162280708</v>
      </c>
      <c r="Q16" s="4">
        <f>'a1'!AE17</f>
        <v>15353.520068742266</v>
      </c>
      <c r="R16" s="4">
        <f t="shared" si="4"/>
        <v>1911.3932107482178</v>
      </c>
      <c r="S16" s="4">
        <f>'a1'!AK17</f>
        <v>16103.505137783612</v>
      </c>
      <c r="T16" s="4">
        <f t="shared" si="5"/>
        <v>2004.7604882656788</v>
      </c>
      <c r="U16" s="4">
        <f>'a1'!AQ17</f>
        <v>19315.097604545219</v>
      </c>
      <c r="V16" s="4">
        <f t="shared" si="6"/>
        <v>2404.5786413129181</v>
      </c>
      <c r="W16" s="4">
        <f>'a1'!AW17</f>
        <v>17475.694780540627</v>
      </c>
      <c r="X16" s="4">
        <f t="shared" si="7"/>
        <v>2175.5873706536754</v>
      </c>
      <c r="Y16" s="4">
        <f>'a1'!BC17</f>
        <v>16560.040566542328</v>
      </c>
      <c r="Z16" s="4">
        <f t="shared" si="8"/>
        <v>2061.5955798335058</v>
      </c>
      <c r="AA16" s="4">
        <f>'a1'!BI17</f>
        <v>20364.724223522524</v>
      </c>
      <c r="AB16" s="4">
        <f t="shared" si="9"/>
        <v>2535.248949121893</v>
      </c>
      <c r="AC16" s="4">
        <f>'a1'!BO17</f>
        <v>20259.341194753153</v>
      </c>
      <c r="AD16" s="4">
        <f t="shared" si="10"/>
        <v>2522.1295859520137</v>
      </c>
    </row>
    <row r="17" spans="1:30" ht="18" customHeight="1">
      <c r="A17" s="1">
        <v>1991</v>
      </c>
      <c r="B17" s="11">
        <v>19.7</v>
      </c>
      <c r="C17" s="11">
        <v>3.5</v>
      </c>
      <c r="D17" s="11">
        <v>1.1000000000000001</v>
      </c>
      <c r="E17" s="11">
        <v>12</v>
      </c>
      <c r="F17" s="11">
        <f>(SUM(B17:E17))/'a1'!$B$13*'a1'!$B$34</f>
        <v>61.698932926829265</v>
      </c>
      <c r="G17" s="4">
        <f>'a1'!F18</f>
        <v>28037420</v>
      </c>
      <c r="H17" s="4">
        <f t="shared" si="0"/>
        <v>2200.5923842789125</v>
      </c>
      <c r="I17" s="4">
        <f>'a1'!G18</f>
        <v>17814.049937547748</v>
      </c>
      <c r="J17" s="11">
        <f t="shared" si="1"/>
        <v>12.353127963566505</v>
      </c>
      <c r="K17" s="4">
        <f>'a1'!M18</f>
        <v>13570.398382455438</v>
      </c>
      <c r="L17" s="4">
        <f t="shared" si="2"/>
        <v>1676.3686773504794</v>
      </c>
      <c r="M17" s="4">
        <f>'a1'!S18</f>
        <v>15387.093557517508</v>
      </c>
      <c r="N17" s="4">
        <f t="shared" si="2"/>
        <v>1900.7873570338356</v>
      </c>
      <c r="O17" s="4">
        <f>'a1'!Y18</f>
        <v>16211.478203086663</v>
      </c>
      <c r="P17" s="4">
        <f t="shared" si="3"/>
        <v>2002.6246472129874</v>
      </c>
      <c r="Q17" s="4">
        <f>'a1'!AE18</f>
        <v>15319.884061392202</v>
      </c>
      <c r="R17" s="4">
        <f t="shared" si="4"/>
        <v>1892.4848819738081</v>
      </c>
      <c r="S17" s="4">
        <f>'a1'!AK18</f>
        <v>15720.641662077518</v>
      </c>
      <c r="T17" s="4">
        <f t="shared" si="5"/>
        <v>1941.9909812101841</v>
      </c>
      <c r="U17" s="4">
        <f>'a1'!AQ18</f>
        <v>18788.041700586964</v>
      </c>
      <c r="V17" s="4">
        <f t="shared" si="6"/>
        <v>2320.9108331217444</v>
      </c>
      <c r="W17" s="4">
        <f>'a1'!AW18</f>
        <v>17028.597589770765</v>
      </c>
      <c r="X17" s="4">
        <f t="shared" si="7"/>
        <v>2103.5644506651843</v>
      </c>
      <c r="Y17" s="4">
        <f>'a1'!BC18</f>
        <v>16323.713764556758</v>
      </c>
      <c r="Z17" s="4">
        <f t="shared" si="8"/>
        <v>2016.4892497420155</v>
      </c>
      <c r="AA17" s="4">
        <f>'a1'!BI18</f>
        <v>19825.591577537529</v>
      </c>
      <c r="AB17" s="4">
        <f t="shared" si="9"/>
        <v>2449.0806971072743</v>
      </c>
      <c r="AC17" s="4">
        <f>'a1'!BO18</f>
        <v>19892.482839017401</v>
      </c>
      <c r="AD17" s="4">
        <f t="shared" si="10"/>
        <v>2457.3438602343267</v>
      </c>
    </row>
    <row r="18" spans="1:30" ht="18" customHeight="1">
      <c r="A18" s="1">
        <v>1992</v>
      </c>
      <c r="B18" s="11">
        <v>20.399999999999999</v>
      </c>
      <c r="C18" s="11">
        <v>3.5</v>
      </c>
      <c r="D18" s="11">
        <v>1.2</v>
      </c>
      <c r="E18" s="11">
        <v>12.6</v>
      </c>
      <c r="F18" s="11">
        <f>(SUM(B18:E18))/'a1'!$B$13*'a1'!$B$34</f>
        <v>64.078506097560975</v>
      </c>
      <c r="G18" s="4">
        <f>'a1'!F19</f>
        <v>28371264</v>
      </c>
      <c r="H18" s="4">
        <f t="shared" si="0"/>
        <v>2258.570717806615</v>
      </c>
      <c r="I18" s="4">
        <f>'a1'!G19</f>
        <v>17885.138991339969</v>
      </c>
      <c r="J18" s="11">
        <f t="shared" si="1"/>
        <v>12.628197739476448</v>
      </c>
      <c r="K18" s="4">
        <f>'a1'!M19</f>
        <v>13666.397177082237</v>
      </c>
      <c r="L18" s="4">
        <f t="shared" si="2"/>
        <v>1725.8196593841724</v>
      </c>
      <c r="M18" s="4">
        <f>'a1'!S19</f>
        <v>15677.192016938399</v>
      </c>
      <c r="N18" s="4">
        <f t="shared" si="2"/>
        <v>1979.7468078963973</v>
      </c>
      <c r="O18" s="4">
        <f>'a1'!Y19</f>
        <v>16503.326441539572</v>
      </c>
      <c r="P18" s="4">
        <f t="shared" si="3"/>
        <v>2084.0726966289194</v>
      </c>
      <c r="Q18" s="4">
        <f>'a1'!AE19</f>
        <v>15513.533238607124</v>
      </c>
      <c r="R18" s="4">
        <f t="shared" si="4"/>
        <v>1959.0796537507124</v>
      </c>
      <c r="S18" s="4">
        <f>'a1'!AK19</f>
        <v>15844.422159743797</v>
      </c>
      <c r="T18" s="4">
        <f t="shared" si="5"/>
        <v>2000.8649610098716</v>
      </c>
      <c r="U18" s="4">
        <f>'a1'!AQ19</f>
        <v>18801.659634863303</v>
      </c>
      <c r="V18" s="4">
        <f t="shared" si="6"/>
        <v>2374.3107569938634</v>
      </c>
      <c r="W18" s="4">
        <f>'a1'!AW19</f>
        <v>17125.180531127746</v>
      </c>
      <c r="X18" s="4">
        <f t="shared" si="7"/>
        <v>2162.6016607131351</v>
      </c>
      <c r="Y18" s="4">
        <f>'a1'!BC19</f>
        <v>16396.495998486047</v>
      </c>
      <c r="Z18" s="4">
        <f t="shared" si="8"/>
        <v>2070.5819370341615</v>
      </c>
      <c r="AA18" s="4">
        <f>'a1'!BI19</f>
        <v>19769.648478807841</v>
      </c>
      <c r="AB18" s="4">
        <f t="shared" si="9"/>
        <v>2496.550302303252</v>
      </c>
      <c r="AC18" s="4">
        <f>'a1'!BO19</f>
        <v>19976.349183378006</v>
      </c>
      <c r="AD18" s="4">
        <f t="shared" si="10"/>
        <v>2522.6528760052634</v>
      </c>
    </row>
    <row r="19" spans="1:30" ht="18" customHeight="1">
      <c r="A19" s="1">
        <v>1993</v>
      </c>
      <c r="B19" s="11">
        <v>21.1</v>
      </c>
      <c r="C19" s="11">
        <v>3.6</v>
      </c>
      <c r="D19" s="11">
        <v>1.2</v>
      </c>
      <c r="E19" s="11">
        <v>13.2</v>
      </c>
      <c r="F19" s="11">
        <f>(SUM(B19:E19))/'a1'!$B$13*'a1'!$B$34</f>
        <v>66.458079268292693</v>
      </c>
      <c r="G19" s="4">
        <f>'a1'!F20</f>
        <v>28684764</v>
      </c>
      <c r="H19" s="4">
        <f t="shared" si="0"/>
        <v>2316.8424627196755</v>
      </c>
      <c r="I19" s="4">
        <f>'a1'!G20</f>
        <v>18021.239428708566</v>
      </c>
      <c r="J19" s="11">
        <f t="shared" si="1"/>
        <v>12.856177134125698</v>
      </c>
      <c r="K19" s="4">
        <f>'a1'!M20</f>
        <v>13736.751629806009</v>
      </c>
      <c r="L19" s="4">
        <f t="shared" si="2"/>
        <v>1766.0211220027593</v>
      </c>
      <c r="M19" s="4">
        <f>'a1'!S20</f>
        <v>15865.08999296398</v>
      </c>
      <c r="N19" s="4">
        <f t="shared" si="2"/>
        <v>2039.6440719838995</v>
      </c>
      <c r="O19" s="4">
        <f>'a1'!Y20</f>
        <v>16691.831046892334</v>
      </c>
      <c r="P19" s="4">
        <f t="shared" si="3"/>
        <v>2145.9313663174662</v>
      </c>
      <c r="Q19" s="4">
        <f>'a1'!AE20</f>
        <v>15772.984407301165</v>
      </c>
      <c r="R19" s="4">
        <f t="shared" si="4"/>
        <v>2027.8028147406642</v>
      </c>
      <c r="S19" s="4">
        <f>'a1'!AK20</f>
        <v>16008.161489278962</v>
      </c>
      <c r="T19" s="4">
        <f t="shared" si="5"/>
        <v>2058.0375969785978</v>
      </c>
      <c r="U19" s="4">
        <f>'a1'!AQ20</f>
        <v>18852.692572280848</v>
      </c>
      <c r="V19" s="4">
        <f t="shared" si="6"/>
        <v>2423.7355516445846</v>
      </c>
      <c r="W19" s="4">
        <f>'a1'!AW20</f>
        <v>17362.819854368845</v>
      </c>
      <c r="X19" s="4">
        <f t="shared" si="7"/>
        <v>2232.1948759568045</v>
      </c>
      <c r="Y19" s="4">
        <f>'a1'!BC20</f>
        <v>16647.134770086403</v>
      </c>
      <c r="Z19" s="4">
        <f t="shared" si="8"/>
        <v>2140.1851337989369</v>
      </c>
      <c r="AA19" s="4">
        <f>'a1'!BI20</f>
        <v>20085.539940883864</v>
      </c>
      <c r="AB19" s="4">
        <f t="shared" si="9"/>
        <v>2582.2325931455957</v>
      </c>
      <c r="AC19" s="4">
        <f>'a1'!BO20</f>
        <v>20052.010049969562</v>
      </c>
      <c r="AD19" s="4">
        <f t="shared" si="10"/>
        <v>2577.9219309767741</v>
      </c>
    </row>
    <row r="20" spans="1:30" ht="18" customHeight="1">
      <c r="A20" s="1">
        <v>1994</v>
      </c>
      <c r="B20" s="11">
        <v>21.9</v>
      </c>
      <c r="C20" s="11">
        <v>3.6</v>
      </c>
      <c r="D20" s="11">
        <v>1.3</v>
      </c>
      <c r="E20" s="11">
        <v>13.7</v>
      </c>
      <c r="F20" s="11">
        <f>(SUM(B20:E20))/'a1'!$B$13*'a1'!$B$34</f>
        <v>68.837652439024396</v>
      </c>
      <c r="G20" s="4">
        <f>'a1'!F21</f>
        <v>29000663</v>
      </c>
      <c r="H20" s="4">
        <f t="shared" si="0"/>
        <v>2373.6578863395089</v>
      </c>
      <c r="I20" s="4">
        <f>'a1'!G21</f>
        <v>18385.269329877043</v>
      </c>
      <c r="J20" s="11">
        <f t="shared" si="1"/>
        <v>12.910650607017152</v>
      </c>
      <c r="K20" s="4">
        <f>'a1'!M21</f>
        <v>14028.680548544213</v>
      </c>
      <c r="L20" s="4">
        <f t="shared" si="2"/>
        <v>1811.1939303971205</v>
      </c>
      <c r="M20" s="4">
        <f>'a1'!S21</f>
        <v>16030.03664650734</v>
      </c>
      <c r="N20" s="4">
        <f t="shared" si="2"/>
        <v>2069.5820236073719</v>
      </c>
      <c r="O20" s="4">
        <f>'a1'!Y21</f>
        <v>16950.57888314555</v>
      </c>
      <c r="P20" s="4">
        <f t="shared" si="3"/>
        <v>2188.4300154697521</v>
      </c>
      <c r="Q20" s="4">
        <f>'a1'!AE21</f>
        <v>15942.734125582356</v>
      </c>
      <c r="R20" s="4">
        <f t="shared" si="4"/>
        <v>2058.3107001596291</v>
      </c>
      <c r="S20" s="4">
        <f>'a1'!AK21</f>
        <v>16434.28489755093</v>
      </c>
      <c r="T20" s="4">
        <f t="shared" si="5"/>
        <v>2121.7731028845874</v>
      </c>
      <c r="U20" s="4">
        <f>'a1'!AQ21</f>
        <v>19184.416219172937</v>
      </c>
      <c r="V20" s="4">
        <f t="shared" si="6"/>
        <v>2476.8329490533479</v>
      </c>
      <c r="W20" s="4">
        <f>'a1'!AW21</f>
        <v>17718.543842311905</v>
      </c>
      <c r="X20" s="4">
        <f t="shared" si="7"/>
        <v>2287.5792881320422</v>
      </c>
      <c r="Y20" s="4">
        <f>'a1'!BC21</f>
        <v>17125.027858257188</v>
      </c>
      <c r="Z20" s="4">
        <f t="shared" si="8"/>
        <v>2210.9525131339378</v>
      </c>
      <c r="AA20" s="4">
        <f>'a1'!BI21</f>
        <v>20628.333048212142</v>
      </c>
      <c r="AB20" s="4">
        <f t="shared" si="9"/>
        <v>2663.2520059065205</v>
      </c>
      <c r="AC20" s="4">
        <f>'a1'!BO21</f>
        <v>20260.740055629987</v>
      </c>
      <c r="AD20" s="4">
        <f t="shared" si="10"/>
        <v>2615.7933589783602</v>
      </c>
    </row>
    <row r="21" spans="1:30" ht="18" customHeight="1">
      <c r="A21" s="1">
        <v>1995</v>
      </c>
      <c r="B21" s="13">
        <f>POWER(B$20/B$15,1/5)*B20</f>
        <v>22.212984027557649</v>
      </c>
      <c r="C21" s="13">
        <f>POWER(C$20/C$15,1/5)*C20</f>
        <v>3.6413901869584904</v>
      </c>
      <c r="D21" s="13">
        <f>POWER(D$20/D$15,1/5)*D20</f>
        <v>1.232089448956913</v>
      </c>
      <c r="E21" s="13">
        <f>POWER(E$20/E$15,1/5)*E20</f>
        <v>14.649387449463259</v>
      </c>
      <c r="F21" s="11">
        <f>(SUM(B21:E21))/'a1'!$B$13*'a1'!$B$34</f>
        <v>70.938222547140228</v>
      </c>
      <c r="G21" s="4">
        <f>'a1'!F22</f>
        <v>29302311</v>
      </c>
      <c r="H21" s="4">
        <f t="shared" si="0"/>
        <v>2420.9087995530531</v>
      </c>
      <c r="I21" s="4">
        <f>'a1'!G22</f>
        <v>18600.546557573565</v>
      </c>
      <c r="J21" s="11">
        <f t="shared" si="1"/>
        <v>13.015256256367017</v>
      </c>
      <c r="K21" s="4">
        <f>'a1'!M22</f>
        <v>14407.901345971162</v>
      </c>
      <c r="L21" s="4">
        <f t="shared" si="2"/>
        <v>1875.2252813426992</v>
      </c>
      <c r="M21" s="4">
        <f>'a1'!S22</f>
        <v>16270.505523937061</v>
      </c>
      <c r="N21" s="4">
        <f t="shared" si="2"/>
        <v>2117.6479881467594</v>
      </c>
      <c r="O21" s="4">
        <f>'a1'!Y22</f>
        <v>17221.910959789682</v>
      </c>
      <c r="P21" s="4">
        <f t="shared" si="3"/>
        <v>2241.4758436599836</v>
      </c>
      <c r="Q21" s="4">
        <f>'a1'!AE22</f>
        <v>16331.465903537286</v>
      </c>
      <c r="R21" s="4">
        <f t="shared" si="4"/>
        <v>2125.5821377665829</v>
      </c>
      <c r="S21" s="4">
        <f>'a1'!AK22</f>
        <v>16661.220555852371</v>
      </c>
      <c r="T21" s="4">
        <f t="shared" si="5"/>
        <v>2168.5005507826831</v>
      </c>
      <c r="U21" s="4">
        <f>'a1'!AQ22</f>
        <v>19377.597631587381</v>
      </c>
      <c r="V21" s="4">
        <f t="shared" si="6"/>
        <v>2522.0439880788035</v>
      </c>
      <c r="W21" s="4">
        <f>'a1'!AW22</f>
        <v>18014.435637426384</v>
      </c>
      <c r="X21" s="4">
        <f t="shared" si="7"/>
        <v>2344.6249613493469</v>
      </c>
      <c r="Y21" s="4">
        <f>'a1'!BC22</f>
        <v>17439.584613094034</v>
      </c>
      <c r="Z21" s="4">
        <f t="shared" si="8"/>
        <v>2269.8066274401408</v>
      </c>
      <c r="AA21" s="4">
        <f>'a1'!BI22</f>
        <v>20821.943456966288</v>
      </c>
      <c r="AB21" s="4">
        <f t="shared" si="9"/>
        <v>2710.0292984800076</v>
      </c>
      <c r="AC21" s="4">
        <f>'a1'!BO22</f>
        <v>20329.910334913791</v>
      </c>
      <c r="AD21" s="4">
        <f t="shared" si="10"/>
        <v>2645.9899267786718</v>
      </c>
    </row>
    <row r="22" spans="1:30" ht="18" customHeight="1">
      <c r="A22" s="1">
        <v>1996</v>
      </c>
      <c r="B22" s="13">
        <f t="shared" ref="B22:B27" si="11">POWER(B$20/B$15,1/5)*B21</f>
        <v>22.530441068882709</v>
      </c>
      <c r="C22" s="13">
        <f t="shared" ref="C22:C27" si="12">POWER(C$20/C$15,1/5)*C21</f>
        <v>3.683256248243775</v>
      </c>
      <c r="D22" s="13">
        <f t="shared" ref="D22:D27" si="13">POWER(D$20/D$15,1/5)*D21</f>
        <v>1.1677264694084226</v>
      </c>
      <c r="E22" s="13">
        <f t="shared" ref="E22:E27" si="14">POWER(E$20/E$15,1/5)*E21</f>
        <v>15.664565886459245</v>
      </c>
      <c r="F22" s="11">
        <f>(SUM(B22:E22))/'a1'!$B$13*'a1'!$B$34</f>
        <v>73.165058666750738</v>
      </c>
      <c r="G22" s="4">
        <f>'a1'!F23</f>
        <v>29610218</v>
      </c>
      <c r="H22" s="4">
        <f t="shared" si="0"/>
        <v>2470.9395475153451</v>
      </c>
      <c r="I22" s="4">
        <f>'a1'!G23</f>
        <v>18901.448141989364</v>
      </c>
      <c r="J22" s="11">
        <f t="shared" si="1"/>
        <v>13.072752568763127</v>
      </c>
      <c r="K22" s="4">
        <f>'a1'!M23</f>
        <v>14645.398053950523</v>
      </c>
      <c r="L22" s="4">
        <f t="shared" si="2"/>
        <v>1914.556650303402</v>
      </c>
      <c r="M22" s="4">
        <f>'a1'!S23</f>
        <v>16517.235536368124</v>
      </c>
      <c r="N22" s="4">
        <f t="shared" si="2"/>
        <v>2159.2573328692201</v>
      </c>
      <c r="O22" s="4">
        <f>'a1'!Y23</f>
        <v>17544.858035899313</v>
      </c>
      <c r="P22" s="4">
        <f t="shared" si="3"/>
        <v>2293.5958795738711</v>
      </c>
      <c r="Q22" s="4">
        <f>'a1'!AE23</f>
        <v>16684.213604725974</v>
      </c>
      <c r="R22" s="4">
        <f t="shared" si="4"/>
        <v>2181.0859625897419</v>
      </c>
      <c r="S22" s="4">
        <f>'a1'!AK23</f>
        <v>17148.167001683618</v>
      </c>
      <c r="T22" s="4">
        <f t="shared" si="5"/>
        <v>2241.7374422083858</v>
      </c>
      <c r="U22" s="4">
        <f>'a1'!AQ23</f>
        <v>19582.865608406028</v>
      </c>
      <c r="V22" s="4">
        <f t="shared" si="6"/>
        <v>2560.0195668603301</v>
      </c>
      <c r="W22" s="4">
        <f>'a1'!AW23</f>
        <v>18137.958518633463</v>
      </c>
      <c r="X22" s="4">
        <f t="shared" si="7"/>
        <v>2371.1304381658465</v>
      </c>
      <c r="Y22" s="4">
        <f>'a1'!BC23</f>
        <v>17760.526819406346</v>
      </c>
      <c r="Z22" s="4">
        <f t="shared" si="8"/>
        <v>2321.7897260098071</v>
      </c>
      <c r="AA22" s="4">
        <f>'a1'!BI23</f>
        <v>21094.484480563635</v>
      </c>
      <c r="AB22" s="4">
        <f t="shared" si="9"/>
        <v>2757.6297618002218</v>
      </c>
      <c r="AC22" s="4">
        <f>'a1'!BO23</f>
        <v>20534.716183523444</v>
      </c>
      <c r="AD22" s="4">
        <f t="shared" si="10"/>
        <v>2684.4526373697786</v>
      </c>
    </row>
    <row r="23" spans="1:30" ht="18" customHeight="1">
      <c r="A23" s="1">
        <v>1997</v>
      </c>
      <c r="B23" s="13">
        <f t="shared" si="11"/>
        <v>22.852435050087696</v>
      </c>
      <c r="C23" s="13">
        <f t="shared" si="12"/>
        <v>3.7256036551134524</v>
      </c>
      <c r="D23" s="13">
        <f t="shared" si="13"/>
        <v>1.1067257401737114</v>
      </c>
      <c r="E23" s="13">
        <f t="shared" si="14"/>
        <v>16.750094518130393</v>
      </c>
      <c r="F23" s="11">
        <f>(SUM(B23:E23))/'a1'!$B$13*'a1'!$B$34</f>
        <v>75.525713024860309</v>
      </c>
      <c r="G23" s="4">
        <f>'a1'!F24</f>
        <v>29905948</v>
      </c>
      <c r="H23" s="4">
        <f t="shared" si="0"/>
        <v>2525.4411940012837</v>
      </c>
      <c r="I23" s="4">
        <f>'a1'!G24</f>
        <v>19545.275742471029</v>
      </c>
      <c r="J23" s="11">
        <f t="shared" si="1"/>
        <v>12.920980124693818</v>
      </c>
      <c r="K23" s="4">
        <f>'a1'!M24</f>
        <v>15305.557521995386</v>
      </c>
      <c r="L23" s="4">
        <f t="shared" si="2"/>
        <v>1977.6280453906033</v>
      </c>
      <c r="M23" s="4">
        <f>'a1'!S24</f>
        <v>16929.350821117601</v>
      </c>
      <c r="N23" s="4">
        <f t="shared" si="2"/>
        <v>2187.4380548362951</v>
      </c>
      <c r="O23" s="4">
        <f>'a1'!Y24</f>
        <v>18067.314312925111</v>
      </c>
      <c r="P23" s="4">
        <f t="shared" si="3"/>
        <v>2334.474091439015</v>
      </c>
      <c r="Q23" s="4">
        <f>'a1'!AE24</f>
        <v>17025.664741113418</v>
      </c>
      <c r="R23" s="4">
        <f t="shared" si="4"/>
        <v>2199.8827572962678</v>
      </c>
      <c r="S23" s="4">
        <f>'a1'!AK24</f>
        <v>17729.057952377108</v>
      </c>
      <c r="T23" s="4">
        <f t="shared" si="5"/>
        <v>2290.7680543220949</v>
      </c>
      <c r="U23" s="4">
        <f>'a1'!AQ24</f>
        <v>20270.669261094776</v>
      </c>
      <c r="V23" s="4">
        <f t="shared" si="6"/>
        <v>2619.1691463684751</v>
      </c>
      <c r="W23" s="4">
        <f>'a1'!AW24</f>
        <v>18737.325371789095</v>
      </c>
      <c r="X23" s="4">
        <f t="shared" si="7"/>
        <v>2421.0460871880809</v>
      </c>
      <c r="Y23" s="4">
        <f>'a1'!BC24</f>
        <v>18412.381545571185</v>
      </c>
      <c r="Z23" s="4">
        <f t="shared" si="8"/>
        <v>2379.0601599860452</v>
      </c>
      <c r="AA23" s="4">
        <f>'a1'!BI24</f>
        <v>22188.824276074192</v>
      </c>
      <c r="AB23" s="4">
        <f t="shared" si="9"/>
        <v>2867.0135746147835</v>
      </c>
      <c r="AC23" s="4">
        <f>'a1'!BO24</f>
        <v>20892.051654986106</v>
      </c>
      <c r="AD23" s="4">
        <f t="shared" si="10"/>
        <v>2699.4578419815207</v>
      </c>
    </row>
    <row r="24" spans="1:30" ht="18" customHeight="1">
      <c r="A24" s="1">
        <v>1998</v>
      </c>
      <c r="B24" s="13">
        <f t="shared" si="11"/>
        <v>23.179030810885692</v>
      </c>
      <c r="C24" s="13">
        <f t="shared" si="12"/>
        <v>3.7684379417296694</v>
      </c>
      <c r="D24" s="13">
        <f t="shared" si="13"/>
        <v>1.048911621043892</v>
      </c>
      <c r="E24" s="13">
        <f t="shared" si="14"/>
        <v>17.910848497169543</v>
      </c>
      <c r="F24" s="11">
        <f>(SUM(B24:E24))/'a1'!$B$13*'a1'!$B$34</f>
        <v>78.028292974045897</v>
      </c>
      <c r="G24" s="4">
        <f>'a1'!F25</f>
        <v>30155173</v>
      </c>
      <c r="H24" s="4">
        <f t="shared" si="0"/>
        <v>2587.5591220798469</v>
      </c>
      <c r="I24" s="4">
        <f>'a1'!G25</f>
        <v>19931.472454162344</v>
      </c>
      <c r="J24" s="11">
        <f t="shared" si="1"/>
        <v>12.982277792223423</v>
      </c>
      <c r="K24" s="4">
        <f>'a1'!M25</f>
        <v>16052.815355575602</v>
      </c>
      <c r="L24" s="4">
        <f t="shared" si="2"/>
        <v>2084.0210829335228</v>
      </c>
      <c r="M24" s="4">
        <f>'a1'!S25</f>
        <v>17554.711201437367</v>
      </c>
      <c r="N24" s="4">
        <f t="shared" si="2"/>
        <v>2279.0013737931608</v>
      </c>
      <c r="O24" s="4">
        <f>'a1'!Y25</f>
        <v>18612.717259260215</v>
      </c>
      <c r="P24" s="4">
        <f t="shared" si="3"/>
        <v>2416.354659278275</v>
      </c>
      <c r="Q24" s="4">
        <f>'a1'!AE25</f>
        <v>17591.568624838448</v>
      </c>
      <c r="R24" s="4">
        <f t="shared" si="4"/>
        <v>2283.7863068861452</v>
      </c>
      <c r="S24" s="4">
        <f>'a1'!AK25</f>
        <v>18104.73914583943</v>
      </c>
      <c r="T24" s="4">
        <f t="shared" si="5"/>
        <v>2350.407529470293</v>
      </c>
      <c r="U24" s="4">
        <f>'a1'!AQ25</f>
        <v>20751.896396071021</v>
      </c>
      <c r="V24" s="4">
        <f t="shared" si="6"/>
        <v>2694.068837292341</v>
      </c>
      <c r="W24" s="4">
        <f>'a1'!AW25</f>
        <v>18917.106011574619</v>
      </c>
      <c r="X24" s="4">
        <f t="shared" si="7"/>
        <v>2455.8712526720137</v>
      </c>
      <c r="Y24" s="4">
        <f>'a1'!BC25</f>
        <v>18636.983796833287</v>
      </c>
      <c r="Z24" s="4">
        <f t="shared" si="8"/>
        <v>2419.5050085965654</v>
      </c>
      <c r="AA24" s="4">
        <f>'a1'!BI25</f>
        <v>22465.511306055123</v>
      </c>
      <c r="AB24" s="4">
        <f t="shared" si="9"/>
        <v>2916.5350851954367</v>
      </c>
      <c r="AC24" s="4">
        <f>'a1'!BO25</f>
        <v>20988.357598692281</v>
      </c>
      <c r="AD24" s="4">
        <f t="shared" si="10"/>
        <v>2724.7668874874653</v>
      </c>
    </row>
    <row r="25" spans="1:30" ht="18" customHeight="1">
      <c r="A25" s="1">
        <v>1999</v>
      </c>
      <c r="B25" s="13">
        <f t="shared" si="11"/>
        <v>23.510294117647057</v>
      </c>
      <c r="C25" s="13">
        <f t="shared" si="12"/>
        <v>3.8117647058823527</v>
      </c>
      <c r="D25" s="13">
        <f t="shared" si="13"/>
        <v>0.99411764705882388</v>
      </c>
      <c r="E25" s="13">
        <f t="shared" si="14"/>
        <v>19.152040816326522</v>
      </c>
      <c r="F25" s="11">
        <f>(SUM(B25:E25))/'a1'!$B$13*'a1'!$B$34</f>
        <v>80.681497370289577</v>
      </c>
      <c r="G25" s="4">
        <f>'a1'!F26</f>
        <v>30401286</v>
      </c>
      <c r="H25" s="4">
        <f t="shared" si="0"/>
        <v>2653.8843577304456</v>
      </c>
      <c r="I25" s="4">
        <f>'a1'!G26</f>
        <v>20521.237160822737</v>
      </c>
      <c r="J25" s="11">
        <f t="shared" si="1"/>
        <v>12.932379938559446</v>
      </c>
      <c r="K25" s="4">
        <f>'a1'!M26</f>
        <v>16892.012247599512</v>
      </c>
      <c r="L25" s="4">
        <f t="shared" si="2"/>
        <v>2184.5392031275637</v>
      </c>
      <c r="M25" s="4">
        <f>'a1'!S26</f>
        <v>18168.343349403072</v>
      </c>
      <c r="N25" s="4">
        <f t="shared" si="2"/>
        <v>2349.5991904868024</v>
      </c>
      <c r="O25" s="4">
        <f>'a1'!Y26</f>
        <v>19337.448489158091</v>
      </c>
      <c r="P25" s="4">
        <f t="shared" si="3"/>
        <v>2500.7923090411477</v>
      </c>
      <c r="Q25" s="4">
        <f>'a1'!AE26</f>
        <v>18244.047103587658</v>
      </c>
      <c r="R25" s="4">
        <f t="shared" si="4"/>
        <v>2359.3894876057061</v>
      </c>
      <c r="S25" s="4">
        <f>'a1'!AK26</f>
        <v>18671.218379817703</v>
      </c>
      <c r="T25" s="4">
        <f t="shared" si="5"/>
        <v>2414.6329000361688</v>
      </c>
      <c r="U25" s="4">
        <f>'a1'!AQ26</f>
        <v>21489.976452353327</v>
      </c>
      <c r="V25" s="4">
        <f t="shared" si="6"/>
        <v>2779.1654035252905</v>
      </c>
      <c r="W25" s="4">
        <f>'a1'!AW26</f>
        <v>19185.118272341497</v>
      </c>
      <c r="X25" s="4">
        <f t="shared" si="7"/>
        <v>2481.0923866411945</v>
      </c>
      <c r="Y25" s="4">
        <f>'a1'!BC26</f>
        <v>18988.215162972981</v>
      </c>
      <c r="Z25" s="4">
        <f t="shared" si="8"/>
        <v>2455.6281284268207</v>
      </c>
      <c r="AA25" s="4">
        <f>'a1'!BI26</f>
        <v>22826.627362420462</v>
      </c>
      <c r="AB25" s="4">
        <f t="shared" si="9"/>
        <v>2952.0261776673851</v>
      </c>
      <c r="AC25" s="4">
        <f>'a1'!BO26</f>
        <v>21372.970614814123</v>
      </c>
      <c r="AD25" s="4">
        <f t="shared" si="10"/>
        <v>2764.033764064427</v>
      </c>
    </row>
    <row r="26" spans="1:30" ht="18" customHeight="1">
      <c r="A26" s="1">
        <v>2000</v>
      </c>
      <c r="B26" s="13">
        <f t="shared" si="11"/>
        <v>23.846291676642771</v>
      </c>
      <c r="C26" s="13">
        <f t="shared" si="12"/>
        <v>3.8555896097207545</v>
      </c>
      <c r="D26" s="13">
        <f t="shared" si="13"/>
        <v>0.9421860492023455</v>
      </c>
      <c r="E26" s="13">
        <f t="shared" si="14"/>
        <v>20.479245720168016</v>
      </c>
      <c r="F26" s="11">
        <f>(SUM(B26:E26))/'a1'!$B$13*'a1'!$B$34</f>
        <v>83.494655574913551</v>
      </c>
      <c r="G26" s="4">
        <f>'a1'!F27</f>
        <v>30685730</v>
      </c>
      <c r="H26" s="4">
        <f t="shared" si="0"/>
        <v>2720.9603804411217</v>
      </c>
      <c r="I26" s="4">
        <f>'a1'!G27</f>
        <v>21164.626033012741</v>
      </c>
      <c r="J26" s="11">
        <f t="shared" si="1"/>
        <v>12.856170367465729</v>
      </c>
      <c r="K26" s="4">
        <f>'a1'!M27</f>
        <v>17652.651875310152</v>
      </c>
      <c r="L26" s="4">
        <f t="shared" si="2"/>
        <v>2269.4549994655072</v>
      </c>
      <c r="M26" s="4">
        <f>'a1'!S27</f>
        <v>18912.581519747931</v>
      </c>
      <c r="N26" s="4">
        <f t="shared" si="2"/>
        <v>2431.4337010646336</v>
      </c>
      <c r="O26" s="4">
        <f>'a1'!Y27</f>
        <v>19843.203354818535</v>
      </c>
      <c r="P26" s="4">
        <f t="shared" si="3"/>
        <v>2551.0760296581461</v>
      </c>
      <c r="Q26" s="4">
        <f>'a1'!AE27</f>
        <v>18800.373609125443</v>
      </c>
      <c r="R26" s="4">
        <f t="shared" si="4"/>
        <v>2417.0080609092324</v>
      </c>
      <c r="S26" s="4">
        <f>'a1'!AK27</f>
        <v>19244.657195623568</v>
      </c>
      <c r="T26" s="4">
        <f t="shared" si="5"/>
        <v>2474.1259157041186</v>
      </c>
      <c r="U26" s="4">
        <f>'a1'!AQ27</f>
        <v>22195.203577074608</v>
      </c>
      <c r="V26" s="4">
        <f t="shared" si="6"/>
        <v>2853.4531852745595</v>
      </c>
      <c r="W26" s="4">
        <f>'a1'!AW27</f>
        <v>19509.061607425348</v>
      </c>
      <c r="X26" s="4">
        <f t="shared" si="7"/>
        <v>2508.1181973444509</v>
      </c>
      <c r="Y26" s="4">
        <f>'a1'!BC27</f>
        <v>19633.472778431169</v>
      </c>
      <c r="Z26" s="4">
        <f t="shared" si="8"/>
        <v>2524.1127094451185</v>
      </c>
      <c r="AA26" s="4">
        <f>'a1'!BI27</f>
        <v>23630.266713445653</v>
      </c>
      <c r="AB26" s="4">
        <f t="shared" si="9"/>
        <v>3037.9473469671179</v>
      </c>
      <c r="AC26" s="4">
        <f>'a1'!BO27</f>
        <v>21904.669949470568</v>
      </c>
      <c r="AD26" s="4">
        <f t="shared" si="10"/>
        <v>2816.1016871350057</v>
      </c>
    </row>
    <row r="27" spans="1:30" ht="18" customHeight="1">
      <c r="A27" s="1">
        <v>2001</v>
      </c>
      <c r="B27" s="13">
        <f t="shared" si="11"/>
        <v>24.187091147477027</v>
      </c>
      <c r="C27" s="13">
        <f t="shared" si="12"/>
        <v>3.8999183804934088</v>
      </c>
      <c r="D27" s="13">
        <f t="shared" si="13"/>
        <v>0.89296730013585279</v>
      </c>
      <c r="E27" s="13">
        <f t="shared" si="14"/>
        <v>21.898423739233834</v>
      </c>
      <c r="F27" s="11">
        <f>(SUM(B27:E27))/'a1'!$B$13*'a1'!$B$34</f>
        <v>86.477769256988168</v>
      </c>
      <c r="G27" s="4">
        <f>'a1'!F28</f>
        <v>31020596</v>
      </c>
      <c r="H27" s="4">
        <f t="shared" si="0"/>
        <v>2787.7533125729815</v>
      </c>
      <c r="I27" s="4">
        <f>'a1'!G28</f>
        <v>21466.641066470806</v>
      </c>
      <c r="J27" s="11">
        <f t="shared" si="1"/>
        <v>12.986443961776729</v>
      </c>
      <c r="K27" s="4">
        <f>'a1'!M28</f>
        <v>18370.028694789347</v>
      </c>
      <c r="L27" s="4">
        <f t="shared" si="2"/>
        <v>2385.6134822111235</v>
      </c>
      <c r="M27" s="4">
        <f>'a1'!S28</f>
        <v>19236.81996121904</v>
      </c>
      <c r="N27" s="4">
        <f t="shared" si="2"/>
        <v>2498.1788442915904</v>
      </c>
      <c r="O27" s="4">
        <f>'a1'!Y28</f>
        <v>20094.563915362185</v>
      </c>
      <c r="P27" s="4">
        <f t="shared" si="3"/>
        <v>2609.5692822319179</v>
      </c>
      <c r="Q27" s="4">
        <f>'a1'!AE28</f>
        <v>18979.24699160731</v>
      </c>
      <c r="R27" s="4">
        <f t="shared" si="4"/>
        <v>2464.7292749322787</v>
      </c>
      <c r="S27" s="4">
        <f>'a1'!AK28</f>
        <v>19597.331950681513</v>
      </c>
      <c r="T27" s="4">
        <f t="shared" si="5"/>
        <v>2544.9965317786209</v>
      </c>
      <c r="U27" s="4">
        <f>'a1'!AQ28</f>
        <v>22360.99238739318</v>
      </c>
      <c r="V27" s="4">
        <f t="shared" si="6"/>
        <v>2903.8977456859757</v>
      </c>
      <c r="W27" s="4">
        <f>'a1'!AW28</f>
        <v>19786.356333318858</v>
      </c>
      <c r="X27" s="4">
        <f t="shared" si="7"/>
        <v>2569.544077303914</v>
      </c>
      <c r="Y27" s="4">
        <f>'a1'!BC28</f>
        <v>20050.20800028793</v>
      </c>
      <c r="Z27" s="4">
        <f t="shared" si="8"/>
        <v>2603.8090261770662</v>
      </c>
      <c r="AA27" s="4">
        <f>'a1'!BI28</f>
        <v>24155.647784691329</v>
      </c>
      <c r="AB27" s="4">
        <f t="shared" si="9"/>
        <v>3136.9596631631011</v>
      </c>
      <c r="AC27" s="4">
        <f>'a1'!BO28</f>
        <v>22215.757585271684</v>
      </c>
      <c r="AD27" s="4">
        <f t="shared" si="10"/>
        <v>2885.0369094954699</v>
      </c>
    </row>
    <row r="28" spans="1:30" ht="18" customHeight="1">
      <c r="A28" s="1">
        <v>2002</v>
      </c>
      <c r="B28" s="13">
        <f t="shared" ref="B28:E36" si="15">POWER(B$20/B$15,1/5)*B27</f>
        <v>24.532761156711793</v>
      </c>
      <c r="C28" s="13">
        <f t="shared" si="15"/>
        <v>3.9447568112965965</v>
      </c>
      <c r="D28" s="13">
        <f t="shared" si="15"/>
        <v>0.84631968366225008</v>
      </c>
      <c r="E28" s="13">
        <f t="shared" si="15"/>
        <v>23.41594845901901</v>
      </c>
      <c r="F28" s="11">
        <f>(SUM(B28:E28))/'a1'!$B$13*'a1'!$B$34</f>
        <v>89.64155718508988</v>
      </c>
      <c r="G28" s="4">
        <f>'a1'!F29</f>
        <v>31358418</v>
      </c>
      <c r="H28" s="4">
        <f t="shared" si="0"/>
        <v>2858.61222926137</v>
      </c>
      <c r="I28" s="4">
        <f>'a1'!G29</f>
        <v>22084.245448861609</v>
      </c>
      <c r="J28" s="11">
        <f t="shared" ref="J28:J34" si="16">H28/I28*100</f>
        <v>12.94412451573583</v>
      </c>
      <c r="K28" s="4">
        <f>'a1'!M29</f>
        <v>19053.559019255685</v>
      </c>
      <c r="L28" s="4">
        <f t="shared" si="2"/>
        <v>2466.3164041316704</v>
      </c>
      <c r="M28" s="4">
        <f>'a1'!S29</f>
        <v>19908.530348636723</v>
      </c>
      <c r="N28" s="4">
        <f t="shared" si="2"/>
        <v>2576.9849575805938</v>
      </c>
      <c r="O28" s="4">
        <f>'a1'!Y29</f>
        <v>20894.93185621635</v>
      </c>
      <c r="P28" s="4">
        <f t="shared" si="3"/>
        <v>2704.6659969467964</v>
      </c>
      <c r="Q28" s="4">
        <f>'a1'!AE29</f>
        <v>19610.904495589013</v>
      </c>
      <c r="R28" s="4">
        <f t="shared" si="4"/>
        <v>2538.4598965710775</v>
      </c>
      <c r="S28" s="4">
        <f>'a1'!AK29</f>
        <v>20247.939326194806</v>
      </c>
      <c r="T28" s="4">
        <f t="shared" si="5"/>
        <v>2620.9184782532984</v>
      </c>
      <c r="U28" s="4">
        <f>'a1'!AQ29</f>
        <v>22917.898581685611</v>
      </c>
      <c r="V28" s="4">
        <f t="shared" si="6"/>
        <v>2966.5213288034415</v>
      </c>
      <c r="W28" s="4">
        <f>'a1'!AW29</f>
        <v>20310.624950286867</v>
      </c>
      <c r="X28" s="4">
        <f t="shared" si="7"/>
        <v>2629.0325834892406</v>
      </c>
      <c r="Y28" s="4">
        <f>'a1'!BC29</f>
        <v>20703.921285372628</v>
      </c>
      <c r="Z28" s="4">
        <f t="shared" si="8"/>
        <v>2679.9413508185671</v>
      </c>
      <c r="AA28" s="4">
        <f>'a1'!BI29</f>
        <v>24664.174548039773</v>
      </c>
      <c r="AB28" s="4">
        <f t="shared" si="9"/>
        <v>3192.5614642766932</v>
      </c>
      <c r="AC28" s="4">
        <f>'a1'!BO29</f>
        <v>22933.245792055484</v>
      </c>
      <c r="AD28" s="4">
        <f t="shared" si="10"/>
        <v>2968.5078908234095</v>
      </c>
    </row>
    <row r="29" spans="1:30" ht="18" customHeight="1">
      <c r="A29" s="1">
        <v>2003</v>
      </c>
      <c r="B29" s="13">
        <f t="shared" si="15"/>
        <v>24.883371311686112</v>
      </c>
      <c r="C29" s="13">
        <f t="shared" si="15"/>
        <v>3.9901107618314144</v>
      </c>
      <c r="D29" s="13">
        <f t="shared" si="15"/>
        <v>0.80210888668062341</v>
      </c>
      <c r="E29" s="13">
        <f t="shared" si="15"/>
        <v>25.03863514400231</v>
      </c>
      <c r="F29" s="11">
        <f>(SUM(B29:E29))/'a1'!$B$13*'a1'!$B$34</f>
        <v>92.997503210645604</v>
      </c>
      <c r="G29" s="4">
        <f>'a1'!F30</f>
        <v>31641630</v>
      </c>
      <c r="H29" s="4">
        <f t="shared" si="0"/>
        <v>2939.0869942744921</v>
      </c>
      <c r="I29" s="4">
        <f>'a1'!G30</f>
        <v>22528.232584730937</v>
      </c>
      <c r="J29" s="11">
        <f t="shared" si="16"/>
        <v>13.04623868392823</v>
      </c>
      <c r="K29" s="4">
        <f>'a1'!M30</f>
        <v>19695.435388517588</v>
      </c>
      <c r="L29" s="4">
        <f t="shared" ref="L29:L34" si="17">K29*($J29/100)</f>
        <v>2569.5135106248717</v>
      </c>
      <c r="M29" s="4">
        <f>'a1'!S30</f>
        <v>20354.027444778862</v>
      </c>
      <c r="N29" s="4">
        <f t="shared" ref="N29:N34" si="18">M29*($J29/100)</f>
        <v>2655.4350022381086</v>
      </c>
      <c r="O29" s="4">
        <f>'a1'!Y30</f>
        <v>21327.196174371533</v>
      </c>
      <c r="P29" s="4">
        <f t="shared" si="3"/>
        <v>2782.3969174981203</v>
      </c>
      <c r="Q29" s="4">
        <f>'a1'!AE30</f>
        <v>19927.038271548929</v>
      </c>
      <c r="R29" s="4">
        <f t="shared" si="4"/>
        <v>2599.7289755439997</v>
      </c>
      <c r="S29" s="4">
        <f>'a1'!AK30</f>
        <v>20697.506683262327</v>
      </c>
      <c r="T29" s="4">
        <f t="shared" si="5"/>
        <v>2700.2461235204005</v>
      </c>
      <c r="U29" s="4">
        <f>'a1'!AQ30</f>
        <v>23302.322701902471</v>
      </c>
      <c r="V29" s="4">
        <f t="shared" si="6"/>
        <v>3040.0766385893899</v>
      </c>
      <c r="W29" s="4">
        <f>'a1'!AW30</f>
        <v>20530.661917891102</v>
      </c>
      <c r="X29" s="4">
        <f t="shared" si="7"/>
        <v>2678.4791571984306</v>
      </c>
      <c r="Y29" s="4">
        <f>'a1'!BC30</f>
        <v>21188.62219260541</v>
      </c>
      <c r="Z29" s="4">
        <f t="shared" si="8"/>
        <v>2764.3182250830887</v>
      </c>
      <c r="AA29" s="4">
        <f>'a1'!BI30</f>
        <v>25052.060227745431</v>
      </c>
      <c r="AB29" s="4">
        <f t="shared" si="9"/>
        <v>3268.3515725531229</v>
      </c>
      <c r="AC29" s="4">
        <f>'a1'!BO30</f>
        <v>23585.956817478054</v>
      </c>
      <c r="AD29" s="4">
        <f t="shared" si="10"/>
        <v>3077.0802222964294</v>
      </c>
    </row>
    <row r="30" spans="1:30" ht="18" customHeight="1">
      <c r="A30" s="1">
        <v>2004</v>
      </c>
      <c r="B30" s="13">
        <f t="shared" si="15"/>
        <v>25.238992214532871</v>
      </c>
      <c r="C30" s="13">
        <f t="shared" si="15"/>
        <v>4.0359861591695498</v>
      </c>
      <c r="D30" s="13">
        <f t="shared" si="15"/>
        <v>0.76020761245674784</v>
      </c>
      <c r="E30" s="13">
        <f t="shared" si="15"/>
        <v>26.773771345272785</v>
      </c>
      <c r="F30" s="11">
        <f>(SUM(B30:E30))/'a1'!$B$13*'a1'!$B$34</f>
        <v>96.557907659369874</v>
      </c>
      <c r="G30" s="4">
        <f>'a1'!F31</f>
        <v>31938004</v>
      </c>
      <c r="H30" s="4">
        <f t="shared" si="0"/>
        <v>3023.2918644311608</v>
      </c>
      <c r="I30" s="4">
        <f>'a1'!G31</f>
        <v>23056.951210852123</v>
      </c>
      <c r="J30" s="11">
        <f t="shared" si="16"/>
        <v>13.112279402353074</v>
      </c>
      <c r="K30" s="4">
        <f>'a1'!M31</f>
        <v>20046.30828640013</v>
      </c>
      <c r="L30" s="4">
        <f t="shared" si="17"/>
        <v>2628.5279523698418</v>
      </c>
      <c r="M30" s="4">
        <f>'a1'!S31</f>
        <v>20845.287294543185</v>
      </c>
      <c r="N30" s="4">
        <f t="shared" si="18"/>
        <v>2733.2923122837087</v>
      </c>
      <c r="O30" s="4">
        <f>'a1'!Y31</f>
        <v>21857.958391335997</v>
      </c>
      <c r="P30" s="4">
        <f t="shared" si="3"/>
        <v>2866.0765759220553</v>
      </c>
      <c r="Q30" s="4">
        <f>'a1'!AE31</f>
        <v>20514.859729279644</v>
      </c>
      <c r="R30" s="4">
        <f t="shared" si="4"/>
        <v>2689.9657267039606</v>
      </c>
      <c r="S30" s="4">
        <f>'a1'!AK31</f>
        <v>21097.562691117699</v>
      </c>
      <c r="T30" s="4">
        <f t="shared" si="5"/>
        <v>2766.3713671459532</v>
      </c>
      <c r="U30" s="4">
        <f>'a1'!AQ31</f>
        <v>23676.94834281781</v>
      </c>
      <c r="V30" s="4">
        <f t="shared" si="6"/>
        <v>3104.5876206610774</v>
      </c>
      <c r="W30" s="4">
        <f>'a1'!AW31</f>
        <v>21047.149604124705</v>
      </c>
      <c r="X30" s="4">
        <f t="shared" si="7"/>
        <v>2759.7610623240803</v>
      </c>
      <c r="Y30" s="4">
        <f>'a1'!BC31</f>
        <v>21538.896553936982</v>
      </c>
      <c r="Z30" s="4">
        <f t="shared" si="8"/>
        <v>2824.240296336015</v>
      </c>
      <c r="AA30" s="4">
        <f>'a1'!BI31</f>
        <v>25999.980854666228</v>
      </c>
      <c r="AB30" s="4">
        <f t="shared" si="9"/>
        <v>3409.1901342221427</v>
      </c>
      <c r="AC30" s="4">
        <f>'a1'!BO31</f>
        <v>24509.887685176738</v>
      </c>
      <c r="AD30" s="4">
        <f t="shared" si="10"/>
        <v>3213.8049544833025</v>
      </c>
    </row>
    <row r="31" spans="1:30" ht="18" customHeight="1">
      <c r="A31" s="1">
        <v>2005</v>
      </c>
      <c r="B31" s="13">
        <f t="shared" si="15"/>
        <v>25.599695476395919</v>
      </c>
      <c r="C31" s="13">
        <f t="shared" si="15"/>
        <v>4.0823889985278576</v>
      </c>
      <c r="D31" s="13">
        <f t="shared" si="15"/>
        <v>0.72049521409591144</v>
      </c>
      <c r="E31" s="13">
        <f t="shared" si="15"/>
        <v>28.629149629214464</v>
      </c>
      <c r="F31" s="11">
        <f>(SUM(B31:E31))/'a1'!$B$13*'a1'!$B$34</f>
        <v>100.33594236254739</v>
      </c>
      <c r="G31" s="4">
        <f>'a1'!F32</f>
        <v>32242364</v>
      </c>
      <c r="H31" s="4">
        <f t="shared" si="0"/>
        <v>3111.9288387956722</v>
      </c>
      <c r="I31" s="4">
        <f>'a1'!G32</f>
        <v>23760.633680582479</v>
      </c>
      <c r="J31" s="11">
        <f t="shared" si="16"/>
        <v>13.09699430002485</v>
      </c>
      <c r="K31" s="4">
        <f>'a1'!M32</f>
        <v>20520.49813830046</v>
      </c>
      <c r="L31" s="4">
        <f t="shared" si="17"/>
        <v>2687.5684715099169</v>
      </c>
      <c r="M31" s="4">
        <f>'a1'!S32</f>
        <v>21410.360412562291</v>
      </c>
      <c r="N31" s="4">
        <f t="shared" si="18"/>
        <v>2804.1136828480603</v>
      </c>
      <c r="O31" s="4">
        <f>'a1'!Y32</f>
        <v>22462.973091985383</v>
      </c>
      <c r="P31" s="4">
        <f t="shared" si="3"/>
        <v>2941.9743054734413</v>
      </c>
      <c r="Q31" s="4">
        <f>'a1'!AE32</f>
        <v>21034.858912042608</v>
      </c>
      <c r="R31" s="4">
        <f t="shared" si="4"/>
        <v>2754.9342727284893</v>
      </c>
      <c r="S31" s="4">
        <f>'a1'!AK32</f>
        <v>21555.449327757429</v>
      </c>
      <c r="T31" s="4">
        <f t="shared" si="5"/>
        <v>2823.1159698011352</v>
      </c>
      <c r="U31" s="4">
        <f>'a1'!AQ32</f>
        <v>24324.173311121736</v>
      </c>
      <c r="V31" s="4">
        <f t="shared" si="6"/>
        <v>3185.7355920857794</v>
      </c>
      <c r="W31" s="4">
        <f>'a1'!AW32</f>
        <v>21632.934339079486</v>
      </c>
      <c r="X31" s="4">
        <f t="shared" si="7"/>
        <v>2833.2641773173586</v>
      </c>
      <c r="Y31" s="4">
        <f>'a1'!BC32</f>
        <v>22279.303045827826</v>
      </c>
      <c r="Z31" s="4">
        <f t="shared" si="8"/>
        <v>2917.9190499973333</v>
      </c>
      <c r="AA31" s="4">
        <f>'a1'!BI32</f>
        <v>27396.423090053762</v>
      </c>
      <c r="AB31" s="4">
        <f t="shared" si="9"/>
        <v>3588.1079705150332</v>
      </c>
      <c r="AC31" s="4">
        <f>'a1'!BO32</f>
        <v>25328.164310480763</v>
      </c>
      <c r="AD31" s="4">
        <f t="shared" si="10"/>
        <v>3317.2282360445938</v>
      </c>
    </row>
    <row r="32" spans="1:30" ht="18" customHeight="1">
      <c r="A32" s="1">
        <v>2006</v>
      </c>
      <c r="B32" s="13">
        <f t="shared" ref="B32:E40" si="19">POWER(B$20/B$15,1/5)*B31</f>
        <v>25.965553731850338</v>
      </c>
      <c r="C32" s="13">
        <f t="shared" si="15"/>
        <v>4.1293253440518445</v>
      </c>
      <c r="D32" s="13">
        <f t="shared" si="15"/>
        <v>0.68285734716271118</v>
      </c>
      <c r="E32" s="13">
        <f t="shared" si="15"/>
        <v>30.613102574235043</v>
      </c>
      <c r="F32" s="11">
        <f>(SUM(B32:E32))/'a1'!$B$13*'a1'!$B$34</f>
        <v>104.34570957620342</v>
      </c>
      <c r="G32" s="4">
        <f>'a1'!F33</f>
        <v>32570505</v>
      </c>
      <c r="H32" s="4">
        <f t="shared" si="0"/>
        <v>3203.6871880311164</v>
      </c>
      <c r="I32" s="4">
        <f>'a1'!G33</f>
        <v>24571.740597820022</v>
      </c>
      <c r="J32" s="11">
        <f>H32/I32*100</f>
        <v>13.038096244249559</v>
      </c>
      <c r="K32" s="4">
        <f>'a1'!M33</f>
        <v>21228.63231123576</v>
      </c>
      <c r="L32" s="4">
        <f>K32*($J32/100)</f>
        <v>2767.809512076778</v>
      </c>
      <c r="M32" s="4">
        <f>'a1'!S33</f>
        <v>22152.105320422153</v>
      </c>
      <c r="N32" s="4">
        <f t="shared" si="18"/>
        <v>2888.2128118041674</v>
      </c>
      <c r="O32" s="4">
        <f>'a1'!Y33</f>
        <v>23155.685922021094</v>
      </c>
      <c r="P32" s="4">
        <f t="shared" si="3"/>
        <v>3019.0606165292561</v>
      </c>
      <c r="Q32" s="4">
        <f>'a1'!AE33</f>
        <v>21864.006469878987</v>
      </c>
      <c r="R32" s="4">
        <f t="shared" si="4"/>
        <v>2850.6502063917728</v>
      </c>
      <c r="S32" s="4">
        <f>'a1'!AK33</f>
        <v>22087.369640453922</v>
      </c>
      <c r="T32" s="4">
        <f t="shared" si="5"/>
        <v>2879.7725115455401</v>
      </c>
      <c r="U32" s="4">
        <f>'a1'!AQ33</f>
        <v>24902.764792285569</v>
      </c>
      <c r="V32" s="4">
        <f t="shared" si="6"/>
        <v>3246.8464410972861</v>
      </c>
      <c r="W32" s="4">
        <f>'a1'!AW33</f>
        <v>22280.072055995486</v>
      </c>
      <c r="X32" s="4">
        <f t="shared" si="7"/>
        <v>2904.8972379488428</v>
      </c>
      <c r="Y32" s="4">
        <f>'a1'!BC33</f>
        <v>23169.357715695423</v>
      </c>
      <c r="Z32" s="4">
        <f t="shared" si="8"/>
        <v>3020.8431581468303</v>
      </c>
      <c r="AA32" s="4">
        <f>'a1'!BI33</f>
        <v>29083.747666498799</v>
      </c>
      <c r="AB32" s="4">
        <f t="shared" si="9"/>
        <v>3791.9670121927984</v>
      </c>
      <c r="AC32" s="4">
        <f>'a1'!BO33</f>
        <v>26612.263835343027</v>
      </c>
      <c r="AD32" s="4">
        <f t="shared" si="10"/>
        <v>3469.7325716256428</v>
      </c>
    </row>
    <row r="33" spans="1:30" ht="18" customHeight="1">
      <c r="A33" s="1">
        <v>2007</v>
      </c>
      <c r="B33" s="13">
        <f t="shared" si="19"/>
        <v>26.336640653528839</v>
      </c>
      <c r="C33" s="13">
        <f t="shared" si="15"/>
        <v>4.1768013296081605</v>
      </c>
      <c r="D33" s="13">
        <f t="shared" si="15"/>
        <v>0.64718564044760318</v>
      </c>
      <c r="E33" s="13">
        <f t="shared" si="15"/>
        <v>32.734540192710234</v>
      </c>
      <c r="F33" s="11">
        <f>(SUM(B33:E33))/'a1'!$B$13*'a1'!$B$34</f>
        <v>108.60230505361091</v>
      </c>
      <c r="G33" s="4">
        <f>'a1'!F34</f>
        <v>32887928</v>
      </c>
      <c r="H33" s="4">
        <f t="shared" si="0"/>
        <v>3302.193590718482</v>
      </c>
      <c r="I33" s="4">
        <f>'a1'!G34</f>
        <v>25509.481777021647</v>
      </c>
      <c r="J33" s="11">
        <f t="shared" si="16"/>
        <v>12.944965403777909</v>
      </c>
      <c r="K33" s="4">
        <f>'a1'!M34</f>
        <v>22428.536909745621</v>
      </c>
      <c r="L33" s="4">
        <f t="shared" si="17"/>
        <v>2903.3663435401295</v>
      </c>
      <c r="M33" s="4">
        <f>'a1'!S34</f>
        <v>23206.337450352523</v>
      </c>
      <c r="N33" s="4">
        <f t="shared" si="18"/>
        <v>3004.0523544320904</v>
      </c>
      <c r="O33" s="4">
        <f>'a1'!Y34</f>
        <v>24047.371803852329</v>
      </c>
      <c r="P33" s="4">
        <f t="shared" ref="P33:P38" si="20">O33*($J33/100)</f>
        <v>3112.9239605265275</v>
      </c>
      <c r="Q33" s="4">
        <f>'a1'!AE34</f>
        <v>22833.163627387454</v>
      </c>
      <c r="R33" s="4">
        <f t="shared" ref="R33:R38" si="21">Q33*($J33/100)</f>
        <v>2955.7451321533067</v>
      </c>
      <c r="S33" s="4">
        <f>'a1'!AK34</f>
        <v>22834.138595163022</v>
      </c>
      <c r="T33" s="4">
        <f t="shared" ref="T33:T38" si="22">S33*($J33/100)</f>
        <v>2955.871341394552</v>
      </c>
      <c r="U33" s="4">
        <f>'a1'!AQ34</f>
        <v>25713.497795983218</v>
      </c>
      <c r="V33" s="4">
        <f t="shared" ref="V33:V38" si="23">U33*($J33/100)</f>
        <v>3328.6033937912225</v>
      </c>
      <c r="W33" s="4">
        <f>'a1'!AW34</f>
        <v>23367.911979996064</v>
      </c>
      <c r="X33" s="4">
        <f t="shared" ref="X33:X38" si="24">W33*($J33/100)</f>
        <v>3024.9681213957638</v>
      </c>
      <c r="Y33" s="4">
        <f>'a1'!BC34</f>
        <v>24500.822315897043</v>
      </c>
      <c r="Z33" s="4">
        <f t="shared" ref="Z33:Z38" si="25">Y33*($J33/100)</f>
        <v>3171.6229724339696</v>
      </c>
      <c r="AA33" s="4">
        <f>'a1'!BI34</f>
        <v>30313.050738596216</v>
      </c>
      <c r="AB33" s="4">
        <f t="shared" ref="AB33:AB38" si="26">AA33*($J33/100)</f>
        <v>3924.0139309409237</v>
      </c>
      <c r="AC33" s="4">
        <f>'a1'!BO34</f>
        <v>27790.802491174527</v>
      </c>
      <c r="AD33" s="4">
        <f t="shared" ref="AD33:AD38" si="27">AC33*($J33/100)</f>
        <v>3597.5097679147916</v>
      </c>
    </row>
    <row r="34" spans="1:30" ht="18" customHeight="1">
      <c r="A34" s="1">
        <v>2008</v>
      </c>
      <c r="B34" s="13">
        <f t="shared" si="19"/>
        <v>26.713030966957152</v>
      </c>
      <c r="C34" s="13">
        <f t="shared" si="19"/>
        <v>4.2248231595862027</v>
      </c>
      <c r="D34" s="13">
        <f t="shared" si="15"/>
        <v>0.61337738393224162</v>
      </c>
      <c r="E34" s="13">
        <f>POWER(E$20/E$15,1/5)*E33</f>
        <v>35.002989946207293</v>
      </c>
      <c r="F34" s="11">
        <f>(SUM(B34:E34))/'a1'!$B$13*'a1'!$B$34</f>
        <v>113.12188555518512</v>
      </c>
      <c r="G34" s="4">
        <f>'a1'!F35</f>
        <v>33245773</v>
      </c>
      <c r="H34" s="4">
        <f t="shared" si="0"/>
        <v>3402.5945360086866</v>
      </c>
      <c r="I34" s="4">
        <f>'a1'!G35</f>
        <v>25946.847438319452</v>
      </c>
      <c r="J34" s="11">
        <f t="shared" si="16"/>
        <v>13.113710804741482</v>
      </c>
      <c r="K34" s="4">
        <f>'a1'!M35</f>
        <v>23411.521612063894</v>
      </c>
      <c r="L34" s="4">
        <f t="shared" si="17"/>
        <v>3070.1192391956101</v>
      </c>
      <c r="M34" s="4">
        <f>'a1'!S35</f>
        <v>23644.461099420598</v>
      </c>
      <c r="N34" s="4">
        <f t="shared" si="18"/>
        <v>3100.6662499176155</v>
      </c>
      <c r="O34" s="4">
        <f>'a1'!Y35</f>
        <v>24724.719911525703</v>
      </c>
      <c r="P34" s="4">
        <f t="shared" si="20"/>
        <v>3242.3282664798148</v>
      </c>
      <c r="Q34" s="4">
        <f>'a1'!AE35</f>
        <v>23590.924610533504</v>
      </c>
      <c r="R34" s="4">
        <f t="shared" si="21"/>
        <v>3093.6456295899497</v>
      </c>
      <c r="S34" s="4">
        <f>'a1'!AK35</f>
        <v>23372.918444672578</v>
      </c>
      <c r="T34" s="4">
        <f t="shared" si="22"/>
        <v>3065.0569314624427</v>
      </c>
      <c r="U34" s="4">
        <f>'a1'!AQ35</f>
        <v>26100.969328844083</v>
      </c>
      <c r="V34" s="4">
        <f t="shared" si="23"/>
        <v>3422.8056350188867</v>
      </c>
      <c r="W34" s="4">
        <f>'a1'!AW35</f>
        <v>23988.665641431522</v>
      </c>
      <c r="X34" s="4">
        <f t="shared" si="24"/>
        <v>3145.8042381337132</v>
      </c>
      <c r="Y34" s="4">
        <f>'a1'!BC35</f>
        <v>25537.034597865426</v>
      </c>
      <c r="Z34" s="4">
        <f t="shared" si="25"/>
        <v>3348.8528652708487</v>
      </c>
      <c r="AA34" s="4">
        <f>'a1'!BI35</f>
        <v>30394.451234858883</v>
      </c>
      <c r="AB34" s="4">
        <f t="shared" si="26"/>
        <v>3985.8404356275705</v>
      </c>
      <c r="AC34" s="4">
        <f>'a1'!BO35</f>
        <v>28047.67632958202</v>
      </c>
      <c r="AD34" s="4">
        <f t="shared" si="27"/>
        <v>3678.0911613113167</v>
      </c>
    </row>
    <row r="35" spans="1:30" ht="18" customHeight="1">
      <c r="A35" s="1">
        <v>2009</v>
      </c>
      <c r="B35" s="13">
        <f t="shared" si="19"/>
        <v>27.09480046560147</v>
      </c>
      <c r="C35" s="13">
        <f t="shared" si="19"/>
        <v>4.2733971097089345</v>
      </c>
      <c r="D35" s="13">
        <f t="shared" si="15"/>
        <v>0.58133523305516022</v>
      </c>
      <c r="E35" s="13">
        <f>POWER(E$20/E$15,1/5)*E34</f>
        <v>37.428639533697648</v>
      </c>
      <c r="F35" s="11">
        <f>(SUM(B35:E35))/'a1'!$B$13*'a1'!$B$34</f>
        <v>117.92174109969585</v>
      </c>
      <c r="G35" s="4">
        <f>'a1'!F36</f>
        <v>33628571</v>
      </c>
      <c r="H35" s="4">
        <f>F35*1000000000/G35</f>
        <v>3506.5938751811918</v>
      </c>
      <c r="I35" s="4">
        <f>'a1'!G36</f>
        <v>25695.798968085797</v>
      </c>
      <c r="J35" s="11">
        <f>H35/I35*100</f>
        <v>13.646564870531499</v>
      </c>
      <c r="K35" s="4">
        <f>'a1'!M36</f>
        <v>23838.414333238507</v>
      </c>
      <c r="L35" s="4">
        <f t="shared" ref="L35:L40" si="28">K35*($J35/100)</f>
        <v>3253.1246760914719</v>
      </c>
      <c r="M35" s="4">
        <f>'a1'!S36</f>
        <v>23744.005031842127</v>
      </c>
      <c r="N35" s="4">
        <f t="shared" ref="N35:N40" si="29">M35*($J35/100)</f>
        <v>3240.2410495325994</v>
      </c>
      <c r="O35" s="4">
        <f>'a1'!Y36</f>
        <v>25036.39972116641</v>
      </c>
      <c r="P35" s="4">
        <f t="shared" si="20"/>
        <v>3416.6085291945415</v>
      </c>
      <c r="Q35" s="4">
        <f>'a1'!AE36</f>
        <v>23846.79593681746</v>
      </c>
      <c r="R35" s="4">
        <f t="shared" si="21"/>
        <v>3254.2684770610645</v>
      </c>
      <c r="S35" s="4">
        <f>'a1'!AK36</f>
        <v>23297.339508317422</v>
      </c>
      <c r="T35" s="4">
        <f t="shared" si="22"/>
        <v>3179.2865491105013</v>
      </c>
      <c r="U35" s="4">
        <f>'a1'!AQ36</f>
        <v>25858.523905060953</v>
      </c>
      <c r="V35" s="4">
        <f t="shared" si="23"/>
        <v>3528.8002392660383</v>
      </c>
      <c r="W35" s="4">
        <f>'a1'!AW36</f>
        <v>24055.324018338739</v>
      </c>
      <c r="X35" s="4">
        <f t="shared" si="24"/>
        <v>3282.7253969791404</v>
      </c>
      <c r="Y35" s="4">
        <f>'a1'!BC36</f>
        <v>25519.38475930196</v>
      </c>
      <c r="Z35" s="4">
        <f t="shared" si="25"/>
        <v>3482.5193957386709</v>
      </c>
      <c r="AA35" s="4">
        <f>'a1'!BI36</f>
        <v>29259.393350315786</v>
      </c>
      <c r="AB35" s="4">
        <f t="shared" si="26"/>
        <v>3992.9020942748234</v>
      </c>
      <c r="AC35" s="4">
        <f>'a1'!BO36</f>
        <v>27698.002960541904</v>
      </c>
      <c r="AD35" s="4">
        <f t="shared" si="27"/>
        <v>3779.8259418520861</v>
      </c>
    </row>
    <row r="36" spans="1:30" ht="18" customHeight="1">
      <c r="A36" s="1">
        <v>2010</v>
      </c>
      <c r="B36" s="13">
        <f t="shared" si="19"/>
        <v>27.482026026130917</v>
      </c>
      <c r="C36" s="13">
        <f t="shared" si="19"/>
        <v>4.3225295278530247</v>
      </c>
      <c r="D36" s="13">
        <f t="shared" si="15"/>
        <v>0.55096692842628525</v>
      </c>
      <c r="E36" s="13">
        <f>POWER(E$20/E$15,1/5)*E35</f>
        <v>40.022382644922239</v>
      </c>
      <c r="F36" s="11">
        <f>(SUM(B36:E36))/'a1'!$B$13*'a1'!$B$34</f>
        <v>123.02037228197517</v>
      </c>
      <c r="G36" s="4">
        <f>'a1'!F37</f>
        <v>34005274</v>
      </c>
      <c r="H36" s="4">
        <f>F36*1000000000/G36</f>
        <v>3617.6850767905935</v>
      </c>
      <c r="I36" s="4">
        <f>'a1'!G37</f>
        <v>26384.730792053022</v>
      </c>
      <c r="J36" s="11">
        <f>H36/I36*100</f>
        <v>13.711282882902207</v>
      </c>
      <c r="K36" s="4">
        <f>'a1'!M37</f>
        <v>24482.156130980205</v>
      </c>
      <c r="L36" s="4">
        <f t="shared" si="28"/>
        <v>3356.8176829524818</v>
      </c>
      <c r="M36" s="4">
        <f>'a1'!S37</f>
        <v>24315.701802679316</v>
      </c>
      <c r="N36" s="4">
        <f t="shared" si="29"/>
        <v>3333.9946591283124</v>
      </c>
      <c r="O36" s="4">
        <f>'a1'!Y37</f>
        <v>25619.033769145277</v>
      </c>
      <c r="P36" s="4">
        <f t="shared" si="20"/>
        <v>3512.6981919537525</v>
      </c>
      <c r="Q36" s="4">
        <f>'a1'!AE37</f>
        <v>24365.110139646553</v>
      </c>
      <c r="R36" s="4">
        <f t="shared" si="21"/>
        <v>3340.7691759776276</v>
      </c>
      <c r="S36" s="4">
        <f>'a1'!AK37</f>
        <v>23975.059793564807</v>
      </c>
      <c r="T36" s="4">
        <f t="shared" si="22"/>
        <v>3287.2882696406205</v>
      </c>
      <c r="U36" s="4">
        <f>'a1'!AQ37</f>
        <v>26546.884472499296</v>
      </c>
      <c r="V36" s="4">
        <f t="shared" si="23"/>
        <v>3639.9184266216198</v>
      </c>
      <c r="W36" s="4">
        <f>'a1'!AW37</f>
        <v>24700.023752385478</v>
      </c>
      <c r="X36" s="4">
        <f t="shared" si="24"/>
        <v>3386.6901288336094</v>
      </c>
      <c r="Y36" s="4">
        <f>'a1'!BC37</f>
        <v>25929.571771643245</v>
      </c>
      <c r="Z36" s="4">
        <f t="shared" si="25"/>
        <v>3555.2769359351628</v>
      </c>
      <c r="AA36" s="4">
        <f>'a1'!BI37</f>
        <v>30081.662167089566</v>
      </c>
      <c r="AB36" s="4">
        <f t="shared" si="26"/>
        <v>4124.5817956086203</v>
      </c>
      <c r="AC36" s="4">
        <f>'a1'!BO37</f>
        <v>28418.531081137968</v>
      </c>
      <c r="AD36" s="4">
        <f t="shared" si="27"/>
        <v>3896.5451877003134</v>
      </c>
    </row>
    <row r="37" spans="1:30" ht="18" customHeight="1">
      <c r="A37" s="1">
        <v>2011</v>
      </c>
      <c r="B37" s="13">
        <f t="shared" si="19"/>
        <v>27.874785623898163</v>
      </c>
      <c r="C37" s="13">
        <f t="shared" si="19"/>
        <v>4.3722268348784228</v>
      </c>
      <c r="D37" s="13">
        <f t="shared" si="19"/>
        <v>0.52218503018324969</v>
      </c>
      <c r="E37" s="13">
        <f t="shared" si="19"/>
        <v>42.795867884389779</v>
      </c>
      <c r="F37" s="11">
        <f>(SUM(B37:E37))/'a1'!$B$13*'a1'!$B$34</f>
        <v>128.43757300500738</v>
      </c>
      <c r="G37" s="4">
        <f>'a1'!F38</f>
        <v>34342780</v>
      </c>
      <c r="H37" s="4">
        <f>F37*1000000000/G37</f>
        <v>3739.8711753971979</v>
      </c>
      <c r="I37" s="4">
        <f>'a1'!G38</f>
        <v>26719.29878711042</v>
      </c>
      <c r="J37" s="11">
        <f>H37/I37*100</f>
        <v>13.996891180397814</v>
      </c>
      <c r="K37" s="4">
        <f>'a1'!M38</f>
        <v>25003.952102423256</v>
      </c>
      <c r="L37" s="4">
        <f t="shared" si="28"/>
        <v>3499.7759665749745</v>
      </c>
      <c r="M37" s="4">
        <f>'a1'!S38</f>
        <v>24403.28246712673</v>
      </c>
      <c r="N37" s="4">
        <f t="shared" si="29"/>
        <v>3415.7008913688273</v>
      </c>
      <c r="O37" s="4">
        <f>'a1'!Y38</f>
        <v>26017.794125588029</v>
      </c>
      <c r="P37" s="4">
        <f t="shared" si="20"/>
        <v>3641.6823312984911</v>
      </c>
      <c r="Q37" s="4">
        <f>'a1'!AE38</f>
        <v>24753.484309028099</v>
      </c>
      <c r="R37" s="4">
        <f t="shared" si="21"/>
        <v>3464.7182620915105</v>
      </c>
      <c r="S37" s="4">
        <f>'a1'!AK38</f>
        <v>24179.110591164255</v>
      </c>
      <c r="T37" s="4">
        <f t="shared" si="22"/>
        <v>3384.3237978333032</v>
      </c>
      <c r="U37" s="4">
        <f>'a1'!AQ38</f>
        <v>26756.348077105184</v>
      </c>
      <c r="V37" s="4">
        <f t="shared" si="23"/>
        <v>3745.0569242008755</v>
      </c>
      <c r="W37" s="4">
        <f>'a1'!AW38</f>
        <v>25059.818695855163</v>
      </c>
      <c r="X37" s="4">
        <f t="shared" si="24"/>
        <v>3507.5955528638337</v>
      </c>
      <c r="Y37" s="4">
        <f>'a1'!BC38</f>
        <v>26392.860123655577</v>
      </c>
      <c r="Z37" s="4">
        <f t="shared" si="25"/>
        <v>3694.1799109026788</v>
      </c>
      <c r="AA37" s="4">
        <f>'a1'!BI38</f>
        <v>30874.16966585589</v>
      </c>
      <c r="AB37" s="4">
        <f t="shared" si="26"/>
        <v>4321.4239309812401</v>
      </c>
      <c r="AC37" s="4">
        <f>'a1'!BO38</f>
        <v>28879.303351152299</v>
      </c>
      <c r="AD37" s="4">
        <f t="shared" si="27"/>
        <v>4042.2046637177664</v>
      </c>
    </row>
    <row r="38" spans="1:30" ht="18" customHeight="1">
      <c r="A38" s="1">
        <v>2012</v>
      </c>
      <c r="B38" s="13">
        <f t="shared" si="19"/>
        <v>28.273158348641257</v>
      </c>
      <c r="C38" s="13">
        <f t="shared" si="19"/>
        <v>4.4224955254674638</v>
      </c>
      <c r="D38" s="13">
        <f t="shared" si="19"/>
        <v>0.49490666622463769</v>
      </c>
      <c r="E38" s="13">
        <f t="shared" si="19"/>
        <v>45.761551085727547</v>
      </c>
      <c r="F38" s="11">
        <f>(SUM(B38:E38))/'a1'!$B$13*'a1'!$B$34</f>
        <v>134.19451899856389</v>
      </c>
      <c r="G38" s="4">
        <f>'a1'!F39</f>
        <v>34751476</v>
      </c>
      <c r="H38" s="4">
        <f>F38*1000000000/G38</f>
        <v>3861.5487583481026</v>
      </c>
      <c r="I38" s="4">
        <f>'a1'!G39</f>
        <v>26937.445764893553</v>
      </c>
      <c r="J38" s="11">
        <f>H38/I38*100</f>
        <v>14.335244670378874</v>
      </c>
      <c r="K38" s="4">
        <f>'a1'!M39</f>
        <v>25663.557255240608</v>
      </c>
      <c r="L38" s="4">
        <f t="shared" si="28"/>
        <v>3678.9337236615102</v>
      </c>
      <c r="M38" s="4">
        <f>'a1'!S39</f>
        <v>24494.179362380299</v>
      </c>
      <c r="N38" s="4">
        <f t="shared" si="29"/>
        <v>3511.300541598664</v>
      </c>
      <c r="O38" s="4">
        <f>'a1'!Y39</f>
        <v>26371.800367259893</v>
      </c>
      <c r="P38" s="4">
        <f t="shared" si="20"/>
        <v>3780.4621066305804</v>
      </c>
      <c r="Q38" s="4">
        <f>'a1'!AE39</f>
        <v>25010.702450729088</v>
      </c>
      <c r="R38" s="4">
        <f t="shared" si="21"/>
        <v>3585.3453900924601</v>
      </c>
      <c r="S38" s="4">
        <f>'a1'!AK39</f>
        <v>24206.878911058426</v>
      </c>
      <c r="T38" s="4">
        <f t="shared" si="22"/>
        <v>3470.1153189625707</v>
      </c>
      <c r="U38" s="4">
        <f>'a1'!AQ39</f>
        <v>26877.694253606271</v>
      </c>
      <c r="V38" s="4">
        <f t="shared" si="23"/>
        <v>3852.983233010822</v>
      </c>
      <c r="W38" s="4">
        <f>'a1'!AW39</f>
        <v>25321.375617199534</v>
      </c>
      <c r="X38" s="4">
        <f t="shared" si="24"/>
        <v>3629.881148631212</v>
      </c>
      <c r="Y38" s="4">
        <f>'a1'!BC39</f>
        <v>26945.713988758514</v>
      </c>
      <c r="Z38" s="4">
        <f t="shared" si="25"/>
        <v>3862.7340284690399</v>
      </c>
      <c r="AA38" s="4">
        <f>'a1'!BI39</f>
        <v>31401.946020009505</v>
      </c>
      <c r="AB38" s="4">
        <f t="shared" si="26"/>
        <v>4501.5457932286636</v>
      </c>
      <c r="AC38" s="4">
        <f>'a1'!BO39</f>
        <v>29220.411845432263</v>
      </c>
      <c r="AD38" s="4">
        <f t="shared" si="27"/>
        <v>4188.817531735086</v>
      </c>
    </row>
    <row r="39" spans="1:30" ht="18" customHeight="1">
      <c r="A39" s="1">
        <v>2013</v>
      </c>
      <c r="B39" s="13">
        <f t="shared" si="19"/>
        <v>28.677224420409885</v>
      </c>
      <c r="C39" s="13">
        <f t="shared" si="19"/>
        <v>4.4733421689736268</v>
      </c>
      <c r="D39" s="13">
        <f t="shared" si="19"/>
        <v>0.46905329359524356</v>
      </c>
      <c r="E39" s="13">
        <f t="shared" si="19"/>
        <v>48.932751251330579</v>
      </c>
      <c r="F39" s="11">
        <f>(SUM(B39:E39))/'a1'!$B$13*'a1'!$B$34</f>
        <v>140.31386252249226</v>
      </c>
      <c r="G39" s="4">
        <f>'a1'!F40</f>
        <v>35155499</v>
      </c>
      <c r="H39" s="4">
        <f t="shared" ref="H39" si="30">F39*1000000000/G39</f>
        <v>3991.2351271842917</v>
      </c>
      <c r="I39" s="4">
        <f>'a1'!G40</f>
        <v>27289.5002855741</v>
      </c>
      <c r="J39" s="11">
        <f t="shared" ref="J39" si="31">H39/I39*100</f>
        <v>14.625533943155993</v>
      </c>
      <c r="K39" s="4">
        <f>'a1'!M40</f>
        <v>26336.273263929001</v>
      </c>
      <c r="L39" s="4">
        <f t="shared" si="28"/>
        <v>3851.820585578253</v>
      </c>
      <c r="M39" s="4">
        <f>'a1'!S40</f>
        <v>24848.564022524599</v>
      </c>
      <c r="N39" s="4">
        <f t="shared" si="29"/>
        <v>3634.2351655011835</v>
      </c>
      <c r="O39" s="4">
        <f>'a1'!Y40</f>
        <v>26924.965349616275</v>
      </c>
      <c r="P39" s="4">
        <f t="shared" ref="P39:P40" si="32">O39*($J39/100)</f>
        <v>3937.9199463911182</v>
      </c>
      <c r="Q39" s="4">
        <f>'a1'!AE40</f>
        <v>25557.152271085248</v>
      </c>
      <c r="R39" s="4">
        <f t="shared" ref="R39:R40" si="33">Q39*($J39/100)</f>
        <v>3737.869980311636</v>
      </c>
      <c r="S39" s="4">
        <f>'a1'!AK40</f>
        <v>24442.408551274526</v>
      </c>
      <c r="T39" s="4">
        <f t="shared" ref="T39:T40" si="34">S39*($J39/100)</f>
        <v>3574.832759191519</v>
      </c>
      <c r="U39" s="4">
        <f>'a1'!AQ40</f>
        <v>27133.044902060392</v>
      </c>
      <c r="V39" s="4">
        <f t="shared" ref="V39:V40" si="35">U39*($J39/100)</f>
        <v>3968.3526919625997</v>
      </c>
      <c r="W39" s="4">
        <f>'a1'!AW40</f>
        <v>25676.852582147752</v>
      </c>
      <c r="X39" s="4">
        <f t="shared" ref="X39:X40" si="36">W39*($J39/100)</f>
        <v>3755.376789936146</v>
      </c>
      <c r="Y39" s="4">
        <f>'a1'!BC40</f>
        <v>27487.022227204594</v>
      </c>
      <c r="Z39" s="4">
        <f t="shared" ref="Z39:Z40" si="37">Y39*($J39/100)</f>
        <v>4020.1237658026407</v>
      </c>
      <c r="AA39" s="4">
        <f>'a1'!BI40</f>
        <v>31902.454944771976</v>
      </c>
      <c r="AB39" s="4">
        <f t="shared" ref="AB39:AB40" si="38">AA39*($J39/100)</f>
        <v>4665.9043766476734</v>
      </c>
      <c r="AC39" s="4">
        <f>'a1'!BO40</f>
        <v>29699.033759604521</v>
      </c>
      <c r="AD39" s="4">
        <f t="shared" ref="AD39:AD40" si="39">AC39*($J39/100)</f>
        <v>4343.6422633003167</v>
      </c>
    </row>
    <row r="40" spans="1:30" ht="18" customHeight="1">
      <c r="A40" s="1">
        <v>2014</v>
      </c>
      <c r="B40" s="13">
        <f t="shared" si="19"/>
        <v>29.087065205719224</v>
      </c>
      <c r="C40" s="13">
        <f t="shared" si="19"/>
        <v>4.5247734102800488</v>
      </c>
      <c r="D40" s="13">
        <f t="shared" si="19"/>
        <v>0.44455047233629902</v>
      </c>
      <c r="E40" s="13">
        <f t="shared" si="19"/>
        <v>52.323710368536481</v>
      </c>
      <c r="F40" s="11">
        <f>(SUM(B40:E40))/'a1'!$B$13*'a1'!$B$34</f>
        <v>146.81983368050663</v>
      </c>
      <c r="G40" s="4">
        <f>'a1'!F41</f>
        <v>35543658</v>
      </c>
      <c r="H40" s="4">
        <f>F40*1000000000/G40</f>
        <v>4130.6900285982556</v>
      </c>
      <c r="I40" s="4">
        <f>'a1'!G41</f>
        <v>27713.101448365276</v>
      </c>
      <c r="J40" s="11">
        <f>H40/I40*100</f>
        <v>14.905188566839076</v>
      </c>
      <c r="K40" s="4">
        <f>'a1'!M41</f>
        <v>26813.137794881197</v>
      </c>
      <c r="L40" s="4">
        <f t="shared" si="28"/>
        <v>3996.5487490134392</v>
      </c>
      <c r="M40" s="4">
        <f>'a1'!S41</f>
        <v>25170.701002996673</v>
      </c>
      <c r="N40" s="4">
        <f t="shared" si="29"/>
        <v>3751.7404480919085</v>
      </c>
      <c r="O40" s="4">
        <f>'a1'!Y41</f>
        <v>27297.702536219196</v>
      </c>
      <c r="P40" s="4">
        <f t="shared" si="32"/>
        <v>4068.7740374382838</v>
      </c>
      <c r="Q40" s="4">
        <f>'a1'!AE41</f>
        <v>26113.933880924171</v>
      </c>
      <c r="R40" s="4">
        <f t="shared" si="33"/>
        <v>3892.3310871714252</v>
      </c>
      <c r="S40" s="4">
        <f>'a1'!AK41</f>
        <v>24645.506297410127</v>
      </c>
      <c r="T40" s="4">
        <f t="shared" si="34"/>
        <v>3673.4591868811785</v>
      </c>
      <c r="U40" s="4">
        <f>'a1'!AQ41</f>
        <v>27599.476431943502</v>
      </c>
      <c r="V40" s="4">
        <f t="shared" si="35"/>
        <v>4113.7540056414882</v>
      </c>
      <c r="W40" s="4">
        <f>'a1'!AW41</f>
        <v>26057.573490012044</v>
      </c>
      <c r="X40" s="4">
        <f t="shared" si="36"/>
        <v>3883.9304646289652</v>
      </c>
      <c r="Y40" s="4">
        <f>'a1'!BC41</f>
        <v>27763.050852592438</v>
      </c>
      <c r="Z40" s="4">
        <f t="shared" si="37"/>
        <v>4138.1350814863263</v>
      </c>
      <c r="AA40" s="4">
        <f>'a1'!BI41</f>
        <v>32228.905502855327</v>
      </c>
      <c r="AB40" s="4">
        <f t="shared" si="38"/>
        <v>4803.7791382289615</v>
      </c>
      <c r="AC40" s="4">
        <f>'a1'!BO41</f>
        <v>30422.892302650798</v>
      </c>
      <c r="AD40" s="4">
        <f t="shared" si="39"/>
        <v>4534.5894651964718</v>
      </c>
    </row>
    <row r="41" spans="1:30" ht="18" customHeight="1"/>
    <row r="42" spans="1:30" ht="18" customHeight="1">
      <c r="B42" s="11" t="s">
        <v>666</v>
      </c>
      <c r="Q42" s="1" t="s">
        <v>666</v>
      </c>
    </row>
    <row r="43" spans="1:30" s="5" customFormat="1" ht="18" customHeight="1">
      <c r="A43" s="5" t="s">
        <v>1095</v>
      </c>
      <c r="B43" s="5">
        <f>(POWER(B40/B7, 1/33)-1)*100</f>
        <v>1.7894042210489403</v>
      </c>
      <c r="C43" s="5">
        <f t="shared" ref="C43:J43" si="40">(POWER(C40/C7, 1/33)-1)*100</f>
        <v>1.4650158165282479</v>
      </c>
      <c r="D43" s="5">
        <f t="shared" si="40"/>
        <v>-3.4165266738035993</v>
      </c>
      <c r="E43" s="5">
        <f t="shared" si="40"/>
        <v>5.7768049753816442</v>
      </c>
      <c r="F43" s="5">
        <f t="shared" si="40"/>
        <v>3.4062762265814506</v>
      </c>
      <c r="G43" s="5">
        <f t="shared" si="40"/>
        <v>1.0941711934051135</v>
      </c>
      <c r="H43" s="5">
        <f t="shared" si="40"/>
        <v>2.287080457638857</v>
      </c>
      <c r="I43" s="5">
        <f t="shared" si="40"/>
        <v>1.7399487754873766</v>
      </c>
      <c r="J43" s="5">
        <f t="shared" si="40"/>
        <v>0.53777467822286873</v>
      </c>
      <c r="K43" s="5">
        <f>(POWER(K40/K7, 1/33)-1)*100</f>
        <v>2.7730579968135549</v>
      </c>
      <c r="L43" s="5">
        <f>(POWER(L40/L7, 1/33)-1)*100</f>
        <v>3.3257454787557261</v>
      </c>
      <c r="M43" s="5">
        <f t="shared" ref="M43:AD43" si="41">(POWER(M40/M7, 1/33)-1)*100</f>
        <v>2.0362141776032905</v>
      </c>
      <c r="N43" s="5">
        <f t="shared" si="41"/>
        <v>2.5849391000676736</v>
      </c>
      <c r="O43" s="5">
        <f t="shared" si="41"/>
        <v>2.0766034497732289</v>
      </c>
      <c r="P43" s="5">
        <f t="shared" si="41"/>
        <v>2.6255455755160861</v>
      </c>
      <c r="Q43" s="5">
        <f t="shared" si="41"/>
        <v>2.3313553455424296</v>
      </c>
      <c r="R43" s="5">
        <f t="shared" si="41"/>
        <v>2.8816674624730254</v>
      </c>
      <c r="S43" s="5">
        <f t="shared" si="41"/>
        <v>1.809301653062767</v>
      </c>
      <c r="T43" s="5">
        <f t="shared" si="41"/>
        <v>2.3568062974284709</v>
      </c>
      <c r="U43" s="5">
        <f t="shared" si="41"/>
        <v>1.579437191648525</v>
      </c>
      <c r="V43" s="5">
        <f t="shared" si="41"/>
        <v>2.1257056831465171</v>
      </c>
      <c r="W43" s="5">
        <f t="shared" si="41"/>
        <v>1.6337580847312738</v>
      </c>
      <c r="X43" s="5">
        <f t="shared" si="41"/>
        <v>2.1803187002372271</v>
      </c>
      <c r="Y43" s="5">
        <f t="shared" si="41"/>
        <v>1.9772812759376368</v>
      </c>
      <c r="Z43" s="5">
        <f t="shared" si="41"/>
        <v>2.5256892721797541</v>
      </c>
      <c r="AA43" s="5">
        <f t="shared" si="41"/>
        <v>1.696285094850003</v>
      </c>
      <c r="AB43" s="5">
        <f t="shared" si="41"/>
        <v>2.2431819647834361</v>
      </c>
      <c r="AC43" s="5">
        <f t="shared" si="41"/>
        <v>1.5322869014087859</v>
      </c>
      <c r="AD43" s="5">
        <f t="shared" si="41"/>
        <v>2.0783018305851497</v>
      </c>
    </row>
    <row r="44" spans="1:30">
      <c r="B44" s="11" t="s">
        <v>379</v>
      </c>
      <c r="Q44" s="1" t="s">
        <v>301</v>
      </c>
    </row>
    <row r="45" spans="1:30">
      <c r="B45" s="11" t="s">
        <v>335</v>
      </c>
    </row>
    <row r="46" spans="1:30">
      <c r="B46" s="11" t="s">
        <v>336</v>
      </c>
    </row>
    <row r="47" spans="1:30">
      <c r="B47" s="11" t="s">
        <v>337</v>
      </c>
    </row>
    <row r="48" spans="1:30">
      <c r="B48" s="11" t="s">
        <v>338</v>
      </c>
    </row>
    <row r="49" spans="2:2">
      <c r="B49" s="11" t="s">
        <v>1045</v>
      </c>
    </row>
    <row r="50" spans="2:2">
      <c r="B50" s="11" t="s">
        <v>1099</v>
      </c>
    </row>
  </sheetData>
  <phoneticPr fontId="2" type="noConversion"/>
  <pageMargins left="0.35433070866141736" right="0.35433070866141736" top="0.39370078740157483" bottom="0.39370078740157483" header="0.51181102362204722" footer="0.51181102362204722"/>
  <pageSetup scale="57" orientation="landscape" r:id="rId1"/>
  <headerFooter alignWithMargins="0"/>
  <rowBreaks count="1" manualBreakCount="1">
    <brk id="52" max="16383" man="1"/>
  </rowBreaks>
  <colBreaks count="1" manualBreakCount="1">
    <brk id="16" max="1048575" man="1"/>
  </colBreaks>
</worksheet>
</file>

<file path=xl/worksheets/sheet18.xml><?xml version="1.0" encoding="utf-8"?>
<worksheet xmlns="http://schemas.openxmlformats.org/spreadsheetml/2006/main" xmlns:r="http://schemas.openxmlformats.org/officeDocument/2006/relationships">
  <dimension ref="A1:K103"/>
  <sheetViews>
    <sheetView view="pageBreakPreview" topLeftCell="A54" zoomScale="85" zoomScaleSheetLayoutView="85" workbookViewId="0">
      <selection activeCell="O54" sqref="O54"/>
    </sheetView>
  </sheetViews>
  <sheetFormatPr defaultRowHeight="12.75"/>
  <cols>
    <col min="1" max="1" width="11.125" style="1" customWidth="1"/>
    <col min="2" max="2" width="12" style="1" customWidth="1"/>
    <col min="3" max="3" width="12.5" style="1" customWidth="1"/>
    <col min="4" max="4" width="11.625" style="1" customWidth="1"/>
    <col min="5" max="5" width="12" style="1" customWidth="1"/>
    <col min="6" max="6" width="13" style="1" customWidth="1"/>
    <col min="7" max="7" width="12.625" style="1" customWidth="1"/>
    <col min="8" max="8" width="14.75" style="1" customWidth="1"/>
    <col min="9" max="9" width="11" style="1" customWidth="1"/>
    <col min="10" max="10" width="10.375" style="1" customWidth="1"/>
    <col min="11" max="11" width="10.25" style="1" customWidth="1"/>
    <col min="12" max="16" width="9" style="1"/>
    <col min="17" max="17" width="10.25" style="1" customWidth="1"/>
    <col min="18" max="18" width="6.625" style="1" customWidth="1"/>
    <col min="19" max="19" width="28" style="1" customWidth="1"/>
    <col min="20" max="20" width="17.375" style="1" customWidth="1"/>
    <col min="21" max="21" width="9" style="1"/>
    <col min="22" max="22" width="9.75" style="1" bestFit="1" customWidth="1"/>
    <col min="23" max="16384" width="9" style="1"/>
  </cols>
  <sheetData>
    <row r="1" spans="1:11" ht="13.5" customHeight="1">
      <c r="A1" s="1" t="s">
        <v>594</v>
      </c>
    </row>
    <row r="2" spans="1:11" s="3" customFormat="1" ht="51" customHeight="1">
      <c r="B2" s="3" t="s">
        <v>595</v>
      </c>
      <c r="C2" s="3" t="s">
        <v>596</v>
      </c>
      <c r="D2" s="3" t="s">
        <v>597</v>
      </c>
      <c r="E2" s="3" t="s">
        <v>598</v>
      </c>
      <c r="F2" s="3" t="s">
        <v>599</v>
      </c>
      <c r="G2" s="3" t="s">
        <v>600</v>
      </c>
      <c r="H2" s="3" t="s">
        <v>600</v>
      </c>
      <c r="I2" s="3" t="s">
        <v>387</v>
      </c>
      <c r="J2" s="3" t="s">
        <v>601</v>
      </c>
      <c r="K2" s="3" t="s">
        <v>602</v>
      </c>
    </row>
    <row r="3" spans="1:11" s="3" customFormat="1" ht="31.5" customHeight="1">
      <c r="B3" s="3" t="s">
        <v>603</v>
      </c>
      <c r="C3" s="3" t="s">
        <v>603</v>
      </c>
      <c r="D3" s="3" t="s">
        <v>604</v>
      </c>
      <c r="E3" s="3" t="s">
        <v>605</v>
      </c>
      <c r="F3" s="3" t="s">
        <v>996</v>
      </c>
      <c r="G3" s="3" t="s">
        <v>606</v>
      </c>
      <c r="H3" s="3" t="s">
        <v>997</v>
      </c>
      <c r="I3" s="3" t="s">
        <v>938</v>
      </c>
      <c r="J3" s="3" t="s">
        <v>607</v>
      </c>
      <c r="K3" s="3" t="s">
        <v>608</v>
      </c>
    </row>
    <row r="4" spans="1:11">
      <c r="B4" s="1" t="s">
        <v>82</v>
      </c>
      <c r="C4" s="1" t="s">
        <v>83</v>
      </c>
      <c r="D4" s="1" t="s">
        <v>84</v>
      </c>
      <c r="E4" s="1" t="s">
        <v>85</v>
      </c>
      <c r="F4" s="1" t="s">
        <v>86</v>
      </c>
      <c r="G4" s="1" t="s">
        <v>609</v>
      </c>
      <c r="H4" s="1" t="s">
        <v>648</v>
      </c>
      <c r="I4" s="1" t="s">
        <v>89</v>
      </c>
      <c r="J4" s="1" t="s">
        <v>106</v>
      </c>
      <c r="K4" s="1" t="s">
        <v>610</v>
      </c>
    </row>
    <row r="5" spans="1:11" hidden="1">
      <c r="A5" s="1">
        <v>1971</v>
      </c>
      <c r="B5" s="1">
        <v>21962.031999999999</v>
      </c>
      <c r="C5" s="1">
        <f>C6*B5/B6</f>
        <v>15975.753057594331</v>
      </c>
      <c r="D5" s="1">
        <v>17519</v>
      </c>
      <c r="E5" s="1">
        <v>1.69</v>
      </c>
      <c r="F5" s="1">
        <f>E5*$J$41/J5</f>
        <v>9.0160287081339714</v>
      </c>
      <c r="G5" s="1">
        <v>29662</v>
      </c>
      <c r="H5" s="1">
        <f>G5*$J$41/J5</f>
        <v>158244.64114832538</v>
      </c>
      <c r="I5" s="1" t="e">
        <f>'a30-2'!#REF!</f>
        <v>#REF!</v>
      </c>
      <c r="J5" s="1">
        <v>20.9</v>
      </c>
      <c r="K5" s="1">
        <f>H5/B5*1000</f>
        <v>7205.3733984325945</v>
      </c>
    </row>
    <row r="6" spans="1:11" hidden="1">
      <c r="A6" s="1">
        <v>1972</v>
      </c>
      <c r="B6" s="1">
        <v>22218.463</v>
      </c>
      <c r="C6" s="1">
        <f>C7*B6/B7</f>
        <v>16162.287633826254</v>
      </c>
      <c r="D6" s="1">
        <v>17872</v>
      </c>
      <c r="E6" s="1">
        <f>POWER(E15/E5,1/10)*E5</f>
        <v>1.8532624534749136</v>
      </c>
      <c r="F6" s="1">
        <f t="shared" ref="F6:F25" si="0">E6*$J$41/J6</f>
        <v>9.4355599800206793</v>
      </c>
      <c r="G6" s="1">
        <v>33180</v>
      </c>
      <c r="H6" s="1">
        <f>G6*$J$41/J6</f>
        <v>168930.13698630137</v>
      </c>
      <c r="I6" s="1" t="e">
        <f>'a30-2'!#REF!</f>
        <v>#REF!</v>
      </c>
      <c r="J6" s="1">
        <v>21.9</v>
      </c>
      <c r="K6" s="1">
        <f t="shared" ref="K6:K14" si="1">H6/B6*1000</f>
        <v>7603.142349959192</v>
      </c>
    </row>
    <row r="7" spans="1:11" hidden="1">
      <c r="A7" s="1">
        <v>1973</v>
      </c>
      <c r="B7" s="1">
        <v>22491.776999999998</v>
      </c>
      <c r="C7" s="1">
        <f>C8*B7/B8</f>
        <v>16361.103343191549</v>
      </c>
      <c r="D7" s="1">
        <v>18232</v>
      </c>
      <c r="E7" s="1">
        <f>POWER(E15/E5,1/10)*E6</f>
        <v>2.0322968766034655</v>
      </c>
      <c r="F7" s="1">
        <f t="shared" si="0"/>
        <v>9.6017415992070507</v>
      </c>
      <c r="G7" s="1">
        <v>37115</v>
      </c>
      <c r="H7" s="1">
        <f t="shared" ref="H7:H14" si="2">G7*$J$41/J7</f>
        <v>175352.64830508473</v>
      </c>
      <c r="I7" s="1" t="e">
        <f>'a30-2'!#REF!</f>
        <v>#REF!</v>
      </c>
      <c r="J7" s="1">
        <v>23.6</v>
      </c>
      <c r="K7" s="1">
        <f t="shared" si="1"/>
        <v>7796.3003236731693</v>
      </c>
    </row>
    <row r="8" spans="1:11" hidden="1">
      <c r="A8" s="1">
        <v>1974</v>
      </c>
      <c r="B8" s="1">
        <v>22807.969000000001</v>
      </c>
      <c r="C8" s="1">
        <f>C9*B8/B9</f>
        <v>16591.109624522298</v>
      </c>
      <c r="D8" s="1">
        <v>18599</v>
      </c>
      <c r="E8" s="1">
        <f>POWER(E15/E5,1/10)*E7</f>
        <v>2.2286269205464748</v>
      </c>
      <c r="F8" s="1">
        <f t="shared" si="0"/>
        <v>9.4844237267531266</v>
      </c>
      <c r="G8" s="1">
        <v>41518</v>
      </c>
      <c r="H8" s="1">
        <f t="shared" si="2"/>
        <v>176689.19847328245</v>
      </c>
      <c r="I8" s="1" t="e">
        <f>'a30-2'!#REF!</f>
        <v>#REF!</v>
      </c>
      <c r="J8" s="1">
        <v>26.2</v>
      </c>
      <c r="K8" s="1">
        <f t="shared" si="1"/>
        <v>7746.8185998184426</v>
      </c>
    </row>
    <row r="9" spans="1:11" hidden="1">
      <c r="A9" s="1">
        <v>1975</v>
      </c>
      <c r="B9" s="1">
        <v>23143.275000000001</v>
      </c>
      <c r="C9" s="1">
        <f>C10*B9/B10</f>
        <v>16835.019926389163</v>
      </c>
      <c r="D9" s="1">
        <v>18974</v>
      </c>
      <c r="E9" s="1">
        <f>POWER(E15/E5,1/10)*E8</f>
        <v>2.4439234287882847</v>
      </c>
      <c r="F9" s="1">
        <f t="shared" si="0"/>
        <v>9.3964642175825439</v>
      </c>
      <c r="G9" s="1">
        <v>46442</v>
      </c>
      <c r="H9" s="1">
        <f t="shared" si="2"/>
        <v>178561.4827586207</v>
      </c>
      <c r="I9" s="1" t="e">
        <f>'a30-2'!#REF!</f>
        <v>#REF!</v>
      </c>
      <c r="J9" s="1">
        <v>29</v>
      </c>
      <c r="K9" s="1">
        <f t="shared" si="1"/>
        <v>7715.4803180889776</v>
      </c>
    </row>
    <row r="10" spans="1:11" hidden="1">
      <c r="A10" s="1">
        <v>1976</v>
      </c>
      <c r="B10" s="1">
        <v>23449.808000000001</v>
      </c>
      <c r="C10" s="1">
        <v>17058</v>
      </c>
      <c r="D10" s="1">
        <v>19356</v>
      </c>
      <c r="E10" s="1">
        <f>POWER(E15/E5,1/10)*E9</f>
        <v>2.6800186566514794</v>
      </c>
      <c r="F10" s="1">
        <f t="shared" si="0"/>
        <v>9.6084270166122163</v>
      </c>
      <c r="G10" s="1">
        <v>51950</v>
      </c>
      <c r="H10" s="1">
        <f>G10*$J$41/J10</f>
        <v>186251.6077170418</v>
      </c>
      <c r="I10" s="1" t="e">
        <f>'a30-2'!#REF!</f>
        <v>#REF!</v>
      </c>
      <c r="J10" s="1">
        <v>31.1</v>
      </c>
      <c r="K10" s="1">
        <f t="shared" si="1"/>
        <v>7942.5642937904558</v>
      </c>
    </row>
    <row r="11" spans="1:11" hidden="1">
      <c r="A11" s="1">
        <v>1977</v>
      </c>
      <c r="B11" s="1">
        <v>23725.843000000001</v>
      </c>
      <c r="C11" s="1">
        <v>17435.5</v>
      </c>
      <c r="D11" s="1">
        <v>19746</v>
      </c>
      <c r="E11" s="1">
        <f>POWER(E15/E5,1/10)*E10</f>
        <v>2.9389218644878481</v>
      </c>
      <c r="F11" s="1">
        <f t="shared" si="0"/>
        <v>9.7526722586427095</v>
      </c>
      <c r="G11" s="1">
        <v>58111</v>
      </c>
      <c r="H11" s="1">
        <f t="shared" si="2"/>
        <v>192838.58630952379</v>
      </c>
      <c r="I11" s="1" t="e">
        <f>'a30-2'!#REF!</f>
        <v>#REF!</v>
      </c>
      <c r="J11" s="1">
        <v>33.6</v>
      </c>
      <c r="K11" s="1">
        <f t="shared" si="1"/>
        <v>8127.7864946473674</v>
      </c>
    </row>
    <row r="12" spans="1:11" hidden="1">
      <c r="A12" s="1">
        <v>1978</v>
      </c>
      <c r="B12" s="1">
        <v>23963.203000000001</v>
      </c>
      <c r="C12" s="1">
        <v>17778.8</v>
      </c>
      <c r="D12" s="1">
        <v>20144</v>
      </c>
      <c r="E12" s="1">
        <f>POWER(E15/E5,1/10)*E11</f>
        <v>3.2228364172495958</v>
      </c>
      <c r="F12" s="1">
        <f t="shared" si="0"/>
        <v>9.8182038394352436</v>
      </c>
      <c r="G12" s="1">
        <v>65004</v>
      </c>
      <c r="H12" s="1">
        <f t="shared" si="2"/>
        <v>198031.31147540984</v>
      </c>
      <c r="I12" s="1" t="e">
        <f>'a30-2'!#REF!</f>
        <v>#REF!</v>
      </c>
      <c r="J12" s="1">
        <v>36.6</v>
      </c>
      <c r="K12" s="1">
        <f t="shared" si="1"/>
        <v>8263.9750402068457</v>
      </c>
    </row>
    <row r="13" spans="1:11" hidden="1">
      <c r="A13" s="1">
        <v>1979</v>
      </c>
      <c r="B13" s="1">
        <v>24201.544000000002</v>
      </c>
      <c r="C13" s="1">
        <v>18119.400000000001</v>
      </c>
      <c r="D13" s="1">
        <v>20550</v>
      </c>
      <c r="E13" s="1">
        <f>POWER(E15/E5,1/10)*E12</f>
        <v>3.5341785359646667</v>
      </c>
      <c r="F13" s="1">
        <f t="shared" si="0"/>
        <v>9.8515226690015076</v>
      </c>
      <c r="G13" s="1">
        <v>72714</v>
      </c>
      <c r="H13" s="1">
        <f t="shared" si="2"/>
        <v>202690.27499999999</v>
      </c>
      <c r="I13" s="1" t="e">
        <f>'a30-2'!#REF!</f>
        <v>#REF!</v>
      </c>
      <c r="J13" s="1">
        <v>40</v>
      </c>
      <c r="K13" s="1">
        <f t="shared" si="1"/>
        <v>8375.0968533247287</v>
      </c>
    </row>
    <row r="14" spans="1:11" hidden="1">
      <c r="A14" s="1">
        <v>1980</v>
      </c>
      <c r="B14" s="1">
        <v>24515.667000000001</v>
      </c>
      <c r="C14" s="1">
        <v>18483.5</v>
      </c>
      <c r="D14" s="1">
        <v>20964</v>
      </c>
      <c r="E14" s="1">
        <f>POWER(E15/E5,1/10)*E13</f>
        <v>3.875597860698377</v>
      </c>
      <c r="F14" s="1">
        <f t="shared" si="0"/>
        <v>9.8211173060879329</v>
      </c>
      <c r="G14" s="1">
        <v>81338</v>
      </c>
      <c r="H14" s="1">
        <f t="shared" si="2"/>
        <v>206117.88636363635</v>
      </c>
      <c r="I14" s="1" t="e">
        <f>'a30-2'!#REF!</f>
        <v>#REF!</v>
      </c>
      <c r="J14" s="1">
        <v>44</v>
      </c>
      <c r="K14" s="1">
        <f t="shared" si="1"/>
        <v>8407.5985517194513</v>
      </c>
    </row>
    <row r="15" spans="1:11">
      <c r="A15" s="1">
        <v>1981</v>
      </c>
      <c r="B15" s="4">
        <f>'a1'!F8/1000</f>
        <v>24819.915000000001</v>
      </c>
      <c r="C15" s="4">
        <v>18814.400000000001</v>
      </c>
      <c r="D15" s="4">
        <v>21386</v>
      </c>
      <c r="E15" s="15">
        <v>4.25</v>
      </c>
      <c r="F15" s="15">
        <f t="shared" si="0"/>
        <v>9.5732323232323235</v>
      </c>
      <c r="G15" s="4">
        <v>90985</v>
      </c>
      <c r="H15" s="4">
        <f>G15*$J$41/J15</f>
        <v>204946.01010101009</v>
      </c>
      <c r="I15" s="9">
        <f>'a30-2'!B4</f>
        <v>46.1</v>
      </c>
      <c r="J15" s="9">
        <f>'a1'!B8</f>
        <v>49.5</v>
      </c>
      <c r="K15" s="4">
        <f t="shared" ref="K15:K42" si="3">H15/B15*1000</f>
        <v>8257.3211915113352</v>
      </c>
    </row>
    <row r="16" spans="1:11">
      <c r="A16" s="1">
        <v>1982</v>
      </c>
      <c r="B16" s="4">
        <f>'a1'!F9/1000</f>
        <v>25116.941999999999</v>
      </c>
      <c r="C16" s="4">
        <v>19103.400000000001</v>
      </c>
      <c r="D16" s="4">
        <v>21411</v>
      </c>
      <c r="E16" s="21">
        <f>POWER(E20/E15,1/5)*E15</f>
        <v>4.5760015953551774</v>
      </c>
      <c r="F16" s="15">
        <f t="shared" si="0"/>
        <v>9.2937008721694401</v>
      </c>
      <c r="G16" s="4">
        <v>98052</v>
      </c>
      <c r="H16" s="4">
        <f>G16*$J$41/J16</f>
        <v>199140.21857923499</v>
      </c>
      <c r="I16" s="9">
        <f>'a30-2'!B5</f>
        <v>50.1</v>
      </c>
      <c r="J16" s="9">
        <f>'a1'!B9</f>
        <v>54.9</v>
      </c>
      <c r="K16" s="4">
        <f t="shared" si="3"/>
        <v>7928.5216559896098</v>
      </c>
    </row>
    <row r="17" spans="1:11">
      <c r="A17" s="1">
        <v>1983</v>
      </c>
      <c r="B17" s="4">
        <f>'a1'!F10/1000</f>
        <v>25366.451000000001</v>
      </c>
      <c r="C17" s="4">
        <v>19355</v>
      </c>
      <c r="D17" s="4">
        <v>21436</v>
      </c>
      <c r="E17" s="21">
        <f>POWER(E20/E15,1/5)*E16</f>
        <v>4.9270095531042655</v>
      </c>
      <c r="F17" s="15">
        <f>E17*$J$41/J17</f>
        <v>9.455448626009046</v>
      </c>
      <c r="G17" s="4">
        <v>105668</v>
      </c>
      <c r="H17" s="4">
        <f t="shared" ref="H17:H19" si="4">G17*$J$41/J17</f>
        <v>202787.98623063683</v>
      </c>
      <c r="I17" s="9">
        <f>'a30-2'!B6</f>
        <v>53</v>
      </c>
      <c r="J17" s="9">
        <f>'a1'!B10</f>
        <v>58.1</v>
      </c>
      <c r="K17" s="4">
        <f t="shared" si="3"/>
        <v>7994.3381212703671</v>
      </c>
    </row>
    <row r="18" spans="1:11">
      <c r="A18" s="1">
        <v>1984</v>
      </c>
      <c r="B18" s="4">
        <f>'a1'!F11/1000</f>
        <v>25607.053</v>
      </c>
      <c r="C18" s="4">
        <v>19597.900000000001</v>
      </c>
      <c r="D18" s="4">
        <v>21461</v>
      </c>
      <c r="E18" s="21">
        <f>POWER(E20/E15,1/5)*E17</f>
        <v>5.3049420177259572</v>
      </c>
      <c r="F18" s="15">
        <f t="shared" si="0"/>
        <v>9.7607431514264711</v>
      </c>
      <c r="G18" s="4">
        <v>113876</v>
      </c>
      <c r="H18" s="4">
        <f t="shared" si="4"/>
        <v>209524.32343234323</v>
      </c>
      <c r="I18" s="9">
        <f>'a30-2'!B7</f>
        <v>54.9</v>
      </c>
      <c r="J18" s="9">
        <f>'a1'!B11</f>
        <v>60.6</v>
      </c>
      <c r="K18" s="4">
        <f t="shared" si="3"/>
        <v>8182.2895993671436</v>
      </c>
    </row>
    <row r="19" spans="1:11">
      <c r="A19" s="1">
        <v>1985</v>
      </c>
      <c r="B19" s="4">
        <f>'a1'!F12/1000</f>
        <v>25842.116000000002</v>
      </c>
      <c r="C19" s="4">
        <v>19842.8</v>
      </c>
      <c r="D19" s="4">
        <v>21486</v>
      </c>
      <c r="E19" s="21">
        <f>POWER(E20/E15,1/5)*E18</f>
        <v>5.7118642673836924</v>
      </c>
      <c r="F19" s="15">
        <f t="shared" si="0"/>
        <v>10.109093108147329</v>
      </c>
      <c r="G19" s="4">
        <v>122721</v>
      </c>
      <c r="H19" s="4">
        <f t="shared" si="4"/>
        <v>217196.69047619047</v>
      </c>
      <c r="I19" s="9">
        <f>'a30-2'!B8</f>
        <v>56.7</v>
      </c>
      <c r="J19" s="9">
        <f>'a1'!B12</f>
        <v>63</v>
      </c>
      <c r="K19" s="4">
        <f t="shared" si="3"/>
        <v>8404.7564245973699</v>
      </c>
    </row>
    <row r="20" spans="1:11">
      <c r="A20" s="1">
        <v>1986</v>
      </c>
      <c r="B20" s="4">
        <f>'a1'!F13/1000</f>
        <v>26100.277999999998</v>
      </c>
      <c r="C20" s="4">
        <v>20093.2</v>
      </c>
      <c r="D20" s="4">
        <v>21511</v>
      </c>
      <c r="E20" s="15">
        <v>6.15</v>
      </c>
      <c r="F20" s="15">
        <f t="shared" si="0"/>
        <v>10.453125000000002</v>
      </c>
      <c r="G20" s="4">
        <v>132253</v>
      </c>
      <c r="H20" s="4">
        <f>G20*$J$41/J20</f>
        <v>224789.77896341466</v>
      </c>
      <c r="I20" s="9">
        <f>'a30-2'!B9</f>
        <v>58.5</v>
      </c>
      <c r="J20" s="9">
        <f>'a1'!B13</f>
        <v>65.599999999999994</v>
      </c>
      <c r="K20" s="4">
        <f t="shared" si="3"/>
        <v>8612.5434741888457</v>
      </c>
    </row>
    <row r="21" spans="1:11">
      <c r="A21" s="1">
        <v>1987</v>
      </c>
      <c r="B21" s="4">
        <f>'a1'!F14/1000</f>
        <v>26446.600999999999</v>
      </c>
      <c r="C21" s="4">
        <v>20348.099999999999</v>
      </c>
      <c r="D21" s="4">
        <v>22066</v>
      </c>
      <c r="E21" s="21">
        <f>POWER(E26/E20,1/6)*E20</f>
        <v>6.5953692911041433</v>
      </c>
      <c r="F21" s="15">
        <f t="shared" si="0"/>
        <v>10.735528116176818</v>
      </c>
      <c r="G21" s="4">
        <v>145498</v>
      </c>
      <c r="H21" s="4">
        <f>G21*$J$41/J21</f>
        <v>236832.51094890511</v>
      </c>
      <c r="I21" s="9">
        <f>'a30-2'!B10</f>
        <v>61.3</v>
      </c>
      <c r="J21" s="9">
        <f>'a1'!B14</f>
        <v>68.5</v>
      </c>
      <c r="K21" s="4">
        <f t="shared" si="3"/>
        <v>8955.1209604933774</v>
      </c>
    </row>
    <row r="22" spans="1:11">
      <c r="A22" s="1">
        <v>1988</v>
      </c>
      <c r="B22" s="4">
        <f>'a1'!F15/1000</f>
        <v>26791.746999999999</v>
      </c>
      <c r="C22" s="4">
        <v>20612.2</v>
      </c>
      <c r="D22" s="4">
        <v>22636</v>
      </c>
      <c r="E22" s="21">
        <f>POWER(E26/E20,1/6)*E21</f>
        <v>7.0729912335023686</v>
      </c>
      <c r="F22" s="15">
        <f>E22*$J$41/J22</f>
        <v>11.07638374347632</v>
      </c>
      <c r="G22" s="4">
        <v>160069</v>
      </c>
      <c r="H22" s="4">
        <f t="shared" ref="H22:H25" si="5">G22*$J$41/J22</f>
        <v>250669.85252808989</v>
      </c>
      <c r="I22" s="9">
        <f>'a30-2'!B11</f>
        <v>64</v>
      </c>
      <c r="J22" s="9">
        <f>'a1'!B15</f>
        <v>71.2</v>
      </c>
      <c r="K22" s="4">
        <f t="shared" si="3"/>
        <v>9356.2339375662923</v>
      </c>
    </row>
    <row r="23" spans="1:11">
      <c r="A23" s="1">
        <v>1989</v>
      </c>
      <c r="B23" s="4">
        <f>'a1'!F16/1000</f>
        <v>27276.780999999999</v>
      </c>
      <c r="C23" s="4">
        <v>20898.5</v>
      </c>
      <c r="D23" s="4">
        <v>23220</v>
      </c>
      <c r="E23" s="21">
        <f>POWER(E26/E20,1/6)*E22</f>
        <v>7.5852014923073714</v>
      </c>
      <c r="F23" s="15">
        <f t="shared" si="0"/>
        <v>11.306817732517004</v>
      </c>
      <c r="G23" s="4">
        <v>176099</v>
      </c>
      <c r="H23" s="4">
        <f t="shared" si="5"/>
        <v>262500.51470588235</v>
      </c>
      <c r="I23" s="9">
        <f>'a30-2'!B12</f>
        <v>67.099999999999994</v>
      </c>
      <c r="J23" s="9">
        <f>'a1'!B16</f>
        <v>74.8</v>
      </c>
      <c r="K23" s="4">
        <f t="shared" si="3"/>
        <v>9623.5884544397795</v>
      </c>
    </row>
    <row r="24" spans="1:11">
      <c r="A24" s="1">
        <v>1990</v>
      </c>
      <c r="B24" s="4">
        <f>'a1'!F17/1000</f>
        <v>27691.137999999999</v>
      </c>
      <c r="C24" s="4">
        <v>21214.7</v>
      </c>
      <c r="D24" s="4">
        <v>23819</v>
      </c>
      <c r="E24" s="21">
        <f>POWER(E26/E20,1/6)*E23</f>
        <v>8.1345048762929029</v>
      </c>
      <c r="F24" s="15">
        <f t="shared" si="0"/>
        <v>11.568843031972685</v>
      </c>
      <c r="G24" s="4">
        <v>193735</v>
      </c>
      <c r="H24" s="4">
        <f t="shared" si="5"/>
        <v>275528.73086734692</v>
      </c>
      <c r="I24" s="9">
        <f>'a30-2'!B13</f>
        <v>69.3</v>
      </c>
      <c r="J24" s="9">
        <f>'a1'!B17</f>
        <v>78.400000000000006</v>
      </c>
      <c r="K24" s="4">
        <f t="shared" si="3"/>
        <v>9950.0688945086658</v>
      </c>
    </row>
    <row r="25" spans="1:11">
      <c r="A25" s="1">
        <v>1991</v>
      </c>
      <c r="B25" s="4">
        <f>'a1'!F18/1000</f>
        <v>28037.42</v>
      </c>
      <c r="C25" s="4">
        <v>21533.3</v>
      </c>
      <c r="D25" s="4">
        <v>24433</v>
      </c>
      <c r="E25" s="21">
        <f>POWER(E26/E20,1/6)*E24</f>
        <v>8.7235875869006705</v>
      </c>
      <c r="F25" s="15">
        <f t="shared" si="0"/>
        <v>11.747343187674211</v>
      </c>
      <c r="G25" s="4">
        <v>213137</v>
      </c>
      <c r="H25" s="4">
        <f t="shared" si="5"/>
        <v>287014.1968599034</v>
      </c>
      <c r="I25" s="9">
        <f>'a30-2'!B14</f>
        <v>71.5</v>
      </c>
      <c r="J25" s="9">
        <f>'a1'!B18</f>
        <v>82.8</v>
      </c>
      <c r="K25" s="4">
        <f t="shared" si="3"/>
        <v>10236.826243638088</v>
      </c>
    </row>
    <row r="26" spans="1:11">
      <c r="A26" s="1">
        <v>1992</v>
      </c>
      <c r="B26" s="4">
        <f>'a1'!F19/1000</f>
        <v>28371.263999999999</v>
      </c>
      <c r="C26" s="4">
        <v>21820.2</v>
      </c>
      <c r="D26" s="4">
        <v>25064</v>
      </c>
      <c r="E26" s="15">
        <f>G26/D26</f>
        <v>9.3553303542930095</v>
      </c>
      <c r="F26" s="15">
        <f>E26*$J$41/J26</f>
        <v>12.418087315519889</v>
      </c>
      <c r="G26" s="4">
        <v>234482</v>
      </c>
      <c r="H26" s="4">
        <f>G26*$J$41/J26</f>
        <v>311246.94047619047</v>
      </c>
      <c r="I26" s="9">
        <f>'a30-2'!B15</f>
        <v>72.599999999999994</v>
      </c>
      <c r="J26" s="9">
        <f>'a1'!B19</f>
        <v>84</v>
      </c>
      <c r="K26" s="4">
        <f t="shared" si="3"/>
        <v>10970.499603972192</v>
      </c>
    </row>
    <row r="27" spans="1:11">
      <c r="A27" s="1">
        <v>1993</v>
      </c>
      <c r="B27" s="4">
        <f>'a1'!F20/1000</f>
        <v>28684.763999999999</v>
      </c>
      <c r="C27" s="4">
        <v>22092.9</v>
      </c>
      <c r="D27" s="19">
        <f>D26*POWER(D$32/D$26,1/6)</f>
        <v>25953.794659722691</v>
      </c>
      <c r="E27" s="15">
        <f t="shared" ref="E27:E41" si="6">F27*J27/100</f>
        <v>10.577676737778347</v>
      </c>
      <c r="F27" s="15">
        <f>F26*(D81/D80)</f>
        <v>12.357098992731716</v>
      </c>
      <c r="G27" s="4">
        <f>E27*D27</f>
        <v>274530.85002922459</v>
      </c>
      <c r="H27" s="4">
        <f>D27*F27</f>
        <v>320713.60984722507</v>
      </c>
      <c r="I27" s="9">
        <f>'a30-2'!B16</f>
        <v>73.5</v>
      </c>
      <c r="J27" s="9">
        <f>'a1'!B20</f>
        <v>85.6</v>
      </c>
      <c r="K27" s="4">
        <f t="shared" si="3"/>
        <v>11180.625709426267</v>
      </c>
    </row>
    <row r="28" spans="1:11">
      <c r="A28" s="1">
        <v>1994</v>
      </c>
      <c r="B28" s="4">
        <f>'a1'!F21/1000</f>
        <v>29000.663</v>
      </c>
      <c r="C28" s="4">
        <v>22367.7</v>
      </c>
      <c r="D28" s="19">
        <f>D27*POWER(D$32/D$26,1/6)</f>
        <v>26875.177834306178</v>
      </c>
      <c r="E28" s="15">
        <f t="shared" si="6"/>
        <v>10.605172522804496</v>
      </c>
      <c r="F28" s="15">
        <f>F27*(D82/D81)</f>
        <v>12.374763737228117</v>
      </c>
      <c r="G28" s="4">
        <f t="shared" ref="G28:G42" si="7">E28*D28</f>
        <v>285015.89751386835</v>
      </c>
      <c r="H28" s="4">
        <f>D28*F28</f>
        <v>332573.97609552898</v>
      </c>
      <c r="I28" s="9">
        <f>'a30-2'!B17</f>
        <v>74.599999999999994</v>
      </c>
      <c r="J28" s="9">
        <f>'a1'!B21</f>
        <v>85.7</v>
      </c>
      <c r="K28" s="4">
        <f t="shared" si="3"/>
        <v>11467.805963454317</v>
      </c>
    </row>
    <row r="29" spans="1:11">
      <c r="A29" s="1">
        <v>1995</v>
      </c>
      <c r="B29" s="4">
        <f>'a1'!F22/1000</f>
        <v>29302.311000000002</v>
      </c>
      <c r="C29" s="4">
        <v>22660</v>
      </c>
      <c r="D29" s="19">
        <f>D28*POWER(D$32/D$26,1/6)</f>
        <v>27829.270944586391</v>
      </c>
      <c r="E29" s="15">
        <f t="shared" si="6"/>
        <v>10.782689169990851</v>
      </c>
      <c r="F29" s="15">
        <f>F28*(D83/D82)</f>
        <v>12.309005901816041</v>
      </c>
      <c r="G29" s="4">
        <f t="shared" si="7"/>
        <v>300074.37842293276</v>
      </c>
      <c r="H29" s="4">
        <f t="shared" ref="H29:H32" si="8">D29*F29</f>
        <v>342550.66030015156</v>
      </c>
      <c r="I29" s="9">
        <f>'a30-2'!B18</f>
        <v>76.3</v>
      </c>
      <c r="J29" s="9">
        <f>'a1'!B22</f>
        <v>87.6</v>
      </c>
      <c r="K29" s="4">
        <f t="shared" si="3"/>
        <v>11690.226764030711</v>
      </c>
    </row>
    <row r="30" spans="1:11">
      <c r="A30" s="1">
        <v>1996</v>
      </c>
      <c r="B30" s="4">
        <f>'a1'!F23/1000</f>
        <v>29610.218000000001</v>
      </c>
      <c r="C30" s="4">
        <v>22959.5</v>
      </c>
      <c r="D30" s="19">
        <f>D29*POWER(D$32/D$26,1/6)</f>
        <v>28817.235222852782</v>
      </c>
      <c r="E30" s="15">
        <f t="shared" si="6"/>
        <v>10.90231995396427</v>
      </c>
      <c r="F30" s="15">
        <f>F29*(D84/D83)</f>
        <v>12.263577001084666</v>
      </c>
      <c r="G30" s="4">
        <f t="shared" si="7"/>
        <v>314174.71858818986</v>
      </c>
      <c r="H30" s="4">
        <f t="shared" si="8"/>
        <v>353402.38311382435</v>
      </c>
      <c r="I30" s="9">
        <f>'a30-2'!B19</f>
        <v>77.599999999999994</v>
      </c>
      <c r="J30" s="9">
        <f>'a1'!B23</f>
        <v>88.9</v>
      </c>
      <c r="K30" s="4">
        <f>H30/B30*1000</f>
        <v>11935.149653873685</v>
      </c>
    </row>
    <row r="31" spans="1:11">
      <c r="A31" s="1">
        <v>1997</v>
      </c>
      <c r="B31" s="4">
        <f>'a1'!F24/1000</f>
        <v>29905.948</v>
      </c>
      <c r="C31" s="4">
        <v>23246.7</v>
      </c>
      <c r="D31" s="19">
        <f>D30*POWER(D$32/D$26,1/6)</f>
        <v>29840.273126190918</v>
      </c>
      <c r="E31" s="15">
        <f t="shared" si="6"/>
        <v>11.305752261745582</v>
      </c>
      <c r="F31" s="15">
        <f>F30*(D85/D84)</f>
        <v>12.506363121399978</v>
      </c>
      <c r="G31" s="4">
        <f t="shared" si="7"/>
        <v>337366.73538753885</v>
      </c>
      <c r="H31" s="4">
        <f t="shared" si="8"/>
        <v>373193.29135789693</v>
      </c>
      <c r="I31" s="9">
        <f>'a30-2'!B20</f>
        <v>78.5</v>
      </c>
      <c r="J31" s="9">
        <f>'a1'!B24</f>
        <v>90.4</v>
      </c>
      <c r="K31" s="4">
        <f t="shared" si="3"/>
        <v>12478.898557500899</v>
      </c>
    </row>
    <row r="32" spans="1:11">
      <c r="A32" s="1">
        <v>1998</v>
      </c>
      <c r="B32" s="4">
        <f>'a1'!F25/1000</f>
        <v>30155.172999999999</v>
      </c>
      <c r="C32" s="4">
        <v>23515.7</v>
      </c>
      <c r="D32" s="4">
        <f>C32*H69*365/1000</f>
        <v>30899.629800000002</v>
      </c>
      <c r="E32" s="15">
        <f t="shared" si="6"/>
        <v>11.700019307851511</v>
      </c>
      <c r="F32" s="15">
        <f>F31*(D86/D85)</f>
        <v>12.814917095127614</v>
      </c>
      <c r="G32" s="4">
        <f t="shared" si="7"/>
        <v>361526.26526546397</v>
      </c>
      <c r="H32" s="4">
        <f t="shared" si="8"/>
        <v>395976.19415713468</v>
      </c>
      <c r="I32" s="9">
        <f>'a30-2'!B21</f>
        <v>78.400000000000006</v>
      </c>
      <c r="J32" s="9">
        <f>'a1'!B25</f>
        <v>91.3</v>
      </c>
      <c r="K32" s="4">
        <f t="shared" si="3"/>
        <v>13131.28577166958</v>
      </c>
    </row>
    <row r="33" spans="1:11">
      <c r="A33" s="1">
        <v>1999</v>
      </c>
      <c r="B33" s="4">
        <f>'a1'!F26/1000</f>
        <v>30401.286</v>
      </c>
      <c r="C33" s="4">
        <v>23781.4</v>
      </c>
      <c r="D33" s="4">
        <f>C33*365*H70/1000</f>
        <v>30994.637166884087</v>
      </c>
      <c r="E33" s="15">
        <f t="shared" si="6"/>
        <v>11.958576163535987</v>
      </c>
      <c r="F33" s="15">
        <f>F32*(D87/D86)</f>
        <v>12.872525472051654</v>
      </c>
      <c r="G33" s="4">
        <f t="shared" si="7"/>
        <v>370651.72922134661</v>
      </c>
      <c r="H33" s="4">
        <f t="shared" ref="H33:H42" si="9">D33*F33</f>
        <v>398979.25642771431</v>
      </c>
      <c r="I33" s="9">
        <f>'a30-2'!B22</f>
        <v>79.8</v>
      </c>
      <c r="J33" s="9">
        <f>'a1'!B26</f>
        <v>92.9</v>
      </c>
      <c r="K33" s="4">
        <f t="shared" si="3"/>
        <v>13123.762475959547</v>
      </c>
    </row>
    <row r="34" spans="1:11">
      <c r="A34" s="1">
        <v>2000</v>
      </c>
      <c r="B34" s="4">
        <f>'a1'!F27/1000</f>
        <v>30685.73</v>
      </c>
      <c r="C34" s="4">
        <v>24089.7</v>
      </c>
      <c r="D34" s="4">
        <f>C34*365*H71/1000</f>
        <v>31141.125467359059</v>
      </c>
      <c r="E34" s="15">
        <f t="shared" si="6"/>
        <v>12.657387167767787</v>
      </c>
      <c r="F34" s="15">
        <f>F33*(D88/D87)</f>
        <v>13.267701433718853</v>
      </c>
      <c r="G34" s="4">
        <f t="shared" si="7"/>
        <v>394165.28188039717</v>
      </c>
      <c r="H34" s="4">
        <f t="shared" si="9"/>
        <v>413171.15501089848</v>
      </c>
      <c r="I34" s="9">
        <f>'a30-2'!B23</f>
        <v>83.3</v>
      </c>
      <c r="J34" s="9">
        <f>'a1'!B27</f>
        <v>95.4</v>
      </c>
      <c r="K34" s="4">
        <f t="shared" si="3"/>
        <v>13464.602439339018</v>
      </c>
    </row>
    <row r="35" spans="1:11">
      <c r="A35" s="1">
        <v>2001</v>
      </c>
      <c r="B35" s="4">
        <f>'a1'!F28/1000</f>
        <v>31020.596000000001</v>
      </c>
      <c r="C35" s="4">
        <v>24419.4</v>
      </c>
      <c r="D35" s="4">
        <f>C35*365*H72/1000</f>
        <v>31310.62057053711</v>
      </c>
      <c r="E35" s="15">
        <f t="shared" si="6"/>
        <v>13.045704833487941</v>
      </c>
      <c r="F35" s="15">
        <f>F34*(D89/D88)</f>
        <v>13.339166496408939</v>
      </c>
      <c r="G35" s="4">
        <f t="shared" si="7"/>
        <v>408469.11411656294</v>
      </c>
      <c r="H35" s="4">
        <f t="shared" si="9"/>
        <v>417657.58089628117</v>
      </c>
      <c r="I35" s="9">
        <f>'a30-2'!B24</f>
        <v>84.7</v>
      </c>
      <c r="J35" s="9">
        <f>'a1'!B28</f>
        <v>97.8</v>
      </c>
      <c r="K35" s="4">
        <f t="shared" si="3"/>
        <v>13463.879962083294</v>
      </c>
    </row>
    <row r="36" spans="1:11">
      <c r="A36" s="1">
        <v>2002</v>
      </c>
      <c r="B36" s="4">
        <f>'a1'!F29/1000</f>
        <v>31358.418000000001</v>
      </c>
      <c r="C36" s="4">
        <v>24768.6</v>
      </c>
      <c r="D36" s="4">
        <f>C36*365*H73/1000</f>
        <v>31500.099079791155</v>
      </c>
      <c r="E36" s="15">
        <f t="shared" si="6"/>
        <v>13.345103381550439</v>
      </c>
      <c r="F36" s="15">
        <f>F35*(D90/D89)</f>
        <v>13.345103381550439</v>
      </c>
      <c r="G36" s="4">
        <f t="shared" si="7"/>
        <v>420372.0787488948</v>
      </c>
      <c r="H36" s="4">
        <f t="shared" si="9"/>
        <v>420372.0787488948</v>
      </c>
      <c r="I36" s="9">
        <f>'a30-2'!B25</f>
        <v>85.7</v>
      </c>
      <c r="J36" s="9">
        <f>'a1'!B29</f>
        <v>100</v>
      </c>
      <c r="K36" s="4">
        <f t="shared" si="3"/>
        <v>13405.398153340988</v>
      </c>
    </row>
    <row r="37" spans="1:11">
      <c r="A37" s="1">
        <v>2003</v>
      </c>
      <c r="B37" s="4">
        <f>'a1'!F30/1000</f>
        <v>31641.63</v>
      </c>
      <c r="C37" s="4">
        <v>25079.9</v>
      </c>
      <c r="D37" s="4">
        <f>C37*365*H74/1000</f>
        <v>31636.616827787006</v>
      </c>
      <c r="E37" s="15">
        <f t="shared" si="6"/>
        <v>13.765901448295633</v>
      </c>
      <c r="F37" s="15">
        <f>F36*(D91/D90)</f>
        <v>13.390954716240888</v>
      </c>
      <c r="G37" s="4">
        <f t="shared" si="7"/>
        <v>435506.54940880713</v>
      </c>
      <c r="H37" s="4">
        <f t="shared" si="9"/>
        <v>423644.50331596023</v>
      </c>
      <c r="I37" s="9">
        <f>'a30-2'!B26</f>
        <v>88.5</v>
      </c>
      <c r="J37" s="9">
        <f>'a1'!B30</f>
        <v>102.8</v>
      </c>
      <c r="K37" s="4">
        <f t="shared" si="3"/>
        <v>13388.833107395549</v>
      </c>
    </row>
    <row r="38" spans="1:11">
      <c r="A38" s="1">
        <v>2004</v>
      </c>
      <c r="B38" s="4">
        <f>'a1'!F31/1000</f>
        <v>31938.004000000001</v>
      </c>
      <c r="C38" s="4">
        <v>25408.1</v>
      </c>
      <c r="D38" s="4">
        <f>C38*365*H75/1000</f>
        <v>31789.975833773238</v>
      </c>
      <c r="E38" s="15">
        <f t="shared" si="6"/>
        <v>14.141355588857357</v>
      </c>
      <c r="F38" s="15">
        <f>F37*(D92/D91)</f>
        <v>13.506547840360417</v>
      </c>
      <c r="G38" s="4">
        <f t="shared" si="7"/>
        <v>449553.3524265695</v>
      </c>
      <c r="H38" s="4">
        <f>D38*F38</f>
        <v>429372.8294427598</v>
      </c>
      <c r="I38" s="9">
        <f>'a30-2'!B27</f>
        <v>91.4</v>
      </c>
      <c r="J38" s="9">
        <f>'a1'!B31</f>
        <v>104.7</v>
      </c>
      <c r="K38" s="4">
        <f t="shared" si="3"/>
        <v>13443.946886685837</v>
      </c>
    </row>
    <row r="39" spans="1:11">
      <c r="A39" s="1">
        <v>2005</v>
      </c>
      <c r="B39" s="4">
        <f>'a1'!F32/1000</f>
        <v>32242.364000000001</v>
      </c>
      <c r="C39" s="4">
        <v>25754.7</v>
      </c>
      <c r="D39" s="4">
        <f>C39*365*H76/1000</f>
        <v>31961.582699999999</v>
      </c>
      <c r="E39" s="15">
        <f t="shared" si="6"/>
        <v>14.789998844971272</v>
      </c>
      <c r="F39" s="15">
        <f>F38*(D93/D92)</f>
        <v>13.822428827075955</v>
      </c>
      <c r="G39" s="4">
        <f t="shared" si="7"/>
        <v>472711.77121645381</v>
      </c>
      <c r="H39" s="4">
        <f>D39*F39</f>
        <v>441786.70207145211</v>
      </c>
      <c r="I39" s="9">
        <f>'a30-2'!B28</f>
        <v>94.3</v>
      </c>
      <c r="J39" s="9">
        <f>'a1'!B32</f>
        <v>107</v>
      </c>
      <c r="K39" s="4">
        <f t="shared" si="3"/>
        <v>13702.056774480063</v>
      </c>
    </row>
    <row r="40" spans="1:11">
      <c r="A40" s="1">
        <v>2006</v>
      </c>
      <c r="B40" s="4">
        <f>'a1'!F33/1000</f>
        <v>32570.505000000001</v>
      </c>
      <c r="C40" s="4">
        <v>26115.5</v>
      </c>
      <c r="D40" s="4">
        <f>C40*365*H77/1000</f>
        <v>32721.021093039442</v>
      </c>
      <c r="E40" s="15">
        <f t="shared" si="6"/>
        <v>15.538656009191996</v>
      </c>
      <c r="F40" s="15">
        <f>F39*(D94/D93)</f>
        <v>14.242581126665442</v>
      </c>
      <c r="G40" s="4">
        <f t="shared" si="7"/>
        <v>508440.69103425537</v>
      </c>
      <c r="H40" s="4">
        <f t="shared" si="9"/>
        <v>466031.79746494541</v>
      </c>
      <c r="I40" s="9">
        <f>'a30-2'!B29</f>
        <v>96.8</v>
      </c>
      <c r="J40" s="9">
        <f>'a1'!B33</f>
        <v>109.1</v>
      </c>
      <c r="K40" s="4">
        <f t="shared" si="3"/>
        <v>14308.399500251697</v>
      </c>
    </row>
    <row r="41" spans="1:11">
      <c r="A41" s="1">
        <v>2007</v>
      </c>
      <c r="B41" s="4">
        <f>'a1'!F34/1000</f>
        <v>32887.928</v>
      </c>
      <c r="C41" s="4">
        <v>26461.7</v>
      </c>
      <c r="D41" s="4">
        <f>C41*365*H78/1000</f>
        <v>33473.641868492705</v>
      </c>
      <c r="E41" s="15">
        <f t="shared" si="6"/>
        <v>16.078763271781643</v>
      </c>
      <c r="F41" s="15">
        <f>F40*(D95/D94)</f>
        <v>14.420415490387123</v>
      </c>
      <c r="G41" s="4">
        <f t="shared" si="7"/>
        <v>538214.76344789274</v>
      </c>
      <c r="H41" s="4">
        <f t="shared" si="9"/>
        <v>482703.82372008316</v>
      </c>
      <c r="I41" s="9">
        <f>'a30-2'!B30</f>
        <v>100</v>
      </c>
      <c r="J41" s="9">
        <f>'a1'!B34</f>
        <v>111.5</v>
      </c>
      <c r="K41" s="4">
        <f t="shared" si="3"/>
        <v>14677.234264198194</v>
      </c>
    </row>
    <row r="42" spans="1:11">
      <c r="A42" s="1">
        <v>2008</v>
      </c>
      <c r="B42" s="4">
        <f>'a1'!F35/1000</f>
        <v>33245.773000000001</v>
      </c>
      <c r="C42" s="4">
        <v>26824.400000000001</v>
      </c>
      <c r="D42" s="4">
        <f>C42*365*H79/1000</f>
        <v>34258.785405344759</v>
      </c>
      <c r="E42" s="15">
        <f t="shared" ref="E42:E47" si="10">F42*J42/100</f>
        <v>16.623855150370183</v>
      </c>
      <c r="F42" s="15">
        <f>F41*(D96/D95)</f>
        <v>14.569548773330572</v>
      </c>
      <c r="G42" s="4">
        <f t="shared" si="7"/>
        <v>569513.08620606735</v>
      </c>
      <c r="H42" s="4">
        <f t="shared" si="9"/>
        <v>499135.04487823602</v>
      </c>
      <c r="I42" s="9">
        <f>'a30-2'!B31</f>
        <v>104</v>
      </c>
      <c r="J42" s="9">
        <f>'a1'!B35</f>
        <v>114.1</v>
      </c>
      <c r="K42" s="4">
        <f t="shared" si="3"/>
        <v>15013.488929201194</v>
      </c>
    </row>
    <row r="43" spans="1:11">
      <c r="A43" s="1">
        <v>2009</v>
      </c>
      <c r="B43" s="4">
        <f>'a1'!F36/1000</f>
        <v>33628.571000000004</v>
      </c>
      <c r="C43" s="4">
        <v>27202.5</v>
      </c>
      <c r="D43" s="4">
        <f>C43*365*H80/1000</f>
        <v>35075.791932959466</v>
      </c>
      <c r="E43" s="15">
        <f t="shared" si="10"/>
        <v>17.112025930132667</v>
      </c>
      <c r="F43" s="15">
        <f>F42*(D97/D96)</f>
        <v>14.958064624241841</v>
      </c>
      <c r="G43" s="4">
        <f t="shared" ref="G43:G47" si="11">E43*D43</f>
        <v>600217.86107674055</v>
      </c>
      <c r="H43" s="4">
        <f t="shared" ref="H43:H47" si="12">D43*F43</f>
        <v>524665.96247966832</v>
      </c>
      <c r="I43" s="9">
        <f>'a30-2'!B32</f>
        <v>101.6</v>
      </c>
      <c r="J43" s="9">
        <f>'a1'!B36</f>
        <v>114.4</v>
      </c>
      <c r="K43" s="4">
        <f t="shared" ref="K43:K48" si="13">H43/B43*1000</f>
        <v>15601.791776393598</v>
      </c>
    </row>
    <row r="44" spans="1:11">
      <c r="A44" s="1">
        <v>2010</v>
      </c>
      <c r="B44" s="4">
        <f>'a1'!F37/1000</f>
        <v>34005.273999999998</v>
      </c>
      <c r="C44" s="4">
        <v>27573.599999999999</v>
      </c>
      <c r="D44" s="4">
        <f>C44*365*H81/1000</f>
        <v>35896.231599999992</v>
      </c>
      <c r="E44" s="15">
        <f t="shared" si="10"/>
        <v>17.305300395638103</v>
      </c>
      <c r="F44" s="15">
        <f>F43*(D98/D97)</f>
        <v>14.854335103552019</v>
      </c>
      <c r="G44" s="4">
        <f t="shared" si="11"/>
        <v>621195.07090939686</v>
      </c>
      <c r="H44" s="4">
        <f t="shared" si="12"/>
        <v>533214.65314111311</v>
      </c>
      <c r="I44" s="9">
        <f>'a30-2'!B33</f>
        <v>104.5</v>
      </c>
      <c r="J44" s="9">
        <f>'a1'!B37</f>
        <v>116.5</v>
      </c>
      <c r="K44" s="4">
        <f t="shared" si="13"/>
        <v>15680.35161666726</v>
      </c>
    </row>
    <row r="45" spans="1:11">
      <c r="A45" s="1">
        <v>2011</v>
      </c>
      <c r="B45" s="4">
        <f>'a1'!F38/1000</f>
        <v>34342.78</v>
      </c>
      <c r="C45" s="4">
        <v>27913.3</v>
      </c>
      <c r="D45" s="4">
        <f>C45*365*H82/1000</f>
        <v>36687.937016657204</v>
      </c>
      <c r="E45" s="15">
        <f t="shared" si="10"/>
        <v>17.936256304659178</v>
      </c>
      <c r="F45" s="15">
        <f>F44*(D99/D98)</f>
        <v>14.959346375862532</v>
      </c>
      <c r="G45" s="4">
        <f t="shared" si="11"/>
        <v>658044.24161995656</v>
      </c>
      <c r="H45" s="4">
        <f t="shared" si="12"/>
        <v>548827.5576480038</v>
      </c>
      <c r="I45" s="9">
        <f>'a30-2'!B34</f>
        <v>107.9</v>
      </c>
      <c r="J45" s="9">
        <f>'a1'!B38</f>
        <v>119.9</v>
      </c>
      <c r="K45" s="4">
        <f t="shared" si="13"/>
        <v>15980.871602357289</v>
      </c>
    </row>
    <row r="46" spans="1:11">
      <c r="A46" s="1">
        <v>2012</v>
      </c>
      <c r="B46" s="4">
        <f>'a1'!F39/1000</f>
        <v>34751.476000000002</v>
      </c>
      <c r="C46" s="4">
        <v>28283.3</v>
      </c>
      <c r="D46" s="4">
        <f>C46*365*H83/1000</f>
        <v>37531.758216046896</v>
      </c>
      <c r="E46" s="15">
        <f t="shared" si="10"/>
        <v>18.37602807101306</v>
      </c>
      <c r="F46" s="15">
        <f>F45*(D100/D99)</f>
        <v>15.09944788086529</v>
      </c>
      <c r="G46" s="4">
        <f t="shared" si="11"/>
        <v>689684.64253255283</v>
      </c>
      <c r="H46" s="4">
        <f t="shared" si="12"/>
        <v>566708.82706043776</v>
      </c>
      <c r="I46" s="9">
        <f>'a30-2'!B35</f>
        <v>109.2</v>
      </c>
      <c r="J46" s="9">
        <f>'a1'!B39</f>
        <v>121.7</v>
      </c>
      <c r="K46" s="4">
        <f t="shared" si="13"/>
        <v>16307.475028123634</v>
      </c>
    </row>
    <row r="47" spans="1:11">
      <c r="A47" s="1">
        <v>2013</v>
      </c>
      <c r="B47" s="4">
        <f>'a1'!F40/1000</f>
        <v>35155.499000000003</v>
      </c>
      <c r="C47" s="4">
        <v>28647.200000000001</v>
      </c>
      <c r="D47" s="4">
        <f>C47*365*H84/1000</f>
        <v>38380.243969876705</v>
      </c>
      <c r="E47" s="15">
        <f t="shared" si="10"/>
        <v>18.93285791630867</v>
      </c>
      <c r="F47" s="15">
        <f>F46*(D101/D100)</f>
        <v>15.41763673966504</v>
      </c>
      <c r="G47" s="4">
        <f t="shared" si="11"/>
        <v>726647.70587493828</v>
      </c>
      <c r="H47" s="4">
        <f t="shared" si="12"/>
        <v>591732.6595072787</v>
      </c>
      <c r="I47" s="9">
        <f>'a30-2'!B36</f>
        <v>110.9</v>
      </c>
      <c r="J47" s="9">
        <f>'a1'!B40</f>
        <v>122.8</v>
      </c>
      <c r="K47" s="4">
        <f t="shared" si="13"/>
        <v>16831.866317906017</v>
      </c>
    </row>
    <row r="48" spans="1:11">
      <c r="A48" s="1">
        <v>2014</v>
      </c>
      <c r="B48" s="4">
        <f>'a1'!F41/1000</f>
        <v>35543.658000000003</v>
      </c>
      <c r="C48" s="4">
        <v>28980.6</v>
      </c>
      <c r="D48" s="4">
        <f>C48*365*H85/1000</f>
        <v>39200.322937114259</v>
      </c>
      <c r="E48" s="15">
        <f>F48*J48/100</f>
        <v>19.532458982756065</v>
      </c>
      <c r="F48" s="15">
        <f>F47*(D102/D101)</f>
        <v>15.601005577281201</v>
      </c>
      <c r="G48" s="4">
        <f>E48*D48</f>
        <v>765678.69987997599</v>
      </c>
      <c r="H48" s="4">
        <f>D48*F48</f>
        <v>611564.45677314373</v>
      </c>
      <c r="I48" s="9">
        <f>'a30-2'!B37</f>
        <v>112.9</v>
      </c>
      <c r="J48" s="9">
        <f>'a1'!B41</f>
        <v>125.2</v>
      </c>
      <c r="K48" s="4">
        <f t="shared" si="13"/>
        <v>17206.007799567047</v>
      </c>
    </row>
    <row r="49" spans="1:11">
      <c r="B49" s="1" t="s">
        <v>524</v>
      </c>
    </row>
    <row r="50" spans="1:11" ht="15" customHeight="1">
      <c r="A50" s="1" t="s">
        <v>352</v>
      </c>
    </row>
    <row r="51" spans="1:11" ht="15" customHeight="1">
      <c r="A51" s="1" t="s">
        <v>353</v>
      </c>
      <c r="B51" s="5">
        <f>(POWER(B32/B26, 1/6)-1)*100</f>
        <v>1.0215101873224386</v>
      </c>
      <c r="C51" s="5">
        <f>(POWER(C32/C26, 1/6)-1)*100</f>
        <v>1.2550122847519329</v>
      </c>
      <c r="D51" s="5">
        <f t="shared" ref="D51:K51" si="14">(POWER(D32/D26,1/6)-1)*100</f>
        <v>3.5500904074476924</v>
      </c>
      <c r="E51" s="5">
        <f t="shared" si="14"/>
        <v>3.7977425709959878</v>
      </c>
      <c r="F51" s="5">
        <f t="shared" si="14"/>
        <v>0.52564043636744717</v>
      </c>
      <c r="G51" s="5">
        <f t="shared" si="14"/>
        <v>7.482656273156163</v>
      </c>
      <c r="H51" s="5">
        <f t="shared" si="14"/>
        <v>4.0943915545242904</v>
      </c>
      <c r="I51" s="5">
        <f t="shared" si="14"/>
        <v>1.2892231637456897</v>
      </c>
      <c r="J51" s="5">
        <f t="shared" si="14"/>
        <v>1.3985898356734916</v>
      </c>
      <c r="K51" s="5">
        <f t="shared" si="14"/>
        <v>3.0418089786064861</v>
      </c>
    </row>
    <row r="52" spans="1:11" ht="15" customHeight="1">
      <c r="A52" s="1" t="s">
        <v>1102</v>
      </c>
      <c r="B52" s="5">
        <f>(POWER(B48/B26, 1/22)-1)*100</f>
        <v>1.0297427404810655</v>
      </c>
      <c r="C52" s="5">
        <f>(POWER(C48/C26, 1/22)-1)*100</f>
        <v>1.2983126253374833</v>
      </c>
      <c r="D52" s="5">
        <f t="shared" ref="D52:K52" si="15">(POWER(D48/D26, 1/22)-1)*100</f>
        <v>2.0537710927732711</v>
      </c>
      <c r="E52" s="5">
        <f t="shared" si="15"/>
        <v>3.4026616386743758</v>
      </c>
      <c r="F52" s="5">
        <f t="shared" si="15"/>
        <v>1.0425852001835656</v>
      </c>
      <c r="G52" s="5">
        <f t="shared" si="15"/>
        <v>5.5263156125676227</v>
      </c>
      <c r="H52" s="5">
        <f t="shared" si="15"/>
        <v>3.1177686064157273</v>
      </c>
      <c r="I52" s="5">
        <f t="shared" si="15"/>
        <v>2.0272642967521293</v>
      </c>
      <c r="J52" s="5">
        <f t="shared" si="15"/>
        <v>1.830625402539221</v>
      </c>
      <c r="K52" s="5">
        <f t="shared" si="15"/>
        <v>2.0667437224879848</v>
      </c>
    </row>
    <row r="53" spans="1:11" ht="29.25" customHeight="1">
      <c r="A53" s="34" t="s">
        <v>611</v>
      </c>
      <c r="B53" s="34"/>
      <c r="C53" s="34"/>
      <c r="D53" s="34"/>
      <c r="E53" s="34"/>
      <c r="F53" s="34"/>
      <c r="G53" s="34"/>
      <c r="H53" s="34"/>
      <c r="I53" s="34"/>
      <c r="J53" s="34"/>
      <c r="K53" s="34"/>
    </row>
    <row r="54" spans="1:11">
      <c r="A54" s="1" t="s">
        <v>1100</v>
      </c>
    </row>
    <row r="55" spans="1:11">
      <c r="A55" s="1" t="s">
        <v>1101</v>
      </c>
    </row>
    <row r="56" spans="1:11">
      <c r="A56" s="1" t="s">
        <v>1103</v>
      </c>
    </row>
    <row r="57" spans="1:11">
      <c r="A57" s="1" t="s">
        <v>612</v>
      </c>
    </row>
    <row r="58" spans="1:11">
      <c r="A58" s="33" t="s">
        <v>1003</v>
      </c>
      <c r="B58" s="33"/>
      <c r="C58" s="33"/>
      <c r="D58" s="33"/>
      <c r="E58" s="33"/>
      <c r="F58" s="33"/>
      <c r="G58" s="33"/>
      <c r="H58" s="33"/>
      <c r="I58" s="33"/>
      <c r="J58" s="33"/>
      <c r="K58" s="33"/>
    </row>
    <row r="59" spans="1:11">
      <c r="A59" s="1" t="s">
        <v>356</v>
      </c>
    </row>
    <row r="60" spans="1:11">
      <c r="A60" s="1" t="s">
        <v>354</v>
      </c>
    </row>
    <row r="61" spans="1:11" ht="13.5" customHeight="1">
      <c r="A61" s="1" t="s">
        <v>1107</v>
      </c>
    </row>
    <row r="62" spans="1:11" ht="13.5" customHeight="1">
      <c r="A62" s="1" t="s">
        <v>1017</v>
      </c>
    </row>
    <row r="63" spans="1:11">
      <c r="A63" s="1" t="s">
        <v>613</v>
      </c>
    </row>
    <row r="64" spans="1:11">
      <c r="A64" s="1" t="s">
        <v>1120</v>
      </c>
    </row>
    <row r="66" spans="1:8">
      <c r="B66" s="1" t="s">
        <v>1078</v>
      </c>
      <c r="C66" s="1" t="s">
        <v>627</v>
      </c>
      <c r="D66" s="1" t="s">
        <v>628</v>
      </c>
    </row>
    <row r="67" spans="1:8">
      <c r="A67" s="3"/>
      <c r="B67" s="3" t="s">
        <v>82</v>
      </c>
      <c r="C67" s="3" t="s">
        <v>83</v>
      </c>
      <c r="D67" s="3" t="s">
        <v>629</v>
      </c>
    </row>
    <row r="68" spans="1:8">
      <c r="B68" s="1" t="s">
        <v>630</v>
      </c>
      <c r="C68" s="1" t="s">
        <v>631</v>
      </c>
      <c r="H68" s="38" t="s">
        <v>636</v>
      </c>
    </row>
    <row r="69" spans="1:8">
      <c r="A69" s="1">
        <v>1981</v>
      </c>
      <c r="B69" s="1">
        <v>36.26</v>
      </c>
      <c r="C69" s="1">
        <v>49.5</v>
      </c>
      <c r="D69" s="1">
        <f t="shared" ref="D69:D96" si="16">B69/C69*100</f>
        <v>73.252525252525245</v>
      </c>
      <c r="G69" s="1">
        <v>1998</v>
      </c>
      <c r="H69" s="37">
        <v>3.6</v>
      </c>
    </row>
    <row r="70" spans="1:8">
      <c r="A70" s="1">
        <v>1982</v>
      </c>
      <c r="B70" s="1">
        <v>40.537999999999997</v>
      </c>
      <c r="C70" s="1">
        <v>54.9</v>
      </c>
      <c r="D70" s="1">
        <f t="shared" si="16"/>
        <v>73.839708561020032</v>
      </c>
      <c r="G70" s="1">
        <f>G69+1</f>
        <v>1999</v>
      </c>
      <c r="H70" s="1">
        <f>H69*POWER(H$76/H$69, 1/7)</f>
        <v>3.5707239336560006</v>
      </c>
    </row>
    <row r="71" spans="1:8">
      <c r="A71" s="1">
        <v>1983</v>
      </c>
      <c r="B71" s="1">
        <v>42.578000000000003</v>
      </c>
      <c r="C71" s="1">
        <v>58.1</v>
      </c>
      <c r="D71" s="1">
        <f t="shared" si="16"/>
        <v>73.283993115318424</v>
      </c>
      <c r="G71" s="1">
        <f t="shared" ref="G71:G81" si="17">G70+1</f>
        <v>2000</v>
      </c>
      <c r="H71" s="1">
        <f>H70*POWER(H$76/H$69, 1/7)</f>
        <v>3.5416859473288285</v>
      </c>
    </row>
    <row r="72" spans="1:8">
      <c r="A72" s="1">
        <v>1984</v>
      </c>
      <c r="B72" s="1">
        <v>44.64</v>
      </c>
      <c r="C72" s="1">
        <v>60.6</v>
      </c>
      <c r="D72" s="1">
        <f t="shared" si="16"/>
        <v>73.663366336633658</v>
      </c>
      <c r="G72" s="1">
        <f t="shared" si="17"/>
        <v>2001</v>
      </c>
      <c r="H72" s="1">
        <f>H71*POWER(H$76/H$69, 1/7)</f>
        <v>3.5128841048944928</v>
      </c>
    </row>
    <row r="73" spans="1:8">
      <c r="A73" s="1">
        <v>1985</v>
      </c>
      <c r="B73" s="1">
        <v>46.533000000000001</v>
      </c>
      <c r="C73" s="1">
        <v>63</v>
      </c>
      <c r="D73" s="1">
        <f t="shared" si="16"/>
        <v>73.861904761904768</v>
      </c>
      <c r="G73" s="1">
        <f t="shared" si="17"/>
        <v>2002</v>
      </c>
      <c r="H73" s="1">
        <f>H72*POWER(H$76/H$69, 1/7)</f>
        <v>3.4843164859740283</v>
      </c>
    </row>
    <row r="74" spans="1:8">
      <c r="A74" s="1">
        <v>1986</v>
      </c>
      <c r="B74" s="1">
        <v>48.021999999999998</v>
      </c>
      <c r="C74" s="1">
        <v>65.599999999999994</v>
      </c>
      <c r="D74" s="1">
        <f t="shared" si="16"/>
        <v>73.204268292682926</v>
      </c>
      <c r="G74" s="1">
        <f t="shared" si="17"/>
        <v>2003</v>
      </c>
      <c r="H74" s="1">
        <f>H73*POWER(H$76/H$69, 1/7)</f>
        <v>3.4559811858054541</v>
      </c>
    </row>
    <row r="75" spans="1:8">
      <c r="A75" s="1">
        <v>1987</v>
      </c>
      <c r="B75" s="1">
        <v>50.45</v>
      </c>
      <c r="C75" s="1">
        <v>68.5</v>
      </c>
      <c r="D75" s="1">
        <f t="shared" si="16"/>
        <v>73.649635036496349</v>
      </c>
      <c r="G75" s="1">
        <f t="shared" si="17"/>
        <v>2004</v>
      </c>
      <c r="H75" s="1">
        <f>H74*POWER(H$76/H$69, 1/7)</f>
        <v>3.4278763151167722</v>
      </c>
    </row>
    <row r="76" spans="1:8">
      <c r="A76" s="1">
        <v>1988</v>
      </c>
      <c r="B76" s="1">
        <v>53.546999999999997</v>
      </c>
      <c r="C76" s="1">
        <v>71.2</v>
      </c>
      <c r="D76" s="1">
        <f t="shared" si="16"/>
        <v>75.206460674157299</v>
      </c>
      <c r="G76" s="1">
        <f t="shared" si="17"/>
        <v>2005</v>
      </c>
      <c r="H76" s="37">
        <v>3.4</v>
      </c>
    </row>
    <row r="77" spans="1:8">
      <c r="A77" s="1">
        <v>1989</v>
      </c>
      <c r="B77" s="1">
        <v>56.488999999999997</v>
      </c>
      <c r="C77" s="1">
        <v>74.8</v>
      </c>
      <c r="D77" s="1">
        <f t="shared" si="16"/>
        <v>75.520053475935839</v>
      </c>
      <c r="G77" s="1">
        <f t="shared" si="17"/>
        <v>2006</v>
      </c>
      <c r="H77" s="1">
        <f>H76*POWER(H$81/H$76, 1/5)</f>
        <v>3.4326983259602502</v>
      </c>
    </row>
    <row r="78" spans="1:8">
      <c r="A78" s="1">
        <v>1990</v>
      </c>
      <c r="B78" s="1">
        <v>59.204999999999998</v>
      </c>
      <c r="C78" s="1">
        <v>78.400000000000006</v>
      </c>
      <c r="D78" s="1">
        <f t="shared" si="16"/>
        <v>75.516581632653057</v>
      </c>
      <c r="G78" s="1">
        <f t="shared" si="17"/>
        <v>2007</v>
      </c>
      <c r="H78" s="1">
        <f>H77*POWER(H$81/H$76, 1/5)</f>
        <v>3.4657111167795009</v>
      </c>
    </row>
    <row r="79" spans="1:8">
      <c r="A79" s="1">
        <v>1991</v>
      </c>
      <c r="B79" s="1">
        <v>62.731000000000002</v>
      </c>
      <c r="C79" s="1">
        <v>82.8</v>
      </c>
      <c r="D79" s="1">
        <f t="shared" si="16"/>
        <v>75.762077294685994</v>
      </c>
      <c r="G79" s="1">
        <f t="shared" si="17"/>
        <v>2008</v>
      </c>
      <c r="H79" s="1">
        <f>H78*POWER(H$81/H$76, 1/5)</f>
        <v>3.4990413967149476</v>
      </c>
    </row>
    <row r="80" spans="1:8">
      <c r="A80" s="1">
        <v>1992</v>
      </c>
      <c r="B80" s="1">
        <v>64.873000000000005</v>
      </c>
      <c r="C80" s="1">
        <v>84</v>
      </c>
      <c r="D80" s="1">
        <f t="shared" si="16"/>
        <v>77.229761904761901</v>
      </c>
      <c r="G80" s="1">
        <f t="shared" si="17"/>
        <v>2009</v>
      </c>
      <c r="H80" s="1">
        <f>H79*POWER(H$81/H$76, 1/5)</f>
        <v>3.5326922191085344</v>
      </c>
    </row>
    <row r="81" spans="1:8">
      <c r="A81" s="1">
        <v>1993</v>
      </c>
      <c r="B81" s="1">
        <v>65.784000000000006</v>
      </c>
      <c r="C81" s="1">
        <v>85.6</v>
      </c>
      <c r="D81" s="1">
        <f>B81/C81*100</f>
        <v>76.850467289719631</v>
      </c>
      <c r="G81" s="1">
        <f t="shared" si="17"/>
        <v>2010</v>
      </c>
      <c r="H81" s="37">
        <v>3.5666666666666664</v>
      </c>
    </row>
    <row r="82" spans="1:8">
      <c r="A82" s="1">
        <v>1994</v>
      </c>
      <c r="B82" s="1">
        <v>65.954999999999998</v>
      </c>
      <c r="C82" s="1">
        <v>85.7</v>
      </c>
      <c r="D82" s="1">
        <f t="shared" si="16"/>
        <v>76.960326721120182</v>
      </c>
      <c r="G82" s="1">
        <v>2011</v>
      </c>
      <c r="H82" s="1">
        <f>H81*POWER(H$81/H$76, 1/5)</f>
        <v>3.6009678517426149</v>
      </c>
    </row>
    <row r="83" spans="1:8">
      <c r="A83" s="1">
        <v>1995</v>
      </c>
      <c r="B83" s="1">
        <v>67.058999999999997</v>
      </c>
      <c r="C83" s="1">
        <v>87.6</v>
      </c>
      <c r="D83" s="1">
        <f t="shared" si="16"/>
        <v>76.55136986301369</v>
      </c>
      <c r="G83" s="1">
        <v>2012</v>
      </c>
      <c r="H83" s="1">
        <f>H82*POWER(H$81/H$76, 1/5)</f>
        <v>3.6355989166216331</v>
      </c>
    </row>
    <row r="84" spans="1:8">
      <c r="A84" s="1">
        <v>1996</v>
      </c>
      <c r="B84" s="1">
        <v>67.802999999999997</v>
      </c>
      <c r="C84" s="1">
        <v>88.9</v>
      </c>
      <c r="D84" s="1">
        <f t="shared" si="16"/>
        <v>76.268841394825643</v>
      </c>
      <c r="G84" s="1">
        <v>2013</v>
      </c>
      <c r="H84" s="1">
        <f>H83*POWER(H$81/H$76, 1/5)</f>
        <v>3.6705630338088175</v>
      </c>
    </row>
    <row r="85" spans="1:8">
      <c r="A85" s="1">
        <v>1997</v>
      </c>
      <c r="B85" s="1">
        <v>70.311999999999998</v>
      </c>
      <c r="C85" s="1">
        <v>90.4</v>
      </c>
      <c r="D85" s="1">
        <f t="shared" si="16"/>
        <v>77.778761061946895</v>
      </c>
      <c r="G85" s="1">
        <v>2014</v>
      </c>
      <c r="H85" s="1">
        <f>H84*POWER(H$81/H$76, 1/5)</f>
        <v>3.7058634063197369</v>
      </c>
    </row>
    <row r="86" spans="1:8">
      <c r="A86" s="1">
        <v>1998</v>
      </c>
      <c r="B86" s="1">
        <v>72.763999999999996</v>
      </c>
      <c r="C86" s="1">
        <v>91.3</v>
      </c>
      <c r="D86" s="1">
        <f t="shared" si="16"/>
        <v>79.697699890470972</v>
      </c>
      <c r="G86" s="38" t="s">
        <v>637</v>
      </c>
    </row>
    <row r="87" spans="1:8">
      <c r="A87" s="1">
        <v>1999</v>
      </c>
      <c r="B87" s="1">
        <v>74.372</v>
      </c>
      <c r="C87" s="1">
        <v>92.9</v>
      </c>
      <c r="D87" s="1">
        <f t="shared" si="16"/>
        <v>80.055974165769641</v>
      </c>
      <c r="G87" s="38" t="s">
        <v>838</v>
      </c>
    </row>
    <row r="88" spans="1:8">
      <c r="A88" s="1">
        <v>2000</v>
      </c>
      <c r="B88" s="1">
        <v>78.718000000000004</v>
      </c>
      <c r="C88" s="1">
        <v>95.4</v>
      </c>
      <c r="D88" s="1">
        <f t="shared" si="16"/>
        <v>82.513626834381554</v>
      </c>
      <c r="G88" s="29" t="s">
        <v>1187</v>
      </c>
    </row>
    <row r="89" spans="1:8">
      <c r="A89" s="1">
        <v>2001</v>
      </c>
      <c r="B89" s="1">
        <v>81.132999999999996</v>
      </c>
      <c r="C89" s="1">
        <v>97.8</v>
      </c>
      <c r="D89" s="1">
        <f t="shared" si="16"/>
        <v>82.958077709611459</v>
      </c>
      <c r="G89" s="1" t="s">
        <v>1079</v>
      </c>
    </row>
    <row r="90" spans="1:8">
      <c r="A90" s="1">
        <v>2002</v>
      </c>
      <c r="B90" s="1">
        <v>82.995000000000005</v>
      </c>
      <c r="C90" s="1">
        <v>100</v>
      </c>
      <c r="D90" s="1">
        <f t="shared" si="16"/>
        <v>82.995000000000005</v>
      </c>
    </row>
    <row r="91" spans="1:8">
      <c r="A91" s="1">
        <v>2003</v>
      </c>
      <c r="B91" s="1">
        <v>85.611999999999995</v>
      </c>
      <c r="C91" s="1">
        <v>102.8</v>
      </c>
      <c r="D91" s="1">
        <f>B91/C91*100</f>
        <v>83.280155642023345</v>
      </c>
    </row>
    <row r="92" spans="1:8">
      <c r="A92" s="1">
        <v>2004</v>
      </c>
      <c r="B92" s="1">
        <v>87.947000000000003</v>
      </c>
      <c r="C92" s="1">
        <v>104.7</v>
      </c>
      <c r="D92" s="1">
        <f t="shared" si="16"/>
        <v>83.999044890162367</v>
      </c>
    </row>
    <row r="93" spans="1:8">
      <c r="A93" s="1">
        <v>2005</v>
      </c>
      <c r="B93" s="1">
        <v>91.980999999999995</v>
      </c>
      <c r="C93" s="1">
        <v>107</v>
      </c>
      <c r="D93" s="1">
        <f t="shared" si="16"/>
        <v>85.963551401869154</v>
      </c>
    </row>
    <row r="94" spans="1:8">
      <c r="A94" s="1">
        <v>2006</v>
      </c>
      <c r="B94" s="1">
        <v>96.637</v>
      </c>
      <c r="C94" s="1">
        <v>109.1</v>
      </c>
      <c r="D94" s="1">
        <f t="shared" si="16"/>
        <v>88.57653528872595</v>
      </c>
    </row>
    <row r="95" spans="1:8">
      <c r="A95" s="1">
        <v>2007</v>
      </c>
      <c r="B95" s="1">
        <v>99.995999999999995</v>
      </c>
      <c r="C95" s="1">
        <v>111.5</v>
      </c>
      <c r="D95" s="1">
        <f>B95/C95*100</f>
        <v>89.682511210762328</v>
      </c>
    </row>
    <row r="96" spans="1:8">
      <c r="A96" s="1">
        <v>2009</v>
      </c>
      <c r="B96" s="1">
        <v>103.386</v>
      </c>
      <c r="C96" s="1">
        <v>114.1</v>
      </c>
      <c r="D96" s="1">
        <f t="shared" si="16"/>
        <v>90.609991235758102</v>
      </c>
    </row>
    <row r="97" spans="1:4">
      <c r="A97" s="1">
        <v>2009</v>
      </c>
      <c r="B97" s="1">
        <v>106.422</v>
      </c>
      <c r="C97" s="1">
        <v>114.4</v>
      </c>
      <c r="D97" s="1">
        <f t="shared" ref="D97:D102" si="18">B97/C97*100</f>
        <v>93.026223776223773</v>
      </c>
    </row>
    <row r="98" spans="1:4">
      <c r="A98" s="1">
        <v>2010</v>
      </c>
      <c r="B98" s="1">
        <v>107.624</v>
      </c>
      <c r="C98" s="1">
        <v>116.5</v>
      </c>
      <c r="D98" s="1">
        <f t="shared" si="18"/>
        <v>92.381115879828329</v>
      </c>
    </row>
    <row r="99" spans="1:4">
      <c r="A99" s="1">
        <v>2011</v>
      </c>
      <c r="B99" s="1">
        <v>111.548</v>
      </c>
      <c r="C99" s="1">
        <v>119.9</v>
      </c>
      <c r="D99" s="1">
        <f t="shared" si="18"/>
        <v>93.034195162635527</v>
      </c>
    </row>
    <row r="100" spans="1:4">
      <c r="A100" s="1">
        <v>2012</v>
      </c>
      <c r="B100" s="1">
        <v>114.283</v>
      </c>
      <c r="C100" s="1">
        <v>121.7</v>
      </c>
      <c r="D100" s="1">
        <f t="shared" si="18"/>
        <v>93.905505341002453</v>
      </c>
    </row>
    <row r="101" spans="1:4">
      <c r="A101" s="1">
        <v>2013</v>
      </c>
      <c r="B101" s="1">
        <v>117.746</v>
      </c>
      <c r="C101" s="1">
        <v>122.8</v>
      </c>
      <c r="D101" s="1">
        <f t="shared" si="18"/>
        <v>95.884364820846898</v>
      </c>
    </row>
    <row r="102" spans="1:4">
      <c r="A102" s="1">
        <v>2014</v>
      </c>
      <c r="B102" s="1">
        <v>121.47499999999999</v>
      </c>
      <c r="C102" s="1">
        <v>125.2</v>
      </c>
      <c r="D102" s="1">
        <f t="shared" si="18"/>
        <v>97.024760383386578</v>
      </c>
    </row>
    <row r="103" spans="1:4">
      <c r="A103" s="1" t="s">
        <v>632</v>
      </c>
    </row>
  </sheetData>
  <mergeCells count="2">
    <mergeCell ref="A53:K53"/>
    <mergeCell ref="A58:K58"/>
  </mergeCells>
  <pageMargins left="0.74803149606299213" right="0.74803149606299213" top="0.98425196850393704" bottom="0.98425196850393704" header="0.51181102362204722" footer="0.51181102362204722"/>
  <pageSetup scale="54" orientation="landscape" r:id="rId1"/>
  <headerFooter alignWithMargins="0"/>
</worksheet>
</file>

<file path=xl/worksheets/sheet19.xml><?xml version="1.0" encoding="utf-8"?>
<worksheet xmlns="http://schemas.openxmlformats.org/spreadsheetml/2006/main" xmlns:r="http://schemas.openxmlformats.org/officeDocument/2006/relationships">
  <dimension ref="A1:K91"/>
  <sheetViews>
    <sheetView view="pageBreakPreview" topLeftCell="A40" zoomScale="85" zoomScaleSheetLayoutView="85" zoomScalePageLayoutView="59" workbookViewId="0">
      <selection activeCell="O54" sqref="O54"/>
    </sheetView>
  </sheetViews>
  <sheetFormatPr defaultRowHeight="12.75"/>
  <cols>
    <col min="1" max="1" width="9.375" style="1" customWidth="1"/>
    <col min="2" max="2" width="10.5" style="1" customWidth="1"/>
    <col min="3" max="4" width="10.625" style="1" customWidth="1"/>
    <col min="5" max="5" width="10.25" style="1" customWidth="1"/>
    <col min="6" max="6" width="10.5" style="1" customWidth="1"/>
    <col min="7" max="7" width="11" style="1" customWidth="1"/>
    <col min="8" max="9" width="10.75" style="1" customWidth="1"/>
    <col min="10" max="10" width="10.5" style="1" customWidth="1"/>
    <col min="11" max="11" width="10.625" style="1" customWidth="1"/>
    <col min="12" max="16384" width="9" style="1"/>
  </cols>
  <sheetData>
    <row r="1" spans="1:11" ht="31.5" customHeight="1">
      <c r="A1" s="1" t="s">
        <v>614</v>
      </c>
    </row>
    <row r="2" spans="1:11" s="3" customFormat="1" ht="53.25" customHeight="1">
      <c r="B2" s="3" t="s">
        <v>595</v>
      </c>
      <c r="C2" s="3" t="s">
        <v>596</v>
      </c>
      <c r="D2" s="3" t="s">
        <v>615</v>
      </c>
      <c r="E2" s="3" t="s">
        <v>597</v>
      </c>
      <c r="F2" s="3" t="s">
        <v>598</v>
      </c>
      <c r="G2" s="3" t="s">
        <v>599</v>
      </c>
      <c r="H2" s="3" t="s">
        <v>600</v>
      </c>
      <c r="I2" s="3" t="s">
        <v>600</v>
      </c>
      <c r="J2" s="3" t="s">
        <v>601</v>
      </c>
      <c r="K2" s="3" t="s">
        <v>602</v>
      </c>
    </row>
    <row r="3" spans="1:11" s="3" customFormat="1" ht="40.5" customHeight="1">
      <c r="B3" s="3" t="s">
        <v>603</v>
      </c>
      <c r="C3" s="3" t="s">
        <v>603</v>
      </c>
      <c r="D3" s="3" t="s">
        <v>616</v>
      </c>
      <c r="E3" s="3" t="s">
        <v>604</v>
      </c>
      <c r="F3" s="3" t="s">
        <v>605</v>
      </c>
      <c r="G3" s="3" t="s">
        <v>996</v>
      </c>
      <c r="H3" s="3" t="s">
        <v>606</v>
      </c>
      <c r="I3" s="3" t="s">
        <v>997</v>
      </c>
      <c r="J3" s="3" t="s">
        <v>607</v>
      </c>
      <c r="K3" s="3" t="s">
        <v>999</v>
      </c>
    </row>
    <row r="4" spans="1:11">
      <c r="B4" s="1" t="s">
        <v>82</v>
      </c>
      <c r="C4" s="1" t="s">
        <v>83</v>
      </c>
      <c r="D4" s="1" t="s">
        <v>84</v>
      </c>
      <c r="E4" s="1" t="s">
        <v>85</v>
      </c>
      <c r="F4" s="1" t="s">
        <v>86</v>
      </c>
      <c r="G4" s="1" t="s">
        <v>87</v>
      </c>
      <c r="H4" s="1" t="s">
        <v>617</v>
      </c>
      <c r="I4" s="1" t="s">
        <v>650</v>
      </c>
      <c r="J4" s="1" t="s">
        <v>106</v>
      </c>
      <c r="K4" s="1" t="s">
        <v>649</v>
      </c>
    </row>
    <row r="5" spans="1:11">
      <c r="A5" s="1">
        <v>1981</v>
      </c>
      <c r="B5" s="4">
        <f>'a1'!L8/1000</f>
        <v>575.30200000000002</v>
      </c>
      <c r="C5" s="4">
        <v>401.8</v>
      </c>
      <c r="D5" s="9">
        <f>C5/'a5-1'!C15*100</f>
        <v>2.1355982651586016</v>
      </c>
      <c r="E5" s="4">
        <v>481</v>
      </c>
      <c r="F5" s="15">
        <f>H5/E5</f>
        <v>3.5613305613305615</v>
      </c>
      <c r="G5" s="15">
        <f t="shared" ref="G5:G16" si="0">F5/J5*$J$31</f>
        <v>7.4512961462114005</v>
      </c>
      <c r="H5" s="4">
        <v>1713</v>
      </c>
      <c r="I5" s="4">
        <f t="shared" ref="I5:I35" si="1">H5/J5*$J$31</f>
        <v>3584.0734463276831</v>
      </c>
      <c r="J5" s="9">
        <f>'a1'!H8</f>
        <v>53.1</v>
      </c>
      <c r="K5" s="4">
        <f t="shared" ref="K5:K32" si="2">I5/B5*1000</f>
        <v>6229.8991596199612</v>
      </c>
    </row>
    <row r="6" spans="1:11">
      <c r="A6" s="1">
        <v>1982</v>
      </c>
      <c r="B6" s="4">
        <f>'a1'!L9/1000</f>
        <v>573.79499999999996</v>
      </c>
      <c r="C6" s="4">
        <v>406.5</v>
      </c>
      <c r="D6" s="9">
        <f>C6/'a5-1'!C16*100</f>
        <v>2.127893463990703</v>
      </c>
      <c r="E6" s="4">
        <v>481</v>
      </c>
      <c r="F6" s="21">
        <f>POWER(F$10/F$5,1/5)*F5</f>
        <v>3.931896506144819</v>
      </c>
      <c r="G6" s="15">
        <f t="shared" si="0"/>
        <v>7.4672427663707586</v>
      </c>
      <c r="H6" s="19">
        <f>POWER(H10/H5,1/5)*H5</f>
        <v>1891.2422194556577</v>
      </c>
      <c r="I6" s="4">
        <f t="shared" si="1"/>
        <v>3591.743770624334</v>
      </c>
      <c r="J6" s="9">
        <f>'a1'!H9</f>
        <v>58.5</v>
      </c>
      <c r="K6" s="4">
        <f t="shared" si="2"/>
        <v>6259.6289103675254</v>
      </c>
    </row>
    <row r="7" spans="1:11">
      <c r="A7" s="1">
        <v>1983</v>
      </c>
      <c r="B7" s="4">
        <f>'a1'!L10/1000</f>
        <v>579.16399999999999</v>
      </c>
      <c r="C7" s="4">
        <v>413.8</v>
      </c>
      <c r="D7" s="9">
        <f>C7/'a5-1'!C17*100</f>
        <v>2.1379488504262465</v>
      </c>
      <c r="E7" s="4">
        <v>481</v>
      </c>
      <c r="F7" s="21">
        <f>POWER(F$10/F$5,1/5)*F6</f>
        <v>4.3410208260077487</v>
      </c>
      <c r="G7" s="15">
        <f t="shared" si="0"/>
        <v>7.72896496425418</v>
      </c>
      <c r="H7" s="19">
        <f>POWER(H10/H5,1/5)*H6</f>
        <v>2088.0310173097268</v>
      </c>
      <c r="I7" s="4">
        <f t="shared" si="1"/>
        <v>3717.6321478062605</v>
      </c>
      <c r="J7" s="9">
        <f>'a1'!H10</f>
        <v>62.4</v>
      </c>
      <c r="K7" s="4">
        <f t="shared" si="2"/>
        <v>6418.9627597817898</v>
      </c>
    </row>
    <row r="8" spans="1:11">
      <c r="A8" s="1">
        <v>1984</v>
      </c>
      <c r="B8" s="4">
        <f>'a1'!L11/1000</f>
        <v>580.06500000000005</v>
      </c>
      <c r="C8" s="4">
        <v>418.6</v>
      </c>
      <c r="D8" s="9">
        <f>C8/'a5-1'!C18*100</f>
        <v>2.1359431367646531</v>
      </c>
      <c r="E8" s="4">
        <v>481</v>
      </c>
      <c r="F8" s="21">
        <f>POWER(F$10/F$5,1/5)*F7</f>
        <v>4.7927156226982648</v>
      </c>
      <c r="G8" s="15">
        <f t="shared" si="0"/>
        <v>8.1667286147511824</v>
      </c>
      <c r="H8" s="19">
        <f>POWER(H10/H5,1/5)*H7</f>
        <v>2305.2962145178649</v>
      </c>
      <c r="I8" s="4">
        <f t="shared" si="1"/>
        <v>3928.196463695318</v>
      </c>
      <c r="J8" s="9">
        <f>'a1'!H11</f>
        <v>65.2</v>
      </c>
      <c r="K8" s="4">
        <f t="shared" si="2"/>
        <v>6771.9935932961262</v>
      </c>
    </row>
    <row r="9" spans="1:11">
      <c r="A9" s="1">
        <v>1985</v>
      </c>
      <c r="B9" s="4">
        <f>'a1'!L12/1000</f>
        <v>579.27499999999998</v>
      </c>
      <c r="C9" s="4">
        <v>421.9</v>
      </c>
      <c r="D9" s="9">
        <f>C9/'a5-1'!C19*100</f>
        <v>2.1262120265285138</v>
      </c>
      <c r="E9" s="4">
        <v>481</v>
      </c>
      <c r="F9" s="21">
        <f>POWER(F$10/F$5,1/5)*F8</f>
        <v>5.2914104678877241</v>
      </c>
      <c r="G9" s="15">
        <f t="shared" si="0"/>
        <v>8.6579632250710752</v>
      </c>
      <c r="H9" s="19">
        <f>POWER(H10/H5,1/5)*H8</f>
        <v>2545.1684350539949</v>
      </c>
      <c r="I9" s="4">
        <f t="shared" si="1"/>
        <v>4164.4803112591871</v>
      </c>
      <c r="J9" s="9">
        <f>'a1'!H12</f>
        <v>67.900000000000006</v>
      </c>
      <c r="K9" s="4">
        <f t="shared" si="2"/>
        <v>7189.1248737804799</v>
      </c>
    </row>
    <row r="10" spans="1:11">
      <c r="A10" s="1">
        <v>1986</v>
      </c>
      <c r="B10" s="4">
        <f>'a1'!L13/1000</f>
        <v>576.30600000000004</v>
      </c>
      <c r="C10" s="4">
        <v>424.2</v>
      </c>
      <c r="D10" s="9">
        <f>C10/'a5-1'!C20*100</f>
        <v>2.1111619851492045</v>
      </c>
      <c r="E10" s="4">
        <v>481</v>
      </c>
      <c r="F10" s="15">
        <f>H10/E10</f>
        <v>5.8419958419958418</v>
      </c>
      <c r="G10" s="15">
        <f t="shared" si="0"/>
        <v>9.2853467531579099</v>
      </c>
      <c r="H10" s="4">
        <v>2810</v>
      </c>
      <c r="I10" s="4">
        <f t="shared" si="1"/>
        <v>4466.2517882689554</v>
      </c>
      <c r="J10" s="9">
        <f>'a1'!H13</f>
        <v>69.900000000000006</v>
      </c>
      <c r="K10" s="4">
        <f t="shared" si="2"/>
        <v>7749.7922774861881</v>
      </c>
    </row>
    <row r="11" spans="1:11">
      <c r="A11" s="1">
        <v>1987</v>
      </c>
      <c r="B11" s="4">
        <f>'a1'!L14/1000</f>
        <v>575.24199999999996</v>
      </c>
      <c r="C11" s="4">
        <v>427.1</v>
      </c>
      <c r="D11" s="9">
        <f>C11/'a5-1'!C21*100</f>
        <v>2.098967471164384</v>
      </c>
      <c r="E11" s="4">
        <v>490.8184</v>
      </c>
      <c r="F11" s="21">
        <f>POWER(F$16/F$10,1/6)*F10</f>
        <v>5.9763823860858656</v>
      </c>
      <c r="G11" s="15">
        <f t="shared" si="0"/>
        <v>9.2347160374706476</v>
      </c>
      <c r="H11" s="19">
        <f>POWER(H16/H10,1/6)*H10</f>
        <v>2933.3186648197507</v>
      </c>
      <c r="I11" s="4">
        <f t="shared" si="1"/>
        <v>4532.5688965434529</v>
      </c>
      <c r="J11" s="9">
        <f>'a1'!H14</f>
        <v>71.900000000000006</v>
      </c>
      <c r="K11" s="4">
        <f t="shared" si="2"/>
        <v>7879.4123108942904</v>
      </c>
    </row>
    <row r="12" spans="1:11">
      <c r="A12" s="1">
        <v>1988</v>
      </c>
      <c r="B12" s="4">
        <f>'a1'!L15/1000</f>
        <v>574.98199999999997</v>
      </c>
      <c r="C12" s="4">
        <v>430.9</v>
      </c>
      <c r="D12" s="9">
        <f>C12/'a5-1'!C22*100</f>
        <v>2.0905095040801078</v>
      </c>
      <c r="E12" s="4">
        <v>500.83730000000003</v>
      </c>
      <c r="F12" s="21">
        <f>POWER(F$16/F$10,1/6)*F11</f>
        <v>6.1138602954765346</v>
      </c>
      <c r="G12" s="15">
        <f t="shared" si="0"/>
        <v>9.2414949500332391</v>
      </c>
      <c r="H12" s="19">
        <f>POWER(H16/H10,1/6)*H11</f>
        <v>3062.049248889653</v>
      </c>
      <c r="I12" s="4">
        <f t="shared" si="1"/>
        <v>4628.485327233203</v>
      </c>
      <c r="J12" s="9">
        <f>'a1'!H15</f>
        <v>73.5</v>
      </c>
      <c r="K12" s="4">
        <f t="shared" si="2"/>
        <v>8049.7916930150914</v>
      </c>
    </row>
    <row r="13" spans="1:11">
      <c r="A13" s="1">
        <v>1989</v>
      </c>
      <c r="B13" s="4">
        <f>'a1'!L16/1000</f>
        <v>576.55100000000004</v>
      </c>
      <c r="C13" s="4">
        <v>435.6</v>
      </c>
      <c r="D13" s="9">
        <f>C13/'a5-1'!C23*100</f>
        <v>2.0843601215398233</v>
      </c>
      <c r="E13" s="4">
        <v>511.0607</v>
      </c>
      <c r="F13" s="21">
        <f>POWER(F$16/F$10,1/6)*F12</f>
        <v>6.2545006824915328</v>
      </c>
      <c r="G13" s="15">
        <f t="shared" si="0"/>
        <v>9.1190948270972338</v>
      </c>
      <c r="H13" s="19">
        <f>POWER(H16/H10,1/6)*H12</f>
        <v>3196.4292577812516</v>
      </c>
      <c r="I13" s="4">
        <f t="shared" si="1"/>
        <v>4660.4106370012732</v>
      </c>
      <c r="J13" s="9">
        <f>'a1'!H16</f>
        <v>76.2</v>
      </c>
      <c r="K13" s="4">
        <f t="shared" si="2"/>
        <v>8083.2582668337627</v>
      </c>
    </row>
    <row r="14" spans="1:11">
      <c r="A14" s="1">
        <v>1990</v>
      </c>
      <c r="B14" s="4">
        <f>'a1'!L17/1000</f>
        <v>577.36800000000005</v>
      </c>
      <c r="C14" s="4">
        <v>439.8</v>
      </c>
      <c r="D14" s="9">
        <f>C14/'a5-1'!C24*100</f>
        <v>2.0730908285292742</v>
      </c>
      <c r="E14" s="4">
        <v>521.49270000000001</v>
      </c>
      <c r="F14" s="21">
        <f>POWER(F$16/F$10,1/6)*F13</f>
        <v>6.3983762952892267</v>
      </c>
      <c r="G14" s="15">
        <f t="shared" si="0"/>
        <v>8.9416302692658256</v>
      </c>
      <c r="H14" s="19">
        <f>POWER(H16/H10,1/6)*H13</f>
        <v>3336.7066201514904</v>
      </c>
      <c r="I14" s="4">
        <f t="shared" si="1"/>
        <v>4662.9950377211389</v>
      </c>
      <c r="J14" s="9">
        <f>'a1'!H17</f>
        <v>79.5</v>
      </c>
      <c r="K14" s="4">
        <f t="shared" si="2"/>
        <v>8076.2962923493142</v>
      </c>
    </row>
    <row r="15" spans="1:11">
      <c r="A15" s="1">
        <v>1991</v>
      </c>
      <c r="B15" s="4">
        <f>'a1'!L18/1000</f>
        <v>579.64400000000001</v>
      </c>
      <c r="C15" s="4">
        <v>444.4</v>
      </c>
      <c r="D15" s="9">
        <f>C15/'a5-1'!C25*100</f>
        <v>2.0637802844896047</v>
      </c>
      <c r="E15" s="4">
        <v>532.1377</v>
      </c>
      <c r="F15" s="21">
        <f>POWER(F$16/F$10,1/6)*F14</f>
        <v>6.5455615554926458</v>
      </c>
      <c r="G15" s="15">
        <f t="shared" si="0"/>
        <v>8.6162546068155539</v>
      </c>
      <c r="H15" s="19">
        <f>POWER(H16/H10,1/6)*H14</f>
        <v>3483.1401451665456</v>
      </c>
      <c r="I15" s="4">
        <f t="shared" si="1"/>
        <v>4585.0340062559617</v>
      </c>
      <c r="J15" s="9">
        <f>'a1'!H18</f>
        <v>84.4</v>
      </c>
      <c r="K15" s="4">
        <f t="shared" si="2"/>
        <v>7910.0862016271394</v>
      </c>
    </row>
    <row r="16" spans="1:11">
      <c r="A16" s="1">
        <v>1992</v>
      </c>
      <c r="B16" s="4">
        <f>'a1'!L19/1000</f>
        <v>580.10900000000004</v>
      </c>
      <c r="C16" s="4">
        <v>447.9</v>
      </c>
      <c r="D16" s="9">
        <f>C16/'a5-1'!C26*100</f>
        <v>2.0526851266257871</v>
      </c>
      <c r="E16" s="4">
        <v>543</v>
      </c>
      <c r="F16" s="15">
        <f>H16/E16</f>
        <v>6.6961325966850831</v>
      </c>
      <c r="G16" s="15">
        <f t="shared" si="0"/>
        <v>8.7214575790353184</v>
      </c>
      <c r="H16" s="4">
        <v>3636</v>
      </c>
      <c r="I16" s="4">
        <f t="shared" si="1"/>
        <v>4735.7514654161778</v>
      </c>
      <c r="J16" s="9">
        <f>'a1'!H19</f>
        <v>85.3</v>
      </c>
      <c r="K16" s="4">
        <f t="shared" si="2"/>
        <v>8163.5545482248644</v>
      </c>
    </row>
    <row r="17" spans="1:11">
      <c r="A17" s="1">
        <v>1993</v>
      </c>
      <c r="B17" s="4">
        <f>'a1'!L20/1000</f>
        <v>579.97699999999998</v>
      </c>
      <c r="C17" s="4">
        <v>450.3</v>
      </c>
      <c r="D17" s="9">
        <f>C17/'a5-1'!C27*100</f>
        <v>2.0382113710739649</v>
      </c>
      <c r="E17" s="19">
        <f>E16*POWER(E$22/E$16, 1/6)</f>
        <v>547.47469439513497</v>
      </c>
      <c r="F17" s="15">
        <f t="shared" ref="F17:F35" si="3">G17*J17/100</f>
        <v>7.5243672910739461</v>
      </c>
      <c r="G17" s="15">
        <f>G16*('a5-1'!D81/'a5-1'!D80)</f>
        <v>8.6786243264982073</v>
      </c>
      <c r="H17" s="4">
        <f>E17*F17</f>
        <v>4119.4006831974584</v>
      </c>
      <c r="I17" s="4">
        <f t="shared" si="1"/>
        <v>5278.7245202218874</v>
      </c>
      <c r="J17" s="9">
        <f>'a1'!H20</f>
        <v>86.7</v>
      </c>
      <c r="K17" s="4">
        <f t="shared" si="2"/>
        <v>9101.6100987140653</v>
      </c>
    </row>
    <row r="18" spans="1:11">
      <c r="A18" s="1">
        <v>1994</v>
      </c>
      <c r="B18" s="4">
        <f>'a1'!L21/1000</f>
        <v>574.46600000000001</v>
      </c>
      <c r="C18" s="4">
        <v>449.1</v>
      </c>
      <c r="D18" s="9">
        <f>C18/'a5-1'!C28*100</f>
        <v>2.0078058986842633</v>
      </c>
      <c r="E18" s="19">
        <f>E17*POWER(E$22/E$16, 1/6)</f>
        <v>551.98626335735992</v>
      </c>
      <c r="F18" s="15">
        <f t="shared" si="3"/>
        <v>7.630724876144459</v>
      </c>
      <c r="G18" s="15">
        <f>G17*('a5-1'!D82/'a5-1'!D81)</f>
        <v>8.6910306106428923</v>
      </c>
      <c r="H18" s="4">
        <f t="shared" ref="H18:H32" si="4">E18*F18</f>
        <v>4212.0553110910332</v>
      </c>
      <c r="I18" s="4">
        <f t="shared" si="1"/>
        <v>5329.8330872689494</v>
      </c>
      <c r="J18" s="9">
        <f>'a1'!H21</f>
        <v>87.8</v>
      </c>
      <c r="K18" s="4">
        <f t="shared" si="2"/>
        <v>9277.8912716661198</v>
      </c>
    </row>
    <row r="19" spans="1:11">
      <c r="A19" s="1">
        <v>1995</v>
      </c>
      <c r="B19" s="4">
        <f>'a1'!L22/1000</f>
        <v>567.39700000000005</v>
      </c>
      <c r="C19" s="4">
        <v>446.7</v>
      </c>
      <c r="D19" s="9">
        <f>C19/'a5-1'!C29*100</f>
        <v>1.9713150926743159</v>
      </c>
      <c r="E19" s="19">
        <f>E18*POWER(E$22/E$16, 1/6)</f>
        <v>556.53501075853251</v>
      </c>
      <c r="F19" s="15">
        <f t="shared" si="3"/>
        <v>7.6939143988759886</v>
      </c>
      <c r="G19" s="15">
        <f>G18*('a5-1'!D83/'a5-1'!D82)</f>
        <v>8.6448476391865032</v>
      </c>
      <c r="H19" s="4">
        <f t="shared" si="4"/>
        <v>4281.9327327536766</v>
      </c>
      <c r="I19" s="4">
        <f t="shared" si="1"/>
        <v>5345.1991753812745</v>
      </c>
      <c r="J19" s="9">
        <f>'a1'!H22</f>
        <v>89</v>
      </c>
      <c r="K19" s="4">
        <f t="shared" si="2"/>
        <v>9420.5629839094581</v>
      </c>
    </row>
    <row r="20" spans="1:11">
      <c r="A20" s="1">
        <v>1996</v>
      </c>
      <c r="B20" s="4">
        <f>'a1'!L23/1000</f>
        <v>559.69799999999998</v>
      </c>
      <c r="C20" s="4">
        <v>443.7</v>
      </c>
      <c r="D20" s="9">
        <f>C20/'a5-1'!C30*100</f>
        <v>1.9325333739846251</v>
      </c>
      <c r="E20" s="19">
        <f>E19*POWER(E$22/E$16, 1/6)</f>
        <v>561.1212429746239</v>
      </c>
      <c r="F20" s="15">
        <f t="shared" si="3"/>
        <v>7.7860996249771208</v>
      </c>
      <c r="G20" s="15">
        <f>G19*('a5-1'!D84/'a5-1'!D83)</f>
        <v>8.6129420630277878</v>
      </c>
      <c r="H20" s="4">
        <f t="shared" si="4"/>
        <v>4368.9458994914148</v>
      </c>
      <c r="I20" s="4">
        <f t="shared" si="1"/>
        <v>5369.3571839988508</v>
      </c>
      <c r="J20" s="9">
        <f>'a1'!H23</f>
        <v>90.4</v>
      </c>
      <c r="K20" s="4">
        <f t="shared" si="2"/>
        <v>9593.3113643408615</v>
      </c>
    </row>
    <row r="21" spans="1:11">
      <c r="A21" s="1">
        <v>1997</v>
      </c>
      <c r="B21" s="4">
        <f>'a1'!L24/1000</f>
        <v>550.91099999999994</v>
      </c>
      <c r="C21" s="4">
        <v>439.5</v>
      </c>
      <c r="D21" s="9">
        <f>C21/'a5-1'!C31*100</f>
        <v>1.8905909225825599</v>
      </c>
      <c r="E21" s="19">
        <f>E20*POWER(E$22/E$16, 1/6)</f>
        <v>565.74526890635457</v>
      </c>
      <c r="F21" s="15">
        <f t="shared" si="3"/>
        <v>8.1071292853022268</v>
      </c>
      <c r="G21" s="15">
        <f>G20*('a5-1'!D85/'a5-1'!D84)</f>
        <v>8.783455347022997</v>
      </c>
      <c r="H21" s="4">
        <f t="shared" si="4"/>
        <v>4586.5700375718907</v>
      </c>
      <c r="I21" s="4">
        <f t="shared" si="1"/>
        <v>5520.7793193308453</v>
      </c>
      <c r="J21" s="9">
        <f>'a1'!H24</f>
        <v>92.3</v>
      </c>
      <c r="K21" s="4">
        <f t="shared" si="2"/>
        <v>10021.18185937628</v>
      </c>
    </row>
    <row r="22" spans="1:11">
      <c r="A22" s="1">
        <v>1998</v>
      </c>
      <c r="B22" s="4">
        <f>'a1'!L25/1000</f>
        <v>539.84299999999996</v>
      </c>
      <c r="C22" s="4">
        <v>434.1</v>
      </c>
      <c r="D22" s="9">
        <f>C22/'a5-1'!C32*100</f>
        <v>1.8460007569411074</v>
      </c>
      <c r="E22" s="4">
        <f>C22*B56*365/1000</f>
        <v>570.40740000000005</v>
      </c>
      <c r="F22" s="15">
        <f t="shared" si="3"/>
        <v>8.3251467404327126</v>
      </c>
      <c r="G22" s="15">
        <f>G21*('a5-1'!D86/'a5-1'!D85)</f>
        <v>9.0001586383056349</v>
      </c>
      <c r="H22" s="4">
        <f t="shared" si="4"/>
        <v>4748.7253068286991</v>
      </c>
      <c r="I22" s="4">
        <f t="shared" si="1"/>
        <v>5703.6041252829027</v>
      </c>
      <c r="J22" s="9">
        <f>'a1'!H25</f>
        <v>92.5</v>
      </c>
      <c r="K22" s="4">
        <f t="shared" si="2"/>
        <v>10565.301625255681</v>
      </c>
    </row>
    <row r="23" spans="1:11">
      <c r="A23" s="1">
        <v>1999</v>
      </c>
      <c r="B23" s="4">
        <f>'a1'!L26/1000</f>
        <v>533.32899999999995</v>
      </c>
      <c r="C23" s="4">
        <v>431.2</v>
      </c>
      <c r="D23" s="9">
        <f>C23/'a5-1'!C33*100</f>
        <v>1.8131817302597826</v>
      </c>
      <c r="E23" s="4">
        <f>C23*B57*365/1000</f>
        <v>575.18943682923236</v>
      </c>
      <c r="F23" s="15">
        <f t="shared" si="3"/>
        <v>8.4800997693008426</v>
      </c>
      <c r="G23" s="15">
        <f>G22*('a5-1'!D87/'a5-1'!D86)</f>
        <v>9.0406180909390663</v>
      </c>
      <c r="H23" s="4">
        <f t="shared" si="4"/>
        <v>4877.6638105598549</v>
      </c>
      <c r="I23" s="4">
        <f t="shared" si="1"/>
        <v>5777.2755794584209</v>
      </c>
      <c r="J23" s="9">
        <f>'a1'!H26</f>
        <v>93.8</v>
      </c>
      <c r="K23" s="4">
        <f t="shared" si="2"/>
        <v>10832.479725382309</v>
      </c>
    </row>
    <row r="24" spans="1:11">
      <c r="A24" s="1">
        <v>2000</v>
      </c>
      <c r="B24" s="4">
        <f>'a1'!L27/1000</f>
        <v>527.96600000000001</v>
      </c>
      <c r="C24" s="4">
        <v>429.3</v>
      </c>
      <c r="D24" s="9">
        <f>C24/'a5-1'!C34*100</f>
        <v>1.7820894407153267</v>
      </c>
      <c r="E24" s="4">
        <f>C24*B58*365/1000</f>
        <v>581.33948617800263</v>
      </c>
      <c r="F24" s="15">
        <f t="shared" si="3"/>
        <v>9.0013402827437616</v>
      </c>
      <c r="G24" s="15">
        <f>G23*('a5-1'!D88/'a5-1'!D87)</f>
        <v>9.3181576425918866</v>
      </c>
      <c r="H24" s="4">
        <f t="shared" si="4"/>
        <v>5232.8345348836156</v>
      </c>
      <c r="I24" s="4">
        <f t="shared" si="1"/>
        <v>6018.3014164137649</v>
      </c>
      <c r="J24" s="9">
        <f>'a1'!H27</f>
        <v>96.6</v>
      </c>
      <c r="K24" s="4">
        <f t="shared" si="2"/>
        <v>11399.032165733712</v>
      </c>
    </row>
    <row r="25" spans="1:11">
      <c r="A25" s="1">
        <v>2001</v>
      </c>
      <c r="B25" s="4">
        <f>'a1'!L28/1000</f>
        <v>522.04600000000005</v>
      </c>
      <c r="C25" s="4">
        <v>426.6</v>
      </c>
      <c r="D25" s="9">
        <f>C25/'a5-1'!C35*100</f>
        <v>1.7469716700656037</v>
      </c>
      <c r="E25" s="4">
        <f>C25*B59*365/1000</f>
        <v>586.44402987711169</v>
      </c>
      <c r="F25" s="15">
        <f t="shared" si="3"/>
        <v>9.1528768828264973</v>
      </c>
      <c r="G25" s="15">
        <f>G24*('a5-1'!D89/'a5-1'!D88)</f>
        <v>9.3683489077036821</v>
      </c>
      <c r="H25" s="4">
        <f t="shared" si="4"/>
        <v>5367.6500041338277</v>
      </c>
      <c r="I25" s="4">
        <f t="shared" si="1"/>
        <v>6103.8476505554581</v>
      </c>
      <c r="J25" s="9">
        <f>'a1'!H28</f>
        <v>97.7</v>
      </c>
      <c r="K25" s="4">
        <f t="shared" si="2"/>
        <v>11692.16438887657</v>
      </c>
    </row>
    <row r="26" spans="1:11">
      <c r="A26" s="1">
        <v>2002</v>
      </c>
      <c r="B26" s="4">
        <f>'a1'!L29/1000</f>
        <v>519.48299999999995</v>
      </c>
      <c r="C26" s="4">
        <v>426</v>
      </c>
      <c r="D26" s="9">
        <f>C26/'a5-1'!C36*100</f>
        <v>1.7199195755916767</v>
      </c>
      <c r="E26" s="4">
        <f>C26*B60*365/1000</f>
        <v>594.50033241374661</v>
      </c>
      <c r="F26" s="15">
        <f t="shared" si="3"/>
        <v>9.3725184944200262</v>
      </c>
      <c r="G26" s="15">
        <f>G25*('a5-1'!D90/'a5-1'!D89)</f>
        <v>9.3725184944200262</v>
      </c>
      <c r="H26" s="4">
        <f t="shared" si="4"/>
        <v>5571.9653604866935</v>
      </c>
      <c r="I26" s="4">
        <f t="shared" si="1"/>
        <v>6190.4535155007161</v>
      </c>
      <c r="J26" s="9">
        <f>'a1'!H29</f>
        <v>100</v>
      </c>
      <c r="K26" s="4">
        <f t="shared" si="2"/>
        <v>11916.566115735677</v>
      </c>
    </row>
    <row r="27" spans="1:11">
      <c r="A27" s="1">
        <v>2003</v>
      </c>
      <c r="B27" s="4">
        <f>'a1'!L30/1000</f>
        <v>518.44500000000005</v>
      </c>
      <c r="C27" s="4">
        <v>426.8</v>
      </c>
      <c r="D27" s="9">
        <f>C27/'a5-1'!C37*100</f>
        <v>1.7017611712965361</v>
      </c>
      <c r="E27" s="4">
        <f>C27*B61*365/1000</f>
        <v>604.64949961780314</v>
      </c>
      <c r="F27" s="15">
        <f t="shared" si="3"/>
        <v>9.6774576558016765</v>
      </c>
      <c r="G27" s="15">
        <f>G26*('a5-1'!D91/'a5-1'!D90)</f>
        <v>9.4047207539374895</v>
      </c>
      <c r="H27" s="4">
        <f t="shared" si="4"/>
        <v>5851.4699291529623</v>
      </c>
      <c r="I27" s="4">
        <f t="shared" si="1"/>
        <v>6317.7678243818664</v>
      </c>
      <c r="J27" s="9">
        <f>'a1'!H30</f>
        <v>102.9</v>
      </c>
      <c r="K27" s="4">
        <f t="shared" si="2"/>
        <v>12185.994318359451</v>
      </c>
    </row>
    <row r="28" spans="1:11">
      <c r="A28" s="1">
        <v>2004</v>
      </c>
      <c r="B28" s="4">
        <f>'a1'!L31/1000</f>
        <v>517.40200000000004</v>
      </c>
      <c r="C28" s="4">
        <v>427.4</v>
      </c>
      <c r="D28" s="9">
        <f>C28/'a5-1'!C38*100</f>
        <v>1.6821407346476123</v>
      </c>
      <c r="E28" s="4">
        <f>C28*B62*365/1000</f>
        <v>614.68213244007779</v>
      </c>
      <c r="F28" s="15">
        <f t="shared" si="3"/>
        <v>9.9412273827399797</v>
      </c>
      <c r="G28" s="15">
        <f>G27*('a5-1'!D92/'a5-1'!D91)</f>
        <v>9.4859039911641023</v>
      </c>
      <c r="H28" s="4">
        <f t="shared" si="4"/>
        <v>6110.694846694304</v>
      </c>
      <c r="I28" s="4">
        <f t="shared" si="1"/>
        <v>6478.0362353791716</v>
      </c>
      <c r="J28" s="9">
        <f>'a1'!H31</f>
        <v>104.8</v>
      </c>
      <c r="K28" s="4">
        <f t="shared" si="2"/>
        <v>12520.315413120108</v>
      </c>
    </row>
    <row r="29" spans="1:11">
      <c r="A29" s="1">
        <v>2005</v>
      </c>
      <c r="B29" s="4">
        <f>'a1'!L32/1000</f>
        <v>514.31500000000005</v>
      </c>
      <c r="C29" s="4">
        <v>426.9</v>
      </c>
      <c r="D29" s="9">
        <f>C29/'a5-1'!C39*100</f>
        <v>1.657561532458153</v>
      </c>
      <c r="E29" s="4">
        <f>C29*B63*365/1000</f>
        <v>623.274</v>
      </c>
      <c r="F29" s="15">
        <f t="shared" si="3"/>
        <v>10.445542424090711</v>
      </c>
      <c r="G29" s="15">
        <f>G28*('a5-1'!D93/'a5-1'!D92)</f>
        <v>9.7077531822404382</v>
      </c>
      <c r="H29" s="4">
        <f t="shared" si="4"/>
        <v>6510.4350088327137</v>
      </c>
      <c r="I29" s="4">
        <f t="shared" si="1"/>
        <v>6722.2056643244841</v>
      </c>
      <c r="J29" s="9">
        <f>'a1'!H32</f>
        <v>107.6</v>
      </c>
      <c r="K29" s="4">
        <f t="shared" si="2"/>
        <v>13070.211182494158</v>
      </c>
    </row>
    <row r="30" spans="1:11">
      <c r="A30" s="1">
        <v>2006</v>
      </c>
      <c r="B30" s="4">
        <f>'a1'!L33/1000</f>
        <v>510.584</v>
      </c>
      <c r="C30" s="4">
        <v>425.6</v>
      </c>
      <c r="D30" s="9">
        <f>C30/'a5-1'!C40*100</f>
        <v>1.6296835212804659</v>
      </c>
      <c r="E30" s="4">
        <f>C30*B64*365/1000</f>
        <v>630.79938238126499</v>
      </c>
      <c r="F30" s="15">
        <f t="shared" si="3"/>
        <v>10.953103326777866</v>
      </c>
      <c r="G30" s="15">
        <f>G29*('a5-1'!D94/'a5-1'!D93)</f>
        <v>10.002834088381613</v>
      </c>
      <c r="H30" s="4">
        <f t="shared" si="4"/>
        <v>6909.2108136896568</v>
      </c>
      <c r="I30" s="4">
        <f t="shared" si="1"/>
        <v>7010.1673187298711</v>
      </c>
      <c r="J30" s="9">
        <f>'a1'!H33</f>
        <v>109.5</v>
      </c>
      <c r="K30" s="4">
        <f t="shared" si="2"/>
        <v>13729.70425773207</v>
      </c>
    </row>
    <row r="31" spans="1:11">
      <c r="A31" s="1">
        <v>2007</v>
      </c>
      <c r="B31" s="4">
        <f>'a1'!L34/1000</f>
        <v>509.03899999999999</v>
      </c>
      <c r="C31" s="4">
        <v>425.5</v>
      </c>
      <c r="D31" s="9">
        <f>C31/'a5-1'!C41*100</f>
        <v>1.6079843698628582</v>
      </c>
      <c r="E31" s="4">
        <f>C31*B65*365/1000</f>
        <v>640.2152117626631</v>
      </c>
      <c r="F31" s="15">
        <f t="shared" si="3"/>
        <v>11.251908613630087</v>
      </c>
      <c r="G31" s="15">
        <f>G30*('a5-1'!D95/'a5-1'!D94)</f>
        <v>10.127730525319611</v>
      </c>
      <c r="H31" s="4">
        <f t="shared" si="4"/>
        <v>7203.6430558093198</v>
      </c>
      <c r="I31" s="4">
        <f t="shared" si="1"/>
        <v>7203.6430558093207</v>
      </c>
      <c r="J31" s="9">
        <f>'a1'!H34</f>
        <v>111.1</v>
      </c>
      <c r="K31" s="4">
        <f t="shared" si="2"/>
        <v>14151.456088451614</v>
      </c>
    </row>
    <row r="32" spans="1:11">
      <c r="A32" s="1">
        <v>2009</v>
      </c>
      <c r="B32" s="4">
        <f>'a1'!L35/1000</f>
        <v>511.54300000000001</v>
      </c>
      <c r="C32" s="4">
        <v>428</v>
      </c>
      <c r="D32" s="9">
        <f>C32/'a5-1'!C42*100</f>
        <v>1.5955622492954176</v>
      </c>
      <c r="E32" s="4">
        <f>C32*B66*365/1000</f>
        <v>653.74288896026417</v>
      </c>
      <c r="F32" s="15">
        <f t="shared" si="3"/>
        <v>11.69571281042691</v>
      </c>
      <c r="G32" s="15">
        <f>G31*('a5-1'!D96/'a5-1'!D95)</f>
        <v>10.232469650417244</v>
      </c>
      <c r="H32" s="4">
        <f t="shared" si="4"/>
        <v>7645.9890811380583</v>
      </c>
      <c r="I32" s="4">
        <f t="shared" si="1"/>
        <v>7431.9281444832741</v>
      </c>
      <c r="J32" s="9">
        <f>'a1'!H35</f>
        <v>114.3</v>
      </c>
      <c r="K32" s="4">
        <f t="shared" si="2"/>
        <v>14528.452436028398</v>
      </c>
    </row>
    <row r="33" spans="1:11">
      <c r="A33" s="1">
        <v>2009</v>
      </c>
      <c r="B33" s="4">
        <f>'a1'!L36/1000</f>
        <v>516.72900000000004</v>
      </c>
      <c r="C33" s="4">
        <v>432.4</v>
      </c>
      <c r="D33" s="9">
        <f>C33/'a5-1'!C43*100</f>
        <v>1.58955978310817</v>
      </c>
      <c r="E33" s="4">
        <f>C33*B67*365/1000</f>
        <v>670.47976978535212</v>
      </c>
      <c r="F33" s="15">
        <f t="shared" si="3"/>
        <v>12.03911010565438</v>
      </c>
      <c r="G33" s="15">
        <f>G32*('a5-1'!D97/'a5-1'!D96)</f>
        <v>10.505331680326686</v>
      </c>
      <c r="H33" s="4">
        <f t="shared" ref="H33:H38" si="5">E33*F33</f>
        <v>8071.9797720596553</v>
      </c>
      <c r="I33" s="4">
        <f t="shared" si="1"/>
        <v>7825.4533392306084</v>
      </c>
      <c r="J33" s="9">
        <f>'a1'!H36</f>
        <v>114.6</v>
      </c>
      <c r="K33" s="4">
        <f t="shared" ref="K33:K38" si="6">I33/B33*1000</f>
        <v>15144.211645234946</v>
      </c>
    </row>
    <row r="34" spans="1:11">
      <c r="A34" s="1">
        <v>2010</v>
      </c>
      <c r="B34" s="4">
        <f>'a1'!L37/1000</f>
        <v>521.97199999999998</v>
      </c>
      <c r="C34" s="4">
        <v>437.4</v>
      </c>
      <c r="D34" s="9">
        <f>C34/'a5-1'!C44*100</f>
        <v>1.5862999390721559</v>
      </c>
      <c r="E34" s="4">
        <f>C34*B68*365/1000</f>
        <v>688.51840865569886</v>
      </c>
      <c r="F34" s="15">
        <f t="shared" si="3"/>
        <v>12.247732079011152</v>
      </c>
      <c r="G34" s="15">
        <f>G33*('a5-1'!D98/'a5-1'!D97)</f>
        <v>10.432480476159414</v>
      </c>
      <c r="H34" s="4">
        <f t="shared" si="5"/>
        <v>8432.7890006821126</v>
      </c>
      <c r="I34" s="4">
        <f t="shared" si="1"/>
        <v>7980.2628447681655</v>
      </c>
      <c r="J34" s="9">
        <f>'a1'!H37</f>
        <v>117.4</v>
      </c>
      <c r="K34" s="4">
        <f t="shared" si="6"/>
        <v>15288.679938326512</v>
      </c>
    </row>
    <row r="35" spans="1:11">
      <c r="A35" s="1">
        <v>2011</v>
      </c>
      <c r="B35" s="4">
        <f>'a1'!L38/1000</f>
        <v>525.03700000000003</v>
      </c>
      <c r="C35" s="4">
        <v>440.5</v>
      </c>
      <c r="D35" s="9">
        <f>C35/'a5-1'!C45*100</f>
        <v>1.5781007620023431</v>
      </c>
      <c r="E35" s="4">
        <f>C35*B69*365/1000</f>
        <v>703.91379228371625</v>
      </c>
      <c r="F35" s="15">
        <f t="shared" si="3"/>
        <v>12.754565500779497</v>
      </c>
      <c r="G35" s="15">
        <f>G34*('a5-1'!D99/'a5-1'!D98)</f>
        <v>10.506231878731052</v>
      </c>
      <c r="H35" s="4">
        <f t="shared" si="5"/>
        <v>8978.1145705847521</v>
      </c>
      <c r="I35" s="4">
        <f t="shared" si="1"/>
        <v>8216.3799735746779</v>
      </c>
      <c r="J35" s="9">
        <f>'a1'!H38</f>
        <v>121.4</v>
      </c>
      <c r="K35" s="4">
        <f t="shared" si="6"/>
        <v>15649.144676612654</v>
      </c>
    </row>
    <row r="36" spans="1:11">
      <c r="A36" s="1">
        <v>2012</v>
      </c>
      <c r="B36" s="4">
        <f>'a1'!L39/1000</f>
        <v>526.89499999999998</v>
      </c>
      <c r="C36" s="4">
        <v>442.9</v>
      </c>
      <c r="D36" s="9">
        <f>C36/'a5-1'!C46*100</f>
        <v>1.5659417394717026</v>
      </c>
      <c r="E36" s="4">
        <f>C36*B70*365/1000</f>
        <v>718.48222222222216</v>
      </c>
      <c r="F36" s="15">
        <f>G36*J36/100</f>
        <v>13.139133863240012</v>
      </c>
      <c r="G36" s="15">
        <f>G35*('a5-1'!D100/'a5-1'!D99)</f>
        <v>10.604627815367241</v>
      </c>
      <c r="H36" s="4">
        <f t="shared" si="5"/>
        <v>9440.234096135935</v>
      </c>
      <c r="I36" s="4">
        <f>H36/J36*$J$31</f>
        <v>8464.9718166319781</v>
      </c>
      <c r="J36" s="9">
        <f>'a1'!H39</f>
        <v>123.9</v>
      </c>
      <c r="K36" s="4">
        <f t="shared" si="6"/>
        <v>16065.766076034084</v>
      </c>
    </row>
    <row r="37" spans="1:11">
      <c r="A37" s="1">
        <v>2013</v>
      </c>
      <c r="B37" s="4">
        <f>'a1'!L40/1000</f>
        <v>528.01700000000005</v>
      </c>
      <c r="C37" s="4">
        <v>444.8</v>
      </c>
      <c r="D37" s="9">
        <f>C37/'a5-1'!C47*100</f>
        <v>1.5526822865760004</v>
      </c>
      <c r="E37" s="4">
        <f>C37*B71*365/1000</f>
        <v>732.50721930656505</v>
      </c>
      <c r="F37" s="15">
        <f>G37*J37/100</f>
        <v>13.643403314506559</v>
      </c>
      <c r="G37" s="15">
        <f>G36*('a5-1'!D101/'a5-1'!D100)</f>
        <v>10.828097868655998</v>
      </c>
      <c r="H37" s="4">
        <f t="shared" si="5"/>
        <v>9993.8914237871722</v>
      </c>
      <c r="I37" s="4">
        <f>H37/J37*$J$31</f>
        <v>8812.0741046250387</v>
      </c>
      <c r="J37" s="9">
        <f>'a1'!H40</f>
        <v>126</v>
      </c>
      <c r="K37" s="4">
        <f t="shared" si="6"/>
        <v>16688.996953933372</v>
      </c>
    </row>
    <row r="38" spans="1:11">
      <c r="A38" s="1">
        <v>2014</v>
      </c>
      <c r="B38" s="4">
        <f>'a1'!L41/1000</f>
        <v>529.06899999999996</v>
      </c>
      <c r="C38" s="4">
        <v>443.9</v>
      </c>
      <c r="D38" s="9">
        <f>C38/'a5-1'!C48*100</f>
        <v>1.5317143192342464</v>
      </c>
      <c r="E38" s="4">
        <f>C38*B72*365/1000</f>
        <v>742.11132654771154</v>
      </c>
      <c r="F38" s="15">
        <f>G38*J38/100</f>
        <v>14.068635552324736</v>
      </c>
      <c r="G38" s="15">
        <f>G37*('a5-1'!D102/'a5-1'!D101)</f>
        <v>10.956881271280947</v>
      </c>
      <c r="H38" s="4">
        <f t="shared" si="5"/>
        <v>10440.493792452005</v>
      </c>
      <c r="I38" s="4">
        <f>H38/J38*$J$31</f>
        <v>9033.7917472073023</v>
      </c>
      <c r="J38" s="9">
        <f>'a1'!H41</f>
        <v>128.4</v>
      </c>
      <c r="K38" s="4">
        <f t="shared" si="6"/>
        <v>17074.883894553077</v>
      </c>
    </row>
    <row r="40" spans="1:11">
      <c r="A40" s="1" t="s">
        <v>352</v>
      </c>
    </row>
    <row r="41" spans="1:11">
      <c r="A41" s="1" t="s">
        <v>355</v>
      </c>
      <c r="B41" s="5">
        <f>(POWER(B29/B16, 1/13)-1)*100</f>
        <v>-0.92172657541249592</v>
      </c>
      <c r="C41" s="5">
        <f t="shared" ref="C41:K41" si="7">(POWER(C29/C16, 1/13)-1)*100</f>
        <v>-0.36870475821934034</v>
      </c>
      <c r="D41" s="5">
        <f t="shared" si="7"/>
        <v>-1.6311744088494229</v>
      </c>
      <c r="E41" s="5">
        <f t="shared" si="7"/>
        <v>1.0662358211159795</v>
      </c>
      <c r="F41" s="5">
        <f t="shared" si="7"/>
        <v>3.4795141423959119</v>
      </c>
      <c r="G41" s="5">
        <f t="shared" si="7"/>
        <v>0.82754759949339451</v>
      </c>
      <c r="H41" s="5">
        <f t="shared" si="7"/>
        <v>4.5828497896989395</v>
      </c>
      <c r="I41" s="5">
        <f t="shared" si="7"/>
        <v>2.7310580450695676</v>
      </c>
      <c r="J41" s="5">
        <f t="shared" si="7"/>
        <v>1.8025627107013387</v>
      </c>
      <c r="K41" s="5">
        <f t="shared" si="7"/>
        <v>3.686766527337948</v>
      </c>
    </row>
    <row r="42" spans="1:11" ht="16.5" customHeight="1">
      <c r="A42" s="1" t="s">
        <v>1102</v>
      </c>
      <c r="B42" s="5">
        <f>(POWER(B38/B16, 1/22)-1)*100</f>
        <v>-0.4177484424737421</v>
      </c>
      <c r="C42" s="5">
        <f>(POWER(C38/C16, 1/22)-1)*100</f>
        <v>-4.0767512214467949E-2</v>
      </c>
      <c r="D42" s="5">
        <f t="shared" ref="D42:K42" si="8">(POWER(D38/D16, 1/22)-1)*100</f>
        <v>-1.3219175155510188</v>
      </c>
      <c r="E42" s="5">
        <f t="shared" si="8"/>
        <v>1.4300835459055916</v>
      </c>
      <c r="F42" s="5">
        <f t="shared" si="8"/>
        <v>3.4322126196404623</v>
      </c>
      <c r="G42" s="5">
        <f t="shared" si="8"/>
        <v>1.0425852001835656</v>
      </c>
      <c r="H42" s="5">
        <f t="shared" si="8"/>
        <v>4.9113796734800097</v>
      </c>
      <c r="I42" s="5">
        <f t="shared" si="8"/>
        <v>2.9791123936110386</v>
      </c>
      <c r="J42" s="5">
        <f t="shared" si="8"/>
        <v>1.876368163364428</v>
      </c>
      <c r="K42" s="5">
        <f t="shared" si="8"/>
        <v>3.4111106978963024</v>
      </c>
    </row>
    <row r="43" spans="1:11" ht="32.25" customHeight="1">
      <c r="A43" s="34" t="s">
        <v>647</v>
      </c>
      <c r="B43" s="34"/>
      <c r="C43" s="34"/>
      <c r="D43" s="34"/>
      <c r="E43" s="34"/>
      <c r="F43" s="34"/>
      <c r="G43" s="34"/>
      <c r="H43" s="34"/>
      <c r="I43" s="34"/>
      <c r="J43" s="34"/>
      <c r="K43" s="34"/>
    </row>
    <row r="44" spans="1:11" ht="25.5" customHeight="1">
      <c r="A44" s="34" t="s">
        <v>635</v>
      </c>
      <c r="B44" s="34"/>
      <c r="C44" s="34"/>
      <c r="D44" s="34"/>
      <c r="E44" s="34"/>
      <c r="F44" s="34"/>
      <c r="G44" s="34"/>
      <c r="H44" s="34"/>
      <c r="I44" s="34"/>
      <c r="J44" s="34"/>
      <c r="K44" s="34"/>
    </row>
    <row r="45" spans="1:11" ht="17.25" customHeight="1">
      <c r="A45" s="29" t="s">
        <v>634</v>
      </c>
    </row>
    <row r="46" spans="1:11">
      <c r="A46" s="1" t="s">
        <v>1104</v>
      </c>
    </row>
    <row r="47" spans="1:11">
      <c r="A47" s="1" t="s">
        <v>1106</v>
      </c>
    </row>
    <row r="48" spans="1:11">
      <c r="A48" s="1" t="s">
        <v>949</v>
      </c>
    </row>
    <row r="49" spans="1:6">
      <c r="A49" s="1" t="s">
        <v>1107</v>
      </c>
    </row>
    <row r="50" spans="1:6">
      <c r="A50" s="1" t="s">
        <v>1105</v>
      </c>
    </row>
    <row r="52" spans="1:6">
      <c r="A52" s="38" t="s">
        <v>636</v>
      </c>
      <c r="B52" s="38"/>
      <c r="D52" s="38"/>
      <c r="E52" s="38"/>
      <c r="F52" s="38"/>
    </row>
    <row r="53" spans="1:6">
      <c r="A53" s="38" t="s">
        <v>637</v>
      </c>
      <c r="B53" s="38"/>
      <c r="D53" s="38"/>
      <c r="E53" s="38"/>
      <c r="F53" s="38"/>
    </row>
    <row r="54" spans="1:6">
      <c r="A54" s="1" t="s">
        <v>632</v>
      </c>
      <c r="B54" s="38"/>
      <c r="D54" s="38"/>
      <c r="E54" s="38"/>
      <c r="F54" s="38"/>
    </row>
    <row r="55" spans="1:6">
      <c r="A55" s="38"/>
      <c r="B55" s="38"/>
      <c r="D55" s="38"/>
      <c r="E55" s="38"/>
      <c r="F55" s="38"/>
    </row>
    <row r="56" spans="1:6">
      <c r="A56" s="38">
        <v>1998</v>
      </c>
      <c r="B56" s="39">
        <v>3.6</v>
      </c>
      <c r="C56" s="38"/>
      <c r="D56" s="38"/>
      <c r="E56" s="38"/>
      <c r="F56" s="38"/>
    </row>
    <row r="57" spans="1:6">
      <c r="A57" s="38">
        <v>1999</v>
      </c>
      <c r="B57" s="38">
        <f>B56*POWER(B$63/B$56, 1/7)</f>
        <v>3.6545952475997687</v>
      </c>
      <c r="C57" s="38"/>
      <c r="D57" s="38"/>
      <c r="E57" s="38"/>
      <c r="F57" s="38"/>
    </row>
    <row r="58" spans="1:6">
      <c r="A58" s="38">
        <v>2000</v>
      </c>
      <c r="B58" s="38">
        <f>B57*POWER(B$63/B$56, 1/7)</f>
        <v>3.7100184510496708</v>
      </c>
      <c r="C58" s="38"/>
      <c r="D58" s="38"/>
      <c r="E58" s="38"/>
      <c r="F58" s="38"/>
    </row>
    <row r="59" spans="1:6">
      <c r="A59" s="38">
        <v>2001</v>
      </c>
      <c r="B59" s="38">
        <f>B58*POWER(B$63/B$56, 1/7)</f>
        <v>3.7662821665871058</v>
      </c>
      <c r="C59" s="38"/>
      <c r="D59" s="38"/>
      <c r="E59" s="38"/>
      <c r="F59" s="38"/>
    </row>
    <row r="60" spans="1:6">
      <c r="A60" s="38">
        <v>2002</v>
      </c>
      <c r="B60" s="38">
        <f>B59*POWER(B$63/B$56, 1/7)</f>
        <v>3.8233991408691659</v>
      </c>
      <c r="C60" s="38"/>
      <c r="D60" s="38"/>
      <c r="E60" s="38"/>
      <c r="F60" s="38"/>
    </row>
    <row r="61" spans="1:6">
      <c r="A61" s="38">
        <v>2003</v>
      </c>
      <c r="B61" s="38">
        <f>B60*POWER(B$63/B$56, 1/7)</f>
        <v>3.8813823138604144</v>
      </c>
      <c r="C61" s="38"/>
      <c r="D61" s="38"/>
      <c r="E61" s="38"/>
      <c r="F61" s="38"/>
    </row>
    <row r="62" spans="1:6">
      <c r="A62" s="38">
        <v>2004</v>
      </c>
      <c r="B62" s="38">
        <f>B61*POWER(B$63/B$56, 1/7)</f>
        <v>3.9402448217644621</v>
      </c>
      <c r="C62" s="38"/>
      <c r="D62" s="38"/>
      <c r="E62" s="38"/>
      <c r="F62" s="38"/>
    </row>
    <row r="63" spans="1:6">
      <c r="A63" s="38">
        <v>2005</v>
      </c>
      <c r="B63" s="39">
        <v>4</v>
      </c>
      <c r="C63" s="38"/>
      <c r="D63" s="38"/>
      <c r="E63" s="38"/>
      <c r="F63" s="38"/>
    </row>
    <row r="64" spans="1:6">
      <c r="A64" s="38">
        <v>2006</v>
      </c>
      <c r="B64" s="38">
        <f>B63*POWER(B$63/B$56,1/7)</f>
        <v>4.0606613862219652</v>
      </c>
      <c r="C64" s="38"/>
      <c r="D64" s="38"/>
      <c r="E64" s="38"/>
      <c r="F64" s="38"/>
    </row>
    <row r="65" spans="1:6">
      <c r="A65" s="38">
        <v>2007</v>
      </c>
      <c r="B65" s="38">
        <f>B64*POWER(B$63/B$56,1/7)</f>
        <v>4.1222427233885233</v>
      </c>
      <c r="C65" s="38"/>
      <c r="D65" s="38"/>
      <c r="E65" s="38"/>
      <c r="F65" s="38"/>
    </row>
    <row r="66" spans="1:6">
      <c r="A66" s="38">
        <v>2008</v>
      </c>
      <c r="B66" s="38">
        <f>B65*POWER(B$63/B$56,1/7)</f>
        <v>4.1847579628745626</v>
      </c>
      <c r="C66" s="38"/>
      <c r="D66" s="38"/>
      <c r="E66" s="38"/>
      <c r="F66" s="38"/>
    </row>
    <row r="67" spans="1:6">
      <c r="A67" s="38">
        <v>2009</v>
      </c>
      <c r="B67" s="38">
        <f>B66*POWER(B$63/B$56,1/7)</f>
        <v>4.2482212676324069</v>
      </c>
      <c r="C67" s="38"/>
      <c r="D67" s="38"/>
      <c r="E67" s="38"/>
      <c r="F67" s="38"/>
    </row>
    <row r="68" spans="1:6">
      <c r="A68" s="38">
        <v>2010</v>
      </c>
      <c r="B68" s="38">
        <f>B67*POWER(B$63/B$56,1/7)</f>
        <v>4.3126470154004606</v>
      </c>
      <c r="C68" s="38"/>
      <c r="D68" s="38"/>
      <c r="E68" s="38"/>
      <c r="F68" s="38"/>
    </row>
    <row r="69" spans="1:6">
      <c r="A69" s="38">
        <v>2011</v>
      </c>
      <c r="B69" s="38">
        <f>B68*POWER(B$63/B$56,1/7)</f>
        <v>4.3780498019605139</v>
      </c>
      <c r="C69" s="38"/>
      <c r="D69" s="38"/>
      <c r="E69" s="38"/>
      <c r="F69" s="38"/>
    </row>
    <row r="70" spans="1:6">
      <c r="A70" s="38">
        <v>2012</v>
      </c>
      <c r="B70" s="38">
        <f>B69*POWER(B$63/B$56,1/7)</f>
        <v>4.4444444444444446</v>
      </c>
      <c r="C70" s="38"/>
      <c r="D70" s="38"/>
      <c r="E70" s="38"/>
      <c r="F70" s="38"/>
    </row>
    <row r="71" spans="1:6">
      <c r="A71" s="38">
        <v>2013</v>
      </c>
      <c r="B71" s="38">
        <f>B70*POWER(B$63/B$56,1/7)</f>
        <v>4.5118459846910728</v>
      </c>
      <c r="C71" s="38"/>
      <c r="D71" s="38"/>
      <c r="E71" s="38"/>
      <c r="F71" s="38"/>
    </row>
    <row r="72" spans="1:6">
      <c r="A72" s="38">
        <v>2014</v>
      </c>
      <c r="B72" s="38">
        <f>B71*POWER(B$63/B$56,1/7)</f>
        <v>4.580269692653915</v>
      </c>
      <c r="C72" s="38"/>
      <c r="D72" s="38"/>
      <c r="E72" s="38"/>
      <c r="F72" s="38"/>
    </row>
    <row r="73" spans="1:6">
      <c r="A73" s="38"/>
      <c r="D73" s="38"/>
      <c r="E73" s="38"/>
      <c r="F73" s="38"/>
    </row>
    <row r="74" spans="1:6">
      <c r="A74" s="38"/>
      <c r="D74" s="38"/>
      <c r="E74" s="38"/>
      <c r="F74" s="38"/>
    </row>
    <row r="75" spans="1:6">
      <c r="A75" s="38"/>
      <c r="D75" s="38"/>
      <c r="E75" s="38"/>
      <c r="F75" s="38"/>
    </row>
    <row r="76" spans="1:6">
      <c r="A76" s="38"/>
      <c r="D76" s="38"/>
      <c r="E76" s="38"/>
      <c r="F76" s="38"/>
    </row>
    <row r="77" spans="1:6">
      <c r="A77" s="38"/>
      <c r="D77" s="38"/>
      <c r="E77" s="38"/>
      <c r="F77" s="38"/>
    </row>
    <row r="78" spans="1:6">
      <c r="A78" s="38"/>
      <c r="D78" s="38"/>
      <c r="E78" s="38"/>
      <c r="F78" s="38"/>
    </row>
    <row r="79" spans="1:6">
      <c r="A79" s="38"/>
      <c r="D79" s="38"/>
      <c r="E79" s="38"/>
      <c r="F79" s="38"/>
    </row>
    <row r="80" spans="1:6">
      <c r="A80" s="38"/>
      <c r="D80" s="38"/>
      <c r="E80" s="38"/>
      <c r="F80" s="38"/>
    </row>
    <row r="81" spans="1:6">
      <c r="A81" s="38"/>
      <c r="D81" s="38"/>
      <c r="E81" s="38"/>
      <c r="F81" s="38"/>
    </row>
    <row r="82" spans="1:6">
      <c r="A82" s="38"/>
      <c r="D82" s="38"/>
      <c r="E82" s="38"/>
      <c r="F82" s="38"/>
    </row>
    <row r="83" spans="1:6">
      <c r="A83" s="38"/>
      <c r="D83" s="38"/>
      <c r="E83" s="38"/>
      <c r="F83" s="38"/>
    </row>
    <row r="84" spans="1:6">
      <c r="A84" s="38"/>
      <c r="D84" s="38"/>
      <c r="E84" s="38"/>
      <c r="F84" s="38"/>
    </row>
    <row r="85" spans="1:6">
      <c r="A85" s="38"/>
      <c r="D85" s="38"/>
      <c r="E85" s="38"/>
      <c r="F85" s="38"/>
    </row>
    <row r="86" spans="1:6">
      <c r="A86" s="38"/>
      <c r="D86" s="38"/>
      <c r="E86" s="38"/>
      <c r="F86" s="38"/>
    </row>
    <row r="87" spans="1:6">
      <c r="A87" s="38"/>
      <c r="D87" s="38"/>
      <c r="E87" s="38"/>
      <c r="F87" s="38"/>
    </row>
    <row r="88" spans="1:6">
      <c r="A88" s="38"/>
      <c r="D88" s="38"/>
      <c r="E88" s="38"/>
      <c r="F88" s="38"/>
    </row>
    <row r="89" spans="1:6">
      <c r="A89" s="38"/>
      <c r="D89" s="38"/>
      <c r="E89" s="38"/>
      <c r="F89" s="38"/>
    </row>
    <row r="90" spans="1:6">
      <c r="A90" s="38"/>
      <c r="B90" s="38"/>
      <c r="C90" s="38"/>
      <c r="D90" s="38"/>
      <c r="E90" s="38"/>
      <c r="F90" s="38"/>
    </row>
    <row r="91" spans="1:6">
      <c r="A91" s="38"/>
      <c r="B91" s="38"/>
      <c r="C91" s="38"/>
      <c r="D91" s="38"/>
      <c r="E91" s="38"/>
      <c r="F91" s="38"/>
    </row>
  </sheetData>
  <mergeCells count="2">
    <mergeCell ref="A43:K43"/>
    <mergeCell ref="A44:K44"/>
  </mergeCells>
  <pageMargins left="0.74803149606299213" right="0.74803149606299213" top="0.98425196850393704" bottom="0.98425196850393704" header="0.51181102362204722" footer="0.51181102362204722"/>
  <pageSetup scale="57" orientation="landscape" r:id="rId1"/>
  <headerFooter alignWithMargins="0"/>
</worksheet>
</file>

<file path=xl/worksheets/sheet2.xml><?xml version="1.0" encoding="utf-8"?>
<worksheet xmlns="http://schemas.openxmlformats.org/spreadsheetml/2006/main" xmlns:r="http://schemas.openxmlformats.org/officeDocument/2006/relationships">
  <dimension ref="A1:DG54"/>
  <sheetViews>
    <sheetView view="pageBreakPreview" topLeftCell="A13" zoomScale="85" zoomScaleSheetLayoutView="85" workbookViewId="0">
      <selection activeCell="O54" sqref="O54"/>
    </sheetView>
  </sheetViews>
  <sheetFormatPr defaultColWidth="8.875" defaultRowHeight="12.75"/>
  <cols>
    <col min="1" max="1" width="8.875" style="1" customWidth="1"/>
    <col min="2" max="22" width="14" style="1" customWidth="1"/>
    <col min="23" max="23" width="14" style="6" customWidth="1"/>
    <col min="24" max="26" width="14" style="1" customWidth="1"/>
    <col min="27" max="27" width="14" style="6" customWidth="1"/>
    <col min="28" max="28" width="14" style="1" customWidth="1"/>
    <col min="29" max="31" width="14" style="6" customWidth="1"/>
    <col min="32" max="32" width="14" style="1" customWidth="1"/>
    <col min="33" max="33" width="14" style="6" customWidth="1"/>
    <col min="34" max="36" width="14" style="1" customWidth="1"/>
    <col min="37" max="37" width="14" style="6" customWidth="1"/>
    <col min="38" max="38" width="14" style="1" customWidth="1"/>
    <col min="39" max="41" width="14" style="6" customWidth="1"/>
    <col min="42" max="42" width="14" style="1" customWidth="1"/>
    <col min="43" max="43" width="14" style="6" customWidth="1"/>
    <col min="44" max="46" width="14" style="1" customWidth="1"/>
    <col min="47" max="47" width="14" style="6" customWidth="1"/>
    <col min="48" max="48" width="14" style="1" customWidth="1"/>
    <col min="49" max="51" width="14" style="6" customWidth="1"/>
    <col min="52" max="52" width="14" style="1" customWidth="1"/>
    <col min="53" max="53" width="14" style="6" customWidth="1"/>
    <col min="54" max="56" width="14" style="1" customWidth="1"/>
    <col min="57" max="57" width="14" style="6" customWidth="1"/>
    <col min="58" max="58" width="14" style="1" customWidth="1"/>
    <col min="59" max="61" width="14" style="6" customWidth="1"/>
    <col min="62" max="62" width="14" style="1" customWidth="1"/>
    <col min="63" max="63" width="14" style="6" customWidth="1"/>
    <col min="64" max="66" width="14" style="1" customWidth="1"/>
    <col min="67" max="67" width="14" style="6" customWidth="1"/>
    <col min="68" max="68" width="14" style="1" customWidth="1"/>
    <col min="69" max="71" width="14" style="6" customWidth="1"/>
    <col min="72" max="72" width="14" style="1" customWidth="1"/>
    <col min="73" max="73" width="14" style="6" customWidth="1"/>
    <col min="74" max="76" width="14" style="1" customWidth="1"/>
    <col min="77" max="77" width="14" style="6" customWidth="1"/>
    <col min="78" max="78" width="14" style="1" customWidth="1"/>
    <col min="79" max="81" width="14" style="6" customWidth="1"/>
    <col min="82" max="82" width="14" style="1" customWidth="1"/>
    <col min="83" max="83" width="14" style="6" customWidth="1"/>
    <col min="84" max="86" width="14" style="1" customWidth="1"/>
    <col min="87" max="87" width="14" style="6" customWidth="1"/>
    <col min="88" max="88" width="14" style="1" customWidth="1"/>
    <col min="89" max="91" width="14" style="6" customWidth="1"/>
    <col min="92" max="92" width="14" style="1" customWidth="1"/>
    <col min="93" max="93" width="14" style="6" customWidth="1"/>
    <col min="94" max="96" width="14" style="1" customWidth="1"/>
    <col min="97" max="97" width="14" style="6" customWidth="1"/>
    <col min="98" max="98" width="14" style="1" customWidth="1"/>
    <col min="99" max="101" width="14" style="6" customWidth="1"/>
    <col min="102" max="102" width="14" style="1" customWidth="1"/>
    <col min="103" max="103" width="14" style="6" customWidth="1"/>
    <col min="104" max="106" width="14" style="1" customWidth="1"/>
    <col min="107" max="107" width="14" style="6" customWidth="1"/>
    <col min="108" max="108" width="14" style="1" customWidth="1"/>
    <col min="109" max="111" width="14" style="6" customWidth="1"/>
    <col min="112" max="169" width="11.375" style="1" customWidth="1"/>
    <col min="170" max="185" width="10.625" style="1" customWidth="1"/>
    <col min="186" max="16384" width="8.875" style="1"/>
  </cols>
  <sheetData>
    <row r="1" spans="1:111">
      <c r="B1" s="1" t="s">
        <v>984</v>
      </c>
      <c r="L1" s="1" t="s">
        <v>985</v>
      </c>
      <c r="V1" s="1" t="s">
        <v>986</v>
      </c>
      <c r="AF1" s="1" t="s">
        <v>987</v>
      </c>
      <c r="AP1" s="1" t="s">
        <v>988</v>
      </c>
      <c r="AZ1" s="1" t="s">
        <v>989</v>
      </c>
      <c r="BJ1" s="1" t="s">
        <v>990</v>
      </c>
      <c r="BT1" s="1" t="s">
        <v>991</v>
      </c>
      <c r="CD1" s="1" t="s">
        <v>992</v>
      </c>
      <c r="CN1" s="1" t="s">
        <v>993</v>
      </c>
      <c r="CX1" s="1" t="s">
        <v>994</v>
      </c>
    </row>
    <row r="3" spans="1:111">
      <c r="B3" s="1" t="s">
        <v>272</v>
      </c>
      <c r="L3" s="1" t="s">
        <v>291</v>
      </c>
      <c r="V3" s="1" t="s">
        <v>292</v>
      </c>
      <c r="AF3" s="1" t="s">
        <v>293</v>
      </c>
      <c r="AP3" s="1" t="s">
        <v>294</v>
      </c>
      <c r="AZ3" s="1" t="s">
        <v>295</v>
      </c>
      <c r="BJ3" s="1" t="s">
        <v>296</v>
      </c>
      <c r="BT3" s="1" t="s">
        <v>297</v>
      </c>
      <c r="CD3" s="1" t="s">
        <v>298</v>
      </c>
      <c r="CN3" s="1" t="s">
        <v>299</v>
      </c>
      <c r="CX3" s="1" t="s">
        <v>300</v>
      </c>
    </row>
    <row r="4" spans="1:111" s="3" customFormat="1" ht="57.75" customHeight="1">
      <c r="B4" s="3" t="s">
        <v>361</v>
      </c>
      <c r="C4" s="3" t="s">
        <v>476</v>
      </c>
      <c r="D4" s="3" t="s">
        <v>362</v>
      </c>
      <c r="E4" s="3" t="s">
        <v>363</v>
      </c>
      <c r="F4" s="3" t="s">
        <v>364</v>
      </c>
      <c r="G4" s="3" t="s">
        <v>365</v>
      </c>
      <c r="H4" s="3" t="s">
        <v>380</v>
      </c>
      <c r="I4" s="3" t="s">
        <v>477</v>
      </c>
      <c r="J4" s="3" t="s">
        <v>310</v>
      </c>
      <c r="K4" s="3" t="s">
        <v>311</v>
      </c>
      <c r="L4" s="3" t="s">
        <v>361</v>
      </c>
      <c r="M4" s="3" t="s">
        <v>476</v>
      </c>
      <c r="N4" s="3" t="s">
        <v>362</v>
      </c>
      <c r="O4" s="3" t="s">
        <v>363</v>
      </c>
      <c r="P4" s="3" t="s">
        <v>364</v>
      </c>
      <c r="Q4" s="3" t="s">
        <v>365</v>
      </c>
      <c r="R4" s="3" t="s">
        <v>380</v>
      </c>
      <c r="S4" s="3" t="s">
        <v>477</v>
      </c>
      <c r="T4" s="3" t="s">
        <v>310</v>
      </c>
      <c r="U4" s="3" t="s">
        <v>311</v>
      </c>
      <c r="V4" s="3" t="s">
        <v>361</v>
      </c>
      <c r="W4" s="7" t="s">
        <v>476</v>
      </c>
      <c r="X4" s="3" t="s">
        <v>362</v>
      </c>
      <c r="Y4" s="3" t="s">
        <v>363</v>
      </c>
      <c r="Z4" s="3" t="s">
        <v>364</v>
      </c>
      <c r="AA4" s="7" t="s">
        <v>365</v>
      </c>
      <c r="AB4" s="3" t="s">
        <v>380</v>
      </c>
      <c r="AC4" s="7" t="s">
        <v>477</v>
      </c>
      <c r="AD4" s="7" t="s">
        <v>310</v>
      </c>
      <c r="AE4" s="7" t="s">
        <v>311</v>
      </c>
      <c r="AF4" s="3" t="s">
        <v>361</v>
      </c>
      <c r="AG4" s="7" t="s">
        <v>476</v>
      </c>
      <c r="AH4" s="3" t="s">
        <v>362</v>
      </c>
      <c r="AI4" s="3" t="s">
        <v>363</v>
      </c>
      <c r="AJ4" s="3" t="s">
        <v>364</v>
      </c>
      <c r="AK4" s="7" t="s">
        <v>365</v>
      </c>
      <c r="AL4" s="3" t="s">
        <v>380</v>
      </c>
      <c r="AM4" s="7" t="s">
        <v>477</v>
      </c>
      <c r="AN4" s="7" t="s">
        <v>310</v>
      </c>
      <c r="AO4" s="7" t="s">
        <v>311</v>
      </c>
      <c r="AP4" s="3" t="s">
        <v>361</v>
      </c>
      <c r="AQ4" s="7" t="s">
        <v>476</v>
      </c>
      <c r="AR4" s="3" t="s">
        <v>362</v>
      </c>
      <c r="AS4" s="3" t="s">
        <v>363</v>
      </c>
      <c r="AT4" s="3" t="s">
        <v>364</v>
      </c>
      <c r="AU4" s="7" t="s">
        <v>365</v>
      </c>
      <c r="AV4" s="3" t="s">
        <v>380</v>
      </c>
      <c r="AW4" s="7" t="s">
        <v>477</v>
      </c>
      <c r="AX4" s="7" t="s">
        <v>310</v>
      </c>
      <c r="AY4" s="7" t="s">
        <v>311</v>
      </c>
      <c r="AZ4" s="3" t="s">
        <v>361</v>
      </c>
      <c r="BA4" s="7" t="s">
        <v>476</v>
      </c>
      <c r="BB4" s="3" t="s">
        <v>362</v>
      </c>
      <c r="BC4" s="3" t="s">
        <v>363</v>
      </c>
      <c r="BD4" s="3" t="s">
        <v>364</v>
      </c>
      <c r="BE4" s="7" t="s">
        <v>365</v>
      </c>
      <c r="BF4" s="3" t="s">
        <v>380</v>
      </c>
      <c r="BG4" s="7" t="s">
        <v>477</v>
      </c>
      <c r="BH4" s="7" t="s">
        <v>310</v>
      </c>
      <c r="BI4" s="7" t="s">
        <v>311</v>
      </c>
      <c r="BJ4" s="3" t="s">
        <v>361</v>
      </c>
      <c r="BK4" s="7" t="s">
        <v>476</v>
      </c>
      <c r="BL4" s="3" t="s">
        <v>362</v>
      </c>
      <c r="BM4" s="3" t="s">
        <v>363</v>
      </c>
      <c r="BN4" s="3" t="s">
        <v>364</v>
      </c>
      <c r="BO4" s="7" t="s">
        <v>365</v>
      </c>
      <c r="BP4" s="3" t="s">
        <v>380</v>
      </c>
      <c r="BQ4" s="7" t="s">
        <v>477</v>
      </c>
      <c r="BR4" s="7" t="s">
        <v>310</v>
      </c>
      <c r="BS4" s="7" t="s">
        <v>311</v>
      </c>
      <c r="BT4" s="3" t="s">
        <v>361</v>
      </c>
      <c r="BU4" s="7" t="s">
        <v>476</v>
      </c>
      <c r="BV4" s="3" t="s">
        <v>362</v>
      </c>
      <c r="BW4" s="3" t="s">
        <v>363</v>
      </c>
      <c r="BX4" s="3" t="s">
        <v>364</v>
      </c>
      <c r="BY4" s="7" t="s">
        <v>365</v>
      </c>
      <c r="BZ4" s="3" t="s">
        <v>380</v>
      </c>
      <c r="CA4" s="7" t="s">
        <v>477</v>
      </c>
      <c r="CB4" s="7" t="s">
        <v>310</v>
      </c>
      <c r="CC4" s="7" t="s">
        <v>311</v>
      </c>
      <c r="CD4" s="3" t="s">
        <v>361</v>
      </c>
      <c r="CE4" s="7" t="s">
        <v>476</v>
      </c>
      <c r="CF4" s="3" t="s">
        <v>362</v>
      </c>
      <c r="CG4" s="3" t="s">
        <v>363</v>
      </c>
      <c r="CH4" s="3" t="s">
        <v>364</v>
      </c>
      <c r="CI4" s="7" t="s">
        <v>365</v>
      </c>
      <c r="CJ4" s="3" t="s">
        <v>380</v>
      </c>
      <c r="CK4" s="7" t="s">
        <v>477</v>
      </c>
      <c r="CL4" s="7" t="s">
        <v>310</v>
      </c>
      <c r="CM4" s="7" t="s">
        <v>311</v>
      </c>
      <c r="CN4" s="3" t="s">
        <v>361</v>
      </c>
      <c r="CO4" s="7" t="s">
        <v>476</v>
      </c>
      <c r="CP4" s="3" t="s">
        <v>362</v>
      </c>
      <c r="CQ4" s="3" t="s">
        <v>363</v>
      </c>
      <c r="CR4" s="3" t="s">
        <v>364</v>
      </c>
      <c r="CS4" s="7" t="s">
        <v>365</v>
      </c>
      <c r="CT4" s="3" t="s">
        <v>380</v>
      </c>
      <c r="CU4" s="7" t="s">
        <v>477</v>
      </c>
      <c r="CV4" s="7" t="s">
        <v>310</v>
      </c>
      <c r="CW4" s="7" t="s">
        <v>311</v>
      </c>
      <c r="CX4" s="3" t="s">
        <v>361</v>
      </c>
      <c r="CY4" s="7" t="s">
        <v>476</v>
      </c>
      <c r="CZ4" s="3" t="s">
        <v>362</v>
      </c>
      <c r="DA4" s="3" t="s">
        <v>363</v>
      </c>
      <c r="DB4" s="3" t="s">
        <v>364</v>
      </c>
      <c r="DC4" s="7" t="s">
        <v>365</v>
      </c>
      <c r="DD4" s="3" t="s">
        <v>380</v>
      </c>
      <c r="DE4" s="7" t="s">
        <v>477</v>
      </c>
      <c r="DF4" s="7" t="s">
        <v>310</v>
      </c>
      <c r="DG4" s="7" t="s">
        <v>311</v>
      </c>
    </row>
    <row r="5" spans="1:111" ht="28.5" customHeight="1">
      <c r="B5" s="1" t="s">
        <v>82</v>
      </c>
      <c r="C5" s="1" t="s">
        <v>83</v>
      </c>
      <c r="D5" s="1" t="s">
        <v>84</v>
      </c>
      <c r="E5" s="1" t="s">
        <v>85</v>
      </c>
      <c r="F5" s="1" t="s">
        <v>86</v>
      </c>
      <c r="G5" s="1" t="s">
        <v>87</v>
      </c>
      <c r="H5" s="1" t="s">
        <v>357</v>
      </c>
      <c r="I5" s="1" t="s">
        <v>89</v>
      </c>
      <c r="J5" s="1" t="s">
        <v>664</v>
      </c>
      <c r="K5" s="1" t="s">
        <v>90</v>
      </c>
      <c r="L5" s="1" t="s">
        <v>82</v>
      </c>
      <c r="M5" s="1" t="s">
        <v>83</v>
      </c>
      <c r="N5" s="1" t="s">
        <v>84</v>
      </c>
      <c r="O5" s="1" t="s">
        <v>85</v>
      </c>
      <c r="P5" s="1" t="s">
        <v>86</v>
      </c>
      <c r="Q5" s="1" t="s">
        <v>87</v>
      </c>
      <c r="R5" s="1" t="s">
        <v>478</v>
      </c>
      <c r="S5" s="1" t="s">
        <v>89</v>
      </c>
      <c r="T5" s="1" t="s">
        <v>664</v>
      </c>
      <c r="U5" s="1" t="s">
        <v>90</v>
      </c>
      <c r="V5" s="1" t="s">
        <v>82</v>
      </c>
      <c r="W5" s="6" t="s">
        <v>83</v>
      </c>
      <c r="X5" s="1" t="s">
        <v>84</v>
      </c>
      <c r="Y5" s="1" t="s">
        <v>85</v>
      </c>
      <c r="Z5" s="1" t="s">
        <v>86</v>
      </c>
      <c r="AA5" s="6" t="s">
        <v>87</v>
      </c>
      <c r="AB5" s="1" t="s">
        <v>478</v>
      </c>
      <c r="AC5" s="6" t="s">
        <v>89</v>
      </c>
      <c r="AD5" s="6" t="s">
        <v>664</v>
      </c>
      <c r="AE5" s="6" t="s">
        <v>90</v>
      </c>
      <c r="AF5" s="1" t="s">
        <v>82</v>
      </c>
      <c r="AG5" s="6" t="s">
        <v>83</v>
      </c>
      <c r="AH5" s="1" t="s">
        <v>84</v>
      </c>
      <c r="AI5" s="1" t="s">
        <v>85</v>
      </c>
      <c r="AJ5" s="1" t="s">
        <v>86</v>
      </c>
      <c r="AK5" s="6" t="s">
        <v>87</v>
      </c>
      <c r="AL5" s="1" t="s">
        <v>478</v>
      </c>
      <c r="AM5" s="6" t="s">
        <v>89</v>
      </c>
      <c r="AN5" s="6" t="s">
        <v>664</v>
      </c>
      <c r="AO5" s="6" t="s">
        <v>90</v>
      </c>
      <c r="AP5" s="1" t="s">
        <v>82</v>
      </c>
      <c r="AQ5" s="6" t="s">
        <v>83</v>
      </c>
      <c r="AR5" s="1" t="s">
        <v>84</v>
      </c>
      <c r="AS5" s="1" t="s">
        <v>85</v>
      </c>
      <c r="AT5" s="1" t="s">
        <v>86</v>
      </c>
      <c r="AU5" s="6" t="s">
        <v>87</v>
      </c>
      <c r="AV5" s="1" t="s">
        <v>478</v>
      </c>
      <c r="AW5" s="6" t="s">
        <v>89</v>
      </c>
      <c r="AX5" s="6" t="s">
        <v>664</v>
      </c>
      <c r="AY5" s="6" t="s">
        <v>90</v>
      </c>
      <c r="AZ5" s="1" t="s">
        <v>82</v>
      </c>
      <c r="BA5" s="6" t="s">
        <v>83</v>
      </c>
      <c r="BB5" s="1" t="s">
        <v>84</v>
      </c>
      <c r="BC5" s="1" t="s">
        <v>85</v>
      </c>
      <c r="BD5" s="1" t="s">
        <v>86</v>
      </c>
      <c r="BE5" s="6" t="s">
        <v>87</v>
      </c>
      <c r="BF5" s="1" t="s">
        <v>478</v>
      </c>
      <c r="BG5" s="6" t="s">
        <v>89</v>
      </c>
      <c r="BH5" s="6" t="s">
        <v>664</v>
      </c>
      <c r="BI5" s="6" t="s">
        <v>90</v>
      </c>
      <c r="BJ5" s="1" t="s">
        <v>82</v>
      </c>
      <c r="BK5" s="6" t="s">
        <v>83</v>
      </c>
      <c r="BL5" s="1" t="s">
        <v>84</v>
      </c>
      <c r="BM5" s="1" t="s">
        <v>85</v>
      </c>
      <c r="BN5" s="1" t="s">
        <v>86</v>
      </c>
      <c r="BO5" s="6" t="s">
        <v>87</v>
      </c>
      <c r="BP5" s="1" t="s">
        <v>478</v>
      </c>
      <c r="BQ5" s="6" t="s">
        <v>89</v>
      </c>
      <c r="BR5" s="6" t="s">
        <v>664</v>
      </c>
      <c r="BS5" s="6" t="s">
        <v>90</v>
      </c>
      <c r="BT5" s="1" t="s">
        <v>82</v>
      </c>
      <c r="BU5" s="6" t="s">
        <v>83</v>
      </c>
      <c r="BV5" s="1" t="s">
        <v>84</v>
      </c>
      <c r="BW5" s="1" t="s">
        <v>85</v>
      </c>
      <c r="BX5" s="1" t="s">
        <v>86</v>
      </c>
      <c r="BY5" s="6" t="s">
        <v>87</v>
      </c>
      <c r="BZ5" s="1" t="s">
        <v>478</v>
      </c>
      <c r="CA5" s="6" t="s">
        <v>89</v>
      </c>
      <c r="CB5" s="6" t="s">
        <v>664</v>
      </c>
      <c r="CC5" s="6" t="s">
        <v>90</v>
      </c>
      <c r="CD5" s="1" t="s">
        <v>82</v>
      </c>
      <c r="CE5" s="6" t="s">
        <v>83</v>
      </c>
      <c r="CF5" s="1" t="s">
        <v>84</v>
      </c>
      <c r="CG5" s="1" t="s">
        <v>85</v>
      </c>
      <c r="CH5" s="1" t="s">
        <v>86</v>
      </c>
      <c r="CI5" s="6" t="s">
        <v>87</v>
      </c>
      <c r="CJ5" s="1" t="s">
        <v>478</v>
      </c>
      <c r="CK5" s="6" t="s">
        <v>89</v>
      </c>
      <c r="CL5" s="6" t="s">
        <v>664</v>
      </c>
      <c r="CM5" s="6" t="s">
        <v>90</v>
      </c>
      <c r="CN5" s="1" t="s">
        <v>82</v>
      </c>
      <c r="CO5" s="6" t="s">
        <v>83</v>
      </c>
      <c r="CP5" s="1" t="s">
        <v>84</v>
      </c>
      <c r="CQ5" s="1" t="s">
        <v>85</v>
      </c>
      <c r="CR5" s="1" t="s">
        <v>86</v>
      </c>
      <c r="CS5" s="6" t="s">
        <v>87</v>
      </c>
      <c r="CT5" s="1" t="s">
        <v>478</v>
      </c>
      <c r="CU5" s="6" t="s">
        <v>89</v>
      </c>
      <c r="CV5" s="6" t="s">
        <v>664</v>
      </c>
      <c r="CW5" s="6" t="s">
        <v>90</v>
      </c>
      <c r="CX5" s="1" t="s">
        <v>82</v>
      </c>
      <c r="CY5" s="6" t="s">
        <v>83</v>
      </c>
      <c r="CZ5" s="1" t="s">
        <v>84</v>
      </c>
      <c r="DA5" s="1" t="s">
        <v>85</v>
      </c>
      <c r="DB5" s="1" t="s">
        <v>86</v>
      </c>
      <c r="DC5" s="6" t="s">
        <v>87</v>
      </c>
      <c r="DD5" s="1" t="s">
        <v>478</v>
      </c>
      <c r="DE5" s="6" t="s">
        <v>89</v>
      </c>
      <c r="DF5" s="6" t="s">
        <v>664</v>
      </c>
      <c r="DG5" s="6" t="s">
        <v>90</v>
      </c>
    </row>
    <row r="6" spans="1:111">
      <c r="A6" s="1">
        <v>1981</v>
      </c>
      <c r="B6" s="4">
        <f>'a1'!G8</f>
        <v>15684.300288699618</v>
      </c>
      <c r="C6" s="6">
        <f>'a2'!E7/'a2'!E$7</f>
        <v>1</v>
      </c>
      <c r="D6" s="4">
        <f>'a6'!H7</f>
        <v>8360.7275302008093</v>
      </c>
      <c r="E6" s="4">
        <f>'a5'!C8</f>
        <v>8257.321191511337</v>
      </c>
      <c r="F6" s="4">
        <f>'a4'!H7</f>
        <v>1958.5595070653899</v>
      </c>
      <c r="G6" s="6">
        <f>'a3'!B4/'a3'!B$4</f>
        <v>1</v>
      </c>
      <c r="H6" s="4">
        <f t="shared" ref="H6:H27" si="0">(B6*C6+D6+E6-F6)*G6</f>
        <v>30343.789503346376</v>
      </c>
      <c r="I6" s="6">
        <f t="shared" ref="I6:I38" si="1">(H6-D$53)/D$54</f>
        <v>0.25010411532014409</v>
      </c>
      <c r="J6" s="6">
        <f t="shared" ref="J6:J27" si="2">LN(H6)</f>
        <v>10.320347146333942</v>
      </c>
      <c r="K6" s="6">
        <f t="shared" ref="K6:K33" si="3">(J6-$G$53)/$G$54</f>
        <v>0.32379524959803474</v>
      </c>
      <c r="L6" s="4">
        <f>'a1'!M8</f>
        <v>10872.550416998376</v>
      </c>
      <c r="M6" s="6">
        <f>'a2'!I7/'a2'!$E$7</f>
        <v>1.1430710905282153</v>
      </c>
      <c r="N6" s="4">
        <f>'a6'!O7</f>
        <v>5864.9465482746091</v>
      </c>
      <c r="O6" s="4">
        <f>'a5'!E8</f>
        <v>6229.8991596199612</v>
      </c>
      <c r="P6" s="4">
        <f>'a4'!L7</f>
        <v>1357.6976080088468</v>
      </c>
      <c r="Q6" s="6">
        <f>'a3'!C4/'a3'!B$4</f>
        <v>1</v>
      </c>
      <c r="R6" s="4">
        <f t="shared" ref="R6:R26" si="4">(L6*M6+N6+O6-P6)*Q6</f>
        <v>23165.24616186706</v>
      </c>
      <c r="S6" s="6">
        <f t="shared" ref="S6:S38" si="5">(R6-D$53)/D$54</f>
        <v>8.3333333333333356E-2</v>
      </c>
      <c r="T6" s="6">
        <f t="shared" ref="T6:T27" si="6">LN(R6)</f>
        <v>10.050408424250884</v>
      </c>
      <c r="U6" s="6">
        <f t="shared" ref="U6:U31" si="7">(T6-$G$53)/$G$54</f>
        <v>8.3333333333333329E-2</v>
      </c>
      <c r="V6" s="4">
        <f>'a1'!S8</f>
        <v>12942.023941530219</v>
      </c>
      <c r="W6" s="6">
        <f>'a2'!M7/'a2'!$E$7</f>
        <v>1.0529651814656009</v>
      </c>
      <c r="X6" s="4">
        <f>'a6'!V7</f>
        <v>7492.0654135785508</v>
      </c>
      <c r="Y6" s="4">
        <f>'a5'!G8</f>
        <v>7554.5630067077218</v>
      </c>
      <c r="Z6" s="4">
        <f>'a4'!N7</f>
        <v>1616.1208064611387</v>
      </c>
      <c r="AA6" s="6">
        <f>'a3'!D4/'a3'!$B$4</f>
        <v>1.0145502645502646</v>
      </c>
      <c r="AB6" s="4">
        <f t="shared" ref="AB6:AB26" si="8">(V6*W6+X6+Y6-Z6)*AA6</f>
        <v>27451.709379492266</v>
      </c>
      <c r="AC6" s="6">
        <f t="shared" ref="AC6:AC38" si="9">(AB6-D$53)/D$54</f>
        <v>0.18291576792426845</v>
      </c>
      <c r="AD6" s="6">
        <f t="shared" ref="AD6:AD27" si="10">LN(AB6)</f>
        <v>10.220183717475775</v>
      </c>
      <c r="AE6" s="6">
        <f t="shared" ref="AE6:AE31" si="11">(AD6-$G$53)/$G$54</f>
        <v>0.23456948066419867</v>
      </c>
      <c r="AF6" s="4">
        <f>'a1'!Y8</f>
        <v>13853.552173368847</v>
      </c>
      <c r="AG6" s="6">
        <f>'a2'!Q7/'a2'!$E$7</f>
        <v>1.0343307438728382</v>
      </c>
      <c r="AH6" s="4">
        <f>'a6'!AC7</f>
        <v>11269.235058197966</v>
      </c>
      <c r="AI6" s="4">
        <f>'a5'!I8</f>
        <v>7025.5108803679441</v>
      </c>
      <c r="AJ6" s="4">
        <f>'a4'!P7</f>
        <v>1729.9468778551129</v>
      </c>
      <c r="AK6" s="6">
        <f>'a3'!E4/'a3'!B$4</f>
        <v>0.98677248677248675</v>
      </c>
      <c r="AL6" s="4">
        <f t="shared" ref="AL6:AL26" si="12">(AF6*AG6+AH6+AI6-AJ6)*AK6</f>
        <v>30485.303800479549</v>
      </c>
      <c r="AM6" s="6">
        <f t="shared" ref="AM6:AM38" si="13">(AL6-D$53)/D$54</f>
        <v>0.25339175305840839</v>
      </c>
      <c r="AN6" s="6">
        <f t="shared" ref="AN6:AN27" si="14">LN(AL6)</f>
        <v>10.325000003864822</v>
      </c>
      <c r="AO6" s="6">
        <f t="shared" ref="AO6:AO31" si="15">(AN6-$G$53)/$G$54</f>
        <v>0.32794002375028786</v>
      </c>
      <c r="AP6" s="4">
        <f>'a1'!AE8</f>
        <v>12206.308267675295</v>
      </c>
      <c r="AQ6" s="6">
        <f>'a2'!U7/'a2'!$E$7</f>
        <v>1.0539303327369713</v>
      </c>
      <c r="AR6" s="4">
        <f>'a6'!AJ7</f>
        <v>7925.9486946675479</v>
      </c>
      <c r="AS6" s="4">
        <f>'a5'!K8</f>
        <v>5760.3610189220635</v>
      </c>
      <c r="AT6" s="4">
        <f>'a4'!R7</f>
        <v>1524.2491321752436</v>
      </c>
      <c r="AU6" s="6">
        <f>'a3'!F4/'a3'!B$4</f>
        <v>0.99338624338624337</v>
      </c>
      <c r="AV6" s="4">
        <f t="shared" ref="AV6:AV26" si="16">(AP6*AQ6+AR6+AS6-AT6)*AU6</f>
        <v>24861.138883210362</v>
      </c>
      <c r="AW6" s="6">
        <f t="shared" ref="AW6:AW38" si="17">(AV6-D$53)/D$54</f>
        <v>0.1227320444436963</v>
      </c>
      <c r="AX6" s="6">
        <f t="shared" ref="AX6:AX27" si="18">LN(AV6)</f>
        <v>10.121061175890285</v>
      </c>
      <c r="AY6" s="6">
        <f t="shared" ref="AY6:AY31" si="19">(AX6-$G$53)/$G$54</f>
        <v>0.14627093605102265</v>
      </c>
      <c r="AZ6" s="4">
        <f>'a1'!AK8</f>
        <v>13638.029162664325</v>
      </c>
      <c r="BA6" s="6">
        <f>'a2'!Y7/'a2'!$E$7</f>
        <v>1.0047907372481997</v>
      </c>
      <c r="BB6" s="4">
        <f>'a6'!AQ7</f>
        <v>7786.5866063975045</v>
      </c>
      <c r="BC6" s="4">
        <f>'a5'!M8</f>
        <v>7588.6402257290019</v>
      </c>
      <c r="BD6" s="4">
        <f>'a4'!T7</f>
        <v>1703.0336822495156</v>
      </c>
      <c r="BE6" s="6">
        <f>'a3'!G4/'a3'!B$4</f>
        <v>0.99338624338624337</v>
      </c>
      <c r="BF6" s="4">
        <f t="shared" ref="BF6:BF26" si="20">(AZ6*BA6+BB6+BC6-BD6)*BE6</f>
        <v>27194.503245580738</v>
      </c>
      <c r="BG6" s="6">
        <f t="shared" ref="BG6:BG38" si="21">(BF6-D$53)/D$54</f>
        <v>0.17694039575699663</v>
      </c>
      <c r="BH6" s="6">
        <f t="shared" ref="BH6:BH27" si="22">LN(BF6)</f>
        <v>10.210770145302316</v>
      </c>
      <c r="BI6" s="6">
        <f t="shared" ref="BI6:BI31" si="23">(BH6-$G$53)/$G$54</f>
        <v>0.22618385304375832</v>
      </c>
      <c r="BJ6" s="4">
        <f>'a1'!AQ8</f>
        <v>16455.435059642867</v>
      </c>
      <c r="BK6" s="6">
        <f>'a2'!AC7/'a2'!$E$7</f>
        <v>0.99697695538492836</v>
      </c>
      <c r="BL6" s="4">
        <f>'a6'!AX7</f>
        <v>7665.8931125466743</v>
      </c>
      <c r="BM6" s="4">
        <f>'a5'!O8</f>
        <v>8284.3279507629468</v>
      </c>
      <c r="BN6" s="4">
        <f>'a4'!V7</f>
        <v>2054.8541016000122</v>
      </c>
      <c r="BO6" s="6">
        <f>'a3'!H4/'a3'!B$4</f>
        <v>1.0039682539682542</v>
      </c>
      <c r="BP6" s="4">
        <f t="shared" ref="BP6:BP26" si="24">(BJ6*BK6+BL6+BM6-BN6)*BO6</f>
        <v>30421.298794732982</v>
      </c>
      <c r="BQ6" s="6">
        <f t="shared" ref="BQ6:BQ38" si="25">(BP6-D$53)/D$54</f>
        <v>0.25190479890188094</v>
      </c>
      <c r="BR6" s="6">
        <f t="shared" ref="BR6:BR27" si="26">LN(BP6)</f>
        <v>10.32289826032372</v>
      </c>
      <c r="BS6" s="6">
        <f t="shared" ref="BS6:BS31" si="27">(BR6-$G$53)/$G$54</f>
        <v>0.3260677866903714</v>
      </c>
      <c r="BT6" s="4">
        <f>'a1'!AW8</f>
        <v>15264.425978590984</v>
      </c>
      <c r="BU6" s="6">
        <f>'a2'!AG7/'a2'!$E$7</f>
        <v>0.9987012951012314</v>
      </c>
      <c r="BV6" s="4">
        <f>'a6'!BE7</f>
        <v>8488.3044933786005</v>
      </c>
      <c r="BW6" s="4">
        <f>'a5'!Q8</f>
        <v>7212.4103831355296</v>
      </c>
      <c r="BX6" s="4">
        <f>'a4'!X7</f>
        <v>1906.1281708438892</v>
      </c>
      <c r="BY6" s="6">
        <f>'a3'!I4/'a3'!B$4</f>
        <v>0.99470899470899488</v>
      </c>
      <c r="BZ6" s="4">
        <f t="shared" ref="BZ6:BZ26" si="28">(BT6*BU6+BV6+BW6-BX6)*BY6</f>
        <v>28885.542198410567</v>
      </c>
      <c r="CA6" s="6">
        <f t="shared" ref="CA6:CA38" si="29">(BZ6-D$53)/D$54</f>
        <v>0.21622634488598411</v>
      </c>
      <c r="CB6" s="6">
        <f t="shared" ref="CB6:CB27" si="30">LN(BZ6)</f>
        <v>10.27109647897257</v>
      </c>
      <c r="CC6" s="6">
        <f t="shared" ref="CC6:CC31" si="31">(CB6-$G$53)/$G$54</f>
        <v>0.27992266340646577</v>
      </c>
      <c r="CD6" s="4">
        <f>'a1'!BC8</f>
        <v>14549.699259755738</v>
      </c>
      <c r="CE6" s="6">
        <f>'a2'!AK7/'a2'!$E$7</f>
        <v>0.9986259307970643</v>
      </c>
      <c r="CF6" s="4">
        <f>'a6'!BL7</f>
        <v>9757.9773673579493</v>
      </c>
      <c r="CG6" s="4">
        <f>'a5'!S8</f>
        <v>8230.3109681796432</v>
      </c>
      <c r="CH6" s="4">
        <f>'a4'!Z7</f>
        <v>1816.8774689087197</v>
      </c>
      <c r="CI6" s="6">
        <f>'a3'!J4/'a3'!B$4</f>
        <v>1.0092592592592593</v>
      </c>
      <c r="CJ6" s="4">
        <f t="shared" ref="CJ6:CJ26" si="32">(CD6*CE6+CF6+CG6-CH6)*CI6</f>
        <v>30985.387442282026</v>
      </c>
      <c r="CK6" s="6">
        <f t="shared" ref="CK6:CK38" si="33">(CJ6-D$53)/D$54</f>
        <v>0.26500961702257925</v>
      </c>
      <c r="CL6" s="6">
        <f t="shared" ref="CL6:CL27" si="34">LN(CJ6)</f>
        <v>10.341270999506575</v>
      </c>
      <c r="CM6" s="6">
        <f t="shared" ref="CM6:CM31" si="35">(CL6-$G$53)/$G$54</f>
        <v>0.34243425696498969</v>
      </c>
      <c r="CN6" s="4">
        <f>'a1'!BI8</f>
        <v>18500.251407181866</v>
      </c>
      <c r="CO6" s="6">
        <f>'a2'!AO7/'a2'!$E$7</f>
        <v>0.97376537470010749</v>
      </c>
      <c r="CP6" s="4">
        <f>'a6'!BS7</f>
        <v>10176.568270661848</v>
      </c>
      <c r="CQ6" s="4">
        <f>'a5'!U8</f>
        <v>10629.880900475235</v>
      </c>
      <c r="CR6" s="4">
        <f>'a4'!AB7</f>
        <v>2310.1982625735636</v>
      </c>
      <c r="CS6" s="6">
        <f>'a3'!K4/'a3'!B$4</f>
        <v>0.99867724867724872</v>
      </c>
      <c r="CT6" s="4">
        <f t="shared" ref="CT6:CT26" si="36">(CN6*CO6+CP6+CQ6-CR6)*CS6</f>
        <v>36462.859973351508</v>
      </c>
      <c r="CU6" s="6">
        <f t="shared" ref="CU6:CU38" si="37">(CT6-D$53)/D$54</f>
        <v>0.39226139135392812</v>
      </c>
      <c r="CV6" s="6">
        <f t="shared" ref="CV6:CV27" si="38">LN(CT6)</f>
        <v>10.504049486553752</v>
      </c>
      <c r="CW6" s="6">
        <f t="shared" ref="CW6:CW31" si="39">(CV6-$G$53)/$G$54</f>
        <v>0.48743763632450743</v>
      </c>
      <c r="CX6" s="4">
        <f>'a1'!BO8</f>
        <v>18418.868461216789</v>
      </c>
      <c r="CY6" s="6">
        <f>'a2'!AS7/'a2'!$E$7</f>
        <v>0.96275399350911173</v>
      </c>
      <c r="CZ6" s="4">
        <f>'a6'!BZ7</f>
        <v>8305.2132764300495</v>
      </c>
      <c r="DA6" s="4">
        <f>'a5'!W8</f>
        <v>9399.3332589533329</v>
      </c>
      <c r="DB6" s="4">
        <f>'a4'!AD7</f>
        <v>2300.0356579562745</v>
      </c>
      <c r="DC6" s="6">
        <f>'a3'!L4/'a3'!B$4</f>
        <v>1.0079365079365081</v>
      </c>
      <c r="DD6" s="4">
        <f t="shared" ref="DD6:DD26" si="40">(CX6*CY6+CZ6+DA6-DB6)*DC6</f>
        <v>33400.344886004692</v>
      </c>
      <c r="DE6" s="6">
        <f t="shared" ref="DE6:DE38" si="41">(DD6-D$53)/D$54</f>
        <v>0.32111352587931719</v>
      </c>
      <c r="DF6" s="6">
        <f t="shared" ref="DF6:DF27" si="42">LN(DD6)</f>
        <v>10.416321504839765</v>
      </c>
      <c r="DG6" s="6">
        <f t="shared" ref="DG6:DG31" si="43">(DF6-$G$53)/$G$54</f>
        <v>0.40928938686184124</v>
      </c>
    </row>
    <row r="7" spans="1:111">
      <c r="A7" s="1">
        <v>1982</v>
      </c>
      <c r="B7" s="4">
        <f>'a1'!G9</f>
        <v>15120.67034275112</v>
      </c>
      <c r="C7" s="6">
        <f>'a2'!E8/'a2'!E$7</f>
        <v>0.99694549891319173</v>
      </c>
      <c r="D7" s="4">
        <f>'a6'!H8</f>
        <v>7674.3786784114336</v>
      </c>
      <c r="E7" s="4">
        <f>'a5'!C9</f>
        <v>7928.5216559896098</v>
      </c>
      <c r="F7" s="4">
        <f>'a4'!H8</f>
        <v>1894.7952905506629</v>
      </c>
      <c r="G7" s="6">
        <f>'a3'!B5/'a3'!B$4</f>
        <v>1.0026455026455028</v>
      </c>
      <c r="H7" s="4">
        <f t="shared" si="0"/>
        <v>28858.733698697852</v>
      </c>
      <c r="I7" s="6">
        <f t="shared" si="1"/>
        <v>0.21560353406653152</v>
      </c>
      <c r="J7" s="6">
        <f t="shared" si="2"/>
        <v>10.270167953981224</v>
      </c>
      <c r="K7" s="6">
        <f t="shared" si="3"/>
        <v>0.27909553161523604</v>
      </c>
      <c r="L7" s="4">
        <f>'a1'!M9</f>
        <v>10827.908922176039</v>
      </c>
      <c r="M7" s="6">
        <f>'a2'!I8/'a2'!$E$7</f>
        <v>1.1311474326636417</v>
      </c>
      <c r="N7" s="4">
        <f>'a6'!O8</f>
        <v>6233.2302133605717</v>
      </c>
      <c r="O7" s="4">
        <f>'a5'!E9</f>
        <v>6259.6289103675244</v>
      </c>
      <c r="P7" s="4">
        <f>'a4'!L8</f>
        <v>1356.8625178106868</v>
      </c>
      <c r="Q7" s="6">
        <f>'a3'!C5/'a3'!B$4</f>
        <v>0.99603174603174605</v>
      </c>
      <c r="R7" s="4">
        <f t="shared" si="4"/>
        <v>23291.164500287679</v>
      </c>
      <c r="S7" s="6">
        <f t="shared" si="5"/>
        <v>8.6258648228842383E-2</v>
      </c>
      <c r="T7" s="6">
        <f t="shared" si="6"/>
        <v>10.055829361640781</v>
      </c>
      <c r="U7" s="6">
        <f t="shared" si="7"/>
        <v>8.8162314454183266E-2</v>
      </c>
      <c r="V7" s="4">
        <f>'a1'!S9</f>
        <v>12760.138524775868</v>
      </c>
      <c r="W7" s="6">
        <f>'a2'!M8/'a2'!$E$7</f>
        <v>1.0405101316577849</v>
      </c>
      <c r="X7" s="4">
        <f>'a6'!V8</f>
        <v>7352.953701858296</v>
      </c>
      <c r="Y7" s="4">
        <f>'a5'!G9</f>
        <v>7305.485830962386</v>
      </c>
      <c r="Z7" s="4">
        <f>'a4'!N8</f>
        <v>1598.9932876957607</v>
      </c>
      <c r="AA7" s="6">
        <f>'a3'!D5/'a3'!$B$4</f>
        <v>1.0198412698412698</v>
      </c>
      <c r="AB7" s="4">
        <f t="shared" si="8"/>
        <v>26859.049257969582</v>
      </c>
      <c r="AC7" s="6">
        <f t="shared" si="9"/>
        <v>0.16914718184530381</v>
      </c>
      <c r="AD7" s="6">
        <f t="shared" si="10"/>
        <v>10.198358073247103</v>
      </c>
      <c r="AE7" s="6">
        <f t="shared" si="11"/>
        <v>0.21512715614536496</v>
      </c>
      <c r="AF7" s="4">
        <f>'a1'!Y9</f>
        <v>13570.994531091756</v>
      </c>
      <c r="AG7" s="6">
        <f>'a2'!Q8/'a2'!$E$7</f>
        <v>1.0264277074009633</v>
      </c>
      <c r="AH7" s="4">
        <f>'a6'!AC8</f>
        <v>10891.632477559213</v>
      </c>
      <c r="AI7" s="4">
        <f>'a5'!I9</f>
        <v>6911.0226153049944</v>
      </c>
      <c r="AJ7" s="4">
        <f>'a4'!P8</f>
        <v>1700.6029456841461</v>
      </c>
      <c r="AK7" s="6">
        <f>'a3'!E5/'a3'!B$4</f>
        <v>0.99338624338624337</v>
      </c>
      <c r="AL7" s="4">
        <f t="shared" si="12"/>
        <v>29833.074616548369</v>
      </c>
      <c r="AM7" s="6">
        <f t="shared" si="13"/>
        <v>0.23823926795599107</v>
      </c>
      <c r="AN7" s="6">
        <f t="shared" si="14"/>
        <v>10.303372943486231</v>
      </c>
      <c r="AO7" s="6">
        <f t="shared" si="15"/>
        <v>0.30867459809487419</v>
      </c>
      <c r="AP7" s="4">
        <f>'a1'!AE9</f>
        <v>12050.202344453444</v>
      </c>
      <c r="AQ7" s="6">
        <f>'a2'!U8/'a2'!$E$7</f>
        <v>1.04359954256273</v>
      </c>
      <c r="AR7" s="4">
        <f>'a6'!AJ8</f>
        <v>7482.0639186888384</v>
      </c>
      <c r="AS7" s="4">
        <f>'a5'!K9</f>
        <v>6092.7362585944211</v>
      </c>
      <c r="AT7" s="4">
        <f>'a4'!R8</f>
        <v>1510.0300538857373</v>
      </c>
      <c r="AU7" s="6">
        <f>'a3'!F5/'a3'!B$4</f>
        <v>0.99603174603174605</v>
      </c>
      <c r="AV7" s="4">
        <f t="shared" si="16"/>
        <v>24542.5765882628</v>
      </c>
      <c r="AW7" s="6">
        <f t="shared" si="17"/>
        <v>0.11533125566069372</v>
      </c>
      <c r="AX7" s="6">
        <f t="shared" si="18"/>
        <v>10.108164708199999</v>
      </c>
      <c r="AY7" s="6">
        <f t="shared" si="19"/>
        <v>0.13478273861894838</v>
      </c>
      <c r="AZ7" s="4">
        <f>'a1'!AK9</f>
        <v>13059.689868646336</v>
      </c>
      <c r="BA7" s="6">
        <f>'a2'!Y8/'a2'!$E$7</f>
        <v>0.99983769608248418</v>
      </c>
      <c r="BB7" s="4">
        <f>'a6'!AQ8</f>
        <v>7210.3395796566983</v>
      </c>
      <c r="BC7" s="4">
        <f>'a5'!M9</f>
        <v>7445.3172665216061</v>
      </c>
      <c r="BD7" s="4">
        <f>'a4'!T8</f>
        <v>1636.5305438344071</v>
      </c>
      <c r="BE7" s="6">
        <f>'a3'!G5/'a3'!B$4</f>
        <v>0.99735449735449755</v>
      </c>
      <c r="BF7" s="4">
        <f t="shared" si="20"/>
        <v>26007.710562501205</v>
      </c>
      <c r="BG7" s="6">
        <f t="shared" si="21"/>
        <v>0.14936901610539557</v>
      </c>
      <c r="BH7" s="6">
        <f t="shared" si="22"/>
        <v>10.166148333134567</v>
      </c>
      <c r="BI7" s="6">
        <f t="shared" si="23"/>
        <v>0.18643465967772069</v>
      </c>
      <c r="BJ7" s="4">
        <f>'a1'!AQ9</f>
        <v>15965.403807590068</v>
      </c>
      <c r="BK7" s="6">
        <f>'a2'!AC8/'a2'!$E$7</f>
        <v>0.99158301355322875</v>
      </c>
      <c r="BL7" s="4">
        <f>'a6'!AX8</f>
        <v>7012.9372766286288</v>
      </c>
      <c r="BM7" s="4">
        <f>'a5'!O9</f>
        <v>7968.4744427573387</v>
      </c>
      <c r="BN7" s="4">
        <f>'a4'!V8</f>
        <v>2000.6501868393525</v>
      </c>
      <c r="BO7" s="6">
        <f>'a3'!H5/'a3'!B$4</f>
        <v>1.0066137566137565</v>
      </c>
      <c r="BP7" s="4">
        <f t="shared" si="24"/>
        <v>29002.338884633074</v>
      </c>
      <c r="BQ7" s="6">
        <f t="shared" si="25"/>
        <v>0.21893974700229449</v>
      </c>
      <c r="BR7" s="6">
        <f t="shared" si="26"/>
        <v>10.275131756910723</v>
      </c>
      <c r="BS7" s="6">
        <f t="shared" si="27"/>
        <v>0.28351729650756735</v>
      </c>
      <c r="BT7" s="4">
        <f>'a1'!AW9</f>
        <v>15154.646276778949</v>
      </c>
      <c r="BU7" s="6">
        <f>'a2'!AG8/'a2'!$E$7</f>
        <v>0.99556960798377891</v>
      </c>
      <c r="BV7" s="4">
        <f>'a6'!BE8</f>
        <v>7957.5179842360203</v>
      </c>
      <c r="BW7" s="4">
        <f>'a5'!Q9</f>
        <v>7418.7255018482192</v>
      </c>
      <c r="BX7" s="4">
        <f>'a4'!X8</f>
        <v>1899.0528689733585</v>
      </c>
      <c r="BY7" s="6">
        <f>'a3'!I5/'a3'!B$4</f>
        <v>1.0039682539682542</v>
      </c>
      <c r="BZ7" s="4">
        <f t="shared" si="28"/>
        <v>28678.047837754697</v>
      </c>
      <c r="CA7" s="6">
        <f t="shared" si="29"/>
        <v>0.21140586876174275</v>
      </c>
      <c r="CB7" s="6">
        <f t="shared" si="30"/>
        <v>10.263887225372997</v>
      </c>
      <c r="CC7" s="6">
        <f t="shared" si="31"/>
        <v>0.27350064687614339</v>
      </c>
      <c r="CD7" s="4">
        <f>'a1'!BC9</f>
        <v>14355.623759606398</v>
      </c>
      <c r="CE7" s="6">
        <f>'a2'!AK8/'a2'!$E$7</f>
        <v>0.99724752708357978</v>
      </c>
      <c r="CF7" s="4">
        <f>'a6'!BL8</f>
        <v>8421.807019438229</v>
      </c>
      <c r="CG7" s="4">
        <f>'a5'!S9</f>
        <v>7759.2182947993597</v>
      </c>
      <c r="CH7" s="4">
        <f>'a4'!Z8</f>
        <v>1798.9260843623647</v>
      </c>
      <c r="CI7" s="6">
        <f>'a3'!J5/'a3'!B$4</f>
        <v>1.0013227513227514</v>
      </c>
      <c r="CJ7" s="4">
        <f t="shared" si="32"/>
        <v>28736.170118493304</v>
      </c>
      <c r="CK7" s="6">
        <f t="shared" si="33"/>
        <v>0.2127561563825788</v>
      </c>
      <c r="CL7" s="6">
        <f t="shared" si="34"/>
        <v>10.265911891132193</v>
      </c>
      <c r="CM7" s="6">
        <f t="shared" si="35"/>
        <v>0.27530422290441675</v>
      </c>
      <c r="CN7" s="4">
        <f>'a1'!BI9</f>
        <v>17688.632967722959</v>
      </c>
      <c r="CO7" s="6">
        <f>'a2'!AO8/'a2'!$E$7</f>
        <v>0.98428274862449583</v>
      </c>
      <c r="CP7" s="4">
        <f>'a6'!BS8</f>
        <v>9736.6392479917649</v>
      </c>
      <c r="CQ7" s="4">
        <f>'a5'!U9</f>
        <v>9718.2436290045698</v>
      </c>
      <c r="CR7" s="4">
        <f>'a4'!AB8</f>
        <v>2216.5907783042476</v>
      </c>
      <c r="CS7" s="6">
        <f>'a3'!K5/'a3'!B$4</f>
        <v>1.0039682539682542</v>
      </c>
      <c r="CT7" s="4">
        <f t="shared" si="36"/>
        <v>34786.404043729352</v>
      </c>
      <c r="CU7" s="6">
        <f t="shared" si="37"/>
        <v>0.35331423271047313</v>
      </c>
      <c r="CV7" s="6">
        <f t="shared" si="38"/>
        <v>10.456981901025388</v>
      </c>
      <c r="CW7" s="6">
        <f t="shared" si="39"/>
        <v>0.44550974349473904</v>
      </c>
      <c r="CX7" s="4">
        <f>'a1'!BO9</f>
        <v>17158.622262440669</v>
      </c>
      <c r="CY7" s="6">
        <f>'a2'!AS8/'a2'!$E$7</f>
        <v>0.9635262509612087</v>
      </c>
      <c r="CZ7" s="4">
        <f>'a6'!BZ8</f>
        <v>7813.2872378373486</v>
      </c>
      <c r="DA7" s="4">
        <f>'a5'!W9</f>
        <v>8618.508919524118</v>
      </c>
      <c r="DB7" s="4">
        <f>'a4'!AD8</f>
        <v>2150.1742924245882</v>
      </c>
      <c r="DC7" s="6">
        <f>'a3'!L5/'a3'!B$4</f>
        <v>1.0092592592592593</v>
      </c>
      <c r="DD7" s="4">
        <f t="shared" si="40"/>
        <v>31099.723408506663</v>
      </c>
      <c r="DE7" s="6">
        <f t="shared" si="41"/>
        <v>0.26766585208162269</v>
      </c>
      <c r="DF7" s="6">
        <f t="shared" si="42"/>
        <v>10.344954204510628</v>
      </c>
      <c r="DG7" s="6">
        <f t="shared" si="43"/>
        <v>0.3457152628408266</v>
      </c>
    </row>
    <row r="8" spans="1:111">
      <c r="A8" s="1">
        <v>1983</v>
      </c>
      <c r="B8" s="4">
        <f>'a1'!G10</f>
        <v>15395.689369395821</v>
      </c>
      <c r="C8" s="6">
        <f>'a2'!E9/'a2'!E$7</f>
        <v>0.99222117859127168</v>
      </c>
      <c r="D8" s="4">
        <f>'a6'!H9</f>
        <v>8100.7219353521641</v>
      </c>
      <c r="E8" s="4">
        <f>'a5'!C10</f>
        <v>7994.338121270368</v>
      </c>
      <c r="F8" s="4">
        <f>'a4'!H9</f>
        <v>1963.2650650723958</v>
      </c>
      <c r="G8" s="6">
        <f>'a3'!B6/'a3'!B$4</f>
        <v>1.0066137566137565</v>
      </c>
      <c r="H8" s="4">
        <f t="shared" si="0"/>
        <v>29602.219572261274</v>
      </c>
      <c r="I8" s="6">
        <f t="shared" si="1"/>
        <v>0.23287608012944452</v>
      </c>
      <c r="J8" s="6">
        <f t="shared" si="2"/>
        <v>10.295604623050243</v>
      </c>
      <c r="K8" s="6">
        <f t="shared" si="3"/>
        <v>0.30175456378567628</v>
      </c>
      <c r="L8" s="4">
        <f>'a1'!M10</f>
        <v>11000.338418824374</v>
      </c>
      <c r="M8" s="6">
        <f>'a2'!I9/'a2'!$E$7</f>
        <v>1.1228978069124105</v>
      </c>
      <c r="N8" s="4">
        <f>'a6'!O9</f>
        <v>6661.6038771451085</v>
      </c>
      <c r="O8" s="4">
        <f>'a5'!E10</f>
        <v>6418.9627597817898</v>
      </c>
      <c r="P8" s="4">
        <f>'a4'!L9</f>
        <v>1402.7679828733214</v>
      </c>
      <c r="Q8" s="6">
        <f>'a3'!C6/'a3'!B$4</f>
        <v>0.99338624338624337</v>
      </c>
      <c r="R8" s="4">
        <f t="shared" si="4"/>
        <v>23871.125607703965</v>
      </c>
      <c r="S8" s="6">
        <f t="shared" si="5"/>
        <v>9.9732212823330016E-2</v>
      </c>
      <c r="T8" s="6">
        <f t="shared" si="6"/>
        <v>10.080424873969045</v>
      </c>
      <c r="U8" s="6">
        <f t="shared" si="7"/>
        <v>0.11007204263370274</v>
      </c>
      <c r="V8" s="4">
        <f>'a1'!S10</f>
        <v>13157.263672842961</v>
      </c>
      <c r="W8" s="6">
        <f>'a2'!M9/'a2'!$E$7</f>
        <v>1.0468640538086087</v>
      </c>
      <c r="X8" s="4">
        <f>'a6'!V9</f>
        <v>7452.0995090654778</v>
      </c>
      <c r="Y8" s="4">
        <f>'a5'!G10</f>
        <v>7291.0037091956356</v>
      </c>
      <c r="Z8" s="4">
        <f>'a4'!N9</f>
        <v>1677.8200378728743</v>
      </c>
      <c r="AA8" s="6">
        <f>'a3'!D6/'a3'!$B$4</f>
        <v>1.0052910052910053</v>
      </c>
      <c r="AB8" s="4">
        <f t="shared" si="8"/>
        <v>26981.155648328997</v>
      </c>
      <c r="AC8" s="6">
        <f t="shared" si="9"/>
        <v>0.17198393816718316</v>
      </c>
      <c r="AD8" s="6">
        <f t="shared" si="10"/>
        <v>10.202893962362912</v>
      </c>
      <c r="AE8" s="6">
        <f t="shared" si="11"/>
        <v>0.21916773461567449</v>
      </c>
      <c r="AF8" s="4">
        <f>'a1'!Y10</f>
        <v>14026.435898646649</v>
      </c>
      <c r="AG8" s="6">
        <f>'a2'!Q9/'a2'!$E$7</f>
        <v>1.0168004186290058</v>
      </c>
      <c r="AH8" s="4">
        <f>'a6'!AC9</f>
        <v>10697.707937863514</v>
      </c>
      <c r="AI8" s="4">
        <f>'a5'!I10</f>
        <v>6959.2906479898702</v>
      </c>
      <c r="AJ8" s="4">
        <f>'a4'!P9</f>
        <v>1788.6572615598941</v>
      </c>
      <c r="AK8" s="6">
        <f>'a3'!E6/'a3'!B$4</f>
        <v>0.99338624338624337</v>
      </c>
      <c r="AL8" s="4">
        <f t="shared" si="12"/>
        <v>29931.151905622552</v>
      </c>
      <c r="AM8" s="6">
        <f t="shared" si="13"/>
        <v>0.24051778400248991</v>
      </c>
      <c r="AN8" s="6">
        <f t="shared" si="14"/>
        <v>10.306655086762435</v>
      </c>
      <c r="AO8" s="6">
        <f t="shared" si="15"/>
        <v>0.31159833743675502</v>
      </c>
      <c r="AP8" s="4">
        <f>'a1'!AE10</f>
        <v>12476.883003516861</v>
      </c>
      <c r="AQ8" s="6">
        <f>'a2'!U9/'a2'!$E$7</f>
        <v>1.0339993923717412</v>
      </c>
      <c r="AR8" s="4">
        <f>'a6'!AJ9</f>
        <v>7906.6092618407365</v>
      </c>
      <c r="AS8" s="4">
        <f>'a5'!K10</f>
        <v>6541.3614175392495</v>
      </c>
      <c r="AT8" s="4">
        <f>'a4'!R9</f>
        <v>1591.0575963225922</v>
      </c>
      <c r="AU8" s="6">
        <f>'a3'!F6/'a3'!B$4</f>
        <v>1.0026455026455028</v>
      </c>
      <c r="AV8" s="4">
        <f t="shared" si="16"/>
        <v>25826.145391216207</v>
      </c>
      <c r="AW8" s="6">
        <f t="shared" si="17"/>
        <v>0.14515092280200842</v>
      </c>
      <c r="AX8" s="6">
        <f t="shared" si="18"/>
        <v>10.159142645035923</v>
      </c>
      <c r="AY8" s="6">
        <f t="shared" si="19"/>
        <v>0.18019397967466999</v>
      </c>
      <c r="AZ8" s="4">
        <f>'a1'!AK10</f>
        <v>13487.403255744077</v>
      </c>
      <c r="BA8" s="6">
        <f>'a2'!Y9/'a2'!$E$7</f>
        <v>0.99255853845732445</v>
      </c>
      <c r="BB8" s="4">
        <f>'a6'!AQ9</f>
        <v>7505.1049765110729</v>
      </c>
      <c r="BC8" s="4">
        <f>'a5'!M10</f>
        <v>7734.3994473964849</v>
      </c>
      <c r="BD8" s="4">
        <f>'a4'!T9</f>
        <v>1719.9195823723728</v>
      </c>
      <c r="BE8" s="6">
        <f>'a3'!G6/'a3'!B$4</f>
        <v>0.99867724867724872</v>
      </c>
      <c r="BF8" s="4">
        <f t="shared" si="20"/>
        <v>26871.031334661402</v>
      </c>
      <c r="BG8" s="6">
        <f t="shared" si="21"/>
        <v>0.16942554755331235</v>
      </c>
      <c r="BH8" s="6">
        <f t="shared" si="22"/>
        <v>10.198804083257075</v>
      </c>
      <c r="BI8" s="6">
        <f t="shared" si="23"/>
        <v>0.21552446269273029</v>
      </c>
      <c r="BJ8" s="4">
        <f>'a1'!AQ10</f>
        <v>16360.523582774567</v>
      </c>
      <c r="BK8" s="6">
        <f>'a2'!AC9/'a2'!$E$7</f>
        <v>0.9897754080440212</v>
      </c>
      <c r="BL8" s="4">
        <f>'a6'!AX9</f>
        <v>7584.2428997957286</v>
      </c>
      <c r="BM8" s="4">
        <f>'a5'!O10</f>
        <v>7972.7054368472345</v>
      </c>
      <c r="BN8" s="4">
        <f>'a4'!V9</f>
        <v>2086.3011473980446</v>
      </c>
      <c r="BO8" s="6">
        <f>'a3'!H6/'a3'!B$4</f>
        <v>1.0092592592592593</v>
      </c>
      <c r="BP8" s="4">
        <f t="shared" si="24"/>
        <v>29938.556752479071</v>
      </c>
      <c r="BQ8" s="6">
        <f t="shared" si="25"/>
        <v>0.24068981223189667</v>
      </c>
      <c r="BR8" s="6">
        <f t="shared" si="26"/>
        <v>10.30690245215172</v>
      </c>
      <c r="BS8" s="6">
        <f t="shared" si="27"/>
        <v>0.31181869098613102</v>
      </c>
      <c r="BT8" s="4">
        <f>'a1'!AW10</f>
        <v>15108.251741916976</v>
      </c>
      <c r="BU8" s="6">
        <f>'a2'!AG9/'a2'!$E$7</f>
        <v>0.98979075465161237</v>
      </c>
      <c r="BV8" s="4">
        <f>'a6'!BE9</f>
        <v>8390.2389471386687</v>
      </c>
      <c r="BW8" s="4">
        <f>'a5'!Q10</f>
        <v>7754.1411506948798</v>
      </c>
      <c r="BX8" s="4">
        <f>'a4'!X9</f>
        <v>1926.6108926688996</v>
      </c>
      <c r="BY8" s="6">
        <f>'a3'!I6/'a3'!B$4</f>
        <v>1.0052910052910053</v>
      </c>
      <c r="BZ8" s="4">
        <f t="shared" si="28"/>
        <v>29326.125125238126</v>
      </c>
      <c r="CA8" s="6">
        <f t="shared" si="29"/>
        <v>0.22646189766345445</v>
      </c>
      <c r="CB8" s="6">
        <f t="shared" si="30"/>
        <v>10.286234040227715</v>
      </c>
      <c r="CC8" s="6">
        <f t="shared" si="31"/>
        <v>0.29340723115909223</v>
      </c>
      <c r="CD8" s="4">
        <f>'a1'!BC10</f>
        <v>14548.828513187029</v>
      </c>
      <c r="CE8" s="6">
        <f>'a2'!AK9/'a2'!$E$7</f>
        <v>0.99513587780000423</v>
      </c>
      <c r="CF8" s="4">
        <f>'a6'!BL9</f>
        <v>8108.4276995286264</v>
      </c>
      <c r="CG8" s="4">
        <f>'a5'!S10</f>
        <v>7479.4874608530108</v>
      </c>
      <c r="CH8" s="4">
        <f>'a4'!Z9</f>
        <v>1855.2729970278804</v>
      </c>
      <c r="CI8" s="6">
        <f>'a3'!J6/'a3'!B$4</f>
        <v>1.0171957671957674</v>
      </c>
      <c r="CJ8" s="4">
        <f t="shared" si="32"/>
        <v>28695.808084825836</v>
      </c>
      <c r="CK8" s="6">
        <f t="shared" si="33"/>
        <v>0.21181847200886927</v>
      </c>
      <c r="CL8" s="6">
        <f t="shared" si="34"/>
        <v>10.264506331317781</v>
      </c>
      <c r="CM8" s="6">
        <f t="shared" si="35"/>
        <v>0.27405214760454877</v>
      </c>
      <c r="CN8" s="4">
        <f>'a1'!BI10</f>
        <v>17567.775894504775</v>
      </c>
      <c r="CO8" s="6">
        <f>'a2'!AO9/'a2'!$E$7</f>
        <v>0.98375447074088884</v>
      </c>
      <c r="CP8" s="4">
        <f>'a6'!BS9</f>
        <v>10153.357382839318</v>
      </c>
      <c r="CQ8" s="4">
        <f>'a5'!U10</f>
        <v>9618.5158122978828</v>
      </c>
      <c r="CR8" s="4">
        <f>'a4'!AB9</f>
        <v>2240.250492015201</v>
      </c>
      <c r="CS8" s="6">
        <f>'a3'!K6/'a3'!B$4</f>
        <v>1.0132275132275133</v>
      </c>
      <c r="CT8" s="4">
        <f t="shared" si="36"/>
        <v>35274.50343613937</v>
      </c>
      <c r="CU8" s="6">
        <f t="shared" si="37"/>
        <v>0.36465368049079833</v>
      </c>
      <c r="CV8" s="6">
        <f t="shared" si="38"/>
        <v>10.470915699687543</v>
      </c>
      <c r="CW8" s="6">
        <f t="shared" si="39"/>
        <v>0.45792199728809202</v>
      </c>
      <c r="CX8" s="4">
        <f>'a1'!BO10</f>
        <v>17078.922043733761</v>
      </c>
      <c r="CY8" s="6">
        <f>'a2'!AS9/'a2'!$E$7</f>
        <v>0.9553863052697974</v>
      </c>
      <c r="CZ8" s="4">
        <f>'a6'!BZ9</f>
        <v>8043.2058398023673</v>
      </c>
      <c r="DA8" s="4">
        <f>'a5'!W10</f>
        <v>8349.5780157481786</v>
      </c>
      <c r="DB8" s="4">
        <f>'a4'!AD9</f>
        <v>2177.9116344221998</v>
      </c>
      <c r="DC8" s="6">
        <f>'a3'!L6/'a3'!B$4</f>
        <v>1.0211640211640214</v>
      </c>
      <c r="DD8" s="4">
        <f t="shared" si="40"/>
        <v>31178.016967952568</v>
      </c>
      <c r="DE8" s="6">
        <f t="shared" si="41"/>
        <v>0.26948475565470242</v>
      </c>
      <c r="DF8" s="6">
        <f t="shared" si="42"/>
        <v>10.347468541100863</v>
      </c>
      <c r="DG8" s="6">
        <f t="shared" si="43"/>
        <v>0.34795503855716936</v>
      </c>
    </row>
    <row r="9" spans="1:111">
      <c r="A9" s="1">
        <v>1984</v>
      </c>
      <c r="B9" s="4">
        <f>'a1'!G11</f>
        <v>15906.867533722057</v>
      </c>
      <c r="C9" s="6">
        <f>'a2'!E10/'a2'!E$7</f>
        <v>0.98778852818374396</v>
      </c>
      <c r="D9" s="4">
        <f>'a6'!H10</f>
        <v>8668.7159815327614</v>
      </c>
      <c r="E9" s="4">
        <f>'a5'!C11</f>
        <v>8182.2895993671445</v>
      </c>
      <c r="F9" s="4">
        <f>'a4'!H10</f>
        <v>2084.2080824087138</v>
      </c>
      <c r="G9" s="6">
        <f>'a3'!B7/'a3'!B$4</f>
        <v>1.0105820105820107</v>
      </c>
      <c r="H9" s="4">
        <f t="shared" si="0"/>
        <v>30801.952299572993</v>
      </c>
      <c r="I9" s="6">
        <f t="shared" si="1"/>
        <v>0.26074808083923101</v>
      </c>
      <c r="J9" s="6">
        <f t="shared" si="2"/>
        <v>10.335333353302609</v>
      </c>
      <c r="K9" s="6">
        <f t="shared" si="3"/>
        <v>0.33714499067044074</v>
      </c>
      <c r="L9" s="4">
        <f>'a1'!M11</f>
        <v>11450.440898864783</v>
      </c>
      <c r="M9" s="6">
        <f>'a2'!I10/'a2'!$E$7</f>
        <v>1.1204608247628227</v>
      </c>
      <c r="N9" s="4">
        <f>'a6'!O10</f>
        <v>7083.338264107455</v>
      </c>
      <c r="O9" s="4">
        <f>'a5'!E11</f>
        <v>6771.993593296128</v>
      </c>
      <c r="P9" s="4">
        <f>'a4'!L10</f>
        <v>1500.3017670175486</v>
      </c>
      <c r="Q9" s="6">
        <f>'a3'!C7/'a3'!B$4</f>
        <v>0.99735449735449755</v>
      </c>
      <c r="R9" s="4">
        <f t="shared" si="4"/>
        <v>25118.17408736088</v>
      </c>
      <c r="S9" s="6">
        <f t="shared" si="5"/>
        <v>0.12870344559783181</v>
      </c>
      <c r="T9" s="6">
        <f t="shared" si="6"/>
        <v>10.131346930335203</v>
      </c>
      <c r="U9" s="6">
        <f t="shared" si="7"/>
        <v>0.15543350526290578</v>
      </c>
      <c r="V9" s="4">
        <f>'a1'!S11</f>
        <v>13827.105868223731</v>
      </c>
      <c r="W9" s="6">
        <f>'a2'!M10/'a2'!$E$7</f>
        <v>1.0406434594973282</v>
      </c>
      <c r="X9" s="4">
        <f>'a6'!V10</f>
        <v>8453.8087271903642</v>
      </c>
      <c r="Y9" s="4">
        <f>'a5'!G11</f>
        <v>7331.9046779400542</v>
      </c>
      <c r="Z9" s="4">
        <f>'a4'!N10</f>
        <v>1811.7059028610381</v>
      </c>
      <c r="AA9" s="6">
        <f>'a3'!D7/'a3'!$B$4</f>
        <v>1.0105820105820107</v>
      </c>
      <c r="AB9" s="4">
        <f t="shared" si="8"/>
        <v>28663.233356996741</v>
      </c>
      <c r="AC9" s="6">
        <f t="shared" si="9"/>
        <v>0.2110617010910599</v>
      </c>
      <c r="AD9" s="6">
        <f t="shared" si="10"/>
        <v>10.263370512778549</v>
      </c>
      <c r="AE9" s="6">
        <f t="shared" si="11"/>
        <v>0.273040358334876</v>
      </c>
      <c r="AF9" s="4">
        <f>'a1'!Y11</f>
        <v>14734.390082407283</v>
      </c>
      <c r="AG9" s="6">
        <f>'a2'!Q10/'a2'!$E$7</f>
        <v>1.0156101294816171</v>
      </c>
      <c r="AH9" s="4">
        <f>'a6'!AC10</f>
        <v>11686.276486725828</v>
      </c>
      <c r="AI9" s="4">
        <f>'a5'!I11</f>
        <v>7136.5135085262154</v>
      </c>
      <c r="AJ9" s="4">
        <f>'a4'!P10</f>
        <v>1930.5834309623065</v>
      </c>
      <c r="AK9" s="6">
        <f>'a3'!E7/'a3'!B$4</f>
        <v>1.0039682539682542</v>
      </c>
      <c r="AL9" s="4">
        <f t="shared" si="12"/>
        <v>31983.017472540334</v>
      </c>
      <c r="AM9" s="6">
        <f t="shared" si="13"/>
        <v>0.28818639988301648</v>
      </c>
      <c r="AN9" s="6">
        <f t="shared" si="14"/>
        <v>10.372960336925546</v>
      </c>
      <c r="AO9" s="6">
        <f t="shared" si="15"/>
        <v>0.37066317774420215</v>
      </c>
      <c r="AP9" s="4">
        <f>'a1'!AE11</f>
        <v>12962.047945281531</v>
      </c>
      <c r="AQ9" s="6">
        <f>'a2'!U10/'a2'!$E$7</f>
        <v>1.0338804948172102</v>
      </c>
      <c r="AR9" s="4">
        <f>'a6'!AJ10</f>
        <v>8502.1919486893239</v>
      </c>
      <c r="AS9" s="4">
        <f>'a5'!K11</f>
        <v>7147.6582949550157</v>
      </c>
      <c r="AT9" s="4">
        <f>'a4'!R10</f>
        <v>1698.3611031432051</v>
      </c>
      <c r="AU9" s="6">
        <f>'a3'!F7/'a3'!B$4</f>
        <v>1.0052910052910053</v>
      </c>
      <c r="AV9" s="4">
        <f t="shared" si="16"/>
        <v>27497.420952182591</v>
      </c>
      <c r="AW9" s="6">
        <f t="shared" si="17"/>
        <v>0.18397773194130834</v>
      </c>
      <c r="AX9" s="6">
        <f t="shared" si="18"/>
        <v>10.221847495699713</v>
      </c>
      <c r="AY9" s="6">
        <f t="shared" si="19"/>
        <v>0.2360515774040817</v>
      </c>
      <c r="AZ9" s="4">
        <f>'a1'!AK11</f>
        <v>14140.082820355832</v>
      </c>
      <c r="BA9" s="6">
        <f>'a2'!Y10/'a2'!$E$7</f>
        <v>0.9845503183637534</v>
      </c>
      <c r="BB9" s="4">
        <f>'a6'!AQ10</f>
        <v>8106.9379522405416</v>
      </c>
      <c r="BC9" s="4">
        <f>'a5'!M11</f>
        <v>8141.4220172710102</v>
      </c>
      <c r="BD9" s="4">
        <f>'a4'!T10</f>
        <v>1852.7139197982822</v>
      </c>
      <c r="BE9" s="6">
        <f>'a3'!G7/'a3'!B$4</f>
        <v>1.0026455026455028</v>
      </c>
      <c r="BF9" s="4">
        <f t="shared" si="20"/>
        <v>28392.182502481228</v>
      </c>
      <c r="BG9" s="6">
        <f t="shared" si="21"/>
        <v>0.20476469056741373</v>
      </c>
      <c r="BH9" s="6">
        <f t="shared" si="22"/>
        <v>10.25386912226007</v>
      </c>
      <c r="BI9" s="6">
        <f t="shared" si="23"/>
        <v>0.26457650196917259</v>
      </c>
      <c r="BJ9" s="4">
        <f>'a1'!AQ11</f>
        <v>16909.546828770031</v>
      </c>
      <c r="BK9" s="6">
        <f>'a2'!AC10/'a2'!$E$7</f>
        <v>0.98408168606496138</v>
      </c>
      <c r="BL9" s="4">
        <f>'a6'!AX10</f>
        <v>8425.6030946204755</v>
      </c>
      <c r="BM9" s="4">
        <f>'a5'!O11</f>
        <v>8065.3160925239454</v>
      </c>
      <c r="BN9" s="4">
        <f>'a4'!V10</f>
        <v>2215.5848155318486</v>
      </c>
      <c r="BO9" s="6">
        <f>'a3'!H7/'a3'!B$4</f>
        <v>1.0145502645502646</v>
      </c>
      <c r="BP9" s="4">
        <f t="shared" si="24"/>
        <v>31365.541480727679</v>
      </c>
      <c r="BQ9" s="6">
        <f t="shared" si="25"/>
        <v>0.27384129543576008</v>
      </c>
      <c r="BR9" s="6">
        <f t="shared" si="26"/>
        <v>10.353465164234134</v>
      </c>
      <c r="BS9" s="6">
        <f t="shared" si="27"/>
        <v>0.35329684161015956</v>
      </c>
      <c r="BT9" s="4">
        <f>'a1'!AW11</f>
        <v>15894.608186152396</v>
      </c>
      <c r="BU9" s="6">
        <f>'a2'!AG10/'a2'!$E$7</f>
        <v>0.99167536000437029</v>
      </c>
      <c r="BV9" s="4">
        <f>'a6'!BE10</f>
        <v>8985.5150806819111</v>
      </c>
      <c r="BW9" s="4">
        <f>'a5'!Q11</f>
        <v>8349.7521028041847</v>
      </c>
      <c r="BX9" s="4">
        <f>'a4'!X10</f>
        <v>2082.6017930977869</v>
      </c>
      <c r="BY9" s="6">
        <f>'a3'!I7/'a3'!B$4</f>
        <v>1.0158730158730158</v>
      </c>
      <c r="BZ9" s="4">
        <f t="shared" si="28"/>
        <v>31507.257585289542</v>
      </c>
      <c r="CA9" s="6">
        <f t="shared" si="29"/>
        <v>0.27713362153224586</v>
      </c>
      <c r="CB9" s="6">
        <f t="shared" si="30"/>
        <v>10.35797319780883</v>
      </c>
      <c r="CC9" s="6">
        <f t="shared" si="31"/>
        <v>0.35731260631257805</v>
      </c>
      <c r="CD9" s="4">
        <f>'a1'!BC11</f>
        <v>14833.212597881955</v>
      </c>
      <c r="CE9" s="6">
        <f>'a2'!AK10/'a2'!$E$7</f>
        <v>0.99377380712500707</v>
      </c>
      <c r="CF9" s="4">
        <f>'a6'!BL10</f>
        <v>7835.5765072898839</v>
      </c>
      <c r="CG9" s="4">
        <f>'a5'!S11</f>
        <v>7367.230739295419</v>
      </c>
      <c r="CH9" s="4">
        <f>'a4'!Z10</f>
        <v>1943.5317179232452</v>
      </c>
      <c r="CI9" s="6">
        <f>'a3'!J7/'a3'!B$4</f>
        <v>1.0198412698412698</v>
      </c>
      <c r="CJ9" s="4">
        <f t="shared" si="32"/>
        <v>28555.691891968781</v>
      </c>
      <c r="CK9" s="6">
        <f t="shared" si="33"/>
        <v>0.208563314807719</v>
      </c>
      <c r="CL9" s="6">
        <f t="shared" si="34"/>
        <v>10.259611560956662</v>
      </c>
      <c r="CM9" s="6">
        <f t="shared" si="35"/>
        <v>0.26969187705267067</v>
      </c>
      <c r="CN9" s="4">
        <f>'a1'!BI11</f>
        <v>17747.556609341966</v>
      </c>
      <c r="CO9" s="6">
        <f>'a2'!AO10/'a2'!$E$7</f>
        <v>0.98005799526350001</v>
      </c>
      <c r="CP9" s="4">
        <f>'a6'!BS10</f>
        <v>9781.7652747731481</v>
      </c>
      <c r="CQ9" s="4">
        <f>'a5'!U11</f>
        <v>9863.4539689353751</v>
      </c>
      <c r="CR9" s="4">
        <f>'a4'!AB10</f>
        <v>2325.3856140927764</v>
      </c>
      <c r="CS9" s="6">
        <f>'a3'!K7/'a3'!B$4</f>
        <v>1.0158730158730158</v>
      </c>
      <c r="CT9" s="4">
        <f t="shared" si="36"/>
        <v>35264.475815611848</v>
      </c>
      <c r="CU9" s="6">
        <f t="shared" si="37"/>
        <v>0.36442072039885615</v>
      </c>
      <c r="CV9" s="6">
        <f t="shared" si="38"/>
        <v>10.470631385377882</v>
      </c>
      <c r="CW9" s="6">
        <f t="shared" si="39"/>
        <v>0.45766872957164462</v>
      </c>
      <c r="CX9" s="4">
        <f>'a1'!BO11</f>
        <v>17318.583419206352</v>
      </c>
      <c r="CY9" s="6">
        <f>'a2'!AS10/'a2'!$E$7</f>
        <v>0.95618927093219352</v>
      </c>
      <c r="CZ9" s="4">
        <f>'a6'!BZ10</f>
        <v>8025.8384242471539</v>
      </c>
      <c r="DA9" s="4">
        <f>'a5'!W11</f>
        <v>8177.554073373838</v>
      </c>
      <c r="DB9" s="4">
        <f>'a4'!AD10</f>
        <v>2269.1791115791984</v>
      </c>
      <c r="DC9" s="6">
        <f>'a3'!L7/'a3'!B$4</f>
        <v>1.0211640211640214</v>
      </c>
      <c r="DD9" s="4">
        <f t="shared" si="40"/>
        <v>31139.433907786253</v>
      </c>
      <c r="DE9" s="6">
        <f t="shared" si="41"/>
        <v>0.26858840011162166</v>
      </c>
      <c r="DF9" s="6">
        <f t="shared" si="42"/>
        <v>10.346230266282038</v>
      </c>
      <c r="DG9" s="6">
        <f t="shared" si="43"/>
        <v>0.34685198104285975</v>
      </c>
    </row>
    <row r="10" spans="1:111">
      <c r="A10" s="1">
        <v>1985</v>
      </c>
      <c r="B10" s="4">
        <f>'a1'!G12</f>
        <v>16565.206966797919</v>
      </c>
      <c r="C10" s="6">
        <f>'a2'!E11/'a2'!E$7</f>
        <v>0.9831403179292636</v>
      </c>
      <c r="D10" s="4">
        <f>'a6'!H11</f>
        <v>9013.2387865411492</v>
      </c>
      <c r="E10" s="4">
        <f>'a5'!C12</f>
        <v>8404.7564245973681</v>
      </c>
      <c r="F10" s="4">
        <f>'a4'!H11</f>
        <v>2177.0627659354741</v>
      </c>
      <c r="G10" s="6">
        <f>'a3'!B8/'a3'!B$4</f>
        <v>1.0105820105820107</v>
      </c>
      <c r="H10" s="4">
        <f t="shared" si="0"/>
        <v>31860.47280539163</v>
      </c>
      <c r="I10" s="6">
        <f t="shared" si="1"/>
        <v>0.28533946158418172</v>
      </c>
      <c r="J10" s="6">
        <f t="shared" si="2"/>
        <v>10.369121423447826</v>
      </c>
      <c r="K10" s="6">
        <f t="shared" si="3"/>
        <v>0.36724346647008954</v>
      </c>
      <c r="L10" s="4">
        <f>'a1'!M12</f>
        <v>11854.473263993785</v>
      </c>
      <c r="M10" s="6">
        <f>'a2'!I11/'a2'!$E$7</f>
        <v>1.1131686733456161</v>
      </c>
      <c r="N10" s="4">
        <f>'a6'!O11</f>
        <v>7376.6427392734167</v>
      </c>
      <c r="O10" s="4">
        <f>'a5'!E12</f>
        <v>7189.124873780479</v>
      </c>
      <c r="P10" s="4">
        <f>'a4'!L11</f>
        <v>1557.9601513307955</v>
      </c>
      <c r="Q10" s="6">
        <f>'a3'!C8/'a3'!B$4</f>
        <v>1</v>
      </c>
      <c r="R10" s="4">
        <f t="shared" si="4"/>
        <v>26203.835738214137</v>
      </c>
      <c r="S10" s="6">
        <f t="shared" si="5"/>
        <v>0.15392536512566993</v>
      </c>
      <c r="T10" s="6">
        <f t="shared" si="6"/>
        <v>10.173661081255343</v>
      </c>
      <c r="U10" s="6">
        <f t="shared" si="7"/>
        <v>0.19312702969264586</v>
      </c>
      <c r="V10" s="4">
        <f>'a1'!S12</f>
        <v>14002.617165155658</v>
      </c>
      <c r="W10" s="6">
        <f>'a2'!M11/'a2'!$E$7</f>
        <v>1.0449758344843203</v>
      </c>
      <c r="X10" s="4">
        <f>'a6'!V11</f>
        <v>8294.1627314364523</v>
      </c>
      <c r="Y10" s="4">
        <f>'a5'!G12</f>
        <v>7443.8072974001097</v>
      </c>
      <c r="Z10" s="4">
        <f>'a4'!N11</f>
        <v>1840.2774270801663</v>
      </c>
      <c r="AA10" s="6">
        <f>'a3'!D8/'a3'!$B$4</f>
        <v>1.0105820105820107</v>
      </c>
      <c r="AB10" s="4">
        <f t="shared" si="8"/>
        <v>28831.994864264369</v>
      </c>
      <c r="AC10" s="6">
        <f t="shared" si="9"/>
        <v>0.21498234169981259</v>
      </c>
      <c r="AD10" s="6">
        <f t="shared" si="10"/>
        <v>10.269240982281813</v>
      </c>
      <c r="AE10" s="6">
        <f t="shared" si="11"/>
        <v>0.27826978349935511</v>
      </c>
      <c r="AF10" s="4">
        <f>'a1'!Y12</f>
        <v>15237.377066946023</v>
      </c>
      <c r="AG10" s="6">
        <f>'a2'!Q11/'a2'!$E$7</f>
        <v>1.0139879170779156</v>
      </c>
      <c r="AH10" s="4">
        <f>'a6'!AC11</f>
        <v>12189.315380284852</v>
      </c>
      <c r="AI10" s="4">
        <f>'a5'!I12</f>
        <v>7315.9777893257933</v>
      </c>
      <c r="AJ10" s="4">
        <f>'a4'!P11</f>
        <v>2002.5542892072665</v>
      </c>
      <c r="AK10" s="6">
        <f>'a3'!E8/'a3'!B$4</f>
        <v>0.99735449735449755</v>
      </c>
      <c r="AL10" s="4">
        <f t="shared" si="12"/>
        <v>32866.077190664117</v>
      </c>
      <c r="AM10" s="6">
        <f t="shared" si="13"/>
        <v>0.30870150339734698</v>
      </c>
      <c r="AN10" s="6">
        <f t="shared" si="14"/>
        <v>10.400196316386445</v>
      </c>
      <c r="AO10" s="6">
        <f t="shared" si="15"/>
        <v>0.39492503896209263</v>
      </c>
      <c r="AP10" s="4">
        <f>'a1'!AE12</f>
        <v>13437.266258069065</v>
      </c>
      <c r="AQ10" s="6">
        <f>'a2'!U11/'a2'!$E$7</f>
        <v>1.0276325826560062</v>
      </c>
      <c r="AR10" s="4">
        <f>'a6'!AJ11</f>
        <v>9200.5305134409664</v>
      </c>
      <c r="AS10" s="4">
        <f>'a5'!K12</f>
        <v>7871.6541878197277</v>
      </c>
      <c r="AT10" s="4">
        <f>'a4'!R11</f>
        <v>1765.9768516648999</v>
      </c>
      <c r="AU10" s="6">
        <f>'a3'!F8/'a3'!B$4</f>
        <v>1.0092592592592593</v>
      </c>
      <c r="AV10" s="4">
        <f t="shared" si="16"/>
        <v>29384.361778935905</v>
      </c>
      <c r="AW10" s="6">
        <f t="shared" si="17"/>
        <v>0.22781484237876382</v>
      </c>
      <c r="AX10" s="6">
        <f t="shared" si="18"/>
        <v>10.288217899530158</v>
      </c>
      <c r="AY10" s="6">
        <f t="shared" si="19"/>
        <v>0.29517445671970793</v>
      </c>
      <c r="AZ10" s="4">
        <f>'a1'!AK12</f>
        <v>14802.269854400116</v>
      </c>
      <c r="BA10" s="6">
        <f>'a2'!Y11/'a2'!$E$7</f>
        <v>0.97821587846711699</v>
      </c>
      <c r="BB10" s="4">
        <f>'a6'!AQ11</f>
        <v>8266.9325838504265</v>
      </c>
      <c r="BC10" s="4">
        <f>'a5'!M12</f>
        <v>8534.8600561797339</v>
      </c>
      <c r="BD10" s="4">
        <f>'a4'!T11</f>
        <v>1945.3708375593471</v>
      </c>
      <c r="BE10" s="6">
        <f>'a3'!G8/'a3'!B$4</f>
        <v>1.0026455026455028</v>
      </c>
      <c r="BF10" s="4">
        <f t="shared" si="20"/>
        <v>29413.846304552004</v>
      </c>
      <c r="BG10" s="6">
        <f t="shared" si="21"/>
        <v>0.22849982220818052</v>
      </c>
      <c r="BH10" s="6">
        <f t="shared" si="22"/>
        <v>10.289220805198495</v>
      </c>
      <c r="BI10" s="6">
        <f t="shared" si="23"/>
        <v>0.29606784695649924</v>
      </c>
      <c r="BJ10" s="4">
        <f>'a1'!AQ12</f>
        <v>17644.222912152647</v>
      </c>
      <c r="BK10" s="6">
        <f>'a2'!AC11/'a2'!$E$7</f>
        <v>0.98038468524207478</v>
      </c>
      <c r="BL10" s="4">
        <f>'a6'!AX11</f>
        <v>8574.4814904713166</v>
      </c>
      <c r="BM10" s="4">
        <f>'a5'!O12</f>
        <v>8232.363153523198</v>
      </c>
      <c r="BN10" s="4">
        <f>'a4'!V11</f>
        <v>2318.871162485591</v>
      </c>
      <c r="BO10" s="6">
        <f>'a3'!H8/'a3'!B$4</f>
        <v>1.0145502645502646</v>
      </c>
      <c r="BP10" s="4">
        <f t="shared" si="24"/>
        <v>32248.595562982009</v>
      </c>
      <c r="BQ10" s="6">
        <f t="shared" si="25"/>
        <v>0.29435626801846398</v>
      </c>
      <c r="BR10" s="6">
        <f t="shared" si="26"/>
        <v>10.381229772840992</v>
      </c>
      <c r="BS10" s="6">
        <f t="shared" si="27"/>
        <v>0.37802960665559232</v>
      </c>
      <c r="BT10" s="4">
        <f>'a1'!AW12</f>
        <v>16384.371290398569</v>
      </c>
      <c r="BU10" s="6">
        <f>'a2'!AG11/'a2'!$E$7</f>
        <v>0.98681127282051229</v>
      </c>
      <c r="BV10" s="4">
        <f>'a6'!BE11</f>
        <v>9727.0943269496183</v>
      </c>
      <c r="BW10" s="4">
        <f>'a5'!Q12</f>
        <v>8956.3861473703673</v>
      </c>
      <c r="BX10" s="4">
        <f>'a4'!X11</f>
        <v>2153.2966506897747</v>
      </c>
      <c r="BY10" s="6">
        <f>'a3'!I8/'a3'!B$4</f>
        <v>1.0105820105820107</v>
      </c>
      <c r="BZ10" s="4">
        <f t="shared" si="28"/>
        <v>33044.481625475164</v>
      </c>
      <c r="CA10" s="6">
        <f t="shared" si="29"/>
        <v>0.31284616697156203</v>
      </c>
      <c r="CB10" s="6">
        <f t="shared" si="30"/>
        <v>10.405609860853843</v>
      </c>
      <c r="CC10" s="6">
        <f t="shared" si="31"/>
        <v>0.39974743445381539</v>
      </c>
      <c r="CD10" s="4">
        <f>'a1'!BC12</f>
        <v>15100.572918292797</v>
      </c>
      <c r="CE10" s="6">
        <f>'a2'!AK11/'a2'!$E$7</f>
        <v>0.99227054187860564</v>
      </c>
      <c r="CF10" s="4">
        <f>'a6'!BL11</f>
        <v>9123.5088425063605</v>
      </c>
      <c r="CG10" s="4">
        <f>'a5'!S12</f>
        <v>7314.8023510972826</v>
      </c>
      <c r="CH10" s="4">
        <f>'a4'!Z11</f>
        <v>1984.574965504557</v>
      </c>
      <c r="CI10" s="6">
        <f>'a3'!J8/'a3'!B$4</f>
        <v>1.0145502645502646</v>
      </c>
      <c r="CJ10" s="4">
        <f t="shared" si="32"/>
        <v>29865.914621184053</v>
      </c>
      <c r="CK10" s="6">
        <f t="shared" si="33"/>
        <v>0.23900220174255715</v>
      </c>
      <c r="CL10" s="6">
        <f t="shared" si="34"/>
        <v>10.304473129883604</v>
      </c>
      <c r="CM10" s="6">
        <f t="shared" si="35"/>
        <v>0.30965464618623073</v>
      </c>
      <c r="CN10" s="4">
        <f>'a1'!BI12</f>
        <v>18701.263053703697</v>
      </c>
      <c r="CO10" s="6">
        <f>'a2'!AO11/'a2'!$E$7</f>
        <v>0.97690971164337859</v>
      </c>
      <c r="CP10" s="4">
        <f>'a6'!BS11</f>
        <v>10498.94293204647</v>
      </c>
      <c r="CQ10" s="4">
        <f>'a5'!U12</f>
        <v>10028.718443811398</v>
      </c>
      <c r="CR10" s="4">
        <f>'a4'!AB11</f>
        <v>2457.7914149691487</v>
      </c>
      <c r="CS10" s="6">
        <f>'a3'!K8/'a3'!B$4</f>
        <v>1.0145502645502646</v>
      </c>
      <c r="CT10" s="4">
        <f t="shared" si="36"/>
        <v>36868.062111539504</v>
      </c>
      <c r="CU10" s="6">
        <f t="shared" si="37"/>
        <v>0.40167498325325829</v>
      </c>
      <c r="CV10" s="6">
        <f t="shared" si="38"/>
        <v>10.515100929812675</v>
      </c>
      <c r="CW10" s="6">
        <f t="shared" si="39"/>
        <v>0.49728228255763868</v>
      </c>
      <c r="CX10" s="4">
        <f>'a1'!BO12</f>
        <v>17839.886714232078</v>
      </c>
      <c r="CY10" s="6">
        <f>'a2'!AS11/'a2'!$E$7</f>
        <v>0.95074441197029758</v>
      </c>
      <c r="CZ10" s="4">
        <f>'a6'!BZ11</f>
        <v>8346.1784270143726</v>
      </c>
      <c r="DA10" s="4">
        <f>'a5'!W12</f>
        <v>8103.5845386684505</v>
      </c>
      <c r="DB10" s="4">
        <f>'a4'!AD11</f>
        <v>2344.58604664021</v>
      </c>
      <c r="DC10" s="6">
        <f>'a3'!L8/'a3'!B$4</f>
        <v>1.0224867724867726</v>
      </c>
      <c r="DD10" s="4">
        <f t="shared" si="40"/>
        <v>31764.931456495266</v>
      </c>
      <c r="DE10" s="6">
        <f t="shared" si="41"/>
        <v>0.28311986009825718</v>
      </c>
      <c r="DF10" s="6">
        <f t="shared" si="42"/>
        <v>10.366118175867211</v>
      </c>
      <c r="DG10" s="6">
        <f t="shared" si="43"/>
        <v>0.36456816793315028</v>
      </c>
    </row>
    <row r="11" spans="1:111">
      <c r="A11" s="1">
        <v>1986</v>
      </c>
      <c r="B11" s="4">
        <f>'a1'!G13</f>
        <v>17026.217115388579</v>
      </c>
      <c r="C11" s="6">
        <f>'a2'!E12/'a2'!E$7</f>
        <v>0.97970838842069907</v>
      </c>
      <c r="D11" s="4">
        <f>'a6'!H12</f>
        <v>8949.2363091134721</v>
      </c>
      <c r="E11" s="4">
        <f>'a5'!C13</f>
        <v>8612.5434741888439</v>
      </c>
      <c r="F11" s="4">
        <f>'a4'!H12</f>
        <v>2168.5534369011557</v>
      </c>
      <c r="G11" s="6">
        <f>'a3'!B9/'a3'!B$4</f>
        <v>1.0132275132275133</v>
      </c>
      <c r="H11" s="4">
        <f t="shared" si="0"/>
        <v>32498.212729237148</v>
      </c>
      <c r="I11" s="6">
        <f t="shared" si="1"/>
        <v>0.30015533449106713</v>
      </c>
      <c r="J11" s="6">
        <f t="shared" si="2"/>
        <v>10.388940373859112</v>
      </c>
      <c r="K11" s="6">
        <f t="shared" si="3"/>
        <v>0.38489822439987875</v>
      </c>
      <c r="L11" s="4">
        <f>'a1'!M13</f>
        <v>12299.021700277282</v>
      </c>
      <c r="M11" s="6">
        <f>'a2'!I12/'a2'!$E$7</f>
        <v>1.0914387679559403</v>
      </c>
      <c r="N11" s="4">
        <f>'a6'!O12</f>
        <v>7387.1758480018525</v>
      </c>
      <c r="O11" s="4">
        <f>'a5'!E13</f>
        <v>7749.7922774861881</v>
      </c>
      <c r="P11" s="4">
        <f>'a4'!L12</f>
        <v>1566.4716124495103</v>
      </c>
      <c r="Q11" s="6">
        <f>'a3'!C9/'a3'!B$4</f>
        <v>1.0079365079365081</v>
      </c>
      <c r="R11" s="4">
        <f t="shared" si="4"/>
        <v>27208.364696752964</v>
      </c>
      <c r="S11" s="6">
        <f t="shared" si="5"/>
        <v>0.17726242279528262</v>
      </c>
      <c r="T11" s="6">
        <f t="shared" si="6"/>
        <v>10.211279730623696</v>
      </c>
      <c r="U11" s="6">
        <f t="shared" si="7"/>
        <v>0.226637792596905</v>
      </c>
      <c r="V11" s="4">
        <f>'a1'!S13</f>
        <v>14435.205082687096</v>
      </c>
      <c r="W11" s="6">
        <f>'a2'!M12/'a2'!$E$7</f>
        <v>1.0363342559862074</v>
      </c>
      <c r="X11" s="4">
        <f>'a6'!V12</f>
        <v>8555.6859061383329</v>
      </c>
      <c r="Y11" s="4">
        <f>'a5'!G13</f>
        <v>7683.1576026250132</v>
      </c>
      <c r="Z11" s="4">
        <f>'a4'!N12</f>
        <v>1838.5477750158311</v>
      </c>
      <c r="AA11" s="6">
        <f>'a3'!D9/'a3'!$B$4</f>
        <v>1.0026455026455028</v>
      </c>
      <c r="AB11" s="4">
        <f t="shared" si="8"/>
        <v>29437.665192945446</v>
      </c>
      <c r="AC11" s="6">
        <f t="shared" si="9"/>
        <v>0.22905317885095205</v>
      </c>
      <c r="AD11" s="6">
        <f t="shared" si="10"/>
        <v>10.29003026239298</v>
      </c>
      <c r="AE11" s="6">
        <f t="shared" si="11"/>
        <v>0.29678891293257759</v>
      </c>
      <c r="AF11" s="4">
        <f>'a1'!Y13</f>
        <v>15690.253034854857</v>
      </c>
      <c r="AG11" s="6">
        <f>'a2'!Q12/'a2'!$E$7</f>
        <v>1.0048064899193445</v>
      </c>
      <c r="AH11" s="4">
        <f>'a6'!AC12</f>
        <v>12237.596698178266</v>
      </c>
      <c r="AI11" s="4">
        <f>'a5'!I13</f>
        <v>7649.1410623473839</v>
      </c>
      <c r="AJ11" s="4">
        <f>'a4'!P12</f>
        <v>1998.3976425292258</v>
      </c>
      <c r="AK11" s="6">
        <f>'a3'!E9/'a3'!B$4</f>
        <v>1.0039682539682542</v>
      </c>
      <c r="AL11" s="4">
        <f t="shared" si="12"/>
        <v>33787.55584746629</v>
      </c>
      <c r="AM11" s="6">
        <f t="shared" si="13"/>
        <v>0.33010914961034399</v>
      </c>
      <c r="AN11" s="6">
        <f t="shared" si="14"/>
        <v>10.42784784348652</v>
      </c>
      <c r="AO11" s="6">
        <f t="shared" si="15"/>
        <v>0.41955707079072119</v>
      </c>
      <c r="AP11" s="4">
        <f>'a1'!AE13</f>
        <v>13969.289080699955</v>
      </c>
      <c r="AQ11" s="6">
        <f>'a2'!U12/'a2'!$E$7</f>
        <v>1.0207926111016974</v>
      </c>
      <c r="AR11" s="4">
        <f>'a6'!AJ12</f>
        <v>8171.1744888847834</v>
      </c>
      <c r="AS11" s="4">
        <f>'a5'!K13</f>
        <v>8776.4075454880804</v>
      </c>
      <c r="AT11" s="4">
        <f>'a4'!R12</f>
        <v>1779.2061290959471</v>
      </c>
      <c r="AU11" s="6">
        <f>'a3'!F9/'a3'!B$4</f>
        <v>1.0066137566137565</v>
      </c>
      <c r="AV11" s="4">
        <f t="shared" si="16"/>
        <v>29622.753424196399</v>
      </c>
      <c r="AW11" s="6">
        <f t="shared" si="17"/>
        <v>0.23335311932549352</v>
      </c>
      <c r="AX11" s="6">
        <f t="shared" si="18"/>
        <v>10.296298041779506</v>
      </c>
      <c r="AY11" s="6">
        <f t="shared" si="19"/>
        <v>0.30237226248086785</v>
      </c>
      <c r="AZ11" s="4">
        <f>'a1'!AK13</f>
        <v>15215.625125779459</v>
      </c>
      <c r="BA11" s="6">
        <f>'a2'!Y12/'a2'!$E$7</f>
        <v>0.97300331730777945</v>
      </c>
      <c r="BB11" s="4">
        <f>'a6'!AQ12</f>
        <v>8361.1717190116815</v>
      </c>
      <c r="BC11" s="4">
        <f>'a5'!M13</f>
        <v>8899.7896049850442</v>
      </c>
      <c r="BD11" s="4">
        <f>'a4'!T12</f>
        <v>1937.9463998075289</v>
      </c>
      <c r="BE11" s="6">
        <f>'a3'!G9/'a3'!B$4</f>
        <v>1.0039682539682542</v>
      </c>
      <c r="BF11" s="4">
        <f t="shared" si="20"/>
        <v>30247.423680795662</v>
      </c>
      <c r="BG11" s="6">
        <f t="shared" si="21"/>
        <v>0.24786535979286009</v>
      </c>
      <c r="BH11" s="6">
        <f t="shared" si="22"/>
        <v>10.31716629225502</v>
      </c>
      <c r="BI11" s="6">
        <f t="shared" si="23"/>
        <v>0.32096173886169593</v>
      </c>
      <c r="BJ11" s="4">
        <f>'a1'!AQ13</f>
        <v>18320.697559560889</v>
      </c>
      <c r="BK11" s="6">
        <f>'a2'!AC12/'a2'!$E$7</f>
        <v>0.97722846161001498</v>
      </c>
      <c r="BL11" s="4">
        <f>'a6'!AX12</f>
        <v>8306.8140760004626</v>
      </c>
      <c r="BM11" s="4">
        <f>'a5'!O13</f>
        <v>8351.254781521422</v>
      </c>
      <c r="BN11" s="4">
        <f>'a4'!V12</f>
        <v>2333.4256452834893</v>
      </c>
      <c r="BO11" s="6">
        <f>'a3'!H9/'a3'!B$4</f>
        <v>1.0171957671957674</v>
      </c>
      <c r="BP11" s="4">
        <f t="shared" si="24"/>
        <v>32782.338073768056</v>
      </c>
      <c r="BQ11" s="6">
        <f t="shared" si="25"/>
        <v>0.30675608949604105</v>
      </c>
      <c r="BR11" s="6">
        <f t="shared" si="26"/>
        <v>10.39764517598266</v>
      </c>
      <c r="BS11" s="6">
        <f t="shared" si="27"/>
        <v>0.39265247834010936</v>
      </c>
      <c r="BT11" s="4">
        <f>'a1'!AW13</f>
        <v>16644.191023423529</v>
      </c>
      <c r="BU11" s="6">
        <f>'a2'!AG12/'a2'!$E$7</f>
        <v>0.98851692698049598</v>
      </c>
      <c r="BV11" s="4">
        <f>'a6'!BE12</f>
        <v>9739.7227004333708</v>
      </c>
      <c r="BW11" s="4">
        <f>'a5'!Q13</f>
        <v>9608.2660256954114</v>
      </c>
      <c r="BX11" s="4">
        <f>'a4'!X12</f>
        <v>2119.8964751637204</v>
      </c>
      <c r="BY11" s="6">
        <f>'a3'!I9/'a3'!B$4</f>
        <v>1.0119047619047621</v>
      </c>
      <c r="BZ11" s="4">
        <f t="shared" si="28"/>
        <v>34082.122966057912</v>
      </c>
      <c r="CA11" s="6">
        <f t="shared" si="29"/>
        <v>0.33695248625655039</v>
      </c>
      <c r="CB11" s="6">
        <f t="shared" si="30"/>
        <v>10.436528272608072</v>
      </c>
      <c r="CC11" s="6">
        <f t="shared" si="31"/>
        <v>0.42728961321539111</v>
      </c>
      <c r="CD11" s="4">
        <f>'a1'!BC13</f>
        <v>15586.405201819354</v>
      </c>
      <c r="CE11" s="6">
        <f>'a2'!AK12/'a2'!$E$7</f>
        <v>0.99151753732313175</v>
      </c>
      <c r="CF11" s="4">
        <f>'a6'!BL12</f>
        <v>9936.3910336856497</v>
      </c>
      <c r="CG11" s="4">
        <f>'a5'!S13</f>
        <v>7376.2088088116125</v>
      </c>
      <c r="CH11" s="4">
        <f>'a4'!Z12</f>
        <v>1985.171006587861</v>
      </c>
      <c r="CI11" s="6">
        <f>'a3'!J9/'a3'!B$4</f>
        <v>1.0171957671957674</v>
      </c>
      <c r="CJ11" s="4">
        <f t="shared" si="32"/>
        <v>31310.936559276131</v>
      </c>
      <c r="CK11" s="6">
        <f t="shared" si="33"/>
        <v>0.2725727225488091</v>
      </c>
      <c r="CL11" s="6">
        <f t="shared" si="34"/>
        <v>10.351722726337986</v>
      </c>
      <c r="CM11" s="6">
        <f t="shared" si="35"/>
        <v>0.35174467468780507</v>
      </c>
      <c r="CN11" s="4">
        <f>'a1'!BI13</f>
        <v>18738.72244577526</v>
      </c>
      <c r="CO11" s="6">
        <f>'a2'!AO12/'a2'!$E$7</f>
        <v>0.98055683842518782</v>
      </c>
      <c r="CP11" s="4">
        <f>'a6'!BS12</f>
        <v>10584.123345718526</v>
      </c>
      <c r="CQ11" s="4">
        <f>'a5'!U13</f>
        <v>10083.045463312996</v>
      </c>
      <c r="CR11" s="4">
        <f>'a4'!AB12</f>
        <v>2386.6676131009363</v>
      </c>
      <c r="CS11" s="6">
        <f>'a3'!K9/'a3'!B$4</f>
        <v>1.0145502645502646</v>
      </c>
      <c r="CT11" s="4">
        <f t="shared" si="36"/>
        <v>37188.221887413485</v>
      </c>
      <c r="CU11" s="6">
        <f t="shared" si="37"/>
        <v>0.40911288446013777</v>
      </c>
      <c r="CV11" s="6">
        <f t="shared" si="38"/>
        <v>10.523747374198088</v>
      </c>
      <c r="CW11" s="6">
        <f t="shared" si="39"/>
        <v>0.50498455131607478</v>
      </c>
      <c r="CX11" s="4">
        <f>'a1'!BO13</f>
        <v>18104.814155980399</v>
      </c>
      <c r="CY11" s="6">
        <f>'a2'!AS12/'a2'!$E$7</f>
        <v>0.94672497517294263</v>
      </c>
      <c r="CZ11" s="4">
        <f>'a6'!BZ12</f>
        <v>8256.0114370694264</v>
      </c>
      <c r="DA11" s="4">
        <f>'a5'!W13</f>
        <v>8049.2550638805251</v>
      </c>
      <c r="DB11" s="4">
        <f>'a4'!AD12</f>
        <v>2305.9295377434728</v>
      </c>
      <c r="DC11" s="6">
        <f>'a3'!L9/'a3'!B$4</f>
        <v>1.0264550264550265</v>
      </c>
      <c r="DD11" s="4">
        <f t="shared" si="40"/>
        <v>31963.416079017603</v>
      </c>
      <c r="DE11" s="6">
        <f t="shared" si="41"/>
        <v>0.28773102341312345</v>
      </c>
      <c r="DF11" s="6">
        <f t="shared" si="42"/>
        <v>10.372347280245197</v>
      </c>
      <c r="DG11" s="6">
        <f t="shared" si="43"/>
        <v>0.37011706571181946</v>
      </c>
    </row>
    <row r="12" spans="1:111">
      <c r="A12" s="1">
        <v>1987</v>
      </c>
      <c r="B12" s="4">
        <f>'a1'!G14</f>
        <v>17492.531459902919</v>
      </c>
      <c r="C12" s="6">
        <f>'a2'!E13/'a2'!E$7</f>
        <v>0.97647523532382352</v>
      </c>
      <c r="D12" s="4">
        <f>'a6'!H13</f>
        <v>8910.3588295082591</v>
      </c>
      <c r="E12" s="4">
        <f>'a5'!C14</f>
        <v>8955.1209604933774</v>
      </c>
      <c r="F12" s="4">
        <f>'a4'!H13</f>
        <v>2153.0096281698302</v>
      </c>
      <c r="G12" s="6">
        <f>'a3'!B10/'a3'!B$4</f>
        <v>1.0171957671957674</v>
      </c>
      <c r="H12" s="4">
        <f t="shared" si="0"/>
        <v>33357.403222801426</v>
      </c>
      <c r="I12" s="6">
        <f t="shared" si="1"/>
        <v>0.32011591196078826</v>
      </c>
      <c r="J12" s="6">
        <f t="shared" si="2"/>
        <v>10.415035012399789</v>
      </c>
      <c r="K12" s="6">
        <f t="shared" si="3"/>
        <v>0.40814337700082792</v>
      </c>
      <c r="L12" s="4">
        <f>'a1'!M14</f>
        <v>12815.475921438281</v>
      </c>
      <c r="M12" s="6">
        <f>'a2'!I13/'a2'!$E$7</f>
        <v>1.0873806107848831</v>
      </c>
      <c r="N12" s="4">
        <f>'a6'!O13</f>
        <v>7936.764769541237</v>
      </c>
      <c r="O12" s="4">
        <f>'a5'!E14</f>
        <v>7879.4123108942904</v>
      </c>
      <c r="P12" s="4">
        <f>'a4'!L13</f>
        <v>1577.3499171164776</v>
      </c>
      <c r="Q12" s="6">
        <f>'a3'!C10/'a3'!B$4</f>
        <v>1.0052910052910053</v>
      </c>
      <c r="R12" s="4">
        <f t="shared" si="4"/>
        <v>28323.196654347084</v>
      </c>
      <c r="S12" s="6">
        <f t="shared" si="5"/>
        <v>0.20316202226939331</v>
      </c>
      <c r="T12" s="6">
        <f t="shared" si="6"/>
        <v>10.251436417650437</v>
      </c>
      <c r="U12" s="6">
        <f t="shared" si="7"/>
        <v>0.26240944417315004</v>
      </c>
      <c r="V12" s="4">
        <f>'a1'!S14</f>
        <v>14894.162825226795</v>
      </c>
      <c r="W12" s="6">
        <f>'a2'!M13/'a2'!$E$7</f>
        <v>1.0255722314600182</v>
      </c>
      <c r="X12" s="4">
        <f>'a6'!V13</f>
        <v>8107.0502687926883</v>
      </c>
      <c r="Y12" s="4">
        <f>'a5'!G14</f>
        <v>8434.174086044728</v>
      </c>
      <c r="Z12" s="4">
        <f>'a4'!N13</f>
        <v>1833.1981302848214</v>
      </c>
      <c r="AA12" s="6">
        <f>'a3'!D10/'a3'!$B$4</f>
        <v>1.0211640211640214</v>
      </c>
      <c r="AB12" s="4">
        <f t="shared" si="8"/>
        <v>30617.628272948223</v>
      </c>
      <c r="AC12" s="6">
        <f t="shared" si="9"/>
        <v>0.2564658942455319</v>
      </c>
      <c r="AD12" s="6">
        <f t="shared" si="10"/>
        <v>10.329331209417106</v>
      </c>
      <c r="AE12" s="6">
        <f t="shared" si="11"/>
        <v>0.33179826972108223</v>
      </c>
      <c r="AF12" s="4">
        <f>'a1'!Y14</f>
        <v>16095.460415440362</v>
      </c>
      <c r="AG12" s="6">
        <f>'a2'!Q13/'a2'!$E$7</f>
        <v>1.0027252892691152</v>
      </c>
      <c r="AH12" s="4">
        <f>'a6'!AC13</f>
        <v>12247.303928198771</v>
      </c>
      <c r="AI12" s="4">
        <f>'a5'!I14</f>
        <v>8157.7544554889646</v>
      </c>
      <c r="AJ12" s="4">
        <f>'a4'!P13</f>
        <v>1981.0558193766312</v>
      </c>
      <c r="AK12" s="6">
        <f>'a3'!E10/'a3'!B$4</f>
        <v>1.0092592592592593</v>
      </c>
      <c r="AL12" s="4">
        <f t="shared" si="12"/>
        <v>34883.358577944833</v>
      </c>
      <c r="AM12" s="6">
        <f t="shared" si="13"/>
        <v>0.3555666650939141</v>
      </c>
      <c r="AN12" s="6">
        <f t="shared" si="14"/>
        <v>10.459765162892678</v>
      </c>
      <c r="AO12" s="6">
        <f t="shared" si="15"/>
        <v>0.44798907834862861</v>
      </c>
      <c r="AP12" s="4">
        <f>'a1'!AE14</f>
        <v>14365.841861692188</v>
      </c>
      <c r="AQ12" s="6">
        <f>'a2'!U13/'a2'!$E$7</f>
        <v>1.0148283950803496</v>
      </c>
      <c r="AR12" s="4">
        <f>'a6'!AJ13</f>
        <v>9331.2104699026295</v>
      </c>
      <c r="AS12" s="4">
        <f>'a5'!K14</f>
        <v>8800.380375834191</v>
      </c>
      <c r="AT12" s="4">
        <f>'a4'!R13</f>
        <v>1768.1715145624862</v>
      </c>
      <c r="AU12" s="6">
        <f>'a3'!F10/'a3'!B$4</f>
        <v>1.0132275132275133</v>
      </c>
      <c r="AV12" s="4">
        <f t="shared" si="16"/>
        <v>31351.573036887028</v>
      </c>
      <c r="AW12" s="6">
        <f t="shared" si="17"/>
        <v>0.27351678276074654</v>
      </c>
      <c r="AX12" s="6">
        <f t="shared" si="18"/>
        <v>10.353019721417478</v>
      </c>
      <c r="AY12" s="6">
        <f t="shared" si="19"/>
        <v>0.35290004031965655</v>
      </c>
      <c r="AZ12" s="4">
        <f>'a1'!AK14</f>
        <v>15605.757843132629</v>
      </c>
      <c r="BA12" s="6">
        <f>'a2'!Y13/'a2'!$E$7</f>
        <v>0.96854626031874846</v>
      </c>
      <c r="BB12" s="4">
        <f>'a6'!AQ13</f>
        <v>8372.3966501099658</v>
      </c>
      <c r="BC12" s="4">
        <f>'a5'!M14</f>
        <v>9104.3990739628734</v>
      </c>
      <c r="BD12" s="4">
        <f>'a4'!T13</f>
        <v>1920.7824189522919</v>
      </c>
      <c r="BE12" s="6">
        <f>'a3'!G10/'a3'!B$4</f>
        <v>1.0066137566137565</v>
      </c>
      <c r="BF12" s="4">
        <f t="shared" si="20"/>
        <v>30873.761648655778</v>
      </c>
      <c r="BG12" s="6">
        <f t="shared" si="21"/>
        <v>0.2624163442641102</v>
      </c>
      <c r="BH12" s="6">
        <f t="shared" si="22"/>
        <v>10.337661964580347</v>
      </c>
      <c r="BI12" s="6">
        <f t="shared" si="23"/>
        <v>0.33921932193258625</v>
      </c>
      <c r="BJ12" s="4">
        <f>'a1'!AQ14</f>
        <v>18828.391322008996</v>
      </c>
      <c r="BK12" s="6">
        <f>'a2'!AC13/'a2'!$E$7</f>
        <v>0.97555914188836346</v>
      </c>
      <c r="BL12" s="4">
        <f>'a6'!AX13</f>
        <v>8421.3694843952617</v>
      </c>
      <c r="BM12" s="4">
        <f>'a5'!O14</f>
        <v>8754.765146155818</v>
      </c>
      <c r="BN12" s="4">
        <f>'a4'!V13</f>
        <v>2317.4294636632098</v>
      </c>
      <c r="BO12" s="6">
        <f>'a3'!H10/'a3'!B$4</f>
        <v>1.0211640211640214</v>
      </c>
      <c r="BP12" s="4">
        <f t="shared" si="24"/>
        <v>33930.129568720527</v>
      </c>
      <c r="BQ12" s="6">
        <f t="shared" si="25"/>
        <v>0.33342139972199947</v>
      </c>
      <c r="BR12" s="6">
        <f t="shared" si="26"/>
        <v>10.43205867647775</v>
      </c>
      <c r="BS12" s="6">
        <f t="shared" si="27"/>
        <v>0.42330808865999264</v>
      </c>
      <c r="BT12" s="4">
        <f>'a1'!AW14</f>
        <v>16788.46803408314</v>
      </c>
      <c r="BU12" s="6">
        <f>'a2'!AG13/'a2'!$E$7</f>
        <v>0.98562353573958483</v>
      </c>
      <c r="BV12" s="4">
        <f>'a6'!BE13</f>
        <v>9191.8725015667715</v>
      </c>
      <c r="BW12" s="4">
        <f>'a5'!Q14</f>
        <v>9719.3513965092006</v>
      </c>
      <c r="BX12" s="4">
        <f>'a4'!X13</f>
        <v>2066.3523402806004</v>
      </c>
      <c r="BY12" s="6">
        <f>'a3'!I10/'a3'!B$4</f>
        <v>1.0158730158730158</v>
      </c>
      <c r="BZ12" s="4">
        <f t="shared" si="28"/>
        <v>33922.012222170808</v>
      </c>
      <c r="CA12" s="6">
        <f t="shared" si="29"/>
        <v>0.3332328188125645</v>
      </c>
      <c r="CB12" s="6">
        <f t="shared" si="30"/>
        <v>10.431819410733906</v>
      </c>
      <c r="CC12" s="6">
        <f t="shared" si="31"/>
        <v>0.42309495028985766</v>
      </c>
      <c r="CD12" s="4">
        <f>'a1'!BC14</f>
        <v>15866.591660139098</v>
      </c>
      <c r="CE12" s="6">
        <f>'a2'!AK13/'a2'!$E$7</f>
        <v>0.98963454804830031</v>
      </c>
      <c r="CF12" s="4">
        <f>'a6'!BL13</f>
        <v>8573.564306750317</v>
      </c>
      <c r="CG12" s="4">
        <f>'a5'!S14</f>
        <v>7459.9150696560218</v>
      </c>
      <c r="CH12" s="4">
        <f>'a4'!Z13</f>
        <v>1952.8862754269528</v>
      </c>
      <c r="CI12" s="6">
        <f>'a3'!J10/'a3'!B$4</f>
        <v>1.0251322751322751</v>
      </c>
      <c r="CJ12" s="4">
        <f t="shared" si="32"/>
        <v>30531.227890094913</v>
      </c>
      <c r="CK12" s="6">
        <f t="shared" si="33"/>
        <v>0.25445865423499281</v>
      </c>
      <c r="CL12" s="6">
        <f t="shared" si="34"/>
        <v>10.32650530405199</v>
      </c>
      <c r="CM12" s="6">
        <f t="shared" si="35"/>
        <v>0.32928094795992574</v>
      </c>
      <c r="CN12" s="4">
        <f>'a1'!BI14</f>
        <v>19117.718754365746</v>
      </c>
      <c r="CO12" s="6">
        <f>'a2'!AO13/'a2'!$E$7</f>
        <v>0.97640569235214536</v>
      </c>
      <c r="CP12" s="4">
        <f>'a6'!BS13</f>
        <v>10043.756772170587</v>
      </c>
      <c r="CQ12" s="4">
        <f>'a5'!U14</f>
        <v>10397.487399451078</v>
      </c>
      <c r="CR12" s="4">
        <f>'a4'!AB13</f>
        <v>2353.040361318911</v>
      </c>
      <c r="CS12" s="6">
        <f>'a3'!K10/'a3'!B$4</f>
        <v>1.0224867724867726</v>
      </c>
      <c r="CT12" s="4">
        <f t="shared" si="36"/>
        <v>37581.351249149797</v>
      </c>
      <c r="CU12" s="6">
        <f t="shared" si="37"/>
        <v>0.41824600352900304</v>
      </c>
      <c r="CV12" s="6">
        <f t="shared" si="38"/>
        <v>10.534263228924274</v>
      </c>
      <c r="CW12" s="6">
        <f t="shared" si="39"/>
        <v>0.51435209428696416</v>
      </c>
      <c r="CX12" s="4">
        <f>'a1'!BO14</f>
        <v>18829.967746390124</v>
      </c>
      <c r="CY12" s="6">
        <f>'a2'!AS13/'a2'!$E$7</f>
        <v>0.94277267002504528</v>
      </c>
      <c r="CZ12" s="4">
        <f>'a6'!BZ13</f>
        <v>8442.1107027315393</v>
      </c>
      <c r="DA12" s="4">
        <f>'a5'!W14</f>
        <v>8731.1137453969586</v>
      </c>
      <c r="DB12" s="4">
        <f>'a4'!AD13</f>
        <v>2317.6234925765452</v>
      </c>
      <c r="DC12" s="6">
        <f>'a3'!L10/'a3'!B$4</f>
        <v>1.0277777777777779</v>
      </c>
      <c r="DD12" s="4">
        <f t="shared" si="40"/>
        <v>33513.75714442115</v>
      </c>
      <c r="DE12" s="6">
        <f t="shared" si="41"/>
        <v>0.3237483015048559</v>
      </c>
      <c r="DF12" s="6">
        <f t="shared" si="42"/>
        <v>10.419711294542493</v>
      </c>
      <c r="DG12" s="6">
        <f t="shared" si="43"/>
        <v>0.41230901784091073</v>
      </c>
    </row>
    <row r="13" spans="1:111">
      <c r="A13" s="1">
        <v>1988</v>
      </c>
      <c r="B13" s="4">
        <f>'a1'!G15</f>
        <v>17986.023830398219</v>
      </c>
      <c r="C13" s="6">
        <f>'a2'!E14/'a2'!E$7</f>
        <v>0.97105107932999557</v>
      </c>
      <c r="D13" s="4">
        <f>'a6'!H14</f>
        <v>9204.1543614158491</v>
      </c>
      <c r="E13" s="4">
        <f>'a5'!C15</f>
        <v>9356.2339375662923</v>
      </c>
      <c r="F13" s="4">
        <f>'a4'!H14</f>
        <v>2207.7466707901672</v>
      </c>
      <c r="G13" s="6">
        <f>'a3'!B11/'a3'!B$4</f>
        <v>1.0185185185185186</v>
      </c>
      <c r="H13" s="4">
        <f t="shared" si="0"/>
        <v>34444.24854602843</v>
      </c>
      <c r="I13" s="6">
        <f t="shared" si="1"/>
        <v>0.34536533037774575</v>
      </c>
      <c r="J13" s="6">
        <f t="shared" si="2"/>
        <v>10.447097311735568</v>
      </c>
      <c r="K13" s="6">
        <f t="shared" si="3"/>
        <v>0.436704532949998</v>
      </c>
      <c r="L13" s="4">
        <f>'a1'!M15</f>
        <v>13400.419491392775</v>
      </c>
      <c r="M13" s="6">
        <f>'a2'!I14/'a2'!$E$7</f>
        <v>1.0722622575363214</v>
      </c>
      <c r="N13" s="4">
        <f>'a6'!O14</f>
        <v>8467.5260180028308</v>
      </c>
      <c r="O13" s="4">
        <f>'a5'!E15</f>
        <v>8049.7916930150905</v>
      </c>
      <c r="P13" s="4">
        <f>'a4'!L14</f>
        <v>1644.8733638011113</v>
      </c>
      <c r="Q13" s="6">
        <f>'a3'!C11/'a3'!B$4</f>
        <v>1.0092592592592593</v>
      </c>
      <c r="R13" s="4">
        <f t="shared" si="4"/>
        <v>29511.960332648683</v>
      </c>
      <c r="S13" s="6">
        <f t="shared" si="5"/>
        <v>0.23077919176983136</v>
      </c>
      <c r="T13" s="6">
        <f t="shared" si="6"/>
        <v>10.292550895166388</v>
      </c>
      <c r="U13" s="6">
        <f t="shared" si="7"/>
        <v>0.29903429730061459</v>
      </c>
      <c r="V13" s="4">
        <f>'a1'!S15</f>
        <v>15244.916427538306</v>
      </c>
      <c r="W13" s="6">
        <f>'a2'!M14/'a2'!$E$7</f>
        <v>1.016915059445535</v>
      </c>
      <c r="X13" s="4">
        <f>'a6'!V14</f>
        <v>9603.3124147357776</v>
      </c>
      <c r="Y13" s="4">
        <f>'a5'!G15</f>
        <v>9225.1002570974033</v>
      </c>
      <c r="Z13" s="4">
        <f>'a4'!N14</f>
        <v>1871.2814909367796</v>
      </c>
      <c r="AA13" s="6">
        <f>'a3'!D11/'a3'!$B$4</f>
        <v>1.0185185185185186</v>
      </c>
      <c r="AB13" s="4">
        <f t="shared" si="8"/>
        <v>33061.025836716304</v>
      </c>
      <c r="AC13" s="6">
        <f t="shared" si="9"/>
        <v>0.31323051946687919</v>
      </c>
      <c r="AD13" s="6">
        <f t="shared" si="10"/>
        <v>10.406110400437356</v>
      </c>
      <c r="AE13" s="6">
        <f t="shared" si="11"/>
        <v>0.40019331604682656</v>
      </c>
      <c r="AF13" s="4">
        <f>'a1'!Y15</f>
        <v>16517.761609244597</v>
      </c>
      <c r="AG13" s="6">
        <f>'a2'!Q14/'a2'!$E$7</f>
        <v>0.99267916753969387</v>
      </c>
      <c r="AH13" s="4">
        <f>'a6'!AC14</f>
        <v>12862.770928142343</v>
      </c>
      <c r="AI13" s="4">
        <f>'a5'!I15</f>
        <v>8706.7226042317634</v>
      </c>
      <c r="AJ13" s="4">
        <f>'a4'!P14</f>
        <v>2027.5205651669594</v>
      </c>
      <c r="AK13" s="6">
        <f>'a3'!E11/'a3'!B$4</f>
        <v>1.0066137566137565</v>
      </c>
      <c r="AL13" s="4">
        <f t="shared" si="12"/>
        <v>36176.501358783586</v>
      </c>
      <c r="AM13" s="6">
        <f t="shared" si="13"/>
        <v>0.38560875337315492</v>
      </c>
      <c r="AN13" s="6">
        <f t="shared" si="14"/>
        <v>10.496165053300079</v>
      </c>
      <c r="AO13" s="6">
        <f t="shared" si="15"/>
        <v>0.48041416850110957</v>
      </c>
      <c r="AP13" s="4">
        <f>'a1'!AE15</f>
        <v>14816.204307803529</v>
      </c>
      <c r="AQ13" s="6">
        <f>'a2'!U14/'a2'!$E$7</f>
        <v>1.0050952201402217</v>
      </c>
      <c r="AR13" s="4">
        <f>'a6'!AJ14</f>
        <v>9403.1056118209308</v>
      </c>
      <c r="AS13" s="4">
        <f>'a5'!K15</f>
        <v>8771.6827122976538</v>
      </c>
      <c r="AT13" s="4">
        <f>'a4'!R14</f>
        <v>1818.6579781472442</v>
      </c>
      <c r="AU13" s="6">
        <f>'a3'!F11/'a3'!B$4</f>
        <v>1.0158730158730158</v>
      </c>
      <c r="AV13" s="4">
        <f t="shared" si="16"/>
        <v>31743.823722022225</v>
      </c>
      <c r="AW13" s="6">
        <f t="shared" si="17"/>
        <v>0.28262948855397763</v>
      </c>
      <c r="AX13" s="6">
        <f t="shared" si="18"/>
        <v>10.365453456957482</v>
      </c>
      <c r="AY13" s="6">
        <f t="shared" si="19"/>
        <v>0.36397603509063964</v>
      </c>
      <c r="AZ13" s="4">
        <f>'a1'!AK15</f>
        <v>16006.694088716567</v>
      </c>
      <c r="BA13" s="6">
        <f>'a2'!Y14/'a2'!$E$7</f>
        <v>0.96080396954848468</v>
      </c>
      <c r="BB13" s="4">
        <f>'a6'!AQ14</f>
        <v>8544.2911653894098</v>
      </c>
      <c r="BC13" s="4">
        <f>'a5'!M15</f>
        <v>9394.8446553944032</v>
      </c>
      <c r="BD13" s="4">
        <f>'a4'!T14</f>
        <v>1964.7880998019471</v>
      </c>
      <c r="BE13" s="6">
        <f>'a3'!G11/'a3'!B$4</f>
        <v>1.0119047619047621</v>
      </c>
      <c r="BF13" s="4">
        <f t="shared" si="20"/>
        <v>31726.900594825787</v>
      </c>
      <c r="BG13" s="6">
        <f t="shared" si="21"/>
        <v>0.2822363331431989</v>
      </c>
      <c r="BH13" s="6">
        <f t="shared" si="22"/>
        <v>10.364920199214495</v>
      </c>
      <c r="BI13" s="6">
        <f t="shared" si="23"/>
        <v>0.36350100810024683</v>
      </c>
      <c r="BJ13" s="4">
        <f>'a1'!AQ15</f>
        <v>19402.416192514804</v>
      </c>
      <c r="BK13" s="6">
        <f>'a2'!AC14/'a2'!$E$7</f>
        <v>0.97066913371721564</v>
      </c>
      <c r="BL13" s="4">
        <f>'a6'!AX14</f>
        <v>8875.254938699296</v>
      </c>
      <c r="BM13" s="4">
        <f>'a5'!O15</f>
        <v>9202.164918892362</v>
      </c>
      <c r="BN13" s="4">
        <f>'a4'!V14</f>
        <v>2381.6058600963943</v>
      </c>
      <c r="BO13" s="6">
        <f>'a3'!H11/'a3'!B$4</f>
        <v>1.0211640211640214</v>
      </c>
      <c r="BP13" s="4">
        <f t="shared" si="24"/>
        <v>35259.91597574162</v>
      </c>
      <c r="BQ13" s="6">
        <f t="shared" si="25"/>
        <v>0.36431478692116875</v>
      </c>
      <c r="BR13" s="6">
        <f t="shared" si="26"/>
        <v>10.470502072958142</v>
      </c>
      <c r="BS13" s="6">
        <f t="shared" si="27"/>
        <v>0.45755353782735775</v>
      </c>
      <c r="BT13" s="4">
        <f>'a1'!AW15</f>
        <v>17022.153024265255</v>
      </c>
      <c r="BU13" s="6">
        <f>'a2'!AG14/'a2'!$E$7</f>
        <v>0.9814371770000242</v>
      </c>
      <c r="BV13" s="4">
        <f>'a6'!BE14</f>
        <v>8957.6781528920383</v>
      </c>
      <c r="BW13" s="4">
        <f>'a5'!Q15</f>
        <v>9861.1821151564436</v>
      </c>
      <c r="BX13" s="4">
        <f>'a4'!X14</f>
        <v>2089.4335525947286</v>
      </c>
      <c r="BY13" s="6">
        <f>'a3'!I11/'a3'!B$4</f>
        <v>1.0145502645502646</v>
      </c>
      <c r="BZ13" s="4">
        <f t="shared" si="28"/>
        <v>33922.097359102074</v>
      </c>
      <c r="CA13" s="6">
        <f t="shared" si="29"/>
        <v>0.33323479670026784</v>
      </c>
      <c r="CB13" s="6">
        <f t="shared" si="30"/>
        <v>10.431821920514986</v>
      </c>
      <c r="CC13" s="6">
        <f t="shared" si="31"/>
        <v>0.42309718600751683</v>
      </c>
      <c r="CD13" s="4">
        <f>'a1'!BC15</f>
        <v>16023.730214690364</v>
      </c>
      <c r="CE13" s="6">
        <f>'a2'!AK14/'a2'!$E$7</f>
        <v>0.98744069845886506</v>
      </c>
      <c r="CF13" s="4">
        <f>'a6'!BL14</f>
        <v>7529.8583401496326</v>
      </c>
      <c r="CG13" s="4">
        <f>'a5'!S15</f>
        <v>7635.5473649282112</v>
      </c>
      <c r="CH13" s="4">
        <f>'a4'!Z14</f>
        <v>1966.8792485047661</v>
      </c>
      <c r="CI13" s="6">
        <f>'a3'!J11/'a3'!B$4</f>
        <v>1.0224867724867726</v>
      </c>
      <c r="CJ13" s="4">
        <f t="shared" si="32"/>
        <v>29673.598656655067</v>
      </c>
      <c r="CK13" s="6">
        <f t="shared" si="33"/>
        <v>0.23453434771321346</v>
      </c>
      <c r="CL13" s="6">
        <f t="shared" si="34"/>
        <v>10.298012995335196</v>
      </c>
      <c r="CM13" s="6">
        <f t="shared" si="35"/>
        <v>0.30389994630156525</v>
      </c>
      <c r="CN13" s="4">
        <f>'a1'!BI15</f>
        <v>19663.650862528666</v>
      </c>
      <c r="CO13" s="6">
        <f>'a2'!AO14/'a2'!$E$7</f>
        <v>0.97082726382165563</v>
      </c>
      <c r="CP13" s="4">
        <f>'a6'!BS14</f>
        <v>10319.966644327389</v>
      </c>
      <c r="CQ13" s="4">
        <f>'a5'!U15</f>
        <v>10830.059601791538</v>
      </c>
      <c r="CR13" s="4">
        <f>'a4'!AB14</f>
        <v>2413.6718674839371</v>
      </c>
      <c r="CS13" s="6">
        <f>'a3'!K11/'a3'!B$4</f>
        <v>1.0211640211640214</v>
      </c>
      <c r="CT13" s="4">
        <f t="shared" si="36"/>
        <v>38626.92068388292</v>
      </c>
      <c r="CU13" s="6">
        <f t="shared" si="37"/>
        <v>0.4425365070416582</v>
      </c>
      <c r="CV13" s="6">
        <f t="shared" si="38"/>
        <v>10.561704739407299</v>
      </c>
      <c r="CW13" s="6">
        <f t="shared" si="39"/>
        <v>0.53879704292206809</v>
      </c>
      <c r="CX13" s="4">
        <f>'a1'!BO15</f>
        <v>19352.688697463465</v>
      </c>
      <c r="CY13" s="6">
        <f>'a2'!AS14/'a2'!$E$7</f>
        <v>0.94327264295121138</v>
      </c>
      <c r="CZ13" s="4">
        <f>'a6'!BZ14</f>
        <v>8714.8390443758071</v>
      </c>
      <c r="DA13" s="4">
        <f>'a5'!W15</f>
        <v>9350.5425318950874</v>
      </c>
      <c r="DB13" s="4">
        <f>'a4'!AD14</f>
        <v>2375.5019144616299</v>
      </c>
      <c r="DC13" s="6">
        <f>'a3'!L11/'a3'!B$4</f>
        <v>1.0277777777777779</v>
      </c>
      <c r="DD13" s="4">
        <f t="shared" si="40"/>
        <v>34887.650963168715</v>
      </c>
      <c r="DE13" s="6">
        <f t="shared" si="41"/>
        <v>0.3556663851076165</v>
      </c>
      <c r="DF13" s="6">
        <f t="shared" si="42"/>
        <v>10.459888204977279</v>
      </c>
      <c r="DG13" s="6">
        <f t="shared" si="43"/>
        <v>0.44809868446669887</v>
      </c>
    </row>
    <row r="14" spans="1:111">
      <c r="A14" s="1">
        <v>1989</v>
      </c>
      <c r="B14" s="4">
        <f>'a1'!G16</f>
        <v>18280.932783087563</v>
      </c>
      <c r="C14" s="6">
        <f>'a2'!E15/'a2'!E$7</f>
        <v>0.97033374239485171</v>
      </c>
      <c r="D14" s="4">
        <f>'a6'!H15</f>
        <v>9285.5649065513862</v>
      </c>
      <c r="E14" s="4">
        <f>'a5'!C16</f>
        <v>9623.5884544397795</v>
      </c>
      <c r="F14" s="4">
        <f>'a4'!H15</f>
        <v>2199.6451049292823</v>
      </c>
      <c r="G14" s="6">
        <f>'a3'!B12/'a3'!B$4</f>
        <v>1.0224867724867726</v>
      </c>
      <c r="H14" s="4">
        <f t="shared" si="0"/>
        <v>35222.741084061759</v>
      </c>
      <c r="I14" s="6">
        <f t="shared" si="1"/>
        <v>0.36345114572534259</v>
      </c>
      <c r="J14" s="6">
        <f t="shared" si="2"/>
        <v>10.469447206507933</v>
      </c>
      <c r="K14" s="6">
        <f t="shared" si="3"/>
        <v>0.45661386082932182</v>
      </c>
      <c r="L14" s="4">
        <f>'a1'!M16</f>
        <v>13724.718194921177</v>
      </c>
      <c r="M14" s="6">
        <f>'a2'!I15/'a2'!$E$7</f>
        <v>1.0679359323004813</v>
      </c>
      <c r="N14" s="4">
        <f>'a6'!O15</f>
        <v>8514.4489984529409</v>
      </c>
      <c r="O14" s="4">
        <f>'a5'!E16</f>
        <v>8083.2582668337636</v>
      </c>
      <c r="P14" s="4">
        <f>'a4'!L15</f>
        <v>1651.4206114209758</v>
      </c>
      <c r="Q14" s="6">
        <f>'a3'!C12/'a3'!B$4</f>
        <v>1.0079365079365081</v>
      </c>
      <c r="R14" s="4">
        <f t="shared" si="4"/>
        <v>29838.354044562486</v>
      </c>
      <c r="S14" s="6">
        <f t="shared" si="5"/>
        <v>0.23836191879147045</v>
      </c>
      <c r="T14" s="6">
        <f t="shared" si="6"/>
        <v>10.303549893431835</v>
      </c>
      <c r="U14" s="6">
        <f t="shared" si="7"/>
        <v>0.30883222543590427</v>
      </c>
      <c r="V14" s="4">
        <f>'a1'!S16</f>
        <v>15397.263220978388</v>
      </c>
      <c r="W14" s="6">
        <f>'a2'!M15/'a2'!$E$7</f>
        <v>1.0203072723001847</v>
      </c>
      <c r="X14" s="4">
        <f>'a6'!V15</f>
        <v>9297.2716465250105</v>
      </c>
      <c r="Y14" s="4">
        <f>'a5'!G16</f>
        <v>10058.857917786443</v>
      </c>
      <c r="Z14" s="4">
        <f>'a4'!N15</f>
        <v>1852.6688476567197</v>
      </c>
      <c r="AA14" s="6">
        <f>'a3'!D12/'a3'!$B$4</f>
        <v>1.0171957671957674</v>
      </c>
      <c r="AB14" s="4">
        <f t="shared" si="8"/>
        <v>33784.530254815618</v>
      </c>
      <c r="AC14" s="6">
        <f t="shared" si="9"/>
        <v>0.33003885952107048</v>
      </c>
      <c r="AD14" s="6">
        <f t="shared" si="10"/>
        <v>10.427758291932699</v>
      </c>
      <c r="AE14" s="6">
        <f t="shared" si="11"/>
        <v>0.41947729809983059</v>
      </c>
      <c r="AF14" s="4">
        <f>'a1'!Y16</f>
        <v>16698.733516182601</v>
      </c>
      <c r="AG14" s="6">
        <f>'a2'!Q15/'a2'!$E$7</f>
        <v>0.99044183550063758</v>
      </c>
      <c r="AH14" s="4">
        <f>'a6'!AC15</f>
        <v>12684.050922077087</v>
      </c>
      <c r="AI14" s="4">
        <f>'a5'!I16</f>
        <v>9172.6179698068645</v>
      </c>
      <c r="AJ14" s="4">
        <f>'a4'!P15</f>
        <v>2009.2676819736034</v>
      </c>
      <c r="AK14" s="6">
        <f>'a3'!E12/'a3'!B$4</f>
        <v>1.0092592592592593</v>
      </c>
      <c r="AL14" s="4">
        <f t="shared" si="12"/>
        <v>36723.437757216248</v>
      </c>
      <c r="AM14" s="6">
        <f t="shared" si="13"/>
        <v>0.39831509315891822</v>
      </c>
      <c r="AN14" s="6">
        <f t="shared" si="14"/>
        <v>10.511170461191492</v>
      </c>
      <c r="AO14" s="6">
        <f t="shared" si="15"/>
        <v>0.49378101379125111</v>
      </c>
      <c r="AP14" s="4">
        <f>'a1'!AE16</f>
        <v>15076.26552618656</v>
      </c>
      <c r="AQ14" s="6">
        <f>'a2'!U15/'a2'!$E$7</f>
        <v>1.0008815926610257</v>
      </c>
      <c r="AR14" s="4">
        <f>'a6'!AJ15</f>
        <v>9710.9725208067921</v>
      </c>
      <c r="AS14" s="4">
        <f>'a5'!K16</f>
        <v>8610.737073227845</v>
      </c>
      <c r="AT14" s="4">
        <f>'a4'!R15</f>
        <v>1814.0449428253617</v>
      </c>
      <c r="AU14" s="6">
        <f>'a3'!F12/'a3'!B$4</f>
        <v>1.0171957671957674</v>
      </c>
      <c r="AV14" s="4">
        <f t="shared" si="16"/>
        <v>32140.559763989284</v>
      </c>
      <c r="AW14" s="6">
        <f t="shared" si="17"/>
        <v>0.29184639744674523</v>
      </c>
      <c r="AX14" s="6">
        <f t="shared" si="18"/>
        <v>10.377874055567633</v>
      </c>
      <c r="AY14" s="6">
        <f t="shared" si="19"/>
        <v>0.37504032746004817</v>
      </c>
      <c r="AZ14" s="4">
        <f>'a1'!AK16</f>
        <v>16187.282025689634</v>
      </c>
      <c r="BA14" s="6">
        <f>'a2'!Y15/'a2'!$E$7</f>
        <v>0.95753010154709295</v>
      </c>
      <c r="BB14" s="4">
        <f>'a6'!AQ15</f>
        <v>8498.2388207685999</v>
      </c>
      <c r="BC14" s="4">
        <f>'a5'!M16</f>
        <v>9597.7220266194036</v>
      </c>
      <c r="BD14" s="4">
        <f>'a4'!T15</f>
        <v>1947.7275088970721</v>
      </c>
      <c r="BE14" s="6">
        <f>'a3'!G12/'a3'!B$4</f>
        <v>1.0145502645502646</v>
      </c>
      <c r="BF14" s="4">
        <f t="shared" si="20"/>
        <v>32108.530540510816</v>
      </c>
      <c r="BG14" s="6">
        <f t="shared" si="21"/>
        <v>0.29110229959961381</v>
      </c>
      <c r="BH14" s="6">
        <f t="shared" si="22"/>
        <v>10.376877022738686</v>
      </c>
      <c r="BI14" s="6">
        <f t="shared" si="23"/>
        <v>0.37415216875952079</v>
      </c>
      <c r="BJ14" s="4">
        <f>'a1'!AQ16</f>
        <v>19605.762668750474</v>
      </c>
      <c r="BK14" s="6">
        <f>'a2'!AC15/'a2'!$E$7</f>
        <v>0.97392812294190945</v>
      </c>
      <c r="BL14" s="4">
        <f>'a6'!AX15</f>
        <v>8865.6035285251382</v>
      </c>
      <c r="BM14" s="4">
        <f>'a5'!O16</f>
        <v>9519.257122160463</v>
      </c>
      <c r="BN14" s="4">
        <f>'a4'!V15</f>
        <v>2359.0546715766936</v>
      </c>
      <c r="BO14" s="6">
        <f>'a3'!H12/'a3'!B$4</f>
        <v>1.0251322751322751</v>
      </c>
      <c r="BP14" s="4">
        <f t="shared" si="24"/>
        <v>36003.065411105104</v>
      </c>
      <c r="BQ14" s="6">
        <f t="shared" si="25"/>
        <v>0.38157951690510522</v>
      </c>
      <c r="BR14" s="6">
        <f t="shared" si="26"/>
        <v>10.49135936412164</v>
      </c>
      <c r="BS14" s="6">
        <f t="shared" si="27"/>
        <v>0.47613325163263531</v>
      </c>
      <c r="BT14" s="4">
        <f>'a1'!AW16</f>
        <v>17275.899807210055</v>
      </c>
      <c r="BU14" s="6">
        <f>'a2'!AG15/'a2'!$E$7</f>
        <v>0.97868627809220221</v>
      </c>
      <c r="BV14" s="4">
        <f>'a6'!BE15</f>
        <v>9701.0820373639654</v>
      </c>
      <c r="BW14" s="4">
        <f>'a5'!Q16</f>
        <v>9971.9721883031343</v>
      </c>
      <c r="BX14" s="4">
        <f>'a4'!X15</f>
        <v>2078.7149591914949</v>
      </c>
      <c r="BY14" s="6">
        <f>'a3'!I12/'a3'!B$4</f>
        <v>1.0224867724867726</v>
      </c>
      <c r="BZ14" s="4">
        <f t="shared" si="28"/>
        <v>35277.864543854601</v>
      </c>
      <c r="CA14" s="6">
        <f t="shared" si="29"/>
        <v>0.36473176521291345</v>
      </c>
      <c r="CB14" s="6">
        <f t="shared" si="30"/>
        <v>10.471010979486479</v>
      </c>
      <c r="CC14" s="6">
        <f t="shared" si="31"/>
        <v>0.45800687271039769</v>
      </c>
      <c r="CD14" s="4">
        <f>'a1'!BC16</f>
        <v>16256.98055499152</v>
      </c>
      <c r="CE14" s="6">
        <f>'a2'!AK15/'a2'!$E$7</f>
        <v>0.98703616105414094</v>
      </c>
      <c r="CF14" s="4">
        <f>'a6'!BL15</f>
        <v>9647.1708827320854</v>
      </c>
      <c r="CG14" s="4">
        <f>'a5'!S16</f>
        <v>7851.4991410252624</v>
      </c>
      <c r="CH14" s="4">
        <f>'a4'!Z15</f>
        <v>1956.1139534302254</v>
      </c>
      <c r="CI14" s="6">
        <f>'a3'!J12/'a3'!B$4</f>
        <v>1.0317460317460319</v>
      </c>
      <c r="CJ14" s="4">
        <f t="shared" si="32"/>
        <v>32591.602279329451</v>
      </c>
      <c r="CK14" s="6">
        <f t="shared" si="33"/>
        <v>0.30232494572797308</v>
      </c>
      <c r="CL14" s="6">
        <f t="shared" si="34"/>
        <v>10.391809935376955</v>
      </c>
      <c r="CM14" s="6">
        <f t="shared" si="35"/>
        <v>0.38745443514317307</v>
      </c>
      <c r="CN14" s="4">
        <f>'a1'!BI16</f>
        <v>20173.916524071126</v>
      </c>
      <c r="CO14" s="6">
        <f>'a2'!AO15/'a2'!$E$7</f>
        <v>0.96997377290632103</v>
      </c>
      <c r="CP14" s="4">
        <f>'a6'!BS15</f>
        <v>10064.606007918796</v>
      </c>
      <c r="CQ14" s="4">
        <f>'a5'!U16</f>
        <v>11014.042983087515</v>
      </c>
      <c r="CR14" s="4">
        <f>'a4'!AB15</f>
        <v>2427.4175314773083</v>
      </c>
      <c r="CS14" s="6">
        <f>'a3'!K12/'a3'!B$4</f>
        <v>1.0277777777777779</v>
      </c>
      <c r="CT14" s="4">
        <f t="shared" si="36"/>
        <v>39281.051423142773</v>
      </c>
      <c r="CU14" s="6">
        <f t="shared" si="37"/>
        <v>0.45773316877630699</v>
      </c>
      <c r="CV14" s="6">
        <f t="shared" si="38"/>
        <v>10.57849752950178</v>
      </c>
      <c r="CW14" s="6">
        <f t="shared" si="39"/>
        <v>0.55375609160685568</v>
      </c>
      <c r="CX14" s="4">
        <f>'a1'!BO16</f>
        <v>19989.833345064089</v>
      </c>
      <c r="CY14" s="6">
        <f>'a2'!AS15/'a2'!$E$7</f>
        <v>0.93968724688148186</v>
      </c>
      <c r="CZ14" s="4">
        <f>'a6'!BZ15</f>
        <v>8786.5652415588938</v>
      </c>
      <c r="DA14" s="4">
        <f>'a5'!W16</f>
        <v>9887.1416698705907</v>
      </c>
      <c r="DB14" s="4">
        <f>'a4'!AD15</f>
        <v>2405.2678048519115</v>
      </c>
      <c r="DC14" s="6">
        <f>'a3'!L12/'a3'!B$4</f>
        <v>1.0304232804232807</v>
      </c>
      <c r="DD14" s="4">
        <f t="shared" si="40"/>
        <v>36119.046577571127</v>
      </c>
      <c r="DE14" s="6">
        <f t="shared" si="41"/>
        <v>0.38427397299559318</v>
      </c>
      <c r="DF14" s="6">
        <f t="shared" si="42"/>
        <v>10.494575611212751</v>
      </c>
      <c r="DG14" s="6">
        <f t="shared" si="43"/>
        <v>0.47899829053013443</v>
      </c>
    </row>
    <row r="15" spans="1:111">
      <c r="A15" s="1">
        <v>1990</v>
      </c>
      <c r="B15" s="4">
        <f>'a1'!G17</f>
        <v>18242.731663826889</v>
      </c>
      <c r="C15" s="6">
        <f>'a2'!E16/'a2'!E$7</f>
        <v>0.96694046017397839</v>
      </c>
      <c r="D15" s="4">
        <f>'a6'!H16</f>
        <v>9132.5332869396534</v>
      </c>
      <c r="E15" s="4">
        <f>'a5'!C17</f>
        <v>9950.0688945086658</v>
      </c>
      <c r="F15" s="4">
        <f>'a4'!H16</f>
        <v>2271.0774657291126</v>
      </c>
      <c r="G15" s="6">
        <f>'a3'!B13/'a3'!B$4</f>
        <v>1.0264550264550265</v>
      </c>
      <c r="H15" s="4">
        <f t="shared" si="0"/>
        <v>35362.566416511407</v>
      </c>
      <c r="I15" s="6">
        <f t="shared" si="1"/>
        <v>0.36669954570357383</v>
      </c>
      <c r="J15" s="6">
        <f t="shared" si="2"/>
        <v>10.473409093770275</v>
      </c>
      <c r="K15" s="6">
        <f t="shared" si="3"/>
        <v>0.46014311737975616</v>
      </c>
      <c r="L15" s="4">
        <f>'a1'!M17</f>
        <v>13778.041041415527</v>
      </c>
      <c r="M15" s="6">
        <f>'a2'!I16/'a2'!$E$7</f>
        <v>1.0546114393716961</v>
      </c>
      <c r="N15" s="4">
        <f>'a6'!O16</f>
        <v>8739.9163456479127</v>
      </c>
      <c r="O15" s="4">
        <f>'a5'!E17</f>
        <v>8076.2962923493142</v>
      </c>
      <c r="P15" s="4">
        <f>'a4'!L16</f>
        <v>1715.258389350533</v>
      </c>
      <c r="Q15" s="6">
        <f>'a3'!C13/'a3'!B$4</f>
        <v>1.0066137566137565</v>
      </c>
      <c r="R15" s="4">
        <f t="shared" si="4"/>
        <v>29827.409035272201</v>
      </c>
      <c r="S15" s="6">
        <f t="shared" si="5"/>
        <v>0.23810764606908588</v>
      </c>
      <c r="T15" s="6">
        <f t="shared" si="6"/>
        <v>10.303183016051975</v>
      </c>
      <c r="U15" s="6">
        <f t="shared" si="7"/>
        <v>0.30850541038278873</v>
      </c>
      <c r="V15" s="4">
        <f>'a1'!S17</f>
        <v>15812.398392687341</v>
      </c>
      <c r="W15" s="6">
        <f>'a2'!M16/'a2'!$E$7</f>
        <v>1.0103674209880171</v>
      </c>
      <c r="X15" s="4">
        <f>'a6'!V16</f>
        <v>9061.063433553878</v>
      </c>
      <c r="Y15" s="4">
        <f>'a5'!G17</f>
        <v>10879.647666114035</v>
      </c>
      <c r="Z15" s="4">
        <f>'a4'!N16</f>
        <v>1968.5199744493832</v>
      </c>
      <c r="AA15" s="6">
        <f>'a3'!D13/'a3'!$B$4</f>
        <v>1.0132275132275133</v>
      </c>
      <c r="AB15" s="4">
        <f t="shared" si="8"/>
        <v>34397.577849995774</v>
      </c>
      <c r="AC15" s="6">
        <f t="shared" si="9"/>
        <v>0.34428108415912079</v>
      </c>
      <c r="AD15" s="6">
        <f t="shared" si="10"/>
        <v>10.445741429545164</v>
      </c>
      <c r="AE15" s="6">
        <f t="shared" si="11"/>
        <v>0.43549671057009681</v>
      </c>
      <c r="AF15" s="4">
        <f>'a1'!Y17</f>
        <v>16704.907787459182</v>
      </c>
      <c r="AG15" s="6">
        <f>'a2'!Q16/'a2'!$E$7</f>
        <v>0.98253121708538027</v>
      </c>
      <c r="AH15" s="4">
        <f>'a6'!AC16</f>
        <v>12359.358447494325</v>
      </c>
      <c r="AI15" s="4">
        <f>'a5'!I17</f>
        <v>9607.7460870645355</v>
      </c>
      <c r="AJ15" s="4">
        <f>'a4'!P16</f>
        <v>2079.6304162280708</v>
      </c>
      <c r="AK15" s="6">
        <f>'a3'!E13/'a3'!B$4</f>
        <v>1.0145502645502646</v>
      </c>
      <c r="AL15" s="4">
        <f t="shared" si="12"/>
        <v>36828.75035846336</v>
      </c>
      <c r="AM15" s="6">
        <f t="shared" si="13"/>
        <v>0.40076169883190516</v>
      </c>
      <c r="AN15" s="6">
        <f t="shared" si="14"/>
        <v>10.514034078873342</v>
      </c>
      <c r="AO15" s="6">
        <f t="shared" si="15"/>
        <v>0.4963319297543759</v>
      </c>
      <c r="AP15" s="4">
        <f>'a1'!AE17</f>
        <v>15353.520068742266</v>
      </c>
      <c r="AQ15" s="6">
        <f>'a2'!U16/'a2'!$E$7</f>
        <v>0.99152702082695665</v>
      </c>
      <c r="AR15" s="4">
        <f>'a6'!AJ16</f>
        <v>9283.2143471207091</v>
      </c>
      <c r="AS15" s="4">
        <f>'a5'!K17</f>
        <v>8456.831066671959</v>
      </c>
      <c r="AT15" s="4">
        <f>'a4'!R16</f>
        <v>1911.3932107482178</v>
      </c>
      <c r="AU15" s="6">
        <f>'a3'!F13/'a3'!B$4</f>
        <v>1.0224867724867726</v>
      </c>
      <c r="AV15" s="4">
        <f t="shared" si="16"/>
        <v>31750.343324043362</v>
      </c>
      <c r="AW15" s="6">
        <f t="shared" si="17"/>
        <v>0.28278095091557198</v>
      </c>
      <c r="AX15" s="6">
        <f t="shared" si="18"/>
        <v>10.365658817618071</v>
      </c>
      <c r="AY15" s="6">
        <f t="shared" si="19"/>
        <v>0.36415897074947912</v>
      </c>
      <c r="AZ15" s="4">
        <f>'a1'!AK17</f>
        <v>16103.505137783612</v>
      </c>
      <c r="BA15" s="6">
        <f>'a2'!Y16/'a2'!$E$7</f>
        <v>0.95326801568930952</v>
      </c>
      <c r="BB15" s="4">
        <f>'a6'!AQ16</f>
        <v>8325.2607194205739</v>
      </c>
      <c r="BC15" s="4">
        <f>'a5'!M17</f>
        <v>9820.8223871512655</v>
      </c>
      <c r="BD15" s="4">
        <f>'a4'!T16</f>
        <v>2004.7604882656788</v>
      </c>
      <c r="BE15" s="6">
        <f>'a3'!G13/'a3'!B$4</f>
        <v>1.0198412698412698</v>
      </c>
      <c r="BF15" s="4">
        <f t="shared" si="20"/>
        <v>32117.125812331124</v>
      </c>
      <c r="BG15" s="6">
        <f t="shared" si="21"/>
        <v>0.29130198359324233</v>
      </c>
      <c r="BH15" s="6">
        <f t="shared" si="22"/>
        <v>10.377144681252735</v>
      </c>
      <c r="BI15" s="6">
        <f t="shared" si="23"/>
        <v>0.37439059946222342</v>
      </c>
      <c r="BJ15" s="4">
        <f>'a1'!AQ17</f>
        <v>19315.097604545219</v>
      </c>
      <c r="BK15" s="6">
        <f>'a2'!AC16/'a2'!$E$7</f>
        <v>0.97049320074670042</v>
      </c>
      <c r="BL15" s="4">
        <f>'a6'!AX16</f>
        <v>8617.2224774099795</v>
      </c>
      <c r="BM15" s="4">
        <f>'a5'!O17</f>
        <v>10015.997069649013</v>
      </c>
      <c r="BN15" s="4">
        <f>'a4'!V16</f>
        <v>2404.5786413129181</v>
      </c>
      <c r="BO15" s="6">
        <f>'a3'!H13/'a3'!B$4</f>
        <v>1.0304232804232807</v>
      </c>
      <c r="BP15" s="4">
        <f t="shared" si="24"/>
        <v>36037.829886661166</v>
      </c>
      <c r="BQ15" s="6">
        <f t="shared" si="25"/>
        <v>0.38238715969529985</v>
      </c>
      <c r="BR15" s="6">
        <f t="shared" si="26"/>
        <v>10.492324495887727</v>
      </c>
      <c r="BS15" s="6">
        <f t="shared" si="27"/>
        <v>0.47699299280696655</v>
      </c>
      <c r="BT15" s="4">
        <f>'a1'!AW17</f>
        <v>17475.694780540627</v>
      </c>
      <c r="BU15" s="6">
        <f>'a2'!AG16/'a2'!$E$7</f>
        <v>0.97596158653327814</v>
      </c>
      <c r="BV15" s="4">
        <f>'a6'!BE16</f>
        <v>9837.3145622522316</v>
      </c>
      <c r="BW15" s="4">
        <f>'a5'!Q17</f>
        <v>10104.835871583486</v>
      </c>
      <c r="BX15" s="4">
        <f>'a4'!X16</f>
        <v>2175.5873706536754</v>
      </c>
      <c r="BY15" s="6">
        <f>'a3'!I13/'a3'!B$4</f>
        <v>1.0251322751322751</v>
      </c>
      <c r="BZ15" s="4">
        <f t="shared" si="28"/>
        <v>35697.330220769305</v>
      </c>
      <c r="CA15" s="6">
        <f t="shared" si="29"/>
        <v>0.3744767253849135</v>
      </c>
      <c r="CB15" s="6">
        <f t="shared" si="30"/>
        <v>10.482831181239336</v>
      </c>
      <c r="CC15" s="6">
        <f t="shared" si="31"/>
        <v>0.46853633044137366</v>
      </c>
      <c r="CD15" s="4">
        <f>'a1'!BC17</f>
        <v>16560.040566542328</v>
      </c>
      <c r="CE15" s="6">
        <f>'a2'!AK16/'a2'!$E$7</f>
        <v>0.98262688335944548</v>
      </c>
      <c r="CF15" s="4">
        <f>'a6'!BL16</f>
        <v>10161.892847074105</v>
      </c>
      <c r="CG15" s="4">
        <f>'a5'!S17</f>
        <v>8112.2714728721385</v>
      </c>
      <c r="CH15" s="4">
        <f>'a4'!Z16</f>
        <v>2061.5955798335058</v>
      </c>
      <c r="CI15" s="6">
        <f>'a3'!J13/'a3'!B$4</f>
        <v>1.0317460317460319</v>
      </c>
      <c r="CJ15" s="4">
        <f t="shared" si="32"/>
        <v>33516.176767790697</v>
      </c>
      <c r="CK15" s="6">
        <f t="shared" si="33"/>
        <v>0.32380451381176245</v>
      </c>
      <c r="CL15" s="6">
        <f t="shared" si="34"/>
        <v>10.419783489850749</v>
      </c>
      <c r="CM15" s="6">
        <f t="shared" si="35"/>
        <v>0.41237332955593486</v>
      </c>
      <c r="CN15" s="4">
        <f>'a1'!BI17</f>
        <v>20364.724223522524</v>
      </c>
      <c r="CO15" s="6">
        <f>'a2'!AO16/'a2'!$E$7</f>
        <v>0.96916825342476876</v>
      </c>
      <c r="CP15" s="4">
        <f>'a6'!BS16</f>
        <v>10211.260000110218</v>
      </c>
      <c r="CQ15" s="4">
        <f>'a5'!U17</f>
        <v>10993.714129596066</v>
      </c>
      <c r="CR15" s="4">
        <f>'a4'!AB16</f>
        <v>2535.248949121893</v>
      </c>
      <c r="CS15" s="6">
        <f>'a3'!K13/'a3'!B$4</f>
        <v>1.0304232804232807</v>
      </c>
      <c r="CT15" s="4">
        <f t="shared" si="36"/>
        <v>39575.023218353199</v>
      </c>
      <c r="CU15" s="6">
        <f t="shared" si="37"/>
        <v>0.46456267496400749</v>
      </c>
      <c r="CV15" s="6">
        <f t="shared" si="38"/>
        <v>10.585953471441478</v>
      </c>
      <c r="CW15" s="6">
        <f t="shared" si="39"/>
        <v>0.56039785856990176</v>
      </c>
      <c r="CX15" s="4">
        <f>'a1'!BO17</f>
        <v>20259.341194753153</v>
      </c>
      <c r="CY15" s="6">
        <f>'a2'!AS16/'a2'!$E$7</f>
        <v>0.93994255871296484</v>
      </c>
      <c r="CZ15" s="4">
        <f>'a6'!BZ16</f>
        <v>8863.7711542893048</v>
      </c>
      <c r="DA15" s="4">
        <f>'a5'!W17</f>
        <v>10331.559370571702</v>
      </c>
      <c r="DB15" s="4">
        <f>'a4'!AD16</f>
        <v>2522.1295859520137</v>
      </c>
      <c r="DC15" s="6">
        <f>'a3'!L13/'a3'!B$4</f>
        <v>1.033068783068783</v>
      </c>
      <c r="DD15" s="4">
        <f t="shared" si="40"/>
        <v>36896.896574904575</v>
      </c>
      <c r="DE15" s="6">
        <f t="shared" si="41"/>
        <v>0.40234486093941457</v>
      </c>
      <c r="DF15" s="6">
        <f t="shared" si="42"/>
        <v>10.515882722830584</v>
      </c>
      <c r="DG15" s="6">
        <f t="shared" si="43"/>
        <v>0.49797870523371157</v>
      </c>
    </row>
    <row r="16" spans="1:111">
      <c r="A16" s="1">
        <v>1991</v>
      </c>
      <c r="B16" s="4">
        <f>'a1'!G18</f>
        <v>17814.049937547748</v>
      </c>
      <c r="C16" s="6">
        <f>'a2'!E17/'a2'!E$7</f>
        <v>0.96568392727468511</v>
      </c>
      <c r="D16" s="4">
        <f>'a6'!H17</f>
        <v>9091.2048993784047</v>
      </c>
      <c r="E16" s="4">
        <f>'a5'!C18</f>
        <v>10236.826243638086</v>
      </c>
      <c r="F16" s="4">
        <f>'a4'!H17</f>
        <v>2200.5923842789125</v>
      </c>
      <c r="G16" s="6">
        <f>'a3'!B14/'a3'!B$4</f>
        <v>1.0291005291005291</v>
      </c>
      <c r="H16" s="4">
        <f t="shared" si="0"/>
        <v>35329.20687868879</v>
      </c>
      <c r="I16" s="6">
        <f t="shared" si="1"/>
        <v>0.36592454220429149</v>
      </c>
      <c r="J16" s="6">
        <f t="shared" si="2"/>
        <v>10.472465291153823</v>
      </c>
      <c r="K16" s="6">
        <f t="shared" si="3"/>
        <v>0.45930237625163434</v>
      </c>
      <c r="L16" s="4">
        <f>'a1'!M18</f>
        <v>13570.398382455438</v>
      </c>
      <c r="M16" s="6">
        <f>'a2'!I17/'a2'!$E$7</f>
        <v>1.0539326638181472</v>
      </c>
      <c r="N16" s="4">
        <f>'a6'!O17</f>
        <v>8392.8852401462009</v>
      </c>
      <c r="O16" s="4">
        <f>'a5'!E18</f>
        <v>7910.0862016271394</v>
      </c>
      <c r="P16" s="4">
        <f>'a4'!L17</f>
        <v>1676.3686773504794</v>
      </c>
      <c r="Q16" s="6">
        <f>'a3'!C14/'a3'!B$4</f>
        <v>1.0145502645502646</v>
      </c>
      <c r="R16" s="4">
        <f t="shared" si="4"/>
        <v>29349.811867077249</v>
      </c>
      <c r="S16" s="6">
        <f t="shared" si="5"/>
        <v>0.22701218429840514</v>
      </c>
      <c r="T16" s="6">
        <f t="shared" si="6"/>
        <v>10.287041415255366</v>
      </c>
      <c r="U16" s="6">
        <f t="shared" si="7"/>
        <v>0.29412644233707819</v>
      </c>
      <c r="V16" s="4">
        <f>'a1'!S18</f>
        <v>15387.093557517508</v>
      </c>
      <c r="W16" s="6">
        <f>'a2'!M17/'a2'!$E$7</f>
        <v>0.99965318706127959</v>
      </c>
      <c r="X16" s="4">
        <f>'a6'!V17</f>
        <v>8764.0570818396245</v>
      </c>
      <c r="Y16" s="4">
        <f>'a5'!G18</f>
        <v>11526.568106661534</v>
      </c>
      <c r="Z16" s="4">
        <f>'a4'!N17</f>
        <v>1900.7873570338356</v>
      </c>
      <c r="AA16" s="6">
        <f>'a3'!D14/'a3'!$B$4</f>
        <v>1.0105820105820107</v>
      </c>
      <c r="AB16" s="4">
        <f t="shared" si="8"/>
        <v>34128.966320938147</v>
      </c>
      <c r="AC16" s="6">
        <f t="shared" si="9"/>
        <v>0.33804074365817699</v>
      </c>
      <c r="AD16" s="6">
        <f t="shared" si="10"/>
        <v>10.437901754918173</v>
      </c>
      <c r="AE16" s="6">
        <f t="shared" si="11"/>
        <v>0.42851311381468932</v>
      </c>
      <c r="AF16" s="4">
        <f>'a1'!Y18</f>
        <v>16211.478203086663</v>
      </c>
      <c r="AG16" s="6">
        <f>'a2'!Q17/'a2'!$E$7</f>
        <v>0.97794552729418349</v>
      </c>
      <c r="AH16" s="4">
        <f>'a6'!AC17</f>
        <v>11832.063545993271</v>
      </c>
      <c r="AI16" s="4">
        <f>'a5'!I18</f>
        <v>10001.162982341875</v>
      </c>
      <c r="AJ16" s="4">
        <f>'a4'!P17</f>
        <v>2002.6246472129874</v>
      </c>
      <c r="AK16" s="6">
        <f>'a3'!E14/'a3'!B$4</f>
        <v>1.0224867724867726</v>
      </c>
      <c r="AL16" s="4">
        <f t="shared" si="12"/>
        <v>36486.974713688578</v>
      </c>
      <c r="AM16" s="6">
        <f t="shared" si="13"/>
        <v>0.39282162118219766</v>
      </c>
      <c r="AN16" s="6">
        <f t="shared" si="14"/>
        <v>10.504710618722697</v>
      </c>
      <c r="AO16" s="6">
        <f t="shared" si="15"/>
        <v>0.48802657409164951</v>
      </c>
      <c r="AP16" s="4">
        <f>'a1'!AE18</f>
        <v>15319.884061392202</v>
      </c>
      <c r="AQ16" s="6">
        <f>'a2'!U17/'a2'!$E$7</f>
        <v>0.98803649216962286</v>
      </c>
      <c r="AR16" s="4">
        <f>'a6'!AJ17</f>
        <v>9561.9491118718488</v>
      </c>
      <c r="AS16" s="4">
        <f>'a5'!K18</f>
        <v>8159.4123780470627</v>
      </c>
      <c r="AT16" s="4">
        <f>'a4'!R17</f>
        <v>1892.4848819738081</v>
      </c>
      <c r="AU16" s="6">
        <f>'a3'!F14/'a3'!B$4</f>
        <v>1.0277777777777779</v>
      </c>
      <c r="AV16" s="4">
        <f t="shared" si="16"/>
        <v>31825.633369641939</v>
      </c>
      <c r="AW16" s="6">
        <f t="shared" si="17"/>
        <v>0.28453007733064067</v>
      </c>
      <c r="AX16" s="6">
        <f t="shared" si="18"/>
        <v>10.368027324865968</v>
      </c>
      <c r="AY16" s="6">
        <f t="shared" si="19"/>
        <v>0.36626884141613014</v>
      </c>
      <c r="AZ16" s="4">
        <f>'a1'!AK18</f>
        <v>15720.641662077518</v>
      </c>
      <c r="BA16" s="6">
        <f>'a2'!Y17/'a2'!$E$7</f>
        <v>0.95235457666219592</v>
      </c>
      <c r="BB16" s="4">
        <f>'a6'!AQ17</f>
        <v>8314.0207686371341</v>
      </c>
      <c r="BC16" s="4">
        <f>'a5'!M18</f>
        <v>9773.5420539611132</v>
      </c>
      <c r="BD16" s="4">
        <f>'a4'!T17</f>
        <v>1941.9909812101841</v>
      </c>
      <c r="BE16" s="6">
        <f>'a3'!G14/'a3'!B$4</f>
        <v>1.0224867724867726</v>
      </c>
      <c r="BF16" s="4">
        <f t="shared" si="20"/>
        <v>31816.922202918216</v>
      </c>
      <c r="BG16" s="6">
        <f t="shared" si="21"/>
        <v>0.28432770088497122</v>
      </c>
      <c r="BH16" s="6">
        <f t="shared" si="22"/>
        <v>10.367753571975319</v>
      </c>
      <c r="BI16" s="6">
        <f t="shared" si="23"/>
        <v>0.36602498183140447</v>
      </c>
      <c r="BJ16" s="4">
        <f>'a1'!AQ18</f>
        <v>18788.041700586964</v>
      </c>
      <c r="BK16" s="6">
        <f>'a2'!AC17/'a2'!$E$7</f>
        <v>0.96941445383450442</v>
      </c>
      <c r="BL16" s="4">
        <f>'a6'!AX17</f>
        <v>8759.4372017194182</v>
      </c>
      <c r="BM16" s="4">
        <f>'a5'!O18</f>
        <v>10609.330174081619</v>
      </c>
      <c r="BN16" s="4">
        <f>'a4'!V17</f>
        <v>2320.9108331217444</v>
      </c>
      <c r="BO16" s="6">
        <f>'a3'!H14/'a3'!B$4</f>
        <v>1.0317460317460319</v>
      </c>
      <c r="BP16" s="4">
        <f t="shared" si="24"/>
        <v>36380.660670171281</v>
      </c>
      <c r="BQ16" s="6">
        <f t="shared" si="25"/>
        <v>0.39035175016099605</v>
      </c>
      <c r="BR16" s="6">
        <f t="shared" si="26"/>
        <v>10.501792612164811</v>
      </c>
      <c r="BS16" s="6">
        <f t="shared" si="27"/>
        <v>0.48542720841647852</v>
      </c>
      <c r="BT16" s="4">
        <f>'a1'!AW18</f>
        <v>17028.597589770765</v>
      </c>
      <c r="BU16" s="6">
        <f>'a2'!AG17/'a2'!$E$7</f>
        <v>0.97438947790909802</v>
      </c>
      <c r="BV16" s="4">
        <f>'a6'!BE17</f>
        <v>9415.3053739907937</v>
      </c>
      <c r="BW16" s="4">
        <f>'a5'!Q18</f>
        <v>10158.452006905492</v>
      </c>
      <c r="BX16" s="4">
        <f>'a4'!X17</f>
        <v>2103.5644506651843</v>
      </c>
      <c r="BY16" s="6">
        <f>'a3'!I14/'a3'!B$4</f>
        <v>1.0264550264550265</v>
      </c>
      <c r="BZ16" s="4">
        <f t="shared" si="28"/>
        <v>34963.808325814185</v>
      </c>
      <c r="CA16" s="6">
        <f t="shared" si="29"/>
        <v>0.35743566089495482</v>
      </c>
      <c r="CB16" s="6">
        <f t="shared" si="30"/>
        <v>10.462068757641369</v>
      </c>
      <c r="CC16" s="6">
        <f t="shared" si="31"/>
        <v>0.45004112484011727</v>
      </c>
      <c r="CD16" s="4">
        <f>'a1'!BC18</f>
        <v>16323.713764556758</v>
      </c>
      <c r="CE16" s="6">
        <f>'a2'!AK17/'a2'!$E$7</f>
        <v>0.97890549073233646</v>
      </c>
      <c r="CF16" s="4">
        <f>'a6'!BL17</f>
        <v>9315.3664436535655</v>
      </c>
      <c r="CG16" s="4">
        <f>'a5'!S18</f>
        <v>8246.8848947091665</v>
      </c>
      <c r="CH16" s="4">
        <f>'a4'!Z17</f>
        <v>2016.4892497420155</v>
      </c>
      <c r="CI16" s="6">
        <f>'a3'!J14/'a3'!B$4</f>
        <v>1.033068783068783</v>
      </c>
      <c r="CJ16" s="4">
        <f t="shared" si="32"/>
        <v>32567.632976448149</v>
      </c>
      <c r="CK16" s="6">
        <f t="shared" si="33"/>
        <v>0.30176809467964194</v>
      </c>
      <c r="CL16" s="6">
        <f t="shared" si="34"/>
        <v>10.391074220666113</v>
      </c>
      <c r="CM16" s="6">
        <f t="shared" si="35"/>
        <v>0.38679905910883433</v>
      </c>
      <c r="CN16" s="4">
        <f>'a1'!BI18</f>
        <v>19825.591577537529</v>
      </c>
      <c r="CO16" s="6">
        <f>'a2'!AO17/'a2'!$E$7</f>
        <v>0.96842381876981809</v>
      </c>
      <c r="CP16" s="4">
        <f>'a6'!BS17</f>
        <v>10059.8833970162</v>
      </c>
      <c r="CQ16" s="4">
        <f>'a5'!U18</f>
        <v>10989.787080879909</v>
      </c>
      <c r="CR16" s="4">
        <f>'a4'!AB17</f>
        <v>2449.0806971072743</v>
      </c>
      <c r="CS16" s="6">
        <f>'a3'!K14/'a3'!B$4</f>
        <v>1.0317460317460319</v>
      </c>
      <c r="CT16" s="4">
        <f t="shared" si="36"/>
        <v>39000.170120144459</v>
      </c>
      <c r="CU16" s="6">
        <f t="shared" si="37"/>
        <v>0.45120777883043389</v>
      </c>
      <c r="CV16" s="6">
        <f t="shared" si="38"/>
        <v>10.571321287157255</v>
      </c>
      <c r="CW16" s="6">
        <f t="shared" si="39"/>
        <v>0.54736348156399839</v>
      </c>
      <c r="CX16" s="4">
        <f>'a1'!BO18</f>
        <v>19892.482839017401</v>
      </c>
      <c r="CY16" s="6">
        <f>'a2'!AS17/'a2'!$E$7</f>
        <v>0.9399472348252601</v>
      </c>
      <c r="CZ16" s="4">
        <f>'a6'!BZ17</f>
        <v>8764.6208930133944</v>
      </c>
      <c r="DA16" s="4">
        <f>'a5'!W18</f>
        <v>10850.909434364672</v>
      </c>
      <c r="DB16" s="4">
        <f>'a4'!AD17</f>
        <v>2457.3438602343267</v>
      </c>
      <c r="DC16" s="6">
        <f>'a3'!L14/'a3'!B$4</f>
        <v>1.0370370370370372</v>
      </c>
      <c r="DD16" s="4">
        <f t="shared" si="40"/>
        <v>37184.073324208839</v>
      </c>
      <c r="DE16" s="6">
        <f t="shared" si="41"/>
        <v>0.40901650569680809</v>
      </c>
      <c r="DF16" s="6">
        <f t="shared" si="42"/>
        <v>10.523635812138663</v>
      </c>
      <c r="DG16" s="6">
        <f t="shared" si="43"/>
        <v>0.50488517162580726</v>
      </c>
    </row>
    <row r="17" spans="1:111">
      <c r="A17" s="1">
        <v>1992</v>
      </c>
      <c r="B17" s="4">
        <f>'a1'!G19</f>
        <v>17885.138991339969</v>
      </c>
      <c r="C17" s="6">
        <f>'a2'!E18/'a2'!E$7</f>
        <v>0.96296569493235129</v>
      </c>
      <c r="D17" s="4">
        <f>'a6'!H18</f>
        <v>9009.8502562446884</v>
      </c>
      <c r="E17" s="4">
        <f>'a5'!C19</f>
        <v>10970.499603972192</v>
      </c>
      <c r="F17" s="4">
        <f>'a4'!H18</f>
        <v>2258.570717806615</v>
      </c>
      <c r="G17" s="6">
        <f>'a3'!B15/'a3'!B$4</f>
        <v>1.0317460317460319</v>
      </c>
      <c r="H17" s="4">
        <f t="shared" si="0"/>
        <v>36053.90537477615</v>
      </c>
      <c r="I17" s="6">
        <f t="shared" si="1"/>
        <v>0.38276062288918555</v>
      </c>
      <c r="J17" s="6">
        <f t="shared" si="2"/>
        <v>10.492770469016911</v>
      </c>
      <c r="K17" s="6">
        <f t="shared" si="3"/>
        <v>0.47739026650085709</v>
      </c>
      <c r="L17" s="4">
        <f>'a1'!M19</f>
        <v>13666.397177082237</v>
      </c>
      <c r="M17" s="6">
        <f>'a2'!I18/'a2'!$E$7</f>
        <v>1.0408891823239534</v>
      </c>
      <c r="N17" s="4">
        <f>'a6'!O18</f>
        <v>8439.3179672930728</v>
      </c>
      <c r="O17" s="4">
        <f>'a5'!E19</f>
        <v>8163.5545482248644</v>
      </c>
      <c r="P17" s="4">
        <f>'a4'!L18</f>
        <v>1725.8196593841724</v>
      </c>
      <c r="Q17" s="6">
        <f>'a3'!C15/'a3'!B$4</f>
        <v>1.0171957671957674</v>
      </c>
      <c r="R17" s="4">
        <f t="shared" si="4"/>
        <v>29602.693489773661</v>
      </c>
      <c r="S17" s="6">
        <f t="shared" si="5"/>
        <v>0.23288709010603426</v>
      </c>
      <c r="T17" s="6">
        <f t="shared" si="6"/>
        <v>10.295620632448379</v>
      </c>
      <c r="U17" s="6">
        <f t="shared" si="7"/>
        <v>0.30176882498734581</v>
      </c>
      <c r="V17" s="4">
        <f>'a1'!S19</f>
        <v>15677.192016938399</v>
      </c>
      <c r="W17" s="6">
        <f>'a2'!M18/'a2'!$E$7</f>
        <v>0.99113647231961843</v>
      </c>
      <c r="X17" s="4">
        <f>'a6'!V18</f>
        <v>9240.2574717570205</v>
      </c>
      <c r="Y17" s="4">
        <f>'a5'!G19</f>
        <v>12973.756541530598</v>
      </c>
      <c r="Z17" s="4">
        <f>'a4'!N18</f>
        <v>1979.7468078963973</v>
      </c>
      <c r="AA17" s="6">
        <f>'a3'!D15/'a3'!$B$4</f>
        <v>1.0251322751322751</v>
      </c>
      <c r="AB17" s="4">
        <f t="shared" si="8"/>
        <v>36671.548409558258</v>
      </c>
      <c r="AC17" s="6">
        <f t="shared" si="9"/>
        <v>0.39710960805225237</v>
      </c>
      <c r="AD17" s="6">
        <f t="shared" si="10"/>
        <v>10.509756485686806</v>
      </c>
      <c r="AE17" s="6">
        <f t="shared" si="11"/>
        <v>0.49252144177881646</v>
      </c>
      <c r="AF17" s="4">
        <f>'a1'!Y19</f>
        <v>16503.326441539572</v>
      </c>
      <c r="AG17" s="6">
        <f>'a2'!Q18/'a2'!$E$7</f>
        <v>0.97894828193049932</v>
      </c>
      <c r="AH17" s="4">
        <f>'a6'!AC18</f>
        <v>11848.807439942277</v>
      </c>
      <c r="AI17" s="4">
        <f>'a5'!I19</f>
        <v>10957.788615814005</v>
      </c>
      <c r="AJ17" s="4">
        <f>'a4'!P18</f>
        <v>2084.0726966289194</v>
      </c>
      <c r="AK17" s="6">
        <f>'a3'!E15/'a3'!B$4</f>
        <v>1.0185185185185186</v>
      </c>
      <c r="AL17" s="4">
        <f t="shared" si="12"/>
        <v>37561.360247899793</v>
      </c>
      <c r="AM17" s="6">
        <f t="shared" si="13"/>
        <v>0.41778157575409525</v>
      </c>
      <c r="AN17" s="6">
        <f t="shared" si="14"/>
        <v>10.533731147999235</v>
      </c>
      <c r="AO17" s="6">
        <f t="shared" si="15"/>
        <v>0.51387811560819063</v>
      </c>
      <c r="AP17" s="4">
        <f>'a1'!AE19</f>
        <v>15513.533238607124</v>
      </c>
      <c r="AQ17" s="6">
        <f>'a2'!U18/'a2'!$E$7</f>
        <v>0.98622387416597301</v>
      </c>
      <c r="AR17" s="4">
        <f>'a6'!AJ18</f>
        <v>9420.4085197138829</v>
      </c>
      <c r="AS17" s="4">
        <f>'a5'!K19</f>
        <v>8365.1567944118287</v>
      </c>
      <c r="AT17" s="4">
        <f>'a4'!R18</f>
        <v>1959.0796537507124</v>
      </c>
      <c r="AU17" s="6">
        <f>'a3'!F15/'a3'!B$4</f>
        <v>1.0264550264550265</v>
      </c>
      <c r="AV17" s="4">
        <f t="shared" si="16"/>
        <v>31949.749669384139</v>
      </c>
      <c r="AW17" s="6">
        <f t="shared" si="17"/>
        <v>0.2874135275489757</v>
      </c>
      <c r="AX17" s="6">
        <f t="shared" si="18"/>
        <v>10.371919624700938</v>
      </c>
      <c r="AY17" s="6">
        <f t="shared" si="19"/>
        <v>0.36973610935668744</v>
      </c>
      <c r="AZ17" s="4">
        <f>'a1'!AK19</f>
        <v>15844.422159743797</v>
      </c>
      <c r="BA17" s="6">
        <f>'a2'!Y18/'a2'!$E$7</f>
        <v>0.94618880750428302</v>
      </c>
      <c r="BB17" s="4">
        <f>'a6'!AQ18</f>
        <v>8413.9266791134614</v>
      </c>
      <c r="BC17" s="4">
        <f>'a5'!M19</f>
        <v>10286.995013142729</v>
      </c>
      <c r="BD17" s="4">
        <f>'a4'!T18</f>
        <v>2000.8649610098716</v>
      </c>
      <c r="BE17" s="6">
        <f>'a3'!G15/'a3'!B$4</f>
        <v>1.0277777777777779</v>
      </c>
      <c r="BF17" s="4">
        <f t="shared" si="20"/>
        <v>32572.201407951205</v>
      </c>
      <c r="BG17" s="6">
        <f t="shared" si="21"/>
        <v>0.30187422775678247</v>
      </c>
      <c r="BH17" s="6">
        <f t="shared" si="22"/>
        <v>10.391214486036871</v>
      </c>
      <c r="BI17" s="6">
        <f t="shared" si="23"/>
        <v>0.38692400776228369</v>
      </c>
      <c r="BJ17" s="4">
        <f>'a1'!AQ19</f>
        <v>18801.659634863303</v>
      </c>
      <c r="BK17" s="6">
        <f>'a2'!AC18/'a2'!$E$7</f>
        <v>0.96814753934104325</v>
      </c>
      <c r="BL17" s="4">
        <f>'a6'!AX18</f>
        <v>8787.6866776235947</v>
      </c>
      <c r="BM17" s="4">
        <f>'a5'!O19</f>
        <v>11649.017217971377</v>
      </c>
      <c r="BN17" s="4">
        <f>'a4'!V18</f>
        <v>2374.3107569938634</v>
      </c>
      <c r="BO17" s="6">
        <f>'a3'!H15/'a3'!B$4</f>
        <v>1.0343915343915344</v>
      </c>
      <c r="BP17" s="4">
        <f t="shared" si="24"/>
        <v>37512.388616407763</v>
      </c>
      <c r="BQ17" s="6">
        <f t="shared" si="25"/>
        <v>0.41664387456729529</v>
      </c>
      <c r="BR17" s="6">
        <f t="shared" si="26"/>
        <v>10.532426520504835</v>
      </c>
      <c r="BS17" s="6">
        <f t="shared" si="27"/>
        <v>0.51271595100692735</v>
      </c>
      <c r="BT17" s="4">
        <f>'a1'!AW19</f>
        <v>17125.180531127746</v>
      </c>
      <c r="BU17" s="6">
        <f>'a2'!AG18/'a2'!$E$7</f>
        <v>0.97574307120495885</v>
      </c>
      <c r="BV17" s="4">
        <f>'a6'!BE18</f>
        <v>9199.7891190841783</v>
      </c>
      <c r="BW17" s="4">
        <f>'a5'!Q19</f>
        <v>10600.207236835975</v>
      </c>
      <c r="BX17" s="4">
        <f>'a4'!X18</f>
        <v>2162.6016607131351</v>
      </c>
      <c r="BY17" s="6">
        <f>'a3'!I15/'a3'!B$4</f>
        <v>1.0304232804232807</v>
      </c>
      <c r="BZ17" s="4">
        <f t="shared" si="28"/>
        <v>35392.124554891299</v>
      </c>
      <c r="CA17" s="6">
        <f t="shared" si="29"/>
        <v>0.36738623569306034</v>
      </c>
      <c r="CB17" s="6">
        <f t="shared" si="30"/>
        <v>10.47424460417089</v>
      </c>
      <c r="CC17" s="6">
        <f t="shared" si="31"/>
        <v>0.46088739160036629</v>
      </c>
      <c r="CD17" s="4">
        <f>'a1'!BC19</f>
        <v>16396.495998486047</v>
      </c>
      <c r="CE17" s="6">
        <f>'a2'!AK18/'a2'!$E$7</f>
        <v>0.9757368762183779</v>
      </c>
      <c r="CF17" s="4">
        <f>'a6'!BL18</f>
        <v>7846.652622772026</v>
      </c>
      <c r="CG17" s="4">
        <f>'a5'!S19</f>
        <v>8683.0291204459973</v>
      </c>
      <c r="CH17" s="4">
        <f>'a4'!Z18</f>
        <v>2070.5819370341615</v>
      </c>
      <c r="CI17" s="6">
        <f>'a3'!J15/'a3'!B$4</f>
        <v>1.0436507936507937</v>
      </c>
      <c r="CJ17" s="4">
        <f t="shared" si="32"/>
        <v>31787.271233623818</v>
      </c>
      <c r="CK17" s="6">
        <f t="shared" si="33"/>
        <v>0.28363885426238128</v>
      </c>
      <c r="CL17" s="6">
        <f t="shared" si="34"/>
        <v>10.366821212964371</v>
      </c>
      <c r="CM17" s="6">
        <f t="shared" si="35"/>
        <v>0.36519443468837481</v>
      </c>
      <c r="CN17" s="4">
        <f>'a1'!BI19</f>
        <v>19769.648478807841</v>
      </c>
      <c r="CO17" s="6">
        <f>'a2'!AO18/'a2'!$E$7</f>
        <v>0.96601196802860856</v>
      </c>
      <c r="CP17" s="4">
        <f>'a6'!BS18</f>
        <v>9219.3842145542931</v>
      </c>
      <c r="CQ17" s="4">
        <f>'a5'!U19</f>
        <v>11478.662966966915</v>
      </c>
      <c r="CR17" s="4">
        <f>'a4'!AB18</f>
        <v>2496.550302303252</v>
      </c>
      <c r="CS17" s="6">
        <f>'a3'!K15/'a3'!B$4</f>
        <v>1.0357142857142858</v>
      </c>
      <c r="CT17" s="4">
        <f t="shared" si="36"/>
        <v>38631.328696088654</v>
      </c>
      <c r="CU17" s="6">
        <f t="shared" si="37"/>
        <v>0.44263891328309024</v>
      </c>
      <c r="CV17" s="6">
        <f t="shared" si="38"/>
        <v>10.561818850515067</v>
      </c>
      <c r="CW17" s="6">
        <f t="shared" si="39"/>
        <v>0.53889869330934592</v>
      </c>
      <c r="CX17" s="4">
        <f>'a1'!BO19</f>
        <v>19976.349183378006</v>
      </c>
      <c r="CY17" s="6">
        <f>'a2'!AS18/'a2'!$E$7</f>
        <v>0.9388328581021943</v>
      </c>
      <c r="CZ17" s="4">
        <f>'a6'!BZ18</f>
        <v>8795.2187525967802</v>
      </c>
      <c r="DA17" s="4">
        <f>'a5'!W19</f>
        <v>11657.244930181048</v>
      </c>
      <c r="DB17" s="4">
        <f>'a4'!AD18</f>
        <v>2522.6528760052634</v>
      </c>
      <c r="DC17" s="6">
        <f>'a3'!L15/'a3'!B$4</f>
        <v>1.0370370370370372</v>
      </c>
      <c r="DD17" s="4">
        <f t="shared" si="40"/>
        <v>38042.940242274883</v>
      </c>
      <c r="DE17" s="6">
        <f t="shared" si="41"/>
        <v>0.42896956591180141</v>
      </c>
      <c r="DF17" s="6">
        <f t="shared" si="42"/>
        <v>10.546470807107539</v>
      </c>
      <c r="DG17" s="6">
        <f t="shared" si="43"/>
        <v>0.52522662766345329</v>
      </c>
    </row>
    <row r="18" spans="1:111">
      <c r="A18" s="1">
        <v>1993</v>
      </c>
      <c r="B18" s="4">
        <f>'a1'!G20</f>
        <v>18021.239428708566</v>
      </c>
      <c r="C18" s="6">
        <f>'a2'!E19/'a2'!E$7</f>
        <v>0.96239040021550759</v>
      </c>
      <c r="D18" s="4">
        <f>'a6'!H19</f>
        <v>9150.1245492312974</v>
      </c>
      <c r="E18" s="4">
        <f>'a5'!C20</f>
        <v>11180.625709426269</v>
      </c>
      <c r="F18" s="4">
        <f>'a4'!H19</f>
        <v>2316.8424627196755</v>
      </c>
      <c r="G18" s="6">
        <f>'a3'!B16/'a3'!B$4</f>
        <v>1.0304232804232807</v>
      </c>
      <c r="H18" s="4">
        <f t="shared" si="0"/>
        <v>36433.062975695007</v>
      </c>
      <c r="I18" s="6">
        <f t="shared" si="1"/>
        <v>0.39156915222355748</v>
      </c>
      <c r="J18" s="6">
        <f t="shared" si="2"/>
        <v>10.503231964856774</v>
      </c>
      <c r="K18" s="6">
        <f t="shared" si="3"/>
        <v>0.48670938647459167</v>
      </c>
      <c r="L18" s="4">
        <f>'a1'!M20</f>
        <v>13736.751629806009</v>
      </c>
      <c r="M18" s="6">
        <f>'a2'!I19/'a2'!$E$7</f>
        <v>1.0381392160102469</v>
      </c>
      <c r="N18" s="4">
        <f>'a6'!O19</f>
        <v>8319.2004073463941</v>
      </c>
      <c r="O18" s="4">
        <f>'a5'!E20</f>
        <v>9101.6100987140653</v>
      </c>
      <c r="P18" s="4">
        <f>'a4'!L19</f>
        <v>1766.0211220027593</v>
      </c>
      <c r="Q18" s="6">
        <f>'a3'!C16/'a3'!B$4</f>
        <v>1.0158730158730158</v>
      </c>
      <c r="R18" s="4">
        <f t="shared" si="4"/>
        <v>30390.29836348139</v>
      </c>
      <c r="S18" s="6">
        <f t="shared" si="5"/>
        <v>0.25118460179282637</v>
      </c>
      <c r="T18" s="6">
        <f t="shared" si="6"/>
        <v>10.321878703680394</v>
      </c>
      <c r="U18" s="6">
        <f t="shared" si="7"/>
        <v>0.32515956373405452</v>
      </c>
      <c r="V18" s="4">
        <f>'a1'!S20</f>
        <v>15865.08999296398</v>
      </c>
      <c r="W18" s="6">
        <f>'a2'!M19/'a2'!$E$7</f>
        <v>0.98622441465564981</v>
      </c>
      <c r="X18" s="4">
        <f>'a6'!V19</f>
        <v>8548.6280883446234</v>
      </c>
      <c r="Y18" s="4">
        <f>'a5'!G20</f>
        <v>9702.3682425610277</v>
      </c>
      <c r="Z18" s="4">
        <f>'a4'!N19</f>
        <v>2039.6440719838995</v>
      </c>
      <c r="AA18" s="6">
        <f>'a3'!D16/'a3'!$B$4</f>
        <v>1.0198412698412698</v>
      </c>
      <c r="AB18" s="4">
        <f t="shared" si="8"/>
        <v>32489.992369554791</v>
      </c>
      <c r="AC18" s="6">
        <f t="shared" si="9"/>
        <v>0.29996436039684976</v>
      </c>
      <c r="AD18" s="6">
        <f t="shared" si="10"/>
        <v>10.388687393807926</v>
      </c>
      <c r="AE18" s="6">
        <f t="shared" si="11"/>
        <v>0.38467286929922617</v>
      </c>
      <c r="AF18" s="4">
        <f>'a1'!Y20</f>
        <v>16691.831046892334</v>
      </c>
      <c r="AG18" s="6">
        <f>'a2'!Q19/'a2'!$E$7</f>
        <v>0.9744502076056889</v>
      </c>
      <c r="AH18" s="4">
        <f>'a6'!AC19</f>
        <v>12102.40638330424</v>
      </c>
      <c r="AI18" s="4">
        <f>'a5'!I20</f>
        <v>12463.178167579666</v>
      </c>
      <c r="AJ18" s="4">
        <f>'a4'!P19</f>
        <v>2145.9313663174662</v>
      </c>
      <c r="AK18" s="6">
        <f>'a3'!E16/'a3'!B$4</f>
        <v>1.0238095238095239</v>
      </c>
      <c r="AL18" s="4">
        <f t="shared" si="12"/>
        <v>39606.083113851899</v>
      </c>
      <c r="AM18" s="6">
        <f t="shared" si="13"/>
        <v>0.46528425353703307</v>
      </c>
      <c r="AN18" s="6">
        <f t="shared" si="14"/>
        <v>10.58673799943131</v>
      </c>
      <c r="AO18" s="6">
        <f t="shared" si="15"/>
        <v>0.56109671756405677</v>
      </c>
      <c r="AP18" s="4">
        <f>'a1'!AE20</f>
        <v>15772.984407301165</v>
      </c>
      <c r="AQ18" s="6">
        <f>'a2'!U19/'a2'!$E$7</f>
        <v>0.98494058742389345</v>
      </c>
      <c r="AR18" s="4">
        <f>'a6'!AJ19</f>
        <v>10071.568337508646</v>
      </c>
      <c r="AS18" s="4">
        <f>'a5'!K20</f>
        <v>9493.9014383592603</v>
      </c>
      <c r="AT18" s="4">
        <f>'a4'!R19</f>
        <v>2027.8028147406642</v>
      </c>
      <c r="AU18" s="6">
        <f>'a3'!F16/'a3'!B$4</f>
        <v>1.0251322751322751</v>
      </c>
      <c r="AV18" s="4">
        <f t="shared" si="16"/>
        <v>33904.322227154531</v>
      </c>
      <c r="AW18" s="6">
        <f t="shared" si="17"/>
        <v>0.33282184765005013</v>
      </c>
      <c r="AX18" s="6">
        <f t="shared" si="18"/>
        <v>10.431297784567287</v>
      </c>
      <c r="AY18" s="6">
        <f t="shared" si="19"/>
        <v>0.42263028472935077</v>
      </c>
      <c r="AZ18" s="4">
        <f>'a1'!AK20</f>
        <v>16008.161489278962</v>
      </c>
      <c r="BA18" s="6">
        <f>'a2'!Y19/'a2'!$E$7</f>
        <v>0.9458867369589179</v>
      </c>
      <c r="BB18" s="4">
        <f>'a6'!AQ19</f>
        <v>8543.8355573501813</v>
      </c>
      <c r="BC18" s="4">
        <f>'a5'!M20</f>
        <v>11542.220439934601</v>
      </c>
      <c r="BD18" s="4">
        <f>'a4'!T19</f>
        <v>2058.0375969785978</v>
      </c>
      <c r="BE18" s="6">
        <f>'a3'!G16/'a3'!B$4</f>
        <v>1.0238095238095239</v>
      </c>
      <c r="BF18" s="4">
        <f t="shared" si="20"/>
        <v>33959.686179828626</v>
      </c>
      <c r="BG18" s="6">
        <f t="shared" si="21"/>
        <v>0.33410805423014961</v>
      </c>
      <c r="BH18" s="6">
        <f t="shared" si="22"/>
        <v>10.432929399505927</v>
      </c>
      <c r="BI18" s="6">
        <f t="shared" si="23"/>
        <v>0.42408373035480207</v>
      </c>
      <c r="BJ18" s="4">
        <f>'a1'!AQ20</f>
        <v>18852.692572280848</v>
      </c>
      <c r="BK18" s="6">
        <f>'a2'!AC19/'a2'!$E$7</f>
        <v>0.96783092211672472</v>
      </c>
      <c r="BL18" s="4">
        <f>'a6'!AX19</f>
        <v>8842.9110098924029</v>
      </c>
      <c r="BM18" s="4">
        <f>'a5'!O20</f>
        <v>13212.346860120415</v>
      </c>
      <c r="BN18" s="4">
        <f>'a4'!V19</f>
        <v>2423.7355516445846</v>
      </c>
      <c r="BO18" s="6">
        <f>'a3'!H16/'a3'!B$4</f>
        <v>1.033068783068783</v>
      </c>
      <c r="BP18" s="4">
        <f t="shared" si="24"/>
        <v>39130.311960371553</v>
      </c>
      <c r="BQ18" s="6">
        <f t="shared" si="25"/>
        <v>0.4542312134510017</v>
      </c>
      <c r="BR18" s="6">
        <f t="shared" si="26"/>
        <v>10.574652687581867</v>
      </c>
      <c r="BS18" s="6">
        <f t="shared" si="27"/>
        <v>0.55033109926539925</v>
      </c>
      <c r="BT18" s="4">
        <f>'a1'!AW20</f>
        <v>17362.819854368845</v>
      </c>
      <c r="BU18" s="6">
        <f>'a2'!AG19/'a2'!$E$7</f>
        <v>0.97450832196119463</v>
      </c>
      <c r="BV18" s="4">
        <f>'a6'!BE19</f>
        <v>9055.1356300758471</v>
      </c>
      <c r="BW18" s="4">
        <f>'a5'!Q20</f>
        <v>11906.122809567172</v>
      </c>
      <c r="BX18" s="4">
        <f>'a4'!X19</f>
        <v>2232.1948759568045</v>
      </c>
      <c r="BY18" s="6">
        <f>'a3'!I16/'a3'!B$4</f>
        <v>1.0264550264550265</v>
      </c>
      <c r="BZ18" s="4">
        <f t="shared" si="28"/>
        <v>36592.378544282816</v>
      </c>
      <c r="CA18" s="6">
        <f t="shared" si="29"/>
        <v>0.39527034628092833</v>
      </c>
      <c r="CB18" s="6">
        <f t="shared" si="30"/>
        <v>10.507595261210223</v>
      </c>
      <c r="CC18" s="6">
        <f t="shared" si="31"/>
        <v>0.49059621899081923</v>
      </c>
      <c r="CD18" s="4">
        <f>'a1'!BC20</f>
        <v>16647.134770086403</v>
      </c>
      <c r="CE18" s="6">
        <f>'a2'!AK19/'a2'!$E$7</f>
        <v>0.97463874818504603</v>
      </c>
      <c r="CF18" s="4">
        <f>'a6'!BL19</f>
        <v>9546.8814846433779</v>
      </c>
      <c r="CG18" s="4">
        <f>'a5'!S20</f>
        <v>9875.2244210866011</v>
      </c>
      <c r="CH18" s="4">
        <f>'a4'!Z19</f>
        <v>2140.1851337989369</v>
      </c>
      <c r="CI18" s="6">
        <f>'a3'!J16/'a3'!B$4</f>
        <v>1.0383597883597884</v>
      </c>
      <c r="CJ18" s="4">
        <f t="shared" si="32"/>
        <v>34792.179552401998</v>
      </c>
      <c r="CK18" s="6">
        <f t="shared" si="33"/>
        <v>0.35344840841324326</v>
      </c>
      <c r="CL18" s="6">
        <f t="shared" si="34"/>
        <v>10.457147915002317</v>
      </c>
      <c r="CM18" s="6">
        <f t="shared" si="35"/>
        <v>0.44565762905450912</v>
      </c>
      <c r="CN18" s="4">
        <f>'a1'!BI20</f>
        <v>20085.539940883864</v>
      </c>
      <c r="CO18" s="6">
        <f>'a2'!AO19/'a2'!$E$7</f>
        <v>0.96954470380975766</v>
      </c>
      <c r="CP18" s="4">
        <f>'a6'!BS19</f>
        <v>9530.6791325258728</v>
      </c>
      <c r="CQ18" s="4">
        <f>'a5'!U20</f>
        <v>13866.234615375935</v>
      </c>
      <c r="CR18" s="4">
        <f>'a4'!AB19</f>
        <v>2582.2325931455957</v>
      </c>
      <c r="CS18" s="6">
        <f>'a3'!K16/'a3'!B$4</f>
        <v>1.0343915343915344</v>
      </c>
      <c r="CT18" s="4">
        <f t="shared" si="36"/>
        <v>41674.093705797386</v>
      </c>
      <c r="CU18" s="6">
        <f t="shared" si="37"/>
        <v>0.51332794808198856</v>
      </c>
      <c r="CV18" s="6">
        <f t="shared" si="38"/>
        <v>10.637634960671011</v>
      </c>
      <c r="CW18" s="6">
        <f t="shared" si="39"/>
        <v>0.60643582540788421</v>
      </c>
      <c r="CX18" s="4">
        <f>'a1'!BO20</f>
        <v>20052.010049969562</v>
      </c>
      <c r="CY18" s="6">
        <f>'a2'!AS19/'a2'!$E$7</f>
        <v>0.93641950830795939</v>
      </c>
      <c r="CZ18" s="4">
        <f>'a6'!BZ19</f>
        <v>8889.5966597792831</v>
      </c>
      <c r="DA18" s="4">
        <f>'a5'!W20</f>
        <v>13061.501741311989</v>
      </c>
      <c r="DB18" s="4">
        <f>'a4'!AD19</f>
        <v>2577.9219309767741</v>
      </c>
      <c r="DC18" s="6">
        <f>'a3'!L16/'a3'!B$4</f>
        <v>1.0357142857142858</v>
      </c>
      <c r="DD18" s="4">
        <f t="shared" si="40"/>
        <v>39512.779499610871</v>
      </c>
      <c r="DE18" s="6">
        <f t="shared" si="41"/>
        <v>0.46311663874821363</v>
      </c>
      <c r="DF18" s="6">
        <f t="shared" si="42"/>
        <v>10.584379430199858</v>
      </c>
      <c r="DG18" s="6">
        <f t="shared" si="43"/>
        <v>0.55899569970096019</v>
      </c>
    </row>
    <row r="19" spans="1:111">
      <c r="A19" s="1">
        <v>1994</v>
      </c>
      <c r="B19" s="4">
        <f>'a1'!G21</f>
        <v>18385.269329877043</v>
      </c>
      <c r="C19" s="6">
        <f>'a2'!E20/'a2'!E$7</f>
        <v>0.96191002940823911</v>
      </c>
      <c r="D19" s="4">
        <f>'a6'!H20</f>
        <v>9087.1940229273659</v>
      </c>
      <c r="E19" s="4">
        <f>'a5'!C21</f>
        <v>11467.805963454319</v>
      </c>
      <c r="F19" s="4">
        <f>'a4'!H20</f>
        <v>2373.6578863395089</v>
      </c>
      <c r="G19" s="6">
        <f>'a3'!B17/'a3'!B$4</f>
        <v>1.0317460317460319</v>
      </c>
      <c r="H19" s="4">
        <f t="shared" si="0"/>
        <v>37004.930301880457</v>
      </c>
      <c r="I19" s="6">
        <f t="shared" si="1"/>
        <v>0.4048546833743662</v>
      </c>
      <c r="J19" s="6">
        <f t="shared" si="2"/>
        <v>10.518806434151356</v>
      </c>
      <c r="K19" s="6">
        <f t="shared" si="3"/>
        <v>0.50058315272228393</v>
      </c>
      <c r="L19" s="4">
        <f>'a1'!M21</f>
        <v>14028.680548544213</v>
      </c>
      <c r="M19" s="6">
        <f>'a2'!I20/'a2'!$E$7</f>
        <v>1.035814194929056</v>
      </c>
      <c r="N19" s="4">
        <f>'a6'!O20</f>
        <v>8305.4379080585022</v>
      </c>
      <c r="O19" s="4">
        <f>'a5'!E21</f>
        <v>9277.8912716661198</v>
      </c>
      <c r="P19" s="4">
        <f>'a4'!L20</f>
        <v>1811.1939303971205</v>
      </c>
      <c r="Q19" s="6">
        <f>'a3'!C17/'a3'!B$4</f>
        <v>1.0132275132275133</v>
      </c>
      <c r="R19" s="4">
        <f t="shared" si="4"/>
        <v>30704.07822802673</v>
      </c>
      <c r="S19" s="6">
        <f t="shared" si="5"/>
        <v>0.2584742859101557</v>
      </c>
      <c r="T19" s="6">
        <f t="shared" si="6"/>
        <v>10.332150766056467</v>
      </c>
      <c r="U19" s="6">
        <f t="shared" si="7"/>
        <v>0.33430993602551479</v>
      </c>
      <c r="V19" s="4">
        <f>'a1'!S21</f>
        <v>16030.03664650734</v>
      </c>
      <c r="W19" s="6">
        <f>'a2'!M20/'a2'!$E$7</f>
        <v>0.9909139422118155</v>
      </c>
      <c r="X19" s="4">
        <f>'a6'!V20</f>
        <v>8139.2449854314709</v>
      </c>
      <c r="Y19" s="4">
        <f>'a5'!G21</f>
        <v>9943.4003876950774</v>
      </c>
      <c r="Z19" s="4">
        <f>'a4'!N20</f>
        <v>2069.5820236073719</v>
      </c>
      <c r="AA19" s="6">
        <f>'a3'!D17/'a3'!$B$4</f>
        <v>1.0317460317460319</v>
      </c>
      <c r="AB19" s="4">
        <f t="shared" si="8"/>
        <v>32910.06762200201</v>
      </c>
      <c r="AC19" s="6">
        <f t="shared" si="9"/>
        <v>0.30972348213107792</v>
      </c>
      <c r="AD19" s="6">
        <f t="shared" si="10"/>
        <v>10.401533896690729</v>
      </c>
      <c r="AE19" s="6">
        <f t="shared" si="11"/>
        <v>0.39611655798775919</v>
      </c>
      <c r="AF19" s="4">
        <f>'a1'!Y21</f>
        <v>16950.57888314555</v>
      </c>
      <c r="AG19" s="6">
        <f>'a2'!Q20/'a2'!$E$7</f>
        <v>0.96925743488268745</v>
      </c>
      <c r="AH19" s="4">
        <f>'a6'!AC20</f>
        <v>11493.484703882637</v>
      </c>
      <c r="AI19" s="4">
        <f>'a5'!I21</f>
        <v>12701.829928955549</v>
      </c>
      <c r="AJ19" s="4">
        <f>'a4'!P20</f>
        <v>2188.4300154697521</v>
      </c>
      <c r="AK19" s="6">
        <f>'a3'!E17/'a3'!B$4</f>
        <v>1.0211640211640214</v>
      </c>
      <c r="AL19" s="4">
        <f t="shared" si="12"/>
        <v>39249.827145537514</v>
      </c>
      <c r="AM19" s="6">
        <f t="shared" si="13"/>
        <v>0.45700777130421633</v>
      </c>
      <c r="AN19" s="6">
        <f t="shared" si="14"/>
        <v>10.577702319265507</v>
      </c>
      <c r="AO19" s="6">
        <f t="shared" si="15"/>
        <v>0.55304771684768106</v>
      </c>
      <c r="AP19" s="4">
        <f>'a1'!AE21</f>
        <v>15942.734125582356</v>
      </c>
      <c r="AQ19" s="6">
        <f>'a2'!U20/'a2'!$E$7</f>
        <v>0.97897308232528968</v>
      </c>
      <c r="AR19" s="4">
        <f>'a6'!AJ20</f>
        <v>9785.8924998674393</v>
      </c>
      <c r="AS19" s="4">
        <f>'a5'!K21</f>
        <v>9733.838362715509</v>
      </c>
      <c r="AT19" s="4">
        <f>'a4'!R20</f>
        <v>2058.3107001596291</v>
      </c>
      <c r="AU19" s="6">
        <f>'a3'!F17/'a3'!B$4</f>
        <v>1.0264550264550265</v>
      </c>
      <c r="AV19" s="4">
        <f t="shared" si="16"/>
        <v>33943.767087974753</v>
      </c>
      <c r="AW19" s="6">
        <f t="shared" si="17"/>
        <v>0.33373822440943235</v>
      </c>
      <c r="AX19" s="6">
        <f t="shared" si="18"/>
        <v>10.432460525203386</v>
      </c>
      <c r="AY19" s="6">
        <f t="shared" si="19"/>
        <v>0.42366605625304193</v>
      </c>
      <c r="AZ19" s="4">
        <f>'a1'!AK21</f>
        <v>16434.28489755093</v>
      </c>
      <c r="BA19" s="6">
        <f>'a2'!Y20/'a2'!$E$7</f>
        <v>0.94345753777934194</v>
      </c>
      <c r="BB19" s="4">
        <f>'a6'!AQ20</f>
        <v>8640.7495313751224</v>
      </c>
      <c r="BC19" s="4">
        <f>'a5'!M21</f>
        <v>11823.370981099033</v>
      </c>
      <c r="BD19" s="4">
        <f>'a4'!T20</f>
        <v>2121.7731028845874</v>
      </c>
      <c r="BE19" s="6">
        <f>'a3'!G17/'a3'!B$4</f>
        <v>1.0277777777777779</v>
      </c>
      <c r="BF19" s="4">
        <f t="shared" si="20"/>
        <v>34787.602856813784</v>
      </c>
      <c r="BG19" s="6">
        <f t="shared" si="21"/>
        <v>0.35334208334618517</v>
      </c>
      <c r="BH19" s="6">
        <f t="shared" si="22"/>
        <v>10.457016362547384</v>
      </c>
      <c r="BI19" s="6">
        <f t="shared" si="23"/>
        <v>0.44554044188270064</v>
      </c>
      <c r="BJ19" s="4">
        <f>'a1'!AQ21</f>
        <v>19184.416219172937</v>
      </c>
      <c r="BK19" s="6">
        <f>'a2'!AC20/'a2'!$E$7</f>
        <v>0.96916745295932705</v>
      </c>
      <c r="BL19" s="4">
        <f>'a6'!AX20</f>
        <v>8998.6408969273089</v>
      </c>
      <c r="BM19" s="4">
        <f>'a5'!O21</f>
        <v>13598.449724760107</v>
      </c>
      <c r="BN19" s="4">
        <f>'a4'!V20</f>
        <v>2476.8329490533479</v>
      </c>
      <c r="BO19" s="6">
        <f>'a3'!H17/'a3'!B$4</f>
        <v>1.0343915343915344</v>
      </c>
      <c r="BP19" s="4">
        <f t="shared" si="24"/>
        <v>40044.57477573034</v>
      </c>
      <c r="BQ19" s="6">
        <f t="shared" si="25"/>
        <v>0.47547122237841555</v>
      </c>
      <c r="BR19" s="6">
        <f t="shared" si="26"/>
        <v>10.597748482040656</v>
      </c>
      <c r="BS19" s="6">
        <f t="shared" si="27"/>
        <v>0.5709048759742742</v>
      </c>
      <c r="BT19" s="4">
        <f>'a1'!AW21</f>
        <v>17718.543842311905</v>
      </c>
      <c r="BU19" s="6">
        <f>'a2'!AG20/'a2'!$E$7</f>
        <v>0.97470349920867516</v>
      </c>
      <c r="BV19" s="4">
        <f>'a6'!BE20</f>
        <v>9484.7468806976049</v>
      </c>
      <c r="BW19" s="4">
        <f>'a5'!Q21</f>
        <v>12128.236966756525</v>
      </c>
      <c r="BX19" s="4">
        <f>'a4'!X20</f>
        <v>2287.5792881320422</v>
      </c>
      <c r="BY19" s="6">
        <f>'a3'!I17/'a3'!B$4</f>
        <v>1.0304232804232807</v>
      </c>
      <c r="BZ19" s="4">
        <f t="shared" si="28"/>
        <v>37709.093437215924</v>
      </c>
      <c r="CA19" s="6">
        <f t="shared" si="29"/>
        <v>0.42121368981061907</v>
      </c>
      <c r="CB19" s="6">
        <f t="shared" si="30"/>
        <v>10.537656549581989</v>
      </c>
      <c r="CC19" s="6">
        <f t="shared" si="31"/>
        <v>0.51737487064731014</v>
      </c>
      <c r="CD19" s="4">
        <f>'a1'!BC21</f>
        <v>17125.027858257188</v>
      </c>
      <c r="CE19" s="6">
        <f>'a2'!AK20/'a2'!$E$7</f>
        <v>0.97343972824713798</v>
      </c>
      <c r="CF19" s="4">
        <f>'a6'!BL20</f>
        <v>8598.7331526080634</v>
      </c>
      <c r="CG19" s="4">
        <f>'a5'!S21</f>
        <v>10076.064787144463</v>
      </c>
      <c r="CH19" s="4">
        <f>'a4'!Z20</f>
        <v>2210.9525131339378</v>
      </c>
      <c r="CI19" s="6">
        <f>'a3'!J17/'a3'!B$4</f>
        <v>1.0370370370370372</v>
      </c>
      <c r="CJ19" s="4">
        <f t="shared" si="32"/>
        <v>34361.214109377172</v>
      </c>
      <c r="CK19" s="6">
        <f t="shared" si="33"/>
        <v>0.34343628749628136</v>
      </c>
      <c r="CL19" s="6">
        <f t="shared" si="34"/>
        <v>10.444683710438337</v>
      </c>
      <c r="CM19" s="6">
        <f t="shared" si="35"/>
        <v>0.4345544924202342</v>
      </c>
      <c r="CN19" s="4">
        <f>'a1'!BI21</f>
        <v>20628.333048212142</v>
      </c>
      <c r="CO19" s="6">
        <f>'a2'!AO20/'a2'!$E$7</f>
        <v>0.97094161411154989</v>
      </c>
      <c r="CP19" s="4">
        <f>'a6'!BS20</f>
        <v>8422.1442292708234</v>
      </c>
      <c r="CQ19" s="4">
        <f>'a5'!U21</f>
        <v>14307.168578016228</v>
      </c>
      <c r="CR19" s="4">
        <f>'a4'!AB20</f>
        <v>2663.2520059065205</v>
      </c>
      <c r="CS19" s="6">
        <f>'a3'!K17/'a3'!B$4</f>
        <v>1.0357142857142858</v>
      </c>
      <c r="CT19" s="4">
        <f t="shared" si="36"/>
        <v>41526.930922915199</v>
      </c>
      <c r="CU19" s="6">
        <f t="shared" si="37"/>
        <v>0.50990908561739834</v>
      </c>
      <c r="CV19" s="6">
        <f t="shared" si="38"/>
        <v>10.63409743365121</v>
      </c>
      <c r="CW19" s="6">
        <f t="shared" si="39"/>
        <v>0.60328458975167498</v>
      </c>
      <c r="CX19" s="4">
        <f>'a1'!BO21</f>
        <v>20260.740055629987</v>
      </c>
      <c r="CY19" s="6">
        <f>'a2'!AS20/'a2'!$E$7</f>
        <v>0.93625041914598151</v>
      </c>
      <c r="CZ19" s="4">
        <f>'a6'!BZ20</f>
        <v>8967.1643668858778</v>
      </c>
      <c r="DA19" s="4">
        <f>'a5'!W21</f>
        <v>13365.539800752927</v>
      </c>
      <c r="DB19" s="4">
        <f>'a4'!AD20</f>
        <v>2615.7933589783602</v>
      </c>
      <c r="DC19" s="6">
        <f>'a3'!L17/'a3'!B$4</f>
        <v>1.0396825396825398</v>
      </c>
      <c r="DD19" s="4">
        <f t="shared" si="40"/>
        <v>40221.197383426086</v>
      </c>
      <c r="DE19" s="6">
        <f t="shared" si="41"/>
        <v>0.47957449082728992</v>
      </c>
      <c r="DF19" s="6">
        <f t="shared" si="42"/>
        <v>10.602149433729499</v>
      </c>
      <c r="DG19" s="6">
        <f t="shared" si="43"/>
        <v>0.57482525193338585</v>
      </c>
    </row>
    <row r="20" spans="1:111">
      <c r="A20" s="1">
        <v>1995</v>
      </c>
      <c r="B20" s="4">
        <f>'a1'!G22</f>
        <v>18600.546557573565</v>
      </c>
      <c r="C20" s="6">
        <f>'a2'!E21/'a2'!E$7</f>
        <v>0.95964572733594078</v>
      </c>
      <c r="D20" s="4">
        <f>'a6'!H21</f>
        <v>9139.084139619079</v>
      </c>
      <c r="E20" s="4">
        <f>'a5'!C22</f>
        <v>11690.226764030713</v>
      </c>
      <c r="F20" s="4">
        <f>'a4'!H21</f>
        <v>2420.9087995530531</v>
      </c>
      <c r="G20" s="6">
        <f>'a3'!B18/'a3'!B$4</f>
        <v>1.0343915343915344</v>
      </c>
      <c r="H20" s="4">
        <f t="shared" si="0"/>
        <v>37505.316982715638</v>
      </c>
      <c r="I20" s="6">
        <f t="shared" si="1"/>
        <v>0.41647958749335018</v>
      </c>
      <c r="J20" s="6">
        <f t="shared" si="2"/>
        <v>10.532237988113538</v>
      </c>
      <c r="K20" s="6">
        <f t="shared" si="3"/>
        <v>0.51254800600170769</v>
      </c>
      <c r="L20" s="4">
        <f>'a1'!M22</f>
        <v>14407.901345971162</v>
      </c>
      <c r="M20" s="6">
        <f>'a2'!I21/'a2'!$E$7</f>
        <v>1.0268186047144878</v>
      </c>
      <c r="N20" s="4">
        <f>'a6'!O21</f>
        <v>8231.7464604950273</v>
      </c>
      <c r="O20" s="4">
        <f>'a5'!E22</f>
        <v>9420.5629839094563</v>
      </c>
      <c r="P20" s="4">
        <f>'a4'!L21</f>
        <v>1875.2252813426992</v>
      </c>
      <c r="Q20" s="6">
        <f>'a3'!C18/'a3'!B$4</f>
        <v>1.0211640211640214</v>
      </c>
      <c r="R20" s="4">
        <f t="shared" si="4"/>
        <v>31218.398765921724</v>
      </c>
      <c r="S20" s="6">
        <f t="shared" si="5"/>
        <v>0.27042289918953855</v>
      </c>
      <c r="T20" s="6">
        <f t="shared" si="6"/>
        <v>10.348762904026428</v>
      </c>
      <c r="U20" s="6">
        <f t="shared" si="7"/>
        <v>0.34910805946140089</v>
      </c>
      <c r="V20" s="4">
        <f>'a1'!S22</f>
        <v>16270.505523937061</v>
      </c>
      <c r="W20" s="6">
        <f>'a2'!M21/'a2'!$E$7</f>
        <v>0.98474001670271616</v>
      </c>
      <c r="X20" s="4">
        <f>'a6'!V21</f>
        <v>8527.9816969372059</v>
      </c>
      <c r="Y20" s="4">
        <f>'a5'!G22</f>
        <v>10143.940344959659</v>
      </c>
      <c r="Z20" s="4">
        <f>'a4'!N21</f>
        <v>2117.6479881467594</v>
      </c>
      <c r="AA20" s="6">
        <f>'a3'!D18/'a3'!$B$4</f>
        <v>1.0238095238095239</v>
      </c>
      <c r="AB20" s="4">
        <f t="shared" si="8"/>
        <v>33352.122695514321</v>
      </c>
      <c r="AC20" s="6">
        <f t="shared" si="9"/>
        <v>0.31999323558717296</v>
      </c>
      <c r="AD20" s="6">
        <f t="shared" si="10"/>
        <v>10.414876698359164</v>
      </c>
      <c r="AE20" s="6">
        <f t="shared" si="11"/>
        <v>0.40800235055865386</v>
      </c>
      <c r="AF20" s="4">
        <f>'a1'!Y22</f>
        <v>17221.910959789682</v>
      </c>
      <c r="AG20" s="6">
        <f>'a2'!Q21/'a2'!$E$7</f>
        <v>0.96592705259032974</v>
      </c>
      <c r="AH20" s="4">
        <f>'a6'!AC21</f>
        <v>11351.050648701079</v>
      </c>
      <c r="AI20" s="4">
        <f>'a5'!I22</f>
        <v>12881.522470363863</v>
      </c>
      <c r="AJ20" s="4">
        <f>'a4'!P21</f>
        <v>2241.4758436599836</v>
      </c>
      <c r="AK20" s="6">
        <f>'a3'!E18/'a3'!B$4</f>
        <v>1.0291005291005291</v>
      </c>
      <c r="AL20" s="4">
        <f t="shared" si="12"/>
        <v>39750.250028705392</v>
      </c>
      <c r="AM20" s="6">
        <f t="shared" si="13"/>
        <v>0.46863351647005985</v>
      </c>
      <c r="AN20" s="6">
        <f t="shared" si="14"/>
        <v>10.59037141009302</v>
      </c>
      <c r="AO20" s="6">
        <f t="shared" si="15"/>
        <v>0.56433336654701549</v>
      </c>
      <c r="AP20" s="4">
        <f>'a1'!AE22</f>
        <v>16331.465903537286</v>
      </c>
      <c r="AQ20" s="6">
        <f>'a2'!U21/'a2'!$E$7</f>
        <v>0.9744056615328559</v>
      </c>
      <c r="AR20" s="4">
        <f>'a6'!AJ21</f>
        <v>9762.3220860875808</v>
      </c>
      <c r="AS20" s="4">
        <f>'a5'!K22</f>
        <v>9920.7886779832043</v>
      </c>
      <c r="AT20" s="4">
        <f>'a4'!R21</f>
        <v>2125.5821377665829</v>
      </c>
      <c r="AU20" s="6">
        <f>'a3'!F18/'a3'!B$4</f>
        <v>1.0277777777777779</v>
      </c>
      <c r="AV20" s="4">
        <f t="shared" si="16"/>
        <v>34400.751504503998</v>
      </c>
      <c r="AW20" s="6">
        <f t="shared" si="17"/>
        <v>0.34435481399801915</v>
      </c>
      <c r="AX20" s="6">
        <f t="shared" si="18"/>
        <v>10.445833689184031</v>
      </c>
      <c r="AY20" s="6">
        <f t="shared" si="19"/>
        <v>0.43557889562818969</v>
      </c>
      <c r="AZ20" s="4">
        <f>'a1'!AK22</f>
        <v>16661.220555852371</v>
      </c>
      <c r="BA20" s="6">
        <f>'a2'!Y21/'a2'!$E$7</f>
        <v>0.94142243409230686</v>
      </c>
      <c r="BB20" s="4">
        <f>'a6'!AQ21</f>
        <v>8733.4914729196826</v>
      </c>
      <c r="BC20" s="4">
        <f>'a5'!M22</f>
        <v>12045.19491006415</v>
      </c>
      <c r="BD20" s="4">
        <f>'a4'!T21</f>
        <v>2168.5005507826831</v>
      </c>
      <c r="BE20" s="6">
        <f>'a3'!G18/'a3'!B$4</f>
        <v>1.0277777777777779</v>
      </c>
      <c r="BF20" s="4">
        <f t="shared" si="20"/>
        <v>35248.08354958603</v>
      </c>
      <c r="BG20" s="6">
        <f t="shared" si="21"/>
        <v>0.36403989787071661</v>
      </c>
      <c r="BH20" s="6">
        <f t="shared" si="22"/>
        <v>10.470166439374823</v>
      </c>
      <c r="BI20" s="6">
        <f t="shared" si="23"/>
        <v>0.45725455480637855</v>
      </c>
      <c r="BJ20" s="4">
        <f>'a1'!AQ22</f>
        <v>19377.597631587381</v>
      </c>
      <c r="BK20" s="6">
        <f>'a2'!AC21/'a2'!$E$7</f>
        <v>0.96762382452788498</v>
      </c>
      <c r="BL20" s="4">
        <f>'a6'!AX21</f>
        <v>9221.9700902714048</v>
      </c>
      <c r="BM20" s="4">
        <f>'a5'!O22</f>
        <v>13901.202894643757</v>
      </c>
      <c r="BN20" s="4">
        <f>'a4'!V21</f>
        <v>2522.0439880788035</v>
      </c>
      <c r="BO20" s="6">
        <f>'a3'!H18/'a3'!B$4</f>
        <v>1.0370370370370372</v>
      </c>
      <c r="BP20" s="4">
        <f t="shared" si="24"/>
        <v>40808.81168754489</v>
      </c>
      <c r="BQ20" s="6">
        <f t="shared" si="25"/>
        <v>0.49322585327547347</v>
      </c>
      <c r="BR20" s="6">
        <f t="shared" si="26"/>
        <v>10.616653309807443</v>
      </c>
      <c r="BS20" s="6">
        <f t="shared" si="27"/>
        <v>0.58774533175022303</v>
      </c>
      <c r="BT20" s="4">
        <f>'a1'!AW22</f>
        <v>18014.435637426384</v>
      </c>
      <c r="BU20" s="6">
        <f>'a2'!AG21/'a2'!$E$7</f>
        <v>0.97391615687757815</v>
      </c>
      <c r="BV20" s="4">
        <f>'a6'!BE21</f>
        <v>9291.9163266717787</v>
      </c>
      <c r="BW20" s="4">
        <f>'a5'!Q22</f>
        <v>12268.26153073893</v>
      </c>
      <c r="BX20" s="4">
        <f>'a4'!X21</f>
        <v>2344.6249613493469</v>
      </c>
      <c r="BY20" s="6">
        <f>'a3'!I18/'a3'!B$4</f>
        <v>1.0264550264550265</v>
      </c>
      <c r="BZ20" s="4">
        <f t="shared" si="28"/>
        <v>37732.592312984852</v>
      </c>
      <c r="CA20" s="6">
        <f t="shared" si="29"/>
        <v>0.42175961197078082</v>
      </c>
      <c r="CB20" s="6">
        <f t="shared" si="30"/>
        <v>10.538279517541817</v>
      </c>
      <c r="CC20" s="6">
        <f t="shared" si="31"/>
        <v>0.51792981166590768</v>
      </c>
      <c r="CD20" s="4">
        <f>'a1'!BC22</f>
        <v>17439.584613094034</v>
      </c>
      <c r="CE20" s="6">
        <f>'a2'!AK21/'a2'!$E$7</f>
        <v>0.97441856787188674</v>
      </c>
      <c r="CF20" s="4">
        <f>'a6'!BL21</f>
        <v>8975.2631084436525</v>
      </c>
      <c r="CG20" s="4">
        <f>'a5'!S22</f>
        <v>10192.328140419217</v>
      </c>
      <c r="CH20" s="4">
        <f>'a4'!Z21</f>
        <v>2269.8066274401408</v>
      </c>
      <c r="CI20" s="6">
        <f>'a3'!J18/'a3'!B$4</f>
        <v>1.033068783068783</v>
      </c>
      <c r="CJ20" s="4">
        <f t="shared" si="32"/>
        <v>35011.98173744978</v>
      </c>
      <c r="CK20" s="6">
        <f t="shared" si="33"/>
        <v>0.35855481796447042</v>
      </c>
      <c r="CL20" s="6">
        <f t="shared" si="34"/>
        <v>10.463445617243881</v>
      </c>
      <c r="CM20" s="6">
        <f t="shared" si="35"/>
        <v>0.45126763393778463</v>
      </c>
      <c r="CN20" s="4">
        <f>'a1'!BI22</f>
        <v>20821.943456966288</v>
      </c>
      <c r="CO20" s="6">
        <f>'a2'!AO21/'a2'!$E$7</f>
        <v>0.96697922466667308</v>
      </c>
      <c r="CP20" s="4">
        <f>'a6'!BS21</f>
        <v>8552.6927704046739</v>
      </c>
      <c r="CQ20" s="4">
        <f>'a5'!U22</f>
        <v>14661.738422681805</v>
      </c>
      <c r="CR20" s="4">
        <f>'a4'!AB21</f>
        <v>2710.0292984800076</v>
      </c>
      <c r="CS20" s="6">
        <f>'a3'!K18/'a3'!B$4</f>
        <v>1.0383597883597884</v>
      </c>
      <c r="CT20" s="4">
        <f t="shared" si="36"/>
        <v>42197.683965901415</v>
      </c>
      <c r="CU20" s="6">
        <f t="shared" si="37"/>
        <v>0.52549191407961282</v>
      </c>
      <c r="CV20" s="6">
        <f t="shared" si="38"/>
        <v>10.650120616193401</v>
      </c>
      <c r="CW20" s="6">
        <f t="shared" si="39"/>
        <v>0.61755807059585344</v>
      </c>
      <c r="CX20" s="4">
        <f>'a1'!BO22</f>
        <v>20329.910334913791</v>
      </c>
      <c r="CY20" s="6">
        <f>'a2'!AS21/'a2'!$E$7</f>
        <v>0.93405152043393636</v>
      </c>
      <c r="CZ20" s="4">
        <f>'a6'!BZ21</f>
        <v>8446.574575867362</v>
      </c>
      <c r="DA20" s="4">
        <f>'a5'!W22</f>
        <v>13621.513832841098</v>
      </c>
      <c r="DB20" s="4">
        <f>'a4'!AD21</f>
        <v>2645.9899267786718</v>
      </c>
      <c r="DC20" s="6">
        <f>'a3'!L18/'a3'!B$4</f>
        <v>1.0436507936507937</v>
      </c>
      <c r="DD20" s="4">
        <f t="shared" si="40"/>
        <v>40087.965091120808</v>
      </c>
      <c r="DE20" s="6">
        <f t="shared" si="41"/>
        <v>0.47647925931350099</v>
      </c>
      <c r="DF20" s="6">
        <f t="shared" si="42"/>
        <v>10.598831445832975</v>
      </c>
      <c r="DG20" s="6">
        <f t="shared" si="43"/>
        <v>0.57186958213697958</v>
      </c>
    </row>
    <row r="21" spans="1:111">
      <c r="A21" s="1">
        <v>1996</v>
      </c>
      <c r="B21" s="4">
        <f>'a1'!G23</f>
        <v>18901.448141989364</v>
      </c>
      <c r="C21" s="6">
        <f>'a2'!E22/'a2'!E$7</f>
        <v>0.95879577105699498</v>
      </c>
      <c r="D21" s="4">
        <f>'a6'!H22</f>
        <v>8573.2055243930481</v>
      </c>
      <c r="E21" s="4">
        <f>'a5'!C23</f>
        <v>11935.149653873685</v>
      </c>
      <c r="F21" s="4">
        <f>'a4'!H22</f>
        <v>2470.9395475153451</v>
      </c>
      <c r="G21" s="6">
        <f>'a3'!B19/'a3'!B$4</f>
        <v>1.0370370370370372</v>
      </c>
      <c r="H21" s="4">
        <f t="shared" si="0"/>
        <v>37499.305071556628</v>
      </c>
      <c r="I21" s="6">
        <f t="shared" si="1"/>
        <v>0.41633991972545775</v>
      </c>
      <c r="J21" s="6">
        <f t="shared" si="2"/>
        <v>10.532077680361636</v>
      </c>
      <c r="K21" s="6">
        <f t="shared" si="3"/>
        <v>0.5124052035578166</v>
      </c>
      <c r="L21" s="4">
        <f>'a1'!M23</f>
        <v>14645.398053950523</v>
      </c>
      <c r="M21" s="6">
        <f>'a2'!I22/'a2'!$E$7</f>
        <v>1.0198283692573666</v>
      </c>
      <c r="N21" s="4">
        <f>'a6'!O22</f>
        <v>7873.0026765865232</v>
      </c>
      <c r="O21" s="4">
        <f>'a5'!E23</f>
        <v>9593.3113643408597</v>
      </c>
      <c r="P21" s="4">
        <f>'a4'!L22</f>
        <v>1914.556650303402</v>
      </c>
      <c r="Q21" s="6">
        <f>'a3'!C19/'a3'!B$4</f>
        <v>1.0251322751322751</v>
      </c>
      <c r="R21" s="4">
        <f t="shared" si="4"/>
        <v>31253.771294920305</v>
      </c>
      <c r="S21" s="6">
        <f t="shared" si="5"/>
        <v>0.27124466818100762</v>
      </c>
      <c r="T21" s="6">
        <f t="shared" si="6"/>
        <v>10.349895329320578</v>
      </c>
      <c r="U21" s="6">
        <f t="shared" si="7"/>
        <v>0.35011682602203609</v>
      </c>
      <c r="V21" s="4">
        <f>'a1'!S23</f>
        <v>16517.235536368124</v>
      </c>
      <c r="W21" s="6">
        <f>'a2'!M22/'a2'!$E$7</f>
        <v>0.98000943723174627</v>
      </c>
      <c r="X21" s="4">
        <f>'a6'!V22</f>
        <v>8326.0837447121248</v>
      </c>
      <c r="Y21" s="4">
        <f>'a5'!G23</f>
        <v>10339.690072030209</v>
      </c>
      <c r="Z21" s="4">
        <f>'a4'!N22</f>
        <v>2159.2573328692201</v>
      </c>
      <c r="AA21" s="6">
        <f>'a3'!D19/'a3'!$B$4</f>
        <v>1.0211640211640214</v>
      </c>
      <c r="AB21" s="4">
        <f t="shared" si="8"/>
        <v>33385.490449699653</v>
      </c>
      <c r="AC21" s="6">
        <f t="shared" si="9"/>
        <v>0.32076842996769261</v>
      </c>
      <c r="AD21" s="6">
        <f t="shared" si="10"/>
        <v>10.415876666904435</v>
      </c>
      <c r="AE21" s="6">
        <f t="shared" si="11"/>
        <v>0.40889312440074926</v>
      </c>
      <c r="AF21" s="4">
        <f>'a1'!Y23</f>
        <v>17544.858035899313</v>
      </c>
      <c r="AG21" s="6">
        <f>'a2'!Q22/'a2'!$E$7</f>
        <v>0.96365309429834867</v>
      </c>
      <c r="AH21" s="4">
        <f>'a6'!AC22</f>
        <v>10325.458745020858</v>
      </c>
      <c r="AI21" s="4">
        <f>'a5'!I23</f>
        <v>13057.588881578562</v>
      </c>
      <c r="AJ21" s="4">
        <f>'a4'!P22</f>
        <v>2293.5958795738711</v>
      </c>
      <c r="AK21" s="6">
        <f>'a3'!E19/'a3'!B$4</f>
        <v>1.0277777777777779</v>
      </c>
      <c r="AL21" s="4">
        <f t="shared" si="12"/>
        <v>39052.06982907698</v>
      </c>
      <c r="AM21" s="6">
        <f t="shared" si="13"/>
        <v>0.45241350464858865</v>
      </c>
      <c r="AN21" s="6">
        <f t="shared" si="14"/>
        <v>10.572651158448977</v>
      </c>
      <c r="AO21" s="6">
        <f t="shared" si="15"/>
        <v>0.54854813338691988</v>
      </c>
      <c r="AP21" s="4">
        <f>'a1'!AE23</f>
        <v>16684.213604725974</v>
      </c>
      <c r="AQ21" s="6">
        <f>'a2'!U22/'a2'!$E$7</f>
        <v>0.97027632669437813</v>
      </c>
      <c r="AR21" s="4">
        <f>'a6'!AJ22</f>
        <v>9510.9337952413316</v>
      </c>
      <c r="AS21" s="4">
        <f>'a5'!K23</f>
        <v>10120.206360822642</v>
      </c>
      <c r="AT21" s="4">
        <f>'a4'!R22</f>
        <v>2181.0859625897419</v>
      </c>
      <c r="AU21" s="6">
        <f>'a3'!F19/'a3'!B$4</f>
        <v>1.033068783068783</v>
      </c>
      <c r="AV21" s="4">
        <f t="shared" si="16"/>
        <v>34750.731038270242</v>
      </c>
      <c r="AW21" s="6">
        <f t="shared" si="17"/>
        <v>0.35248548309746186</v>
      </c>
      <c r="AX21" s="6">
        <f t="shared" si="18"/>
        <v>10.455955887844187</v>
      </c>
      <c r="AY21" s="6">
        <f t="shared" si="19"/>
        <v>0.4445957690424609</v>
      </c>
      <c r="AZ21" s="4">
        <f>'a1'!AK23</f>
        <v>17148.167001683618</v>
      </c>
      <c r="BA21" s="6">
        <f>'a2'!Y22/'a2'!$E$7</f>
        <v>0.93730191244584127</v>
      </c>
      <c r="BB21" s="4">
        <f>'a6'!AQ22</f>
        <v>8304.686667945798</v>
      </c>
      <c r="BC21" s="4">
        <f>'a5'!M23</f>
        <v>12289.912666640135</v>
      </c>
      <c r="BD21" s="4">
        <f>'a4'!T22</f>
        <v>2241.7374422083858</v>
      </c>
      <c r="BE21" s="6">
        <f>'a3'!G19/'a3'!B$4</f>
        <v>1.033068783068783</v>
      </c>
      <c r="BF21" s="4">
        <f t="shared" si="20"/>
        <v>35564.293298485558</v>
      </c>
      <c r="BG21" s="6">
        <f t="shared" si="21"/>
        <v>0.37138603267652248</v>
      </c>
      <c r="BH21" s="6">
        <f t="shared" si="22"/>
        <v>10.479097416268251</v>
      </c>
      <c r="BI21" s="6">
        <f t="shared" si="23"/>
        <v>0.46521028565276168</v>
      </c>
      <c r="BJ21" s="4">
        <f>'a1'!AQ23</f>
        <v>19582.865608406028</v>
      </c>
      <c r="BK21" s="6">
        <f>'a2'!AC22/'a2'!$E$7</f>
        <v>0.96819970083557683</v>
      </c>
      <c r="BL21" s="4">
        <f>'a6'!AX22</f>
        <v>8336.4953548714111</v>
      </c>
      <c r="BM21" s="4">
        <f>'a5'!O23</f>
        <v>14233.596392386557</v>
      </c>
      <c r="BN21" s="4">
        <f>'a4'!V22</f>
        <v>2560.0195668603301</v>
      </c>
      <c r="BO21" s="6">
        <f>'a3'!H19/'a3'!B$4</f>
        <v>1.0396825396825398</v>
      </c>
      <c r="BP21" s="4">
        <f t="shared" si="24"/>
        <v>40516.633185069186</v>
      </c>
      <c r="BQ21" s="6">
        <f t="shared" si="25"/>
        <v>0.48643800858056813</v>
      </c>
      <c r="BR21" s="6">
        <f t="shared" si="26"/>
        <v>10.609467864709776</v>
      </c>
      <c r="BS21" s="6">
        <f t="shared" si="27"/>
        <v>0.5813445238777305</v>
      </c>
      <c r="BT21" s="4">
        <f>'a1'!AW23</f>
        <v>18137.958518633463</v>
      </c>
      <c r="BU21" s="6">
        <f>'a2'!AG22/'a2'!$E$7</f>
        <v>0.97497751934620802</v>
      </c>
      <c r="BV21" s="4">
        <f>'a6'!BE22</f>
        <v>9361.7066222078302</v>
      </c>
      <c r="BW21" s="4">
        <f>'a5'!Q23</f>
        <v>12440.074115418425</v>
      </c>
      <c r="BX21" s="4">
        <f>'a4'!X22</f>
        <v>2371.1304381658465</v>
      </c>
      <c r="BY21" s="6">
        <f>'a3'!I19/'a3'!B$4</f>
        <v>1.0317460317460319</v>
      </c>
      <c r="BZ21" s="4">
        <f t="shared" si="28"/>
        <v>38292.998200437076</v>
      </c>
      <c r="CA21" s="6">
        <f t="shared" si="29"/>
        <v>0.43477887279217753</v>
      </c>
      <c r="CB21" s="6">
        <f t="shared" si="30"/>
        <v>10.553022343846111</v>
      </c>
      <c r="CC21" s="6">
        <f t="shared" si="31"/>
        <v>0.53106274878930959</v>
      </c>
      <c r="CD21" s="4">
        <f>'a1'!BC23</f>
        <v>17760.526819406346</v>
      </c>
      <c r="CE21" s="6">
        <f>'a2'!AK22/'a2'!$E$7</f>
        <v>0.97054715691448723</v>
      </c>
      <c r="CF21" s="4">
        <f>'a6'!BL22</f>
        <v>9133.3103446122295</v>
      </c>
      <c r="CG21" s="4">
        <f>'a5'!S23</f>
        <v>10325.490948188037</v>
      </c>
      <c r="CH21" s="4">
        <f>'a4'!Z22</f>
        <v>2321.7897260098071</v>
      </c>
      <c r="CI21" s="6">
        <f>'a3'!J19/'a3'!B$4</f>
        <v>1.0357142857142858</v>
      </c>
      <c r="CJ21" s="4">
        <f t="shared" si="32"/>
        <v>35602.098961549818</v>
      </c>
      <c r="CK21" s="6">
        <f t="shared" si="33"/>
        <v>0.37226432785325081</v>
      </c>
      <c r="CL21" s="6">
        <f t="shared" si="34"/>
        <v>10.48015987469617</v>
      </c>
      <c r="CM21" s="6">
        <f t="shared" si="35"/>
        <v>0.46615672559867777</v>
      </c>
      <c r="CN21" s="4">
        <f>'a1'!BI23</f>
        <v>21094.484480563635</v>
      </c>
      <c r="CO21" s="6">
        <f>'a2'!AO22/'a2'!$E$7</f>
        <v>0.9660865734528058</v>
      </c>
      <c r="CP21" s="4">
        <f>'a6'!BS22</f>
        <v>7930.1601610622474</v>
      </c>
      <c r="CQ21" s="4">
        <f>'a5'!U23</f>
        <v>15015.58368739662</v>
      </c>
      <c r="CR21" s="4">
        <f>'a4'!AB22</f>
        <v>2757.6297618002218</v>
      </c>
      <c r="CS21" s="6">
        <f>'a3'!K19/'a3'!B$4</f>
        <v>1.0383597883597884</v>
      </c>
      <c r="CT21" s="4">
        <f t="shared" si="36"/>
        <v>42123.36199607567</v>
      </c>
      <c r="CU21" s="6">
        <f t="shared" si="37"/>
        <v>0.52376527784757665</v>
      </c>
      <c r="CV21" s="6">
        <f t="shared" si="38"/>
        <v>10.648357782532489</v>
      </c>
      <c r="CW21" s="6">
        <f t="shared" si="39"/>
        <v>0.61598773508826954</v>
      </c>
      <c r="CX21" s="4">
        <f>'a1'!BO23</f>
        <v>20534.716183523444</v>
      </c>
      <c r="CY21" s="6">
        <f>'a2'!AS22/'a2'!$E$7</f>
        <v>0.93746477379084903</v>
      </c>
      <c r="CZ21" s="4">
        <f>'a6'!BZ22</f>
        <v>8338.812108388398</v>
      </c>
      <c r="DA21" s="4">
        <f>'a5'!W23</f>
        <v>13930.814312622102</v>
      </c>
      <c r="DB21" s="4">
        <f>'a4'!AD22</f>
        <v>2684.4526373697786</v>
      </c>
      <c r="DC21" s="6">
        <f>'a3'!L19/'a3'!B$4</f>
        <v>1.0436507936507937</v>
      </c>
      <c r="DD21" s="4">
        <f t="shared" si="40"/>
        <v>40530.95801731362</v>
      </c>
      <c r="DE21" s="6">
        <f t="shared" si="41"/>
        <v>0.48677080081453433</v>
      </c>
      <c r="DF21" s="6">
        <f t="shared" si="42"/>
        <v>10.609821356582417</v>
      </c>
      <c r="DG21" s="6">
        <f t="shared" si="43"/>
        <v>0.58165941509609032</v>
      </c>
    </row>
    <row r="22" spans="1:111">
      <c r="A22" s="1">
        <v>1997</v>
      </c>
      <c r="B22" s="4">
        <f>'a1'!G24</f>
        <v>19545.275742471029</v>
      </c>
      <c r="C22" s="6">
        <f>'a2'!E23/'a2'!E$7</f>
        <v>0.95689340812892687</v>
      </c>
      <c r="D22" s="4">
        <f>'a6'!H23</f>
        <v>8607.2735483668894</v>
      </c>
      <c r="E22" s="4">
        <f>'a5'!C24</f>
        <v>12478.898557500899</v>
      </c>
      <c r="F22" s="4">
        <f>'a4'!H23</f>
        <v>2525.4411940012837</v>
      </c>
      <c r="G22" s="6">
        <f>'a3'!B20/'a3'!B$4</f>
        <v>1.0396825396825398</v>
      </c>
      <c r="H22" s="4">
        <f t="shared" si="0"/>
        <v>38742.185812038108</v>
      </c>
      <c r="I22" s="6">
        <f t="shared" si="1"/>
        <v>0.44521432824351354</v>
      </c>
      <c r="J22" s="6">
        <f t="shared" si="2"/>
        <v>10.564684357982562</v>
      </c>
      <c r="K22" s="6">
        <f t="shared" si="3"/>
        <v>0.5414512926970424</v>
      </c>
      <c r="L22" s="4">
        <f>'a1'!M24</f>
        <v>15305.557521995386</v>
      </c>
      <c r="M22" s="6">
        <f>'a2'!I23/'a2'!$E$7</f>
        <v>1.0117912827300024</v>
      </c>
      <c r="N22" s="4">
        <f>'a6'!O23</f>
        <v>8215.8047228784144</v>
      </c>
      <c r="O22" s="4">
        <f>'a5'!E24</f>
        <v>10021.181859376278</v>
      </c>
      <c r="P22" s="4">
        <f>'a4'!L23</f>
        <v>1977.6280453906033</v>
      </c>
      <c r="Q22" s="6">
        <f>'a3'!C20/'a3'!B$4</f>
        <v>1.0171957671957674</v>
      </c>
      <c r="R22" s="4">
        <f t="shared" si="4"/>
        <v>32291.27452022503</v>
      </c>
      <c r="S22" s="6">
        <f t="shared" si="5"/>
        <v>0.29534777879373131</v>
      </c>
      <c r="T22" s="6">
        <f t="shared" si="6"/>
        <v>10.382552334023995</v>
      </c>
      <c r="U22" s="6">
        <f t="shared" si="7"/>
        <v>0.37920774662005502</v>
      </c>
      <c r="V22" s="4">
        <f>'a1'!S24</f>
        <v>16929.350821117601</v>
      </c>
      <c r="W22" s="6">
        <f>'a2'!M23/'a2'!$E$7</f>
        <v>0.97199931004327955</v>
      </c>
      <c r="X22" s="4">
        <f>'a6'!V23</f>
        <v>9473.6622664885617</v>
      </c>
      <c r="Y22" s="4">
        <f>'a5'!G24</f>
        <v>10865.122615371165</v>
      </c>
      <c r="Z22" s="4">
        <f>'a4'!N23</f>
        <v>2187.4380548362951</v>
      </c>
      <c r="AA22" s="6">
        <f>'a3'!D20/'a3'!$B$4</f>
        <v>1.0502645502645505</v>
      </c>
      <c r="AB22" s="4">
        <f t="shared" si="8"/>
        <v>36346.15255401656</v>
      </c>
      <c r="AC22" s="6">
        <f t="shared" si="9"/>
        <v>0.38955006307181167</v>
      </c>
      <c r="AD22" s="6">
        <f t="shared" si="10"/>
        <v>10.50084363290353</v>
      </c>
      <c r="AE22" s="6">
        <f t="shared" si="11"/>
        <v>0.4845818559235045</v>
      </c>
      <c r="AF22" s="4">
        <f>'a1'!Y24</f>
        <v>18067.314312925111</v>
      </c>
      <c r="AG22" s="6">
        <f>'a2'!Q23/'a2'!$E$7</f>
        <v>0.96031328013776263</v>
      </c>
      <c r="AH22" s="4">
        <f>'a6'!AC23</f>
        <v>10326.334338990131</v>
      </c>
      <c r="AI22" s="4">
        <f>'a5'!I24</f>
        <v>13579.24222383782</v>
      </c>
      <c r="AJ22" s="4">
        <f>'a4'!P23</f>
        <v>2334.474091439015</v>
      </c>
      <c r="AK22" s="6">
        <f>'a3'!E20/'a3'!B$4</f>
        <v>1.0291005291005291</v>
      </c>
      <c r="AL22" s="4">
        <f t="shared" si="12"/>
        <v>40054.017220206202</v>
      </c>
      <c r="AM22" s="6">
        <f t="shared" si="13"/>
        <v>0.47569058775300449</v>
      </c>
      <c r="AN22" s="6">
        <f t="shared" si="14"/>
        <v>10.597984252590033</v>
      </c>
      <c r="AO22" s="6">
        <f t="shared" si="15"/>
        <v>0.57111490081867045</v>
      </c>
      <c r="AP22" s="4">
        <f>'a1'!AE24</f>
        <v>17025.664741113418</v>
      </c>
      <c r="AQ22" s="6">
        <f>'a2'!U23/'a2'!$E$7</f>
        <v>0.96714897818474366</v>
      </c>
      <c r="AR22" s="4">
        <f>'a6'!AJ23</f>
        <v>9575.6799344966985</v>
      </c>
      <c r="AS22" s="4">
        <f>'a5'!K24</f>
        <v>10582.23928633893</v>
      </c>
      <c r="AT22" s="4">
        <f>'a4'!R23</f>
        <v>2199.8827572962678</v>
      </c>
      <c r="AU22" s="6">
        <f>'a3'!F20/'a3'!B$4</f>
        <v>1.0343915343915344</v>
      </c>
      <c r="AV22" s="4">
        <f t="shared" si="16"/>
        <v>35608.298338206027</v>
      </c>
      <c r="AW22" s="6">
        <f t="shared" si="17"/>
        <v>0.37240835078988377</v>
      </c>
      <c r="AX22" s="6">
        <f t="shared" si="18"/>
        <v>10.480333989064491</v>
      </c>
      <c r="AY22" s="6">
        <f t="shared" si="19"/>
        <v>0.46631182700218327</v>
      </c>
      <c r="AZ22" s="4">
        <f>'a1'!AK24</f>
        <v>17729.057952377108</v>
      </c>
      <c r="BA22" s="6">
        <f>'a2'!Y23/'a2'!$E$7</f>
        <v>0.93524841472244313</v>
      </c>
      <c r="BB22" s="4">
        <f>'a6'!AQ23</f>
        <v>8101.7343715188072</v>
      </c>
      <c r="BC22" s="4">
        <f>'a5'!M24</f>
        <v>12835.347674465518</v>
      </c>
      <c r="BD22" s="4">
        <f>'a4'!T23</f>
        <v>2290.7680543220949</v>
      </c>
      <c r="BE22" s="6">
        <f>'a3'!G20/'a3'!B$4</f>
        <v>1.0317460317460319</v>
      </c>
      <c r="BF22" s="4">
        <f t="shared" si="20"/>
        <v>36345.717092848274</v>
      </c>
      <c r="BG22" s="6">
        <f t="shared" si="21"/>
        <v>0.38953994650691742</v>
      </c>
      <c r="BH22" s="6">
        <f t="shared" si="22"/>
        <v>10.500831651889136</v>
      </c>
      <c r="BI22" s="6">
        <f t="shared" si="23"/>
        <v>0.48457118321357345</v>
      </c>
      <c r="BJ22" s="4">
        <f>'a1'!AQ24</f>
        <v>20270.669261094776</v>
      </c>
      <c r="BK22" s="6">
        <f>'a2'!AC23/'a2'!$E$7</f>
        <v>0.9676304061783253</v>
      </c>
      <c r="BL22" s="4">
        <f>'a6'!AX23</f>
        <v>8554.9205904149931</v>
      </c>
      <c r="BM22" s="4">
        <f>'a5'!O24</f>
        <v>14903.762529139578</v>
      </c>
      <c r="BN22" s="4">
        <f>'a4'!V23</f>
        <v>2619.1691463684751</v>
      </c>
      <c r="BO22" s="6">
        <f>'a3'!H20/'a3'!B$4</f>
        <v>1.0436507936507937</v>
      </c>
      <c r="BP22" s="4">
        <f t="shared" si="24"/>
        <v>42219.880415479784</v>
      </c>
      <c r="BQ22" s="6">
        <f t="shared" si="25"/>
        <v>0.52600757848079094</v>
      </c>
      <c r="BR22" s="6">
        <f t="shared" si="26"/>
        <v>10.650646488984274</v>
      </c>
      <c r="BS22" s="6">
        <f t="shared" si="27"/>
        <v>0.61802651905715156</v>
      </c>
      <c r="BT22" s="4">
        <f>'a1'!AW24</f>
        <v>18737.325371789095</v>
      </c>
      <c r="BU22" s="6">
        <f>'a2'!AG23/'a2'!$E$7</f>
        <v>0.97469805591897085</v>
      </c>
      <c r="BV22" s="4">
        <f>'a6'!BE23</f>
        <v>9450.1838154680881</v>
      </c>
      <c r="BW22" s="4">
        <f>'a5'!Q24</f>
        <v>12947.321139397818</v>
      </c>
      <c r="BX22" s="4">
        <f>'a4'!X23</f>
        <v>2421.0460871880809</v>
      </c>
      <c r="BY22" s="6">
        <f>'a3'!I20/'a3'!B$4</f>
        <v>1.0317460317460319</v>
      </c>
      <c r="BZ22" s="4">
        <f t="shared" si="28"/>
        <v>39453.652003878124</v>
      </c>
      <c r="CA22" s="6">
        <f t="shared" si="29"/>
        <v>0.4617429981318375</v>
      </c>
      <c r="CB22" s="6">
        <f t="shared" si="30"/>
        <v>10.582881894964771</v>
      </c>
      <c r="CC22" s="6">
        <f t="shared" si="31"/>
        <v>0.55766169252509401</v>
      </c>
      <c r="CD22" s="4">
        <f>'a1'!BC24</f>
        <v>18412.381545571185</v>
      </c>
      <c r="CE22" s="6">
        <f>'a2'!AK23/'a2'!$E$7</f>
        <v>0.97005029993893144</v>
      </c>
      <c r="CF22" s="4">
        <f>'a6'!BL23</f>
        <v>8776.9213443446497</v>
      </c>
      <c r="CG22" s="4">
        <f>'a5'!S24</f>
        <v>10768.251517604001</v>
      </c>
      <c r="CH22" s="4">
        <f>'a4'!Z23</f>
        <v>2379.0601599860452</v>
      </c>
      <c r="CI22" s="6">
        <f>'a3'!J20/'a3'!B$4</f>
        <v>1.0383597883597884</v>
      </c>
      <c r="CJ22" s="4">
        <f t="shared" si="32"/>
        <v>36370.679127149037</v>
      </c>
      <c r="CK22" s="6">
        <f t="shared" si="33"/>
        <v>0.39011986053435882</v>
      </c>
      <c r="CL22" s="6">
        <f t="shared" si="34"/>
        <v>10.501518210535572</v>
      </c>
      <c r="CM22" s="6">
        <f t="shared" si="35"/>
        <v>0.48518277093420897</v>
      </c>
      <c r="CN22" s="4">
        <f>'a1'!BI24</f>
        <v>22188.824276074192</v>
      </c>
      <c r="CO22" s="6">
        <f>'a2'!AO23/'a2'!$E$7</f>
        <v>0.95904977432008465</v>
      </c>
      <c r="CP22" s="4">
        <f>'a6'!BS23</f>
        <v>8367.9897552263174</v>
      </c>
      <c r="CQ22" s="4">
        <f>'a5'!U24</f>
        <v>15665.426005456506</v>
      </c>
      <c r="CR22" s="4">
        <f>'a4'!AB23</f>
        <v>2867.0135746147835</v>
      </c>
      <c r="CS22" s="6">
        <f>'a3'!K20/'a3'!B$4</f>
        <v>1.0436507936507937</v>
      </c>
      <c r="CT22" s="4">
        <f t="shared" si="36"/>
        <v>44299.416402469433</v>
      </c>
      <c r="CU22" s="6">
        <f t="shared" si="37"/>
        <v>0.57431902917804478</v>
      </c>
      <c r="CV22" s="6">
        <f t="shared" si="38"/>
        <v>10.698726782187297</v>
      </c>
      <c r="CW22" s="6">
        <f t="shared" si="39"/>
        <v>0.66085653376919529</v>
      </c>
      <c r="CX22" s="4">
        <f>'a1'!BO24</f>
        <v>20892.051654986106</v>
      </c>
      <c r="CY22" s="6">
        <f>'a2'!AS23/'a2'!$E$7</f>
        <v>0.93664124054489428</v>
      </c>
      <c r="CZ22" s="4">
        <f>'a6'!BZ23</f>
        <v>8174.2218221302955</v>
      </c>
      <c r="DA22" s="4">
        <f>'a5'!W24</f>
        <v>14675.892685582879</v>
      </c>
      <c r="DB22" s="4">
        <f>'a4'!AD23</f>
        <v>2699.4578419815207</v>
      </c>
      <c r="DC22" s="6">
        <f>'a3'!L20/'a3'!B$4</f>
        <v>1.0489417989417991</v>
      </c>
      <c r="DD22" s="4">
        <f t="shared" si="40"/>
        <v>41662.933835173259</v>
      </c>
      <c r="DE22" s="6">
        <f t="shared" si="41"/>
        <v>0.51306868373512537</v>
      </c>
      <c r="DF22" s="6">
        <f t="shared" si="42"/>
        <v>10.637367135647246</v>
      </c>
      <c r="DG22" s="6">
        <f t="shared" si="43"/>
        <v>0.60619724637801631</v>
      </c>
    </row>
    <row r="23" spans="1:111">
      <c r="A23" s="1">
        <v>1998</v>
      </c>
      <c r="B23" s="4">
        <f>'a1'!G25</f>
        <v>19931.472454162344</v>
      </c>
      <c r="C23" s="6">
        <f>'a2'!E24/'a2'!E$7</f>
        <v>0.95622858771236263</v>
      </c>
      <c r="D23" s="4">
        <f>'a6'!H24</f>
        <v>8570.8017726869493</v>
      </c>
      <c r="E23" s="4">
        <f>'a5'!C25</f>
        <v>13131.28577166958</v>
      </c>
      <c r="F23" s="4">
        <f>'a4'!H24</f>
        <v>2587.5591220798469</v>
      </c>
      <c r="G23" s="6">
        <f>'a3'!B21/'a3'!B$4</f>
        <v>1.0423280423280423</v>
      </c>
      <c r="H23" s="4">
        <f t="shared" si="0"/>
        <v>39789.384757117434</v>
      </c>
      <c r="I23" s="6">
        <f t="shared" si="1"/>
        <v>0.46954268828245327</v>
      </c>
      <c r="J23" s="6">
        <f t="shared" si="2"/>
        <v>10.591355441052562</v>
      </c>
      <c r="K23" s="6">
        <f t="shared" si="3"/>
        <v>0.56520994315806705</v>
      </c>
      <c r="L23" s="4">
        <f>'a1'!M25</f>
        <v>16052.815355575602</v>
      </c>
      <c r="M23" s="6">
        <f>'a2'!I24/'a2'!$E$7</f>
        <v>1.00157609042915</v>
      </c>
      <c r="N23" s="4">
        <f>'a6'!O24</f>
        <v>8645.8185349900159</v>
      </c>
      <c r="O23" s="4">
        <f>'a5'!E25</f>
        <v>10565.301625255681</v>
      </c>
      <c r="P23" s="4">
        <f>'a4'!L24</f>
        <v>2084.0210829335228</v>
      </c>
      <c r="Q23" s="6">
        <f>'a3'!C21/'a3'!B$4</f>
        <v>1.0224867724867726</v>
      </c>
      <c r="R23" s="4">
        <f t="shared" si="4"/>
        <v>33951.893239342804</v>
      </c>
      <c r="S23" s="6">
        <f t="shared" si="5"/>
        <v>0.33392700987101231</v>
      </c>
      <c r="T23" s="6">
        <f t="shared" si="6"/>
        <v>10.432699896950201</v>
      </c>
      <c r="U23" s="6">
        <f t="shared" si="7"/>
        <v>0.42387928905082151</v>
      </c>
      <c r="V23" s="4">
        <f>'a1'!S25</f>
        <v>17554.711201437367</v>
      </c>
      <c r="W23" s="6">
        <f>'a2'!M24/'a2'!$E$7</f>
        <v>0.97095958352729983</v>
      </c>
      <c r="X23" s="4">
        <f>'a6'!V24</f>
        <v>9238.3362424919505</v>
      </c>
      <c r="Y23" s="4">
        <f>'a5'!G25</f>
        <v>11526.731281057948</v>
      </c>
      <c r="Z23" s="4">
        <f>'a4'!N24</f>
        <v>2279.0013737931608</v>
      </c>
      <c r="AA23" s="6">
        <f>'a3'!D21/'a3'!$B$4</f>
        <v>1.0238095238095239</v>
      </c>
      <c r="AB23" s="4">
        <f t="shared" si="8"/>
        <v>36376.956970342741</v>
      </c>
      <c r="AC23" s="6">
        <f t="shared" si="9"/>
        <v>0.39026570639316349</v>
      </c>
      <c r="AD23" s="6">
        <f t="shared" si="10"/>
        <v>10.501690802898597</v>
      </c>
      <c r="AE23" s="6">
        <f t="shared" si="11"/>
        <v>0.48533651653256354</v>
      </c>
      <c r="AF23" s="4">
        <f>'a1'!Y25</f>
        <v>18612.717259260215</v>
      </c>
      <c r="AG23" s="6">
        <f>'a2'!Q24/'a2'!$E$7</f>
        <v>0.95873400820666643</v>
      </c>
      <c r="AH23" s="4">
        <f>'a6'!AC24</f>
        <v>10304.516563918272</v>
      </c>
      <c r="AI23" s="4">
        <f>'a5'!I25</f>
        <v>14214.241468944096</v>
      </c>
      <c r="AJ23" s="4">
        <f>'a4'!P24</f>
        <v>2416.354659278275</v>
      </c>
      <c r="AK23" s="6">
        <f>'a3'!E21/'a3'!B$4</f>
        <v>1.0291005291005291</v>
      </c>
      <c r="AL23" s="4">
        <f t="shared" si="12"/>
        <v>41109.52863947599</v>
      </c>
      <c r="AM23" s="6">
        <f t="shared" si="13"/>
        <v>0.50021206187582512</v>
      </c>
      <c r="AN23" s="6">
        <f t="shared" si="14"/>
        <v>10.623995213990044</v>
      </c>
      <c r="AO23" s="6">
        <f t="shared" si="15"/>
        <v>0.59428551366690585</v>
      </c>
      <c r="AP23" s="4">
        <f>'a1'!AE25</f>
        <v>17591.568624838448</v>
      </c>
      <c r="AQ23" s="6">
        <f>'a2'!U24/'a2'!$E$7</f>
        <v>0.96101737686934163</v>
      </c>
      <c r="AR23" s="4">
        <f>'a6'!AJ24</f>
        <v>9742.4864563033079</v>
      </c>
      <c r="AS23" s="4">
        <f>'a5'!K25</f>
        <v>11151.203527112939</v>
      </c>
      <c r="AT23" s="4">
        <f>'a4'!R24</f>
        <v>2283.7863068861452</v>
      </c>
      <c r="AU23" s="6">
        <f>'a3'!F21/'a3'!B$4</f>
        <v>1.0317460317460319</v>
      </c>
      <c r="AV23" s="4">
        <f t="shared" si="16"/>
        <v>36643.189567306479</v>
      </c>
      <c r="AW23" s="6">
        <f t="shared" si="17"/>
        <v>0.39645077992047223</v>
      </c>
      <c r="AX23" s="6">
        <f t="shared" si="18"/>
        <v>10.508982866508759</v>
      </c>
      <c r="AY23" s="6">
        <f t="shared" si="19"/>
        <v>0.4918323003745132</v>
      </c>
      <c r="AZ23" s="4">
        <f>'a1'!AK25</f>
        <v>18104.73914583943</v>
      </c>
      <c r="BA23" s="6">
        <f>'a2'!Y24/'a2'!$E$7</f>
        <v>0.93296660753118543</v>
      </c>
      <c r="BB23" s="4">
        <f>'a6'!AQ24</f>
        <v>8074.3168382470558</v>
      </c>
      <c r="BC23" s="4">
        <f>'a5'!M25</f>
        <v>13481.054890570134</v>
      </c>
      <c r="BD23" s="4">
        <f>'a4'!T24</f>
        <v>2350.407529470293</v>
      </c>
      <c r="BE23" s="6">
        <f>'a3'!G21/'a3'!B$4</f>
        <v>1.0370370370370372</v>
      </c>
      <c r="BF23" s="4">
        <f t="shared" si="20"/>
        <v>37432.973159013985</v>
      </c>
      <c r="BG23" s="6">
        <f t="shared" si="21"/>
        <v>0.41479890723877444</v>
      </c>
      <c r="BH23" s="6">
        <f t="shared" si="22"/>
        <v>10.530307230258279</v>
      </c>
      <c r="BI23" s="6">
        <f t="shared" si="23"/>
        <v>0.51082808330912011</v>
      </c>
      <c r="BJ23" s="4">
        <f>'a1'!AQ25</f>
        <v>20751.896396071021</v>
      </c>
      <c r="BK23" s="6">
        <f>'a2'!AC24/'a2'!$E$7</f>
        <v>0.96820791652458293</v>
      </c>
      <c r="BL23" s="4">
        <f>'a6'!AX24</f>
        <v>8588.2605236980653</v>
      </c>
      <c r="BM23" s="4">
        <f>'a5'!O25</f>
        <v>15691.645930286224</v>
      </c>
      <c r="BN23" s="4">
        <f>'a4'!V24</f>
        <v>2694.068837292341</v>
      </c>
      <c r="BO23" s="6">
        <f>'a3'!H21/'a3'!B$4</f>
        <v>1.0476190476190477</v>
      </c>
      <c r="BP23" s="4">
        <f t="shared" si="24"/>
        <v>43662.654085040449</v>
      </c>
      <c r="BQ23" s="6">
        <f t="shared" si="25"/>
        <v>0.55952586786859715</v>
      </c>
      <c r="BR23" s="6">
        <f t="shared" si="26"/>
        <v>10.684248418110645</v>
      </c>
      <c r="BS23" s="6">
        <f t="shared" si="27"/>
        <v>0.64795918009061304</v>
      </c>
      <c r="BT23" s="4">
        <f>'a1'!AW25</f>
        <v>18917.106011574619</v>
      </c>
      <c r="BU23" s="6">
        <f>'a2'!AG24/'a2'!$E$7</f>
        <v>0.97307266903790368</v>
      </c>
      <c r="BV23" s="4">
        <f>'a6'!BE24</f>
        <v>8953.9663386287775</v>
      </c>
      <c r="BW23" s="4">
        <f>'a5'!Q25</f>
        <v>13546.496116561782</v>
      </c>
      <c r="BX23" s="4">
        <f>'a4'!X24</f>
        <v>2455.8712526720137</v>
      </c>
      <c r="BY23" s="6">
        <f>'a3'!I21/'a3'!B$4</f>
        <v>1.0317460317460319</v>
      </c>
      <c r="BZ23" s="4">
        <f t="shared" si="28"/>
        <v>39673.018294902198</v>
      </c>
      <c r="CA23" s="6">
        <f t="shared" si="29"/>
        <v>0.4668392810621419</v>
      </c>
      <c r="CB23" s="6">
        <f t="shared" si="30"/>
        <v>10.588426595688473</v>
      </c>
      <c r="CC23" s="6">
        <f t="shared" si="31"/>
        <v>0.56260092225414837</v>
      </c>
      <c r="CD23" s="4">
        <f>'a1'!BC25</f>
        <v>18636.983796833287</v>
      </c>
      <c r="CE23" s="6">
        <f>'a2'!AK24/'a2'!$E$7</f>
        <v>0.96856263591508196</v>
      </c>
      <c r="CF23" s="4">
        <f>'a6'!BL24</f>
        <v>9024.4082336036172</v>
      </c>
      <c r="CG23" s="4">
        <f>'a5'!S25</f>
        <v>11278.440526429846</v>
      </c>
      <c r="CH23" s="4">
        <f>'a4'!Z24</f>
        <v>2419.5050085965654</v>
      </c>
      <c r="CI23" s="6">
        <f>'a3'!J21/'a3'!B$4</f>
        <v>1.0383597883597884</v>
      </c>
      <c r="CJ23" s="4">
        <f t="shared" si="32"/>
        <v>37312.867029120993</v>
      </c>
      <c r="CK23" s="6">
        <f t="shared" si="33"/>
        <v>0.41200862065125399</v>
      </c>
      <c r="CL23" s="6">
        <f t="shared" si="34"/>
        <v>10.527093506712937</v>
      </c>
      <c r="CM23" s="6">
        <f t="shared" si="35"/>
        <v>0.50796529239089072</v>
      </c>
      <c r="CN23" s="4">
        <f>'a1'!BI25</f>
        <v>22465.511306055123</v>
      </c>
      <c r="CO23" s="6">
        <f>'a2'!AO24/'a2'!$E$7</f>
        <v>0.95809548540844136</v>
      </c>
      <c r="CP23" s="4">
        <f>'a6'!BS24</f>
        <v>8102.7868592466984</v>
      </c>
      <c r="CQ23" s="4">
        <f>'a5'!U25</f>
        <v>16345.469830078968</v>
      </c>
      <c r="CR23" s="4">
        <f>'a4'!AB24</f>
        <v>2916.5350851954367</v>
      </c>
      <c r="CS23" s="6">
        <f>'a3'!K21/'a3'!B$4</f>
        <v>1.0462962962962963</v>
      </c>
      <c r="CT23" s="4">
        <f t="shared" si="36"/>
        <v>45049.151867736065</v>
      </c>
      <c r="CU23" s="6">
        <f t="shared" si="37"/>
        <v>0.59173676476560977</v>
      </c>
      <c r="CV23" s="6">
        <f t="shared" si="38"/>
        <v>10.715509436393916</v>
      </c>
      <c r="CW23" s="6">
        <f t="shared" si="39"/>
        <v>0.67580655338620188</v>
      </c>
      <c r="CX23" s="4">
        <f>'a1'!BO25</f>
        <v>20988.357598692281</v>
      </c>
      <c r="CY23" s="6">
        <f>'a2'!AS24/'a2'!$E$7</f>
        <v>0.93902814743561047</v>
      </c>
      <c r="CZ23" s="4">
        <f>'a6'!BZ24</f>
        <v>7972.8013674817157</v>
      </c>
      <c r="DA23" s="4">
        <f>'a5'!W25</f>
        <v>15695.248973048805</v>
      </c>
      <c r="DB23" s="4">
        <f>'a4'!AD24</f>
        <v>2724.7668874874653</v>
      </c>
      <c r="DC23" s="6">
        <f>'a3'!L21/'a3'!B$4</f>
        <v>1.0515873015873016</v>
      </c>
      <c r="DD23" s="4">
        <f t="shared" si="40"/>
        <v>42749.06599906621</v>
      </c>
      <c r="DE23" s="6">
        <f t="shared" si="41"/>
        <v>0.5383015341473828</v>
      </c>
      <c r="DF23" s="6">
        <f t="shared" si="42"/>
        <v>10.663102626151176</v>
      </c>
      <c r="DG23" s="6">
        <f t="shared" si="43"/>
        <v>0.6291224692390881</v>
      </c>
    </row>
    <row r="24" spans="1:111">
      <c r="A24" s="1">
        <v>1999</v>
      </c>
      <c r="B24" s="4">
        <f>'a1'!G26</f>
        <v>20521.237160822737</v>
      </c>
      <c r="C24" s="6">
        <f>'a2'!E25/'a2'!E$7</f>
        <v>0.95408744877629981</v>
      </c>
      <c r="D24" s="4">
        <f>'a6'!H25</f>
        <v>8796.7244820533342</v>
      </c>
      <c r="E24" s="4">
        <f>'a5'!C26</f>
        <v>13123.762475959546</v>
      </c>
      <c r="F24" s="4">
        <f>'a4'!H25</f>
        <v>2653.8843577304456</v>
      </c>
      <c r="G24" s="6">
        <f>'a3'!B22/'a3'!B$4</f>
        <v>1.0449735449735451</v>
      </c>
      <c r="H24" s="4">
        <f t="shared" si="0"/>
        <v>40592.684329286123</v>
      </c>
      <c r="I24" s="6">
        <f t="shared" si="1"/>
        <v>0.48820481671819743</v>
      </c>
      <c r="J24" s="6">
        <f t="shared" si="2"/>
        <v>10.611343140420008</v>
      </c>
      <c r="K24" s="6">
        <f t="shared" si="3"/>
        <v>0.5830150229722183</v>
      </c>
      <c r="L24" s="4">
        <f>'a1'!M26</f>
        <v>16892.012247599512</v>
      </c>
      <c r="M24" s="6">
        <f>'a2'!I25/'a2'!$E$7</f>
        <v>0.99301056221520445</v>
      </c>
      <c r="N24" s="4">
        <f>'a6'!O25</f>
        <v>9232.8428739912069</v>
      </c>
      <c r="O24" s="4">
        <f>'a5'!E26</f>
        <v>10832.479725382307</v>
      </c>
      <c r="P24" s="4">
        <f>'a4'!L25</f>
        <v>2184.5392031275637</v>
      </c>
      <c r="Q24" s="6">
        <f>'a3'!C22/'a3'!B$4</f>
        <v>1.0277777777777779</v>
      </c>
      <c r="R24" s="4">
        <f t="shared" si="4"/>
        <v>35617.361363380332</v>
      </c>
      <c r="S24" s="6">
        <f t="shared" si="5"/>
        <v>0.3726189015553506</v>
      </c>
      <c r="T24" s="6">
        <f t="shared" si="6"/>
        <v>10.480588476710128</v>
      </c>
      <c r="U24" s="6">
        <f t="shared" si="7"/>
        <v>0.46653852507078009</v>
      </c>
      <c r="V24" s="4">
        <f>'a1'!S26</f>
        <v>18168.343349403072</v>
      </c>
      <c r="W24" s="6">
        <f>'a2'!M25/'a2'!$E$7</f>
        <v>0.97266329528199147</v>
      </c>
      <c r="X24" s="4">
        <f>'a6'!V25</f>
        <v>9887.6721930490294</v>
      </c>
      <c r="Y24" s="4">
        <f>'a5'!G26</f>
        <v>11625.514518132524</v>
      </c>
      <c r="Z24" s="4">
        <f>'a4'!N25</f>
        <v>2349.5991904868024</v>
      </c>
      <c r="AA24" s="6">
        <f>'a3'!D22/'a3'!$B$4</f>
        <v>1.0370370370370372</v>
      </c>
      <c r="AB24" s="4">
        <f t="shared" si="8"/>
        <v>38199.537426544994</v>
      </c>
      <c r="AC24" s="6">
        <f t="shared" si="9"/>
        <v>0.43260760689523542</v>
      </c>
      <c r="AD24" s="6">
        <f t="shared" si="10"/>
        <v>10.550578685268601</v>
      </c>
      <c r="AE24" s="6">
        <f t="shared" si="11"/>
        <v>0.52888593317830579</v>
      </c>
      <c r="AF24" s="4">
        <f>'a1'!Y26</f>
        <v>19337.448489158091</v>
      </c>
      <c r="AG24" s="6">
        <f>'a2'!Q25/'a2'!$E$7</f>
        <v>0.95336701219552267</v>
      </c>
      <c r="AH24" s="4">
        <f>'a6'!AC25</f>
        <v>10724.293633869876</v>
      </c>
      <c r="AI24" s="4">
        <f>'a5'!I26</f>
        <v>14384.484483915729</v>
      </c>
      <c r="AJ24" s="4">
        <f>'a4'!P25</f>
        <v>2500.7923090411477</v>
      </c>
      <c r="AK24" s="6">
        <f>'a3'!E22/'a3'!B$4</f>
        <v>1.0410052910052912</v>
      </c>
      <c r="AL24" s="4">
        <f t="shared" si="12"/>
        <v>42726.678983851794</v>
      </c>
      <c r="AM24" s="6">
        <f t="shared" si="13"/>
        <v>0.5377814425555294</v>
      </c>
      <c r="AN24" s="6">
        <f t="shared" si="14"/>
        <v>10.662578804668701</v>
      </c>
      <c r="AO24" s="6">
        <f t="shared" si="15"/>
        <v>0.62865584808713038</v>
      </c>
      <c r="AP24" s="4">
        <f>'a1'!AE26</f>
        <v>18244.047103587658</v>
      </c>
      <c r="AQ24" s="6">
        <f>'a2'!U25/'a2'!$E$7</f>
        <v>0.95786461054001482</v>
      </c>
      <c r="AR24" s="4">
        <f>'a6'!AJ25</f>
        <v>10668.004375315357</v>
      </c>
      <c r="AS24" s="4">
        <f>'a5'!K26</f>
        <v>11327.04201448588</v>
      </c>
      <c r="AT24" s="4">
        <f>'a4'!R25</f>
        <v>2359.3894876057061</v>
      </c>
      <c r="AU24" s="6">
        <f>'a3'!F22/'a3'!B$4</f>
        <v>1.0370370370370372</v>
      </c>
      <c r="AV24" s="4">
        <f t="shared" si="16"/>
        <v>38485.464863737849</v>
      </c>
      <c r="AW24" s="6">
        <f t="shared" si="17"/>
        <v>0.43925022783152007</v>
      </c>
      <c r="AX24" s="6">
        <f t="shared" si="18"/>
        <v>10.558035912984407</v>
      </c>
      <c r="AY24" s="6">
        <f t="shared" si="19"/>
        <v>0.53552884551310287</v>
      </c>
      <c r="AZ24" s="4">
        <f>'a1'!AK26</f>
        <v>18671.218379817703</v>
      </c>
      <c r="BA24" s="6">
        <f>'a2'!Y25/'a2'!$E$7</f>
        <v>0.92870807995159854</v>
      </c>
      <c r="BB24" s="4">
        <f>'a6'!AQ25</f>
        <v>8512.691964438116</v>
      </c>
      <c r="BC24" s="4">
        <f>'a5'!M26</f>
        <v>13579.438603368575</v>
      </c>
      <c r="BD24" s="4">
        <f>'a4'!T25</f>
        <v>2414.6329000361688</v>
      </c>
      <c r="BE24" s="6">
        <f>'a3'!G22/'a3'!B$4</f>
        <v>1.0383597883597884</v>
      </c>
      <c r="BF24" s="4">
        <f t="shared" si="20"/>
        <v>38437.596687994308</v>
      </c>
      <c r="BG24" s="6">
        <f t="shared" si="21"/>
        <v>0.43813816195390604</v>
      </c>
      <c r="BH24" s="6">
        <f t="shared" si="22"/>
        <v>10.556791340005724</v>
      </c>
      <c r="BI24" s="6">
        <f t="shared" si="23"/>
        <v>0.53442017758626403</v>
      </c>
      <c r="BJ24" s="4">
        <f>'a1'!AQ26</f>
        <v>21489.976452353327</v>
      </c>
      <c r="BK24" s="6">
        <f>'a2'!AC25/'a2'!$E$7</f>
        <v>0.96826156277200781</v>
      </c>
      <c r="BL24" s="4">
        <f>'a6'!AX25</f>
        <v>8387.5461116658498</v>
      </c>
      <c r="BM24" s="4">
        <f>'a5'!O26</f>
        <v>15604.439379847719</v>
      </c>
      <c r="BN24" s="4">
        <f>'a4'!V25</f>
        <v>2779.1654035252905</v>
      </c>
      <c r="BO24" s="6">
        <f>'a3'!H22/'a3'!B$4</f>
        <v>1.0502645502645505</v>
      </c>
      <c r="BP24" s="4">
        <f t="shared" si="24"/>
        <v>44132.891782687817</v>
      </c>
      <c r="BQ24" s="6">
        <f t="shared" si="25"/>
        <v>0.57045035558509372</v>
      </c>
      <c r="BR24" s="6">
        <f t="shared" si="26"/>
        <v>10.694960628842894</v>
      </c>
      <c r="BS24" s="6">
        <f t="shared" si="27"/>
        <v>0.65750163735732325</v>
      </c>
      <c r="BT24" s="4">
        <f>'a1'!AW26</f>
        <v>19185.118272341497</v>
      </c>
      <c r="BU24" s="6">
        <f>'a2'!AG25/'a2'!$E$7</f>
        <v>0.97080856215551381</v>
      </c>
      <c r="BV24" s="4">
        <f>'a6'!BE25</f>
        <v>9759.4773510689611</v>
      </c>
      <c r="BW24" s="4">
        <f>'a5'!Q26</f>
        <v>13573.730750441779</v>
      </c>
      <c r="BX24" s="4">
        <f>'a4'!X25</f>
        <v>2481.0923866411945</v>
      </c>
      <c r="BY24" s="6">
        <f>'a3'!I22/'a3'!B$4</f>
        <v>1.0317460317460319</v>
      </c>
      <c r="BZ24" s="4">
        <f t="shared" si="28"/>
        <v>40730.437015485972</v>
      </c>
      <c r="CA24" s="6">
        <f t="shared" si="29"/>
        <v>0.49140506530701467</v>
      </c>
      <c r="CB24" s="6">
        <f t="shared" si="30"/>
        <v>10.614730930157348</v>
      </c>
      <c r="CC24" s="6">
        <f t="shared" si="31"/>
        <v>0.58603287237839619</v>
      </c>
      <c r="CD24" s="4">
        <f>'a1'!BC26</f>
        <v>18988.215162972981</v>
      </c>
      <c r="CE24" s="6">
        <f>'a2'!AK25/'a2'!$E$7</f>
        <v>0.9684393624185289</v>
      </c>
      <c r="CF24" s="4">
        <f>'a6'!BL25</f>
        <v>9448.1484636388559</v>
      </c>
      <c r="CG24" s="4">
        <f>'a5'!S26</f>
        <v>11272.629782699347</v>
      </c>
      <c r="CH24" s="4">
        <f>'a4'!Z25</f>
        <v>2455.6281284268207</v>
      </c>
      <c r="CI24" s="6">
        <f>'a3'!J22/'a3'!B$4</f>
        <v>1.0383597883597884</v>
      </c>
      <c r="CJ24" s="4">
        <f t="shared" si="32"/>
        <v>38060.128050910476</v>
      </c>
      <c r="CK24" s="6">
        <f t="shared" si="33"/>
        <v>0.42936887035985494</v>
      </c>
      <c r="CL24" s="6">
        <f t="shared" si="34"/>
        <v>10.546922505292995</v>
      </c>
      <c r="CM24" s="6">
        <f t="shared" si="35"/>
        <v>0.52562900124813172</v>
      </c>
      <c r="CN24" s="4">
        <f>'a1'!BI26</f>
        <v>22826.627362420462</v>
      </c>
      <c r="CO24" s="6">
        <f>'a2'!AO25/'a2'!$E$7</f>
        <v>0.95467104891257426</v>
      </c>
      <c r="CP24" s="4">
        <f>'a6'!BS25</f>
        <v>8712.9894325410132</v>
      </c>
      <c r="CQ24" s="4">
        <f>'a5'!U26</f>
        <v>16309.341136866946</v>
      </c>
      <c r="CR24" s="4">
        <f>'a4'!AB25</f>
        <v>2952.0261776673851</v>
      </c>
      <c r="CS24" s="6">
        <f>'a3'!K22/'a3'!B$4</f>
        <v>1.0476190476190477</v>
      </c>
      <c r="CT24" s="4">
        <f t="shared" si="36"/>
        <v>45950.902044623697</v>
      </c>
      <c r="CU24" s="6">
        <f t="shared" si="37"/>
        <v>0.61268608205778685</v>
      </c>
      <c r="CV24" s="6">
        <f t="shared" si="38"/>
        <v>10.735328758594928</v>
      </c>
      <c r="CW24" s="6">
        <f t="shared" si="39"/>
        <v>0.6934616425069714</v>
      </c>
      <c r="CX24" s="4">
        <f>'a1'!BO26</f>
        <v>21372.970614814123</v>
      </c>
      <c r="CY24" s="6">
        <f>'a2'!AS25/'a2'!$E$7</f>
        <v>0.93701292503327338</v>
      </c>
      <c r="CZ24" s="4">
        <f>'a6'!BZ25</f>
        <v>8340.7273325942115</v>
      </c>
      <c r="DA24" s="4">
        <f>'a5'!W26</f>
        <v>15697.116075949052</v>
      </c>
      <c r="DB24" s="4">
        <f>'a4'!AD25</f>
        <v>2764.033764064427</v>
      </c>
      <c r="DC24" s="6">
        <f>'a3'!L22/'a3'!B$4</f>
        <v>1.0582010582010584</v>
      </c>
      <c r="DD24" s="4">
        <f t="shared" si="40"/>
        <v>43704.295615784147</v>
      </c>
      <c r="DE24" s="6">
        <f t="shared" si="41"/>
        <v>0.56049327731573761</v>
      </c>
      <c r="DF24" s="6">
        <f t="shared" si="42"/>
        <v>10.685201674096795</v>
      </c>
      <c r="DG24" s="6">
        <f t="shared" si="43"/>
        <v>0.64880834229806394</v>
      </c>
    </row>
    <row r="25" spans="1:111">
      <c r="A25" s="1">
        <v>2000</v>
      </c>
      <c r="B25" s="4">
        <f>'a1'!G27</f>
        <v>21164.626033012741</v>
      </c>
      <c r="C25" s="6">
        <f>'a2'!E26/'a2'!E$7</f>
        <v>0.95171057443084717</v>
      </c>
      <c r="D25" s="4">
        <f>'a6'!H26</f>
        <v>9259.6893256445983</v>
      </c>
      <c r="E25" s="4">
        <f>'a5'!C27</f>
        <v>13464.602439339018</v>
      </c>
      <c r="F25" s="4">
        <f>'a4'!H26</f>
        <v>2720.9603804411217</v>
      </c>
      <c r="G25" s="6">
        <f>'a3'!B23/'a3'!B$4</f>
        <v>1.0502645502645505</v>
      </c>
      <c r="H25" s="4">
        <f t="shared" si="0"/>
        <v>42163.846889581859</v>
      </c>
      <c r="I25" s="6">
        <f t="shared" si="1"/>
        <v>0.52470581648160108</v>
      </c>
      <c r="J25" s="6">
        <f t="shared" si="2"/>
        <v>10.649318424061729</v>
      </c>
      <c r="K25" s="6">
        <f t="shared" si="3"/>
        <v>0.61684347635125636</v>
      </c>
      <c r="L25" s="4">
        <f>'a1'!M27</f>
        <v>17652.651875310152</v>
      </c>
      <c r="M25" s="6">
        <f>'a2'!I26/'a2'!$E$7</f>
        <v>0.98553212756678343</v>
      </c>
      <c r="N25" s="4">
        <f>'a6'!O26</f>
        <v>10272.958701538904</v>
      </c>
      <c r="O25" s="4">
        <f>'a5'!E27</f>
        <v>11399.032165733712</v>
      </c>
      <c r="P25" s="4">
        <f>'a4'!L26</f>
        <v>2269.4549994655072</v>
      </c>
      <c r="Q25" s="6">
        <f>'a3'!C23/'a3'!B$4</f>
        <v>1.0224867724867726</v>
      </c>
      <c r="R25" s="4">
        <f t="shared" si="4"/>
        <v>37627.299965072154</v>
      </c>
      <c r="S25" s="6">
        <f t="shared" si="5"/>
        <v>0.41931347682005127</v>
      </c>
      <c r="T25" s="6">
        <f t="shared" si="6"/>
        <v>10.535485128822689</v>
      </c>
      <c r="U25" s="6">
        <f t="shared" si="7"/>
        <v>0.51544056499168223</v>
      </c>
      <c r="V25" s="4">
        <f>'a1'!S27</f>
        <v>18912.581519747931</v>
      </c>
      <c r="W25" s="6">
        <f>'a2'!M26/'a2'!$E$7</f>
        <v>0.96428302662363063</v>
      </c>
      <c r="X25" s="4">
        <f>'a6'!V26</f>
        <v>10458.50508792491</v>
      </c>
      <c r="Y25" s="4">
        <f>'a5'!G27</f>
        <v>12033.353463255013</v>
      </c>
      <c r="Z25" s="4">
        <f>'a4'!N26</f>
        <v>2431.4337010646336</v>
      </c>
      <c r="AA25" s="6">
        <f>'a3'!D23/'a3'!$B$4</f>
        <v>1.0343915343915344</v>
      </c>
      <c r="AB25" s="4">
        <f t="shared" si="8"/>
        <v>39614.616200805271</v>
      </c>
      <c r="AC25" s="6">
        <f t="shared" si="9"/>
        <v>0.46548249286168158</v>
      </c>
      <c r="AD25" s="6">
        <f t="shared" si="10"/>
        <v>10.586953425123339</v>
      </c>
      <c r="AE25" s="6">
        <f t="shared" si="11"/>
        <v>0.56128861917164385</v>
      </c>
      <c r="AF25" s="4">
        <f>'a1'!Y27</f>
        <v>19843.203354818535</v>
      </c>
      <c r="AG25" s="6">
        <f>'a2'!Q26/'a2'!$E$7</f>
        <v>0.94714231022887618</v>
      </c>
      <c r="AH25" s="4">
        <f>'a6'!AC26</f>
        <v>10850.549075503008</v>
      </c>
      <c r="AI25" s="4">
        <f>'a5'!I27</f>
        <v>14968.692543206082</v>
      </c>
      <c r="AJ25" s="4">
        <f>'a4'!P26</f>
        <v>2551.0760296581461</v>
      </c>
      <c r="AK25" s="6">
        <f>'a3'!E23/'a3'!B$4</f>
        <v>1.0396825396825398</v>
      </c>
      <c r="AL25" s="4">
        <f t="shared" si="12"/>
        <v>43731.650003576557</v>
      </c>
      <c r="AM25" s="6">
        <f t="shared" si="13"/>
        <v>0.56112877012060103</v>
      </c>
      <c r="AN25" s="6">
        <f t="shared" si="14"/>
        <v>10.68582737531135</v>
      </c>
      <c r="AO25" s="6">
        <f t="shared" si="15"/>
        <v>0.64936571810506127</v>
      </c>
      <c r="AP25" s="4">
        <f>'a1'!AE27</f>
        <v>18800.373609125443</v>
      </c>
      <c r="AQ25" s="6">
        <f>'a2'!U26/'a2'!$E$7</f>
        <v>0.95622391684162411</v>
      </c>
      <c r="AR25" s="4">
        <f>'a6'!AJ26</f>
        <v>10562.780178217374</v>
      </c>
      <c r="AS25" s="4">
        <f>'a5'!K27</f>
        <v>11814.011745241451</v>
      </c>
      <c r="AT25" s="4">
        <f>'a4'!R26</f>
        <v>2417.0080609092324</v>
      </c>
      <c r="AU25" s="6">
        <f>'a3'!F23/'a3'!B$4</f>
        <v>1.0423280423280423</v>
      </c>
      <c r="AV25" s="4">
        <f t="shared" si="16"/>
        <v>39542.956076038223</v>
      </c>
      <c r="AW25" s="6">
        <f t="shared" si="17"/>
        <v>0.46381769619247182</v>
      </c>
      <c r="AX25" s="6">
        <f t="shared" si="18"/>
        <v>10.58514285559014</v>
      </c>
      <c r="AY25" s="6">
        <f t="shared" si="19"/>
        <v>0.559675760460142</v>
      </c>
      <c r="AZ25" s="4">
        <f>'a1'!AK27</f>
        <v>19244.657195623568</v>
      </c>
      <c r="BA25" s="6">
        <f>'a2'!Y26/'a2'!$E$7</f>
        <v>0.92493987103114383</v>
      </c>
      <c r="BB25" s="4">
        <f>'a6'!AQ26</f>
        <v>8742.1737872178983</v>
      </c>
      <c r="BC25" s="4">
        <f>'a5'!M27</f>
        <v>14036.133877211458</v>
      </c>
      <c r="BD25" s="4">
        <f>'a4'!T26</f>
        <v>2474.1259157041186</v>
      </c>
      <c r="BE25" s="6">
        <f>'a3'!G23/'a3'!B$4</f>
        <v>1.0476190476190477</v>
      </c>
      <c r="BF25" s="4">
        <f t="shared" si="20"/>
        <v>39918.82451677358</v>
      </c>
      <c r="BG25" s="6">
        <f t="shared" si="21"/>
        <v>0.47254981227839088</v>
      </c>
      <c r="BH25" s="6">
        <f t="shared" si="22"/>
        <v>10.594603284019254</v>
      </c>
      <c r="BI25" s="6">
        <f t="shared" si="23"/>
        <v>0.56810312772036664</v>
      </c>
      <c r="BJ25" s="4">
        <f>'a1'!AQ27</f>
        <v>22195.203577074608</v>
      </c>
      <c r="BK25" s="6">
        <f>'a2'!AC26/'a2'!$E$7</f>
        <v>0.96647823390507148</v>
      </c>
      <c r="BL25" s="4">
        <f>'a6'!AX26</f>
        <v>8966.05244119491</v>
      </c>
      <c r="BM25" s="4">
        <f>'a5'!O27</f>
        <v>15928.360238831858</v>
      </c>
      <c r="BN25" s="4">
        <f>'a4'!V26</f>
        <v>2853.4531852745595</v>
      </c>
      <c r="BO25" s="6">
        <f>'a3'!H23/'a3'!B$4</f>
        <v>1.0515873015873016</v>
      </c>
      <c r="BP25" s="4">
        <f t="shared" si="24"/>
        <v>45735.782825428592</v>
      </c>
      <c r="BQ25" s="6">
        <f t="shared" si="25"/>
        <v>0.60768846642757091</v>
      </c>
      <c r="BR25" s="6">
        <f t="shared" si="26"/>
        <v>10.730636264494292</v>
      </c>
      <c r="BS25" s="6">
        <f t="shared" si="27"/>
        <v>0.68928156002457508</v>
      </c>
      <c r="BT25" s="4">
        <f>'a1'!AW27</f>
        <v>19509.061607425348</v>
      </c>
      <c r="BU25" s="6">
        <f>'a2'!AG26/'a2'!$E$7</f>
        <v>0.96853987820419085</v>
      </c>
      <c r="BV25" s="4">
        <f>'a6'!BE26</f>
        <v>9849.10598499566</v>
      </c>
      <c r="BW25" s="4">
        <f>'a5'!Q27</f>
        <v>13966.537612819939</v>
      </c>
      <c r="BX25" s="4">
        <f>'a4'!X26</f>
        <v>2508.1181973444509</v>
      </c>
      <c r="BY25" s="6">
        <f>'a3'!I23/'a3'!B$4</f>
        <v>1.033068783068783</v>
      </c>
      <c r="BZ25" s="4">
        <f t="shared" si="28"/>
        <v>41532.28820286438</v>
      </c>
      <c r="CA25" s="6">
        <f t="shared" si="29"/>
        <v>0.51003354509670307</v>
      </c>
      <c r="CB25" s="6">
        <f t="shared" si="30"/>
        <v>10.634226432695819</v>
      </c>
      <c r="CC25" s="6">
        <f t="shared" si="31"/>
        <v>0.6033995023408123</v>
      </c>
      <c r="CD25" s="4">
        <f>'a1'!BC27</f>
        <v>19633.472778431169</v>
      </c>
      <c r="CE25" s="6">
        <f>'a2'!AK26/'a2'!$E$7</f>
        <v>0.96511220293518318</v>
      </c>
      <c r="CF25" s="4">
        <f>'a6'!BL26</f>
        <v>9418.0569811478599</v>
      </c>
      <c r="CG25" s="4">
        <f>'a5'!S27</f>
        <v>11574.347811387126</v>
      </c>
      <c r="CH25" s="4">
        <f>'a4'!Z26</f>
        <v>2524.1127094451185</v>
      </c>
      <c r="CI25" s="6">
        <f>'a3'!J23/'a3'!B$4</f>
        <v>1.0396825396825398</v>
      </c>
      <c r="CJ25" s="4">
        <f t="shared" si="32"/>
        <v>38901.589749436418</v>
      </c>
      <c r="CK25" s="6">
        <f t="shared" si="33"/>
        <v>0.44891757527109427</v>
      </c>
      <c r="CL25" s="6">
        <f t="shared" si="34"/>
        <v>10.568790396366246</v>
      </c>
      <c r="CM25" s="6">
        <f t="shared" si="35"/>
        <v>0.54510895933478121</v>
      </c>
      <c r="CN25" s="4">
        <f>'a1'!BI27</f>
        <v>23630.266713445653</v>
      </c>
      <c r="CO25" s="6">
        <f>'a2'!AO26/'a2'!$E$7</f>
        <v>0.95262821135451459</v>
      </c>
      <c r="CP25" s="4">
        <f>'a6'!BS26</f>
        <v>9443.1335736989076</v>
      </c>
      <c r="CQ25" s="4">
        <f>'a5'!U27</f>
        <v>16696.246275774705</v>
      </c>
      <c r="CR25" s="4">
        <f>'a4'!AB26</f>
        <v>3037.9473469671179</v>
      </c>
      <c r="CS25" s="6">
        <f>'a3'!K23/'a3'!B$4</f>
        <v>1.0515873015873016</v>
      </c>
      <c r="CT25" s="4">
        <f t="shared" si="36"/>
        <v>47965.306238591598</v>
      </c>
      <c r="CU25" s="6">
        <f t="shared" si="37"/>
        <v>0.65948440125499441</v>
      </c>
      <c r="CV25" s="6">
        <f t="shared" si="38"/>
        <v>10.778233241857782</v>
      </c>
      <c r="CW25" s="6">
        <f t="shared" si="39"/>
        <v>0.73168103608681578</v>
      </c>
      <c r="CX25" s="4">
        <f>'a1'!BO27</f>
        <v>21904.669949470568</v>
      </c>
      <c r="CY25" s="6">
        <f>'a2'!AS26/'a2'!$E$7</f>
        <v>0.93636947348356103</v>
      </c>
      <c r="CZ25" s="4">
        <f>'a6'!BZ26</f>
        <v>8865.5153244949688</v>
      </c>
      <c r="DA25" s="4">
        <f>'a5'!W27</f>
        <v>16126.635067377614</v>
      </c>
      <c r="DB25" s="4">
        <f>'a4'!AD26</f>
        <v>2816.1016871350057</v>
      </c>
      <c r="DC25" s="6">
        <f>'a3'!L23/'a3'!B$4</f>
        <v>1.0648148148148149</v>
      </c>
      <c r="DD25" s="4">
        <f t="shared" si="40"/>
        <v>45453.657331460825</v>
      </c>
      <c r="DE25" s="6">
        <f t="shared" si="41"/>
        <v>0.60113417163414784</v>
      </c>
      <c r="DF25" s="6">
        <f t="shared" si="42"/>
        <v>10.724448565707213</v>
      </c>
      <c r="DG25" s="6">
        <f t="shared" si="43"/>
        <v>0.68376954642338506</v>
      </c>
    </row>
    <row r="26" spans="1:111">
      <c r="A26" s="1">
        <v>2001</v>
      </c>
      <c r="B26" s="4">
        <f>'a1'!G28</f>
        <v>21466.641066470806</v>
      </c>
      <c r="C26" s="6">
        <f>'a2'!E27/'a2'!E$7</f>
        <v>0.94982904857210204</v>
      </c>
      <c r="D26" s="4">
        <f>'a6'!H27</f>
        <v>8963.4179022667286</v>
      </c>
      <c r="E26" s="4">
        <f>'a5'!C28</f>
        <v>13463.879962083294</v>
      </c>
      <c r="F26" s="4">
        <f>'a4'!H27</f>
        <v>2787.7533125729815</v>
      </c>
      <c r="G26" s="6">
        <f>'a3'!B24/'a3'!B$4</f>
        <v>1.052910052910053</v>
      </c>
      <c r="H26" s="4">
        <f t="shared" si="0"/>
        <v>42147.130045420017</v>
      </c>
      <c r="I26" s="6">
        <f t="shared" si="1"/>
        <v>0.52431745340561142</v>
      </c>
      <c r="J26" s="6">
        <f t="shared" si="2"/>
        <v>10.648921872035205</v>
      </c>
      <c r="K26" s="6">
        <f t="shared" si="3"/>
        <v>0.61649022706763801</v>
      </c>
      <c r="L26" s="4">
        <f>'a1'!M28</f>
        <v>18370.028694789347</v>
      </c>
      <c r="M26" s="6">
        <f>'a2'!I27/'a2'!$E$7</f>
        <v>0.97755041407664089</v>
      </c>
      <c r="N26" s="4">
        <f>'a6'!O27</f>
        <v>10286.4709029683</v>
      </c>
      <c r="O26" s="4">
        <f>'a5'!E28</f>
        <v>11692.16438887657</v>
      </c>
      <c r="P26" s="4">
        <f>'a4'!L27</f>
        <v>2385.6134822111235</v>
      </c>
      <c r="Q26" s="6">
        <f>'a3'!C24/'a3'!B$4</f>
        <v>1.033068783068783</v>
      </c>
      <c r="R26" s="4">
        <f t="shared" si="4"/>
        <v>38792.405297738369</v>
      </c>
      <c r="S26" s="6">
        <f t="shared" si="5"/>
        <v>0.44638101938164659</v>
      </c>
      <c r="T26" s="6">
        <f t="shared" si="6"/>
        <v>10.56597976670283</v>
      </c>
      <c r="U26" s="6">
        <f t="shared" si="7"/>
        <v>0.54260524519714204</v>
      </c>
      <c r="V26" s="4">
        <f>'a1'!S28</f>
        <v>19236.81996121904</v>
      </c>
      <c r="W26" s="6">
        <f>'a2'!M27/'a2'!$E$7</f>
        <v>0.96497170570309976</v>
      </c>
      <c r="X26" s="4">
        <f>'a6'!V27</f>
        <v>10046.313111940139</v>
      </c>
      <c r="Y26" s="4">
        <f>'a5'!G28</f>
        <v>12182.617775499575</v>
      </c>
      <c r="Z26" s="4">
        <f>'a4'!N27</f>
        <v>2498.1788442915904</v>
      </c>
      <c r="AA26" s="6">
        <f>'a3'!D24/'a3'!$B$4</f>
        <v>1.0436507936507937</v>
      </c>
      <c r="AB26" s="4">
        <f t="shared" si="8"/>
        <v>39965.291113221632</v>
      </c>
      <c r="AC26" s="6">
        <f t="shared" si="9"/>
        <v>0.47362931688779125</v>
      </c>
      <c r="AD26" s="6">
        <f t="shared" si="10"/>
        <v>10.59576663423781</v>
      </c>
      <c r="AE26" s="6">
        <f t="shared" si="11"/>
        <v>0.56913944226124591</v>
      </c>
      <c r="AF26" s="4">
        <f>'a1'!Y28</f>
        <v>20094.563915362185</v>
      </c>
      <c r="AG26" s="6">
        <f>'a2'!Q27/'a2'!$E$7</f>
        <v>0.94278242633730036</v>
      </c>
      <c r="AH26" s="4">
        <f>'a6'!AC27</f>
        <v>10886.220392921437</v>
      </c>
      <c r="AI26" s="4">
        <f>'a5'!I28</f>
        <v>15191.301289676321</v>
      </c>
      <c r="AJ26" s="4">
        <f>'a4'!P27</f>
        <v>2609.5692822319179</v>
      </c>
      <c r="AK26" s="6">
        <f>'a3'!E24/'a3'!B$4</f>
        <v>1.0436507936507937</v>
      </c>
      <c r="AL26" s="4">
        <f t="shared" si="12"/>
        <v>44264.104503139264</v>
      </c>
      <c r="AM26" s="6">
        <f t="shared" si="13"/>
        <v>0.57349866872542987</v>
      </c>
      <c r="AN26" s="6">
        <f t="shared" si="14"/>
        <v>10.69792934548107</v>
      </c>
      <c r="AO26" s="6">
        <f t="shared" si="15"/>
        <v>0.66014617566643974</v>
      </c>
      <c r="AP26" s="4">
        <f>'a1'!AE28</f>
        <v>18979.24699160731</v>
      </c>
      <c r="AQ26" s="6">
        <f>'a2'!U27/'a2'!$E$7</f>
        <v>0.95262995852673338</v>
      </c>
      <c r="AR26" s="4">
        <f>'a6'!AJ27</f>
        <v>10149.803580509772</v>
      </c>
      <c r="AS26" s="4">
        <f>'a5'!K28</f>
        <v>12010.92837194843</v>
      </c>
      <c r="AT26" s="4">
        <f>'a4'!R27</f>
        <v>2464.7292749322787</v>
      </c>
      <c r="AU26" s="6">
        <f>'a3'!F24/'a3'!B$4</f>
        <v>1.0449735449735451</v>
      </c>
      <c r="AV26" s="4">
        <f t="shared" si="16"/>
        <v>39475.131669427836</v>
      </c>
      <c r="AW26" s="6">
        <f t="shared" si="17"/>
        <v>0.46224201031998463</v>
      </c>
      <c r="AX26" s="6">
        <f t="shared" si="18"/>
        <v>10.583426174632601</v>
      </c>
      <c r="AY26" s="6">
        <f t="shared" si="19"/>
        <v>0.55814653786666013</v>
      </c>
      <c r="AZ26" s="4">
        <f>'a1'!AK28</f>
        <v>19597.331950681513</v>
      </c>
      <c r="BA26" s="6">
        <f>'a2'!Y27/'a2'!$E$7</f>
        <v>0.92175387597865044</v>
      </c>
      <c r="BB26" s="4">
        <f>'a6'!AQ27</f>
        <v>8539.2498415027221</v>
      </c>
      <c r="BC26" s="4">
        <f>'a5'!M28</f>
        <v>14150.152523537219</v>
      </c>
      <c r="BD26" s="4">
        <f>'a4'!T27</f>
        <v>2544.9965317786209</v>
      </c>
      <c r="BE26" s="6">
        <f>'a3'!G24/'a3'!B$4</f>
        <v>1.0502645502645505</v>
      </c>
      <c r="BF26" s="4">
        <f t="shared" si="20"/>
        <v>40128.846665354438</v>
      </c>
      <c r="BG26" s="6">
        <f t="shared" si="21"/>
        <v>0.47742901357135986</v>
      </c>
      <c r="BH26" s="6">
        <f t="shared" si="22"/>
        <v>10.599850722886696</v>
      </c>
      <c r="BI26" s="6">
        <f t="shared" si="23"/>
        <v>0.57277755603435587</v>
      </c>
      <c r="BJ26" s="4">
        <f>'a1'!AQ28</f>
        <v>22360.99238739318</v>
      </c>
      <c r="BK26" s="6">
        <f>'a2'!AC27/'a2'!$E$7</f>
        <v>0.96620253843241211</v>
      </c>
      <c r="BL26" s="4">
        <f>'a6'!AX27</f>
        <v>8755.3251132260593</v>
      </c>
      <c r="BM26" s="4">
        <f>'a5'!O28</f>
        <v>15851.718536337916</v>
      </c>
      <c r="BN26" s="4">
        <f>'a4'!V27</f>
        <v>2903.8977456859757</v>
      </c>
      <c r="BO26" s="6">
        <f>'a3'!H24/'a3'!B$4</f>
        <v>1.056878306878307</v>
      </c>
      <c r="BP26" s="4">
        <f t="shared" si="24"/>
        <v>45771.701606938717</v>
      </c>
      <c r="BQ26" s="6">
        <f t="shared" si="25"/>
        <v>0.60852292587087387</v>
      </c>
      <c r="BR26" s="6">
        <f t="shared" si="26"/>
        <v>10.731421310298526</v>
      </c>
      <c r="BS26" s="6">
        <f t="shared" si="27"/>
        <v>0.68998088028876281</v>
      </c>
      <c r="BT26" s="4">
        <f>'a1'!AW28</f>
        <v>19786.356333318858</v>
      </c>
      <c r="BU26" s="6">
        <f>'a2'!AG27/'a2'!$E$7</f>
        <v>0.96813546841075637</v>
      </c>
      <c r="BV26" s="4">
        <f>'a6'!BE27</f>
        <v>9520.0332571165127</v>
      </c>
      <c r="BW26" s="4">
        <f>'a5'!Q28</f>
        <v>13920.469976926417</v>
      </c>
      <c r="BX26" s="4">
        <f>'a4'!X27</f>
        <v>2569.544077303914</v>
      </c>
      <c r="BY26" s="6">
        <f>'a3'!I24/'a3'!B$4</f>
        <v>1.0396825396825398</v>
      </c>
      <c r="BZ26" s="4">
        <f t="shared" si="28"/>
        <v>41615.198883227647</v>
      </c>
      <c r="CA26" s="6">
        <f t="shared" si="29"/>
        <v>0.51195971289168518</v>
      </c>
      <c r="CB26" s="6">
        <f t="shared" si="30"/>
        <v>10.636220737292353</v>
      </c>
      <c r="CC26" s="6">
        <f t="shared" si="31"/>
        <v>0.60517603258885366</v>
      </c>
      <c r="CD26" s="4">
        <f>'a1'!BC28</f>
        <v>20050.20800028793</v>
      </c>
      <c r="CE26" s="6">
        <f>'a2'!AK27/'a2'!$E$7</f>
        <v>0.96280745664525369</v>
      </c>
      <c r="CF26" s="4">
        <f>'a6'!BL27</f>
        <v>8926.7469422634076</v>
      </c>
      <c r="CG26" s="4">
        <f>'a5'!S28</f>
        <v>11550.300217314156</v>
      </c>
      <c r="CH26" s="4">
        <f>'a4'!Z27</f>
        <v>2603.8090261770662</v>
      </c>
      <c r="CI26" s="6">
        <f>'a3'!J24/'a3'!B$4</f>
        <v>1.0476190476190477</v>
      </c>
      <c r="CJ26" s="4">
        <f t="shared" si="32"/>
        <v>38948.095898764434</v>
      </c>
      <c r="CK26" s="6">
        <f t="shared" si="33"/>
        <v>0.44999799876673763</v>
      </c>
      <c r="CL26" s="6">
        <f t="shared" si="34"/>
        <v>10.569985164321261</v>
      </c>
      <c r="CM26" s="6">
        <f t="shared" si="35"/>
        <v>0.54617326085379847</v>
      </c>
      <c r="CN26" s="4">
        <f>'a1'!BI28</f>
        <v>24155.647784691329</v>
      </c>
      <c r="CO26" s="6">
        <f>'a2'!AO27/'a2'!$E$7</f>
        <v>0.9495114781620313</v>
      </c>
      <c r="CP26" s="4">
        <f>'a6'!BS27</f>
        <v>9047.4845497819842</v>
      </c>
      <c r="CQ26" s="4">
        <f>'a5'!U28</f>
        <v>16663.685452655125</v>
      </c>
      <c r="CR26" s="4">
        <f>'a4'!AB27</f>
        <v>3136.9596631631011</v>
      </c>
      <c r="CS26" s="6">
        <f>'a3'!K24/'a3'!B$4</f>
        <v>1.0542328042328044</v>
      </c>
      <c r="CT26" s="4">
        <f t="shared" si="36"/>
        <v>47978.425017331094</v>
      </c>
      <c r="CU26" s="6">
        <f t="shared" si="37"/>
        <v>0.65978917464494613</v>
      </c>
      <c r="CV26" s="6">
        <f t="shared" si="38"/>
        <v>10.778506710038547</v>
      </c>
      <c r="CW26" s="6">
        <f t="shared" si="39"/>
        <v>0.73192464205144647</v>
      </c>
      <c r="CX26" s="4">
        <f>'a1'!BO28</f>
        <v>22215.757585271684</v>
      </c>
      <c r="CY26" s="6">
        <f>'a2'!AS27/'a2'!$E$7</f>
        <v>0.93494956145697172</v>
      </c>
      <c r="CZ26" s="4">
        <f>'a6'!BZ27</f>
        <v>8370.739191783694</v>
      </c>
      <c r="DA26" s="4">
        <f>'a5'!W28</f>
        <v>16142.057578000862</v>
      </c>
      <c r="DB26" s="4">
        <f>'a4'!AD27</f>
        <v>2885.0369094954699</v>
      </c>
      <c r="DC26" s="6">
        <f>'a3'!L24/'a3'!B$4</f>
        <v>1.0634920634920637</v>
      </c>
      <c r="DD26" s="4">
        <f t="shared" si="40"/>
        <v>45090.33284172869</v>
      </c>
      <c r="DE26" s="6">
        <f t="shared" si="41"/>
        <v>0.59269347463125133</v>
      </c>
      <c r="DF26" s="6">
        <f t="shared" si="42"/>
        <v>10.716423153107305</v>
      </c>
      <c r="DG26" s="6">
        <f t="shared" si="43"/>
        <v>0.67662049393585433</v>
      </c>
    </row>
    <row r="27" spans="1:111">
      <c r="A27" s="1">
        <v>2002</v>
      </c>
      <c r="B27" s="4">
        <f>'a1'!G29</f>
        <v>22084.245448861609</v>
      </c>
      <c r="C27" s="6">
        <f>'a2'!E28/'a2'!E$7</f>
        <v>0.94723182444283105</v>
      </c>
      <c r="D27" s="4">
        <f>'a6'!H28</f>
        <v>9170.5334509181175</v>
      </c>
      <c r="E27" s="4">
        <f>'a5'!C29</f>
        <v>13405.398153340988</v>
      </c>
      <c r="F27" s="4">
        <f>'a4'!H28</f>
        <v>2858.61222926137</v>
      </c>
      <c r="G27" s="6">
        <f>'a3'!B25/'a3'!B$4</f>
        <v>1.0542328042328044</v>
      </c>
      <c r="H27" s="4">
        <f t="shared" si="0"/>
        <v>42840.035618947186</v>
      </c>
      <c r="I27" s="6">
        <f t="shared" si="1"/>
        <v>0.54041492594888263</v>
      </c>
      <c r="J27" s="6">
        <f t="shared" si="2"/>
        <v>10.665228356002684</v>
      </c>
      <c r="K27" s="6">
        <f t="shared" si="3"/>
        <v>0.63101607334897769</v>
      </c>
      <c r="L27" s="4">
        <f>'a1'!M29</f>
        <v>19053.559019255685</v>
      </c>
      <c r="M27" s="6">
        <f>'a2'!I28/'a2'!$E$7</f>
        <v>0.96795104432453638</v>
      </c>
      <c r="N27" s="4">
        <f>'a6'!O28</f>
        <v>9913.2380091160921</v>
      </c>
      <c r="O27" s="4">
        <f>'a5'!E29</f>
        <v>11916.566115735675</v>
      </c>
      <c r="P27" s="4">
        <f>'a4'!L28</f>
        <v>2466.3164041316704</v>
      </c>
      <c r="Q27" s="6">
        <f>'a3'!C25/'a3'!B$4</f>
        <v>1.0357142857142858</v>
      </c>
      <c r="R27" s="4">
        <f t="shared" ref="R27:R32" si="44">(L27*M27+N27+O27-P27)*Q27</f>
        <v>39156.628645490258</v>
      </c>
      <c r="S27" s="6">
        <f t="shared" si="5"/>
        <v>0.45484259851169878</v>
      </c>
      <c r="T27" s="6">
        <f t="shared" si="6"/>
        <v>10.575325001147995</v>
      </c>
      <c r="U27" s="6">
        <f t="shared" si="7"/>
        <v>0.55092999744197146</v>
      </c>
      <c r="V27" s="4">
        <f>'a1'!S29</f>
        <v>19908.530348636723</v>
      </c>
      <c r="W27" s="6">
        <f>'a2'!M28/'a2'!$E$7</f>
        <v>0.95689682654019093</v>
      </c>
      <c r="X27" s="4">
        <f>'a6'!V28</f>
        <v>10787.918574893647</v>
      </c>
      <c r="Y27" s="4">
        <f>'a5'!G29</f>
        <v>12259.561391803049</v>
      </c>
      <c r="Z27" s="4">
        <f>'a4'!N28</f>
        <v>2576.9849575805938</v>
      </c>
      <c r="AA27" s="6">
        <f>'a3'!D25/'a3'!$B$4</f>
        <v>1.0423280423280423</v>
      </c>
      <c r="AB27" s="4">
        <f t="shared" ref="AB27:AB32" si="45">(V27*W27+X27+Y27-Z27)*AA27</f>
        <v>41193.747040204842</v>
      </c>
      <c r="AC27" s="6">
        <f t="shared" si="9"/>
        <v>0.50216861042322647</v>
      </c>
      <c r="AD27" s="6">
        <f t="shared" si="10"/>
        <v>10.626041752950439</v>
      </c>
      <c r="AE27" s="6">
        <f t="shared" si="11"/>
        <v>0.59610857438353548</v>
      </c>
      <c r="AF27" s="4">
        <f>'a1'!Y29</f>
        <v>20894.93185621635</v>
      </c>
      <c r="AG27" s="6">
        <f>'a2'!Q28/'a2'!$E$7</f>
        <v>0.93927400492443325</v>
      </c>
      <c r="AH27" s="4">
        <f>'a6'!AC28</f>
        <v>10930.720893213404</v>
      </c>
      <c r="AI27" s="4">
        <f>'a5'!I29</f>
        <v>15322.859731054477</v>
      </c>
      <c r="AJ27" s="4">
        <f>'a4'!P28</f>
        <v>2704.6659969467964</v>
      </c>
      <c r="AK27" s="6">
        <f>'a3'!E25/'a3'!B$4</f>
        <v>1.0449735449735451</v>
      </c>
      <c r="AL27" s="4">
        <f t="shared" ref="AL27:AL32" si="46">(AF27*AG27+AH27+AI27-AJ27)*AK27</f>
        <v>45116.71290222316</v>
      </c>
      <c r="AM27" s="6">
        <f t="shared" si="13"/>
        <v>0.59330633201864091</v>
      </c>
      <c r="AN27" s="6">
        <f t="shared" si="14"/>
        <v>10.717008031173735</v>
      </c>
      <c r="AO27" s="6">
        <f t="shared" si="15"/>
        <v>0.6771415044064889</v>
      </c>
      <c r="AP27" s="4">
        <f>'a1'!AE29</f>
        <v>19610.904495589013</v>
      </c>
      <c r="AQ27" s="6">
        <f>'a2'!U28/'a2'!$E$7</f>
        <v>0.94614610867948357</v>
      </c>
      <c r="AR27" s="4">
        <f>'a6'!AJ28</f>
        <v>10092.93960023949</v>
      </c>
      <c r="AS27" s="4">
        <f>'a5'!K29</f>
        <v>12148.882895722269</v>
      </c>
      <c r="AT27" s="4">
        <f>'a4'!R28</f>
        <v>2538.4598965710775</v>
      </c>
      <c r="AU27" s="6">
        <f>'a3'!F25/'a3'!B$4</f>
        <v>1.0489417989417991</v>
      </c>
      <c r="AV27" s="4">
        <f t="shared" ref="AV27:AV32" si="47">(AP27*AQ27+AR27+AS27-AT27)*AU27</f>
        <v>40130.5659463396</v>
      </c>
      <c r="AW27" s="6">
        <f t="shared" si="17"/>
        <v>0.4774689556349111</v>
      </c>
      <c r="AX27" s="6">
        <f t="shared" si="18"/>
        <v>10.599893565985829</v>
      </c>
      <c r="AY27" s="6">
        <f t="shared" si="19"/>
        <v>0.57281572074683806</v>
      </c>
      <c r="AZ27" s="4">
        <f>'a1'!AK29</f>
        <v>20247.939326194806</v>
      </c>
      <c r="BA27" s="6">
        <f>'a2'!Y28/'a2'!$E$7</f>
        <v>0.91728484190543347</v>
      </c>
      <c r="BB27" s="4">
        <f>'a6'!AQ28</f>
        <v>8713.7331534449786</v>
      </c>
      <c r="BC27" s="4">
        <f>'a5'!M29</f>
        <v>14193.237675345381</v>
      </c>
      <c r="BD27" s="4">
        <f>'a4'!T28</f>
        <v>2620.9184782532984</v>
      </c>
      <c r="BE27" s="6">
        <f>'a3'!G25/'a3'!B$4</f>
        <v>1.0502645502645505</v>
      </c>
      <c r="BF27" s="4">
        <f t="shared" ref="BF27:BF32" si="48">(AZ27*BA27+BB27+BC27-BD27)*BE27</f>
        <v>40812.419389385614</v>
      </c>
      <c r="BG27" s="6">
        <f t="shared" si="21"/>
        <v>0.493309666833257</v>
      </c>
      <c r="BH27" s="6">
        <f t="shared" si="22"/>
        <v>10.616741710871613</v>
      </c>
      <c r="BI27" s="6">
        <f t="shared" si="23"/>
        <v>0.58782407958279093</v>
      </c>
      <c r="BJ27" s="4">
        <f>'a1'!AQ29</f>
        <v>22917.898581685611</v>
      </c>
      <c r="BK27" s="6">
        <f>'a2'!AC28/'a2'!$E$7</f>
        <v>0.96561718071708469</v>
      </c>
      <c r="BL27" s="4">
        <f>'a6'!AX28</f>
        <v>9085.3820330868602</v>
      </c>
      <c r="BM27" s="4">
        <f>'a5'!O29</f>
        <v>15719.828586543161</v>
      </c>
      <c r="BN27" s="4">
        <f>'a4'!V28</f>
        <v>2966.5213288034415</v>
      </c>
      <c r="BO27" s="6">
        <f>'a3'!H25/'a3'!B$4</f>
        <v>1.0595238095238095</v>
      </c>
      <c r="BP27" s="4">
        <f t="shared" ref="BP27:BP32" si="49">(BJ27*BK27+BL27+BM27-BN27)*BO27</f>
        <v>46585.784830283548</v>
      </c>
      <c r="BQ27" s="6">
        <f t="shared" si="25"/>
        <v>0.62743557838285036</v>
      </c>
      <c r="BR27" s="6">
        <f t="shared" si="26"/>
        <v>10.749050727017133</v>
      </c>
      <c r="BS27" s="6">
        <f t="shared" si="27"/>
        <v>0.7056851975281434</v>
      </c>
      <c r="BT27" s="4">
        <f>'a1'!AW29</f>
        <v>20310.624950286867</v>
      </c>
      <c r="BU27" s="6">
        <f>'a2'!AG28/'a2'!$E$7</f>
        <v>0.9660480715451939</v>
      </c>
      <c r="BV27" s="4">
        <f>'a6'!BE28</f>
        <v>9970.5877419118115</v>
      </c>
      <c r="BW27" s="4">
        <f>'a5'!Q29</f>
        <v>13907.056555970923</v>
      </c>
      <c r="BX27" s="4">
        <f>'a4'!X28</f>
        <v>2629.0325834892406</v>
      </c>
      <c r="BY27" s="6">
        <f>'a3'!I25/'a3'!B$4</f>
        <v>1.0410052910052912</v>
      </c>
      <c r="BZ27" s="4">
        <f t="shared" ref="BZ27:BZ32" si="50">(BT27*BU27+BV27+BW27-BX27)*BY27</f>
        <v>42545.523743998965</v>
      </c>
      <c r="CA27" s="6">
        <f t="shared" si="29"/>
        <v>0.53357287271425036</v>
      </c>
      <c r="CB27" s="6">
        <f t="shared" si="30"/>
        <v>10.658329928561605</v>
      </c>
      <c r="CC27" s="6">
        <f t="shared" si="31"/>
        <v>0.62487094133940779</v>
      </c>
      <c r="CD27" s="4">
        <f>'a1'!BC29</f>
        <v>20703.921285372628</v>
      </c>
      <c r="CE27" s="6">
        <f>'a2'!AK28/'a2'!$E$7</f>
        <v>0.96237141243464752</v>
      </c>
      <c r="CF27" s="4">
        <f>'a6'!BL28</f>
        <v>9474.3851924527698</v>
      </c>
      <c r="CG27" s="4">
        <f>'a5'!S29</f>
        <v>11496.176043507678</v>
      </c>
      <c r="CH27" s="4">
        <f>'a4'!Z28</f>
        <v>2679.9413508185671</v>
      </c>
      <c r="CI27" s="6">
        <f>'a3'!J25/'a3'!B$4</f>
        <v>1.0462962962962963</v>
      </c>
      <c r="CJ27" s="4">
        <f t="shared" ref="CJ27:CJ32" si="51">(CD27*CE27+CF27+CG27-CH27)*CI27</f>
        <v>39984.717126568808</v>
      </c>
      <c r="CK27" s="6">
        <f t="shared" si="33"/>
        <v>0.47408061895322212</v>
      </c>
      <c r="CL27" s="6">
        <f t="shared" si="34"/>
        <v>10.596252588252254</v>
      </c>
      <c r="CM27" s="6">
        <f t="shared" si="35"/>
        <v>0.56957233100217175</v>
      </c>
      <c r="CN27" s="4">
        <f>'a1'!BI29</f>
        <v>24664.174548039773</v>
      </c>
      <c r="CO27" s="6">
        <f>'a2'!AO28/'a2'!$E$7</f>
        <v>0.94863489052970174</v>
      </c>
      <c r="CP27" s="4">
        <f>'a6'!BS28</f>
        <v>8967.3412385105748</v>
      </c>
      <c r="CQ27" s="4">
        <f>'a5'!U29</f>
        <v>16529.500354525495</v>
      </c>
      <c r="CR27" s="4">
        <f>'a4'!AB28</f>
        <v>3192.5614642766932</v>
      </c>
      <c r="CS27" s="6">
        <f>'a3'!K25/'a3'!B$4</f>
        <v>1.0542328042328044</v>
      </c>
      <c r="CT27" s="4">
        <f t="shared" ref="CT27:CT32" si="52">(CN27*CO27+CP27+CQ27-CR27)*CS27</f>
        <v>48180.10131079657</v>
      </c>
      <c r="CU27" s="6">
        <f t="shared" si="37"/>
        <v>0.66447448635367334</v>
      </c>
      <c r="CV27" s="6">
        <f t="shared" si="38"/>
        <v>10.78270137892291</v>
      </c>
      <c r="CW27" s="6">
        <f t="shared" si="39"/>
        <v>0.73566126090422268</v>
      </c>
      <c r="CX27" s="4">
        <f>'a1'!BO29</f>
        <v>22933.245792055484</v>
      </c>
      <c r="CY27" s="6">
        <f>'a2'!AS28/'a2'!$E$7</f>
        <v>0.92979144522076229</v>
      </c>
      <c r="CZ27" s="4">
        <f>'a6'!BZ28</f>
        <v>8608.6749715324313</v>
      </c>
      <c r="DA27" s="4">
        <f>'a5'!W29</f>
        <v>16080.716769941493</v>
      </c>
      <c r="DB27" s="4">
        <f>'a4'!AD28</f>
        <v>2968.5078908234095</v>
      </c>
      <c r="DC27" s="6">
        <f>'a3'!L25/'a3'!B$4</f>
        <v>1.0661375661375661</v>
      </c>
      <c r="DD27" s="4">
        <f t="shared" ref="DD27:DD32" si="53">(CX27*CY27+CZ27+DA27-DB27)*DC27</f>
        <v>45890.846292320755</v>
      </c>
      <c r="DE27" s="6">
        <f t="shared" si="41"/>
        <v>0.61129087633178736</v>
      </c>
      <c r="DF27" s="6">
        <f t="shared" si="42"/>
        <v>10.734020948977838</v>
      </c>
      <c r="DG27" s="6">
        <f t="shared" si="43"/>
        <v>0.69229664326489071</v>
      </c>
    </row>
    <row r="28" spans="1:111">
      <c r="A28" s="1">
        <v>2003</v>
      </c>
      <c r="B28" s="4">
        <f>'a1'!G30</f>
        <v>22528.232584730937</v>
      </c>
      <c r="C28" s="6">
        <f>'a2'!E29/'a2'!E$7</f>
        <v>0.94512670115697361</v>
      </c>
      <c r="D28" s="4">
        <f>'a6'!H29</f>
        <v>9677.9383920079927</v>
      </c>
      <c r="E28" s="4">
        <f>'a5'!C30</f>
        <v>13388.833107395549</v>
      </c>
      <c r="F28" s="4">
        <f>'a4'!H29</f>
        <v>2939.0869942744921</v>
      </c>
      <c r="G28" s="6">
        <f>'a3'!B26/'a3'!B$4</f>
        <v>1.056878306878307</v>
      </c>
      <c r="H28" s="4">
        <f t="shared" ref="H28:H33" si="54">(B28*C28+D28+E28-F28)*G28</f>
        <v>43775.602119068048</v>
      </c>
      <c r="I28" s="6">
        <f t="shared" si="1"/>
        <v>0.56214985870665668</v>
      </c>
      <c r="J28" s="6">
        <f t="shared" ref="J28:J33" si="55">LN(H28)</f>
        <v>10.686831911921089</v>
      </c>
      <c r="K28" s="6">
        <f t="shared" si="3"/>
        <v>0.65026056118749154</v>
      </c>
      <c r="L28" s="4">
        <f>'a1'!M30</f>
        <v>19695.435388517588</v>
      </c>
      <c r="M28" s="6">
        <f>'a2'!I29/'a2'!$E$7</f>
        <v>0.95995080901514573</v>
      </c>
      <c r="N28" s="4">
        <f>'a6'!O29</f>
        <v>10250.080150716696</v>
      </c>
      <c r="O28" s="4">
        <f>'a5'!E30</f>
        <v>12185.994318359453</v>
      </c>
      <c r="P28" s="4">
        <f>'a4'!L29</f>
        <v>2569.5135106248717</v>
      </c>
      <c r="Q28" s="6">
        <f>'a3'!C26/'a3'!B$4</f>
        <v>1.0343915343915344</v>
      </c>
      <c r="R28" s="4">
        <f t="shared" si="44"/>
        <v>40106.680281967274</v>
      </c>
      <c r="S28" s="6">
        <f t="shared" si="5"/>
        <v>0.47691404766317397</v>
      </c>
      <c r="T28" s="6">
        <f t="shared" ref="T28:T33" si="56">LN(R28)</f>
        <v>10.599298189992743</v>
      </c>
      <c r="U28" s="6">
        <f t="shared" si="7"/>
        <v>0.57228535870359087</v>
      </c>
      <c r="V28" s="4">
        <f>'a1'!S30</f>
        <v>20354.027444778862</v>
      </c>
      <c r="W28" s="6">
        <f>'a2'!M29/'a2'!$E$7</f>
        <v>0.95810201094681569</v>
      </c>
      <c r="X28" s="4">
        <f>'a6'!V29</f>
        <v>10792.339562319332</v>
      </c>
      <c r="Y28" s="4">
        <f>'a5'!G30</f>
        <v>12372.445537592173</v>
      </c>
      <c r="Z28" s="4">
        <f>'a4'!N29</f>
        <v>2655.4350022381086</v>
      </c>
      <c r="AA28" s="6">
        <f>'a3'!D26/'a3'!$B$4</f>
        <v>1.0462962962962963</v>
      </c>
      <c r="AB28" s="4">
        <f t="shared" si="45"/>
        <v>41862.926608724491</v>
      </c>
      <c r="AC28" s="6">
        <f t="shared" si="9"/>
        <v>0.51771488417583722</v>
      </c>
      <c r="AD28" s="6">
        <f t="shared" ref="AD28:AD33" si="57">LN(AB28)</f>
        <v>10.642155907763572</v>
      </c>
      <c r="AE28" s="6">
        <f t="shared" si="11"/>
        <v>0.6104630934960612</v>
      </c>
      <c r="AF28" s="4">
        <f>'a1'!Y30</f>
        <v>21327.196174371533</v>
      </c>
      <c r="AG28" s="6">
        <f>'a2'!Q29/'a2'!$E$7</f>
        <v>0.93575271471291899</v>
      </c>
      <c r="AH28" s="4">
        <f>'a6'!AC29</f>
        <v>11319.731655943864</v>
      </c>
      <c r="AI28" s="4">
        <f>'a5'!I30</f>
        <v>15509.649969921102</v>
      </c>
      <c r="AJ28" s="4">
        <f>'a4'!P29</f>
        <v>2782.3969174981203</v>
      </c>
      <c r="AK28" s="6">
        <f>'a3'!E26/'a3'!B$4</f>
        <v>1.0462962962962963</v>
      </c>
      <c r="AL28" s="4">
        <f t="shared" si="46"/>
        <v>46041.187093608794</v>
      </c>
      <c r="AM28" s="6">
        <f t="shared" si="13"/>
        <v>0.61478357001665451</v>
      </c>
      <c r="AN28" s="6">
        <f t="shared" ref="AN28:AN33" si="58">LN(AL28)</f>
        <v>10.737291646465382</v>
      </c>
      <c r="AO28" s="6">
        <f t="shared" si="15"/>
        <v>0.69521018667692092</v>
      </c>
      <c r="AP28" s="4">
        <f>'a1'!AE30</f>
        <v>19927.038271548929</v>
      </c>
      <c r="AQ28" s="6">
        <f>'a2'!U29/'a2'!$E$7</f>
        <v>0.94464855116392332</v>
      </c>
      <c r="AR28" s="4">
        <f>'a6'!AJ29</f>
        <v>10382.701608464793</v>
      </c>
      <c r="AS28" s="4">
        <f>'a5'!K30</f>
        <v>12327.148152450807</v>
      </c>
      <c r="AT28" s="4">
        <f>'a4'!R29</f>
        <v>2599.7289755439997</v>
      </c>
      <c r="AU28" s="6">
        <f>'a3'!F26/'a3'!B$4</f>
        <v>1.0476190476190477</v>
      </c>
      <c r="AV28" s="4">
        <f t="shared" si="47"/>
        <v>40788.176646986845</v>
      </c>
      <c r="AW28" s="6">
        <f t="shared" si="17"/>
        <v>0.49274646328136285</v>
      </c>
      <c r="AX28" s="6">
        <f t="shared" ref="AX28:AX33" si="59">LN(AV28)</f>
        <v>10.616147530331531</v>
      </c>
      <c r="AY28" s="6">
        <f t="shared" si="19"/>
        <v>0.58729478245130595</v>
      </c>
      <c r="AZ28" s="4">
        <f>'a1'!AK30</f>
        <v>20697.506683262327</v>
      </c>
      <c r="BA28" s="6">
        <f>'a2'!Y29/'a2'!$E$7</f>
        <v>0.91452816979803653</v>
      </c>
      <c r="BB28" s="4">
        <f>'a6'!AQ29</f>
        <v>9240.8815396255486</v>
      </c>
      <c r="BC28" s="4">
        <f>'a5'!M30</f>
        <v>14277.950277646742</v>
      </c>
      <c r="BD28" s="4">
        <f>'a4'!T29</f>
        <v>2700.2461235204005</v>
      </c>
      <c r="BE28" s="6">
        <f>'a3'!G26/'a3'!B$4</f>
        <v>1.056878306878307</v>
      </c>
      <c r="BF28" s="4">
        <f t="shared" si="48"/>
        <v>42007.782859183273</v>
      </c>
      <c r="BG28" s="6">
        <f t="shared" si="21"/>
        <v>0.52108016164447057</v>
      </c>
      <c r="BH28" s="6">
        <f t="shared" ref="BH28:BH33" si="60">LN(BF28)</f>
        <v>10.645610186269469</v>
      </c>
      <c r="BI28" s="6">
        <f t="shared" si="23"/>
        <v>0.61354017122107318</v>
      </c>
      <c r="BJ28" s="4">
        <f>'a1'!AQ30</f>
        <v>23302.322701902471</v>
      </c>
      <c r="BK28" s="6">
        <f>'a2'!AC29/'a2'!$E$7</f>
        <v>0.96425807471366498</v>
      </c>
      <c r="BL28" s="4">
        <f>'a6'!AX29</f>
        <v>9379.0347404750792</v>
      </c>
      <c r="BM28" s="4">
        <f>'a5'!O30</f>
        <v>15642.898539923432</v>
      </c>
      <c r="BN28" s="4">
        <f>'a4'!V29</f>
        <v>3040.0766385893899</v>
      </c>
      <c r="BO28" s="6">
        <f>'a3'!H26/'a3'!B$4</f>
        <v>1.0608465608465609</v>
      </c>
      <c r="BP28" s="4">
        <f t="shared" si="49"/>
        <v>47156.018772877127</v>
      </c>
      <c r="BQ28" s="6">
        <f t="shared" si="25"/>
        <v>0.6406831630247446</v>
      </c>
      <c r="BR28" s="6">
        <f t="shared" ref="BR28:BR33" si="61">LN(BP28)</f>
        <v>10.761216931513498</v>
      </c>
      <c r="BS28" s="6">
        <f t="shared" si="27"/>
        <v>0.71652287514730351</v>
      </c>
      <c r="BT28" s="4">
        <f>'a1'!AW30</f>
        <v>20530.661917891102</v>
      </c>
      <c r="BU28" s="6">
        <f>'a2'!AG29/'a2'!$E$7</f>
        <v>0.9626097100223181</v>
      </c>
      <c r="BV28" s="4">
        <f>'a6'!BE29</f>
        <v>11093.962587492028</v>
      </c>
      <c r="BW28" s="4">
        <f>'a5'!Q30</f>
        <v>13938.406913786805</v>
      </c>
      <c r="BX28" s="4">
        <f>'a4'!X29</f>
        <v>2678.4791571984306</v>
      </c>
      <c r="BY28" s="6">
        <f>'a3'!I26/'a3'!B$4</f>
        <v>1.0410052910052912</v>
      </c>
      <c r="BZ28" s="4">
        <f t="shared" si="50"/>
        <v>43843.920799430802</v>
      </c>
      <c r="CA28" s="6">
        <f t="shared" si="29"/>
        <v>0.56373702746867682</v>
      </c>
      <c r="CB28" s="6">
        <f t="shared" ref="CB28:CB33" si="62">LN(BZ28)</f>
        <v>10.688391351916476</v>
      </c>
      <c r="CC28" s="6">
        <f t="shared" si="31"/>
        <v>0.65164971323910048</v>
      </c>
      <c r="CD28" s="4">
        <f>'a1'!BC30</f>
        <v>21188.62219260541</v>
      </c>
      <c r="CE28" s="6">
        <f>'a2'!AK29/'a2'!$E$7</f>
        <v>0.95976494984455485</v>
      </c>
      <c r="CF28" s="4">
        <f>'a6'!BL29</f>
        <v>11307.555137568424</v>
      </c>
      <c r="CG28" s="4">
        <f>'a5'!S30</f>
        <v>11477.158138057463</v>
      </c>
      <c r="CH28" s="4">
        <f>'a4'!Z29</f>
        <v>2764.3182250830887</v>
      </c>
      <c r="CI28" s="6">
        <f>'a3'!J26/'a3'!B$4</f>
        <v>1.0462962962962963</v>
      </c>
      <c r="CJ28" s="4">
        <f t="shared" si="51"/>
        <v>42224.848076064322</v>
      </c>
      <c r="CK28" s="6">
        <f t="shared" si="33"/>
        <v>0.52612298638472343</v>
      </c>
      <c r="CL28" s="6">
        <f t="shared" ref="CL28:CL33" si="63">LN(CJ28)</f>
        <v>10.650764143707759</v>
      </c>
      <c r="CM28" s="6">
        <f t="shared" si="35"/>
        <v>0.61813132610390864</v>
      </c>
      <c r="CN28" s="4">
        <f>'a1'!BI30</f>
        <v>25052.060227745431</v>
      </c>
      <c r="CO28" s="6">
        <f>'a2'!AO29/'a2'!$E$7</f>
        <v>0.94729615168903469</v>
      </c>
      <c r="CP28" s="4">
        <f>'a6'!BS29</f>
        <v>10200.590468328326</v>
      </c>
      <c r="CQ28" s="4">
        <f>'a5'!U30</f>
        <v>16454.474094796729</v>
      </c>
      <c r="CR28" s="4">
        <f>'a4'!AB29</f>
        <v>3268.3515725531229</v>
      </c>
      <c r="CS28" s="6">
        <f>'a3'!K26/'a3'!B$4</f>
        <v>1.056878306878307</v>
      </c>
      <c r="CT28" s="4">
        <f t="shared" si="52"/>
        <v>49798.449941430539</v>
      </c>
      <c r="CU28" s="6">
        <f t="shared" si="37"/>
        <v>0.70207170542994535</v>
      </c>
      <c r="CV28" s="6">
        <f t="shared" ref="CV28:CV33" si="64">LN(CT28)</f>
        <v>10.815739136854244</v>
      </c>
      <c r="CW28" s="6">
        <f t="shared" si="39"/>
        <v>0.7650913571866429</v>
      </c>
      <c r="CX28" s="4">
        <f>'a1'!BO30</f>
        <v>23585.956817478054</v>
      </c>
      <c r="CY28" s="6">
        <f>'a2'!AS29/'a2'!$E$7</f>
        <v>0.9271851402044653</v>
      </c>
      <c r="CZ28" s="4">
        <f>'a6'!BZ29</f>
        <v>8682.2740603299681</v>
      </c>
      <c r="DA28" s="4">
        <f>'a5'!W30</f>
        <v>16055.408965297709</v>
      </c>
      <c r="DB28" s="4">
        <f>'a4'!AD29</f>
        <v>3077.0802222964294</v>
      </c>
      <c r="DC28" s="6">
        <f>'a3'!L26/'a3'!B$4</f>
        <v>1.0687830687830688</v>
      </c>
      <c r="DD28" s="4">
        <f t="shared" si="53"/>
        <v>46523.220102456209</v>
      </c>
      <c r="DE28" s="6">
        <f t="shared" si="41"/>
        <v>0.62598208453483428</v>
      </c>
      <c r="DF28" s="6">
        <f t="shared" ref="DF28:DF33" si="65">LN(DD28)</f>
        <v>10.74770682398028</v>
      </c>
      <c r="DG28" s="6">
        <f t="shared" si="43"/>
        <v>0.70448804620053163</v>
      </c>
    </row>
    <row r="29" spans="1:111">
      <c r="A29" s="1">
        <v>2004</v>
      </c>
      <c r="B29" s="4">
        <f>'a1'!G31</f>
        <v>23056.951210852123</v>
      </c>
      <c r="C29" s="6">
        <f>'a2'!E30/'a2'!E$7</f>
        <v>0.94251788241828072</v>
      </c>
      <c r="D29" s="4">
        <f>'a6'!H30</f>
        <v>9846.0961631580376</v>
      </c>
      <c r="E29" s="4">
        <f>'a5'!C31</f>
        <v>13443.946886685837</v>
      </c>
      <c r="F29" s="4">
        <f>'a4'!H30</f>
        <v>3023.2918644311608</v>
      </c>
      <c r="G29" s="6">
        <f>'a3'!B27/'a3'!B$4</f>
        <v>1.0608465608465609</v>
      </c>
      <c r="H29" s="4">
        <f t="shared" si="54"/>
        <v>44553.794566905701</v>
      </c>
      <c r="I29" s="6">
        <f t="shared" si="1"/>
        <v>0.58022870240635516</v>
      </c>
      <c r="J29" s="6">
        <f t="shared" si="55"/>
        <v>10.704452604735383</v>
      </c>
      <c r="K29" s="6">
        <f t="shared" si="3"/>
        <v>0.66595710715666534</v>
      </c>
      <c r="L29" s="4">
        <f>'a1'!M31</f>
        <v>20046.30828640013</v>
      </c>
      <c r="M29" s="6">
        <f>'a2'!I30/'a2'!$E$7</f>
        <v>0.95667668630626157</v>
      </c>
      <c r="N29" s="4">
        <f>'a6'!O30</f>
        <v>9989.9859484065</v>
      </c>
      <c r="O29" s="4">
        <f>'a5'!E31</f>
        <v>12520.31541312011</v>
      </c>
      <c r="P29" s="4">
        <f>'a4'!L30</f>
        <v>2628.5279523698418</v>
      </c>
      <c r="Q29" s="6">
        <f>'a3'!C27/'a3'!B$4</f>
        <v>1.0383597883597884</v>
      </c>
      <c r="R29" s="4">
        <f t="shared" si="44"/>
        <v>40557.927535333438</v>
      </c>
      <c r="S29" s="6">
        <f t="shared" si="5"/>
        <v>0.48739735238579579</v>
      </c>
      <c r="T29" s="6">
        <f t="shared" si="56"/>
        <v>10.610486540690706</v>
      </c>
      <c r="U29" s="6">
        <f t="shared" si="7"/>
        <v>0.58225196233834497</v>
      </c>
      <c r="V29" s="4">
        <f>'a1'!S31</f>
        <v>20845.287294543185</v>
      </c>
      <c r="W29" s="6">
        <f>'a2'!M30/'a2'!$E$7</f>
        <v>0.95109916155954233</v>
      </c>
      <c r="X29" s="4">
        <f>'a6'!V30</f>
        <v>10510.321002598977</v>
      </c>
      <c r="Y29" s="4">
        <f>'a5'!G31</f>
        <v>12539.779301073479</v>
      </c>
      <c r="Z29" s="4">
        <f>'a4'!N30</f>
        <v>2733.2923122837087</v>
      </c>
      <c r="AA29" s="6">
        <f>'a3'!D27/'a3'!$B$4</f>
        <v>1.0476190476190477</v>
      </c>
      <c r="AB29" s="4">
        <f t="shared" si="45"/>
        <v>42054.30246253925</v>
      </c>
      <c r="AC29" s="6">
        <f t="shared" si="9"/>
        <v>0.52216089770196072</v>
      </c>
      <c r="AD29" s="6">
        <f t="shared" si="57"/>
        <v>10.646716977944378</v>
      </c>
      <c r="AE29" s="6">
        <f t="shared" si="11"/>
        <v>0.61452610330595758</v>
      </c>
      <c r="AF29" s="4">
        <f>'a1'!Y31</f>
        <v>21857.958391335997</v>
      </c>
      <c r="AG29" s="6">
        <f>'a2'!Q30/'a2'!$E$7</f>
        <v>0.93317228186708745</v>
      </c>
      <c r="AH29" s="4">
        <f>'a6'!AC30</f>
        <v>11190.699850517683</v>
      </c>
      <c r="AI29" s="4">
        <f>'a5'!I31</f>
        <v>15776.591496570827</v>
      </c>
      <c r="AJ29" s="4">
        <f>'a4'!P30</f>
        <v>2866.0765759220553</v>
      </c>
      <c r="AK29" s="6">
        <f>'a3'!E27/'a3'!B$4</f>
        <v>1.0462962962962963</v>
      </c>
      <c r="AL29" s="4">
        <f t="shared" si="46"/>
        <v>46558.569369061865</v>
      </c>
      <c r="AM29" s="6">
        <f t="shared" si="13"/>
        <v>0.62680331309807513</v>
      </c>
      <c r="AN29" s="6">
        <f t="shared" si="58"/>
        <v>10.748466355323751</v>
      </c>
      <c r="AO29" s="6">
        <f t="shared" si="15"/>
        <v>0.70516463813556318</v>
      </c>
      <c r="AP29" s="4">
        <f>'a1'!AE31</f>
        <v>20514.859729279644</v>
      </c>
      <c r="AQ29" s="6">
        <f>'a2'!U30/'a2'!$E$7</f>
        <v>0.94310733378599598</v>
      </c>
      <c r="AR29" s="4">
        <f>'a6'!AJ30</f>
        <v>10591.157572758382</v>
      </c>
      <c r="AS29" s="4">
        <f>'a5'!K31</f>
        <v>12567.779668385334</v>
      </c>
      <c r="AT29" s="4">
        <f>'a4'!R30</f>
        <v>2689.9657267039606</v>
      </c>
      <c r="AU29" s="6">
        <f>'a3'!F27/'a3'!B$4</f>
        <v>1.0542328042328044</v>
      </c>
      <c r="AV29" s="4">
        <f t="shared" si="47"/>
        <v>41976.056723335147</v>
      </c>
      <c r="AW29" s="6">
        <f t="shared" si="17"/>
        <v>0.52034310508116488</v>
      </c>
      <c r="AX29" s="6">
        <f t="shared" si="59"/>
        <v>10.64485465669342</v>
      </c>
      <c r="AY29" s="6">
        <f t="shared" si="19"/>
        <v>0.61286714406791276</v>
      </c>
      <c r="AZ29" s="4">
        <f>'a1'!AK31</f>
        <v>21097.562691117699</v>
      </c>
      <c r="BA29" s="6">
        <f>'a2'!Y30/'a2'!$E$7</f>
        <v>0.91094930403947405</v>
      </c>
      <c r="BB29" s="4">
        <f>'a6'!AQ30</f>
        <v>9573.9920476487114</v>
      </c>
      <c r="BC29" s="4">
        <f>'a5'!M31</f>
        <v>14443.465583076211</v>
      </c>
      <c r="BD29" s="4">
        <f>'a4'!T30</f>
        <v>2766.3713671459532</v>
      </c>
      <c r="BE29" s="6">
        <f>'a3'!G27/'a3'!B$4</f>
        <v>1.0595238095238095</v>
      </c>
      <c r="BF29" s="4">
        <f t="shared" si="48"/>
        <v>42878.818713623579</v>
      </c>
      <c r="BG29" s="6">
        <f t="shared" si="21"/>
        <v>0.5413159286620205</v>
      </c>
      <c r="BH29" s="6">
        <f t="shared" si="60"/>
        <v>10.666133246709046</v>
      </c>
      <c r="BI29" s="6">
        <f t="shared" si="23"/>
        <v>0.63182215167513578</v>
      </c>
      <c r="BJ29" s="4">
        <f>'a1'!AQ31</f>
        <v>23676.94834281781</v>
      </c>
      <c r="BK29" s="6">
        <f>'a2'!AC30/'a2'!$E$7</f>
        <v>0.96189655715578937</v>
      </c>
      <c r="BL29" s="4">
        <f>'a6'!AX30</f>
        <v>9742.9067052533264</v>
      </c>
      <c r="BM29" s="4">
        <f>'a5'!O31</f>
        <v>15646.754195425958</v>
      </c>
      <c r="BN29" s="4">
        <f>'a4'!V30</f>
        <v>3104.5876206610774</v>
      </c>
      <c r="BO29" s="6">
        <f>'a3'!H27/'a3'!B$4</f>
        <v>1.0661375661375661</v>
      </c>
      <c r="BP29" s="4">
        <f t="shared" si="49"/>
        <v>48039.997076975771</v>
      </c>
      <c r="BQ29" s="6">
        <f t="shared" si="25"/>
        <v>0.66121960698295934</v>
      </c>
      <c r="BR29" s="6">
        <f t="shared" si="61"/>
        <v>10.779789215348284</v>
      </c>
      <c r="BS29" s="6">
        <f t="shared" si="27"/>
        <v>0.73306710016941934</v>
      </c>
      <c r="BT29" s="4">
        <f>'a1'!AW31</f>
        <v>21047.149604124705</v>
      </c>
      <c r="BU29" s="6">
        <f>'a2'!AG30/'a2'!$E$7</f>
        <v>0.96245433357729282</v>
      </c>
      <c r="BV29" s="4">
        <f>'a6'!BE30</f>
        <v>10800.022355673984</v>
      </c>
      <c r="BW29" s="4">
        <f>'a5'!Q31</f>
        <v>14038.414496157749</v>
      </c>
      <c r="BX29" s="4">
        <f>'a4'!X30</f>
        <v>2759.7610623240803</v>
      </c>
      <c r="BY29" s="6">
        <f>'a3'!I27/'a3'!B$4</f>
        <v>1.0436507936507937</v>
      </c>
      <c r="BZ29" s="4">
        <f t="shared" si="50"/>
        <v>44183.578506438818</v>
      </c>
      <c r="CA29" s="6">
        <f t="shared" si="29"/>
        <v>0.57162790152362142</v>
      </c>
      <c r="CB29" s="6">
        <f t="shared" si="62"/>
        <v>10.696108472028886</v>
      </c>
      <c r="CC29" s="6">
        <f t="shared" si="31"/>
        <v>0.65852413820471933</v>
      </c>
      <c r="CD29" s="4">
        <f>'a1'!BC31</f>
        <v>21538.896553936982</v>
      </c>
      <c r="CE29" s="6">
        <f>'a2'!AK30/'a2'!$E$7</f>
        <v>0.95659067393345276</v>
      </c>
      <c r="CF29" s="4">
        <f>'a6'!BL30</f>
        <v>11077.040144148434</v>
      </c>
      <c r="CG29" s="4">
        <f>'a5'!S31</f>
        <v>11525.951131308624</v>
      </c>
      <c r="CH29" s="4">
        <f>'a4'!Z30</f>
        <v>2824.240296336015</v>
      </c>
      <c r="CI29" s="6">
        <f>'a3'!J27/'a3'!B$4</f>
        <v>1.0489417989417991</v>
      </c>
      <c r="CJ29" s="4">
        <f t="shared" si="51"/>
        <v>42359.058504896297</v>
      </c>
      <c r="CK29" s="6">
        <f t="shared" si="33"/>
        <v>0.52924094181138537</v>
      </c>
      <c r="CL29" s="6">
        <f t="shared" si="63"/>
        <v>10.653937573427177</v>
      </c>
      <c r="CM29" s="6">
        <f t="shared" si="35"/>
        <v>0.62095822320697691</v>
      </c>
      <c r="CN29" s="4">
        <f>'a1'!BI31</f>
        <v>25999.980854666228</v>
      </c>
      <c r="CO29" s="6">
        <f>'a2'!AO30/'a2'!$E$7</f>
        <v>0.94650161582887615</v>
      </c>
      <c r="CP29" s="4">
        <f>'a6'!BS30</f>
        <v>10041.951541613673</v>
      </c>
      <c r="CQ29" s="4">
        <f>'a5'!U31</f>
        <v>16472.637076900508</v>
      </c>
      <c r="CR29" s="4">
        <f>'a4'!AB30</f>
        <v>3409.1901342221427</v>
      </c>
      <c r="CS29" s="6">
        <f>'a3'!K27/'a3'!B$4</f>
        <v>1.0608465608465609</v>
      </c>
      <c r="CT29" s="4">
        <f t="shared" si="52"/>
        <v>50617.680879037413</v>
      </c>
      <c r="CU29" s="6">
        <f t="shared" si="37"/>
        <v>0.72110394882437356</v>
      </c>
      <c r="CV29" s="6">
        <f t="shared" si="64"/>
        <v>10.832056218727944</v>
      </c>
      <c r="CW29" s="6">
        <f t="shared" si="39"/>
        <v>0.77962664410257709</v>
      </c>
      <c r="CX29" s="4">
        <f>'a1'!BO31</f>
        <v>24509.887685176738</v>
      </c>
      <c r="CY29" s="6">
        <f>'a2'!AS30/'a2'!$E$7</f>
        <v>0.92363462722607881</v>
      </c>
      <c r="CZ29" s="4">
        <f>'a6'!BZ30</f>
        <v>8768.3191552562002</v>
      </c>
      <c r="DA29" s="4">
        <f>'a5'!W31</f>
        <v>16116.804740663523</v>
      </c>
      <c r="DB29" s="4">
        <f>'a4'!AD30</f>
        <v>3213.8049544833025</v>
      </c>
      <c r="DC29" s="6">
        <f>'a3'!L27/'a3'!B$4</f>
        <v>1.0701058201058202</v>
      </c>
      <c r="DD29" s="4">
        <f t="shared" si="53"/>
        <v>47415.853747039881</v>
      </c>
      <c r="DE29" s="6">
        <f t="shared" si="41"/>
        <v>0.64671960799238271</v>
      </c>
      <c r="DF29" s="6">
        <f t="shared" si="65"/>
        <v>10.766711918998599</v>
      </c>
      <c r="DG29" s="6">
        <f t="shared" si="43"/>
        <v>0.72141782023084444</v>
      </c>
    </row>
    <row r="30" spans="1:111">
      <c r="A30" s="1">
        <v>2005</v>
      </c>
      <c r="B30" s="4">
        <f>'a1'!G32</f>
        <v>23760.633680582479</v>
      </c>
      <c r="C30" s="6">
        <f>'a2'!E31/'a2'!E$7</f>
        <v>0.93883624604300198</v>
      </c>
      <c r="D30" s="4">
        <f>'a6'!H31</f>
        <v>10163.382309628329</v>
      </c>
      <c r="E30" s="4">
        <f>'a5'!C32</f>
        <v>13702.056774480063</v>
      </c>
      <c r="F30" s="4">
        <f>'a4'!H31</f>
        <v>3111.9288387956722</v>
      </c>
      <c r="G30" s="6">
        <f>'a3'!B28/'a3'!B$4</f>
        <v>1.0634920634920637</v>
      </c>
      <c r="H30" s="4">
        <f t="shared" si="54"/>
        <v>45794.876873504421</v>
      </c>
      <c r="I30" s="6">
        <f t="shared" si="1"/>
        <v>0.60906132999327878</v>
      </c>
      <c r="J30" s="6">
        <f t="shared" si="55"/>
        <v>10.731927505188521</v>
      </c>
      <c r="K30" s="6">
        <f t="shared" si="3"/>
        <v>0.69043179963931911</v>
      </c>
      <c r="L30" s="4">
        <f>'a1'!M32</f>
        <v>20520.49813830046</v>
      </c>
      <c r="M30" s="6">
        <f>'a2'!I31/'a2'!$E$7</f>
        <v>0.94926562515832735</v>
      </c>
      <c r="N30" s="4">
        <f>'a6'!O31</f>
        <v>10584.76846266119</v>
      </c>
      <c r="O30" s="4">
        <f>'a5'!E32</f>
        <v>13070.21118249416</v>
      </c>
      <c r="P30" s="4">
        <f>'a4'!L31</f>
        <v>2687.5684715099169</v>
      </c>
      <c r="Q30" s="6">
        <f>'a3'!C28/'a3'!B$4</f>
        <v>1.0343915343915344</v>
      </c>
      <c r="R30" s="4">
        <f t="shared" si="44"/>
        <v>41837.842685123462</v>
      </c>
      <c r="S30" s="6">
        <f t="shared" si="5"/>
        <v>0.51713213843547656</v>
      </c>
      <c r="T30" s="6">
        <f t="shared" si="56"/>
        <v>10.641556536346473</v>
      </c>
      <c r="U30" s="6">
        <f t="shared" si="7"/>
        <v>0.60992917232166366</v>
      </c>
      <c r="V30" s="4">
        <f>'a1'!S32</f>
        <v>21410.360412562291</v>
      </c>
      <c r="W30" s="6">
        <f>'a2'!M31/'a2'!$E$7</f>
        <v>0.944029584082683</v>
      </c>
      <c r="X30" s="4">
        <f>'a6'!V31</f>
        <v>11960.974928025011</v>
      </c>
      <c r="Y30" s="4">
        <f>'a5'!G32</f>
        <v>12913.369312616474</v>
      </c>
      <c r="Z30" s="4">
        <f>'a4'!N31</f>
        <v>2804.1136828480603</v>
      </c>
      <c r="AA30" s="6">
        <f>'a3'!D28/'a3'!$B$4</f>
        <v>1.0555555555555556</v>
      </c>
      <c r="AB30" s="4">
        <f t="shared" si="45"/>
        <v>44631.257759409666</v>
      </c>
      <c r="AC30" s="6">
        <f t="shared" si="9"/>
        <v>0.58202831502615149</v>
      </c>
      <c r="AD30" s="6">
        <f t="shared" si="57"/>
        <v>10.706189739153384</v>
      </c>
      <c r="AE30" s="6">
        <f t="shared" si="11"/>
        <v>0.66750454973081097</v>
      </c>
      <c r="AF30" s="4">
        <f>'a1'!Y32</f>
        <v>22462.973091985383</v>
      </c>
      <c r="AG30" s="6">
        <f>'a2'!Q31/'a2'!$E$7</f>
        <v>0.9276596283932308</v>
      </c>
      <c r="AH30" s="4">
        <f>'a6'!AC31</f>
        <v>11518.046159720054</v>
      </c>
      <c r="AI30" s="4">
        <f>'a5'!I32</f>
        <v>16298.470502974038</v>
      </c>
      <c r="AJ30" s="4">
        <f>'a4'!P31</f>
        <v>2941.9743054734413</v>
      </c>
      <c r="AK30" s="6">
        <f>'a3'!E28/'a3'!B$4</f>
        <v>1.0489417989417991</v>
      </c>
      <c r="AL30" s="4">
        <f t="shared" si="46"/>
        <v>47949.78935618094</v>
      </c>
      <c r="AM30" s="6">
        <f t="shared" si="13"/>
        <v>0.65912391550036087</v>
      </c>
      <c r="AN30" s="6">
        <f t="shared" si="58"/>
        <v>10.777909687313008</v>
      </c>
      <c r="AO30" s="6">
        <f t="shared" si="15"/>
        <v>0.73139281309586357</v>
      </c>
      <c r="AP30" s="4">
        <f>'a1'!AE32</f>
        <v>21034.858912042608</v>
      </c>
      <c r="AQ30" s="6">
        <f>'a2'!U31/'a2'!$E$7</f>
        <v>0.93474058933608728</v>
      </c>
      <c r="AR30" s="4">
        <f>'a6'!AJ31</f>
        <v>10971.439148817482</v>
      </c>
      <c r="AS30" s="4">
        <f>'a5'!K32</f>
        <v>13010.813633139143</v>
      </c>
      <c r="AT30" s="4">
        <f>'a4'!R31</f>
        <v>2754.9342727284893</v>
      </c>
      <c r="AU30" s="6">
        <f>'a3'!F28/'a3'!B$4</f>
        <v>1.0555555555555556</v>
      </c>
      <c r="AV30" s="4">
        <f t="shared" si="47"/>
        <v>43161.091310009644</v>
      </c>
      <c r="AW30" s="6">
        <f t="shared" si="17"/>
        <v>0.5478736409155277</v>
      </c>
      <c r="AX30" s="6">
        <f t="shared" si="59"/>
        <v>10.672694704270423</v>
      </c>
      <c r="AY30" s="6">
        <f t="shared" si="19"/>
        <v>0.6376671102884196</v>
      </c>
      <c r="AZ30" s="4">
        <f>'a1'!AK32</f>
        <v>21555.449327757429</v>
      </c>
      <c r="BA30" s="6">
        <f>'a2'!Y31/'a2'!$E$7</f>
        <v>0.90615769100891352</v>
      </c>
      <c r="BB30" s="4">
        <f>'a6'!AQ31</f>
        <v>9858.3090104541243</v>
      </c>
      <c r="BC30" s="4">
        <f>'a5'!M32</f>
        <v>14841.157658824945</v>
      </c>
      <c r="BD30" s="4">
        <f>'a4'!T31</f>
        <v>2823.1159698011352</v>
      </c>
      <c r="BE30" s="6">
        <f>'a3'!G28/'a3'!B$4</f>
        <v>1.0634920634920637</v>
      </c>
      <c r="BF30" s="4">
        <f t="shared" si="48"/>
        <v>44038.12891580227</v>
      </c>
      <c r="BG30" s="6">
        <f t="shared" si="21"/>
        <v>0.5682488396699501</v>
      </c>
      <c r="BH30" s="6">
        <f t="shared" si="60"/>
        <v>10.692811103916855</v>
      </c>
      <c r="BI30" s="6">
        <f t="shared" si="23"/>
        <v>0.65558683655073424</v>
      </c>
      <c r="BJ30" s="4">
        <f>'a1'!AQ32</f>
        <v>24324.173311121736</v>
      </c>
      <c r="BK30" s="6">
        <f>'a2'!AC31/'a2'!$E$7</f>
        <v>0.958234155625314</v>
      </c>
      <c r="BL30" s="4">
        <f>'a6'!AX31</f>
        <v>9757.8764787781947</v>
      </c>
      <c r="BM30" s="4">
        <f>'a5'!O32</f>
        <v>15883.212014591147</v>
      </c>
      <c r="BN30" s="4">
        <f>'a4'!V31</f>
        <v>3185.7355920857794</v>
      </c>
      <c r="BO30" s="6">
        <f>'a3'!H28/'a3'!B$4</f>
        <v>1.0674603174603177</v>
      </c>
      <c r="BP30" s="4">
        <f t="shared" si="49"/>
        <v>48850.834003052296</v>
      </c>
      <c r="BQ30" s="6">
        <f t="shared" si="25"/>
        <v>0.68005684203094019</v>
      </c>
      <c r="BR30" s="6">
        <f t="shared" si="61"/>
        <v>10.796526730059117</v>
      </c>
      <c r="BS30" s="6">
        <f t="shared" si="27"/>
        <v>0.74797690943952899</v>
      </c>
      <c r="BT30" s="4">
        <f>'a1'!AW32</f>
        <v>21632.934339079486</v>
      </c>
      <c r="BU30" s="6">
        <f>'a2'!AG31/'a2'!$E$7</f>
        <v>0.9624697343118358</v>
      </c>
      <c r="BV30" s="4">
        <f>'a6'!BE31</f>
        <v>10735.116140810034</v>
      </c>
      <c r="BW30" s="4">
        <f>'a5'!Q32</f>
        <v>14360.991341407063</v>
      </c>
      <c r="BX30" s="4">
        <f>'a4'!X31</f>
        <v>2833.2641773173586</v>
      </c>
      <c r="BY30" s="6">
        <f>'a3'!I28/'a3'!B$4</f>
        <v>1.0449735449735451</v>
      </c>
      <c r="BZ30" s="4">
        <f t="shared" si="50"/>
        <v>45021.523039403415</v>
      </c>
      <c r="CA30" s="6">
        <f t="shared" si="29"/>
        <v>0.59109489620158073</v>
      </c>
      <c r="CB30" s="6">
        <f t="shared" si="62"/>
        <v>10.714895944172886</v>
      </c>
      <c r="CC30" s="6">
        <f t="shared" si="31"/>
        <v>0.6752600533733697</v>
      </c>
      <c r="CD30" s="4">
        <f>'a1'!BC32</f>
        <v>22279.303045827826</v>
      </c>
      <c r="CE30" s="6">
        <f>'a2'!AK31/'a2'!$E$7</f>
        <v>0.95477179919774358</v>
      </c>
      <c r="CF30" s="4">
        <f>'a6'!BL31</f>
        <v>12062.557758027313</v>
      </c>
      <c r="CG30" s="4">
        <f>'a5'!S32</f>
        <v>11756.78366940733</v>
      </c>
      <c r="CH30" s="4">
        <f>'a4'!Z31</f>
        <v>2917.9190499973333</v>
      </c>
      <c r="CI30" s="6">
        <f>'a3'!J28/'a3'!B$4</f>
        <v>1.0489417989417991</v>
      </c>
      <c r="CJ30" s="4">
        <f t="shared" si="51"/>
        <v>44237.098672856722</v>
      </c>
      <c r="CK30" s="6">
        <f t="shared" si="33"/>
        <v>0.57287127355343193</v>
      </c>
      <c r="CL30" s="6">
        <f t="shared" si="63"/>
        <v>10.697319052509865</v>
      </c>
      <c r="CM30" s="6">
        <f t="shared" si="35"/>
        <v>0.65960252555130883</v>
      </c>
      <c r="CN30" s="4">
        <f>'a1'!BI32</f>
        <v>27396.423090053762</v>
      </c>
      <c r="CO30" s="6">
        <f>'a2'!AO31/'a2'!$E$7</f>
        <v>0.94380418971879421</v>
      </c>
      <c r="CP30" s="4">
        <f>'a6'!BS31</f>
        <v>10944.473870959408</v>
      </c>
      <c r="CQ30" s="4">
        <f>'a5'!U32</f>
        <v>16714.269786708399</v>
      </c>
      <c r="CR30" s="4">
        <f>'a4'!AB31</f>
        <v>3588.1079705150332</v>
      </c>
      <c r="CS30" s="6">
        <f>'a3'!K28/'a3'!B$4</f>
        <v>1.0621693121693123</v>
      </c>
      <c r="CT30" s="4">
        <f t="shared" si="52"/>
        <v>53031.452579407342</v>
      </c>
      <c r="CU30" s="6">
        <f t="shared" si="37"/>
        <v>0.77718031067933624</v>
      </c>
      <c r="CV30" s="6">
        <f t="shared" si="64"/>
        <v>10.878640461409951</v>
      </c>
      <c r="CW30" s="6">
        <f t="shared" si="39"/>
        <v>0.82112397422481365</v>
      </c>
      <c r="CX30" s="4">
        <f>'a1'!BO32</f>
        <v>25328.164310480763</v>
      </c>
      <c r="CY30" s="6">
        <f>'a2'!AS31/'a2'!$E$7</f>
        <v>0.92149162657675554</v>
      </c>
      <c r="CZ30" s="4">
        <f>'a6'!BZ31</f>
        <v>9151.2149517442595</v>
      </c>
      <c r="DA30" s="4">
        <f>'a5'!W32</f>
        <v>16411.099727848276</v>
      </c>
      <c r="DB30" s="4">
        <f>'a4'!AD31</f>
        <v>3317.2282360445938</v>
      </c>
      <c r="DC30" s="6">
        <f>'a3'!L28/'a3'!B$4</f>
        <v>1.0740740740740742</v>
      </c>
      <c r="DD30" s="4">
        <f t="shared" si="53"/>
        <v>48961.427977565538</v>
      </c>
      <c r="DE30" s="6">
        <f t="shared" si="41"/>
        <v>0.68262614373119324</v>
      </c>
      <c r="DF30" s="6">
        <f t="shared" si="65"/>
        <v>10.798788082969329</v>
      </c>
      <c r="DG30" s="6">
        <f t="shared" si="43"/>
        <v>0.74999132682264547</v>
      </c>
    </row>
    <row r="31" spans="1:111">
      <c r="A31" s="1">
        <v>2006</v>
      </c>
      <c r="B31" s="4">
        <f>'a1'!G33</f>
        <v>24571.740597820022</v>
      </c>
      <c r="C31" s="6">
        <f>'a2'!E32/'a2'!E$7</f>
        <v>0.94258662719958708</v>
      </c>
      <c r="D31" s="4">
        <f>'a6'!H32</f>
        <v>10291.217937494559</v>
      </c>
      <c r="E31" s="4">
        <f>'a5'!C33</f>
        <v>14308.399500251699</v>
      </c>
      <c r="F31" s="4">
        <f>'a4'!H32</f>
        <v>3203.6871880311164</v>
      </c>
      <c r="G31" s="6">
        <f>'a3'!B29/'a3'!B$4</f>
        <v>1.0687830687830688</v>
      </c>
      <c r="H31" s="4">
        <f t="shared" si="54"/>
        <v>47621.686336169158</v>
      </c>
      <c r="I31" s="6">
        <f t="shared" si="1"/>
        <v>0.65150147810370607</v>
      </c>
      <c r="J31" s="6">
        <f t="shared" si="55"/>
        <v>10.771043531765157</v>
      </c>
      <c r="K31" s="6">
        <f t="shared" si="3"/>
        <v>0.72527642894887312</v>
      </c>
      <c r="L31" s="4">
        <f>'a1'!M33</f>
        <v>21228.63231123576</v>
      </c>
      <c r="M31" s="6">
        <f>'a2'!I32/'a2'!$E$7</f>
        <v>0.94581622487218853</v>
      </c>
      <c r="N31" s="4">
        <f>'a6'!O32</f>
        <v>11103.244938350106</v>
      </c>
      <c r="O31" s="4">
        <f>'a5'!E33</f>
        <v>13729.70425773207</v>
      </c>
      <c r="P31" s="4">
        <f>'a4'!L32</f>
        <v>2767.809512076778</v>
      </c>
      <c r="Q31" s="6">
        <f>'a3'!C29/'a3'!B$4</f>
        <v>1.0343915343915344</v>
      </c>
      <c r="R31" s="4">
        <f t="shared" si="44"/>
        <v>43592.905029960064</v>
      </c>
      <c r="S31" s="6">
        <f t="shared" si="5"/>
        <v>0.55790546886767667</v>
      </c>
      <c r="T31" s="6">
        <f t="shared" si="56"/>
        <v>10.682649687424739</v>
      </c>
      <c r="U31" s="6">
        <f t="shared" si="7"/>
        <v>0.64653502781872874</v>
      </c>
      <c r="V31" s="4">
        <f>'a1'!S33</f>
        <v>22152.105320422153</v>
      </c>
      <c r="W31" s="6">
        <f>'a2'!M32/'a2'!$E$7</f>
        <v>0.94334899526068883</v>
      </c>
      <c r="X31" s="4">
        <f>'a6'!V32</f>
        <v>12581.532590259591</v>
      </c>
      <c r="Y31" s="4">
        <f>'a5'!G33</f>
        <v>13396.864645613825</v>
      </c>
      <c r="Z31" s="4">
        <f>'a4'!N32</f>
        <v>2888.2128118041674</v>
      </c>
      <c r="AA31" s="6">
        <f>'a3'!D29/'a3'!$B$4</f>
        <v>1.056878306878307</v>
      </c>
      <c r="AB31" s="4">
        <f t="shared" si="45"/>
        <v>46489.276754071114</v>
      </c>
      <c r="AC31" s="6">
        <f t="shared" si="9"/>
        <v>0.62519351804102707</v>
      </c>
      <c r="AD31" s="6">
        <f t="shared" si="57"/>
        <v>10.746976957542133</v>
      </c>
      <c r="AE31" s="6">
        <f t="shared" si="11"/>
        <v>0.70383787981839885</v>
      </c>
      <c r="AF31" s="4">
        <f>'a1'!Y33</f>
        <v>23155.685922021094</v>
      </c>
      <c r="AG31" s="6">
        <f>'a2'!Q32/'a2'!$E$7</f>
        <v>0.92191499791954667</v>
      </c>
      <c r="AH31" s="4">
        <f>'a6'!AC32</f>
        <v>11555.310444616232</v>
      </c>
      <c r="AI31" s="4">
        <f>'a5'!I33</f>
        <v>16928.987223102577</v>
      </c>
      <c r="AJ31" s="4">
        <f>'a4'!P32</f>
        <v>3019.0606165292561</v>
      </c>
      <c r="AK31" s="6">
        <f>'a3'!E29/'a3'!B$4</f>
        <v>1.052910052910053</v>
      </c>
      <c r="AL31" s="4">
        <f t="shared" si="46"/>
        <v>49289.679506736764</v>
      </c>
      <c r="AM31" s="6">
        <f t="shared" si="13"/>
        <v>0.6902520312691196</v>
      </c>
      <c r="AN31" s="6">
        <f t="shared" si="58"/>
        <v>10.805469997481829</v>
      </c>
      <c r="AO31" s="6">
        <f t="shared" si="15"/>
        <v>0.75594358871228373</v>
      </c>
      <c r="AP31" s="4">
        <f>'a1'!AE33</f>
        <v>21864.006469878987</v>
      </c>
      <c r="AQ31" s="6">
        <f>'a2'!U32/'a2'!$E$7</f>
        <v>0.93026942256784884</v>
      </c>
      <c r="AR31" s="4">
        <f>'a6'!AJ32</f>
        <v>11432.299248109979</v>
      </c>
      <c r="AS31" s="4">
        <f>'a5'!K33</f>
        <v>13558.837425652868</v>
      </c>
      <c r="AT31" s="4">
        <f>'a4'!R32</f>
        <v>2850.6502063917728</v>
      </c>
      <c r="AU31" s="6">
        <f>'a3'!F29/'a3'!B$4</f>
        <v>1.0595238095238095</v>
      </c>
      <c r="AV31" s="4">
        <f t="shared" si="47"/>
        <v>45008.468804287324</v>
      </c>
      <c r="AW31" s="6">
        <f t="shared" si="17"/>
        <v>0.59079162227886572</v>
      </c>
      <c r="AX31" s="6">
        <f t="shared" si="59"/>
        <v>10.714605946696706</v>
      </c>
      <c r="AY31" s="6">
        <f t="shared" si="19"/>
        <v>0.67500172308160522</v>
      </c>
      <c r="AZ31" s="4">
        <f>'a1'!AK33</f>
        <v>22087.369640453922</v>
      </c>
      <c r="BA31" s="6">
        <f>'a2'!Y32/'a2'!$E$7</f>
        <v>0.91241035039962493</v>
      </c>
      <c r="BB31" s="4">
        <f>'a6'!AQ32</f>
        <v>9701.4240110157789</v>
      </c>
      <c r="BC31" s="4">
        <f>'a5'!M33</f>
        <v>15359.696407962716</v>
      </c>
      <c r="BD31" s="4">
        <f>'a4'!T32</f>
        <v>2879.7725115455401</v>
      </c>
      <c r="BE31" s="6">
        <f>'a3'!G29/'a3'!B$4</f>
        <v>1.0701058201058202</v>
      </c>
      <c r="BF31" s="4">
        <f t="shared" si="48"/>
        <v>45301.958859276216</v>
      </c>
      <c r="BG31" s="6">
        <f t="shared" si="21"/>
        <v>0.59760993675403662</v>
      </c>
      <c r="BH31" s="6">
        <f t="shared" si="60"/>
        <v>10.721105552462847</v>
      </c>
      <c r="BI31" s="6">
        <f t="shared" si="23"/>
        <v>0.68079158400052331</v>
      </c>
      <c r="BJ31" s="4">
        <f>'a1'!AQ33</f>
        <v>24902.764792285569</v>
      </c>
      <c r="BK31" s="6">
        <f>'a2'!AC32/'a2'!$E$7</f>
        <v>0.96275387640323018</v>
      </c>
      <c r="BL31" s="4">
        <f>'a6'!AX32</f>
        <v>10148.606563041692</v>
      </c>
      <c r="BM31" s="4">
        <f>'a5'!O33</f>
        <v>16221.683139729066</v>
      </c>
      <c r="BN31" s="4">
        <f>'a4'!V32</f>
        <v>3246.8464410972861</v>
      </c>
      <c r="BO31" s="6">
        <f>'a3'!H29/'a3'!B$4</f>
        <v>1.0727513227513228</v>
      </c>
      <c r="BP31" s="4">
        <f t="shared" si="49"/>
        <v>50525.167620989516</v>
      </c>
      <c r="BQ31" s="6">
        <f t="shared" si="25"/>
        <v>0.71895469546545798</v>
      </c>
      <c r="BR31" s="6">
        <f t="shared" si="61"/>
        <v>10.830226859851464</v>
      </c>
      <c r="BS31" s="6">
        <f t="shared" si="27"/>
        <v>0.77799704780909407</v>
      </c>
      <c r="BT31" s="4">
        <f>'a1'!AW33</f>
        <v>22280.072055995486</v>
      </c>
      <c r="BU31" s="6">
        <f>'a2'!AG32/'a2'!$E$7</f>
        <v>0.96357365995577371</v>
      </c>
      <c r="BV31" s="4">
        <f>'a6'!BE32</f>
        <v>11802.007747433658</v>
      </c>
      <c r="BW31" s="4">
        <f>'a5'!Q33</f>
        <v>14784.038105286591</v>
      </c>
      <c r="BX31" s="4">
        <f>'a4'!X32</f>
        <v>2904.8972379488428</v>
      </c>
      <c r="BY31" s="6">
        <f>'a3'!I29/'a3'!B$4</f>
        <v>1.0489417989417991</v>
      </c>
      <c r="BZ31" s="4">
        <f t="shared" si="50"/>
        <v>47359.343753369518</v>
      </c>
      <c r="CA31" s="6">
        <f t="shared" si="29"/>
        <v>0.64540677676936553</v>
      </c>
      <c r="CB31" s="6">
        <f t="shared" si="62"/>
        <v>10.765519412902963</v>
      </c>
      <c r="CC31" s="6">
        <f t="shared" si="31"/>
        <v>0.72035553358037363</v>
      </c>
      <c r="CD31" s="4">
        <f>'a1'!BC33</f>
        <v>23169.357715695423</v>
      </c>
      <c r="CE31" s="6">
        <f>'a2'!AK32/'a2'!$E$7</f>
        <v>0.94946121388109461</v>
      </c>
      <c r="CF31" s="4">
        <f>'a6'!BL32</f>
        <v>11002.925906560873</v>
      </c>
      <c r="CG31" s="4">
        <f>'a5'!S33</f>
        <v>12052.940342104244</v>
      </c>
      <c r="CH31" s="4">
        <f>'a4'!Z32</f>
        <v>3020.8431581468303</v>
      </c>
      <c r="CI31" s="6">
        <f>'a3'!J29/'a3'!B$4</f>
        <v>1.0502645502645505</v>
      </c>
      <c r="CJ31" s="4">
        <f t="shared" si="51"/>
        <v>44146.221026631705</v>
      </c>
      <c r="CK31" s="6">
        <f t="shared" si="33"/>
        <v>0.57076001846934077</v>
      </c>
      <c r="CL31" s="6">
        <f t="shared" si="63"/>
        <v>10.695262608407957</v>
      </c>
      <c r="CM31" s="6">
        <f t="shared" si="35"/>
        <v>0.6577706413161748</v>
      </c>
      <c r="CN31" s="4">
        <f>'a1'!BI33</f>
        <v>29083.747666498799</v>
      </c>
      <c r="CO31" s="6">
        <f>'a2'!AO32/'a2'!$E$7</f>
        <v>0.94220225940087698</v>
      </c>
      <c r="CP31" s="4">
        <f>'a6'!BS32</f>
        <v>10870.983652106912</v>
      </c>
      <c r="CQ31" s="4">
        <f>'a5'!U33</f>
        <v>17082.380458249416</v>
      </c>
      <c r="CR31" s="4">
        <f>'a4'!AB32</f>
        <v>3791.9670121927984</v>
      </c>
      <c r="CS31" s="6">
        <f>'a3'!K29/'a3'!B$4</f>
        <v>1.0648148148148149</v>
      </c>
      <c r="CT31" s="4">
        <f t="shared" si="52"/>
        <v>54906.291982028924</v>
      </c>
      <c r="CU31" s="6">
        <f t="shared" si="37"/>
        <v>0.82073628274796118</v>
      </c>
      <c r="CV31" s="6">
        <f t="shared" si="64"/>
        <v>10.91338322898215</v>
      </c>
      <c r="CW31" s="6">
        <f t="shared" si="39"/>
        <v>0.8520728962700902</v>
      </c>
      <c r="CX31" s="4">
        <f>'a1'!BO33</f>
        <v>26612.263835343027</v>
      </c>
      <c r="CY31" s="6">
        <f>'a2'!AS32/'a2'!$E$7</f>
        <v>0.92907999146392339</v>
      </c>
      <c r="CZ31" s="4">
        <f>'a6'!BZ32</f>
        <v>9178.4284285945632</v>
      </c>
      <c r="DA31" s="4">
        <f>'a5'!W33</f>
        <v>16826.964514225769</v>
      </c>
      <c r="DB31" s="4">
        <f>'a4'!AD32</f>
        <v>3469.7325716256428</v>
      </c>
      <c r="DC31" s="6">
        <f>'a3'!L29/'a3'!B$4</f>
        <v>1.076719576719577</v>
      </c>
      <c r="DD31" s="4">
        <f t="shared" si="53"/>
        <v>50886.3940922369</v>
      </c>
      <c r="DE31" s="6">
        <f t="shared" si="41"/>
        <v>0.72734665163519652</v>
      </c>
      <c r="DF31" s="6">
        <f t="shared" si="65"/>
        <v>10.837350860170011</v>
      </c>
      <c r="DG31" s="6">
        <f t="shared" si="43"/>
        <v>0.78434312055793398</v>
      </c>
    </row>
    <row r="32" spans="1:111">
      <c r="A32" s="1">
        <v>2007</v>
      </c>
      <c r="B32" s="4">
        <f>'a1'!G34</f>
        <v>25509.481777021647</v>
      </c>
      <c r="C32" s="6">
        <f>'a2'!E33/'a2'!E$7</f>
        <v>0.94060144050285444</v>
      </c>
      <c r="D32" s="4">
        <f>'a6'!H33</f>
        <v>10432.733859062208</v>
      </c>
      <c r="E32" s="4">
        <f>'a5'!C34</f>
        <v>14677.234264198194</v>
      </c>
      <c r="F32" s="4">
        <f>'a4'!H33</f>
        <v>3302.193590718482</v>
      </c>
      <c r="G32" s="6">
        <f>'a3'!B30/'a3'!B$4</f>
        <v>1.0701058201058204</v>
      </c>
      <c r="H32" s="4">
        <f t="shared" si="54"/>
        <v>49013.018702828384</v>
      </c>
      <c r="I32" s="6">
        <f t="shared" si="1"/>
        <v>0.68382469128967027</v>
      </c>
      <c r="J32" s="6">
        <f t="shared" si="55"/>
        <v>10.799841229616831</v>
      </c>
      <c r="K32" s="6">
        <f t="shared" si="3"/>
        <v>0.75092947181722736</v>
      </c>
      <c r="L32" s="4">
        <f>'a1'!M34</f>
        <v>22428.536909745621</v>
      </c>
      <c r="M32" s="6">
        <f>'a2'!I33/'a2'!$E$7</f>
        <v>0.93770996939743922</v>
      </c>
      <c r="N32" s="4">
        <f>'a6'!O33</f>
        <v>12409.658199077085</v>
      </c>
      <c r="O32" s="4">
        <f>'a5'!E34</f>
        <v>14151.456088451612</v>
      </c>
      <c r="P32" s="4">
        <f>'a4'!L33</f>
        <v>2903.3663435401295</v>
      </c>
      <c r="Q32" s="6">
        <f>'a3'!C30/'a3'!B$4</f>
        <v>1.0383597883597881</v>
      </c>
      <c r="R32" s="4">
        <f t="shared" si="44"/>
        <v>46403.479263962348</v>
      </c>
      <c r="S32" s="6">
        <f t="shared" si="5"/>
        <v>0.62320028433924435</v>
      </c>
      <c r="T32" s="6">
        <f t="shared" si="56"/>
        <v>10.745129719540296</v>
      </c>
      <c r="U32" s="6">
        <f t="shared" ref="U32:U37" si="66">(T32-$G$53)/$G$54</f>
        <v>0.70219235676675629</v>
      </c>
      <c r="V32" s="4">
        <f>'a1'!S34</f>
        <v>23206.337450352523</v>
      </c>
      <c r="W32" s="6">
        <f>'a2'!M33/'a2'!$E$7</f>
        <v>0.93469279169090136</v>
      </c>
      <c r="X32" s="4">
        <f>'a6'!V33</f>
        <v>11632.212952273074</v>
      </c>
      <c r="Y32" s="4">
        <f>'a5'!G34</f>
        <v>13626.815869110516</v>
      </c>
      <c r="Z32" s="4">
        <f>'a4'!N33</f>
        <v>3004.0523544320904</v>
      </c>
      <c r="AA32" s="6">
        <f>'a3'!D30/'a3'!$B$4</f>
        <v>1.0701058201058202</v>
      </c>
      <c r="AB32" s="4">
        <f t="shared" si="45"/>
        <v>47026.627245904994</v>
      </c>
      <c r="AC32" s="6">
        <f t="shared" si="9"/>
        <v>0.63767715956288296</v>
      </c>
      <c r="AD32" s="6">
        <f t="shared" si="57"/>
        <v>10.758469257417527</v>
      </c>
      <c r="AE32" s="6">
        <f t="shared" ref="AE32:AE37" si="67">(AD32-$G$53)/$G$54</f>
        <v>0.71407524194636962</v>
      </c>
      <c r="AF32" s="4">
        <f>'a1'!Y34</f>
        <v>24047.371803852329</v>
      </c>
      <c r="AG32" s="6">
        <f>'a2'!Q33/'a2'!$E$7</f>
        <v>0.91715649628350537</v>
      </c>
      <c r="AH32" s="4">
        <f>'a6'!AC33</f>
        <v>12073.9494648</v>
      </c>
      <c r="AI32" s="4">
        <f>'a5'!I34</f>
        <v>17283.928305048663</v>
      </c>
      <c r="AJ32" s="4">
        <f>'a4'!P33</f>
        <v>3112.9239605265275</v>
      </c>
      <c r="AK32" s="6">
        <f>'a3'!E30/'a3'!B$4</f>
        <v>1.0608465608465611</v>
      </c>
      <c r="AL32" s="4">
        <f t="shared" si="46"/>
        <v>51239.055524301097</v>
      </c>
      <c r="AM32" s="6">
        <f t="shared" si="13"/>
        <v>0.73553962617114388</v>
      </c>
      <c r="AN32" s="6">
        <f t="shared" si="58"/>
        <v>10.844257323450103</v>
      </c>
      <c r="AO32" s="6">
        <f t="shared" ref="AO32:AO37" si="68">(AN32-$G$53)/$G$54</f>
        <v>0.79049541090785935</v>
      </c>
      <c r="AP32" s="4">
        <f>'a1'!AE34</f>
        <v>22833.163627387454</v>
      </c>
      <c r="AQ32" s="6">
        <f>'a2'!U33/'a2'!$E$7</f>
        <v>0.92722300532968072</v>
      </c>
      <c r="AR32" s="4">
        <f>'a6'!AJ33</f>
        <v>12029.669697225811</v>
      </c>
      <c r="AS32" s="4">
        <f>'a5'!K34</f>
        <v>13865.704232732136</v>
      </c>
      <c r="AT32" s="4">
        <f>'a4'!R33</f>
        <v>2955.7451321533067</v>
      </c>
      <c r="AU32" s="6">
        <f>'a3'!F30/'a3'!B$4</f>
        <v>1.0595238095238095</v>
      </c>
      <c r="AV32" s="4">
        <f t="shared" si="47"/>
        <v>46736.721933145142</v>
      </c>
      <c r="AW32" s="6">
        <f t="shared" si="17"/>
        <v>0.63094212525143334</v>
      </c>
      <c r="AX32" s="6">
        <f t="shared" si="59"/>
        <v>10.752285471554288</v>
      </c>
      <c r="AY32" s="6">
        <f t="shared" ref="AY32:AY37" si="69">(AX32-$G$53)/$G$54</f>
        <v>0.70856671398502147</v>
      </c>
      <c r="AZ32" s="4">
        <f>'a1'!AK34</f>
        <v>22834.138595163022</v>
      </c>
      <c r="BA32" s="6">
        <f>'a2'!Y33/'a2'!$E$7</f>
        <v>0.91145903427271135</v>
      </c>
      <c r="BB32" s="4">
        <f>'a6'!AQ33</f>
        <v>9876.4600787028176</v>
      </c>
      <c r="BC32" s="4">
        <f>'a5'!M34</f>
        <v>15616.256079950352</v>
      </c>
      <c r="BD32" s="4">
        <f>'a4'!T33</f>
        <v>2955.871341394552</v>
      </c>
      <c r="BE32" s="6">
        <f>'a3'!G30/'a3'!B$4</f>
        <v>1.0687830687830691</v>
      </c>
      <c r="BF32" s="4">
        <f t="shared" si="48"/>
        <v>46330.919573493877</v>
      </c>
      <c r="BG32" s="6">
        <f t="shared" si="21"/>
        <v>0.62151458910213042</v>
      </c>
      <c r="BH32" s="6">
        <f t="shared" si="60"/>
        <v>10.743564826551596</v>
      </c>
      <c r="BI32" s="6">
        <f t="shared" ref="BI32:BI37" si="70">(BH32-$G$53)/$G$54</f>
        <v>0.70079834717854983</v>
      </c>
      <c r="BJ32" s="4">
        <f>'a1'!AQ34</f>
        <v>25713.497795983218</v>
      </c>
      <c r="BK32" s="6">
        <f>'a2'!AC33/'a2'!$E$7</f>
        <v>0.96017424221695657</v>
      </c>
      <c r="BL32" s="4">
        <f>'a6'!AX33</f>
        <v>10204.090426384117</v>
      </c>
      <c r="BM32" s="4">
        <f>'a5'!O34</f>
        <v>16281.950383098687</v>
      </c>
      <c r="BN32" s="4">
        <f>'a4'!V33</f>
        <v>3328.6033937912225</v>
      </c>
      <c r="BO32" s="6">
        <f>'a3'!H30/'a3'!B$4</f>
        <v>1.0740740740740744</v>
      </c>
      <c r="BP32" s="4">
        <f t="shared" si="49"/>
        <v>51391.088689785844</v>
      </c>
      <c r="BQ32" s="6">
        <f t="shared" si="25"/>
        <v>0.73907163659299591</v>
      </c>
      <c r="BR32" s="6">
        <f t="shared" si="61"/>
        <v>10.847220064618581</v>
      </c>
      <c r="BS32" s="6">
        <f t="shared" ref="BS32:BS37" si="71">(BR32-$G$53)/$G$54</f>
        <v>0.79313462625744269</v>
      </c>
      <c r="BT32" s="4">
        <f>'a1'!AW34</f>
        <v>23367.911979996064</v>
      </c>
      <c r="BU32" s="6">
        <f>'a2'!AG33/'a2'!$E$7</f>
        <v>0.95982876547298668</v>
      </c>
      <c r="BV32" s="4">
        <f>'a6'!BE33</f>
        <v>11464.931736740415</v>
      </c>
      <c r="BW32" s="4">
        <f>'a5'!Q34</f>
        <v>14951.719191388293</v>
      </c>
      <c r="BX32" s="4">
        <f>'a4'!X33</f>
        <v>3024.9681213957638</v>
      </c>
      <c r="BY32" s="6">
        <f>'a3'!I30/'a3'!B$4</f>
        <v>1.0529100529100528</v>
      </c>
      <c r="BZ32" s="4">
        <f t="shared" si="50"/>
        <v>48245.261936087947</v>
      </c>
      <c r="CA32" s="6">
        <f t="shared" si="29"/>
        <v>0.66598828768044127</v>
      </c>
      <c r="CB32" s="6">
        <f t="shared" si="62"/>
        <v>10.784052903729577</v>
      </c>
      <c r="CC32" s="6">
        <f t="shared" ref="CC32:CC37" si="72">(CB32-$G$53)/$G$54</f>
        <v>0.73686520171857706</v>
      </c>
      <c r="CD32" s="4">
        <f>'a1'!BC34</f>
        <v>24500.822315897043</v>
      </c>
      <c r="CE32" s="6">
        <f>'a2'!AK33/'a2'!$E$7</f>
        <v>0.94482645169045765</v>
      </c>
      <c r="CF32" s="4">
        <f>'a6'!BL33</f>
        <v>11721.993357603627</v>
      </c>
      <c r="CG32" s="4">
        <f>'a5'!S34</f>
        <v>12132.058085727915</v>
      </c>
      <c r="CH32" s="4">
        <f>'a4'!Z33</f>
        <v>3171.6229724339696</v>
      </c>
      <c r="CI32" s="6">
        <f>'a3'!J30/'a3'!B$4</f>
        <v>1.0555555555555554</v>
      </c>
      <c r="CJ32" s="4">
        <f t="shared" si="51"/>
        <v>46266.534232187441</v>
      </c>
      <c r="CK32" s="6">
        <f t="shared" si="33"/>
        <v>0.62001879905011281</v>
      </c>
      <c r="CL32" s="6">
        <f t="shared" si="63"/>
        <v>10.742174175965937</v>
      </c>
      <c r="CM32" s="6">
        <f t="shared" ref="CM32:CM37" si="73">(CL32-$G$53)/$G$54</f>
        <v>0.69955955304741635</v>
      </c>
      <c r="CN32" s="4">
        <f>'a1'!BI34</f>
        <v>30313.050738596216</v>
      </c>
      <c r="CO32" s="6">
        <f>'a2'!AO33/'a2'!$E$7</f>
        <v>0.9439563112311683</v>
      </c>
      <c r="CP32" s="4">
        <f>'a6'!BS33</f>
        <v>10902.009686311818</v>
      </c>
      <c r="CQ32" s="4">
        <f>'a5'!U34</f>
        <v>17122.85834054423</v>
      </c>
      <c r="CR32" s="4">
        <f>'a4'!AB33</f>
        <v>3924.0139309409237</v>
      </c>
      <c r="CS32" s="6">
        <f>'a3'!K30/'a3'!B$4</f>
        <v>1.0674603174603174</v>
      </c>
      <c r="CT32" s="4">
        <f t="shared" si="52"/>
        <v>56271.223637830561</v>
      </c>
      <c r="CU32" s="6">
        <f t="shared" si="37"/>
        <v>0.85244615880057029</v>
      </c>
      <c r="CV32" s="6">
        <f t="shared" si="64"/>
        <v>10.93793855802047</v>
      </c>
      <c r="CW32" s="6">
        <f t="shared" ref="CW32:CW37" si="74">(CV32-$G$53)/$G$54</f>
        <v>0.87394682910010413</v>
      </c>
      <c r="CX32" s="4">
        <f>'a1'!BO34</f>
        <v>27790.802491174527</v>
      </c>
      <c r="CY32" s="6">
        <f>'a2'!AS33/'a2'!$E$7</f>
        <v>0.92680571463091221</v>
      </c>
      <c r="CZ32" s="4">
        <f>'a6'!BZ33</f>
        <v>9388.0476943771464</v>
      </c>
      <c r="DA32" s="4">
        <f>'a5'!W34</f>
        <v>16950.938769653221</v>
      </c>
      <c r="DB32" s="4">
        <f>'a4'!AD33</f>
        <v>3597.5097679147916</v>
      </c>
      <c r="DC32" s="6">
        <f>'a3'!L30/'a3'!B$4</f>
        <v>1.0714285714285718</v>
      </c>
      <c r="DD32" s="4">
        <f t="shared" si="53"/>
        <v>51962.304920480507</v>
      </c>
      <c r="DE32" s="6">
        <f t="shared" si="41"/>
        <v>0.75234204159648177</v>
      </c>
      <c r="DF32" s="6">
        <f t="shared" si="65"/>
        <v>10.858273829317243</v>
      </c>
      <c r="DG32" s="6">
        <f t="shared" ref="DG32:DG37" si="75">(DF32-$G$53)/$G$54</f>
        <v>0.80298134043341618</v>
      </c>
    </row>
    <row r="33" spans="1:111">
      <c r="A33" s="1">
        <v>2008</v>
      </c>
      <c r="B33" s="4">
        <f>'a1'!G35</f>
        <v>25946.847438319452</v>
      </c>
      <c r="C33" s="6">
        <f>'a2'!E34/'a2'!E$7</f>
        <v>0.93883134812961944</v>
      </c>
      <c r="D33" s="4">
        <f>'a6'!H34</f>
        <v>10698.428893848804</v>
      </c>
      <c r="E33" s="4">
        <f>'a5'!C35</f>
        <v>15013.488929201196</v>
      </c>
      <c r="F33" s="4">
        <f>'a4'!H34</f>
        <v>3402.5945360086866</v>
      </c>
      <c r="G33" s="6">
        <f>'a3'!B31/'a3'!B$4</f>
        <v>1.0714285714285716</v>
      </c>
      <c r="H33" s="4">
        <f t="shared" si="54"/>
        <v>50002.539693506078</v>
      </c>
      <c r="I33" s="6">
        <f t="shared" si="1"/>
        <v>0.70681308622686312</v>
      </c>
      <c r="J33" s="6">
        <f t="shared" si="55"/>
        <v>10.819829076990439</v>
      </c>
      <c r="K33" s="6">
        <f t="shared" si="3"/>
        <v>0.7687346834755433</v>
      </c>
      <c r="L33" s="4">
        <f>'a1'!M35</f>
        <v>23411.521612063894</v>
      </c>
      <c r="M33" s="6">
        <f>'a2'!I34/'a2'!$E$7</f>
        <v>0.93563110093708945</v>
      </c>
      <c r="N33" s="4">
        <f>'a6'!O34</f>
        <v>11665.236690283084</v>
      </c>
      <c r="O33" s="4">
        <f>'a5'!E35</f>
        <v>14528.452436028398</v>
      </c>
      <c r="P33" s="4">
        <f>'a4'!L34</f>
        <v>3070.1192391956101</v>
      </c>
      <c r="Q33" s="6">
        <f>'a3'!C31/'a3'!B$4</f>
        <v>1.0423280423280423</v>
      </c>
      <c r="R33" s="4">
        <f t="shared" ref="R33:R38" si="76">(L33*M33+N33+O33-P33)*Q33</f>
        <v>46934.069696517807</v>
      </c>
      <c r="S33" s="6">
        <f t="shared" si="5"/>
        <v>0.63552687723458778</v>
      </c>
      <c r="T33" s="6">
        <f t="shared" si="56"/>
        <v>10.756499123471377</v>
      </c>
      <c r="U33" s="6">
        <f t="shared" si="66"/>
        <v>0.712320242958697</v>
      </c>
      <c r="V33" s="4">
        <f>'a1'!S35</f>
        <v>23644.461099420598</v>
      </c>
      <c r="W33" s="6">
        <f>'a2'!M34/'a2'!$E$7</f>
        <v>0.93024041921708067</v>
      </c>
      <c r="X33" s="4">
        <f>'a6'!V34</f>
        <v>11340.443632332914</v>
      </c>
      <c r="Y33" s="4">
        <f>'a5'!G35</f>
        <v>13785.826741204562</v>
      </c>
      <c r="Z33" s="4">
        <f>'a4'!N34</f>
        <v>3100.6662499176155</v>
      </c>
      <c r="AA33" s="6">
        <f>'a3'!D31/'a3'!$B$4</f>
        <v>1.0555555555555558</v>
      </c>
      <c r="AB33" s="4">
        <f t="shared" ref="AB33:AB38" si="77">(V33*W33+X33+Y33-Z33)*AA33</f>
        <v>46466.228502735001</v>
      </c>
      <c r="AC33" s="6">
        <f t="shared" si="9"/>
        <v>0.62465806471631957</v>
      </c>
      <c r="AD33" s="6">
        <f t="shared" si="57"/>
        <v>10.746481058956142</v>
      </c>
      <c r="AE33" s="6">
        <f t="shared" si="67"/>
        <v>0.70339613243462218</v>
      </c>
      <c r="AF33" s="4">
        <f>'a1'!Y35</f>
        <v>24724.719911525703</v>
      </c>
      <c r="AG33" s="6">
        <f>'a2'!Q34/'a2'!$E$7</f>
        <v>0.91531061367309552</v>
      </c>
      <c r="AH33" s="4">
        <f>'a6'!AC34</f>
        <v>12315.708638224136</v>
      </c>
      <c r="AI33" s="4">
        <f>'a5'!I35</f>
        <v>17573.529900036585</v>
      </c>
      <c r="AJ33" s="4">
        <f>'a4'!P34</f>
        <v>3242.3282664798148</v>
      </c>
      <c r="AK33" s="6">
        <f>'a3'!E31/'a3'!B$4</f>
        <v>1.056878306878307</v>
      </c>
      <c r="AL33" s="4">
        <f t="shared" ref="AL33:AL38" si="78">(AF33*AG33+AH33+AI33-AJ33)*AK33</f>
        <v>52080.54147181088</v>
      </c>
      <c r="AM33" s="6">
        <f t="shared" si="13"/>
        <v>0.7550888944309353</v>
      </c>
      <c r="AN33" s="6">
        <f t="shared" si="58"/>
        <v>10.860546673752575</v>
      </c>
      <c r="AO33" s="6">
        <f t="shared" si="68"/>
        <v>0.80500599448850685</v>
      </c>
      <c r="AP33" s="4">
        <f>'a1'!AE35</f>
        <v>23590.924610533504</v>
      </c>
      <c r="AQ33" s="6">
        <f>'a2'!U34/'a2'!$E$7</f>
        <v>0.92235836698820561</v>
      </c>
      <c r="AR33" s="4">
        <f>'a6'!AJ34</f>
        <v>11691.614294688268</v>
      </c>
      <c r="AS33" s="4">
        <f>'a5'!K35</f>
        <v>14150.627717753929</v>
      </c>
      <c r="AT33" s="4">
        <f>'a4'!R34</f>
        <v>3093.6456295899497</v>
      </c>
      <c r="AU33" s="6">
        <f>'a3'!F31/'a3'!B$4</f>
        <v>1.0634920634920639</v>
      </c>
      <c r="AV33" s="4">
        <f t="shared" ref="AV33:AV38" si="79">(AP33*AQ33+AR33+AS33-AT33)*AU33</f>
        <v>47333.780420928728</v>
      </c>
      <c r="AW33" s="6">
        <f t="shared" si="17"/>
        <v>0.64481289347876736</v>
      </c>
      <c r="AX33" s="6">
        <f t="shared" si="59"/>
        <v>10.764979493383258</v>
      </c>
      <c r="AY33" s="6">
        <f t="shared" si="69"/>
        <v>0.71987457226687612</v>
      </c>
      <c r="AZ33" s="4">
        <f>'a1'!AK35</f>
        <v>23372.918444672578</v>
      </c>
      <c r="BA33" s="6">
        <f>'a2'!Y34/'a2'!$E$7</f>
        <v>0.9104605573416743</v>
      </c>
      <c r="BB33" s="4">
        <f>'a6'!AQ34</f>
        <v>10090.327731277217</v>
      </c>
      <c r="BC33" s="4">
        <f>'a5'!M35</f>
        <v>15835.965716600249</v>
      </c>
      <c r="BD33" s="4">
        <f>'a4'!T34</f>
        <v>3065.0569314624427</v>
      </c>
      <c r="BE33" s="6">
        <f>'a3'!G31/'a3'!B$4</f>
        <v>1.0753968253968254</v>
      </c>
      <c r="BF33" s="4">
        <f t="shared" ref="BF33:BF38" si="80">(AZ33*BA33+BB33+BC33-BD33)*BE33</f>
        <v>47469.47504697855</v>
      </c>
      <c r="BG33" s="6">
        <f t="shared" si="21"/>
        <v>0.64796532954013042</v>
      </c>
      <c r="BH33" s="6">
        <f t="shared" si="60"/>
        <v>10.767842152857265</v>
      </c>
      <c r="BI33" s="6">
        <f t="shared" si="70"/>
        <v>0.72242463465666951</v>
      </c>
      <c r="BJ33" s="4">
        <f>'a1'!AQ35</f>
        <v>26100.969328844083</v>
      </c>
      <c r="BK33" s="6">
        <f>'a2'!AC34/'a2'!$E$7</f>
        <v>0.95824373592094336</v>
      </c>
      <c r="BL33" s="4">
        <f>'a6'!AX34</f>
        <v>10497.838377933935</v>
      </c>
      <c r="BM33" s="4">
        <f>'a5'!O35</f>
        <v>16292.254094346528</v>
      </c>
      <c r="BN33" s="4">
        <f>'a4'!V34</f>
        <v>3422.8056350188867</v>
      </c>
      <c r="BO33" s="6">
        <f>'a3'!H31/'a3'!B$4</f>
        <v>1.0793650793650791</v>
      </c>
      <c r="BP33" s="4">
        <f t="shared" ref="BP33:BP38" si="81">(BJ33*BK33+BL33+BM33-BN33)*BO33</f>
        <v>52217.930943971318</v>
      </c>
      <c r="BQ33" s="6">
        <f t="shared" si="25"/>
        <v>0.75828070488871402</v>
      </c>
      <c r="BR33" s="6">
        <f t="shared" si="61"/>
        <v>10.863181219560287</v>
      </c>
      <c r="BS33" s="6">
        <f t="shared" si="71"/>
        <v>0.80735285279961178</v>
      </c>
      <c r="BT33" s="4">
        <f>'a1'!AW35</f>
        <v>23988.665641431522</v>
      </c>
      <c r="BU33" s="6">
        <f>'a2'!AG34/'a2'!$E$7</f>
        <v>0.95718902216467761</v>
      </c>
      <c r="BV33" s="4">
        <f>'a6'!BE34</f>
        <v>12299.59440374543</v>
      </c>
      <c r="BW33" s="4">
        <f>'a5'!Q35</f>
        <v>15074.684262774137</v>
      </c>
      <c r="BX33" s="4">
        <f>'a4'!X34</f>
        <v>3145.8042381337132</v>
      </c>
      <c r="BY33" s="6">
        <f>'a3'!I31/'a3'!B$4</f>
        <v>1.0529100529100535</v>
      </c>
      <c r="BZ33" s="4">
        <f t="shared" ref="BZ33:BZ38" si="82">(BT33*BU33+BV33+BW33-BX33)*BY33</f>
        <v>49686.995796359151</v>
      </c>
      <c r="CA33" s="6">
        <f t="shared" si="29"/>
        <v>0.69948242038351749</v>
      </c>
      <c r="CB33" s="6">
        <f t="shared" si="62"/>
        <v>10.813498523850543</v>
      </c>
      <c r="CC33" s="6">
        <f t="shared" si="72"/>
        <v>0.76309541495086419</v>
      </c>
      <c r="CD33" s="4">
        <f>'a1'!BC35</f>
        <v>25537.034597865426</v>
      </c>
      <c r="CE33" s="6">
        <f>'a2'!AK34/'a2'!$E$7</f>
        <v>0.94292271822517659</v>
      </c>
      <c r="CF33" s="4">
        <f>'a6'!BL34</f>
        <v>12838.795801052884</v>
      </c>
      <c r="CG33" s="4">
        <f>'a5'!S35</f>
        <v>12183.478485396012</v>
      </c>
      <c r="CH33" s="4">
        <f>'a4'!Z34</f>
        <v>3348.8528652708487</v>
      </c>
      <c r="CI33" s="6">
        <f>'a3'!J31/'a3'!B$4</f>
        <v>1.0489417989417991</v>
      </c>
      <c r="CJ33" s="4">
        <f t="shared" ref="CJ33:CJ38" si="83">(CD33*CE33+CF33+CG33-CH33)*CI33</f>
        <v>47992.099337551459</v>
      </c>
      <c r="CK33" s="6">
        <f t="shared" si="33"/>
        <v>0.66010685428659588</v>
      </c>
      <c r="CL33" s="6">
        <f t="shared" si="63"/>
        <v>10.778791679208089</v>
      </c>
      <c r="CM33" s="6">
        <f t="shared" si="73"/>
        <v>0.73217849311829442</v>
      </c>
      <c r="CN33" s="4">
        <f>'a1'!BI35</f>
        <v>30394.451234858883</v>
      </c>
      <c r="CO33" s="6">
        <f>'a2'!AO34/'a2'!$E$7</f>
        <v>0.94197425060051199</v>
      </c>
      <c r="CP33" s="4">
        <f>'a6'!BS34</f>
        <v>11278.867156479539</v>
      </c>
      <c r="CQ33" s="4">
        <f>'a5'!U35</f>
        <v>17135.541260202725</v>
      </c>
      <c r="CR33" s="4">
        <f>'a4'!AB34</f>
        <v>3985.8404356275705</v>
      </c>
      <c r="CS33" s="6">
        <f>'a3'!K31/'a3'!B$4</f>
        <v>1.0661375661375661</v>
      </c>
      <c r="CT33" s="4">
        <f t="shared" ref="CT33:CT38" si="84">(CN33*CO33+CP33+CQ33-CR33)*CS33</f>
        <v>56568.575231180286</v>
      </c>
      <c r="CU33" s="6">
        <f t="shared" si="37"/>
        <v>0.85935418392335772</v>
      </c>
      <c r="CV33" s="6">
        <f t="shared" si="64"/>
        <v>10.943208902076602</v>
      </c>
      <c r="CW33" s="6">
        <f t="shared" si="74"/>
        <v>0.87864166139882827</v>
      </c>
      <c r="CX33" s="4">
        <f>'a1'!BO35</f>
        <v>28047.67632958202</v>
      </c>
      <c r="CY33" s="6">
        <f>'a2'!AS34/'a2'!$E$7</f>
        <v>0.92482846205538227</v>
      </c>
      <c r="CZ33" s="4">
        <f>'a6'!BZ34</f>
        <v>9401.9502025131442</v>
      </c>
      <c r="DA33" s="4">
        <f>'a5'!W35</f>
        <v>17025.585076521096</v>
      </c>
      <c r="DB33" s="4">
        <f>'a4'!AD34</f>
        <v>3678.0911613113167</v>
      </c>
      <c r="DC33" s="6">
        <f>'a3'!L31/'a3'!B$4</f>
        <v>1.0820105820105819</v>
      </c>
      <c r="DD33" s="4">
        <f t="shared" ref="DD33:DD38" si="85">(CX33*CY33+CZ33+DA33-DB33)*DC33</f>
        <v>52681.724852040999</v>
      </c>
      <c r="DE33" s="6">
        <f t="shared" si="41"/>
        <v>0.76905549150629549</v>
      </c>
      <c r="DF33" s="6">
        <f t="shared" si="65"/>
        <v>10.872023897387285</v>
      </c>
      <c r="DG33" s="6">
        <f t="shared" si="75"/>
        <v>0.81522992667320371</v>
      </c>
    </row>
    <row r="34" spans="1:111">
      <c r="A34" s="1">
        <v>2009</v>
      </c>
      <c r="B34" s="4">
        <f>'a1'!G36</f>
        <v>25695.798968085797</v>
      </c>
      <c r="C34" s="6">
        <f>'a2'!E35/'a2'!E$7</f>
        <v>0.93772292042874683</v>
      </c>
      <c r="D34" s="4">
        <f>'a6'!H35</f>
        <v>10565.830920249051</v>
      </c>
      <c r="E34" s="4">
        <f>'a5'!C36</f>
        <v>15601.7917763936</v>
      </c>
      <c r="F34" s="4">
        <f>'a4'!H35</f>
        <v>3506.5938751811918</v>
      </c>
      <c r="G34" s="6">
        <f>'a3'!B32/'a3'!B$4</f>
        <v>1.0767195767195759</v>
      </c>
      <c r="H34" s="4">
        <f t="shared" ref="H34:H39" si="86">(B34*C34+D34+E34-F34)*G34</f>
        <v>50343.712614639895</v>
      </c>
      <c r="I34" s="6">
        <f t="shared" si="1"/>
        <v>0.71473916149640182</v>
      </c>
      <c r="J34" s="6">
        <f t="shared" ref="J34:J39" si="87">LN(H34)</f>
        <v>10.826629016757295</v>
      </c>
      <c r="K34" s="6">
        <f t="shared" ref="K34:K39" si="88">(J34-$G$53)/$G$54</f>
        <v>0.77479208248152776</v>
      </c>
      <c r="L34" s="4">
        <f>'a1'!M36</f>
        <v>23838.414333238507</v>
      </c>
      <c r="M34" s="6">
        <f>'a2'!I35/'a2'!$E$7</f>
        <v>0.93386903968658541</v>
      </c>
      <c r="N34" s="4">
        <f>'a6'!O35</f>
        <v>12312.332057859825</v>
      </c>
      <c r="O34" s="4">
        <f>'a5'!E36</f>
        <v>15144.211645234946</v>
      </c>
      <c r="P34" s="4">
        <f>'a4'!L35</f>
        <v>3253.1246760914719</v>
      </c>
      <c r="Q34" s="6">
        <f>'a3'!C32/'a3'!B$4</f>
        <v>1.0502645502645509</v>
      </c>
      <c r="R34" s="4">
        <f t="shared" si="76"/>
        <v>48800.937361984594</v>
      </c>
      <c r="S34" s="6">
        <f t="shared" si="5"/>
        <v>0.67889765116817935</v>
      </c>
      <c r="T34" s="6">
        <f t="shared" ref="T34:T39" si="89">LN(R34)</f>
        <v>10.795504799894152</v>
      </c>
      <c r="U34" s="6">
        <f t="shared" si="66"/>
        <v>0.7470665721457167</v>
      </c>
      <c r="V34" s="4">
        <f>'a1'!S36</f>
        <v>23744.005031842127</v>
      </c>
      <c r="W34" s="6">
        <f>'a2'!M35/'a2'!$E$7</f>
        <v>0.92625381029642728</v>
      </c>
      <c r="X34" s="4">
        <f>'a6'!V35</f>
        <v>11721.680102552837</v>
      </c>
      <c r="Y34" s="4">
        <f>'a5'!G36</f>
        <v>14173.780717392156</v>
      </c>
      <c r="Z34" s="4">
        <f>'a4'!N35</f>
        <v>3240.2410495325994</v>
      </c>
      <c r="AA34" s="6">
        <f>'a3'!D32/'a3'!$B$4</f>
        <v>1.056878306878307</v>
      </c>
      <c r="AB34" s="4">
        <f t="shared" si="77"/>
        <v>47187.70863410068</v>
      </c>
      <c r="AC34" s="6">
        <f t="shared" si="9"/>
        <v>0.64141937686171724</v>
      </c>
      <c r="AD34" s="6">
        <f t="shared" ref="AD34:AD39" si="90">LN(AB34)</f>
        <v>10.761888727366522</v>
      </c>
      <c r="AE34" s="6">
        <f t="shared" si="67"/>
        <v>0.71712131214407826</v>
      </c>
      <c r="AF34" s="4">
        <f>'a1'!Y36</f>
        <v>25036.39972116641</v>
      </c>
      <c r="AG34" s="6">
        <f>'a2'!Q35/'a2'!$E$7</f>
        <v>0.9131223260691721</v>
      </c>
      <c r="AH34" s="4">
        <f>'a6'!AC35</f>
        <v>12409.205926206745</v>
      </c>
      <c r="AI34" s="4">
        <f>'a5'!I36</f>
        <v>18159.755711966271</v>
      </c>
      <c r="AJ34" s="4">
        <f>'a4'!P35</f>
        <v>3416.6085291945415</v>
      </c>
      <c r="AK34" s="6">
        <f>'a3'!E32/'a3'!B$4</f>
        <v>1.0608465608465605</v>
      </c>
      <c r="AL34" s="4">
        <f t="shared" si="78"/>
        <v>53056.807175041708</v>
      </c>
      <c r="AM34" s="6">
        <f t="shared" si="13"/>
        <v>0.77776934462950686</v>
      </c>
      <c r="AN34" s="6">
        <f t="shared" ref="AN34:AN39" si="91">LN(AL34)</f>
        <v>10.879118452022215</v>
      </c>
      <c r="AO34" s="6">
        <f t="shared" si="68"/>
        <v>0.82154976915224998</v>
      </c>
      <c r="AP34" s="4">
        <f>'a1'!AE36</f>
        <v>23846.79593681746</v>
      </c>
      <c r="AQ34" s="6">
        <f>'a2'!U35/'a2'!$E$7</f>
        <v>0.92284255795345405</v>
      </c>
      <c r="AR34" s="4">
        <f>'a6'!AJ35</f>
        <v>11542.09312905303</v>
      </c>
      <c r="AS34" s="4">
        <f>'a5'!K36</f>
        <v>14666.110893412844</v>
      </c>
      <c r="AT34" s="4">
        <f>'a4'!R35</f>
        <v>3254.2684770610645</v>
      </c>
      <c r="AU34" s="6">
        <f>'a3'!F32/'a3'!B$4</f>
        <v>1.0595238095238095</v>
      </c>
      <c r="AV34" s="4">
        <f t="shared" si="79"/>
        <v>47637.010236894057</v>
      </c>
      <c r="AW34" s="6">
        <f t="shared" si="17"/>
        <v>0.65185748053838011</v>
      </c>
      <c r="AX34" s="6">
        <f t="shared" ref="AX34:AX39" si="92">LN(AV34)</f>
        <v>10.771365264087944</v>
      </c>
      <c r="AY34" s="6">
        <f t="shared" si="69"/>
        <v>0.7255630287010858</v>
      </c>
      <c r="AZ34" s="4">
        <f>'a1'!AK36</f>
        <v>23297.339508317422</v>
      </c>
      <c r="BA34" s="6">
        <f>'a2'!Y35/'a2'!$E$7</f>
        <v>0.91051069857926759</v>
      </c>
      <c r="BB34" s="4">
        <f>'a6'!AQ35</f>
        <v>9968.7366726044711</v>
      </c>
      <c r="BC34" s="4">
        <f>'a5'!M36</f>
        <v>16301.849224295223</v>
      </c>
      <c r="BD34" s="4">
        <f>'a4'!T35</f>
        <v>3179.2865491105013</v>
      </c>
      <c r="BE34" s="6">
        <f>'a3'!G32/'a3'!B$4</f>
        <v>1.0780423280423286</v>
      </c>
      <c r="BF34" s="4">
        <f t="shared" si="80"/>
        <v>47761.346055707305</v>
      </c>
      <c r="BG34" s="6">
        <f t="shared" si="21"/>
        <v>0.65474603058900682</v>
      </c>
      <c r="BH34" s="6">
        <f t="shared" ref="BH34:BH39" si="93">LN(BF34)</f>
        <v>10.773971931415295</v>
      </c>
      <c r="BI34" s="6">
        <f t="shared" si="70"/>
        <v>0.72788505280997418</v>
      </c>
      <c r="BJ34" s="4">
        <f>'a1'!AQ36</f>
        <v>25858.523905060953</v>
      </c>
      <c r="BK34" s="6">
        <f>'a2'!AC35/'a2'!$E$7</f>
        <v>0.95641868974153377</v>
      </c>
      <c r="BL34" s="4">
        <f>'a6'!AX35</f>
        <v>10444.088863709538</v>
      </c>
      <c r="BM34" s="4">
        <f>'a5'!O36</f>
        <v>16570.086272055043</v>
      </c>
      <c r="BN34" s="4">
        <f>'a4'!V35</f>
        <v>3528.8002392660383</v>
      </c>
      <c r="BO34" s="6">
        <f>'a3'!H32/'a3'!B$4</f>
        <v>1.0806878306878309</v>
      </c>
      <c r="BP34" s="4">
        <f t="shared" si="81"/>
        <v>52107.471582493286</v>
      </c>
      <c r="BQ34" s="6">
        <f t="shared" si="25"/>
        <v>0.7557145304971753</v>
      </c>
      <c r="BR34" s="6">
        <f t="shared" ref="BR34:BR39" si="94">LN(BP34)</f>
        <v>10.861063625952596</v>
      </c>
      <c r="BS34" s="6">
        <f t="shared" si="71"/>
        <v>0.80546649647086466</v>
      </c>
      <c r="BT34" s="4">
        <f>'a1'!AW36</f>
        <v>24055.324018338739</v>
      </c>
      <c r="BU34" s="6">
        <f>'a2'!AG35/'a2'!$E$7</f>
        <v>0.95654188237131943</v>
      </c>
      <c r="BV34" s="4">
        <f>'a6'!BE35</f>
        <v>11508.251942714616</v>
      </c>
      <c r="BW34" s="4">
        <f>'a5'!Q36</f>
        <v>15445.00459356889</v>
      </c>
      <c r="BX34" s="4">
        <f>'a4'!X35</f>
        <v>3282.7253969791404</v>
      </c>
      <c r="BY34" s="6">
        <f>'a3'!I32/'a3'!B$4</f>
        <v>1.0489417989417991</v>
      </c>
      <c r="BZ34" s="4">
        <f t="shared" si="82"/>
        <v>48965.081551704352</v>
      </c>
      <c r="CA34" s="6">
        <f t="shared" si="29"/>
        <v>0.68271102298694086</v>
      </c>
      <c r="CB34" s="6">
        <f t="shared" ref="CB34:CB39" si="95">LN(BZ34)</f>
        <v>10.798862701663655</v>
      </c>
      <c r="CC34" s="6">
        <f t="shared" si="72"/>
        <v>0.75005779729449273</v>
      </c>
      <c r="CD34" s="4">
        <f>'a1'!BC36</f>
        <v>25519.38475930196</v>
      </c>
      <c r="CE34" s="6">
        <f>'a2'!AK35/'a2'!$E$7</f>
        <v>0.94315995870195724</v>
      </c>
      <c r="CF34" s="4">
        <f>'a6'!BL35</f>
        <v>10981.124048136182</v>
      </c>
      <c r="CG34" s="4">
        <f>'a5'!S36</f>
        <v>12423.680908896202</v>
      </c>
      <c r="CH34" s="4">
        <f>'a4'!Z35</f>
        <v>3482.5193957386709</v>
      </c>
      <c r="CI34" s="6">
        <f>'a3'!J32/'a3'!B$4</f>
        <v>1.0542328042328042</v>
      </c>
      <c r="CJ34" s="4">
        <f t="shared" si="83"/>
        <v>46376.910723902271</v>
      </c>
      <c r="CK34" s="6">
        <f t="shared" si="33"/>
        <v>0.62258304822443755</v>
      </c>
      <c r="CL34" s="6">
        <f t="shared" ref="CL34:CL39" si="96">LN(CJ34)</f>
        <v>10.744557000654554</v>
      </c>
      <c r="CM34" s="6">
        <f t="shared" si="73"/>
        <v>0.70168217771691943</v>
      </c>
      <c r="CN34" s="4">
        <f>'a1'!BI36</f>
        <v>29259.393350315786</v>
      </c>
      <c r="CO34" s="6">
        <f>'a2'!AO35/'a2'!$E$7</f>
        <v>0.94307407056930892</v>
      </c>
      <c r="CP34" s="4">
        <f>'a6'!BS35</f>
        <v>10842.098118937876</v>
      </c>
      <c r="CQ34" s="4">
        <f>'a5'!U36</f>
        <v>17401.000534763982</v>
      </c>
      <c r="CR34" s="4">
        <f>'a4'!AB35</f>
        <v>3992.9020942748234</v>
      </c>
      <c r="CS34" s="6">
        <f>'a3'!K32/'a3'!B$4</f>
        <v>1.0687830687830693</v>
      </c>
      <c r="CT34" s="4">
        <f t="shared" si="84"/>
        <v>55409.9592234761</v>
      </c>
      <c r="CU34" s="6">
        <f t="shared" si="37"/>
        <v>0.83243740033151481</v>
      </c>
      <c r="CV34" s="6">
        <f t="shared" ref="CV34:CV39" si="97">LN(CT34)</f>
        <v>10.922514625955621</v>
      </c>
      <c r="CW34" s="6">
        <f t="shared" si="74"/>
        <v>0.86020716169696332</v>
      </c>
      <c r="CX34" s="4">
        <f>'a1'!BO36</f>
        <v>27698.002960541904</v>
      </c>
      <c r="CY34" s="6">
        <f>'a2'!AS35/'a2'!$E$7</f>
        <v>0.92176210316048557</v>
      </c>
      <c r="CZ34" s="4">
        <f>'a6'!BZ35</f>
        <v>9085.9220285759948</v>
      </c>
      <c r="DA34" s="4">
        <f>'a5'!W36</f>
        <v>17388.139358048134</v>
      </c>
      <c r="DB34" s="4">
        <f>'a4'!AD35</f>
        <v>3779.8259418520861</v>
      </c>
      <c r="DC34" s="6">
        <f>'a3'!L32/'a3'!B$4</f>
        <v>1.0886243386243388</v>
      </c>
      <c r="DD34" s="4">
        <f t="shared" si="85"/>
        <v>52499.131796934955</v>
      </c>
      <c r="DE34" s="6">
        <f t="shared" si="41"/>
        <v>0.76481351856877189</v>
      </c>
      <c r="DF34" s="6">
        <f t="shared" ref="DF34:DF39" si="98">LN(DD34)</f>
        <v>10.868551911241735</v>
      </c>
      <c r="DG34" s="6">
        <f t="shared" si="75"/>
        <v>0.81213707494981646</v>
      </c>
    </row>
    <row r="35" spans="1:111">
      <c r="A35" s="1">
        <v>2010</v>
      </c>
      <c r="B35" s="4">
        <f>'a1'!G37</f>
        <v>26384.730792053022</v>
      </c>
      <c r="C35" s="6">
        <f>'a2'!E36/'a2'!E$7</f>
        <v>0.93692063309119145</v>
      </c>
      <c r="D35" s="4">
        <f>'a6'!H36</f>
        <v>10905.939207239344</v>
      </c>
      <c r="E35" s="4">
        <f>'a5'!C37</f>
        <v>15680.351616667258</v>
      </c>
      <c r="F35" s="4">
        <f>'a4'!H36</f>
        <v>3617.6850767905935</v>
      </c>
      <c r="G35" s="6">
        <f>'a3'!B33/'a3'!B$4</f>
        <v>1.0794287662131041</v>
      </c>
      <c r="H35" s="4">
        <f t="shared" si="86"/>
        <v>51476.883208135892</v>
      </c>
      <c r="I35" s="6">
        <f t="shared" si="1"/>
        <v>0.74106480125535079</v>
      </c>
      <c r="J35" s="6">
        <f t="shared" si="87"/>
        <v>10.848888116134713</v>
      </c>
      <c r="K35" s="6">
        <f t="shared" si="88"/>
        <v>0.79462052965396979</v>
      </c>
      <c r="L35" s="4">
        <f>'a1'!M37</f>
        <v>24482.156130980205</v>
      </c>
      <c r="M35" s="6">
        <f>'a2'!I36/'a2'!$E$7</f>
        <v>0.93431876100981703</v>
      </c>
      <c r="N35" s="4">
        <f>'a6'!O36</f>
        <v>14007.987809395983</v>
      </c>
      <c r="O35" s="4">
        <f>'a5'!E37</f>
        <v>15288.679938326512</v>
      </c>
      <c r="P35" s="4">
        <f>'a4'!L36</f>
        <v>3356.8176829524818</v>
      </c>
      <c r="Q35" s="6">
        <f>'a3'!C33/'a3'!B$4</f>
        <v>1.052285138433076</v>
      </c>
      <c r="R35" s="4">
        <f t="shared" si="76"/>
        <v>51366.233960015124</v>
      </c>
      <c r="S35" s="6">
        <f t="shared" si="5"/>
        <v>0.73849421544740179</v>
      </c>
      <c r="T35" s="6">
        <f t="shared" si="89"/>
        <v>10.846736308724314</v>
      </c>
      <c r="U35" s="6">
        <f t="shared" si="66"/>
        <v>0.79270369560606302</v>
      </c>
      <c r="V35" s="4">
        <f>'a1'!S37</f>
        <v>24315.701802679316</v>
      </c>
      <c r="W35" s="6">
        <f>'a2'!M36/'a2'!$E$7</f>
        <v>0.92441949931505862</v>
      </c>
      <c r="X35" s="4">
        <f>'a6'!V36</f>
        <v>12242.601587189565</v>
      </c>
      <c r="Y35" s="4">
        <f>'a5'!G37</f>
        <v>14142.532812952839</v>
      </c>
      <c r="Z35" s="4">
        <f>'a4'!N36</f>
        <v>3333.9946591283124</v>
      </c>
      <c r="AA35" s="6">
        <f>'a3'!D33/'a3'!$B$4</f>
        <v>1.0595116329082239</v>
      </c>
      <c r="AB35" s="4">
        <f t="shared" si="77"/>
        <v>48238.55665548837</v>
      </c>
      <c r="AC35" s="6">
        <f t="shared" si="9"/>
        <v>0.66583251166351998</v>
      </c>
      <c r="AD35" s="6">
        <f t="shared" si="90"/>
        <v>10.783913910876512</v>
      </c>
      <c r="AE35" s="6">
        <f t="shared" si="67"/>
        <v>0.73674138662625799</v>
      </c>
      <c r="AF35" s="4">
        <f>'a1'!Y37</f>
        <v>25619.033769145277</v>
      </c>
      <c r="AG35" s="6">
        <f>'a2'!Q36/'a2'!$E$7</f>
        <v>0.91280586039002121</v>
      </c>
      <c r="AH35" s="4">
        <f>'a6'!AC36</f>
        <v>12960.814842965565</v>
      </c>
      <c r="AI35" s="4">
        <f>'a5'!I37</f>
        <v>18135.181835366609</v>
      </c>
      <c r="AJ35" s="4">
        <f>'a4'!P36</f>
        <v>3512.6981919537525</v>
      </c>
      <c r="AK35" s="6">
        <f>'a3'!E33/'a3'!B$4</f>
        <v>1.0630193669242969</v>
      </c>
      <c r="AL35" s="4">
        <f t="shared" si="78"/>
        <v>54180.505418364599</v>
      </c>
      <c r="AM35" s="6">
        <f t="shared" si="13"/>
        <v>0.80387492424944484</v>
      </c>
      <c r="AN35" s="6">
        <f t="shared" si="91"/>
        <v>10.900076444099906</v>
      </c>
      <c r="AO35" s="6">
        <f t="shared" si="68"/>
        <v>0.84021918751939773</v>
      </c>
      <c r="AP35" s="4">
        <f>'a1'!AE37</f>
        <v>24365.110139646553</v>
      </c>
      <c r="AQ35" s="6">
        <f>'a2'!U36/'a2'!$E$7</f>
        <v>0.92049006707751357</v>
      </c>
      <c r="AR35" s="4">
        <f>'a6'!AJ36</f>
        <v>12660.251379793575</v>
      </c>
      <c r="AS35" s="4">
        <f>'a5'!K37</f>
        <v>14700.431498144702</v>
      </c>
      <c r="AT35" s="4">
        <f>'a4'!R36</f>
        <v>3340.7691759776276</v>
      </c>
      <c r="AU35" s="6">
        <f>'a3'!F33/'a3'!B$4</f>
        <v>1.0613159538502597</v>
      </c>
      <c r="AV35" s="4">
        <f t="shared" si="79"/>
        <v>49295.74400565683</v>
      </c>
      <c r="AW35" s="6">
        <f t="shared" si="17"/>
        <v>0.69039292074754821</v>
      </c>
      <c r="AX35" s="6">
        <f t="shared" si="92"/>
        <v>10.805593027818601</v>
      </c>
      <c r="AY35" s="6">
        <f t="shared" si="69"/>
        <v>0.75605318436536562</v>
      </c>
      <c r="AZ35" s="4">
        <f>'a1'!AK37</f>
        <v>23975.059793564807</v>
      </c>
      <c r="BA35" s="6">
        <f>'a2'!Y36/'a2'!$E$7</f>
        <v>0.91195250137617379</v>
      </c>
      <c r="BB35" s="4">
        <f>'a6'!AQ36</f>
        <v>10215.103485930025</v>
      </c>
      <c r="BC35" s="4">
        <f>'a5'!M37</f>
        <v>16229.863675474997</v>
      </c>
      <c r="BD35" s="4">
        <f>'a4'!T36</f>
        <v>3287.2882696406205</v>
      </c>
      <c r="BE35" s="6">
        <f>'a3'!G33/'a3'!B$4</f>
        <v>1.0812157792797634</v>
      </c>
      <c r="BF35" s="4">
        <f t="shared" si="80"/>
        <v>48678.27477750356</v>
      </c>
      <c r="BG35" s="6">
        <f t="shared" si="21"/>
        <v>0.67604797343255529</v>
      </c>
      <c r="BH35" s="6">
        <f t="shared" si="93"/>
        <v>10.792988106405733</v>
      </c>
      <c r="BI35" s="6">
        <f t="shared" si="70"/>
        <v>0.74482469690008291</v>
      </c>
      <c r="BJ35" s="4">
        <f>'a1'!AQ37</f>
        <v>26546.884472499296</v>
      </c>
      <c r="BK35" s="6">
        <f>'a2'!AC36/'a2'!$E$7</f>
        <v>0.95562822589491969</v>
      </c>
      <c r="BL35" s="4">
        <f>'a6'!AX36</f>
        <v>10922.269967769349</v>
      </c>
      <c r="BM35" s="4">
        <f>'a5'!O37</f>
        <v>16296.891859637533</v>
      </c>
      <c r="BN35" s="4">
        <f>'a4'!V36</f>
        <v>3639.9184266216198</v>
      </c>
      <c r="BO35" s="6">
        <f>'a3'!H33/'a3'!B$4</f>
        <v>1.083473897326338</v>
      </c>
      <c r="BP35" s="4">
        <f t="shared" si="81"/>
        <v>53034.092158778505</v>
      </c>
      <c r="BQ35" s="6">
        <f t="shared" si="25"/>
        <v>0.7772416329692361</v>
      </c>
      <c r="BR35" s="6">
        <f t="shared" si="94"/>
        <v>10.878690234017601</v>
      </c>
      <c r="BS35" s="6">
        <f t="shared" si="71"/>
        <v>0.82116831175638583</v>
      </c>
      <c r="BT35" s="4">
        <f>'a1'!AW37</f>
        <v>24700.023752385478</v>
      </c>
      <c r="BU35" s="6">
        <f>'a2'!AG36/'a2'!$E$7</f>
        <v>0.95553288413453619</v>
      </c>
      <c r="BV35" s="4">
        <f>'a6'!BE36</f>
        <v>11527.362213975332</v>
      </c>
      <c r="BW35" s="4">
        <f>'a5'!Q37</f>
        <v>15309.878438657015</v>
      </c>
      <c r="BX35" s="4">
        <f>'a4'!X36</f>
        <v>3386.6901288336094</v>
      </c>
      <c r="BY35" s="6">
        <f>'a3'!I33/'a3'!B$4</f>
        <v>1.0502054096908742</v>
      </c>
      <c r="BZ35" s="4">
        <f t="shared" si="82"/>
        <v>49414.512216152936</v>
      </c>
      <c r="CA35" s="6">
        <f t="shared" si="29"/>
        <v>0.69315212500353696</v>
      </c>
      <c r="CB35" s="6">
        <f t="shared" si="95"/>
        <v>10.807999429591938</v>
      </c>
      <c r="CC35" s="6">
        <f t="shared" si="72"/>
        <v>0.75819681154583862</v>
      </c>
      <c r="CD35" s="4">
        <f>'a1'!BC37</f>
        <v>25929.571771643245</v>
      </c>
      <c r="CE35" s="6">
        <f>'a2'!AK36/'a2'!$E$7</f>
        <v>0.9430339491230777</v>
      </c>
      <c r="CF35" s="4">
        <f>'a6'!BL36</f>
        <v>10715.922779855346</v>
      </c>
      <c r="CG35" s="4">
        <f>'a5'!S37</f>
        <v>12259.594701493103</v>
      </c>
      <c r="CH35" s="4">
        <f>'a4'!Z36</f>
        <v>3555.2769359351628</v>
      </c>
      <c r="CI35" s="6">
        <f>'a3'!J33/'a3'!B$4</f>
        <v>1.0554212149336895</v>
      </c>
      <c r="CJ35" s="4">
        <f t="shared" si="83"/>
        <v>46304.18573734755</v>
      </c>
      <c r="CK35" s="6">
        <f t="shared" si="33"/>
        <v>0.62089351285482708</v>
      </c>
      <c r="CL35" s="6">
        <f t="shared" si="96"/>
        <v>10.742987640682399</v>
      </c>
      <c r="CM35" s="6">
        <f t="shared" si="73"/>
        <v>0.70028418893153344</v>
      </c>
      <c r="CN35" s="4">
        <f>'a1'!BI37</f>
        <v>30081.662167089566</v>
      </c>
      <c r="CO35" s="6">
        <f>'a2'!AO36/'a2'!$E$7</f>
        <v>0.93826315548502681</v>
      </c>
      <c r="CP35" s="4">
        <f>'a6'!BS36</f>
        <v>11752.980074201538</v>
      </c>
      <c r="CQ35" s="4">
        <f>'a5'!U37</f>
        <v>17093.596498575265</v>
      </c>
      <c r="CR35" s="4">
        <f>'a4'!AB36</f>
        <v>4124.5817956086203</v>
      </c>
      <c r="CS35" s="6">
        <f>'a3'!K33/'a3'!B$4</f>
        <v>1.0708030103131263</v>
      </c>
      <c r="CT35" s="4">
        <f t="shared" si="84"/>
        <v>56695.282341006539</v>
      </c>
      <c r="CU35" s="6">
        <f t="shared" si="37"/>
        <v>0.86229782343123851</v>
      </c>
      <c r="CV35" s="6">
        <f t="shared" si="97"/>
        <v>10.945446282391892</v>
      </c>
      <c r="CW35" s="6">
        <f t="shared" si="74"/>
        <v>0.88063472394975006</v>
      </c>
      <c r="CX35" s="4">
        <f>'a1'!BO37</f>
        <v>28418.531081137968</v>
      </c>
      <c r="CY35" s="6">
        <f>'a2'!AS36/'a2'!$E$7</f>
        <v>0.9198433177343549</v>
      </c>
      <c r="CZ35" s="4">
        <f>'a6'!BZ36</f>
        <v>9111.6931510332233</v>
      </c>
      <c r="DA35" s="4">
        <f>'a5'!W37</f>
        <v>17172.608646597262</v>
      </c>
      <c r="DB35" s="4">
        <f>'a4'!AD36</f>
        <v>3896.5451877003134</v>
      </c>
      <c r="DC35" s="6">
        <f>'a3'!L33/'a3'!B$4</f>
        <v>1.0915643928280245</v>
      </c>
      <c r="DD35" s="4">
        <f t="shared" si="85"/>
        <v>52971.82165861324</v>
      </c>
      <c r="DE35" s="6">
        <f t="shared" si="41"/>
        <v>0.77579497457166613</v>
      </c>
      <c r="DF35" s="6">
        <f t="shared" si="98"/>
        <v>10.877515384330723</v>
      </c>
      <c r="DG35" s="6">
        <f t="shared" si="75"/>
        <v>0.82012175346771343</v>
      </c>
    </row>
    <row r="36" spans="1:111">
      <c r="A36" s="1">
        <v>2011</v>
      </c>
      <c r="B36" s="4">
        <f>'a1'!G38</f>
        <v>26719.29878711042</v>
      </c>
      <c r="C36" s="6">
        <f>'a2'!E37/'a2'!E$7</f>
        <v>0.93560414300071681</v>
      </c>
      <c r="D36" s="4">
        <f>'a6'!H37</f>
        <v>11055.165161736295</v>
      </c>
      <c r="E36" s="4">
        <f>'a5'!C38</f>
        <v>15980.871602357287</v>
      </c>
      <c r="F36" s="4">
        <f>'a4'!H37</f>
        <v>3739.8711753971979</v>
      </c>
      <c r="G36" s="6">
        <f>'a3'!B34/'a3'!B$4</f>
        <v>1.0821447724376276</v>
      </c>
      <c r="H36" s="4">
        <f t="shared" si="86"/>
        <v>52262.021878496671</v>
      </c>
      <c r="I36" s="6">
        <f t="shared" si="1"/>
        <v>0.7593050184965785</v>
      </c>
      <c r="J36" s="6">
        <f t="shared" si="87"/>
        <v>10.86402522716082</v>
      </c>
      <c r="K36" s="6">
        <f t="shared" si="88"/>
        <v>0.80810469634173077</v>
      </c>
      <c r="L36" s="4">
        <f>'a1'!M38</f>
        <v>25003.952102423256</v>
      </c>
      <c r="M36" s="6">
        <f>'a2'!I37/'a2'!$E$7</f>
        <v>0.93073346576949956</v>
      </c>
      <c r="N36" s="4">
        <f>'a6'!O37</f>
        <v>13801.961514153496</v>
      </c>
      <c r="O36" s="4">
        <f>'a5'!E38</f>
        <v>15649.144676612654</v>
      </c>
      <c r="P36" s="4">
        <f>'a4'!L37</f>
        <v>3499.7759665749745</v>
      </c>
      <c r="Q36" s="6">
        <f>'a3'!C34/'a3'!B$4</f>
        <v>1.0543096139807817</v>
      </c>
      <c r="R36" s="4">
        <f t="shared" si="76"/>
        <v>51896.646100286205</v>
      </c>
      <c r="S36" s="6">
        <f t="shared" si="5"/>
        <v>0.75081666628463217</v>
      </c>
      <c r="T36" s="6">
        <f t="shared" si="89"/>
        <v>10.857009444720706</v>
      </c>
      <c r="U36" s="6">
        <f t="shared" si="66"/>
        <v>0.80185502428050326</v>
      </c>
      <c r="V36" s="4">
        <f>'a1'!S38</f>
        <v>24403.28246712673</v>
      </c>
      <c r="W36" s="6">
        <f>'a2'!M37/'a2'!$E$7</f>
        <v>0.93208695575424005</v>
      </c>
      <c r="X36" s="4">
        <f>'a6'!V37</f>
        <v>12268.1704916164</v>
      </c>
      <c r="Y36" s="4">
        <f>'a5'!G38</f>
        <v>14261.680236450202</v>
      </c>
      <c r="Z36" s="4">
        <f>'a4'!N37</f>
        <v>3415.7008913688273</v>
      </c>
      <c r="AA36" s="6">
        <f>'a3'!D34/'a3'!$B$4</f>
        <v>1.0621515201533107</v>
      </c>
      <c r="AB36" s="4">
        <f t="shared" si="77"/>
        <v>48710.407964305508</v>
      </c>
      <c r="AC36" s="6">
        <f t="shared" si="9"/>
        <v>0.67679448653915242</v>
      </c>
      <c r="AD36" s="6">
        <f t="shared" si="90"/>
        <v>10.793648002136189</v>
      </c>
      <c r="AE36" s="6">
        <f t="shared" si="67"/>
        <v>0.74541253324551637</v>
      </c>
      <c r="AF36" s="4">
        <f>'a1'!Y38</f>
        <v>26017.794125588029</v>
      </c>
      <c r="AG36" s="6">
        <f>'a2'!Q37/'a2'!$E$7</f>
        <v>0.91286936513378181</v>
      </c>
      <c r="AH36" s="4">
        <f>'a6'!AC37</f>
        <v>13340.81721780457</v>
      </c>
      <c r="AI36" s="4">
        <f>'a5'!I38</f>
        <v>18370.996033429386</v>
      </c>
      <c r="AJ36" s="4">
        <f>'a4'!P37</f>
        <v>3641.6823312984911</v>
      </c>
      <c r="AK36" s="6">
        <f>'a3'!E34/'a3'!B$4</f>
        <v>1.0651966233027894</v>
      </c>
      <c r="AL36" s="4">
        <f t="shared" si="78"/>
        <v>55199.530915575524</v>
      </c>
      <c r="AM36" s="6">
        <f t="shared" si="13"/>
        <v>0.82754876320955673</v>
      </c>
      <c r="AN36" s="6">
        <f t="shared" si="91"/>
        <v>10.918709734322839</v>
      </c>
      <c r="AO36" s="6">
        <f t="shared" si="68"/>
        <v>0.85681775714567088</v>
      </c>
      <c r="AP36" s="4">
        <f>'a1'!AE38</f>
        <v>24753.484309028099</v>
      </c>
      <c r="AQ36" s="6">
        <f>'a2'!U37/'a2'!$E$7</f>
        <v>0.91920147872320912</v>
      </c>
      <c r="AR36" s="4">
        <f>'a6'!AJ37</f>
        <v>12743.537911710271</v>
      </c>
      <c r="AS36" s="4">
        <f>'a5'!K38</f>
        <v>14947.114052982377</v>
      </c>
      <c r="AT36" s="4">
        <f>'a4'!R37</f>
        <v>3464.7182620915105</v>
      </c>
      <c r="AU36" s="6">
        <f>'a3'!F34/'a3'!B$4</f>
        <v>1.0631111295208457</v>
      </c>
      <c r="AV36" s="4">
        <f t="shared" si="79"/>
        <v>49944.294382461594</v>
      </c>
      <c r="AW36" s="6">
        <f t="shared" si="17"/>
        <v>0.70545994038544624</v>
      </c>
      <c r="AX36" s="6">
        <f t="shared" si="92"/>
        <v>10.818663550975002</v>
      </c>
      <c r="AY36" s="6">
        <f t="shared" si="69"/>
        <v>0.76769643073075078</v>
      </c>
      <c r="AZ36" s="4">
        <f>'a1'!AK38</f>
        <v>24179.110591164255</v>
      </c>
      <c r="BA36" s="6">
        <f>'a2'!Y37/'a2'!$E$7</f>
        <v>0.91087791918789884</v>
      </c>
      <c r="BB36" s="4">
        <f>'a6'!AQ37</f>
        <v>10344.102670838727</v>
      </c>
      <c r="BC36" s="4">
        <f>'a5'!M38</f>
        <v>16375.674765918728</v>
      </c>
      <c r="BD36" s="4">
        <f>'a4'!T37</f>
        <v>3384.3237978333032</v>
      </c>
      <c r="BE36" s="6">
        <f>'a3'!G34/'a3'!B$4</f>
        <v>1.0843985722587</v>
      </c>
      <c r="BF36" s="4">
        <f t="shared" si="80"/>
        <v>49187.96310166378</v>
      </c>
      <c r="BG36" s="6">
        <f t="shared" si="21"/>
        <v>0.6878889718560921</v>
      </c>
      <c r="BH36" s="6">
        <f t="shared" si="93"/>
        <v>10.803404220142911</v>
      </c>
      <c r="BI36" s="6">
        <f t="shared" si="70"/>
        <v>0.7541033904122425</v>
      </c>
      <c r="BJ36" s="4">
        <f>'a1'!AQ38</f>
        <v>26756.348077105184</v>
      </c>
      <c r="BK36" s="6">
        <f>'a2'!AC37/'a2'!$E$7</f>
        <v>0.9530247456791342</v>
      </c>
      <c r="BL36" s="4">
        <f>'a6'!AX37</f>
        <v>10924.607301247921</v>
      </c>
      <c r="BM36" s="4">
        <f>'a5'!O38</f>
        <v>16258.684669960337</v>
      </c>
      <c r="BN36" s="4">
        <f>'a4'!V37</f>
        <v>3745.0569242008755</v>
      </c>
      <c r="BO36" s="6">
        <f>'a3'!H34/'a3'!B$4</f>
        <v>1.0862671465823353</v>
      </c>
      <c r="BP36" s="4">
        <f t="shared" si="81"/>
        <v>53159.412337649097</v>
      </c>
      <c r="BQ36" s="6">
        <f t="shared" si="25"/>
        <v>0.78015305151681413</v>
      </c>
      <c r="BR36" s="6">
        <f t="shared" si="94"/>
        <v>10.881050458169561</v>
      </c>
      <c r="BS36" s="6">
        <f t="shared" si="71"/>
        <v>0.82327080382575268</v>
      </c>
      <c r="BT36" s="4">
        <f>'a1'!AW38</f>
        <v>25059.818695855163</v>
      </c>
      <c r="BU36" s="6">
        <f>'a2'!AG37/'a2'!$E$7</f>
        <v>0.95568401684103421</v>
      </c>
      <c r="BV36" s="4">
        <f>'a6'!BE37</f>
        <v>11959.016745139157</v>
      </c>
      <c r="BW36" s="4">
        <f>'a5'!Q38</f>
        <v>15380.221287731778</v>
      </c>
      <c r="BX36" s="4">
        <f>'a4'!X37</f>
        <v>3507.5955528638337</v>
      </c>
      <c r="BY36" s="6">
        <f>'a3'!I34/'a3'!B$4</f>
        <v>1.0514705426522657</v>
      </c>
      <c r="BZ36" s="4">
        <f t="shared" si="82"/>
        <v>50240.22007330662</v>
      </c>
      <c r="CA36" s="6">
        <f t="shared" si="29"/>
        <v>0.71233483916707596</v>
      </c>
      <c r="CB36" s="6">
        <f t="shared" si="95"/>
        <v>10.824571181572507</v>
      </c>
      <c r="CC36" s="6">
        <f t="shared" si="72"/>
        <v>0.77295895906717471</v>
      </c>
      <c r="CD36" s="4">
        <f>'a1'!BC38</f>
        <v>26392.860123655577</v>
      </c>
      <c r="CE36" s="6">
        <f>'a2'!AK37/'a2'!$E$7</f>
        <v>0.94322042092094982</v>
      </c>
      <c r="CF36" s="4">
        <f>'a6'!BL37</f>
        <v>11581.598643231679</v>
      </c>
      <c r="CG36" s="4">
        <f>'a5'!S38</f>
        <v>12257.123252076455</v>
      </c>
      <c r="CH36" s="4">
        <f>'a4'!Z37</f>
        <v>3694.1799109026788</v>
      </c>
      <c r="CI36" s="6">
        <f>'a3'!J34/'a3'!B$4</f>
        <v>1.0566109653007172</v>
      </c>
      <c r="CJ36" s="4">
        <f t="shared" si="83"/>
        <v>47588.518070491853</v>
      </c>
      <c r="CK36" s="6">
        <f t="shared" si="33"/>
        <v>0.6507309182086104</v>
      </c>
      <c r="CL36" s="6">
        <f t="shared" si="96"/>
        <v>10.770346794115536</v>
      </c>
      <c r="CM36" s="6">
        <f t="shared" si="73"/>
        <v>0.72465577375324663</v>
      </c>
      <c r="CN36" s="4">
        <f>'a1'!BI38</f>
        <v>30874.16966585589</v>
      </c>
      <c r="CO36" s="6">
        <f>'a2'!AO37/'a2'!$E$7</f>
        <v>0.94006926747182407</v>
      </c>
      <c r="CP36" s="4">
        <f>'a6'!BS37</f>
        <v>12024.527538011356</v>
      </c>
      <c r="CQ36" s="4">
        <f>'a5'!U38</f>
        <v>17024.834072492384</v>
      </c>
      <c r="CR36" s="4">
        <f>'a4'!AB37</f>
        <v>4321.4239309812401</v>
      </c>
      <c r="CS36" s="6">
        <f>'a3'!K34/'a3'!B$4</f>
        <v>1.0728267694221703</v>
      </c>
      <c r="CT36" s="4">
        <f t="shared" si="84"/>
        <v>57666.365375569461</v>
      </c>
      <c r="CU36" s="6">
        <f t="shared" si="37"/>
        <v>0.88485787069213728</v>
      </c>
      <c r="CV36" s="6">
        <f t="shared" si="97"/>
        <v>10.962429360097049</v>
      </c>
      <c r="CW36" s="6">
        <f t="shared" si="74"/>
        <v>0.89576328119244897</v>
      </c>
      <c r="CX36" s="4">
        <f>'a1'!BO38</f>
        <v>28879.303351152299</v>
      </c>
      <c r="CY36" s="6">
        <f>'a2'!AS37/'a2'!$E$7</f>
        <v>0.91783842331384013</v>
      </c>
      <c r="CZ36" s="4">
        <f>'a6'!BZ37</f>
        <v>9184.3094912201068</v>
      </c>
      <c r="DA36" s="4">
        <f>'a5'!W38</f>
        <v>17208.923145245066</v>
      </c>
      <c r="DB36" s="4">
        <f>'a4'!AD37</f>
        <v>4042.2046637177664</v>
      </c>
      <c r="DC36" s="6">
        <f>'a3'!L34/'a3'!B$4</f>
        <v>1.0945123872535238</v>
      </c>
      <c r="DD36" s="4">
        <f t="shared" si="85"/>
        <v>53475.207068429765</v>
      </c>
      <c r="DE36" s="6">
        <f t="shared" si="41"/>
        <v>0.78748954468741239</v>
      </c>
      <c r="DF36" s="6">
        <f t="shared" si="98"/>
        <v>10.88697340619051</v>
      </c>
      <c r="DG36" s="6">
        <f t="shared" si="75"/>
        <v>0.82854697695150137</v>
      </c>
    </row>
    <row r="37" spans="1:111">
      <c r="A37" s="1">
        <v>2012</v>
      </c>
      <c r="B37" s="4">
        <f>'a1'!G39</f>
        <v>26937.445764893553</v>
      </c>
      <c r="C37" s="6">
        <f>'a2'!E38/'a2'!E$7</f>
        <v>0.93569330466496836</v>
      </c>
      <c r="D37" s="4">
        <f>'a6'!H38</f>
        <v>10720.758516818432</v>
      </c>
      <c r="E37" s="4">
        <f>'a5'!C39</f>
        <v>16307.475028123632</v>
      </c>
      <c r="F37" s="4">
        <f>'a4'!H38</f>
        <v>3861.5487583481026</v>
      </c>
      <c r="G37" s="6">
        <f>'a3'!B35/'a3'!B$4</f>
        <v>1.0848676125450738</v>
      </c>
      <c r="H37" s="4">
        <f t="shared" si="86"/>
        <v>52477.077761353416</v>
      </c>
      <c r="I37" s="6">
        <f t="shared" si="1"/>
        <v>0.76430116270701276</v>
      </c>
      <c r="J37" s="6">
        <f t="shared" si="87"/>
        <v>10.86813173916658</v>
      </c>
      <c r="K37" s="6">
        <f t="shared" si="88"/>
        <v>0.81176278488289744</v>
      </c>
      <c r="L37" s="4">
        <f>'a1'!M39</f>
        <v>25663.557255240608</v>
      </c>
      <c r="M37" s="6">
        <f>'a2'!I38/'a2'!$E$7</f>
        <v>0.92822569451129511</v>
      </c>
      <c r="N37" s="4">
        <f>'a6'!O38</f>
        <v>13473.602874420283</v>
      </c>
      <c r="O37" s="4">
        <f>'a5'!E39</f>
        <v>16065.766076034082</v>
      </c>
      <c r="P37" s="4">
        <f>'a4'!L38</f>
        <v>3678.9337236615102</v>
      </c>
      <c r="Q37" s="6">
        <f>'a3'!C35/'a3'!B$4</f>
        <v>1.0563379843865381</v>
      </c>
      <c r="R37" s="4">
        <f t="shared" si="76"/>
        <v>52480.992701913754</v>
      </c>
      <c r="S37" s="6">
        <f t="shared" si="5"/>
        <v>0.76439211398607065</v>
      </c>
      <c r="T37" s="6">
        <f t="shared" si="89"/>
        <v>10.868206339252975</v>
      </c>
      <c r="U37" s="6">
        <f t="shared" si="66"/>
        <v>0.81182923877876501</v>
      </c>
      <c r="V37" s="4">
        <f>'a1'!S39</f>
        <v>24494.179362380299</v>
      </c>
      <c r="W37" s="6">
        <f>'a2'!M38/'a2'!$E$7</f>
        <v>0.93602923657430104</v>
      </c>
      <c r="X37" s="4">
        <f>'a6'!V38</f>
        <v>11519.646413215825</v>
      </c>
      <c r="Y37" s="4">
        <f>'a5'!G39</f>
        <v>14418.673428045886</v>
      </c>
      <c r="Z37" s="4">
        <f>'a4'!N38</f>
        <v>3511.300541598664</v>
      </c>
      <c r="AA37" s="6">
        <f>'a3'!D35/'a3'!$B$4</f>
        <v>1.0647979849615412</v>
      </c>
      <c r="AB37" s="4">
        <f t="shared" si="77"/>
        <v>48293.153735719417</v>
      </c>
      <c r="AC37" s="6">
        <f t="shared" si="9"/>
        <v>0.66710090238447817</v>
      </c>
      <c r="AD37" s="6">
        <f t="shared" si="90"/>
        <v>10.785045084991866</v>
      </c>
      <c r="AE37" s="6">
        <f t="shared" si="67"/>
        <v>0.73774903863449193</v>
      </c>
      <c r="AF37" s="4">
        <f>'a1'!Y39</f>
        <v>26371.800367259893</v>
      </c>
      <c r="AG37" s="6">
        <f>'a2'!Q38/'a2'!$E$7</f>
        <v>0.90977950200192648</v>
      </c>
      <c r="AH37" s="4">
        <f>'a6'!AC38</f>
        <v>13254.194047211589</v>
      </c>
      <c r="AI37" s="4">
        <f>'a5'!I39</f>
        <v>18661.086501713464</v>
      </c>
      <c r="AJ37" s="4">
        <f>'a4'!P38</f>
        <v>3780.4621066305804</v>
      </c>
      <c r="AK37" s="6">
        <f>'a3'!E35/'a3'!B$4</f>
        <v>1.0673783390970601</v>
      </c>
      <c r="AL37" s="4">
        <f t="shared" si="78"/>
        <v>55639.595562531125</v>
      </c>
      <c r="AM37" s="6">
        <f t="shared" si="13"/>
        <v>0.83777227539112586</v>
      </c>
      <c r="AN37" s="6">
        <f t="shared" si="91"/>
        <v>10.926650377185137</v>
      </c>
      <c r="AO37" s="6">
        <f t="shared" si="68"/>
        <v>0.86389129659309516</v>
      </c>
      <c r="AP37" s="4">
        <f>'a1'!AE39</f>
        <v>25010.702450729088</v>
      </c>
      <c r="AQ37" s="6">
        <f>'a2'!U38/'a2'!$E$7</f>
        <v>0.91721194178825294</v>
      </c>
      <c r="AR37" s="4">
        <f>'a6'!AJ38</f>
        <v>11810.419791404216</v>
      </c>
      <c r="AS37" s="4">
        <f>'a5'!K39</f>
        <v>15219.416784946054</v>
      </c>
      <c r="AT37" s="4">
        <f>'a4'!R38</f>
        <v>3585.3453900924601</v>
      </c>
      <c r="AU37" s="6">
        <f>'a3'!F35/'a3'!B$4</f>
        <v>1.0649093416629711</v>
      </c>
      <c r="AV37" s="4">
        <f t="shared" si="79"/>
        <v>49395.400394849916</v>
      </c>
      <c r="AW37" s="6">
        <f t="shared" si="17"/>
        <v>0.69270812219791478</v>
      </c>
      <c r="AX37" s="6">
        <f t="shared" si="92"/>
        <v>10.807612589425069</v>
      </c>
      <c r="AY37" s="6">
        <f t="shared" si="69"/>
        <v>0.75785221360488564</v>
      </c>
      <c r="AZ37" s="4">
        <f>'a1'!AK39</f>
        <v>24206.878911058426</v>
      </c>
      <c r="BA37" s="6">
        <f>'a2'!Y38/'a2'!$E$7</f>
        <v>0.90938203112758087</v>
      </c>
      <c r="BB37" s="4">
        <f>'a6'!AQ38</f>
        <v>10116.193409966725</v>
      </c>
      <c r="BC37" s="4">
        <f>'a5'!M39</f>
        <v>16538.51596701533</v>
      </c>
      <c r="BD37" s="4">
        <f>'a4'!T38</f>
        <v>3470.1153189625707</v>
      </c>
      <c r="BE37" s="6">
        <f>'a3'!G35/'a3'!B$4</f>
        <v>1.0875907344785789</v>
      </c>
      <c r="BF37" s="4">
        <f t="shared" si="80"/>
        <v>49156.811569155972</v>
      </c>
      <c r="BG37" s="6">
        <f t="shared" si="21"/>
        <v>0.68716526438658421</v>
      </c>
      <c r="BH37" s="6">
        <f t="shared" si="93"/>
        <v>10.802770703341352</v>
      </c>
      <c r="BI37" s="6">
        <f t="shared" si="70"/>
        <v>0.75353905246578889</v>
      </c>
      <c r="BJ37" s="4">
        <f>'a1'!AQ39</f>
        <v>26877.694253606271</v>
      </c>
      <c r="BK37" s="6">
        <f>'a2'!AC38/'a2'!$E$7</f>
        <v>0.95189949401409146</v>
      </c>
      <c r="BL37" s="4">
        <f>'a6'!AX38</f>
        <v>10380.235285606248</v>
      </c>
      <c r="BM37" s="4">
        <f>'a5'!O39</f>
        <v>16251.010960705198</v>
      </c>
      <c r="BN37" s="4">
        <f>'a4'!V38</f>
        <v>3852.983233010822</v>
      </c>
      <c r="BO37" s="6">
        <f>'a3'!H35/'a3'!B$4</f>
        <v>1.0890675969729657</v>
      </c>
      <c r="BP37" s="4">
        <f t="shared" si="81"/>
        <v>52670.714039581493</v>
      </c>
      <c r="BQ37" s="6">
        <f t="shared" si="25"/>
        <v>0.76879969005510529</v>
      </c>
      <c r="BR37" s="6">
        <f t="shared" si="94"/>
        <v>10.871814869241085</v>
      </c>
      <c r="BS37" s="6">
        <f t="shared" si="71"/>
        <v>0.81504372401135272</v>
      </c>
      <c r="BT37" s="4">
        <f>'a1'!AW39</f>
        <v>25321.375617199534</v>
      </c>
      <c r="BU37" s="6">
        <f>'a2'!AG38/'a2'!$E$7</f>
        <v>0.95827347716000211</v>
      </c>
      <c r="BV37" s="4">
        <f>'a6'!BE38</f>
        <v>12745.524937269485</v>
      </c>
      <c r="BW37" s="4">
        <f>'a5'!Q39</f>
        <v>15465.130975559752</v>
      </c>
      <c r="BX37" s="4">
        <f>'a4'!X38</f>
        <v>3629.881148631212</v>
      </c>
      <c r="BY37" s="6">
        <f>'a3'!I35/'a3'!B$4</f>
        <v>1.0527371996597106</v>
      </c>
      <c r="BZ37" s="4">
        <f t="shared" si="82"/>
        <v>51421.556392436236</v>
      </c>
      <c r="CA37" s="6">
        <f t="shared" si="29"/>
        <v>0.73977945743555984</v>
      </c>
      <c r="CB37" s="6">
        <f t="shared" si="95"/>
        <v>10.847812748592773</v>
      </c>
      <c r="CC37" s="6">
        <f t="shared" si="72"/>
        <v>0.79366259024524632</v>
      </c>
      <c r="CD37" s="4">
        <f>'a1'!BC39</f>
        <v>26945.713988758514</v>
      </c>
      <c r="CE37" s="6">
        <f>'a2'!AK38/'a2'!$E$7</f>
        <v>0.94811739939650608</v>
      </c>
      <c r="CF37" s="4">
        <f>'a6'!BL38</f>
        <v>10529.007770846078</v>
      </c>
      <c r="CG37" s="4">
        <f>'a5'!S39</f>
        <v>12247.663180686326</v>
      </c>
      <c r="CH37" s="4">
        <f>'a4'!Z38</f>
        <v>3862.7340284690399</v>
      </c>
      <c r="CI37" s="6">
        <f>'a3'!J35/'a3'!B$4</f>
        <v>1.05780205684406</v>
      </c>
      <c r="CJ37" s="4">
        <f t="shared" si="83"/>
        <v>47031.611275490606</v>
      </c>
      <c r="CK37" s="6">
        <f t="shared" si="33"/>
        <v>0.63779294774885598</v>
      </c>
      <c r="CL37" s="6">
        <f t="shared" si="96"/>
        <v>10.758575234940999</v>
      </c>
      <c r="CM37" s="6">
        <f t="shared" si="73"/>
        <v>0.714169646921611</v>
      </c>
      <c r="CN37" s="4">
        <f>'a1'!BI39</f>
        <v>31401.946020009505</v>
      </c>
      <c r="CO37" s="6">
        <f>'a2'!AO38/'a2'!$E$7</f>
        <v>0.94799321775535961</v>
      </c>
      <c r="CP37" s="4">
        <f>'a6'!BS38</f>
        <v>11511.189376728129</v>
      </c>
      <c r="CQ37" s="4">
        <f>'a5'!U39</f>
        <v>16966.426786482105</v>
      </c>
      <c r="CR37" s="4">
        <f>'a4'!AB38</f>
        <v>4501.5457932286636</v>
      </c>
      <c r="CS37" s="6">
        <f>'a3'!K35/'a3'!B$4</f>
        <v>1.0748543533252162</v>
      </c>
      <c r="CT37" s="4">
        <f t="shared" si="84"/>
        <v>57767.942121570661</v>
      </c>
      <c r="CU37" s="6">
        <f t="shared" si="37"/>
        <v>0.88721768556772795</v>
      </c>
      <c r="CV37" s="6">
        <f t="shared" si="97"/>
        <v>10.964189266218915</v>
      </c>
      <c r="CW37" s="6">
        <f t="shared" si="74"/>
        <v>0.89733100884279882</v>
      </c>
      <c r="CX37" s="4">
        <f>'a1'!BO39</f>
        <v>29220.411845432263</v>
      </c>
      <c r="CY37" s="6">
        <f>'a2'!AS38/'a2'!$E$7</f>
        <v>0.91736967762005595</v>
      </c>
      <c r="CZ37" s="4">
        <f>'a6'!BZ38</f>
        <v>9232.8608165817259</v>
      </c>
      <c r="DA37" s="4">
        <f>'a5'!W39</f>
        <v>17259.023954622564</v>
      </c>
      <c r="DB37" s="4">
        <f>'a4'!AD38</f>
        <v>4188.817531735086</v>
      </c>
      <c r="DC37" s="6">
        <f>'a3'!L35/'a3'!B$4</f>
        <v>1.0974683433450412</v>
      </c>
      <c r="DD37" s="4">
        <f t="shared" si="85"/>
        <v>53895.558643599521</v>
      </c>
      <c r="DE37" s="6">
        <f t="shared" si="41"/>
        <v>0.79725508590736716</v>
      </c>
      <c r="DF37" s="6">
        <f t="shared" si="98"/>
        <v>10.894803353568809</v>
      </c>
      <c r="DG37" s="6">
        <f t="shared" si="75"/>
        <v>0.83552190865566167</v>
      </c>
    </row>
    <row r="38" spans="1:111">
      <c r="A38" s="1">
        <v>2013</v>
      </c>
      <c r="B38" s="4">
        <f>'a1'!G40</f>
        <v>27289.5002855741</v>
      </c>
      <c r="C38" s="6">
        <f>'a2'!E39/'a2'!E$7</f>
        <v>0.93379233024818908</v>
      </c>
      <c r="D38" s="4">
        <f>'a6'!H39</f>
        <v>10703.401982783815</v>
      </c>
      <c r="E38" s="4">
        <f>'a5'!C40</f>
        <v>16831.866317906017</v>
      </c>
      <c r="F38" s="4">
        <f>'a4'!H39</f>
        <v>3991.2351271842917</v>
      </c>
      <c r="G38" s="6">
        <f>'a3'!B36/'a3'!B$4</f>
        <v>1.0875973037305267</v>
      </c>
      <c r="H38" s="4">
        <f t="shared" si="86"/>
        <v>53321.371156241774</v>
      </c>
      <c r="I38" s="6">
        <f t="shared" si="1"/>
        <v>0.78391565313966582</v>
      </c>
      <c r="J38" s="6">
        <f t="shared" si="87"/>
        <v>10.88409248957044</v>
      </c>
      <c r="K38" s="6">
        <f t="shared" si="88"/>
        <v>0.82598065106199936</v>
      </c>
      <c r="L38" s="4">
        <f>'a1'!M40</f>
        <v>26336.273263929001</v>
      </c>
      <c r="M38" s="6">
        <f>'a2'!I39/'a2'!$E$7</f>
        <v>0.92307998774574851</v>
      </c>
      <c r="N38" s="4">
        <f>'a6'!O39</f>
        <v>13090.550662061252</v>
      </c>
      <c r="O38" s="4">
        <f>'a5'!E40</f>
        <v>16688.996953933372</v>
      </c>
      <c r="P38" s="4">
        <f>'a4'!L39</f>
        <v>3851.820585578253</v>
      </c>
      <c r="Q38" s="6">
        <f>'a3'!C36/'a3'!B$4</f>
        <v>1.0583702571436044</v>
      </c>
      <c r="R38" s="4">
        <f t="shared" si="76"/>
        <v>53170.631291970771</v>
      </c>
      <c r="S38" s="6">
        <f t="shared" si="5"/>
        <v>0.78041368848678117</v>
      </c>
      <c r="T38" s="6">
        <f t="shared" si="89"/>
        <v>10.881261479513677</v>
      </c>
      <c r="U38" s="6">
        <f>(T38-$G$53)/$G$54</f>
        <v>0.8234587820320185</v>
      </c>
      <c r="V38" s="4">
        <f>'a1'!S40</f>
        <v>24848.564022524599</v>
      </c>
      <c r="W38" s="6">
        <f>'a2'!M39/'a2'!$E$7</f>
        <v>0.92903138908948413</v>
      </c>
      <c r="X38" s="4">
        <f>'a6'!V39</f>
        <v>11470.786938314553</v>
      </c>
      <c r="Y38" s="4">
        <f>'a5'!G40</f>
        <v>14753.188613517956</v>
      </c>
      <c r="Z38" s="4">
        <f>'a4'!N39</f>
        <v>3634.2351655011835</v>
      </c>
      <c r="AA38" s="6">
        <f>'a3'!D36/'a3'!$B$4</f>
        <v>1.0674510437216216</v>
      </c>
      <c r="AB38" s="4">
        <f t="shared" si="77"/>
        <v>48755.651719805035</v>
      </c>
      <c r="AC38" s="6">
        <f t="shared" si="9"/>
        <v>0.67784558230130754</v>
      </c>
      <c r="AD38" s="6">
        <f t="shared" si="90"/>
        <v>10.794576402420265</v>
      </c>
      <c r="AE38" s="6">
        <f>(AD38-$G$53)/$G$54</f>
        <v>0.74623955394727759</v>
      </c>
      <c r="AF38" s="4">
        <f>'a1'!Y40</f>
        <v>26924.965349616275</v>
      </c>
      <c r="AG38" s="6">
        <f>'a2'!Q39/'a2'!$E$7</f>
        <v>0.90673494795531251</v>
      </c>
      <c r="AH38" s="4">
        <f>'a6'!AC39</f>
        <v>12877.398130717089</v>
      </c>
      <c r="AI38" s="4">
        <f>'a5'!I40</f>
        <v>19173.819906618315</v>
      </c>
      <c r="AJ38" s="4">
        <f>'a4'!P39</f>
        <v>3937.9199463911182</v>
      </c>
      <c r="AK38" s="6">
        <f>'a3'!E36/'a3'!B$4</f>
        <v>1.0695645234408013</v>
      </c>
      <c r="AL38" s="4">
        <f t="shared" si="78"/>
        <v>56181.12818312848</v>
      </c>
      <c r="AM38" s="6">
        <f t="shared" si="13"/>
        <v>0.85035307546605809</v>
      </c>
      <c r="AN38" s="6">
        <f t="shared" si="91"/>
        <v>10.936336182035964</v>
      </c>
      <c r="AO38" s="6">
        <f>(AN38-$G$53)/$G$54</f>
        <v>0.8725194295894394</v>
      </c>
      <c r="AP38" s="4">
        <f>'a1'!AE40</f>
        <v>25557.152271085248</v>
      </c>
      <c r="AQ38" s="6">
        <f>'a2'!U39/'a2'!$E$7</f>
        <v>0.91240878118075941</v>
      </c>
      <c r="AR38" s="4">
        <f>'a6'!AJ39</f>
        <v>11057.023704036452</v>
      </c>
      <c r="AS38" s="4">
        <f>'a5'!K40</f>
        <v>15683.796887581942</v>
      </c>
      <c r="AT38" s="4">
        <f>'a4'!R39</f>
        <v>3737.869980311636</v>
      </c>
      <c r="AU38" s="6">
        <f>'a3'!F36/'a3'!B$4</f>
        <v>1.0667105954127125</v>
      </c>
      <c r="AV38" s="4">
        <f t="shared" si="79"/>
        <v>49411.656996102138</v>
      </c>
      <c r="AW38" s="6">
        <f t="shared" si="17"/>
        <v>0.69308579298352047</v>
      </c>
      <c r="AX38" s="6">
        <f t="shared" si="92"/>
        <v>10.807941646920113</v>
      </c>
      <c r="AY38" s="6">
        <f>(AX38-$G$53)/$G$54</f>
        <v>0.75814533863418476</v>
      </c>
      <c r="AZ38" s="4">
        <f>'a1'!AK40</f>
        <v>24442.408551274526</v>
      </c>
      <c r="BA38" s="6">
        <f>'a2'!Y39/'a2'!$E$7</f>
        <v>0.90727649314910364</v>
      </c>
      <c r="BB38" s="4">
        <f>'a6'!AQ39</f>
        <v>10025.778887690291</v>
      </c>
      <c r="BC38" s="4">
        <f>'a5'!M40</f>
        <v>16881.783827024061</v>
      </c>
      <c r="BD38" s="4">
        <f>'a4'!T39</f>
        <v>3574.832759191519</v>
      </c>
      <c r="BE38" s="6">
        <f>'a3'!G36/'a3'!B$4</f>
        <v>1.0907922935197916</v>
      </c>
      <c r="BF38" s="4">
        <f t="shared" si="80"/>
        <v>49640.596700178787</v>
      </c>
      <c r="BG38" s="6">
        <f t="shared" si="21"/>
        <v>0.69840448392964549</v>
      </c>
      <c r="BH38" s="6">
        <f t="shared" si="93"/>
        <v>10.812564259797844</v>
      </c>
      <c r="BI38" s="6">
        <f>(BH38-$G$53)/$G$54</f>
        <v>0.76226317079309547</v>
      </c>
      <c r="BJ38" s="4">
        <f>'a1'!AQ40</f>
        <v>27133.044902060392</v>
      </c>
      <c r="BK38" s="6">
        <f>'a2'!AC39/'a2'!$E$7</f>
        <v>0.94892367356646967</v>
      </c>
      <c r="BL38" s="4">
        <f>'a6'!AX39</f>
        <v>10154.328361637166</v>
      </c>
      <c r="BM38" s="4">
        <f>'a5'!O40</f>
        <v>16429.30870133276</v>
      </c>
      <c r="BN38" s="4">
        <f>'a4'!V39</f>
        <v>3968.3526919625997</v>
      </c>
      <c r="BO38" s="6">
        <f>'a3'!H36/'a3'!B$4</f>
        <v>1.0918752670631104</v>
      </c>
      <c r="BP38" s="4">
        <f t="shared" si="81"/>
        <v>52805.788138555428</v>
      </c>
      <c r="BQ38" s="6">
        <f t="shared" si="25"/>
        <v>0.77193771012971912</v>
      </c>
      <c r="BR38" s="6">
        <f t="shared" si="94"/>
        <v>10.874376087522377</v>
      </c>
      <c r="BS38" s="6">
        <f>(BR38-$G$53)/$G$54</f>
        <v>0.81732526202538436</v>
      </c>
      <c r="BT38" s="4">
        <f>'a1'!AW40</f>
        <v>25676.852582147752</v>
      </c>
      <c r="BU38" s="6">
        <f>'a2'!AG39/'a2'!$E$7</f>
        <v>0.95920516777970077</v>
      </c>
      <c r="BV38" s="4">
        <f>'a6'!BE39</f>
        <v>12739.573473390094</v>
      </c>
      <c r="BW38" s="4">
        <f>'a5'!Q40</f>
        <v>15734.49729783785</v>
      </c>
      <c r="BX38" s="4">
        <f>'a4'!X39</f>
        <v>3755.376789936146</v>
      </c>
      <c r="BY38" s="6">
        <f>'a3'!I36/'a3'!B$4</f>
        <v>1.0540053825491555</v>
      </c>
      <c r="BZ38" s="4">
        <f t="shared" si="82"/>
        <v>52013.124726985799</v>
      </c>
      <c r="CA38" s="6">
        <f t="shared" si="29"/>
        <v>0.75352267929247985</v>
      </c>
      <c r="CB38" s="6">
        <f t="shared" si="95"/>
        <v>10.859251364312279</v>
      </c>
      <c r="CC38" s="6">
        <f>(CB38-$G$53)/$G$54</f>
        <v>0.80385213042719017</v>
      </c>
      <c r="CD38" s="4">
        <f>'a1'!BC40</f>
        <v>27487.022227204594</v>
      </c>
      <c r="CE38" s="6">
        <f>'a2'!AK39/'a2'!$E$7</f>
        <v>0.9499397273760174</v>
      </c>
      <c r="CF38" s="4">
        <f>'a6'!BL39</f>
        <v>13328.169304934892</v>
      </c>
      <c r="CG38" s="4">
        <f>'a5'!S40</f>
        <v>12386.890499838204</v>
      </c>
      <c r="CH38" s="4">
        <f>'a4'!Z39</f>
        <v>4020.1237658026407</v>
      </c>
      <c r="CI38" s="6">
        <f>'a3'!J36/'a3'!B$4</f>
        <v>1.0589944910755928</v>
      </c>
      <c r="CJ38" s="4">
        <f t="shared" si="83"/>
        <v>50626.238156444255</v>
      </c>
      <c r="CK38" s="6">
        <f t="shared" si="33"/>
        <v>0.72130275013780587</v>
      </c>
      <c r="CL38" s="6">
        <f t="shared" si="96"/>
        <v>10.832225261521007</v>
      </c>
      <c r="CM38" s="6">
        <f>(CL38-$G$53)/$G$54</f>
        <v>0.77977722773739977</v>
      </c>
      <c r="CN38" s="4">
        <f>'a1'!BI40</f>
        <v>31902.454944771976</v>
      </c>
      <c r="CO38" s="6">
        <f>'a2'!AO39/'a2'!$E$7</f>
        <v>0.9511285264266508</v>
      </c>
      <c r="CP38" s="4">
        <f>'a6'!BS39</f>
        <v>12033.645657094859</v>
      </c>
      <c r="CQ38" s="4">
        <f>'a5'!U40</f>
        <v>17109.552522361668</v>
      </c>
      <c r="CR38" s="4">
        <f>'a4'!AB39</f>
        <v>4665.9043766476734</v>
      </c>
      <c r="CS38" s="6">
        <f>'a3'!K36/'a3'!B$4</f>
        <v>1.0768857692509159</v>
      </c>
      <c r="CT38" s="4">
        <f t="shared" si="84"/>
        <v>59035.554977147818</v>
      </c>
      <c r="CU38" s="6">
        <f t="shared" si="37"/>
        <v>0.91666666666666674</v>
      </c>
      <c r="CV38" s="6">
        <f t="shared" si="97"/>
        <v>10.985895168112604</v>
      </c>
      <c r="CW38" s="6">
        <f>(CV38-$G$53)/$G$54</f>
        <v>0.91666666666666663</v>
      </c>
      <c r="CX38" s="4">
        <f>'a1'!BO40</f>
        <v>29699.033759604521</v>
      </c>
      <c r="CY38" s="6">
        <f>'a2'!AS39/'a2'!$E$7</f>
        <v>0.91406805752871345</v>
      </c>
      <c r="CZ38" s="4">
        <f>'a6'!BZ39</f>
        <v>8600.9952870513571</v>
      </c>
      <c r="DA38" s="4">
        <f>'a5'!W40</f>
        <v>17520.119832619686</v>
      </c>
      <c r="DB38" s="4">
        <f>'a4'!AD39</f>
        <v>4343.6422633003167</v>
      </c>
      <c r="DC38" s="6">
        <f>'a3'!L36/'a3'!B$4</f>
        <v>1.1004322826046953</v>
      </c>
      <c r="DD38" s="4">
        <f t="shared" si="85"/>
        <v>53838.001222842344</v>
      </c>
      <c r="DE38" s="6">
        <f t="shared" si="41"/>
        <v>0.79591792102415837</v>
      </c>
      <c r="DF38" s="6">
        <f t="shared" si="98"/>
        <v>10.893734839239482</v>
      </c>
      <c r="DG38" s="6">
        <f>(DF38-$G$53)/$G$54</f>
        <v>0.83457007410149442</v>
      </c>
    </row>
    <row r="39" spans="1:111">
      <c r="A39" s="1">
        <v>2014</v>
      </c>
      <c r="B39" s="4">
        <f>'a1'!G41</f>
        <v>27713.101448365276</v>
      </c>
      <c r="C39" s="6">
        <f>'a2'!E40/'a2'!E$7</f>
        <v>0.93269917096137556</v>
      </c>
      <c r="D39" s="4">
        <f>'a6'!H40</f>
        <v>10429.499953335191</v>
      </c>
      <c r="E39" s="4">
        <f>'a5'!C41</f>
        <v>17206.007799567047</v>
      </c>
      <c r="F39" s="4">
        <f>'a4'!H40</f>
        <v>4130.6900285982556</v>
      </c>
      <c r="G39" s="6">
        <f>'a3'!B37/'a3'!B$4</f>
        <v>1.0903338632323361</v>
      </c>
      <c r="H39" s="4">
        <f t="shared" si="86"/>
        <v>53811.033959084605</v>
      </c>
      <c r="I39" s="6">
        <f t="shared" ref="I39" si="99">(H39-D$53)/D$54</f>
        <v>0.7952914218235565</v>
      </c>
      <c r="J39" s="6">
        <f t="shared" si="87"/>
        <v>10.893233817297645</v>
      </c>
      <c r="K39" s="6">
        <f t="shared" si="88"/>
        <v>0.8341237628227901</v>
      </c>
      <c r="L39" s="4">
        <f>'a1'!M41</f>
        <v>26813.137794881197</v>
      </c>
      <c r="M39" s="6">
        <f>'a2'!I40/'a2'!$E$7</f>
        <v>0.91859039918772689</v>
      </c>
      <c r="N39" s="4">
        <f>'a6'!O40</f>
        <v>12091.358715419952</v>
      </c>
      <c r="O39" s="4">
        <f>'a5'!E41</f>
        <v>17074.883894553077</v>
      </c>
      <c r="P39" s="4">
        <f>'a4'!L40</f>
        <v>3996.5487490134392</v>
      </c>
      <c r="Q39" s="6">
        <f>'a3'!C37/'a3'!B$4</f>
        <v>1.0604064397596553</v>
      </c>
      <c r="R39" s="4">
        <f t="shared" ref="R39" si="100">(L39*M39+N39+O39-P39)*Q39</f>
        <v>52808.224593978732</v>
      </c>
      <c r="S39" s="6">
        <f t="shared" ref="S39" si="101">(R39-D$53)/D$54</f>
        <v>0.7719943134762326</v>
      </c>
      <c r="T39" s="6">
        <f t="shared" si="89"/>
        <v>10.874422226389004</v>
      </c>
      <c r="U39" s="6">
        <f>(T39-$G$53)/$G$54</f>
        <v>0.81736636261368811</v>
      </c>
      <c r="V39" s="4">
        <f>'a1'!S41</f>
        <v>25170.701002996673</v>
      </c>
      <c r="W39" s="6">
        <f>'a2'!M40/'a2'!$E$7</f>
        <v>0.92672362034153166</v>
      </c>
      <c r="X39" s="4">
        <f>'a6'!V40</f>
        <v>10978.836216904583</v>
      </c>
      <c r="Y39" s="4">
        <f>'a5'!G41</f>
        <v>14904.447891027003</v>
      </c>
      <c r="Z39" s="4">
        <f>'a4'!N40</f>
        <v>3751.7404480919085</v>
      </c>
      <c r="AA39" s="6">
        <f>'a3'!D37/'a3'!$B$4</f>
        <v>1.0701107128630922</v>
      </c>
      <c r="AB39" s="4">
        <f t="shared" ref="AB39" si="102">(V39*W39+X39+Y39-Z39)*AA39</f>
        <v>48644.907463419127</v>
      </c>
      <c r="AC39" s="6">
        <f t="shared" ref="AC39" si="103">(AB39-D$53)/D$54</f>
        <v>0.67527278927639012</v>
      </c>
      <c r="AD39" s="6">
        <f t="shared" si="90"/>
        <v>10.792302405124218</v>
      </c>
      <c r="AE39" s="6">
        <f>(AD39-$G$53)/$G$54</f>
        <v>0.74421387292171493</v>
      </c>
      <c r="AF39" s="4">
        <f>'a1'!Y41</f>
        <v>27297.702536219196</v>
      </c>
      <c r="AG39" s="6">
        <f>'a2'!Q40/'a2'!$E$7</f>
        <v>0.90405356133822268</v>
      </c>
      <c r="AH39" s="4">
        <f>'a6'!AC40</f>
        <v>12671.453475662751</v>
      </c>
      <c r="AI39" s="4">
        <f>'a5'!I41</f>
        <v>19517.856757504953</v>
      </c>
      <c r="AJ39" s="4">
        <f>'a4'!P40</f>
        <v>4068.7740374382838</v>
      </c>
      <c r="AK39" s="6">
        <f>'a3'!E37/'a3'!B$4</f>
        <v>1.0717551854864125</v>
      </c>
      <c r="AL39" s="4">
        <f t="shared" ref="AL39" si="104">(AF39*AG39+AH39+AI39-AJ39)*AK39</f>
        <v>56587.732138805273</v>
      </c>
      <c r="AM39" s="6">
        <f t="shared" ref="AM39" si="105">(AL39-D$53)/D$54</f>
        <v>0.85979923416727111</v>
      </c>
      <c r="AN39" s="6">
        <f t="shared" si="91"/>
        <v>10.943547494034103</v>
      </c>
      <c r="AO39" s="6">
        <f>(AN39-$G$53)/$G$54</f>
        <v>0.87894327974503739</v>
      </c>
      <c r="AP39" s="4">
        <f>'a1'!AE41</f>
        <v>26113.933880924171</v>
      </c>
      <c r="AQ39" s="6">
        <f>'a2'!U40/'a2'!$E$7</f>
        <v>0.90867221409395138</v>
      </c>
      <c r="AR39" s="4">
        <f>'a6'!AJ40</f>
        <v>10755.043944423642</v>
      </c>
      <c r="AS39" s="4">
        <f>'a5'!K41</f>
        <v>15999.534445237907</v>
      </c>
      <c r="AT39" s="4">
        <f>'a4'!R40</f>
        <v>3892.3310871714252</v>
      </c>
      <c r="AU39" s="6">
        <f>'a3'!F37/'a3'!B$4</f>
        <v>1.0685148959148336</v>
      </c>
      <c r="AV39" s="4">
        <f t="shared" ref="AV39" si="106">(AP39*AQ39+AR39+AS39-AT39)*AU39</f>
        <v>49783.448299438409</v>
      </c>
      <c r="AW39" s="6">
        <f t="shared" ref="AW39" si="107">(AV39-D$53)/D$54</f>
        <v>0.7017231896591124</v>
      </c>
      <c r="AX39" s="6">
        <f t="shared" si="92"/>
        <v>10.815437844302675</v>
      </c>
      <c r="AY39" s="6">
        <f>(AX39-$G$53)/$G$54</f>
        <v>0.76482296522069038</v>
      </c>
      <c r="AZ39" s="4">
        <f>'a1'!AK41</f>
        <v>24645.506297410127</v>
      </c>
      <c r="BA39" s="6">
        <f>'a2'!Y40/'a2'!$E$7</f>
        <v>0.90549061536546982</v>
      </c>
      <c r="BB39" s="4">
        <f>'a6'!AQ40</f>
        <v>9797.0662081259597</v>
      </c>
      <c r="BC39" s="4">
        <f>'a5'!M41</f>
        <v>17075.271725812734</v>
      </c>
      <c r="BD39" s="4">
        <f>'a4'!T40</f>
        <v>3673.4591868811785</v>
      </c>
      <c r="BE39" s="6">
        <f>'a3'!G37/'a3'!B$4</f>
        <v>1.0940032770439181</v>
      </c>
      <c r="BF39" s="4">
        <f t="shared" ref="BF39" si="108">(AZ39*BA39+BB39+BC39-BD39)*BE39</f>
        <v>49793.726986017187</v>
      </c>
      <c r="BG39" s="6">
        <f t="shared" ref="BG39" si="109">(BF39-D$53)/D$54</f>
        <v>0.70196198247779396</v>
      </c>
      <c r="BH39" s="6">
        <f t="shared" si="93"/>
        <v>10.815644290942394</v>
      </c>
      <c r="BI39" s="6">
        <f>(BH39-$G$53)/$G$54</f>
        <v>0.76500686827176156</v>
      </c>
      <c r="BJ39" s="4">
        <f>'a1'!AQ41</f>
        <v>27599.476431943502</v>
      </c>
      <c r="BK39" s="6">
        <f>'a2'!AC40/'a2'!$E$7</f>
        <v>0.94668658490681024</v>
      </c>
      <c r="BL39" s="4">
        <f>'a6'!AX40</f>
        <v>10227.077092333202</v>
      </c>
      <c r="BM39" s="4">
        <f>'a5'!O41</f>
        <v>16452.973876530021</v>
      </c>
      <c r="BN39" s="4">
        <f>'a4'!V40</f>
        <v>4113.7540056414882</v>
      </c>
      <c r="BO39" s="6">
        <f>'a3'!H37/'a3'!B$4</f>
        <v>1.0946901754655112</v>
      </c>
      <c r="BP39" s="4">
        <f t="shared" ref="BP39" si="110">(BJ39*BK39+BL39+BM39-BN39)*BO39</f>
        <v>53305.22769706793</v>
      </c>
      <c r="BQ39" s="6">
        <f t="shared" ref="BQ39" si="111">(BP39-D$53)/D$54</f>
        <v>0.78354061085290583</v>
      </c>
      <c r="BR39" s="6">
        <f t="shared" si="94"/>
        <v>10.883789685964757</v>
      </c>
      <c r="BS39" s="6">
        <f>(BR39-$G$53)/$G$54</f>
        <v>0.82571091304622868</v>
      </c>
      <c r="BT39" s="4">
        <f>'a1'!AW41</f>
        <v>26057.573490012044</v>
      </c>
      <c r="BU39" s="6">
        <f>'a2'!AG40/'a2'!$E$7</f>
        <v>0.95995978404947879</v>
      </c>
      <c r="BV39" s="4">
        <f>'a6'!BE40</f>
        <v>11927.60176255582</v>
      </c>
      <c r="BW39" s="4">
        <f>'a5'!Q41</f>
        <v>15869.795588667888</v>
      </c>
      <c r="BX39" s="4">
        <f>'a4'!X40</f>
        <v>3883.9304646289652</v>
      </c>
      <c r="BY39" s="6">
        <f>'a3'!I37/'a3'!B$4</f>
        <v>1.0552750931587584</v>
      </c>
      <c r="BZ39" s="4">
        <f t="shared" ref="BZ39" si="112">(BT39*BU39+BV39+BW39-BX39)*BY39</f>
        <v>51632.172102457946</v>
      </c>
      <c r="CA39" s="6">
        <f t="shared" ref="CA39" si="113">(BZ39-D$53)/D$54</f>
        <v>0.74467244825391565</v>
      </c>
      <c r="CB39" s="6">
        <f t="shared" si="95"/>
        <v>10.851900247538007</v>
      </c>
      <c r="CC39" s="6">
        <f>(CB39-$G$53)/$G$54</f>
        <v>0.79730374191669284</v>
      </c>
      <c r="CD39" s="4">
        <f>'a1'!BC41</f>
        <v>27763.050852592438</v>
      </c>
      <c r="CE39" s="6">
        <f>'a2'!AK40/'a2'!$E$7</f>
        <v>0.95029027128700094</v>
      </c>
      <c r="CF39" s="4">
        <f>'a6'!BL40</f>
        <v>9333.1408533824924</v>
      </c>
      <c r="CG39" s="4">
        <f>'a5'!S41</f>
        <v>12438.623732186483</v>
      </c>
      <c r="CH39" s="4">
        <f>'a4'!Z40</f>
        <v>4138.1350814863263</v>
      </c>
      <c r="CI39" s="6">
        <f>'a3'!J37/'a3'!B$4</f>
        <v>1.0601882695088949</v>
      </c>
      <c r="CJ39" s="4">
        <f t="shared" ref="CJ39" si="114">(CD39*CE39+CF39+CG39-CH39)*CI39</f>
        <v>46665.868809528532</v>
      </c>
      <c r="CK39" s="6">
        <f t="shared" ref="CK39" si="115">(CJ39-D$53)/D$54</f>
        <v>0.62929607670513943</v>
      </c>
      <c r="CL39" s="6">
        <f t="shared" si="96"/>
        <v>10.750768315838503</v>
      </c>
      <c r="CM39" s="6">
        <f>(CL39-$G$53)/$G$54</f>
        <v>0.7072152288484157</v>
      </c>
      <c r="CN39" s="4">
        <f>'a1'!BI41</f>
        <v>32228.905502855327</v>
      </c>
      <c r="CO39" s="6">
        <f>'a2'!AO40/'a2'!$E$7</f>
        <v>0.95590313959382767</v>
      </c>
      <c r="CP39" s="4">
        <f>'a6'!BS40</f>
        <v>11342.495602053577</v>
      </c>
      <c r="CQ39" s="4">
        <f>'a5'!U41</f>
        <v>17108.768786652097</v>
      </c>
      <c r="CR39" s="4">
        <f>'a4'!AB40</f>
        <v>4803.7791382289615</v>
      </c>
      <c r="CS39" s="6">
        <f>'a3'!K37/'a3'!B$4</f>
        <v>1.0789210244415826</v>
      </c>
      <c r="CT39" s="4">
        <f t="shared" ref="CT39" si="116">(CN39*CO39+CP39+CQ39-CR39)*CS39</f>
        <v>58752.857156020793</v>
      </c>
      <c r="CU39" s="6">
        <f t="shared" ref="CU39" si="117">(CT39-D$53)/D$54</f>
        <v>0.91009907565932369</v>
      </c>
      <c r="CV39" s="6">
        <f t="shared" si="97"/>
        <v>10.981095063266794</v>
      </c>
      <c r="CW39" s="6">
        <f>(CV39-$G$53)/$G$54</f>
        <v>0.91239072433209589</v>
      </c>
      <c r="CX39" s="4">
        <f>'a1'!BO41</f>
        <v>30422.892302650798</v>
      </c>
      <c r="CY39" s="6">
        <f>'a2'!AS40/'a2'!$E$7</f>
        <v>0.91268789250674898</v>
      </c>
      <c r="CZ39" s="4">
        <f>'a6'!BZ40</f>
        <v>8866.5379514732886</v>
      </c>
      <c r="DA39" s="4">
        <f>'a5'!W41</f>
        <v>17569.106967359621</v>
      </c>
      <c r="DB39" s="4">
        <f>'a4'!AD40</f>
        <v>4534.5894651964718</v>
      </c>
      <c r="DC39" s="6">
        <f>'a3'!L37/'a3'!B$4</f>
        <v>1.1034042265926753</v>
      </c>
      <c r="DD39" s="4">
        <f t="shared" ref="DD39" si="118">(CX39*CY39+CZ39+DA39-DB39)*DC39</f>
        <v>54803.506976709898</v>
      </c>
      <c r="DE39" s="6">
        <f t="shared" ref="DE39" si="119">(DD39-D$53)/D$54</f>
        <v>0.81834839778326018</v>
      </c>
      <c r="DF39" s="6">
        <f t="shared" si="98"/>
        <v>10.911509466813818</v>
      </c>
      <c r="DG39" s="6">
        <f>(DF39-$G$53)/$G$54</f>
        <v>0.85040374544154507</v>
      </c>
    </row>
    <row r="41" spans="1:111">
      <c r="B41" s="1" t="s">
        <v>666</v>
      </c>
      <c r="L41" s="1" t="s">
        <v>666</v>
      </c>
      <c r="V41" s="1" t="s">
        <v>666</v>
      </c>
      <c r="AF41" s="1" t="s">
        <v>666</v>
      </c>
      <c r="AP41" s="1" t="s">
        <v>666</v>
      </c>
      <c r="AZ41" s="1" t="s">
        <v>666</v>
      </c>
      <c r="BJ41" s="1" t="s">
        <v>666</v>
      </c>
      <c r="BT41" s="1" t="s">
        <v>666</v>
      </c>
      <c r="CD41" s="1" t="s">
        <v>666</v>
      </c>
      <c r="CN41" s="1" t="s">
        <v>666</v>
      </c>
      <c r="CX41" s="1" t="s">
        <v>666</v>
      </c>
    </row>
    <row r="42" spans="1:111" s="5" customFormat="1">
      <c r="A42" s="5" t="s">
        <v>1095</v>
      </c>
      <c r="B42" s="5">
        <f>(POWER(B39/B6, 1/33)-1)*100</f>
        <v>1.7399487754873766</v>
      </c>
      <c r="D42" s="5">
        <f>(POWER(D39/D6, 1/33)-1)*100</f>
        <v>0.67222778902928937</v>
      </c>
      <c r="E42" s="5">
        <f>(POWER(E39/E6, 1/33)-1)*100</f>
        <v>2.2496538833362445</v>
      </c>
      <c r="F42" s="5">
        <f>(POWER(F39/F6, 1/33)-1)*100</f>
        <v>2.287080457638857</v>
      </c>
      <c r="H42" s="5">
        <f>(POWER(H39/H6, 1/33)-1)*100</f>
        <v>1.7511766250609906</v>
      </c>
      <c r="J42" s="5">
        <f>(POWER(J39/J6, 1/33)-1)*100</f>
        <v>0.16384452745348277</v>
      </c>
      <c r="L42" s="5">
        <f>(POWER(L39/L6, 1/33)-1)*100</f>
        <v>2.7730579968135549</v>
      </c>
      <c r="N42" s="5">
        <f>(POWER(N39/N6, 1/33)-1)*100</f>
        <v>2.2166272625061545</v>
      </c>
      <c r="O42" s="5">
        <f>(POWER(O39/O6, 1/33)-1)*100</f>
        <v>3.1024516007447378</v>
      </c>
      <c r="P42" s="5">
        <f>(POWER(P39/P6, 1/33)-1)*100</f>
        <v>3.3257454787557261</v>
      </c>
      <c r="R42" s="5">
        <f>(POWER(R39/R6, 1/33)-1)*100</f>
        <v>2.5284479661684456</v>
      </c>
      <c r="T42" s="5">
        <f>(POWER(T39/T6, 1/33)-1)*100</f>
        <v>0.23907373278202471</v>
      </c>
      <c r="V42" s="5">
        <f>(POWER(V39/V6, 1/33)-1)*100</f>
        <v>2.0362141776032905</v>
      </c>
      <c r="W42" s="6"/>
      <c r="X42" s="5">
        <f>(POWER(X39/X6, 1/33)-1)*100</f>
        <v>1.1646845576014364</v>
      </c>
      <c r="Y42" s="5">
        <f>(POWER(Y39/Y6, 1/33)-1)*100</f>
        <v>2.0804609790167961</v>
      </c>
      <c r="Z42" s="5">
        <f>(POWER(Z39/Z6, 1/33)-1)*100</f>
        <v>2.5849391000676736</v>
      </c>
      <c r="AA42" s="6"/>
      <c r="AB42" s="5">
        <f>(POWER(AB39/AB6, 1/33)-1)*100</f>
        <v>1.7488086766767497</v>
      </c>
      <c r="AC42" s="6"/>
      <c r="AD42" s="6">
        <f>(POWER(AD39/AD6, 1/33)-1)*100</f>
        <v>0.16519259246277063</v>
      </c>
      <c r="AE42" s="6"/>
      <c r="AF42" s="5">
        <f>(POWER(AF39/AF6, 1/33)-1)*100</f>
        <v>2.0766034497732289</v>
      </c>
      <c r="AG42" s="6"/>
      <c r="AH42" s="5">
        <f>(POWER(AH39/AH6, 1/33)-1)*100</f>
        <v>0.35601177960518093</v>
      </c>
      <c r="AI42" s="5">
        <f>(POWER(AI39/AI6, 1/33)-1)*100</f>
        <v>3.1447428456488291</v>
      </c>
      <c r="AJ42" s="5">
        <f>(POWER(AJ39/AJ6, 1/33)-1)*100</f>
        <v>2.6255455755160861</v>
      </c>
      <c r="AK42" s="6"/>
      <c r="AL42" s="5">
        <f>(POWER(AL39/AL6, 1/33)-1)*100</f>
        <v>1.8920632261787418</v>
      </c>
      <c r="AM42" s="6"/>
      <c r="AN42" s="6">
        <f>(POWER(AN39/AN6, 1/33)-1)*100</f>
        <v>0.17646422246258009</v>
      </c>
      <c r="AO42" s="6"/>
      <c r="AP42" s="5">
        <f>(POWER(AP39/AP6, 1/33)-1)*100</f>
        <v>2.3313553455424296</v>
      </c>
      <c r="AQ42" s="6"/>
      <c r="AR42" s="5">
        <f>(POWER(AR39/AR6, 1/33)-1)*100</f>
        <v>0.92923882334312591</v>
      </c>
      <c r="AS42" s="5">
        <f>(POWER(AS39/AS6, 1/33)-1)*100</f>
        <v>3.1440478182860332</v>
      </c>
      <c r="AT42" s="5">
        <f>(POWER(AT39/AT6, 1/33)-1)*100</f>
        <v>2.8816674624730254</v>
      </c>
      <c r="AU42" s="6"/>
      <c r="AV42" s="5">
        <f>(POWER(AV39/AV6, 1/33)-1)*100</f>
        <v>2.1264655075883931</v>
      </c>
      <c r="AW42" s="6"/>
      <c r="AX42" s="6">
        <f>(POWER(AX39/AX6, 1/33)-1)*100</f>
        <v>0.20128116535327312</v>
      </c>
      <c r="AY42" s="6"/>
      <c r="AZ42" s="5">
        <f>(POWER(AZ39/AZ6, 1/33)-1)*100</f>
        <v>1.809301653062767</v>
      </c>
      <c r="BA42" s="6"/>
      <c r="BB42" s="5">
        <f>(POWER(BB39/BB6, 1/33)-1)*100</f>
        <v>0.69842888936477721</v>
      </c>
      <c r="BC42" s="5">
        <f>(POWER(BC39/BC6, 1/33)-1)*100</f>
        <v>2.4879575213807348</v>
      </c>
      <c r="BD42" s="5">
        <f>(POWER(BD39/BD6, 1/33)-1)*100</f>
        <v>2.3568062974284709</v>
      </c>
      <c r="BE42" s="6"/>
      <c r="BF42" s="5">
        <f>(POWER(BF39/BF6, 1/33)-1)*100</f>
        <v>1.849853629446141</v>
      </c>
      <c r="BG42" s="6"/>
      <c r="BH42" s="6">
        <f>(POWER(BH39/BH6, 1/33)-1)*100</f>
        <v>0.17454782931525248</v>
      </c>
      <c r="BI42" s="6"/>
      <c r="BJ42" s="5">
        <f>(POWER(BJ39/BJ6, 1/33)-1)*100</f>
        <v>1.579437191648525</v>
      </c>
      <c r="BK42" s="6"/>
      <c r="BL42" s="5">
        <f>(POWER(BL39/BL6, 1/33)-1)*100</f>
        <v>0.87733469097743821</v>
      </c>
      <c r="BM42" s="5">
        <f>(POWER(BM39/BM6, 1/33)-1)*100</f>
        <v>2.1009805341604126</v>
      </c>
      <c r="BN42" s="5">
        <f>(POWER(BN39/BN6, 1/33)-1)*100</f>
        <v>2.1257056831465171</v>
      </c>
      <c r="BO42" s="6"/>
      <c r="BP42" s="5">
        <f>(POWER(BP39/BP6, 1/33)-1)*100</f>
        <v>1.7141975788281139</v>
      </c>
      <c r="BQ42" s="6"/>
      <c r="BR42" s="6">
        <f>(POWER(BR39/BR6, 1/33)-1)*100</f>
        <v>0.16046174685371284</v>
      </c>
      <c r="BS42" s="6"/>
      <c r="BT42" s="5">
        <f>(POWER(BT39/BT6, 1/33)-1)*100</f>
        <v>1.6337580847312738</v>
      </c>
      <c r="BU42" s="6"/>
      <c r="BV42" s="5">
        <f>(POWER(BV39/BV6, 1/33)-1)*100</f>
        <v>1.0361369113500718</v>
      </c>
      <c r="BW42" s="5">
        <f>(POWER(BW39/BW6, 1/33)-1)*100</f>
        <v>2.4185238778064111</v>
      </c>
      <c r="BX42" s="5">
        <f>(POWER(BX39/BX6, 1/33)-1)*100</f>
        <v>2.1803187002372271</v>
      </c>
      <c r="BY42" s="6"/>
      <c r="BZ42" s="5">
        <f>(POWER(BZ39/BZ6, 1/33)-1)*100</f>
        <v>1.775590886806877</v>
      </c>
      <c r="CA42" s="6"/>
      <c r="CB42" s="6">
        <f>(POWER(CB39/CB6, 1/33)-1)*100</f>
        <v>0.16682511730694571</v>
      </c>
      <c r="CC42" s="6"/>
      <c r="CD42" s="5">
        <f>(POWER(CD39/CD6, 1/33)-1)*100</f>
        <v>1.9772812759376368</v>
      </c>
      <c r="CE42" s="6"/>
      <c r="CF42" s="5">
        <f>(POWER(CF39/CF6, 1/33)-1)*100</f>
        <v>-0.13479859089468027</v>
      </c>
      <c r="CG42" s="5">
        <f>(POWER(CG39/CG6, 1/33)-1)*100</f>
        <v>1.2593261377207954</v>
      </c>
      <c r="CH42" s="5">
        <f>(POWER(CH39/CH6, 1/33)-1)*100</f>
        <v>2.5256892721797541</v>
      </c>
      <c r="CI42" s="6"/>
      <c r="CJ42" s="5">
        <f>(POWER(CJ39/CJ6, 1/33)-1)*100</f>
        <v>1.2486320799505624</v>
      </c>
      <c r="CK42" s="6"/>
      <c r="CL42" s="6">
        <f>(POWER(CL39/CL6, 1/33)-1)*100</f>
        <v>0.11774939473054857</v>
      </c>
      <c r="CM42" s="6"/>
      <c r="CN42" s="5">
        <f>(POWER(CN39/CN6, 1/33)-1)*100</f>
        <v>1.696285094850003</v>
      </c>
      <c r="CO42" s="6"/>
      <c r="CP42" s="5">
        <f>(POWER(CP39/CP6, 1/33)-1)*100</f>
        <v>0.32923319666409157</v>
      </c>
      <c r="CQ42" s="5">
        <f>(POWER(CQ39/CQ6, 1/33)-1)*100</f>
        <v>1.4526380080764678</v>
      </c>
      <c r="CR42" s="5">
        <f>(POWER(CR39/CR6, 1/33)-1)*100</f>
        <v>2.2431819647834361</v>
      </c>
      <c r="CS42" s="6"/>
      <c r="CT42" s="5">
        <f>(POWER(CT39/CT6, 1/33)-1)*100</f>
        <v>1.4560918783392829</v>
      </c>
      <c r="CU42" s="6"/>
      <c r="CV42" s="6">
        <f>(POWER(CV39/CV6, 1/33)-1)*100</f>
        <v>0.13467944610521254</v>
      </c>
      <c r="CW42" s="6"/>
      <c r="CX42" s="5">
        <f>(POWER(CX39/CX6, 1/33)-1)*100</f>
        <v>1.5322869014087859</v>
      </c>
      <c r="CY42" s="6"/>
      <c r="CZ42" s="5">
        <f>(POWER(CZ39/CZ6, 1/33)-1)*100</f>
        <v>0.19838132511211803</v>
      </c>
      <c r="DA42" s="5">
        <f>(POWER(DA39/DA6, 1/33)-1)*100</f>
        <v>1.9135425667689443</v>
      </c>
      <c r="DB42" s="5">
        <f>(POWER(DB39/DB6, 1/33)-1)*100</f>
        <v>2.0783018305851497</v>
      </c>
      <c r="DC42" s="6"/>
      <c r="DD42" s="5">
        <f>(POWER(DD39/DD6, 1/33)-1)*100</f>
        <v>1.5118846530837171</v>
      </c>
      <c r="DE42" s="6"/>
      <c r="DF42" s="6">
        <f>(POWER(DF39/DF6, 1/33)-1)*100</f>
        <v>0.14083907036641641</v>
      </c>
      <c r="DG42" s="6"/>
    </row>
    <row r="43" spans="1:111">
      <c r="B43" s="1" t="s">
        <v>665</v>
      </c>
      <c r="L43" s="1" t="s">
        <v>665</v>
      </c>
      <c r="V43" s="1" t="s">
        <v>665</v>
      </c>
      <c r="AF43" s="1" t="s">
        <v>665</v>
      </c>
      <c r="AP43" s="1" t="s">
        <v>665</v>
      </c>
      <c r="AZ43" s="1" t="s">
        <v>665</v>
      </c>
      <c r="BJ43" s="1" t="s">
        <v>665</v>
      </c>
      <c r="BT43" s="1" t="s">
        <v>665</v>
      </c>
      <c r="CD43" s="1" t="s">
        <v>665</v>
      </c>
      <c r="CN43" s="1" t="s">
        <v>665</v>
      </c>
      <c r="CX43" s="1" t="s">
        <v>665</v>
      </c>
    </row>
    <row r="44" spans="1:111" s="6" customFormat="1">
      <c r="A44" s="6" t="s">
        <v>1095</v>
      </c>
      <c r="C44" s="6">
        <f>C39-C6</f>
        <v>-6.7300829038624443E-2</v>
      </c>
      <c r="G44" s="6">
        <f>G39-G6</f>
        <v>9.0333863232336054E-2</v>
      </c>
      <c r="I44" s="6">
        <f>I39-I6</f>
        <v>0.54518730650341241</v>
      </c>
      <c r="K44" s="6">
        <f>K39-K6</f>
        <v>0.51032851322475536</v>
      </c>
      <c r="M44" s="6">
        <f>M39-M6</f>
        <v>-0.22448069134048843</v>
      </c>
      <c r="Q44" s="6">
        <f>Q39-Q6</f>
        <v>6.0406439759655317E-2</v>
      </c>
      <c r="S44" s="6">
        <f>S39-S6</f>
        <v>0.68866098014289923</v>
      </c>
      <c r="U44" s="6">
        <f>U39-U6</f>
        <v>0.73403302928035474</v>
      </c>
      <c r="W44" s="6">
        <f>W39-W6</f>
        <v>-0.12624156112406926</v>
      </c>
      <c r="AA44" s="6">
        <f>AA39-AA6</f>
        <v>5.5560448312827582E-2</v>
      </c>
      <c r="AC44" s="6">
        <f>AC39-AC6</f>
        <v>0.49235702135212167</v>
      </c>
      <c r="AE44" s="6">
        <f>AE39-AE6</f>
        <v>0.50964439225751623</v>
      </c>
      <c r="AG44" s="6">
        <f>AG39-AG6</f>
        <v>-0.13027718253461551</v>
      </c>
      <c r="AK44" s="6">
        <f>AK39-AK6</f>
        <v>8.498269871392572E-2</v>
      </c>
      <c r="AM44" s="6">
        <f>AM39-AM6</f>
        <v>0.60640748110886267</v>
      </c>
      <c r="AO44" s="6">
        <f>AO39-AO6</f>
        <v>0.55100325599474953</v>
      </c>
      <c r="AQ44" s="6">
        <f>AQ39-AQ6</f>
        <v>-0.14525811864301996</v>
      </c>
      <c r="AU44" s="6">
        <f>AU39-AU6</f>
        <v>7.5128652528590245E-2</v>
      </c>
      <c r="AW44" s="6">
        <f>AW39-AW6</f>
        <v>0.57899114521541606</v>
      </c>
      <c r="AY44" s="6">
        <f>AY39-AY6</f>
        <v>0.61855202916966778</v>
      </c>
      <c r="BA44" s="6">
        <f>BA39-BA6</f>
        <v>-9.9300121882729853E-2</v>
      </c>
      <c r="BE44" s="6">
        <f>BE39-BE6</f>
        <v>0.10061703365767471</v>
      </c>
      <c r="BG44" s="6">
        <f>BG39-BG6</f>
        <v>0.52502158672079735</v>
      </c>
      <c r="BI44" s="6">
        <f>BI39-BI6</f>
        <v>0.53882301522800324</v>
      </c>
      <c r="BK44" s="6">
        <f>BK39-BK6</f>
        <v>-5.0290370478118129E-2</v>
      </c>
      <c r="BO44" s="6">
        <f>BO39-BO6</f>
        <v>9.0721921497256997E-2</v>
      </c>
      <c r="BQ44" s="6">
        <f>BQ39-BQ6</f>
        <v>0.53163581195102494</v>
      </c>
      <c r="BS44" s="6">
        <f>BS39-BS6</f>
        <v>0.49964312635585728</v>
      </c>
      <c r="BU44" s="6">
        <f>BU39-BU6</f>
        <v>-3.8741511051752608E-2</v>
      </c>
      <c r="BY44" s="6">
        <f>BY39-BY6</f>
        <v>6.0566098449763572E-2</v>
      </c>
      <c r="CA44" s="6">
        <f>CA39-CA6</f>
        <v>0.52844610336793152</v>
      </c>
      <c r="CC44" s="6">
        <f>CC39-CC6</f>
        <v>0.51738107851022708</v>
      </c>
      <c r="CE44" s="6">
        <f>CE39-CE6</f>
        <v>-4.8335659510063356E-2</v>
      </c>
      <c r="CI44" s="6">
        <f>CI39-CI6</f>
        <v>5.0929010249635587E-2</v>
      </c>
      <c r="CK44" s="6">
        <f>CK39-CK6</f>
        <v>0.36428645968256018</v>
      </c>
      <c r="CM44" s="6">
        <f>CM39-CM6</f>
        <v>0.36478097188342601</v>
      </c>
      <c r="CO44" s="6">
        <f>CO39-CO6</f>
        <v>-1.7862235106279822E-2</v>
      </c>
      <c r="CS44" s="6">
        <f>CS39-CS6</f>
        <v>8.0243775764333836E-2</v>
      </c>
      <c r="CU44" s="6">
        <f>CU39-CU6</f>
        <v>0.51783768430539556</v>
      </c>
      <c r="CW44" s="6">
        <f>CW39-CW6</f>
        <v>0.42495308800758846</v>
      </c>
      <c r="CY44" s="6">
        <f>CY39-CY6</f>
        <v>-5.0066101002362751E-2</v>
      </c>
      <c r="DC44" s="6">
        <f>DC39-DC6</f>
        <v>9.5467718656167211E-2</v>
      </c>
      <c r="DE44" s="6">
        <f>DE39-DE6</f>
        <v>0.497234871903943</v>
      </c>
      <c r="DG44" s="6">
        <f>DG39-DG6</f>
        <v>0.44111435857970382</v>
      </c>
    </row>
    <row r="45" spans="1:111">
      <c r="B45" s="1" t="s">
        <v>381</v>
      </c>
      <c r="L45" s="1" t="s">
        <v>301</v>
      </c>
      <c r="V45" s="1" t="s">
        <v>301</v>
      </c>
      <c r="AF45" s="1" t="s">
        <v>301</v>
      </c>
      <c r="AP45" s="1" t="s">
        <v>301</v>
      </c>
      <c r="AZ45" s="1" t="s">
        <v>301</v>
      </c>
      <c r="BJ45" s="1" t="s">
        <v>301</v>
      </c>
      <c r="BT45" s="1" t="s">
        <v>301</v>
      </c>
      <c r="CD45" s="1" t="s">
        <v>301</v>
      </c>
      <c r="CN45" s="1" t="s">
        <v>301</v>
      </c>
      <c r="CX45" s="1" t="s">
        <v>301</v>
      </c>
    </row>
    <row r="46" spans="1:111">
      <c r="B46" s="1" t="s">
        <v>377</v>
      </c>
    </row>
    <row r="47" spans="1:111">
      <c r="B47" s="1" t="s">
        <v>1120</v>
      </c>
    </row>
    <row r="48" spans="1:111">
      <c r="C48" s="1" t="s">
        <v>479</v>
      </c>
      <c r="D48" s="1">
        <f>MAX(H6:H39,R6:R39,AB6:AB39,AL6:AL39,AV6:AV39,BF6:BF39,BP6:BP39,BZ6:BZ39,CJ6:CJ39,CT6:CT39,DD6:DD39)</f>
        <v>59035.554977147818</v>
      </c>
      <c r="F48" s="1" t="s">
        <v>479</v>
      </c>
      <c r="G48" s="1">
        <f>MAX(J6:J39,T6:T39,AD6:AD39,AN6:AN39,AX6:AX39,BH6:BH39,BR6:BR39,CB6:CB39,CL6:CL39,CV6:CV39,DF6:DF39)</f>
        <v>10.985895168112604</v>
      </c>
    </row>
    <row r="49" spans="3:7">
      <c r="C49" s="1" t="s">
        <v>480</v>
      </c>
      <c r="D49" s="1">
        <f>MIN(H6:H39,R6:R39,AB6:AB39,AL6:AL39,AV6:AV39,BF6:BF39,BP6:BP39,BZ6:BZ39,CJ6:CJ39,CT6:CT39,DD6:DD39)</f>
        <v>23165.24616186706</v>
      </c>
      <c r="F49" s="1" t="s">
        <v>480</v>
      </c>
      <c r="G49" s="1">
        <f>MIN(J6:J39,T6:T39,AD6:AD39,AN6:AN39,AX6:AX39,BH6:BH39,BR6:BR39,CB6:CB39,CL6:CL39,CV6:CV39,DF6:DF39)</f>
        <v>10.050408424250884</v>
      </c>
    </row>
    <row r="50" spans="3:7">
      <c r="C50" s="1" t="s">
        <v>481</v>
      </c>
      <c r="D50" s="1">
        <f>D48-D49</f>
        <v>35870.308815280761</v>
      </c>
      <c r="F50" s="1" t="s">
        <v>481</v>
      </c>
      <c r="G50" s="1">
        <f>G48-G49</f>
        <v>0.93548674386171982</v>
      </c>
    </row>
    <row r="51" spans="3:7">
      <c r="C51" s="1" t="s">
        <v>482</v>
      </c>
      <c r="D51" s="1">
        <f>D50/10</f>
        <v>3587.030881528076</v>
      </c>
      <c r="F51" s="1" t="s">
        <v>482</v>
      </c>
      <c r="G51" s="1">
        <f>G50/10</f>
        <v>9.3548674386171982E-2</v>
      </c>
    </row>
    <row r="52" spans="3:7">
      <c r="C52" s="1" t="s">
        <v>483</v>
      </c>
      <c r="D52" s="1">
        <f>D48+D51</f>
        <v>62622.585858675891</v>
      </c>
      <c r="F52" s="1" t="s">
        <v>483</v>
      </c>
      <c r="G52" s="1">
        <f>G48+G51</f>
        <v>11.079443842498776</v>
      </c>
    </row>
    <row r="53" spans="3:7">
      <c r="C53" s="1" t="s">
        <v>484</v>
      </c>
      <c r="D53" s="1">
        <f>D49-D51</f>
        <v>19578.215280338984</v>
      </c>
      <c r="F53" s="1" t="s">
        <v>484</v>
      </c>
      <c r="G53" s="1">
        <f>G49-G51</f>
        <v>9.9568597498647122</v>
      </c>
    </row>
    <row r="54" spans="3:7">
      <c r="C54" s="1" t="s">
        <v>485</v>
      </c>
      <c r="D54" s="1">
        <f>D52-D53</f>
        <v>43044.370578336908</v>
      </c>
      <c r="F54" s="1" t="s">
        <v>485</v>
      </c>
      <c r="G54" s="1">
        <f>G52-G53</f>
        <v>1.1225840926340638</v>
      </c>
    </row>
  </sheetData>
  <phoneticPr fontId="2" type="noConversion"/>
  <pageMargins left="0.15748031496062992" right="0.15748031496062992" top="0.39370078740157483" bottom="0.39370078740157483" header="0.51181102362204722" footer="0.51181102362204722"/>
  <pageSetup scale="80" orientation="landscape" r:id="rId1"/>
  <headerFooter alignWithMargins="0"/>
  <colBreaks count="10" manualBreakCount="10">
    <brk id="11" max="45" man="1"/>
    <brk id="21" max="1048575" man="1"/>
    <brk id="31" max="45" man="1"/>
    <brk id="41" max="1048575" man="1"/>
    <brk id="51" max="45" man="1"/>
    <brk id="61" max="1048575" man="1"/>
    <brk id="71" max="45" man="1"/>
    <brk id="81" max="1048575" man="1"/>
    <brk id="91" max="45" man="1"/>
    <brk id="101" max="1048575" man="1"/>
  </colBreaks>
</worksheet>
</file>

<file path=xl/worksheets/sheet20.xml><?xml version="1.0" encoding="utf-8"?>
<worksheet xmlns="http://schemas.openxmlformats.org/spreadsheetml/2006/main" xmlns:r="http://schemas.openxmlformats.org/officeDocument/2006/relationships">
  <dimension ref="A1:K79"/>
  <sheetViews>
    <sheetView view="pageBreakPreview" topLeftCell="A28" zoomScale="85" zoomScaleSheetLayoutView="85" workbookViewId="0">
      <selection activeCell="O54" sqref="O54"/>
    </sheetView>
  </sheetViews>
  <sheetFormatPr defaultRowHeight="12.75"/>
  <cols>
    <col min="1" max="1" width="9.375" style="1" customWidth="1"/>
    <col min="2" max="11" width="12" style="1" customWidth="1"/>
    <col min="12" max="19" width="9" style="1"/>
    <col min="20" max="20" width="0" style="1" hidden="1" customWidth="1"/>
    <col min="21" max="16384" width="9" style="1"/>
  </cols>
  <sheetData>
    <row r="1" spans="1:11" ht="31.5" customHeight="1">
      <c r="A1" s="1" t="s">
        <v>618</v>
      </c>
    </row>
    <row r="2" spans="1:11" s="3" customFormat="1" ht="56.25" customHeight="1">
      <c r="B2" s="3" t="s">
        <v>595</v>
      </c>
      <c r="C2" s="3" t="s">
        <v>596</v>
      </c>
      <c r="D2" s="3" t="s">
        <v>615</v>
      </c>
      <c r="E2" s="3" t="s">
        <v>597</v>
      </c>
      <c r="F2" s="3" t="s">
        <v>598</v>
      </c>
      <c r="G2" s="3" t="s">
        <v>599</v>
      </c>
      <c r="H2" s="3" t="s">
        <v>600</v>
      </c>
      <c r="I2" s="3" t="s">
        <v>600</v>
      </c>
      <c r="J2" s="3" t="s">
        <v>601</v>
      </c>
      <c r="K2" s="3" t="s">
        <v>602</v>
      </c>
    </row>
    <row r="3" spans="1:11" s="3" customFormat="1" ht="56.25" customHeight="1">
      <c r="B3" s="3" t="s">
        <v>603</v>
      </c>
      <c r="C3" s="3" t="s">
        <v>603</v>
      </c>
      <c r="D3" s="3" t="s">
        <v>616</v>
      </c>
      <c r="E3" s="3" t="s">
        <v>604</v>
      </c>
      <c r="F3" s="3" t="s">
        <v>605</v>
      </c>
      <c r="G3" s="3" t="s">
        <v>996</v>
      </c>
      <c r="H3" s="3" t="s">
        <v>606</v>
      </c>
      <c r="I3" s="3" t="s">
        <v>997</v>
      </c>
      <c r="J3" s="3" t="s">
        <v>607</v>
      </c>
      <c r="K3" s="3" t="s">
        <v>999</v>
      </c>
    </row>
    <row r="4" spans="1:11">
      <c r="B4" s="1" t="s">
        <v>82</v>
      </c>
      <c r="C4" s="1" t="s">
        <v>83</v>
      </c>
      <c r="D4" s="1" t="s">
        <v>84</v>
      </c>
      <c r="E4" s="1" t="s">
        <v>85</v>
      </c>
      <c r="F4" s="1" t="s">
        <v>86</v>
      </c>
      <c r="G4" s="1" t="s">
        <v>87</v>
      </c>
      <c r="H4" s="1" t="s">
        <v>617</v>
      </c>
      <c r="I4" s="1" t="s">
        <v>650</v>
      </c>
      <c r="J4" s="1" t="s">
        <v>106</v>
      </c>
      <c r="K4" s="1" t="s">
        <v>649</v>
      </c>
    </row>
    <row r="5" spans="1:11">
      <c r="A5" s="1">
        <v>1981</v>
      </c>
      <c r="B5" s="4">
        <f>'a1'!R8/1000</f>
        <v>123.551</v>
      </c>
      <c r="C5" s="4">
        <v>90.5</v>
      </c>
      <c r="D5" s="9">
        <f>C5/'a5-1'!C15*100</f>
        <v>0.48101454205289562</v>
      </c>
      <c r="E5" s="4">
        <v>106</v>
      </c>
      <c r="F5" s="15">
        <f>H5/E5</f>
        <v>4.0849056603773581</v>
      </c>
      <c r="G5" s="15">
        <f t="shared" ref="G5:G16" si="0">F5/J5*$J$31</f>
        <v>8.8054133400164663</v>
      </c>
      <c r="H5" s="4">
        <v>433</v>
      </c>
      <c r="I5" s="4">
        <f t="shared" ref="I5:I35" si="1">H5/J5*$J$31</f>
        <v>933.37381404174573</v>
      </c>
      <c r="J5" s="9">
        <f>'a1'!N8</f>
        <v>52.7</v>
      </c>
      <c r="K5" s="4">
        <f t="shared" ref="K5:K32" si="2">I5/B5*1000</f>
        <v>7554.5630067077218</v>
      </c>
    </row>
    <row r="6" spans="1:11">
      <c r="A6" s="1">
        <v>1982</v>
      </c>
      <c r="B6" s="4">
        <f>'a1'!R9/1000</f>
        <v>123.58799999999999</v>
      </c>
      <c r="C6" s="4">
        <v>91.1</v>
      </c>
      <c r="D6" s="9">
        <f>C6/'a5-1'!C16*100</f>
        <v>0.47687846142571477</v>
      </c>
      <c r="E6" s="4">
        <v>105.7992</v>
      </c>
      <c r="F6" s="21">
        <f>POWER(F$10/F$5,1/5)*F5</f>
        <v>4.3420254232270015</v>
      </c>
      <c r="G6" s="15">
        <f t="shared" si="0"/>
        <v>8.5338077522246945</v>
      </c>
      <c r="H6" s="19">
        <f>POWER(H10/H5,1/5)*H5</f>
        <v>459.38299410466021</v>
      </c>
      <c r="I6" s="4">
        <f t="shared" si="1"/>
        <v>902.87038287697931</v>
      </c>
      <c r="J6" s="9">
        <f>'a1'!N9</f>
        <v>57.8</v>
      </c>
      <c r="K6" s="4">
        <f t="shared" si="2"/>
        <v>7305.485830962386</v>
      </c>
    </row>
    <row r="7" spans="1:11">
      <c r="A7" s="1">
        <v>1983</v>
      </c>
      <c r="B7" s="4">
        <f>'a1'!R10/1000</f>
        <v>125.102</v>
      </c>
      <c r="C7" s="4">
        <v>92.6</v>
      </c>
      <c r="D7" s="9">
        <f>C7/'a5-1'!C17*100</f>
        <v>0.47842934642211316</v>
      </c>
      <c r="E7" s="4">
        <v>105.5989</v>
      </c>
      <c r="F7" s="21">
        <f>POWER(F$10/F$5,1/5)*F6</f>
        <v>4.6153292985003693</v>
      </c>
      <c r="G7" s="15">
        <f t="shared" si="0"/>
        <v>8.6375849803894891</v>
      </c>
      <c r="H7" s="19">
        <f>POWER(H10/H5,1/5)*H6</f>
        <v>487.37352256942791</v>
      </c>
      <c r="I7" s="4">
        <f t="shared" si="1"/>
        <v>912.11914602779245</v>
      </c>
      <c r="J7" s="9">
        <f>'a1'!N10</f>
        <v>60.7</v>
      </c>
      <c r="K7" s="4">
        <f t="shared" si="2"/>
        <v>7291.0037091956356</v>
      </c>
    </row>
    <row r="8" spans="1:11">
      <c r="A8" s="1">
        <v>1984</v>
      </c>
      <c r="B8" s="4">
        <f>'a1'!R11/1000</f>
        <v>126.563</v>
      </c>
      <c r="C8" s="4">
        <v>94.1</v>
      </c>
      <c r="D8" s="9">
        <f>C8/'a5-1'!C18*100</f>
        <v>0.48015348583266571</v>
      </c>
      <c r="E8" s="4">
        <v>105.3989</v>
      </c>
      <c r="F8" s="21">
        <f>POWER(F$10/F$5,1/5)*F7</f>
        <v>4.9058359768342328</v>
      </c>
      <c r="G8" s="15">
        <f t="shared" si="0"/>
        <v>8.8041542964987176</v>
      </c>
      <c r="H8" s="19">
        <f>POWER(H10/H5,1/5)*H7</f>
        <v>517.06953359186832</v>
      </c>
      <c r="I8" s="4">
        <f t="shared" si="1"/>
        <v>927.94785175412699</v>
      </c>
      <c r="J8" s="9">
        <f>'a1'!N11</f>
        <v>63.3</v>
      </c>
      <c r="K8" s="4">
        <f t="shared" si="2"/>
        <v>7331.9046779400533</v>
      </c>
    </row>
    <row r="9" spans="1:11">
      <c r="A9" s="1">
        <v>1985</v>
      </c>
      <c r="B9" s="4">
        <f>'a1'!R12/1000</f>
        <v>127.619</v>
      </c>
      <c r="C9" s="4">
        <v>95.3</v>
      </c>
      <c r="D9" s="9">
        <f>C9/'a5-1'!C19*100</f>
        <v>0.48027496119499269</v>
      </c>
      <c r="E9" s="4">
        <v>105.1992</v>
      </c>
      <c r="F9" s="21">
        <f>POWER(F$10/F$5,1/5)*F8</f>
        <v>5.2146282691943799</v>
      </c>
      <c r="G9" s="15">
        <f t="shared" si="0"/>
        <v>9.0302099295805114</v>
      </c>
      <c r="H9" s="19">
        <f>POWER(H10/H5,1/5)*H8</f>
        <v>548.57494342201539</v>
      </c>
      <c r="I9" s="4">
        <f t="shared" si="1"/>
        <v>949.97124348690465</v>
      </c>
      <c r="J9" s="9">
        <f>'a1'!N12</f>
        <v>65.599999999999994</v>
      </c>
      <c r="K9" s="4">
        <f t="shared" si="2"/>
        <v>7443.8072974001107</v>
      </c>
    </row>
    <row r="10" spans="1:11">
      <c r="A10" s="1">
        <v>1986</v>
      </c>
      <c r="B10" s="4">
        <f>'a1'!R13/1000</f>
        <v>128.43600000000001</v>
      </c>
      <c r="C10" s="4">
        <v>96</v>
      </c>
      <c r="D10" s="9">
        <f>C10/'a5-1'!C20*100</f>
        <v>0.47777357513984825</v>
      </c>
      <c r="E10" s="4">
        <v>105</v>
      </c>
      <c r="F10" s="15">
        <f>H10/E10</f>
        <v>5.5428571428571427</v>
      </c>
      <c r="G10" s="15">
        <f t="shared" si="0"/>
        <v>9.3980383795309166</v>
      </c>
      <c r="H10" s="4">
        <v>582</v>
      </c>
      <c r="I10" s="4">
        <f t="shared" si="1"/>
        <v>986.79402985074614</v>
      </c>
      <c r="J10" s="9">
        <f>'a1'!N13</f>
        <v>67</v>
      </c>
      <c r="K10" s="4">
        <f t="shared" si="2"/>
        <v>7683.1576026250123</v>
      </c>
    </row>
    <row r="11" spans="1:11">
      <c r="A11" s="1">
        <v>1987</v>
      </c>
      <c r="B11" s="4">
        <f>'a1'!R14/1000</f>
        <v>128.64099999999999</v>
      </c>
      <c r="C11" s="4">
        <v>96.3</v>
      </c>
      <c r="D11" s="9">
        <f>C11/'a5-1'!C21*100</f>
        <v>0.47326285992303951</v>
      </c>
      <c r="E11" s="4">
        <v>106.4491</v>
      </c>
      <c r="F11" s="21">
        <f>POWER(F$16/F$10,1/6)*F10</f>
        <v>5.7908202464559428</v>
      </c>
      <c r="G11" s="15">
        <f t="shared" si="0"/>
        <v>9.4789219019797564</v>
      </c>
      <c r="H11" s="19">
        <f>POWER(H16/H10,1/6)*H10</f>
        <v>662.83145113591434</v>
      </c>
      <c r="I11" s="4">
        <f t="shared" si="1"/>
        <v>1084.9805886028798</v>
      </c>
      <c r="J11" s="9">
        <f>'a1'!N14</f>
        <v>69.400000000000006</v>
      </c>
      <c r="K11" s="4">
        <f t="shared" si="2"/>
        <v>8434.1740860447298</v>
      </c>
    </row>
    <row r="12" spans="1:11">
      <c r="A12" s="1">
        <v>1988</v>
      </c>
      <c r="B12" s="4">
        <f>'a1'!R15/1000</f>
        <v>129.28899999999999</v>
      </c>
      <c r="C12" s="4">
        <v>96.9</v>
      </c>
      <c r="D12" s="9">
        <f>C12/'a5-1'!C22*100</f>
        <v>0.47010993489292746</v>
      </c>
      <c r="E12" s="4">
        <v>107.9181</v>
      </c>
      <c r="F12" s="21">
        <f>POWER(F$16/F$10,1/6)*F11</f>
        <v>6.0498761311172284</v>
      </c>
      <c r="G12" s="15">
        <f t="shared" si="0"/>
        <v>9.5586360013201261</v>
      </c>
      <c r="H12" s="19">
        <f>POWER(H16/H10,1/6)*H11</f>
        <v>754.88923129715124</v>
      </c>
      <c r="I12" s="4">
        <f t="shared" si="1"/>
        <v>1192.7039871398661</v>
      </c>
      <c r="J12" s="9">
        <f>'a1'!N15</f>
        <v>71.900000000000006</v>
      </c>
      <c r="K12" s="4">
        <f t="shared" si="2"/>
        <v>9225.1002570974033</v>
      </c>
    </row>
    <row r="13" spans="1:11">
      <c r="A13" s="1">
        <v>1989</v>
      </c>
      <c r="B13" s="4">
        <f>'a1'!R16/1000</f>
        <v>130.15299999999999</v>
      </c>
      <c r="C13" s="4">
        <v>97.5</v>
      </c>
      <c r="D13" s="9">
        <f>C13/'a5-1'!C23*100</f>
        <v>0.46654066081297701</v>
      </c>
      <c r="E13" s="4">
        <v>109.4075</v>
      </c>
      <c r="F13" s="21">
        <f>POWER(F$16/F$10,1/6)*F12</f>
        <v>6.3205210391847775</v>
      </c>
      <c r="G13" s="15">
        <f t="shared" si="0"/>
        <v>9.6248148800454523</v>
      </c>
      <c r="H13" s="19">
        <f>POWER(H16/H10,1/6)*H12</f>
        <v>859.73251654220905</v>
      </c>
      <c r="I13" s="4">
        <f t="shared" si="1"/>
        <v>1309.1905345736589</v>
      </c>
      <c r="J13" s="9">
        <f>'a1'!N16</f>
        <v>74.599999999999994</v>
      </c>
      <c r="K13" s="4">
        <f t="shared" si="2"/>
        <v>10058.857917786443</v>
      </c>
    </row>
    <row r="14" spans="1:11">
      <c r="A14" s="1">
        <v>1990</v>
      </c>
      <c r="B14" s="4">
        <f>'a1'!R17/1000</f>
        <v>130.404</v>
      </c>
      <c r="C14" s="4">
        <v>98.1</v>
      </c>
      <c r="D14" s="9">
        <f>C14/'a5-1'!C24*100</f>
        <v>0.46241521209350112</v>
      </c>
      <c r="E14" s="4">
        <v>110.9174</v>
      </c>
      <c r="F14" s="21">
        <f>POWER(F$16/F$10,1/6)*F13</f>
        <v>6.6032734127070558</v>
      </c>
      <c r="G14" s="15">
        <f t="shared" si="0"/>
        <v>9.568008414330631</v>
      </c>
      <c r="H14" s="19">
        <f>POWER(H16/H10,1/6)*H13</f>
        <v>979.1370301175325</v>
      </c>
      <c r="I14" s="4">
        <f t="shared" si="1"/>
        <v>1418.7495742519345</v>
      </c>
      <c r="J14" s="9">
        <f>'a1'!N17</f>
        <v>78.400000000000006</v>
      </c>
      <c r="K14" s="4">
        <f t="shared" si="2"/>
        <v>10879.647666114035</v>
      </c>
    </row>
    <row r="15" spans="1:11">
      <c r="A15" s="1">
        <v>1991</v>
      </c>
      <c r="B15" s="4">
        <f>'a1'!R18/1000</f>
        <v>130.369</v>
      </c>
      <c r="C15" s="4">
        <v>98.5</v>
      </c>
      <c r="D15" s="9">
        <f>C15/'a5-1'!C25*100</f>
        <v>0.45743104865487411</v>
      </c>
      <c r="E15" s="4">
        <v>112.4481</v>
      </c>
      <c r="F15" s="21">
        <f>POWER(F$16/F$10,1/6)*F14</f>
        <v>6.8986748865545806</v>
      </c>
      <c r="G15" s="15">
        <f t="shared" si="0"/>
        <v>9.2964349598173239</v>
      </c>
      <c r="H15" s="19">
        <f>POWER(H16/H10,1/6)*H14</f>
        <v>1115.1251177555216</v>
      </c>
      <c r="I15" s="4">
        <f t="shared" si="1"/>
        <v>1502.7071574973577</v>
      </c>
      <c r="J15" s="9">
        <f>'a1'!N18</f>
        <v>84.3</v>
      </c>
      <c r="K15" s="4">
        <f t="shared" si="2"/>
        <v>11526.568106661536</v>
      </c>
    </row>
    <row r="16" spans="1:11">
      <c r="A16" s="1">
        <v>1992</v>
      </c>
      <c r="B16" s="4">
        <f>'a1'!R19/1000</f>
        <v>130.827</v>
      </c>
      <c r="C16" s="4">
        <v>99.6</v>
      </c>
      <c r="D16" s="9">
        <f>C16/'a5-1'!C26*100</f>
        <v>0.45645777765556683</v>
      </c>
      <c r="E16" s="4">
        <v>114</v>
      </c>
      <c r="F16" s="15">
        <f>'a5-1'!E26*'a5-3'!G79/100</f>
        <v>7.2072913259649933</v>
      </c>
      <c r="G16" s="15">
        <f t="shared" si="0"/>
        <v>9.6323328779955677</v>
      </c>
      <c r="H16" s="4">
        <v>1270</v>
      </c>
      <c r="I16" s="4">
        <f t="shared" si="1"/>
        <v>1697.3176470588235</v>
      </c>
      <c r="J16" s="9">
        <f>'a1'!N19</f>
        <v>85</v>
      </c>
      <c r="K16" s="4">
        <f t="shared" si="2"/>
        <v>12973.756541530598</v>
      </c>
    </row>
    <row r="17" spans="1:11">
      <c r="A17" s="1">
        <v>1993</v>
      </c>
      <c r="B17" s="4">
        <f>'a1'!R20/1000</f>
        <v>132.17699999999999</v>
      </c>
      <c r="C17" s="4">
        <v>100.8</v>
      </c>
      <c r="D17" s="9">
        <f>C17/'a5-1'!C27*100</f>
        <v>0.45625517700256635</v>
      </c>
      <c r="E17" s="19">
        <f>E16*POWER(E$22/E$16, 1/6)</f>
        <v>117.77741377299871</v>
      </c>
      <c r="F17" s="15">
        <f t="shared" ref="F17:F35" si="3">G17*J17/100</f>
        <v>8.3006325937433001</v>
      </c>
      <c r="G17" s="15">
        <f>G16*('a5-1'!D81/'a5-1'!D80)</f>
        <v>9.5850260897728656</v>
      </c>
      <c r="H17" s="4">
        <f>E17*F17</f>
        <v>977.62703957094413</v>
      </c>
      <c r="I17" s="4">
        <f t="shared" si="1"/>
        <v>1282.429927196989</v>
      </c>
      <c r="J17" s="9">
        <f>'a1'!N20</f>
        <v>86.6</v>
      </c>
      <c r="K17" s="4">
        <f t="shared" si="2"/>
        <v>9702.3682425610295</v>
      </c>
    </row>
    <row r="18" spans="1:11">
      <c r="A18" s="1">
        <v>1994</v>
      </c>
      <c r="B18" s="4">
        <f>'a1'!R21/1000</f>
        <v>133.43700000000001</v>
      </c>
      <c r="C18" s="4">
        <v>102.1</v>
      </c>
      <c r="D18" s="9">
        <f>C18/'a5-1'!C28*100</f>
        <v>0.45646177300303559</v>
      </c>
      <c r="E18" s="19">
        <f>E17*POWER(E$22/E$16, 1/6)</f>
        <v>121.679992939089</v>
      </c>
      <c r="F18" s="15">
        <f t="shared" si="3"/>
        <v>8.2933010742112074</v>
      </c>
      <c r="G18" s="15">
        <f>G17*('a5-1'!D82/'a5-1'!D81)</f>
        <v>9.5987280951518592</v>
      </c>
      <c r="H18" s="4">
        <f t="shared" ref="H18:H31" si="4">E18*F18</f>
        <v>1009.128816151759</v>
      </c>
      <c r="I18" s="4">
        <f t="shared" si="1"/>
        <v>1326.8175175328681</v>
      </c>
      <c r="J18" s="9">
        <f>'a1'!N21</f>
        <v>86.4</v>
      </c>
      <c r="K18" s="4">
        <f t="shared" si="2"/>
        <v>9943.4003876950774</v>
      </c>
    </row>
    <row r="19" spans="1:11">
      <c r="A19" s="1">
        <v>1995</v>
      </c>
      <c r="B19" s="4">
        <f>'a1'!R22/1000</f>
        <v>134.41499999999999</v>
      </c>
      <c r="C19" s="4">
        <v>103.2</v>
      </c>
      <c r="D19" s="9">
        <f>C19/'a5-1'!C29*100</f>
        <v>0.45542806707855255</v>
      </c>
      <c r="E19" s="19">
        <f>E18*POWER(E$22/E$16, 1/6)</f>
        <v>125.71188487967235</v>
      </c>
      <c r="F19" s="15">
        <f t="shared" si="3"/>
        <v>8.3828996885611335</v>
      </c>
      <c r="G19" s="15">
        <f>G18*('a5-1'!D83/'a5-1'!D82)</f>
        <v>9.5477217409580106</v>
      </c>
      <c r="H19" s="4">
        <f t="shared" si="4"/>
        <v>1053.8301206062386</v>
      </c>
      <c r="I19" s="4">
        <f t="shared" si="1"/>
        <v>1363.4977414677528</v>
      </c>
      <c r="J19" s="9">
        <f>'a1'!N22</f>
        <v>87.8</v>
      </c>
      <c r="K19" s="4">
        <f t="shared" si="2"/>
        <v>10143.940344959661</v>
      </c>
    </row>
    <row r="20" spans="1:11">
      <c r="A20" s="1">
        <v>1996</v>
      </c>
      <c r="B20" s="4">
        <f>'a1'!R23/1000</f>
        <v>135.73699999999999</v>
      </c>
      <c r="C20" s="4">
        <v>104.4</v>
      </c>
      <c r="D20" s="9">
        <f>C20/'a5-1'!C30*100</f>
        <v>0.45471373505520596</v>
      </c>
      <c r="E20" s="19">
        <f>E19*POWER(E$22/E$16, 1/6)</f>
        <v>129.87737440049781</v>
      </c>
      <c r="F20" s="15">
        <f t="shared" si="3"/>
        <v>8.504160627600065</v>
      </c>
      <c r="G20" s="15">
        <f>G19*('a5-1'!D84/'a5-1'!D83)</f>
        <v>9.5124839234900058</v>
      </c>
      <c r="H20" s="4">
        <f t="shared" si="4"/>
        <v>1104.4980537927861</v>
      </c>
      <c r="I20" s="4">
        <f t="shared" si="1"/>
        <v>1403.4785113071644</v>
      </c>
      <c r="J20" s="9">
        <f>'a1'!N23</f>
        <v>89.4</v>
      </c>
      <c r="K20" s="4">
        <f t="shared" si="2"/>
        <v>10339.690072030209</v>
      </c>
    </row>
    <row r="21" spans="1:11">
      <c r="A21" s="1">
        <v>1997</v>
      </c>
      <c r="B21" s="4">
        <f>'a1'!R24/1000</f>
        <v>136.095</v>
      </c>
      <c r="C21" s="4">
        <v>105.1</v>
      </c>
      <c r="D21" s="9">
        <f>C21/'a5-1'!C31*100</f>
        <v>0.45210718080415707</v>
      </c>
      <c r="E21" s="19">
        <f>E20*POWER(E$22/E$16, 1/6)</f>
        <v>134.18088828524651</v>
      </c>
      <c r="F21" s="15">
        <f t="shared" si="3"/>
        <v>8.7792291923821839</v>
      </c>
      <c r="G21" s="15">
        <f>G20*('a5-1'!D85/'a5-1'!D84)</f>
        <v>9.700805737438877</v>
      </c>
      <c r="H21" s="4">
        <f t="shared" si="4"/>
        <v>1178.0047714936088</v>
      </c>
      <c r="I21" s="4">
        <f t="shared" si="1"/>
        <v>1478.6888623389386</v>
      </c>
      <c r="J21" s="9">
        <f>'a1'!N24</f>
        <v>90.5</v>
      </c>
      <c r="K21" s="4">
        <f t="shared" si="2"/>
        <v>10865.122615371165</v>
      </c>
    </row>
    <row r="22" spans="1:11">
      <c r="A22" s="1">
        <v>1998</v>
      </c>
      <c r="B22" s="4">
        <f>'a1'!R25/1000</f>
        <v>135.804</v>
      </c>
      <c r="C22" s="4">
        <v>105.5</v>
      </c>
      <c r="D22" s="9">
        <f>C22/'a5-1'!C32*100</f>
        <v>0.44863644288709248</v>
      </c>
      <c r="E22" s="4">
        <f>C22*B55*365/1000</f>
        <v>138.62700000000001</v>
      </c>
      <c r="F22" s="15">
        <f t="shared" si="3"/>
        <v>8.9560676502921392</v>
      </c>
      <c r="G22" s="15">
        <f>G21*('a5-1'!D86/'a5-1'!D85)</f>
        <v>9.9401416762398878</v>
      </c>
      <c r="H22" s="4">
        <f t="shared" si="4"/>
        <v>1241.5527901570485</v>
      </c>
      <c r="I22" s="4">
        <f t="shared" si="1"/>
        <v>1565.3762148927938</v>
      </c>
      <c r="J22" s="9">
        <f>'a1'!N25</f>
        <v>90.1</v>
      </c>
      <c r="K22" s="4">
        <f t="shared" si="2"/>
        <v>11526.73128105795</v>
      </c>
    </row>
    <row r="23" spans="1:11">
      <c r="A23" s="1">
        <v>1999</v>
      </c>
      <c r="B23" s="4">
        <f>'a1'!R26/1000</f>
        <v>136.28100000000001</v>
      </c>
      <c r="C23" s="4">
        <v>106.3</v>
      </c>
      <c r="D23" s="9">
        <f>C23/'a5-1'!C33*100</f>
        <v>0.44698798220457997</v>
      </c>
      <c r="E23" s="4">
        <f>C23*B56*365/1000</f>
        <v>139.6782</v>
      </c>
      <c r="F23" s="15">
        <f t="shared" si="3"/>
        <v>9.1061619897897987</v>
      </c>
      <c r="G23" s="15">
        <f>G22*('a5-1'!D87/'a5-1'!D86)</f>
        <v>9.9848267431905686</v>
      </c>
      <c r="H23" s="4">
        <f t="shared" si="4"/>
        <v>1271.9323156422574</v>
      </c>
      <c r="I23" s="4">
        <f t="shared" si="1"/>
        <v>1584.3367440456186</v>
      </c>
      <c r="J23" s="9">
        <f>'a1'!N26</f>
        <v>91.2</v>
      </c>
      <c r="K23" s="4">
        <f t="shared" si="2"/>
        <v>11625.514518132524</v>
      </c>
    </row>
    <row r="24" spans="1:11">
      <c r="A24" s="1">
        <v>2000</v>
      </c>
      <c r="B24" s="4">
        <f>'a1'!R27/1000</f>
        <v>136.47</v>
      </c>
      <c r="C24" s="4">
        <v>106.9</v>
      </c>
      <c r="D24" s="9">
        <f>C24/'a5-1'!C34*100</f>
        <v>0.44375812069058562</v>
      </c>
      <c r="E24" s="4">
        <f>C24*B57*365/1000</f>
        <v>140.4666</v>
      </c>
      <c r="F24" s="15">
        <f t="shared" si="3"/>
        <v>9.7664937361454012</v>
      </c>
      <c r="G24" s="15">
        <f>G23*('a5-1'!D88/'a5-1'!D87)</f>
        <v>10.291352725126872</v>
      </c>
      <c r="H24" s="4">
        <f t="shared" si="4"/>
        <v>1371.8661690376416</v>
      </c>
      <c r="I24" s="4">
        <f t="shared" si="1"/>
        <v>1642.1917471304116</v>
      </c>
      <c r="J24" s="9">
        <f>'a1'!N27</f>
        <v>94.9</v>
      </c>
      <c r="K24" s="4">
        <f t="shared" si="2"/>
        <v>12033.353463255013</v>
      </c>
    </row>
    <row r="25" spans="1:11">
      <c r="A25" s="1">
        <v>2001</v>
      </c>
      <c r="B25" s="4">
        <f>'a1'!R28/1000</f>
        <v>136.66499999999999</v>
      </c>
      <c r="C25" s="4">
        <v>107.8</v>
      </c>
      <c r="D25" s="9">
        <f>C25/'a5-1'!C35*100</f>
        <v>0.44145228793500246</v>
      </c>
      <c r="E25" s="4">
        <f>C25*B58*365/1000</f>
        <v>141.64919999999998</v>
      </c>
      <c r="F25" s="15">
        <f t="shared" si="3"/>
        <v>10.077769565993636</v>
      </c>
      <c r="G25" s="15">
        <f>G24*('a5-1'!D89/'a5-1'!D88)</f>
        <v>10.346786002046853</v>
      </c>
      <c r="H25" s="4">
        <f t="shared" si="4"/>
        <v>1427.5079968073455</v>
      </c>
      <c r="I25" s="4">
        <f t="shared" si="1"/>
        <v>1664.9374582886494</v>
      </c>
      <c r="J25" s="9">
        <f>'a1'!N28</f>
        <v>97.4</v>
      </c>
      <c r="K25" s="4">
        <f t="shared" si="2"/>
        <v>12182.617775499577</v>
      </c>
    </row>
    <row r="26" spans="1:11">
      <c r="A26" s="1">
        <v>2002</v>
      </c>
      <c r="B26" s="4">
        <f>'a1'!R29/1000</f>
        <v>136.876</v>
      </c>
      <c r="C26" s="4">
        <v>108.6</v>
      </c>
      <c r="D26" s="9">
        <f>C26/'a5-1'!C36*100</f>
        <v>0.43845837067900484</v>
      </c>
      <c r="E26" s="4">
        <f>C26*B59*365/1000</f>
        <v>142.7004</v>
      </c>
      <c r="F26" s="15">
        <f t="shared" si="3"/>
        <v>10.351391063397154</v>
      </c>
      <c r="G26" s="15">
        <f>G25*('a5-1'!D90/'a5-1'!D89)</f>
        <v>10.351391063397154</v>
      </c>
      <c r="H26" s="4">
        <f t="shared" si="4"/>
        <v>1477.1476453031992</v>
      </c>
      <c r="I26" s="4">
        <f t="shared" si="1"/>
        <v>1678.0397250644342</v>
      </c>
      <c r="J26" s="9">
        <f>'a1'!N29</f>
        <v>100</v>
      </c>
      <c r="K26" s="4">
        <f t="shared" si="2"/>
        <v>12259.561391803049</v>
      </c>
    </row>
    <row r="27" spans="1:11">
      <c r="A27" s="1">
        <v>2003</v>
      </c>
      <c r="B27" s="4">
        <f>'a1'!R30/1000</f>
        <v>137.221</v>
      </c>
      <c r="C27" s="4">
        <v>109.5</v>
      </c>
      <c r="D27" s="9">
        <f>C27/'a5-1'!C37*100</f>
        <v>0.43660461166113101</v>
      </c>
      <c r="E27" s="4">
        <f>C27*B60*365/1000</f>
        <v>143.88300000000001</v>
      </c>
      <c r="F27" s="15">
        <f t="shared" si="3"/>
        <v>10.750500029298816</v>
      </c>
      <c r="G27" s="15">
        <f>G26*('a5-1'!D91/'a5-1'!D90)</f>
        <v>10.386956550047165</v>
      </c>
      <c r="H27" s="4">
        <f t="shared" si="4"/>
        <v>1546.8141957156017</v>
      </c>
      <c r="I27" s="4">
        <f t="shared" si="1"/>
        <v>1697.7593491139357</v>
      </c>
      <c r="J27" s="9">
        <f>'a1'!N30</f>
        <v>103.5</v>
      </c>
      <c r="K27" s="4">
        <f t="shared" si="2"/>
        <v>12372.445537592173</v>
      </c>
    </row>
    <row r="28" spans="1:11">
      <c r="A28" s="1">
        <v>2004</v>
      </c>
      <c r="B28" s="4">
        <f>'a1'!R31/1000</f>
        <v>137.68100000000001</v>
      </c>
      <c r="C28" s="4">
        <v>110.4</v>
      </c>
      <c r="D28" s="9">
        <f>C28/'a5-1'!C38*100</f>
        <v>0.43450710600162945</v>
      </c>
      <c r="E28" s="4">
        <f>C28*B61*365/1000</f>
        <v>145.06560000000002</v>
      </c>
      <c r="F28" s="15">
        <f t="shared" si="3"/>
        <v>11.084262503057998</v>
      </c>
      <c r="G28" s="15">
        <f>G27*('a5-1'!D92/'a5-1'!D91)</f>
        <v>10.476618622928164</v>
      </c>
      <c r="H28" s="4">
        <f t="shared" si="4"/>
        <v>1607.9451905636104</v>
      </c>
      <c r="I28" s="4">
        <f t="shared" si="1"/>
        <v>1726.4893539510977</v>
      </c>
      <c r="J28" s="9">
        <f>'a1'!N31</f>
        <v>105.8</v>
      </c>
      <c r="K28" s="4">
        <f t="shared" si="2"/>
        <v>12539.779301073479</v>
      </c>
    </row>
    <row r="29" spans="1:11">
      <c r="A29" s="1">
        <v>2005</v>
      </c>
      <c r="B29" s="4">
        <f>'a1'!R32/1000</f>
        <v>138.06399999999999</v>
      </c>
      <c r="C29" s="4">
        <v>111.4</v>
      </c>
      <c r="D29" s="9">
        <f>C29/'a5-1'!C39*100</f>
        <v>0.4325424097349222</v>
      </c>
      <c r="E29" s="4">
        <f>C29*B62*365/1000</f>
        <v>146.37960000000001</v>
      </c>
      <c r="F29" s="15">
        <f t="shared" si="3"/>
        <v>11.697306952169122</v>
      </c>
      <c r="G29" s="15">
        <f>G28*('a5-1'!D93/'a5-1'!D92)</f>
        <v>10.721637902996447</v>
      </c>
      <c r="H29" s="4">
        <f t="shared" si="4"/>
        <v>1712.2471127357353</v>
      </c>
      <c r="I29" s="4">
        <f t="shared" si="1"/>
        <v>1782.8714207770811</v>
      </c>
      <c r="J29" s="9">
        <f>'a1'!N32</f>
        <v>109.1</v>
      </c>
      <c r="K29" s="4">
        <f t="shared" si="2"/>
        <v>12913.369312616476</v>
      </c>
    </row>
    <row r="30" spans="1:11">
      <c r="A30" s="1">
        <v>2006</v>
      </c>
      <c r="B30" s="4">
        <f>'a1'!R33/1000</f>
        <v>137.86500000000001</v>
      </c>
      <c r="C30" s="4">
        <v>112</v>
      </c>
      <c r="D30" s="9">
        <f>C30/'a5-1'!C40*100</f>
        <v>0.42886408454749098</v>
      </c>
      <c r="E30" s="4">
        <f>C30*B63*365/1000</f>
        <v>147.16800000000001</v>
      </c>
      <c r="F30" s="15">
        <f t="shared" si="3"/>
        <v>12.329051594540282</v>
      </c>
      <c r="G30" s="15">
        <f>G29*('a5-1'!D94/'a5-1'!D93)</f>
        <v>11.047537271093443</v>
      </c>
      <c r="H30" s="4">
        <f t="shared" si="4"/>
        <v>1814.4418650653042</v>
      </c>
      <c r="I30" s="4">
        <f t="shared" si="1"/>
        <v>1846.9587443675498</v>
      </c>
      <c r="J30" s="9">
        <f>'a1'!N33</f>
        <v>111.6</v>
      </c>
      <c r="K30" s="4">
        <f t="shared" si="2"/>
        <v>13396.864645613823</v>
      </c>
    </row>
    <row r="31" spans="1:11">
      <c r="A31" s="1">
        <v>2007</v>
      </c>
      <c r="B31" s="4">
        <f>'a1'!R34/1000</f>
        <v>137.721</v>
      </c>
      <c r="C31" s="4">
        <v>112.4</v>
      </c>
      <c r="D31" s="9">
        <f>C31/'a5-1'!C41*100</f>
        <v>0.42476484881923693</v>
      </c>
      <c r="E31" s="4">
        <f>C31*B64*365/1000</f>
        <v>147.6936</v>
      </c>
      <c r="F31" s="15">
        <f t="shared" si="3"/>
        <v>12.706702987196261</v>
      </c>
      <c r="G31" s="15">
        <f>G30*('a5-1'!D95/'a5-1'!D94)</f>
        <v>11.18547798168685</v>
      </c>
      <c r="H31" s="4">
        <f t="shared" si="4"/>
        <v>1876.6987083097697</v>
      </c>
      <c r="I31" s="4">
        <f t="shared" si="1"/>
        <v>1876.6987083097695</v>
      </c>
      <c r="J31" s="9">
        <f>'a1'!N34</f>
        <v>113.6</v>
      </c>
      <c r="K31" s="4">
        <f t="shared" si="2"/>
        <v>13626.815869110516</v>
      </c>
    </row>
    <row r="32" spans="1:11">
      <c r="A32" s="1">
        <v>2009</v>
      </c>
      <c r="B32" s="4">
        <f>'a1'!R35/1000</f>
        <v>138.76400000000001</v>
      </c>
      <c r="C32" s="4">
        <v>113.4</v>
      </c>
      <c r="D32" s="9">
        <f>C32/'a5-1'!C42*100</f>
        <v>0.42274943707967372</v>
      </c>
      <c r="E32" s="4">
        <f>C32*B65*365/1000</f>
        <v>149.0076</v>
      </c>
      <c r="F32" s="15">
        <f t="shared" si="3"/>
        <v>13.278858460153947</v>
      </c>
      <c r="G32" s="15">
        <f>G31*('a5-1'!D96/'a5-1'!D95)</f>
        <v>11.301156136301231</v>
      </c>
      <c r="H32" s="4">
        <f t="shared" ref="H32:H37" si="5">E32*F32</f>
        <v>1978.6508298872352</v>
      </c>
      <c r="I32" s="4">
        <f t="shared" si="1"/>
        <v>1912.9764619165098</v>
      </c>
      <c r="J32" s="9">
        <f>'a1'!N35</f>
        <v>117.5</v>
      </c>
      <c r="K32" s="4">
        <f t="shared" si="2"/>
        <v>13785.826741204561</v>
      </c>
    </row>
    <row r="33" spans="1:11">
      <c r="A33" s="1">
        <v>2009</v>
      </c>
      <c r="B33" s="4">
        <f>'a1'!R36/1000</f>
        <v>139.90899999999999</v>
      </c>
      <c r="C33" s="4">
        <v>114.5</v>
      </c>
      <c r="D33" s="9">
        <f>C33/'a5-1'!C43*100</f>
        <v>0.42091719511074355</v>
      </c>
      <c r="E33" s="4">
        <f>C33*B66*365/1000</f>
        <v>150.453</v>
      </c>
      <c r="F33" s="15">
        <f t="shared" si="3"/>
        <v>13.609751353348472</v>
      </c>
      <c r="G33" s="15">
        <f>G32*('a5-1'!D97/'a5-1'!D96)</f>
        <v>11.602516072760846</v>
      </c>
      <c r="H33" s="4">
        <f t="shared" si="5"/>
        <v>2047.6279203653376</v>
      </c>
      <c r="I33" s="4">
        <f t="shared" si="1"/>
        <v>1983.039486389619</v>
      </c>
      <c r="J33" s="9">
        <f>'a1'!N36</f>
        <v>117.3</v>
      </c>
      <c r="K33" s="4">
        <f t="shared" ref="K33:K38" si="6">I33/B33*1000</f>
        <v>14173.780717392156</v>
      </c>
    </row>
    <row r="34" spans="1:11">
      <c r="A34" s="1">
        <v>2010</v>
      </c>
      <c r="B34" s="4">
        <f>'a1'!R37/1000</f>
        <v>141.678</v>
      </c>
      <c r="C34" s="4">
        <v>116.5</v>
      </c>
      <c r="D34" s="9">
        <f>C34/'a5-1'!C44*100</f>
        <v>0.42250558505236896</v>
      </c>
      <c r="E34" s="4">
        <f>C34*B67*365/1000</f>
        <v>153.08099999999999</v>
      </c>
      <c r="F34" s="15">
        <f t="shared" si="3"/>
        <v>13.768857202571342</v>
      </c>
      <c r="G34" s="15">
        <f>G33*('a5-1'!D98/'a5-1'!D97)</f>
        <v>11.522056236461374</v>
      </c>
      <c r="H34" s="4">
        <f t="shared" si="5"/>
        <v>2107.7504294268233</v>
      </c>
      <c r="I34" s="4">
        <f t="shared" si="1"/>
        <v>2003.6857638735323</v>
      </c>
      <c r="J34" s="9">
        <f>'a1'!N37</f>
        <v>119.5</v>
      </c>
      <c r="K34" s="4">
        <f t="shared" si="6"/>
        <v>14142.532812952839</v>
      </c>
    </row>
    <row r="35" spans="1:11">
      <c r="A35" s="1">
        <v>2011</v>
      </c>
      <c r="B35" s="4">
        <f>'a1'!R38/1000</f>
        <v>144.03800000000001</v>
      </c>
      <c r="C35" s="4">
        <v>118.6</v>
      </c>
      <c r="D35" s="9">
        <f>C35/'a5-1'!C45*100</f>
        <v>0.42488706100676021</v>
      </c>
      <c r="E35" s="4">
        <f>C35*B68*365/1000</f>
        <v>155.84039999999999</v>
      </c>
      <c r="F35" s="15">
        <f t="shared" si="3"/>
        <v>14.272317654896417</v>
      </c>
      <c r="G35" s="15">
        <f>G34*('a5-1'!D99/'a5-1'!D98)</f>
        <v>11.603510288533672</v>
      </c>
      <c r="H35" s="4">
        <f t="shared" si="5"/>
        <v>2224.2036922661196</v>
      </c>
      <c r="I35" s="4">
        <f t="shared" si="1"/>
        <v>2054.2238978978144</v>
      </c>
      <c r="J35" s="9">
        <f>'a1'!N38</f>
        <v>123</v>
      </c>
      <c r="K35" s="4">
        <f t="shared" si="6"/>
        <v>14261.680236450202</v>
      </c>
    </row>
    <row r="36" spans="1:11">
      <c r="A36" s="1">
        <v>2012</v>
      </c>
      <c r="B36" s="4">
        <f>'a1'!R39/1000</f>
        <v>145.25899999999999</v>
      </c>
      <c r="C36" s="4">
        <v>119.8</v>
      </c>
      <c r="D36" s="9">
        <f>C36/'a5-1'!C46*100</f>
        <v>0.4235715068609392</v>
      </c>
      <c r="E36" s="4">
        <f>C36*B69*365/1000</f>
        <v>157.41719999999998</v>
      </c>
      <c r="F36" s="15">
        <f>G36*J36/100</f>
        <v>14.6987893732425</v>
      </c>
      <c r="G36" s="15">
        <f>G35*('a5-1'!D100/'a5-1'!D99)</f>
        <v>11.712182767523904</v>
      </c>
      <c r="H36" s="4">
        <f t="shared" si="5"/>
        <v>2313.8422665255889</v>
      </c>
      <c r="I36" s="4">
        <f>H36/J36*$J$31</f>
        <v>2094.4420834845173</v>
      </c>
      <c r="J36" s="9">
        <f>'a1'!N39</f>
        <v>125.5</v>
      </c>
      <c r="K36" s="4">
        <f t="shared" si="6"/>
        <v>14418.673428045888</v>
      </c>
    </row>
    <row r="37" spans="1:11">
      <c r="A37" s="1">
        <v>2013</v>
      </c>
      <c r="B37" s="4">
        <f>'a1'!R40/1000</f>
        <v>145.441</v>
      </c>
      <c r="C37" s="4">
        <v>120.2</v>
      </c>
      <c r="D37" s="9">
        <f>C37/'a5-1'!C47*100</f>
        <v>0.41958725460079871</v>
      </c>
      <c r="E37" s="4">
        <f>C37*B70*365/1000</f>
        <v>157.94280000000001</v>
      </c>
      <c r="F37" s="15">
        <f>G37*J37/100</f>
        <v>15.307510008088613</v>
      </c>
      <c r="G37" s="15">
        <f>G36*('a5-1'!D101/'a5-1'!D100)</f>
        <v>11.958992193819229</v>
      </c>
      <c r="H37" s="4">
        <f t="shared" si="5"/>
        <v>2417.7109917055382</v>
      </c>
      <c r="I37" s="4">
        <f>H37/J37*$J$31</f>
        <v>2145.718505138665</v>
      </c>
      <c r="J37" s="9">
        <f>'a1'!N40</f>
        <v>128</v>
      </c>
      <c r="K37" s="4">
        <f t="shared" si="6"/>
        <v>14753.188613517956</v>
      </c>
    </row>
    <row r="38" spans="1:11">
      <c r="A38" s="1">
        <v>2014</v>
      </c>
      <c r="B38" s="4">
        <f>'a1'!R41/1000</f>
        <v>146.16200000000001</v>
      </c>
      <c r="C38" s="4">
        <v>120.6</v>
      </c>
      <c r="D38" s="9">
        <f>C38/'a5-1'!C48*100</f>
        <v>0.41614045257862153</v>
      </c>
      <c r="E38" s="4">
        <f>C38*B71*365/1000</f>
        <v>158.4684</v>
      </c>
      <c r="F38" s="15">
        <f>G38*J38/100</f>
        <v>15.74369480169468</v>
      </c>
      <c r="G38" s="15">
        <f>G37*('a5-1'!D102/'a5-1'!D101)</f>
        <v>12.101225827590071</v>
      </c>
      <c r="H38" s="4">
        <f t="shared" ref="H38" si="7">E38*F38</f>
        <v>2494.8781253128732</v>
      </c>
      <c r="I38" s="4">
        <f>H38/J38*$J$31</f>
        <v>2178.4639126482889</v>
      </c>
      <c r="J38" s="9">
        <f>'a1'!N41</f>
        <v>130.1</v>
      </c>
      <c r="K38" s="4">
        <f t="shared" si="6"/>
        <v>14904.447891027003</v>
      </c>
    </row>
    <row r="40" spans="1:11">
      <c r="A40" s="1" t="s">
        <v>352</v>
      </c>
    </row>
    <row r="41" spans="1:11">
      <c r="A41" s="1" t="s">
        <v>355</v>
      </c>
      <c r="B41" s="5">
        <f>(POWER(B29/B16, 1/13)-1)*100</f>
        <v>0.41502428127258018</v>
      </c>
      <c r="C41" s="5">
        <f t="shared" ref="C41:K41" si="8">(POWER(C29/C16, 1/13)-1)*100</f>
        <v>0.86499008905009944</v>
      </c>
      <c r="D41" s="5">
        <f t="shared" si="8"/>
        <v>-0.4131122229745432</v>
      </c>
      <c r="E41" s="5">
        <f t="shared" si="8"/>
        <v>1.9417247856895914</v>
      </c>
      <c r="F41" s="5">
        <f t="shared" si="8"/>
        <v>3.7953709493761645</v>
      </c>
      <c r="G41" s="5">
        <f t="shared" si="8"/>
        <v>0.82754759949339451</v>
      </c>
      <c r="H41" s="5">
        <f t="shared" si="8"/>
        <v>2.3249987036932263</v>
      </c>
      <c r="I41" s="5">
        <f t="shared" si="8"/>
        <v>0.37899384945057069</v>
      </c>
      <c r="J41" s="5">
        <f t="shared" si="8"/>
        <v>1.9386574617008767</v>
      </c>
      <c r="K41" s="5">
        <f t="shared" si="8"/>
        <v>-3.5881514822999616E-2</v>
      </c>
    </row>
    <row r="42" spans="1:11" ht="16.5" customHeight="1">
      <c r="A42" s="1" t="s">
        <v>1102</v>
      </c>
      <c r="B42" s="5">
        <f>(POWER(B38/B16, 1/22)-1)*100</f>
        <v>0.50508836445173344</v>
      </c>
      <c r="C42" s="5">
        <f>(POWER(C38/C16, 1/22)-1)*100</f>
        <v>0.87341547921553353</v>
      </c>
      <c r="D42" s="5">
        <f t="shared" ref="D42:K42" si="9">(POWER(D38/D16, 1/22)-1)*100</f>
        <v>-0.41945135620716778</v>
      </c>
      <c r="E42" s="5">
        <f t="shared" si="9"/>
        <v>1.5083384802901278</v>
      </c>
      <c r="F42" s="5">
        <f t="shared" si="9"/>
        <v>3.6153979542918879</v>
      </c>
      <c r="G42" s="5">
        <f t="shared" si="9"/>
        <v>1.0425852001835656</v>
      </c>
      <c r="H42" s="5">
        <f t="shared" si="9"/>
        <v>3.1167807461622843</v>
      </c>
      <c r="I42" s="5">
        <f t="shared" si="9"/>
        <v>1.1408718229231285</v>
      </c>
      <c r="J42" s="5">
        <f t="shared" si="9"/>
        <v>1.9536206161032244</v>
      </c>
      <c r="K42" s="5">
        <f t="shared" si="9"/>
        <v>0.63258832842960633</v>
      </c>
    </row>
    <row r="43" spans="1:11" ht="32.25" customHeight="1">
      <c r="A43" s="33" t="s">
        <v>647</v>
      </c>
      <c r="B43" s="33"/>
      <c r="C43" s="33"/>
      <c r="D43" s="33"/>
      <c r="E43" s="33"/>
      <c r="F43" s="33"/>
      <c r="G43" s="33"/>
      <c r="H43" s="33"/>
      <c r="I43" s="33"/>
      <c r="J43" s="33"/>
      <c r="K43" s="33"/>
    </row>
    <row r="44" spans="1:11" ht="12.75" customHeight="1">
      <c r="A44" s="33" t="s">
        <v>635</v>
      </c>
      <c r="B44" s="33"/>
      <c r="C44" s="33"/>
      <c r="D44" s="33"/>
      <c r="E44" s="33"/>
      <c r="F44" s="33"/>
      <c r="G44" s="33"/>
      <c r="H44" s="33"/>
      <c r="I44" s="33"/>
      <c r="J44" s="33"/>
      <c r="K44" s="33"/>
    </row>
    <row r="45" spans="1:11">
      <c r="A45" s="1" t="s">
        <v>634</v>
      </c>
    </row>
    <row r="46" spans="1:11">
      <c r="A46" s="1" t="s">
        <v>1104</v>
      </c>
    </row>
    <row r="47" spans="1:11">
      <c r="A47" s="1" t="s">
        <v>951</v>
      </c>
    </row>
    <row r="48" spans="1:11" ht="32.25" customHeight="1">
      <c r="A48" s="33" t="s">
        <v>656</v>
      </c>
      <c r="B48" s="33"/>
      <c r="C48" s="33"/>
      <c r="D48" s="33"/>
      <c r="E48" s="33"/>
      <c r="F48" s="33"/>
      <c r="G48" s="33"/>
      <c r="H48" s="33"/>
      <c r="I48" s="33"/>
      <c r="J48" s="33"/>
      <c r="K48" s="33"/>
    </row>
    <row r="49" spans="1:2" ht="12.75" customHeight="1">
      <c r="A49" s="1" t="s">
        <v>1107</v>
      </c>
    </row>
    <row r="50" spans="1:2" ht="12.75" customHeight="1">
      <c r="A50" s="1" t="s">
        <v>1105</v>
      </c>
    </row>
    <row r="52" spans="1:2" s="38" customFormat="1">
      <c r="A52" s="38" t="s">
        <v>636</v>
      </c>
    </row>
    <row r="53" spans="1:2" s="38" customFormat="1">
      <c r="A53" s="38" t="s">
        <v>637</v>
      </c>
    </row>
    <row r="55" spans="1:2">
      <c r="A55" s="1">
        <v>1998</v>
      </c>
      <c r="B55" s="1">
        <v>3.6</v>
      </c>
    </row>
    <row r="56" spans="1:2">
      <c r="A56" s="1">
        <v>1999</v>
      </c>
      <c r="B56" s="1">
        <f>B55*POWER(B$62/B$55, 1/7)</f>
        <v>3.6</v>
      </c>
    </row>
    <row r="57" spans="1:2">
      <c r="A57" s="1">
        <v>2000</v>
      </c>
      <c r="B57" s="1">
        <f>B56*POWER(B$62/B$55, 1/7)</f>
        <v>3.6</v>
      </c>
    </row>
    <row r="58" spans="1:2">
      <c r="A58" s="1">
        <v>2001</v>
      </c>
      <c r="B58" s="1">
        <f>B57*POWER(B$62/B$55, 1/7)</f>
        <v>3.6</v>
      </c>
    </row>
    <row r="59" spans="1:2">
      <c r="A59" s="1">
        <v>2002</v>
      </c>
      <c r="B59" s="1">
        <f>B58*POWER(B$62/B$55, 1/7)</f>
        <v>3.6</v>
      </c>
    </row>
    <row r="60" spans="1:2">
      <c r="A60" s="1">
        <v>2003</v>
      </c>
      <c r="B60" s="1">
        <f>B59*POWER(B$62/B$55, 1/7)</f>
        <v>3.6</v>
      </c>
    </row>
    <row r="61" spans="1:2">
      <c r="A61" s="1">
        <v>2004</v>
      </c>
      <c r="B61" s="1">
        <f>B60*POWER(B$62/B$55, 1/7)</f>
        <v>3.6</v>
      </c>
    </row>
    <row r="62" spans="1:2">
      <c r="A62" s="1">
        <v>2005</v>
      </c>
      <c r="B62" s="1">
        <v>3.6</v>
      </c>
    </row>
    <row r="63" spans="1:2">
      <c r="A63" s="1">
        <v>2006</v>
      </c>
      <c r="B63" s="1">
        <f>B62*POWER(B$62/B$55,1/7)</f>
        <v>3.6</v>
      </c>
    </row>
    <row r="64" spans="1:2">
      <c r="A64" s="1">
        <v>2007</v>
      </c>
      <c r="B64" s="1">
        <f>B63*POWER(B$62/B$55,1/7)</f>
        <v>3.6</v>
      </c>
    </row>
    <row r="65" spans="1:8">
      <c r="A65" s="1">
        <v>2008</v>
      </c>
      <c r="B65" s="1">
        <f>B64*POWER(B$62/B$55,1/7)</f>
        <v>3.6</v>
      </c>
    </row>
    <row r="66" spans="1:8">
      <c r="A66" s="1">
        <v>2009</v>
      </c>
      <c r="B66" s="1">
        <f>B65*POWER(B$62/B$55,1/7)</f>
        <v>3.6</v>
      </c>
    </row>
    <row r="67" spans="1:8">
      <c r="A67" s="1">
        <v>2010</v>
      </c>
      <c r="B67" s="1">
        <f>B66*POWER(B$62/B$55,1/7)</f>
        <v>3.6</v>
      </c>
    </row>
    <row r="68" spans="1:8">
      <c r="A68" s="1">
        <v>2011</v>
      </c>
      <c r="B68" s="1">
        <f>B67*POWER(B$62/B$55,1/7)</f>
        <v>3.6</v>
      </c>
    </row>
    <row r="69" spans="1:8">
      <c r="A69" s="1">
        <v>2012</v>
      </c>
      <c r="B69" s="1">
        <f>B68*POWER(B$62/B$55,1/7)</f>
        <v>3.6</v>
      </c>
    </row>
    <row r="70" spans="1:8">
      <c r="A70" s="1">
        <v>2013</v>
      </c>
      <c r="B70" s="1">
        <f>B69*POWER(B$62/B$55,1/7)</f>
        <v>3.6</v>
      </c>
    </row>
    <row r="71" spans="1:8">
      <c r="A71" s="1">
        <v>2014</v>
      </c>
      <c r="B71" s="1">
        <f>B70*POWER(B$62/B$55,1/7)</f>
        <v>3.6</v>
      </c>
    </row>
    <row r="73" spans="1:8">
      <c r="B73" s="1" t="s">
        <v>653</v>
      </c>
      <c r="D73" s="1" t="s">
        <v>654</v>
      </c>
      <c r="F73" s="1" t="s">
        <v>651</v>
      </c>
    </row>
    <row r="74" spans="1:8">
      <c r="B74" s="1" t="s">
        <v>272</v>
      </c>
      <c r="C74" s="1" t="s">
        <v>367</v>
      </c>
      <c r="D74" s="1" t="s">
        <v>272</v>
      </c>
      <c r="E74" s="1" t="s">
        <v>367</v>
      </c>
      <c r="F74" s="1" t="s">
        <v>272</v>
      </c>
      <c r="G74" s="1" t="s">
        <v>367</v>
      </c>
      <c r="H74" s="1" t="s">
        <v>513</v>
      </c>
    </row>
    <row r="75" spans="1:8">
      <c r="A75" s="1">
        <v>1961</v>
      </c>
      <c r="B75" s="1">
        <v>13988</v>
      </c>
      <c r="C75" s="1">
        <v>49</v>
      </c>
      <c r="D75" s="1">
        <v>14709</v>
      </c>
      <c r="E75" s="1">
        <v>81</v>
      </c>
      <c r="F75" s="1">
        <f t="shared" ref="F75:G78" si="10">B75/D75</f>
        <v>0.95098239173295263</v>
      </c>
      <c r="G75" s="1">
        <f t="shared" si="10"/>
        <v>0.60493827160493829</v>
      </c>
      <c r="H75" s="1">
        <f>G75/F75*100</f>
        <v>63.611931920482114</v>
      </c>
    </row>
    <row r="76" spans="1:8">
      <c r="A76" s="1">
        <v>1971</v>
      </c>
      <c r="B76" s="1">
        <v>29662</v>
      </c>
      <c r="C76" s="1">
        <v>85</v>
      </c>
      <c r="D76" s="1">
        <v>17519</v>
      </c>
      <c r="E76" s="1">
        <v>86</v>
      </c>
      <c r="F76" s="1">
        <f t="shared" si="10"/>
        <v>1.6931331697014669</v>
      </c>
      <c r="G76" s="1">
        <f t="shared" si="10"/>
        <v>0.98837209302325579</v>
      </c>
      <c r="H76" s="1">
        <f>G76/F76*100</f>
        <v>58.375331055473055</v>
      </c>
    </row>
    <row r="77" spans="1:8">
      <c r="A77" s="1">
        <v>1981</v>
      </c>
      <c r="B77" s="1">
        <v>90985</v>
      </c>
      <c r="C77" s="1">
        <v>433</v>
      </c>
      <c r="D77" s="1">
        <v>21386</v>
      </c>
      <c r="E77" s="1">
        <v>106</v>
      </c>
      <c r="F77" s="1">
        <f t="shared" si="10"/>
        <v>4.2544187786402317</v>
      </c>
      <c r="G77" s="1">
        <f t="shared" si="10"/>
        <v>4.0849056603773581</v>
      </c>
      <c r="H77" s="1">
        <f>G77/F77*100</f>
        <v>96.015598673221064</v>
      </c>
    </row>
    <row r="78" spans="1:8">
      <c r="A78" s="1">
        <v>1986</v>
      </c>
      <c r="B78" s="1">
        <v>132253</v>
      </c>
      <c r="C78" s="1">
        <v>582</v>
      </c>
      <c r="D78" s="1">
        <v>21511</v>
      </c>
      <c r="E78" s="1">
        <v>105</v>
      </c>
      <c r="F78" s="1">
        <f>B78/D78</f>
        <v>6.1481567570080422</v>
      </c>
      <c r="G78" s="1">
        <f t="shared" si="10"/>
        <v>5.5428571428571427</v>
      </c>
      <c r="H78" s="1">
        <f>G78/F78*100</f>
        <v>90.15477909763861</v>
      </c>
    </row>
    <row r="79" spans="1:8">
      <c r="D79" s="1" t="s">
        <v>652</v>
      </c>
      <c r="G79" s="1">
        <f>AVERAGE(H75:H78)</f>
        <v>77.039410186703705</v>
      </c>
    </row>
  </sheetData>
  <mergeCells count="3">
    <mergeCell ref="A43:K43"/>
    <mergeCell ref="A44:K44"/>
    <mergeCell ref="A48:K48"/>
  </mergeCells>
  <pageMargins left="0.74803149606299213" right="0.74803149606299213" top="0.98425196850393704" bottom="0.98425196850393704" header="0.51181102362204722" footer="0.51181102362204722"/>
  <pageSetup scale="70" orientation="landscape" r:id="rId1"/>
  <headerFooter alignWithMargins="0"/>
</worksheet>
</file>

<file path=xl/worksheets/sheet21.xml><?xml version="1.0" encoding="utf-8"?>
<worksheet xmlns="http://schemas.openxmlformats.org/spreadsheetml/2006/main" xmlns:r="http://schemas.openxmlformats.org/officeDocument/2006/relationships">
  <dimension ref="A1:K71"/>
  <sheetViews>
    <sheetView view="pageBreakPreview" topLeftCell="A43" zoomScaleSheetLayoutView="100" workbookViewId="0">
      <selection activeCell="O54" sqref="O54"/>
    </sheetView>
  </sheetViews>
  <sheetFormatPr defaultRowHeight="12.75"/>
  <cols>
    <col min="1" max="1" width="9.375" style="1" customWidth="1"/>
    <col min="2" max="11" width="12" style="1" customWidth="1"/>
    <col min="12" max="15" width="9" style="1"/>
    <col min="16" max="16" width="9" style="1" customWidth="1"/>
    <col min="17" max="16384" width="9" style="1"/>
  </cols>
  <sheetData>
    <row r="1" spans="1:11" ht="31.5" customHeight="1">
      <c r="A1" s="1" t="s">
        <v>619</v>
      </c>
    </row>
    <row r="2" spans="1:11" s="3" customFormat="1" ht="72" customHeight="1">
      <c r="B2" s="3" t="s">
        <v>595</v>
      </c>
      <c r="C2" s="3" t="s">
        <v>596</v>
      </c>
      <c r="D2" s="3" t="s">
        <v>615</v>
      </c>
      <c r="E2" s="3" t="s">
        <v>597</v>
      </c>
      <c r="F2" s="3" t="s">
        <v>598</v>
      </c>
      <c r="G2" s="3" t="s">
        <v>599</v>
      </c>
      <c r="H2" s="3" t="s">
        <v>600</v>
      </c>
      <c r="I2" s="3" t="s">
        <v>600</v>
      </c>
      <c r="J2" s="3" t="s">
        <v>601</v>
      </c>
      <c r="K2" s="3" t="s">
        <v>602</v>
      </c>
    </row>
    <row r="3" spans="1:11" ht="28.5" customHeight="1">
      <c r="B3" s="1" t="s">
        <v>603</v>
      </c>
      <c r="C3" s="1" t="s">
        <v>603</v>
      </c>
      <c r="D3" s="1" t="s">
        <v>616</v>
      </c>
      <c r="E3" s="1" t="s">
        <v>604</v>
      </c>
      <c r="F3" s="1" t="s">
        <v>605</v>
      </c>
      <c r="G3" s="1" t="s">
        <v>996</v>
      </c>
      <c r="H3" s="1" t="s">
        <v>606</v>
      </c>
      <c r="I3" s="1" t="s">
        <v>997</v>
      </c>
      <c r="J3" s="1" t="s">
        <v>607</v>
      </c>
      <c r="K3" s="1" t="s">
        <v>999</v>
      </c>
    </row>
    <row r="4" spans="1:11">
      <c r="B4" s="1" t="s">
        <v>82</v>
      </c>
      <c r="C4" s="1" t="s">
        <v>83</v>
      </c>
      <c r="D4" s="1" t="s">
        <v>84</v>
      </c>
      <c r="E4" s="1" t="s">
        <v>85</v>
      </c>
      <c r="F4" s="1" t="s">
        <v>86</v>
      </c>
      <c r="G4" s="1" t="s">
        <v>87</v>
      </c>
      <c r="H4" s="1" t="s">
        <v>617</v>
      </c>
      <c r="I4" s="1" t="s">
        <v>650</v>
      </c>
      <c r="J4" s="1" t="s">
        <v>106</v>
      </c>
      <c r="K4" s="1" t="s">
        <v>649</v>
      </c>
    </row>
    <row r="5" spans="1:11">
      <c r="A5" s="1">
        <v>1981</v>
      </c>
      <c r="B5" s="4">
        <f>'a1'!X8/1000</f>
        <v>854.87099999999998</v>
      </c>
      <c r="C5" s="4">
        <v>632.70000000000005</v>
      </c>
      <c r="D5" s="9">
        <f>C5/'a5-1'!C15*100</f>
        <v>3.3628497321200781</v>
      </c>
      <c r="E5" s="4">
        <v>750</v>
      </c>
      <c r="F5" s="15">
        <f>H5/E5</f>
        <v>3.6160000000000001</v>
      </c>
      <c r="G5" s="15">
        <f t="shared" ref="G5:G16" si="0">F5/J5*$J$31</f>
        <v>8.0078740157480333</v>
      </c>
      <c r="H5" s="4">
        <v>2712</v>
      </c>
      <c r="I5" s="4">
        <f t="shared" ref="I5:I36" si="1">H5/J5*$J$31</f>
        <v>6005.9055118110246</v>
      </c>
      <c r="J5" s="9">
        <f>'a1'!T8</f>
        <v>50.8</v>
      </c>
      <c r="K5" s="4">
        <f t="shared" ref="K5:K32" si="2">I5/B5*1000</f>
        <v>7025.5108803679441</v>
      </c>
    </row>
    <row r="6" spans="1:11">
      <c r="A6" s="1">
        <v>1982</v>
      </c>
      <c r="B6" s="4">
        <f>'a1'!X9/1000</f>
        <v>859.03800000000001</v>
      </c>
      <c r="C6" s="4">
        <v>639.79999999999995</v>
      </c>
      <c r="D6" s="9">
        <f>C6/'a5-1'!C16*100</f>
        <v>3.349142037543055</v>
      </c>
      <c r="E6" s="4">
        <v>750.39959999999996</v>
      </c>
      <c r="F6" s="21">
        <f>POWER(F$10/F$5,1/5)*F5</f>
        <v>3.9100686271991778</v>
      </c>
      <c r="G6" s="15">
        <f t="shared" si="0"/>
        <v>7.9115597223004954</v>
      </c>
      <c r="H6" s="19">
        <f>POWER(H10/H5,1/5)*H5</f>
        <v>2934.1138322186162</v>
      </c>
      <c r="I6" s="4">
        <f t="shared" si="1"/>
        <v>5936.8310454063721</v>
      </c>
      <c r="J6" s="9">
        <f>'a1'!T9</f>
        <v>55.6</v>
      </c>
      <c r="K6" s="4">
        <f t="shared" si="2"/>
        <v>6911.0226153049944</v>
      </c>
    </row>
    <row r="7" spans="1:11">
      <c r="A7" s="1">
        <v>1983</v>
      </c>
      <c r="B7" s="4">
        <f>'a1'!X10/1000</f>
        <v>868.28899999999999</v>
      </c>
      <c r="C7" s="4">
        <v>650.1</v>
      </c>
      <c r="D7" s="9">
        <f>C7/'a5-1'!C17*100</f>
        <v>3.3588220098165853</v>
      </c>
      <c r="E7" s="4">
        <v>750.79939999999999</v>
      </c>
      <c r="F7" s="21">
        <f>POWER(F$10/F$5,1/5)*F6</f>
        <v>4.2280521762741321</v>
      </c>
      <c r="G7" s="15">
        <f t="shared" si="0"/>
        <v>8.0483226705725865</v>
      </c>
      <c r="H7" s="19">
        <f>POWER(H10/H5,1/5)*H6</f>
        <v>3174.4188718350347</v>
      </c>
      <c r="I7" s="4">
        <f t="shared" si="1"/>
        <v>6042.6755174524769</v>
      </c>
      <c r="J7" s="9">
        <f>'a1'!T10</f>
        <v>59.1</v>
      </c>
      <c r="K7" s="4">
        <f t="shared" si="2"/>
        <v>6959.2906479898711</v>
      </c>
    </row>
    <row r="8" spans="1:11">
      <c r="A8" s="1">
        <v>1984</v>
      </c>
      <c r="B8" s="4">
        <f>'a1'!X11/1000</f>
        <v>877.471</v>
      </c>
      <c r="C8" s="4">
        <v>659.8</v>
      </c>
      <c r="D8" s="9">
        <f>C8/'a5-1'!C18*100</f>
        <v>3.3666872471030054</v>
      </c>
      <c r="E8" s="4">
        <v>751.19939999999997</v>
      </c>
      <c r="F8" s="21">
        <f>POWER(F$10/F$5,1/5)*F7</f>
        <v>4.5718955112308324</v>
      </c>
      <c r="G8" s="15">
        <f t="shared" si="0"/>
        <v>8.3361141817417934</v>
      </c>
      <c r="H8" s="19">
        <f>POWER(H10/H5,1/5)*H7</f>
        <v>3434.4049856589195</v>
      </c>
      <c r="I8" s="4">
        <f t="shared" si="1"/>
        <v>6262.0836448400069</v>
      </c>
      <c r="J8" s="9">
        <f>'a1'!T11</f>
        <v>61.7</v>
      </c>
      <c r="K8" s="4">
        <f t="shared" si="2"/>
        <v>7136.5135085262154</v>
      </c>
    </row>
    <row r="9" spans="1:11">
      <c r="A9" s="1">
        <v>1985</v>
      </c>
      <c r="B9" s="4">
        <f>'a1'!X12/1000</f>
        <v>885.84799999999996</v>
      </c>
      <c r="C9" s="4">
        <v>668.3</v>
      </c>
      <c r="D9" s="9">
        <f>C9/'a5-1'!C19*100</f>
        <v>3.3679722619791561</v>
      </c>
      <c r="E9" s="4">
        <v>751.59960000000001</v>
      </c>
      <c r="F9" s="21">
        <f>POWER(F$10/F$5,1/5)*F8</f>
        <v>4.9437016607567541</v>
      </c>
      <c r="G9" s="15">
        <f t="shared" si="0"/>
        <v>8.6227354548082911</v>
      </c>
      <c r="H9" s="19">
        <f>POWER(H10/H5,1/5)*H8</f>
        <v>3715.6840611587072</v>
      </c>
      <c r="I9" s="4">
        <f t="shared" si="1"/>
        <v>6480.8442927186752</v>
      </c>
      <c r="J9" s="9">
        <f>'a1'!T12</f>
        <v>64.5</v>
      </c>
      <c r="K9" s="4">
        <f t="shared" si="2"/>
        <v>7315.9777893257933</v>
      </c>
    </row>
    <row r="10" spans="1:11">
      <c r="A10" s="1">
        <v>1986</v>
      </c>
      <c r="B10" s="4">
        <f>'a1'!X13/1000</f>
        <v>889.08699999999999</v>
      </c>
      <c r="C10" s="4">
        <v>675</v>
      </c>
      <c r="D10" s="9">
        <f>C10/'a5-1'!C20*100</f>
        <v>3.3593454502020581</v>
      </c>
      <c r="E10" s="4">
        <v>752</v>
      </c>
      <c r="F10" s="15">
        <f>H10/E10</f>
        <v>5.3457446808510642</v>
      </c>
      <c r="G10" s="15">
        <f t="shared" si="0"/>
        <v>9.0435530315149588</v>
      </c>
      <c r="H10" s="4">
        <v>4020</v>
      </c>
      <c r="I10" s="4">
        <f t="shared" si="1"/>
        <v>6800.7518796992481</v>
      </c>
      <c r="J10" s="9">
        <f>'a1'!T13</f>
        <v>66.5</v>
      </c>
      <c r="K10" s="4">
        <f t="shared" si="2"/>
        <v>7649.141062347383</v>
      </c>
    </row>
    <row r="11" spans="1:11">
      <c r="A11" s="1">
        <v>1987</v>
      </c>
      <c r="B11" s="4">
        <f>'a1'!X14/1000</f>
        <v>893.60599999999999</v>
      </c>
      <c r="C11" s="4">
        <v>680.2</v>
      </c>
      <c r="D11" s="9">
        <f>C11/'a5-1'!C21*100</f>
        <v>3.3428182483868278</v>
      </c>
      <c r="E11" s="4">
        <v>767.20989999999995</v>
      </c>
      <c r="F11" s="21">
        <f>POWER(F$16/F$10,1/6)*F10</f>
        <v>5.8108336813942962</v>
      </c>
      <c r="G11" s="15">
        <f t="shared" si="0"/>
        <v>9.5017265865822438</v>
      </c>
      <c r="H11" s="19">
        <f>POWER(H16/H10,1/6)*H10</f>
        <v>4458.1288974495556</v>
      </c>
      <c r="I11" s="4">
        <f t="shared" si="1"/>
        <v>7289.8183279516716</v>
      </c>
      <c r="J11" s="9">
        <f>'a1'!T14</f>
        <v>68.8</v>
      </c>
      <c r="K11" s="4">
        <f t="shared" si="2"/>
        <v>8157.7544554889646</v>
      </c>
    </row>
    <row r="12" spans="1:11">
      <c r="A12" s="1">
        <v>1988</v>
      </c>
      <c r="B12" s="4">
        <f>'a1'!X15/1000</f>
        <v>897.21600000000001</v>
      </c>
      <c r="C12" s="4">
        <v>685.1</v>
      </c>
      <c r="D12" s="9">
        <f>C12/'a5-1'!C22*100</f>
        <v>3.3237597151201719</v>
      </c>
      <c r="E12" s="4">
        <v>782.72739999999999</v>
      </c>
      <c r="F12" s="21">
        <f>POWER(F$16/F$10,1/6)*F11</f>
        <v>6.316386226558568</v>
      </c>
      <c r="G12" s="15">
        <f t="shared" si="0"/>
        <v>9.9802450911213327</v>
      </c>
      <c r="H12" s="19">
        <f>POWER(H16/H10,1/6)*H11</f>
        <v>4944.0082751927339</v>
      </c>
      <c r="I12" s="4">
        <f t="shared" si="1"/>
        <v>7811.8108280784063</v>
      </c>
      <c r="J12" s="9">
        <f>'a1'!T15</f>
        <v>71.2</v>
      </c>
      <c r="K12" s="4">
        <f t="shared" si="2"/>
        <v>8706.7226042317634</v>
      </c>
    </row>
    <row r="13" spans="1:11">
      <c r="A13" s="1">
        <v>1989</v>
      </c>
      <c r="B13" s="4">
        <f>'a1'!X16/1000</f>
        <v>903.84100000000001</v>
      </c>
      <c r="C13" s="4">
        <v>690.9</v>
      </c>
      <c r="D13" s="9">
        <f>C13/'a5-1'!C23*100</f>
        <v>3.3059788980070337</v>
      </c>
      <c r="E13" s="4">
        <v>798.55870000000004</v>
      </c>
      <c r="F13" s="21">
        <f>POWER(F$16/F$10,1/6)*F12</f>
        <v>6.8659227144642099</v>
      </c>
      <c r="G13" s="15">
        <f t="shared" si="0"/>
        <v>10.381939588403542</v>
      </c>
      <c r="H13" s="19">
        <f>POWER(H16/H10,1/6)*H12</f>
        <v>5482.8423285737472</v>
      </c>
      <c r="I13" s="4">
        <f t="shared" si="1"/>
        <v>8290.5881984482057</v>
      </c>
      <c r="J13" s="9">
        <f>'a1'!T16</f>
        <v>74.400000000000006</v>
      </c>
      <c r="K13" s="4">
        <f t="shared" si="2"/>
        <v>9172.6179698068627</v>
      </c>
    </row>
    <row r="14" spans="1:11">
      <c r="A14" s="1">
        <v>1990</v>
      </c>
      <c r="B14" s="4">
        <f>'a1'!X17/1000</f>
        <v>910.45100000000002</v>
      </c>
      <c r="C14" s="4">
        <v>697</v>
      </c>
      <c r="D14" s="9">
        <f>C14/'a5-1'!C24*100</f>
        <v>3.285457725067995</v>
      </c>
      <c r="E14" s="4">
        <v>814.71029999999996</v>
      </c>
      <c r="F14" s="21">
        <f>POWER(F$16/F$10,1/6)*F13</f>
        <v>7.4632698239353736</v>
      </c>
      <c r="G14" s="15">
        <f t="shared" si="0"/>
        <v>10.736801217298332</v>
      </c>
      <c r="H14" s="19">
        <f>POWER(H16/H10,1/6)*H13</f>
        <v>6080.4024440731928</v>
      </c>
      <c r="I14" s="4">
        <f t="shared" si="1"/>
        <v>8747.3820327139929</v>
      </c>
      <c r="J14" s="9">
        <f>'a1'!T17</f>
        <v>78.2</v>
      </c>
      <c r="K14" s="4">
        <f t="shared" si="2"/>
        <v>9607.7460870645336</v>
      </c>
    </row>
    <row r="15" spans="1:11">
      <c r="A15" s="1">
        <v>1991</v>
      </c>
      <c r="B15" s="4">
        <f>'a1'!X18/1000</f>
        <v>914.96900000000005</v>
      </c>
      <c r="C15" s="4">
        <v>703.4</v>
      </c>
      <c r="D15" s="9">
        <f>C15/'a5-1'!C25*100</f>
        <v>3.2665685240998825</v>
      </c>
      <c r="E15" s="4">
        <v>831.18849999999998</v>
      </c>
      <c r="F15" s="21">
        <f>POWER(F$16/F$10,1/6)*F14</f>
        <v>8.1125871614491345</v>
      </c>
      <c r="G15" s="15">
        <f t="shared" si="0"/>
        <v>11.009240719698765</v>
      </c>
      <c r="H15" s="19">
        <f>POWER(H16/H10,1/6)*H14</f>
        <v>6743.0890159317432</v>
      </c>
      <c r="I15" s="4">
        <f t="shared" si="1"/>
        <v>9150.7540927903628</v>
      </c>
      <c r="J15" s="9">
        <f>'a1'!T18</f>
        <v>82.9</v>
      </c>
      <c r="K15" s="4">
        <f t="shared" si="2"/>
        <v>10001.162982341875</v>
      </c>
    </row>
    <row r="16" spans="1:11">
      <c r="A16" s="1">
        <v>1992</v>
      </c>
      <c r="B16" s="4">
        <f>'a1'!X19/1000</f>
        <v>919.45100000000002</v>
      </c>
      <c r="C16" s="4">
        <v>708</v>
      </c>
      <c r="D16" s="9">
        <f>C16/'a5-1'!C26*100</f>
        <v>3.2446998652624632</v>
      </c>
      <c r="E16" s="4">
        <v>848</v>
      </c>
      <c r="F16" s="15">
        <f>H16/E16</f>
        <v>8.8183962264150946</v>
      </c>
      <c r="G16" s="15">
        <f t="shared" si="0"/>
        <v>11.881072760140098</v>
      </c>
      <c r="H16" s="4">
        <v>7478</v>
      </c>
      <c r="I16" s="4">
        <f t="shared" si="1"/>
        <v>10075.149700598802</v>
      </c>
      <c r="J16" s="9">
        <f>'a1'!T19</f>
        <v>83.5</v>
      </c>
      <c r="K16" s="4">
        <f t="shared" si="2"/>
        <v>10957.788615814005</v>
      </c>
    </row>
    <row r="17" spans="1:11">
      <c r="A17" s="1">
        <v>1993</v>
      </c>
      <c r="B17" s="4">
        <f>'a1'!X20/1000</f>
        <v>923.92499999999995</v>
      </c>
      <c r="C17" s="4">
        <v>712.6</v>
      </c>
      <c r="D17" s="9">
        <f>C17/'a5-1'!C27*100</f>
        <v>3.2254706263098099</v>
      </c>
      <c r="E17" s="19">
        <f>E16*POWER(E$22/E$16, 1/6)</f>
        <v>865.75603485125657</v>
      </c>
      <c r="F17" s="15">
        <f t="shared" ref="F17:F36" si="3">G17*J17/100</f>
        <v>9.990199963011472</v>
      </c>
      <c r="G17" s="15">
        <f>G16*('a5-1'!D81/'a5-1'!D80)</f>
        <v>11.822721849717718</v>
      </c>
      <c r="H17" s="4">
        <f>E17*F17</f>
        <v>8649.0759073479821</v>
      </c>
      <c r="I17" s="4">
        <f t="shared" si="1"/>
        <v>11515.041888481042</v>
      </c>
      <c r="J17" s="9">
        <f>'a1'!T20</f>
        <v>84.5</v>
      </c>
      <c r="K17" s="4">
        <f t="shared" si="2"/>
        <v>12463.178167579666</v>
      </c>
    </row>
    <row r="18" spans="1:11">
      <c r="A18" s="1">
        <v>1994</v>
      </c>
      <c r="B18" s="4">
        <f>'a1'!X21/1000</f>
        <v>926.87099999999998</v>
      </c>
      <c r="C18" s="4">
        <v>716.5</v>
      </c>
      <c r="D18" s="9">
        <f>C18/'a5-1'!C28*100</f>
        <v>3.2032797292524484</v>
      </c>
      <c r="E18" s="19">
        <f>E17*POWER(E$22/E$16, 1/6)</f>
        <v>883.88385835067243</v>
      </c>
      <c r="F18" s="15">
        <f t="shared" si="3"/>
        <v>10.122877400247436</v>
      </c>
      <c r="G18" s="15">
        <f>G17*('a5-1'!D82/'a5-1'!D81)</f>
        <v>11.839622690347879</v>
      </c>
      <c r="H18" s="4">
        <f t="shared" ref="H18:H31" si="4">E18*F18</f>
        <v>8947.4479341415281</v>
      </c>
      <c r="I18" s="4">
        <f t="shared" si="1"/>
        <v>11772.957808080959</v>
      </c>
      <c r="J18" s="9">
        <f>'a1'!T21</f>
        <v>85.5</v>
      </c>
      <c r="K18" s="4">
        <f t="shared" si="2"/>
        <v>12701.829928955549</v>
      </c>
    </row>
    <row r="19" spans="1:11">
      <c r="A19" s="1">
        <v>1995</v>
      </c>
      <c r="B19" s="4">
        <f>'a1'!X22/1000</f>
        <v>928.12</v>
      </c>
      <c r="C19" s="4">
        <v>720.2</v>
      </c>
      <c r="D19" s="9">
        <f>C19/'a5-1'!C29*100</f>
        <v>3.1782877316857903</v>
      </c>
      <c r="E19" s="19">
        <f>E18*POWER(E$22/E$16, 1/6)</f>
        <v>902.39125527677822</v>
      </c>
      <c r="F19" s="15">
        <f t="shared" si="3"/>
        <v>10.198629580668969</v>
      </c>
      <c r="G19" s="15">
        <f>G18*('a5-1'!D83/'a5-1'!D82)</f>
        <v>11.776708522712436</v>
      </c>
      <c r="H19" s="4">
        <f t="shared" si="4"/>
        <v>9203.1541494027533</v>
      </c>
      <c r="I19" s="4">
        <f t="shared" si="1"/>
        <v>11955.598635194108</v>
      </c>
      <c r="J19" s="9">
        <f>'a1'!T22</f>
        <v>86.6</v>
      </c>
      <c r="K19" s="4">
        <f t="shared" si="2"/>
        <v>12881.522470363861</v>
      </c>
    </row>
    <row r="20" spans="1:11">
      <c r="A20" s="1">
        <v>1996</v>
      </c>
      <c r="B20" s="4">
        <f>'a1'!X23/1000</f>
        <v>931.327</v>
      </c>
      <c r="C20" s="4">
        <v>724.4</v>
      </c>
      <c r="D20" s="9">
        <f>C20/'a5-1'!C30*100</f>
        <v>3.155120973888804</v>
      </c>
      <c r="E20" s="19">
        <f>E19*POWER(E$22/E$16, 1/6)</f>
        <v>921.28617341140523</v>
      </c>
      <c r="F20" s="15">
        <f t="shared" si="3"/>
        <v>10.348721361639923</v>
      </c>
      <c r="G20" s="15">
        <f>G19*('a5-1'!D84/'a5-1'!D83)</f>
        <v>11.733244174194924</v>
      </c>
      <c r="H20" s="4">
        <f t="shared" si="4"/>
        <v>9534.1339029661121</v>
      </c>
      <c r="I20" s="4">
        <f t="shared" si="1"/>
        <v>12160.885080313918</v>
      </c>
      <c r="J20" s="9">
        <f>'a1'!T23</f>
        <v>88.2</v>
      </c>
      <c r="K20" s="4">
        <f t="shared" si="2"/>
        <v>13057.588881578562</v>
      </c>
    </row>
    <row r="21" spans="1:11">
      <c r="A21" s="1">
        <v>1997</v>
      </c>
      <c r="B21" s="4">
        <f>'a1'!X24/1000</f>
        <v>932.40200000000004</v>
      </c>
      <c r="C21" s="4">
        <v>728.1</v>
      </c>
      <c r="D21" s="9">
        <f>C21/'a5-1'!C31*100</f>
        <v>3.1320574533159546</v>
      </c>
      <c r="E21" s="19">
        <f>E20*POWER(E$22/E$16, 1/6)</f>
        <v>940.57672695276585</v>
      </c>
      <c r="F21" s="15">
        <f t="shared" si="3"/>
        <v>10.768978006938639</v>
      </c>
      <c r="G21" s="15">
        <f>G20*('a5-1'!D85/'a5-1'!D84)</f>
        <v>11.96553111882071</v>
      </c>
      <c r="H21" s="4">
        <f t="shared" si="4"/>
        <v>10129.050086392665</v>
      </c>
      <c r="I21" s="4">
        <f t="shared" si="1"/>
        <v>12661.312607990831</v>
      </c>
      <c r="J21" s="9">
        <f>'a1'!T24</f>
        <v>90</v>
      </c>
      <c r="K21" s="4">
        <f t="shared" si="2"/>
        <v>13579.242223837819</v>
      </c>
    </row>
    <row r="22" spans="1:11">
      <c r="A22" s="1">
        <v>1998</v>
      </c>
      <c r="B22" s="4">
        <f>'a1'!X25/1000</f>
        <v>931.83600000000001</v>
      </c>
      <c r="C22" s="4">
        <v>730.8</v>
      </c>
      <c r="D22" s="9">
        <f>C22/'a5-1'!C32*100</f>
        <v>3.1077110185960866</v>
      </c>
      <c r="E22" s="4">
        <f>C22*B55*365/1000</f>
        <v>960.27120000000002</v>
      </c>
      <c r="F22" s="15">
        <f t="shared" si="3"/>
        <v>11.108232085167627</v>
      </c>
      <c r="G22" s="15">
        <f>G21*('a5-1'!D86/'a5-1'!D85)</f>
        <v>12.260741815858308</v>
      </c>
      <c r="H22" s="4">
        <f t="shared" si="4"/>
        <v>10666.915354302419</v>
      </c>
      <c r="I22" s="4">
        <f t="shared" si="1"/>
        <v>13245.341913454991</v>
      </c>
      <c r="J22" s="9">
        <f>'a1'!T25</f>
        <v>90.6</v>
      </c>
      <c r="K22" s="4">
        <f t="shared" si="2"/>
        <v>14214.241468944098</v>
      </c>
    </row>
    <row r="23" spans="1:11">
      <c r="A23" s="1">
        <v>1999</v>
      </c>
      <c r="B23" s="4">
        <f>'a1'!X26/1000</f>
        <v>933.78399999999999</v>
      </c>
      <c r="C23" s="4">
        <v>734.9</v>
      </c>
      <c r="D23" s="9">
        <f>C23/'a5-1'!C33*100</f>
        <v>3.0902301798884841</v>
      </c>
      <c r="E23" s="4">
        <f>C23*B56*365/1000</f>
        <v>969.4457289907557</v>
      </c>
      <c r="F23" s="15">
        <f t="shared" si="3"/>
        <v>11.342906088016132</v>
      </c>
      <c r="G23" s="15">
        <f>G22*('a5-1'!D87/'a5-1'!D86)</f>
        <v>12.315858944642924</v>
      </c>
      <c r="H23" s="4">
        <f t="shared" si="4"/>
        <v>10996.33186137048</v>
      </c>
      <c r="I23" s="4">
        <f t="shared" si="1"/>
        <v>13432.001459328763</v>
      </c>
      <c r="J23" s="9">
        <f>'a1'!T26</f>
        <v>92.1</v>
      </c>
      <c r="K23" s="4">
        <f t="shared" si="2"/>
        <v>14384.484483915727</v>
      </c>
    </row>
    <row r="24" spans="1:11">
      <c r="A24" s="1">
        <v>2000</v>
      </c>
      <c r="B24" s="4">
        <f>'a1'!X27/1000</f>
        <v>933.82100000000003</v>
      </c>
      <c r="C24" s="4">
        <v>739.1</v>
      </c>
      <c r="D24" s="9">
        <f>C24/'a5-1'!C34*100</f>
        <v>3.0681162488532445</v>
      </c>
      <c r="E24" s="4">
        <f>C24*B57*365/1000</f>
        <v>978.80988262566188</v>
      </c>
      <c r="F24" s="15">
        <f t="shared" si="3"/>
        <v>12.097330253079283</v>
      </c>
      <c r="G24" s="15">
        <f>G23*('a5-1'!D88/'a5-1'!D87)</f>
        <v>12.693945701027578</v>
      </c>
      <c r="H24" s="4">
        <f t="shared" si="4"/>
        <v>11840.986405100402</v>
      </c>
      <c r="I24" s="4">
        <f t="shared" si="1"/>
        <v>13978.079439389247</v>
      </c>
      <c r="J24" s="9">
        <f>'a1'!T27</f>
        <v>95.3</v>
      </c>
      <c r="K24" s="4">
        <f t="shared" si="2"/>
        <v>14968.692543206082</v>
      </c>
    </row>
    <row r="25" spans="1:11">
      <c r="A25" s="1">
        <v>2001</v>
      </c>
      <c r="B25" s="4">
        <f>'a1'!X28/1000</f>
        <v>932.49099999999999</v>
      </c>
      <c r="C25" s="4">
        <v>742.1</v>
      </c>
      <c r="D25" s="9">
        <f>C25/'a5-1'!C35*100</f>
        <v>3.0389772066471741</v>
      </c>
      <c r="E25" s="4">
        <f>C25*B58*365/1000</f>
        <v>986.63714988724837</v>
      </c>
      <c r="F25" s="15">
        <f t="shared" si="3"/>
        <v>12.392213001090081</v>
      </c>
      <c r="G25" s="15">
        <f>G24*('a5-1'!D89/'a5-1'!D88)</f>
        <v>12.762320289485151</v>
      </c>
      <c r="H25" s="4">
        <f t="shared" si="4"/>
        <v>12226.617716191222</v>
      </c>
      <c r="I25" s="4">
        <f t="shared" si="1"/>
        <v>14165.751730911561</v>
      </c>
      <c r="J25" s="9">
        <f>'a1'!T28</f>
        <v>97.1</v>
      </c>
      <c r="K25" s="4">
        <f t="shared" si="2"/>
        <v>15191.301289676319</v>
      </c>
    </row>
    <row r="26" spans="1:11">
      <c r="A26" s="1">
        <v>2002</v>
      </c>
      <c r="B26" s="4">
        <f>'a1'!X29/1000</f>
        <v>935.15499999999997</v>
      </c>
      <c r="C26" s="4">
        <v>747.4</v>
      </c>
      <c r="D26" s="9">
        <f>C26/'a5-1'!C36*100</f>
        <v>3.0175302600873688</v>
      </c>
      <c r="E26" s="4">
        <f>C26*B59*365/1000</f>
        <v>997.58064617601178</v>
      </c>
      <c r="F26" s="15">
        <f t="shared" si="3"/>
        <v>12.768000436720596</v>
      </c>
      <c r="G26" s="15">
        <f>G25*('a5-1'!D90/'a5-1'!D89)</f>
        <v>12.768000436720596</v>
      </c>
      <c r="H26" s="4">
        <f t="shared" si="4"/>
        <v>12737.110126039333</v>
      </c>
      <c r="I26" s="4">
        <f t="shared" si="1"/>
        <v>14329.24889179425</v>
      </c>
      <c r="J26" s="9">
        <f>'a1'!T29</f>
        <v>100</v>
      </c>
      <c r="K26" s="4">
        <f t="shared" si="2"/>
        <v>15322.859731054479</v>
      </c>
    </row>
    <row r="27" spans="1:11">
      <c r="A27" s="1">
        <v>2003</v>
      </c>
      <c r="B27" s="4">
        <f>'a1'!X30/1000</f>
        <v>937.67600000000004</v>
      </c>
      <c r="C27" s="4">
        <v>753</v>
      </c>
      <c r="D27" s="9">
        <f>C27/'a5-1'!C37*100</f>
        <v>3.0024043158066815</v>
      </c>
      <c r="E27" s="4">
        <f>C27*B60*365/1000</f>
        <v>1008.9967947726636</v>
      </c>
      <c r="F27" s="15">
        <f t="shared" si="3"/>
        <v>13.247472495574055</v>
      </c>
      <c r="G27" s="15">
        <f>G26*('a5-1'!D91/'a5-1'!D90)</f>
        <v>12.81186895123216</v>
      </c>
      <c r="H27" s="4">
        <f t="shared" si="4"/>
        <v>13366.65728687324</v>
      </c>
      <c r="I27" s="4">
        <f t="shared" si="1"/>
        <v>14543.02654519574</v>
      </c>
      <c r="J27" s="9">
        <f>'a1'!T30</f>
        <v>103.4</v>
      </c>
      <c r="K27" s="4">
        <f t="shared" si="2"/>
        <v>15509.649969921104</v>
      </c>
    </row>
    <row r="28" spans="1:11">
      <c r="A28" s="1">
        <v>2004</v>
      </c>
      <c r="B28" s="4">
        <f>'a1'!X31/1000</f>
        <v>939.61199999999997</v>
      </c>
      <c r="C28" s="4">
        <v>758</v>
      </c>
      <c r="D28" s="9">
        <f>C28/'a5-1'!C38*100</f>
        <v>2.9833006009894483</v>
      </c>
      <c r="E28" s="4">
        <f>C28*B61*365/1000</f>
        <v>1019.6800093374037</v>
      </c>
      <c r="F28" s="15">
        <f t="shared" si="3"/>
        <v>13.607353858175989</v>
      </c>
      <c r="G28" s="15">
        <f>G27*('a5-1'!D92/'a5-1'!D91)</f>
        <v>12.922463303111101</v>
      </c>
      <c r="H28" s="4">
        <f t="shared" si="4"/>
        <v>13875.146709162249</v>
      </c>
      <c r="I28" s="4">
        <f t="shared" si="1"/>
        <v>14823.874689275908</v>
      </c>
      <c r="J28" s="9">
        <f>'a1'!T31</f>
        <v>105.3</v>
      </c>
      <c r="K28" s="4">
        <f t="shared" si="2"/>
        <v>15776.591496570829</v>
      </c>
    </row>
    <row r="29" spans="1:11">
      <c r="A29" s="1">
        <v>2005</v>
      </c>
      <c r="B29" s="4">
        <f>'a1'!X32/1000</f>
        <v>937.899</v>
      </c>
      <c r="C29" s="4">
        <v>760.8</v>
      </c>
      <c r="D29" s="9">
        <f>C29/'a5-1'!C39*100</f>
        <v>2.9540239257300609</v>
      </c>
      <c r="E29" s="4">
        <f>C29*B62*365/1000</f>
        <v>1027.4603999999999</v>
      </c>
      <c r="F29" s="15">
        <f t="shared" si="3"/>
        <v>14.309108260884273</v>
      </c>
      <c r="G29" s="15">
        <f>G28*('a5-1'!D93/'a5-1'!D92)</f>
        <v>13.224684159782138</v>
      </c>
      <c r="H29" s="4">
        <f t="shared" si="4"/>
        <v>14702.042097371459</v>
      </c>
      <c r="I29" s="4">
        <f t="shared" si="1"/>
        <v>15286.319186268847</v>
      </c>
      <c r="J29" s="9">
        <f>'a1'!T32</f>
        <v>108.2</v>
      </c>
      <c r="K29" s="4">
        <f t="shared" si="2"/>
        <v>16298.470502974038</v>
      </c>
    </row>
    <row r="30" spans="1:11">
      <c r="A30" s="1">
        <v>2006</v>
      </c>
      <c r="B30" s="4">
        <f>'a1'!X33/1000</f>
        <v>937.86900000000003</v>
      </c>
      <c r="C30" s="4">
        <v>763.9</v>
      </c>
      <c r="D30" s="9">
        <f>C30/'a5-1'!C40*100</f>
        <v>2.9250828052306099</v>
      </c>
      <c r="E30" s="4">
        <f>C30*B63*365/1000</f>
        <v>1035.6928727231755</v>
      </c>
      <c r="F30" s="15">
        <f t="shared" si="3"/>
        <v>15.043840548703097</v>
      </c>
      <c r="G30" s="15">
        <f>G29*('a5-1'!D94/'a5-1'!D93)</f>
        <v>13.626667163680342</v>
      </c>
      <c r="H30" s="4">
        <f t="shared" si="4"/>
        <v>15580.798434675702</v>
      </c>
      <c r="I30" s="4">
        <f t="shared" si="1"/>
        <v>15877.172317943989</v>
      </c>
      <c r="J30" s="9">
        <f>'a1'!T33</f>
        <v>110.4</v>
      </c>
      <c r="K30" s="4">
        <f t="shared" si="2"/>
        <v>16928.987223102573</v>
      </c>
    </row>
    <row r="31" spans="1:11">
      <c r="A31" s="1">
        <v>2007</v>
      </c>
      <c r="B31" s="4">
        <f>'a1'!X34/1000</f>
        <v>935.07100000000003</v>
      </c>
      <c r="C31" s="4">
        <v>765</v>
      </c>
      <c r="D31" s="9">
        <f>C31/'a5-1'!C41*100</f>
        <v>2.8909707237252329</v>
      </c>
      <c r="E31" s="4">
        <f>C31*B64*365/1000</f>
        <v>1041.2518877207776</v>
      </c>
      <c r="F31" s="15">
        <f t="shared" si="3"/>
        <v>15.521412556098133</v>
      </c>
      <c r="G31" s="15">
        <f>G30*('a5-1'!D95/'a5-1'!D94)</f>
        <v>13.796811160976118</v>
      </c>
      <c r="H31" s="4">
        <f t="shared" si="4"/>
        <v>16161.70012413016</v>
      </c>
      <c r="I31" s="4">
        <f t="shared" si="1"/>
        <v>16161.700124130159</v>
      </c>
      <c r="J31" s="9">
        <f>'a1'!T34</f>
        <v>112.5</v>
      </c>
      <c r="K31" s="4">
        <f t="shared" si="2"/>
        <v>17283.928305048663</v>
      </c>
    </row>
    <row r="32" spans="1:11">
      <c r="A32" s="1">
        <v>2009</v>
      </c>
      <c r="B32" s="4">
        <f>'a1'!X35/1000</f>
        <v>935.86500000000001</v>
      </c>
      <c r="C32" s="4">
        <v>767.5</v>
      </c>
      <c r="D32" s="9">
        <f>C32/'a5-1'!C42*100</f>
        <v>2.8612009961080211</v>
      </c>
      <c r="E32" s="4">
        <f>C32*B65*365/1000</f>
        <v>1048.7516081960778</v>
      </c>
      <c r="F32" s="15">
        <f t="shared" si="3"/>
        <v>16.155874986310554</v>
      </c>
      <c r="G32" s="15">
        <f>G31*('a5-1'!D96/'a5-1'!D95)</f>
        <v>13.939495242718339</v>
      </c>
      <c r="H32" s="4">
        <f t="shared" ref="H32:H37" si="5">E32*F32</f>
        <v>16943.49987370798</v>
      </c>
      <c r="I32" s="4">
        <f t="shared" si="1"/>
        <v>16446.451559897738</v>
      </c>
      <c r="J32" s="9">
        <f>'a1'!T35</f>
        <v>115.9</v>
      </c>
      <c r="K32" s="4">
        <f t="shared" si="2"/>
        <v>17573.529900036581</v>
      </c>
    </row>
    <row r="33" spans="1:11">
      <c r="A33" s="1">
        <v>2009</v>
      </c>
      <c r="B33" s="4">
        <f>'a1'!X36/1000</f>
        <v>938.19399999999996</v>
      </c>
      <c r="C33" s="4">
        <v>771.4</v>
      </c>
      <c r="D33" s="9">
        <f>C33/'a5-1'!C43*100</f>
        <v>2.8357687712526425</v>
      </c>
      <c r="E33" s="4">
        <f>C33*B66*365/1000</f>
        <v>1058.2146733500763</v>
      </c>
      <c r="F33" s="15">
        <f t="shared" si="3"/>
        <v>16.558069856402145</v>
      </c>
      <c r="G33" s="15">
        <f>G32*('a5-1'!D97/'a5-1'!D96)</f>
        <v>14.311209901816891</v>
      </c>
      <c r="H33" s="4">
        <f t="shared" si="5"/>
        <v>17521.99248440034</v>
      </c>
      <c r="I33" s="4">
        <f t="shared" si="1"/>
        <v>17037.373850432483</v>
      </c>
      <c r="J33" s="9">
        <f>'a1'!T36</f>
        <v>115.7</v>
      </c>
      <c r="K33" s="4">
        <f t="shared" ref="K33:K38" si="6">I33/B33*1000</f>
        <v>18159.755711966271</v>
      </c>
    </row>
    <row r="34" spans="1:11">
      <c r="A34" s="1">
        <v>2010</v>
      </c>
      <c r="B34" s="4">
        <f>'a1'!X37/1000</f>
        <v>942.07299999999998</v>
      </c>
      <c r="C34" s="4">
        <v>775.9</v>
      </c>
      <c r="D34" s="9">
        <f>C34/'a5-1'!C44*100</f>
        <v>2.8139234630226011</v>
      </c>
      <c r="E34" s="4">
        <f>C34*B67*365/1000</f>
        <v>1068.5621470920782</v>
      </c>
      <c r="F34" s="15">
        <f t="shared" si="3"/>
        <v>16.798543950549909</v>
      </c>
      <c r="G34" s="15">
        <f>G33*('a5-1'!D98/'a5-1'!D97)</f>
        <v>14.211966117216507</v>
      </c>
      <c r="H34" s="4">
        <f t="shared" si="5"/>
        <v>17950.288191820255</v>
      </c>
      <c r="I34" s="4">
        <f t="shared" si="1"/>
        <v>17084.665157189327</v>
      </c>
      <c r="J34" s="9">
        <f>'a1'!T37</f>
        <v>118.2</v>
      </c>
      <c r="K34" s="4">
        <f t="shared" si="6"/>
        <v>18135.181835366609</v>
      </c>
    </row>
    <row r="35" spans="1:11">
      <c r="A35" s="1">
        <v>2011</v>
      </c>
      <c r="B35" s="4">
        <f>'a1'!X38/1000</f>
        <v>944.46900000000005</v>
      </c>
      <c r="C35" s="4">
        <v>779.4</v>
      </c>
      <c r="D35" s="9">
        <f>C35/'a5-1'!C45*100</f>
        <v>2.7922173300899571</v>
      </c>
      <c r="E35" s="4">
        <f>C35*B68*365/1000</f>
        <v>1077.5919148809064</v>
      </c>
      <c r="F35" s="15">
        <f t="shared" si="3"/>
        <v>17.561359247669987</v>
      </c>
      <c r="G35" s="15">
        <f>G34*('a5-1'!D99/'a5-1'!D98)</f>
        <v>14.312436224669915</v>
      </c>
      <c r="H35" s="4">
        <f t="shared" si="5"/>
        <v>18923.978739608214</v>
      </c>
      <c r="I35" s="4">
        <f t="shared" si="1"/>
        <v>17350.836252697016</v>
      </c>
      <c r="J35" s="9">
        <f>'a1'!T38</f>
        <v>122.7</v>
      </c>
      <c r="K35" s="4">
        <f t="shared" si="6"/>
        <v>18370.996033429383</v>
      </c>
    </row>
    <row r="36" spans="1:11">
      <c r="A36" s="1">
        <v>2012</v>
      </c>
      <c r="B36" s="4">
        <f>'a1'!X39/1000</f>
        <v>944.83500000000004</v>
      </c>
      <c r="C36" s="4">
        <v>781.6</v>
      </c>
      <c r="D36" s="9">
        <f>C36/'a5-1'!C46*100</f>
        <v>2.7634681950126048</v>
      </c>
      <c r="E36" s="4">
        <f>C36*B69*365/1000</f>
        <v>1084.8716555555557</v>
      </c>
      <c r="F36" s="15">
        <f t="shared" si="3"/>
        <v>18.072545358620264</v>
      </c>
      <c r="G36" s="15">
        <f>G35*('a5-1'!D100/'a5-1'!D99)</f>
        <v>14.446479103613321</v>
      </c>
      <c r="H36" s="4">
        <f t="shared" si="5"/>
        <v>19606.392203309239</v>
      </c>
      <c r="I36" s="4">
        <f t="shared" si="1"/>
        <v>17631.647664846438</v>
      </c>
      <c r="J36" s="9">
        <f>'a1'!T39</f>
        <v>125.1</v>
      </c>
      <c r="K36" s="4">
        <f t="shared" si="6"/>
        <v>18661.08650171346</v>
      </c>
    </row>
    <row r="37" spans="1:11">
      <c r="A37" s="1">
        <v>2013</v>
      </c>
      <c r="B37" s="4">
        <f>'a1'!X40/1000</f>
        <v>942.99099999999999</v>
      </c>
      <c r="C37" s="4">
        <v>781.9</v>
      </c>
      <c r="D37" s="9">
        <f>C37/'a5-1'!C47*100</f>
        <v>2.7294116004356446</v>
      </c>
      <c r="E37" s="4">
        <f>C37*B70*365/1000</f>
        <v>1089.544352654626</v>
      </c>
      <c r="F37" s="15">
        <f t="shared" ref="F37:F38" si="7">G37*J37/100</f>
        <v>18.674649565330185</v>
      </c>
      <c r="G37" s="15">
        <f>G36*('a5-1'!D101/'a5-1'!D100)</f>
        <v>14.750908029486718</v>
      </c>
      <c r="H37" s="4">
        <f t="shared" si="5"/>
        <v>20346.858971709669</v>
      </c>
      <c r="I37" s="4">
        <f t="shared" ref="I37:I38" si="8">H37/J37*$J$31</f>
        <v>18080.739607561911</v>
      </c>
      <c r="J37" s="9">
        <f>'a1'!T40</f>
        <v>126.6</v>
      </c>
      <c r="K37" s="4">
        <f t="shared" si="6"/>
        <v>19173.819906618315</v>
      </c>
    </row>
    <row r="38" spans="1:11">
      <c r="A38" s="1">
        <v>2014</v>
      </c>
      <c r="B38" s="4">
        <f>'a1'!X41/1000</f>
        <v>942.38699999999994</v>
      </c>
      <c r="C38" s="4">
        <v>783</v>
      </c>
      <c r="D38" s="9">
        <f>C38/'a5-1'!C48*100</f>
        <v>2.7018074159955283</v>
      </c>
      <c r="E38" s="4">
        <f>C38*B71*365/1000</f>
        <v>1095.3561524748964</v>
      </c>
      <c r="F38" s="15">
        <f t="shared" si="7"/>
        <v>19.22513514834333</v>
      </c>
      <c r="G38" s="15">
        <f>G37*('a5-1'!D102/'a5-1'!D101)</f>
        <v>14.926347164862834</v>
      </c>
      <c r="H38" s="4">
        <f t="shared" ref="H38" si="9">E38*F38</f>
        <v>21058.370066899246</v>
      </c>
      <c r="I38" s="4">
        <f t="shared" si="8"/>
        <v>18393.374476134821</v>
      </c>
      <c r="J38" s="9">
        <f>'a1'!T41</f>
        <v>128.80000000000001</v>
      </c>
      <c r="K38" s="4">
        <f t="shared" si="6"/>
        <v>19517.856757504956</v>
      </c>
    </row>
    <row r="40" spans="1:11">
      <c r="A40" s="1" t="s">
        <v>352</v>
      </c>
    </row>
    <row r="41" spans="1:11">
      <c r="A41" s="1" t="s">
        <v>355</v>
      </c>
      <c r="B41" s="5">
        <f>(POWER(B29/B16, 1/13)-1)*100</f>
        <v>0.15292846657120052</v>
      </c>
      <c r="C41" s="5">
        <f t="shared" ref="C41:K41" si="10">(POWER(C29/C16, 1/13)-1)*100</f>
        <v>0.55481355617597039</v>
      </c>
      <c r="D41" s="5">
        <f t="shared" si="10"/>
        <v>-0.71935837977414874</v>
      </c>
      <c r="E41" s="5">
        <f t="shared" si="10"/>
        <v>1.4876084440081261</v>
      </c>
      <c r="F41" s="5">
        <f t="shared" si="10"/>
        <v>3.7937007640683085</v>
      </c>
      <c r="G41" s="5">
        <f t="shared" si="10"/>
        <v>0.82754759949339451</v>
      </c>
      <c r="H41" s="5">
        <f t="shared" si="10"/>
        <v>5.3377446209831314</v>
      </c>
      <c r="I41" s="5">
        <f t="shared" si="10"/>
        <v>3.2587900873495057</v>
      </c>
      <c r="J41" s="5">
        <f t="shared" si="10"/>
        <v>2.0133438827580452</v>
      </c>
      <c r="K41" s="5">
        <f t="shared" si="10"/>
        <v>3.1011191268510707</v>
      </c>
    </row>
    <row r="42" spans="1:11" ht="16.5" customHeight="1">
      <c r="A42" s="1" t="s">
        <v>1102</v>
      </c>
      <c r="B42" s="5">
        <f>(POWER(B38/B16, 1/22)-1)*100</f>
        <v>0.11205940078096166</v>
      </c>
      <c r="C42" s="5">
        <f t="shared" ref="C42:K42" si="11">(POWER(C38/C16, 1/22)-1)*100</f>
        <v>0.45872439877001625</v>
      </c>
      <c r="D42" s="5">
        <f t="shared" si="11"/>
        <v>-0.82882745507596445</v>
      </c>
      <c r="E42" s="5">
        <f t="shared" si="11"/>
        <v>1.1702223623550223</v>
      </c>
      <c r="F42" s="5">
        <f t="shared" si="11"/>
        <v>3.6061284086230661</v>
      </c>
      <c r="G42" s="5">
        <f t="shared" si="11"/>
        <v>1.0425852001835656</v>
      </c>
      <c r="H42" s="5">
        <f t="shared" si="11"/>
        <v>4.8185504920310374</v>
      </c>
      <c r="I42" s="5">
        <f t="shared" si="11"/>
        <v>2.7737654045063342</v>
      </c>
      <c r="J42" s="5">
        <f t="shared" si="11"/>
        <v>1.9895982982394811</v>
      </c>
      <c r="K42" s="5">
        <f t="shared" si="11"/>
        <v>2.6587266505723406</v>
      </c>
    </row>
    <row r="43" spans="1:11" ht="27.75" customHeight="1">
      <c r="A43" s="33" t="s">
        <v>647</v>
      </c>
      <c r="B43" s="33"/>
      <c r="C43" s="33"/>
      <c r="D43" s="33"/>
      <c r="E43" s="33"/>
      <c r="F43" s="33"/>
      <c r="G43" s="33"/>
      <c r="H43" s="33"/>
      <c r="I43" s="33"/>
      <c r="J43" s="33"/>
      <c r="K43" s="33"/>
    </row>
    <row r="44" spans="1:11" ht="12.75" customHeight="1">
      <c r="A44" s="33" t="s">
        <v>635</v>
      </c>
      <c r="B44" s="33"/>
      <c r="C44" s="33"/>
      <c r="D44" s="33"/>
      <c r="E44" s="33"/>
      <c r="F44" s="33"/>
      <c r="G44" s="33"/>
      <c r="H44" s="33"/>
      <c r="I44" s="33"/>
      <c r="J44" s="33"/>
      <c r="K44" s="33"/>
    </row>
    <row r="45" spans="1:11">
      <c r="A45" s="1" t="s">
        <v>634</v>
      </c>
    </row>
    <row r="46" spans="1:11">
      <c r="A46" s="1" t="s">
        <v>950</v>
      </c>
    </row>
    <row r="47" spans="1:11">
      <c r="A47" s="1" t="s">
        <v>1106</v>
      </c>
    </row>
    <row r="48" spans="1:11">
      <c r="A48" s="1" t="s">
        <v>949</v>
      </c>
    </row>
    <row r="49" spans="1:2">
      <c r="A49" s="1" t="s">
        <v>1107</v>
      </c>
    </row>
    <row r="50" spans="1:2">
      <c r="A50" s="1" t="s">
        <v>1105</v>
      </c>
    </row>
    <row r="52" spans="1:2" s="38" customFormat="1">
      <c r="B52" s="38" t="s">
        <v>636</v>
      </c>
    </row>
    <row r="53" spans="1:2" s="38" customFormat="1">
      <c r="B53" s="38" t="s">
        <v>637</v>
      </c>
    </row>
    <row r="54" spans="1:2" s="38" customFormat="1"/>
    <row r="55" spans="1:2">
      <c r="A55" s="1">
        <v>1998</v>
      </c>
      <c r="B55" s="1">
        <v>3.6</v>
      </c>
    </row>
    <row r="56" spans="1:2">
      <c r="A56" s="1">
        <v>1999</v>
      </c>
      <c r="B56" s="1">
        <f>B55*POWER(B$62/B$55, 1/7)</f>
        <v>3.6141185138999647</v>
      </c>
    </row>
    <row r="57" spans="1:2">
      <c r="A57" s="1">
        <v>2000</v>
      </c>
      <c r="B57" s="1">
        <f>B56*POWER(B$62/B$55, 1/7)</f>
        <v>3.6282923979206916</v>
      </c>
    </row>
    <row r="58" spans="1:2">
      <c r="A58" s="1">
        <v>2001</v>
      </c>
      <c r="B58" s="1">
        <f>B57*POWER(B$62/B$55, 1/7)</f>
        <v>3.6425218692132413</v>
      </c>
    </row>
    <row r="59" spans="1:2">
      <c r="A59" s="1">
        <v>2002</v>
      </c>
      <c r="B59" s="1">
        <f>B58*POWER(B$62/B$55, 1/7)</f>
        <v>3.6568071457803004</v>
      </c>
    </row>
    <row r="60" spans="1:2">
      <c r="A60" s="1">
        <v>2003</v>
      </c>
      <c r="B60" s="1">
        <f>B59*POWER(B$62/B$55, 1/7)</f>
        <v>3.6711484464795197</v>
      </c>
    </row>
    <row r="61" spans="1:2">
      <c r="A61" s="1">
        <v>2004</v>
      </c>
      <c r="B61" s="1">
        <f>B60*POWER(B$62/B$55, 1/7)</f>
        <v>3.6855459910268684</v>
      </c>
    </row>
    <row r="62" spans="1:2">
      <c r="A62" s="1">
        <v>2005</v>
      </c>
      <c r="B62" s="1">
        <v>3.7</v>
      </c>
    </row>
    <row r="63" spans="1:2">
      <c r="A63" s="1">
        <v>2006</v>
      </c>
      <c r="B63" s="1">
        <f>B62*POWER(B$62/B$55,1/7)</f>
        <v>3.7145106948416307</v>
      </c>
    </row>
    <row r="64" spans="1:2">
      <c r="A64" s="1">
        <v>2007</v>
      </c>
      <c r="B64" s="1">
        <f>B63*POWER(B$62/B$55,1/7)</f>
        <v>3.7290782978629333</v>
      </c>
    </row>
    <row r="65" spans="1:2">
      <c r="A65" s="1">
        <v>2008</v>
      </c>
      <c r="B65" s="1">
        <f>B64*POWER(B$62/B$55,1/7)</f>
        <v>3.7437030322469429</v>
      </c>
    </row>
    <row r="66" spans="1:2">
      <c r="A66" s="1">
        <v>2009</v>
      </c>
      <c r="B66" s="1">
        <f>B65*POWER(B$62/B$55,1/7)</f>
        <v>3.7583851220519757</v>
      </c>
    </row>
    <row r="67" spans="1:2">
      <c r="A67" s="1">
        <v>2010</v>
      </c>
      <c r="B67" s="1">
        <f>B66*POWER(B$62/B$55,1/7)</f>
        <v>3.7731247922150621</v>
      </c>
    </row>
    <row r="68" spans="1:2">
      <c r="A68" s="1">
        <v>2011</v>
      </c>
      <c r="B68" s="1">
        <f>B67*POWER(B$62/B$55,1/7)</f>
        <v>3.7879222685553926</v>
      </c>
    </row>
    <row r="69" spans="1:2">
      <c r="A69" s="1">
        <v>2012</v>
      </c>
      <c r="B69" s="1">
        <f>B68*POWER(B$62/B$55,1/7)</f>
        <v>3.8027777777777776</v>
      </c>
    </row>
    <row r="70" spans="1:2">
      <c r="A70" s="1">
        <v>2013</v>
      </c>
      <c r="B70" s="1">
        <f>B69*POWER(B$62/B$55,1/7)</f>
        <v>3.8176915474761199</v>
      </c>
    </row>
    <row r="71" spans="1:2">
      <c r="A71" s="1">
        <v>2014</v>
      </c>
      <c r="B71" s="1">
        <f>B70*POWER(B$62/B$55,1/7)</f>
        <v>3.8326638061369032</v>
      </c>
    </row>
  </sheetData>
  <mergeCells count="2">
    <mergeCell ref="A43:K43"/>
    <mergeCell ref="A44:K44"/>
  </mergeCells>
  <pageMargins left="0.74803149606299213" right="0.74803149606299213" top="0.98425196850393704" bottom="0.98425196850393704" header="0.51181102362204722" footer="0.51181102362204722"/>
  <pageSetup scale="67" orientation="landscape" r:id="rId1"/>
  <headerFooter alignWithMargins="0"/>
</worksheet>
</file>

<file path=xl/worksheets/sheet22.xml><?xml version="1.0" encoding="utf-8"?>
<worksheet xmlns="http://schemas.openxmlformats.org/spreadsheetml/2006/main" xmlns:r="http://schemas.openxmlformats.org/officeDocument/2006/relationships">
  <dimension ref="A1:K72"/>
  <sheetViews>
    <sheetView view="pageBreakPreview" topLeftCell="A31" zoomScaleSheetLayoutView="100" workbookViewId="0">
      <selection activeCell="O54" sqref="O54"/>
    </sheetView>
  </sheetViews>
  <sheetFormatPr defaultRowHeight="12.75"/>
  <cols>
    <col min="1" max="1" width="9.375" style="1" customWidth="1"/>
    <col min="2" max="11" width="12" style="1" customWidth="1"/>
    <col min="12" max="19" width="9" style="1"/>
    <col min="20" max="20" width="0" style="1" hidden="1" customWidth="1"/>
    <col min="21" max="16384" width="9" style="1"/>
  </cols>
  <sheetData>
    <row r="1" spans="1:11" ht="31.5" customHeight="1">
      <c r="A1" s="1" t="s">
        <v>620</v>
      </c>
    </row>
    <row r="2" spans="1:11" s="3" customFormat="1" ht="45.75" customHeight="1">
      <c r="B2" s="3" t="s">
        <v>595</v>
      </c>
      <c r="C2" s="3" t="s">
        <v>596</v>
      </c>
      <c r="D2" s="3" t="s">
        <v>615</v>
      </c>
      <c r="E2" s="3" t="s">
        <v>597</v>
      </c>
      <c r="F2" s="3" t="s">
        <v>598</v>
      </c>
      <c r="G2" s="3" t="s">
        <v>599</v>
      </c>
      <c r="H2" s="3" t="s">
        <v>600</v>
      </c>
      <c r="I2" s="3" t="s">
        <v>600</v>
      </c>
      <c r="J2" s="3" t="s">
        <v>601</v>
      </c>
      <c r="K2" s="3" t="s">
        <v>602</v>
      </c>
    </row>
    <row r="3" spans="1:11" ht="28.5" customHeight="1">
      <c r="B3" s="1" t="s">
        <v>603</v>
      </c>
      <c r="C3" s="1" t="s">
        <v>603</v>
      </c>
      <c r="D3" s="1" t="s">
        <v>616</v>
      </c>
      <c r="E3" s="1" t="s">
        <v>604</v>
      </c>
      <c r="F3" s="1" t="s">
        <v>605</v>
      </c>
      <c r="G3" s="1" t="s">
        <v>996</v>
      </c>
      <c r="H3" s="1" t="s">
        <v>606</v>
      </c>
      <c r="I3" s="1" t="s">
        <v>997</v>
      </c>
      <c r="J3" s="1" t="s">
        <v>607</v>
      </c>
      <c r="K3" s="1" t="s">
        <v>999</v>
      </c>
    </row>
    <row r="4" spans="1:11">
      <c r="B4" s="1" t="s">
        <v>82</v>
      </c>
      <c r="C4" s="1" t="s">
        <v>83</v>
      </c>
      <c r="D4" s="1" t="s">
        <v>84</v>
      </c>
      <c r="E4" s="1" t="s">
        <v>85</v>
      </c>
      <c r="F4" s="1" t="s">
        <v>86</v>
      </c>
      <c r="G4" s="1" t="s">
        <v>87</v>
      </c>
      <c r="H4" s="1" t="s">
        <v>617</v>
      </c>
      <c r="I4" s="1" t="s">
        <v>650</v>
      </c>
      <c r="J4" s="1" t="s">
        <v>106</v>
      </c>
      <c r="K4" s="1" t="s">
        <v>649</v>
      </c>
    </row>
    <row r="5" spans="1:11">
      <c r="A5" s="1">
        <v>1981</v>
      </c>
      <c r="B5" s="4">
        <f>'a1'!AD8/1000</f>
        <v>706.43799999999999</v>
      </c>
      <c r="C5" s="4">
        <v>517</v>
      </c>
      <c r="D5" s="9">
        <f>C5/'a5-1'!C15*100</f>
        <v>2.7478952291861551</v>
      </c>
      <c r="E5" s="4">
        <v>613</v>
      </c>
      <c r="F5" s="15">
        <f>H5/E5</f>
        <v>3.0358890701468191</v>
      </c>
      <c r="G5" s="15">
        <f t="shared" ref="G5:G16" si="0">F5/J5*$J$31</f>
        <v>6.638397907806306</v>
      </c>
      <c r="H5" s="4">
        <v>1861</v>
      </c>
      <c r="I5" s="4">
        <f t="shared" ref="I5:I36" si="1">H5/J5*$J$31</f>
        <v>4069.3379174852648</v>
      </c>
      <c r="J5" s="9">
        <f>'a1'!Z8</f>
        <v>50.9</v>
      </c>
      <c r="K5" s="4">
        <f t="shared" ref="K5:K32" si="2">I5/B5*1000</f>
        <v>5760.3610189220635</v>
      </c>
    </row>
    <row r="6" spans="1:11">
      <c r="A6" s="1">
        <v>1982</v>
      </c>
      <c r="B6" s="4">
        <f>'a1'!AD9/1000</f>
        <v>707.45699999999999</v>
      </c>
      <c r="C6" s="4">
        <v>522.20000000000005</v>
      </c>
      <c r="D6" s="9">
        <f>C6/'a5-1'!C16*100</f>
        <v>2.7335448140121654</v>
      </c>
      <c r="E6" s="4">
        <v>612.39880000000005</v>
      </c>
      <c r="F6" s="21">
        <f>POWER(F$10/F$5,1/5)*F5</f>
        <v>3.5160715781062688</v>
      </c>
      <c r="G6" s="15">
        <f t="shared" si="0"/>
        <v>7.038467025957333</v>
      </c>
      <c r="H6" s="19">
        <f>POWER(H10/H5,1/5)*H5</f>
        <v>2153.238092457158</v>
      </c>
      <c r="I6" s="4">
        <f t="shared" si="1"/>
        <v>4310.348915296433</v>
      </c>
      <c r="J6" s="9">
        <f>'a1'!Z9</f>
        <v>55.6</v>
      </c>
      <c r="K6" s="4">
        <f t="shared" si="2"/>
        <v>6092.7362585944211</v>
      </c>
    </row>
    <row r="7" spans="1:11">
      <c r="A7" s="1">
        <v>1983</v>
      </c>
      <c r="B7" s="4">
        <f>'a1'!AD10/1000</f>
        <v>714.84199999999998</v>
      </c>
      <c r="C7" s="4">
        <v>530.20000000000005</v>
      </c>
      <c r="D7" s="9">
        <f>C7/'a5-1'!C17*100</f>
        <v>2.7393438388013438</v>
      </c>
      <c r="E7" s="4">
        <v>611.79819999999995</v>
      </c>
      <c r="F7" s="21">
        <f>POWER(F$10/F$5,1/5)*F6</f>
        <v>4.0722039101938696</v>
      </c>
      <c r="G7" s="15">
        <f t="shared" si="0"/>
        <v>7.6431078449338568</v>
      </c>
      <c r="H7" s="19">
        <f>POWER(H10/H5,1/5)*H6</f>
        <v>2491.367158951392</v>
      </c>
      <c r="I7" s="4">
        <f t="shared" si="1"/>
        <v>4676.0398784365925</v>
      </c>
      <c r="J7" s="9">
        <f>'a1'!Z10</f>
        <v>59.3</v>
      </c>
      <c r="K7" s="4">
        <f t="shared" si="2"/>
        <v>6541.3614175392504</v>
      </c>
    </row>
    <row r="8" spans="1:11">
      <c r="A8" s="1">
        <v>1984</v>
      </c>
      <c r="B8" s="4">
        <f>'a1'!AD11/1000</f>
        <v>720.48800000000006</v>
      </c>
      <c r="C8" s="4">
        <v>537.5</v>
      </c>
      <c r="D8" s="9">
        <f>C8/'a5-1'!C18*100</f>
        <v>2.7426407931462045</v>
      </c>
      <c r="E8" s="4">
        <v>611.19820000000004</v>
      </c>
      <c r="F8" s="21">
        <f>POWER(F$10/F$5,1/5)*F7</f>
        <v>4.7162989483648809</v>
      </c>
      <c r="G8" s="15">
        <f t="shared" si="0"/>
        <v>8.425747559438383</v>
      </c>
      <c r="H8" s="19">
        <f>POWER(H10/H5,1/5)*H7</f>
        <v>2882.5935889043008</v>
      </c>
      <c r="I8" s="4">
        <f t="shared" si="1"/>
        <v>5149.8020296155491</v>
      </c>
      <c r="J8" s="9">
        <f>'a1'!Z11</f>
        <v>62.3</v>
      </c>
      <c r="K8" s="4">
        <f t="shared" si="2"/>
        <v>7147.6582949550148</v>
      </c>
    </row>
    <row r="9" spans="1:11">
      <c r="A9" s="1">
        <v>1985</v>
      </c>
      <c r="B9" s="4">
        <f>'a1'!AD12/1000</f>
        <v>723.28700000000003</v>
      </c>
      <c r="C9" s="4">
        <v>543</v>
      </c>
      <c r="D9" s="9">
        <f>C9/'a5-1'!C19*100</f>
        <v>2.7365089604289716</v>
      </c>
      <c r="E9" s="4">
        <v>610.59879999999998</v>
      </c>
      <c r="F9" s="21">
        <f>POWER(F$10/F$5,1/5)*F8</f>
        <v>5.4622696360233869</v>
      </c>
      <c r="G9" s="15">
        <f t="shared" si="0"/>
        <v>9.3243958664018844</v>
      </c>
      <c r="H9" s="19">
        <f>POWER(H10/H5,1/5)*H8</f>
        <v>3335.255411446281</v>
      </c>
      <c r="I9" s="4">
        <f t="shared" si="1"/>
        <v>5693.4651425455677</v>
      </c>
      <c r="J9" s="9">
        <f>'a1'!Z12</f>
        <v>65.2</v>
      </c>
      <c r="K9" s="4">
        <f t="shared" si="2"/>
        <v>7871.6541878197286</v>
      </c>
    </row>
    <row r="10" spans="1:11">
      <c r="A10" s="1">
        <v>1986</v>
      </c>
      <c r="B10" s="4">
        <f>'a1'!AD13/1000</f>
        <v>725.01900000000001</v>
      </c>
      <c r="C10" s="4">
        <v>547.20000000000005</v>
      </c>
      <c r="D10" s="9">
        <f>C10/'a5-1'!C20*100</f>
        <v>2.7233093782971354</v>
      </c>
      <c r="E10" s="4">
        <v>610</v>
      </c>
      <c r="F10" s="15">
        <f>H10/E10</f>
        <v>6.3262295081967217</v>
      </c>
      <c r="G10" s="15">
        <f t="shared" si="0"/>
        <v>10.431249544626594</v>
      </c>
      <c r="H10" s="4">
        <v>3859</v>
      </c>
      <c r="I10" s="4">
        <f t="shared" si="1"/>
        <v>6363.0622222222219</v>
      </c>
      <c r="J10" s="9">
        <f>'a1'!Z13</f>
        <v>67.5</v>
      </c>
      <c r="K10" s="4">
        <f t="shared" si="2"/>
        <v>8776.4075454880785</v>
      </c>
    </row>
    <row r="11" spans="1:11">
      <c r="A11" s="1">
        <v>1987</v>
      </c>
      <c r="B11" s="4">
        <f>'a1'!AD14/1000</f>
        <v>727.76800000000003</v>
      </c>
      <c r="C11" s="4">
        <v>551.9</v>
      </c>
      <c r="D11" s="9">
        <f>C11/'a5-1'!C21*100</f>
        <v>2.7122925481986035</v>
      </c>
      <c r="E11" s="4">
        <v>619.61320000000001</v>
      </c>
      <c r="F11" s="21">
        <f>POWER(F$16/F$10,1/6)*F10</f>
        <v>6.4452244035625581</v>
      </c>
      <c r="G11" s="15">
        <f t="shared" si="0"/>
        <v>10.336505419546292</v>
      </c>
      <c r="H11" s="19">
        <f>POWER(H16/H10,1/6)*H10</f>
        <v>3993.546133333251</v>
      </c>
      <c r="I11" s="4">
        <f t="shared" si="1"/>
        <v>6404.635225360098</v>
      </c>
      <c r="J11" s="9">
        <f>'a1'!Z14</f>
        <v>69.400000000000006</v>
      </c>
      <c r="K11" s="4">
        <f t="shared" si="2"/>
        <v>8800.380375834191</v>
      </c>
    </row>
    <row r="12" spans="1:11">
      <c r="A12" s="1">
        <v>1988</v>
      </c>
      <c r="B12" s="4">
        <f>'a1'!AD15/1000</f>
        <v>730.34900000000005</v>
      </c>
      <c r="C12" s="4">
        <v>556.79999999999995</v>
      </c>
      <c r="D12" s="9">
        <f>C12/'a5-1'!C22*100</f>
        <v>2.7013128147407843</v>
      </c>
      <c r="E12" s="4">
        <v>629.37789999999995</v>
      </c>
      <c r="F12" s="21">
        <f>POWER(F$16/F$10,1/6)*F11</f>
        <v>6.5664575650401096</v>
      </c>
      <c r="G12" s="15">
        <f t="shared" si="0"/>
        <v>10.178923774219557</v>
      </c>
      <c r="H12" s="19">
        <f>POWER(H16/H10,1/6)*H11</f>
        <v>4132.7832907646953</v>
      </c>
      <c r="I12" s="4">
        <f t="shared" si="1"/>
        <v>6406.3896972438797</v>
      </c>
      <c r="J12" s="9">
        <f>'a1'!Z15</f>
        <v>71.8</v>
      </c>
      <c r="K12" s="4">
        <f t="shared" si="2"/>
        <v>8771.6827122976538</v>
      </c>
    </row>
    <row r="13" spans="1:11">
      <c r="A13" s="1">
        <v>1989</v>
      </c>
      <c r="B13" s="4">
        <f>'a1'!AD16/1000</f>
        <v>735.12900000000002</v>
      </c>
      <c r="C13" s="4">
        <v>562.6</v>
      </c>
      <c r="D13" s="9">
        <f>C13/'a5-1'!C23*100</f>
        <v>2.6920592387013422</v>
      </c>
      <c r="E13" s="4">
        <v>639.29650000000004</v>
      </c>
      <c r="F13" s="21">
        <f>POWER(F$16/F$10,1/6)*F12</f>
        <v>6.6899710938907067</v>
      </c>
      <c r="G13" s="15">
        <f t="shared" si="0"/>
        <v>9.9015130684845154</v>
      </c>
      <c r="H13" s="19">
        <f>POWER(H16/H10,1/6)*H12</f>
        <v>4276.8750274002641</v>
      </c>
      <c r="I13" s="4">
        <f t="shared" si="1"/>
        <v>6330.0025339049116</v>
      </c>
      <c r="J13" s="9">
        <f>'a1'!Z16</f>
        <v>75.2</v>
      </c>
      <c r="K13" s="4">
        <f t="shared" si="2"/>
        <v>8610.7370732278432</v>
      </c>
    </row>
    <row r="14" spans="1:11">
      <c r="A14" s="1">
        <v>1990</v>
      </c>
      <c r="B14" s="4">
        <f>'a1'!AD17/1000</f>
        <v>740.15599999999995</v>
      </c>
      <c r="C14" s="4">
        <v>569.1</v>
      </c>
      <c r="D14" s="9">
        <f>C14/'a5-1'!C24*100</f>
        <v>2.6825738756616877</v>
      </c>
      <c r="E14" s="4">
        <v>649.37139999999999</v>
      </c>
      <c r="F14" s="21">
        <f>POWER(F$16/F$10,1/6)*F13</f>
        <v>6.8158078832905451</v>
      </c>
      <c r="G14" s="15">
        <f t="shared" si="0"/>
        <v>9.6391285566739224</v>
      </c>
      <c r="H14" s="19">
        <f>POWER(H16/H10,1/6)*H13</f>
        <v>4425.990600783588</v>
      </c>
      <c r="I14" s="4">
        <f t="shared" si="1"/>
        <v>6259.3742549836506</v>
      </c>
      <c r="J14" s="9">
        <f>'a1'!Z17</f>
        <v>78.7</v>
      </c>
      <c r="K14" s="4">
        <f t="shared" si="2"/>
        <v>8456.831066671959</v>
      </c>
    </row>
    <row r="15" spans="1:11">
      <c r="A15" s="1">
        <v>1991</v>
      </c>
      <c r="B15" s="4">
        <f>'a1'!AD18/1000</f>
        <v>745.56700000000001</v>
      </c>
      <c r="C15" s="4">
        <v>575.5</v>
      </c>
      <c r="D15" s="9">
        <f>C15/'a5-1'!C25*100</f>
        <v>2.672604756354112</v>
      </c>
      <c r="E15" s="4">
        <v>659.60509999999999</v>
      </c>
      <c r="F15" s="21">
        <f>POWER(F$16/F$10,1/6)*F14</f>
        <v>6.9440116332264195</v>
      </c>
      <c r="G15" s="15">
        <f t="shared" si="0"/>
        <v>9.2227744006933232</v>
      </c>
      <c r="H15" s="19">
        <f>POWER(H16/H10,1/6)*H14</f>
        <v>4580.305169714592</v>
      </c>
      <c r="I15" s="4">
        <f t="shared" si="1"/>
        <v>6083.3886084634141</v>
      </c>
      <c r="J15" s="9">
        <f>'a1'!Z18</f>
        <v>83.8</v>
      </c>
      <c r="K15" s="4">
        <f t="shared" si="2"/>
        <v>8159.4123780470618</v>
      </c>
    </row>
    <row r="16" spans="1:11">
      <c r="A16" s="1">
        <v>1992</v>
      </c>
      <c r="B16" s="4">
        <f>'a1'!AD19/1000</f>
        <v>748.12099999999998</v>
      </c>
      <c r="C16" s="4">
        <v>579.70000000000005</v>
      </c>
      <c r="D16" s="9">
        <f>C16/'a5-1'!C26*100</f>
        <v>2.6567125874189972</v>
      </c>
      <c r="E16" s="4">
        <v>670</v>
      </c>
      <c r="F16" s="15">
        <f>H16/E16</f>
        <v>7.0746268656716422</v>
      </c>
      <c r="G16" s="15">
        <f t="shared" si="0"/>
        <v>9.3405215913315978</v>
      </c>
      <c r="H16" s="4">
        <v>4740</v>
      </c>
      <c r="I16" s="4">
        <f t="shared" si="1"/>
        <v>6258.1494661921706</v>
      </c>
      <c r="J16" s="9">
        <f>'a1'!Z19</f>
        <v>84.3</v>
      </c>
      <c r="K16" s="4">
        <f t="shared" si="2"/>
        <v>8365.1567944118269</v>
      </c>
    </row>
    <row r="17" spans="1:11">
      <c r="A17" s="1">
        <v>1993</v>
      </c>
      <c r="B17" s="4">
        <f>'a1'!AD20/1000</f>
        <v>748.81200000000001</v>
      </c>
      <c r="C17" s="4">
        <v>582.20000000000005</v>
      </c>
      <c r="D17" s="9">
        <f>C17/'a5-1'!C27*100</f>
        <v>2.6352357544731566</v>
      </c>
      <c r="E17" s="19">
        <f>E16*POWER(E$22/E$16, 1/6)</f>
        <v>687.20989566464164</v>
      </c>
      <c r="F17" s="15">
        <f t="shared" ref="F17:F36" si="3">G17*J17/100</f>
        <v>7.9376293587707218</v>
      </c>
      <c r="G17" s="15">
        <f>G16*('a5-1'!D81/'a5-1'!D80)</f>
        <v>9.2946479610898383</v>
      </c>
      <c r="H17" s="4">
        <f>E17*F17</f>
        <v>5454.8174434654238</v>
      </c>
      <c r="I17" s="4">
        <f t="shared" si="1"/>
        <v>7109.147323860675</v>
      </c>
      <c r="J17" s="9">
        <f>'a1'!Z20</f>
        <v>85.4</v>
      </c>
      <c r="K17" s="4">
        <f t="shared" si="2"/>
        <v>9493.9014383592603</v>
      </c>
    </row>
    <row r="18" spans="1:11">
      <c r="A18" s="1">
        <v>1994</v>
      </c>
      <c r="B18" s="4">
        <f>'a1'!AD21/1000</f>
        <v>750.18499999999995</v>
      </c>
      <c r="C18" s="4">
        <v>584.70000000000005</v>
      </c>
      <c r="D18" s="9">
        <f>C18/'a5-1'!C28*100</f>
        <v>2.6140372054346224</v>
      </c>
      <c r="E18" s="19">
        <f>E17*POWER(E$22/E$16, 1/6)</f>
        <v>704.8618517901607</v>
      </c>
      <c r="F18" s="15">
        <f t="shared" si="3"/>
        <v>7.995516048652104</v>
      </c>
      <c r="G18" s="15">
        <f>G17*('a5-1'!D82/'a5-1'!D81)</f>
        <v>9.3079348645542535</v>
      </c>
      <c r="H18" s="4">
        <f t="shared" ref="H18:H31" si="4">E18*F18</f>
        <v>5635.7342480708703</v>
      </c>
      <c r="I18" s="4">
        <f t="shared" si="1"/>
        <v>7302.179532133734</v>
      </c>
      <c r="J18" s="9">
        <f>'a1'!Z21</f>
        <v>85.9</v>
      </c>
      <c r="K18" s="4">
        <f t="shared" si="2"/>
        <v>9733.838362715509</v>
      </c>
    </row>
    <row r="19" spans="1:11">
      <c r="A19" s="1">
        <v>1995</v>
      </c>
      <c r="B19" s="4">
        <f>'a1'!AD22/1000</f>
        <v>750.94299999999998</v>
      </c>
      <c r="C19" s="4">
        <v>587.20000000000005</v>
      </c>
      <c r="D19" s="9">
        <f>C19/'a5-1'!C29*100</f>
        <v>2.5913503971756402</v>
      </c>
      <c r="E19" s="19">
        <f>E18*POWER(E$22/E$16, 1/6)</f>
        <v>722.96722332343654</v>
      </c>
      <c r="F19" s="15">
        <f t="shared" si="3"/>
        <v>8.0733891070361441</v>
      </c>
      <c r="G19" s="15">
        <f>G18*('a5-1'!D83/'a5-1'!D82)</f>
        <v>9.2584737466010818</v>
      </c>
      <c r="H19" s="4">
        <f t="shared" si="4"/>
        <v>5836.7957055236002</v>
      </c>
      <c r="I19" s="4">
        <f t="shared" si="1"/>
        <v>7449.946812210741</v>
      </c>
      <c r="J19" s="9">
        <f>'a1'!Z22</f>
        <v>87.2</v>
      </c>
      <c r="K19" s="4">
        <f t="shared" si="2"/>
        <v>9920.7886779832043</v>
      </c>
    </row>
    <row r="20" spans="1:11">
      <c r="A20" s="1">
        <v>1996</v>
      </c>
      <c r="B20" s="4">
        <f>'a1'!AD23/1000</f>
        <v>752.26800000000003</v>
      </c>
      <c r="C20" s="4">
        <v>589.9</v>
      </c>
      <c r="D20" s="9">
        <f>C20/'a5-1'!C30*100</f>
        <v>2.5693068228837737</v>
      </c>
      <c r="E20" s="19">
        <f>E19*POWER(E$22/E$16, 1/6)</f>
        <v>741.53765687918587</v>
      </c>
      <c r="F20" s="15">
        <f t="shared" si="3"/>
        <v>8.1635085602796043</v>
      </c>
      <c r="G20" s="15">
        <f>G19*('a5-1'!D84/'a5-1'!D83)</f>
        <v>9.2243034579430567</v>
      </c>
      <c r="H20" s="4">
        <f t="shared" si="4"/>
        <v>6053.5490097029142</v>
      </c>
      <c r="I20" s="4">
        <f t="shared" si="1"/>
        <v>7613.1073986433266</v>
      </c>
      <c r="J20" s="9">
        <f>'a1'!Z23</f>
        <v>88.5</v>
      </c>
      <c r="K20" s="4">
        <f t="shared" si="2"/>
        <v>10120.20636082264</v>
      </c>
    </row>
    <row r="21" spans="1:11">
      <c r="A21" s="1">
        <v>1997</v>
      </c>
      <c r="B21" s="4">
        <f>'a1'!AD24/1000</f>
        <v>752.51099999999997</v>
      </c>
      <c r="C21" s="4">
        <v>592.6</v>
      </c>
      <c r="D21" s="9">
        <f>C21/'a5-1'!C31*100</f>
        <v>2.5491790232592155</v>
      </c>
      <c r="E21" s="19">
        <f>E20*POWER(E$22/E$16, 1/6)</f>
        <v>760.58509823186296</v>
      </c>
      <c r="F21" s="15">
        <f t="shared" si="3"/>
        <v>8.4756349805373254</v>
      </c>
      <c r="G21" s="15">
        <f>G20*('a5-1'!D85/'a5-1'!D84)</f>
        <v>9.4069200671890414</v>
      </c>
      <c r="H21" s="4">
        <f t="shared" si="4"/>
        <v>6446.4416642493952</v>
      </c>
      <c r="I21" s="4">
        <f t="shared" si="1"/>
        <v>7963.2514676021947</v>
      </c>
      <c r="J21" s="9">
        <f>'a1'!Z24</f>
        <v>90.1</v>
      </c>
      <c r="K21" s="4">
        <f t="shared" si="2"/>
        <v>10582.23928633893</v>
      </c>
    </row>
    <row r="22" spans="1:11">
      <c r="A22" s="1">
        <v>1998</v>
      </c>
      <c r="B22" s="4">
        <f>'a1'!AD25/1000</f>
        <v>750.53</v>
      </c>
      <c r="C22" s="4">
        <v>593.70000000000005</v>
      </c>
      <c r="D22" s="9">
        <f>C22/'a5-1'!C32*100</f>
        <v>2.5246962667494484</v>
      </c>
      <c r="E22" s="4">
        <f>C22*B56*365/1000</f>
        <v>780.12180000000001</v>
      </c>
      <c r="F22" s="15">
        <f t="shared" si="3"/>
        <v>8.7329388286489351</v>
      </c>
      <c r="G22" s="15">
        <f>G21*('a5-1'!D86/'a5-1'!D85)</f>
        <v>9.6390053296345872</v>
      </c>
      <c r="H22" s="4">
        <f t="shared" si="4"/>
        <v>6812.7559582954991</v>
      </c>
      <c r="I22" s="4">
        <f t="shared" si="1"/>
        <v>8369.3127832040736</v>
      </c>
      <c r="J22" s="9">
        <f>'a1'!Z25</f>
        <v>90.6</v>
      </c>
      <c r="K22" s="4">
        <f t="shared" si="2"/>
        <v>11151.203527112939</v>
      </c>
    </row>
    <row r="23" spans="1:11">
      <c r="A23" s="1">
        <v>1999</v>
      </c>
      <c r="B23" s="4">
        <f>'a1'!AD26/1000</f>
        <v>750.601</v>
      </c>
      <c r="C23" s="4">
        <v>595.79999999999995</v>
      </c>
      <c r="D23" s="9">
        <f>C23/'a5-1'!C33*100</f>
        <v>2.5053192831372413</v>
      </c>
      <c r="E23" s="4">
        <f>C23*B57*365/1000</f>
        <v>788.95150027886007</v>
      </c>
      <c r="F23" s="15">
        <f t="shared" si="3"/>
        <v>8.9174320671622578</v>
      </c>
      <c r="G23" s="15">
        <f>G22*('a5-1'!D87/'a5-1'!D86)</f>
        <v>9.6823366635855148</v>
      </c>
      <c r="H23" s="4">
        <f t="shared" si="4"/>
        <v>7035.4214080224801</v>
      </c>
      <c r="I23" s="4">
        <f t="shared" si="1"/>
        <v>8502.089063115116</v>
      </c>
      <c r="J23" s="9">
        <f>'a1'!Z26</f>
        <v>92.1</v>
      </c>
      <c r="K23" s="4">
        <f t="shared" si="2"/>
        <v>11327.04201448588</v>
      </c>
    </row>
    <row r="24" spans="1:11">
      <c r="A24" s="1">
        <v>2000</v>
      </c>
      <c r="B24" s="4">
        <f>'a1'!AD27/1000</f>
        <v>750.51700000000005</v>
      </c>
      <c r="C24" s="4">
        <v>598.20000000000005</v>
      </c>
      <c r="D24" s="9">
        <f>C24/'a5-1'!C34*100</f>
        <v>2.4832189691029778</v>
      </c>
      <c r="E24" s="4">
        <f>C24*B58*365/1000</f>
        <v>798.27156275526545</v>
      </c>
      <c r="F24" s="15">
        <f t="shared" si="3"/>
        <v>9.490577202493883</v>
      </c>
      <c r="G24" s="15">
        <f>G23*('a5-1'!D88/'a5-1'!D87)</f>
        <v>9.9795764484688583</v>
      </c>
      <c r="H24" s="4">
        <f t="shared" si="4"/>
        <v>7576.0578948842876</v>
      </c>
      <c r="I24" s="4">
        <f t="shared" si="1"/>
        <v>8866.6166530033788</v>
      </c>
      <c r="J24" s="9">
        <f>'a1'!Z27</f>
        <v>95.1</v>
      </c>
      <c r="K24" s="4">
        <f t="shared" si="2"/>
        <v>11814.011745241451</v>
      </c>
    </row>
    <row r="25" spans="1:11">
      <c r="A25" s="1">
        <v>2001</v>
      </c>
      <c r="B25" s="4">
        <f>'a1'!AD28/1000</f>
        <v>749.81899999999996</v>
      </c>
      <c r="C25" s="4">
        <v>599.70000000000005</v>
      </c>
      <c r="D25" s="9">
        <f>C25/'a5-1'!C35*100</f>
        <v>2.4558342956829406</v>
      </c>
      <c r="E25" s="4">
        <f>C25*B59*365/1000</f>
        <v>806.47840135651268</v>
      </c>
      <c r="F25" s="15">
        <f t="shared" si="3"/>
        <v>9.7122638036132258</v>
      </c>
      <c r="G25" s="15">
        <f>G24*('a5-1'!D89/'a5-1'!D88)</f>
        <v>10.033330375633499</v>
      </c>
      <c r="H25" s="4">
        <f t="shared" si="4"/>
        <v>7832.7309858907174</v>
      </c>
      <c r="I25" s="4">
        <f t="shared" si="1"/>
        <v>9006.0223009260008</v>
      </c>
      <c r="J25" s="9">
        <f>'a1'!Z28</f>
        <v>96.8</v>
      </c>
      <c r="K25" s="4">
        <f t="shared" si="2"/>
        <v>12010.92837194843</v>
      </c>
    </row>
    <row r="26" spans="1:11">
      <c r="A26" s="1">
        <v>2002</v>
      </c>
      <c r="B26" s="4">
        <f>'a1'!AD29/1000</f>
        <v>749.37900000000002</v>
      </c>
      <c r="C26" s="4">
        <v>601.29999999999995</v>
      </c>
      <c r="D26" s="9">
        <f>C26/'a5-1'!C36*100</f>
        <v>2.4276705183175471</v>
      </c>
      <c r="E26" s="4">
        <f>C26*B60*365/1000</f>
        <v>814.90003813190481</v>
      </c>
      <c r="F26" s="15">
        <f t="shared" si="3"/>
        <v>10.037795926763916</v>
      </c>
      <c r="G26" s="15">
        <f>G25*('a5-1'!D90/'a5-1'!D89)</f>
        <v>10.037795926763916</v>
      </c>
      <c r="H26" s="4">
        <f t="shared" si="4"/>
        <v>8179.8002834801946</v>
      </c>
      <c r="I26" s="4">
        <f t="shared" si="1"/>
        <v>9104.1177155134574</v>
      </c>
      <c r="J26" s="9">
        <f>'a1'!Z29</f>
        <v>100</v>
      </c>
      <c r="K26" s="4">
        <f t="shared" si="2"/>
        <v>12148.882895722269</v>
      </c>
    </row>
    <row r="27" spans="1:11">
      <c r="A27" s="1">
        <v>2003</v>
      </c>
      <c r="B27" s="4">
        <f>'a1'!AD30/1000</f>
        <v>749.43399999999997</v>
      </c>
      <c r="C27" s="4">
        <v>603.4</v>
      </c>
      <c r="D27" s="9">
        <f>C27/'a5-1'!C37*100</f>
        <v>2.405910709372844</v>
      </c>
      <c r="E27" s="4">
        <f>C27*B61*365/1000</f>
        <v>824.08665692569855</v>
      </c>
      <c r="F27" s="15">
        <f t="shared" si="3"/>
        <v>10.414741612441894</v>
      </c>
      <c r="G27" s="15">
        <f>G26*('a5-1'!D91/'a5-1'!D90)</f>
        <v>10.072283957874172</v>
      </c>
      <c r="H27" s="4">
        <f t="shared" si="4"/>
        <v>8582.6495981421995</v>
      </c>
      <c r="I27" s="4">
        <f t="shared" si="1"/>
        <v>9238.3839484838172</v>
      </c>
      <c r="J27" s="9">
        <f>'a1'!Z30</f>
        <v>103.4</v>
      </c>
      <c r="K27" s="4">
        <f t="shared" si="2"/>
        <v>12327.148152450807</v>
      </c>
    </row>
    <row r="28" spans="1:11">
      <c r="A28" s="1">
        <v>2004</v>
      </c>
      <c r="B28" s="4">
        <f>'a1'!AD31/1000</f>
        <v>749.40800000000002</v>
      </c>
      <c r="C28" s="4">
        <v>605.20000000000005</v>
      </c>
      <c r="D28" s="9">
        <f>C28/'a5-1'!C38*100</f>
        <v>2.3819175774654542</v>
      </c>
      <c r="E28" s="4">
        <f>C28*B62*365/1000</f>
        <v>832.95384668715644</v>
      </c>
      <c r="F28" s="15">
        <f t="shared" si="3"/>
        <v>10.65703197677459</v>
      </c>
      <c r="G28" s="15">
        <f>G27*('a5-1'!D92/'a5-1'!D91)</f>
        <v>10.159229720471487</v>
      </c>
      <c r="H28" s="4">
        <f t="shared" si="4"/>
        <v>8876.8157793224254</v>
      </c>
      <c r="I28" s="4">
        <f t="shared" si="1"/>
        <v>9418.3946257253174</v>
      </c>
      <c r="J28" s="9">
        <f>'a1'!Z31</f>
        <v>104.9</v>
      </c>
      <c r="K28" s="4">
        <f t="shared" si="2"/>
        <v>12567.779668385334</v>
      </c>
    </row>
    <row r="29" spans="1:11">
      <c r="A29" s="1">
        <v>2005</v>
      </c>
      <c r="B29" s="4">
        <f>'a1'!AD32/1000</f>
        <v>748.04399999999998</v>
      </c>
      <c r="C29" s="4">
        <v>606.4</v>
      </c>
      <c r="D29" s="9">
        <f>C29/'a5-1'!C39*100</f>
        <v>2.3545216989520359</v>
      </c>
      <c r="E29" s="4">
        <f>C29*B63*365/1000</f>
        <v>841.07679999999993</v>
      </c>
      <c r="F29" s="15">
        <f t="shared" si="3"/>
        <v>11.166191282416037</v>
      </c>
      <c r="G29" s="15">
        <f>G28*('a5-1'!D93/'a5-1'!D92)</f>
        <v>10.396826147500965</v>
      </c>
      <c r="H29" s="4">
        <f t="shared" si="4"/>
        <v>9391.6244320023761</v>
      </c>
      <c r="I29" s="4">
        <f t="shared" si="1"/>
        <v>9732.661073387937</v>
      </c>
      <c r="J29" s="9">
        <f>'a1'!Z32</f>
        <v>107.4</v>
      </c>
      <c r="K29" s="4">
        <f t="shared" si="2"/>
        <v>13010.813633139143</v>
      </c>
    </row>
    <row r="30" spans="1:11">
      <c r="A30" s="1">
        <v>2006</v>
      </c>
      <c r="B30" s="4">
        <f>'a1'!AD33/1000</f>
        <v>745.60900000000004</v>
      </c>
      <c r="C30" s="4">
        <v>606.6</v>
      </c>
      <c r="D30" s="9">
        <f>C30/'a5-1'!C40*100</f>
        <v>2.3227585150581076</v>
      </c>
      <c r="E30" s="4">
        <f>C30*B64*365/1000</f>
        <v>847.87788792976528</v>
      </c>
      <c r="F30" s="15">
        <f t="shared" si="3"/>
        <v>11.698434823300351</v>
      </c>
      <c r="G30" s="15">
        <f>G29*('a5-1'!D94/'a5-1'!D93)</f>
        <v>10.712852402289698</v>
      </c>
      <c r="H30" s="4">
        <f t="shared" si="4"/>
        <v>9918.8442100639186</v>
      </c>
      <c r="I30" s="4">
        <f t="shared" si="1"/>
        <v>10109.59121410361</v>
      </c>
      <c r="J30" s="9">
        <f>'a1'!Z33</f>
        <v>109.2</v>
      </c>
      <c r="K30" s="4">
        <f t="shared" si="2"/>
        <v>13558.837425652868</v>
      </c>
    </row>
    <row r="31" spans="1:11">
      <c r="A31" s="1">
        <v>2007</v>
      </c>
      <c r="B31" s="4">
        <f>'a1'!AD34/1000</f>
        <v>745.40700000000004</v>
      </c>
      <c r="C31" s="4">
        <v>607.79999999999995</v>
      </c>
      <c r="D31" s="9">
        <f>C31/'a5-1'!C41*100</f>
        <v>2.2969045828499302</v>
      </c>
      <c r="E31" s="4">
        <f>C31*B65*365/1000</f>
        <v>856.14247009643339</v>
      </c>
      <c r="F31" s="15">
        <f t="shared" si="3"/>
        <v>12.072281607340413</v>
      </c>
      <c r="G31" s="15">
        <f>G30*('a5-1'!D95/'a5-1'!D94)</f>
        <v>10.846614202462186</v>
      </c>
      <c r="H31" s="4">
        <f t="shared" si="4"/>
        <v>10335.592995008163</v>
      </c>
      <c r="I31" s="4">
        <f t="shared" si="1"/>
        <v>10335.592995008163</v>
      </c>
      <c r="J31" s="9">
        <f>'a1'!Z34</f>
        <v>111.3</v>
      </c>
      <c r="K31" s="4">
        <f t="shared" si="2"/>
        <v>13865.704232732134</v>
      </c>
    </row>
    <row r="32" spans="1:11">
      <c r="A32" s="1">
        <v>2009</v>
      </c>
      <c r="B32" s="4">
        <f>'a1'!AD35/1000</f>
        <v>746.85500000000002</v>
      </c>
      <c r="C32" s="4">
        <v>610.4</v>
      </c>
      <c r="D32" s="9">
        <f>C32/'a5-1'!C42*100</f>
        <v>2.2755401798362684</v>
      </c>
      <c r="E32" s="4">
        <f>C32*B66*365/1000</f>
        <v>866.47156055548999</v>
      </c>
      <c r="F32" s="15">
        <f t="shared" si="3"/>
        <v>12.405347891750832</v>
      </c>
      <c r="G32" s="15">
        <f>G31*('a5-1'!D96/'a5-1'!D95)</f>
        <v>10.95878789023925</v>
      </c>
      <c r="H32" s="4">
        <f t="shared" ref="H32:H37" si="5">E32*F32</f>
        <v>10748.881146999101</v>
      </c>
      <c r="I32" s="4">
        <f t="shared" si="1"/>
        <v>10568.467064143109</v>
      </c>
      <c r="J32" s="9">
        <f>'a1'!Z35</f>
        <v>113.2</v>
      </c>
      <c r="K32" s="4">
        <f t="shared" si="2"/>
        <v>14150.627717753927</v>
      </c>
    </row>
    <row r="33" spans="1:11">
      <c r="A33" s="1">
        <v>2009</v>
      </c>
      <c r="B33" s="4">
        <f>'a1'!AD36/1000</f>
        <v>749.95399999999995</v>
      </c>
      <c r="C33" s="4">
        <v>614</v>
      </c>
      <c r="D33" s="9">
        <f>C33/'a5-1'!C43*100</f>
        <v>2.2571454829519348</v>
      </c>
      <c r="E33" s="4">
        <f>C33*B67*365/1000</f>
        <v>878.33987885939723</v>
      </c>
      <c r="F33" s="15">
        <f t="shared" si="3"/>
        <v>12.769905583072962</v>
      </c>
      <c r="G33" s="15">
        <f>G32*('a5-1'!D97/'a5-1'!D96)</f>
        <v>11.251018134866046</v>
      </c>
      <c r="H33" s="4">
        <f t="shared" si="5"/>
        <v>11216.317322882245</v>
      </c>
      <c r="I33" s="4">
        <f t="shared" si="1"/>
        <v>10998.908528958536</v>
      </c>
      <c r="J33" s="9">
        <f>'a1'!Z36</f>
        <v>113.5</v>
      </c>
      <c r="K33" s="4">
        <f t="shared" ref="K33:K38" si="6">I33/B33*1000</f>
        <v>14666.110893412846</v>
      </c>
    </row>
    <row r="34" spans="1:11">
      <c r="A34" s="1">
        <v>2010</v>
      </c>
      <c r="B34" s="4">
        <f>'a1'!AD37/1000</f>
        <v>753.04399999999998</v>
      </c>
      <c r="C34" s="4">
        <v>617.5</v>
      </c>
      <c r="D34" s="9">
        <f>C34/'a5-1'!C44*100</f>
        <v>2.2394609336466766</v>
      </c>
      <c r="E34" s="4">
        <f>C34*B68*365/1000</f>
        <v>890.195991454053</v>
      </c>
      <c r="F34" s="15">
        <f t="shared" si="3"/>
        <v>12.949502163864198</v>
      </c>
      <c r="G34" s="15">
        <f>G33*('a5-1'!D98/'a5-1'!D97)</f>
        <v>11.172995827320273</v>
      </c>
      <c r="H34" s="4">
        <f t="shared" si="5"/>
        <v>11527.594917597495</v>
      </c>
      <c r="I34" s="4">
        <f t="shared" si="1"/>
        <v>11070.071737088878</v>
      </c>
      <c r="J34" s="9">
        <f>'a1'!Z37</f>
        <v>115.9</v>
      </c>
      <c r="K34" s="4">
        <f t="shared" si="6"/>
        <v>14700.431498144701</v>
      </c>
    </row>
    <row r="35" spans="1:11">
      <c r="A35" s="1">
        <v>2011</v>
      </c>
      <c r="B35" s="4">
        <f>'a1'!AD38/1000</f>
        <v>755.53</v>
      </c>
      <c r="C35" s="4">
        <v>620.70000000000005</v>
      </c>
      <c r="D35" s="9">
        <f>C35/'a5-1'!C45*100</f>
        <v>2.2236711531778761</v>
      </c>
      <c r="E35" s="4">
        <f>C35*B69*365/1000</f>
        <v>901.74731953951334</v>
      </c>
      <c r="F35" s="15">
        <f t="shared" si="3"/>
        <v>13.502378677075903</v>
      </c>
      <c r="G35" s="15">
        <f>G34*('a5-1'!D99/'a5-1'!D98)</f>
        <v>11.251982230896585</v>
      </c>
      <c r="H35" s="4">
        <f t="shared" si="5"/>
        <v>12175.733779460676</v>
      </c>
      <c r="I35" s="4">
        <f t="shared" si="1"/>
        <v>11292.993080449776</v>
      </c>
      <c r="J35" s="9">
        <f>'a1'!Z38</f>
        <v>120</v>
      </c>
      <c r="K35" s="4">
        <f t="shared" si="6"/>
        <v>14947.114052982379</v>
      </c>
    </row>
    <row r="36" spans="1:11">
      <c r="A36" s="1">
        <v>2012</v>
      </c>
      <c r="B36" s="4">
        <f>'a1'!AD39/1000</f>
        <v>756.83600000000001</v>
      </c>
      <c r="C36" s="4">
        <v>622.4</v>
      </c>
      <c r="D36" s="9">
        <f>C36/'a5-1'!C46*100</f>
        <v>2.2005918686999042</v>
      </c>
      <c r="E36" s="4">
        <f>C36*B70*365/1000</f>
        <v>911.22817777777732</v>
      </c>
      <c r="F36" s="15">
        <f t="shared" si="3"/>
        <v>13.855982225379824</v>
      </c>
      <c r="G36" s="15">
        <f>G35*('a5-1'!D100/'a5-1'!D99)</f>
        <v>11.357362479819527</v>
      </c>
      <c r="H36" s="4">
        <f t="shared" si="5"/>
        <v>12625.961434554129</v>
      </c>
      <c r="I36" s="4">
        <f t="shared" si="1"/>
        <v>11518.602521851431</v>
      </c>
      <c r="J36" s="9">
        <f>'a1'!Z39</f>
        <v>122</v>
      </c>
      <c r="K36" s="4">
        <f t="shared" si="6"/>
        <v>15219.416784946054</v>
      </c>
    </row>
    <row r="37" spans="1:11">
      <c r="A37" s="1">
        <v>2013</v>
      </c>
      <c r="B37" s="4">
        <f>'a1'!AD40/1000</f>
        <v>755.71799999999996</v>
      </c>
      <c r="C37" s="4">
        <v>622.4</v>
      </c>
      <c r="D37" s="9">
        <f>C37/'a5-1'!C47*100</f>
        <v>2.1726381635901588</v>
      </c>
      <c r="E37" s="4">
        <f>C37*B71*365/1000</f>
        <v>918.29365420213094</v>
      </c>
      <c r="F37" s="15">
        <f t="shared" ref="F37:F38" si="7">G37*J37/100</f>
        <v>14.263934629387578</v>
      </c>
      <c r="G37" s="15">
        <f>G36*('a5-1'!D101/'a5-1'!D100)</f>
        <v>11.596694820640307</v>
      </c>
      <c r="H37" s="4">
        <f t="shared" si="5"/>
        <v>13098.480654120636</v>
      </c>
      <c r="I37" s="4">
        <f t="shared" ref="I37:I38" si="8">H37/J37*$J$31</f>
        <v>11852.52761628965</v>
      </c>
      <c r="J37" s="9">
        <f>'a1'!Z40</f>
        <v>123</v>
      </c>
      <c r="K37" s="4">
        <f t="shared" si="6"/>
        <v>15683.796887581942</v>
      </c>
    </row>
    <row r="38" spans="1:11">
      <c r="A38" s="1">
        <v>2014</v>
      </c>
      <c r="B38" s="4">
        <f>'a1'!AD41/1000</f>
        <v>754.57799999999997</v>
      </c>
      <c r="C38" s="4">
        <v>621.70000000000005</v>
      </c>
      <c r="D38" s="9">
        <f>C38/'a5-1'!C48*100</f>
        <v>2.1452281871320817</v>
      </c>
      <c r="E38" s="4">
        <f>C38*B72*365/1000</f>
        <v>924.37312159702537</v>
      </c>
      <c r="F38" s="15">
        <f t="shared" si="7"/>
        <v>14.644805123505755</v>
      </c>
      <c r="G38" s="15">
        <f>G37*('a5-1'!D102/'a5-1'!D101)</f>
        <v>11.734619489988585</v>
      </c>
      <c r="H38" s="4">
        <f t="shared" ref="H38" si="9">E38*F38</f>
        <v>13537.264227195124</v>
      </c>
      <c r="I38" s="4">
        <f t="shared" si="8"/>
        <v>12072.896702618729</v>
      </c>
      <c r="J38" s="9">
        <f>'a1'!Z41</f>
        <v>124.8</v>
      </c>
      <c r="K38" s="4">
        <f t="shared" si="6"/>
        <v>15999.534445237907</v>
      </c>
    </row>
    <row r="40" spans="1:11">
      <c r="A40" s="1" t="s">
        <v>352</v>
      </c>
    </row>
    <row r="41" spans="1:11">
      <c r="A41" s="1" t="s">
        <v>355</v>
      </c>
      <c r="B41" s="5">
        <f>(POWER(B29/B16, 1/13)-1)*100</f>
        <v>-7.9176474250264306E-4</v>
      </c>
      <c r="C41" s="5">
        <f t="shared" ref="C41:K41" si="10">(POWER(C29/C16, 1/13)-1)*100</f>
        <v>0.34697831924075384</v>
      </c>
      <c r="D41" s="5">
        <f t="shared" si="10"/>
        <v>-0.92456004983335616</v>
      </c>
      <c r="E41" s="5">
        <f t="shared" si="10"/>
        <v>1.7646606084831484</v>
      </c>
      <c r="F41" s="5">
        <f t="shared" si="10"/>
        <v>3.5729321023368898</v>
      </c>
      <c r="G41" s="5">
        <f t="shared" si="10"/>
        <v>0.82754759949339451</v>
      </c>
      <c r="H41" s="5">
        <f t="shared" si="10"/>
        <v>5.4006428361978331</v>
      </c>
      <c r="I41" s="5">
        <f t="shared" si="10"/>
        <v>3.455299837813941</v>
      </c>
      <c r="J41" s="5">
        <f t="shared" si="10"/>
        <v>1.8803705575582752</v>
      </c>
      <c r="K41" s="5">
        <f t="shared" si="10"/>
        <v>3.4561189668878889</v>
      </c>
    </row>
    <row r="42" spans="1:11" ht="16.5" customHeight="1">
      <c r="A42" s="1" t="s">
        <v>1102</v>
      </c>
      <c r="B42" s="5">
        <f>(POWER(B38/B16, 1/22)-1)*100</f>
        <v>3.90709170061454E-2</v>
      </c>
      <c r="C42" s="5">
        <f t="shared" ref="C42:K42" si="11">(POWER(C38/C16, 1/22)-1)*100</f>
        <v>0.31844657144752819</v>
      </c>
      <c r="D42" s="5">
        <f t="shared" si="11"/>
        <v>-0.9673073800489651</v>
      </c>
      <c r="E42" s="5">
        <f t="shared" si="11"/>
        <v>1.473653162572286</v>
      </c>
      <c r="F42" s="5">
        <f t="shared" si="11"/>
        <v>3.3624345427646141</v>
      </c>
      <c r="G42" s="5">
        <f t="shared" si="11"/>
        <v>1.0425852001835656</v>
      </c>
      <c r="H42" s="5">
        <f t="shared" si="11"/>
        <v>4.8856383283157889</v>
      </c>
      <c r="I42" s="5">
        <f t="shared" si="11"/>
        <v>3.0317701921439122</v>
      </c>
      <c r="J42" s="5">
        <f t="shared" si="11"/>
        <v>1.7993169803009357</v>
      </c>
      <c r="K42" s="5">
        <f t="shared" si="11"/>
        <v>2.9915304567557754</v>
      </c>
    </row>
    <row r="43" spans="1:11" ht="28.5" customHeight="1">
      <c r="A43" s="33" t="s">
        <v>647</v>
      </c>
      <c r="B43" s="33"/>
      <c r="C43" s="33"/>
      <c r="D43" s="33"/>
      <c r="E43" s="33"/>
      <c r="F43" s="33"/>
      <c r="G43" s="33"/>
      <c r="H43" s="33"/>
      <c r="I43" s="33"/>
      <c r="J43" s="33"/>
      <c r="K43" s="33"/>
    </row>
    <row r="44" spans="1:11" ht="12.75" customHeight="1">
      <c r="A44" s="33" t="s">
        <v>635</v>
      </c>
      <c r="B44" s="33"/>
      <c r="C44" s="33"/>
      <c r="D44" s="33"/>
      <c r="E44" s="33"/>
      <c r="F44" s="33"/>
      <c r="G44" s="33"/>
      <c r="H44" s="33"/>
      <c r="I44" s="33"/>
      <c r="J44" s="33"/>
      <c r="K44" s="33"/>
    </row>
    <row r="45" spans="1:11">
      <c r="A45" s="1" t="s">
        <v>634</v>
      </c>
    </row>
    <row r="46" spans="1:11">
      <c r="A46" s="1" t="s">
        <v>1104</v>
      </c>
    </row>
    <row r="47" spans="1:11">
      <c r="A47" s="1" t="s">
        <v>1106</v>
      </c>
    </row>
    <row r="48" spans="1:11">
      <c r="A48" s="1" t="s">
        <v>949</v>
      </c>
    </row>
    <row r="49" spans="1:2">
      <c r="A49" s="1" t="s">
        <v>1107</v>
      </c>
    </row>
    <row r="50" spans="1:2">
      <c r="A50" s="1" t="s">
        <v>1105</v>
      </c>
    </row>
    <row r="52" spans="1:2" s="38" customFormat="1"/>
    <row r="53" spans="1:2" s="38" customFormat="1">
      <c r="B53" s="38" t="s">
        <v>636</v>
      </c>
    </row>
    <row r="54" spans="1:2" s="38" customFormat="1">
      <c r="B54" s="38" t="s">
        <v>637</v>
      </c>
    </row>
    <row r="56" spans="1:2">
      <c r="A56" s="1">
        <v>1998</v>
      </c>
      <c r="B56" s="1">
        <v>3.6</v>
      </c>
    </row>
    <row r="57" spans="1:2">
      <c r="A57" s="1">
        <v>1999</v>
      </c>
      <c r="B57" s="1">
        <f>B56*POWER(B$63/B$56, 1/7)</f>
        <v>3.6279136617457368</v>
      </c>
    </row>
    <row r="58" spans="1:2">
      <c r="A58" s="1">
        <v>2000</v>
      </c>
      <c r="B58" s="1">
        <f>B57*POWER(B$63/B$56, 1/7)</f>
        <v>3.6560437603003777</v>
      </c>
    </row>
    <row r="59" spans="1:2">
      <c r="A59" s="1">
        <v>2001</v>
      </c>
      <c r="B59" s="1">
        <f>B58*POWER(B$63/B$56, 1/7)</f>
        <v>3.6843919738705546</v>
      </c>
    </row>
    <row r="60" spans="1:2">
      <c r="A60" s="1">
        <v>2002</v>
      </c>
      <c r="B60" s="1">
        <f>B59*POWER(B$63/B$56, 1/7)</f>
        <v>3.7129599936753688</v>
      </c>
    </row>
    <row r="61" spans="1:2">
      <c r="A61" s="1">
        <v>2003</v>
      </c>
      <c r="B61" s="1">
        <f>B60*POWER(B$63/B$56, 1/7)</f>
        <v>3.7417495240472873</v>
      </c>
    </row>
    <row r="62" spans="1:2">
      <c r="A62" s="1">
        <v>2004</v>
      </c>
      <c r="B62" s="1">
        <f>B61*POWER(B$63/B$56, 1/7)</f>
        <v>3.770762282533823</v>
      </c>
    </row>
    <row r="63" spans="1:2">
      <c r="A63" s="1">
        <v>2005</v>
      </c>
      <c r="B63" s="1">
        <v>3.8</v>
      </c>
    </row>
    <row r="64" spans="1:2">
      <c r="A64" s="1">
        <v>2006</v>
      </c>
      <c r="B64" s="1">
        <f>B63*POWER(B$63/B$56,1/7)</f>
        <v>3.8294644207316111</v>
      </c>
    </row>
    <row r="65" spans="1:2">
      <c r="A65" s="1">
        <v>2007</v>
      </c>
      <c r="B65" s="1">
        <f>B64*POWER(B$63/B$56,1/7)</f>
        <v>3.859157302539288</v>
      </c>
    </row>
    <row r="66" spans="1:2">
      <c r="A66" s="1">
        <v>2008</v>
      </c>
      <c r="B66" s="1">
        <f>B65*POWER(B$63/B$56,1/7)</f>
        <v>3.8890804168633637</v>
      </c>
    </row>
    <row r="67" spans="1:2">
      <c r="A67" s="1">
        <v>2009</v>
      </c>
      <c r="B67" s="1">
        <f>B66*POWER(B$63/B$56,1/7)</f>
        <v>3.9192355488795561</v>
      </c>
    </row>
    <row r="68" spans="1:2">
      <c r="A68" s="1">
        <v>2010</v>
      </c>
      <c r="B68" s="1">
        <f>B67*POWER(B$63/B$56,1/7)</f>
        <v>3.9496244976054702</v>
      </c>
    </row>
    <row r="69" spans="1:2">
      <c r="A69" s="1">
        <v>2011</v>
      </c>
      <c r="B69" s="1">
        <f>B68*POWER(B$63/B$56,1/7)</f>
        <v>3.9802490760079241</v>
      </c>
    </row>
    <row r="70" spans="1:2">
      <c r="A70" s="1">
        <v>2012</v>
      </c>
      <c r="B70" s="1">
        <f>B69*POWER(B$63/B$56,1/7)</f>
        <v>4.0111111111111093</v>
      </c>
    </row>
    <row r="71" spans="1:2">
      <c r="A71" s="1">
        <v>2013</v>
      </c>
      <c r="B71" s="1">
        <f>B70*POWER(B$63/B$56,1/7)</f>
        <v>4.042212444105588</v>
      </c>
    </row>
    <row r="72" spans="1:2">
      <c r="A72" s="1">
        <v>2014</v>
      </c>
      <c r="B72" s="1">
        <f>B71*POWER(B$63/B$56,1/7)</f>
        <v>4.073554930458136</v>
      </c>
    </row>
  </sheetData>
  <mergeCells count="2">
    <mergeCell ref="A43:K43"/>
    <mergeCell ref="A44:K44"/>
  </mergeCells>
  <pageMargins left="0.74803149606299213" right="0.74803149606299213" top="0.98425196850393704" bottom="0.98425196850393704" header="0.51181102362204722" footer="0.51181102362204722"/>
  <pageSetup scale="70" orientation="landscape" r:id="rId1"/>
  <headerFooter alignWithMargins="0"/>
</worksheet>
</file>

<file path=xl/worksheets/sheet23.xml><?xml version="1.0" encoding="utf-8"?>
<worksheet xmlns="http://schemas.openxmlformats.org/spreadsheetml/2006/main" xmlns:r="http://schemas.openxmlformats.org/officeDocument/2006/relationships">
  <dimension ref="A1:K71"/>
  <sheetViews>
    <sheetView view="pageBreakPreview" topLeftCell="A43" zoomScaleSheetLayoutView="100" workbookViewId="0">
      <selection activeCell="O54" sqref="O54"/>
    </sheetView>
  </sheetViews>
  <sheetFormatPr defaultRowHeight="12.75"/>
  <cols>
    <col min="1" max="1" width="9.375" style="1" customWidth="1"/>
    <col min="2" max="11" width="12" style="1" customWidth="1"/>
    <col min="12" max="19" width="9" style="1"/>
    <col min="20" max="20" width="0" style="1" hidden="1" customWidth="1"/>
    <col min="21" max="16384" width="9" style="1"/>
  </cols>
  <sheetData>
    <row r="1" spans="1:11" ht="31.5" customHeight="1">
      <c r="A1" s="1" t="s">
        <v>621</v>
      </c>
    </row>
    <row r="2" spans="1:11" s="3" customFormat="1" ht="25.5">
      <c r="B2" s="3" t="s">
        <v>595</v>
      </c>
      <c r="C2" s="3" t="s">
        <v>596</v>
      </c>
      <c r="D2" s="3" t="s">
        <v>615</v>
      </c>
      <c r="E2" s="3" t="s">
        <v>597</v>
      </c>
      <c r="F2" s="3" t="s">
        <v>598</v>
      </c>
      <c r="G2" s="3" t="s">
        <v>599</v>
      </c>
      <c r="H2" s="3" t="s">
        <v>600</v>
      </c>
      <c r="I2" s="3" t="s">
        <v>600</v>
      </c>
      <c r="J2" s="3" t="s">
        <v>601</v>
      </c>
      <c r="K2" s="3" t="s">
        <v>602</v>
      </c>
    </row>
    <row r="3" spans="1:11" ht="37.5" customHeight="1">
      <c r="B3" s="1" t="s">
        <v>603</v>
      </c>
      <c r="C3" s="1" t="s">
        <v>603</v>
      </c>
      <c r="D3" s="1" t="s">
        <v>616</v>
      </c>
      <c r="E3" s="1" t="s">
        <v>604</v>
      </c>
      <c r="F3" s="1" t="s">
        <v>605</v>
      </c>
      <c r="G3" s="1" t="s">
        <v>996</v>
      </c>
      <c r="H3" s="1" t="s">
        <v>606</v>
      </c>
      <c r="I3" s="1" t="s">
        <v>997</v>
      </c>
      <c r="J3" s="1" t="s">
        <v>607</v>
      </c>
      <c r="K3" s="1" t="s">
        <v>999</v>
      </c>
    </row>
    <row r="4" spans="1:11">
      <c r="B4" s="1" t="s">
        <v>82</v>
      </c>
      <c r="C4" s="1" t="s">
        <v>83</v>
      </c>
      <c r="D4" s="1" t="s">
        <v>84</v>
      </c>
      <c r="E4" s="1" t="s">
        <v>85</v>
      </c>
      <c r="F4" s="1" t="s">
        <v>86</v>
      </c>
      <c r="G4" s="1" t="s">
        <v>87</v>
      </c>
      <c r="H4" s="1" t="s">
        <v>617</v>
      </c>
      <c r="I4" s="1" t="s">
        <v>650</v>
      </c>
      <c r="J4" s="1" t="s">
        <v>106</v>
      </c>
      <c r="K4" s="1" t="s">
        <v>649</v>
      </c>
    </row>
    <row r="5" spans="1:11">
      <c r="A5" s="1">
        <v>1981</v>
      </c>
      <c r="B5" s="4">
        <f>'a1'!AJ8/1000</f>
        <v>6547.2070000000003</v>
      </c>
      <c r="C5" s="4">
        <v>5042.3999999999996</v>
      </c>
      <c r="D5" s="9">
        <f>C5/'a5-1'!C15*100</f>
        <v>26.800748362956028</v>
      </c>
      <c r="E5" s="4">
        <v>5780</v>
      </c>
      <c r="F5" s="15">
        <f>H5/E5</f>
        <v>3.9086505190311418</v>
      </c>
      <c r="G5" s="15">
        <f t="shared" ref="G5:G16" si="0">F5/J5*$J$31</f>
        <v>8.5959166793035475</v>
      </c>
      <c r="H5" s="4">
        <v>22592</v>
      </c>
      <c r="I5" s="4">
        <f t="shared" ref="I5:I36" si="1">H5/J5*$J$31</f>
        <v>49684.398406374501</v>
      </c>
      <c r="J5" s="9">
        <f>'a1'!AF8</f>
        <v>50.2</v>
      </c>
      <c r="K5" s="4">
        <f t="shared" ref="K5:K32" si="2">I5/B5*1000</f>
        <v>7588.6402257290019</v>
      </c>
    </row>
    <row r="6" spans="1:11">
      <c r="A6" s="1">
        <v>1982</v>
      </c>
      <c r="B6" s="4">
        <f>'a1'!AJ9/1000</f>
        <v>6580.6310000000003</v>
      </c>
      <c r="C6" s="4">
        <v>5085.3</v>
      </c>
      <c r="D6" s="9">
        <f>C6/'a5-1'!C16*100</f>
        <v>26.619868714469675</v>
      </c>
      <c r="E6" s="4">
        <v>5756.0020000000004</v>
      </c>
      <c r="F6" s="21">
        <f>POWER(F$10/F$5,1/5)*F5</f>
        <v>4.3176635760324613</v>
      </c>
      <c r="G6" s="15">
        <f t="shared" si="0"/>
        <v>8.5119653356068525</v>
      </c>
      <c r="H6" s="19">
        <f>POWER(H10/H5,1/5)*H5</f>
        <v>24852.478207416763</v>
      </c>
      <c r="I6" s="4">
        <f t="shared" si="1"/>
        <v>48994.885608907338</v>
      </c>
      <c r="J6" s="9">
        <f>'a1'!AF9</f>
        <v>56</v>
      </c>
      <c r="K6" s="4">
        <f t="shared" si="2"/>
        <v>7445.3172665216052</v>
      </c>
    </row>
    <row r="7" spans="1:11">
      <c r="A7" s="1">
        <v>1983</v>
      </c>
      <c r="B7" s="4">
        <f>'a1'!AJ10/1000</f>
        <v>6602.9759999999997</v>
      </c>
      <c r="C7" s="4">
        <v>5119.3</v>
      </c>
      <c r="D7" s="9">
        <f>C7/'a5-1'!C17*100</f>
        <v>26.449496254197886</v>
      </c>
      <c r="E7" s="4">
        <v>5732.1030000000001</v>
      </c>
      <c r="F7" s="21">
        <f>POWER(F$10/F$5,1/5)*F6</f>
        <v>4.7694770010848577</v>
      </c>
      <c r="G7" s="15">
        <f t="shared" si="0"/>
        <v>8.9094798801991253</v>
      </c>
      <c r="H7" s="19">
        <f>POWER(H10/H5,1/5)*H6</f>
        <v>27339.132128635141</v>
      </c>
      <c r="I7" s="4">
        <f t="shared" si="1"/>
        <v>51070.053925572247</v>
      </c>
      <c r="J7" s="9">
        <f>'a1'!AF10</f>
        <v>59.1</v>
      </c>
      <c r="K7" s="4">
        <f t="shared" si="2"/>
        <v>7734.399447396484</v>
      </c>
    </row>
    <row r="8" spans="1:11">
      <c r="A8" s="1">
        <v>1984</v>
      </c>
      <c r="B8" s="4">
        <f>'a1'!AJ11/1000</f>
        <v>6631.22</v>
      </c>
      <c r="C8" s="4">
        <v>5155.2</v>
      </c>
      <c r="D8" s="9">
        <f>C8/'a5-1'!C18*100</f>
        <v>26.304859194097325</v>
      </c>
      <c r="E8" s="4">
        <v>5708.3029999999999</v>
      </c>
      <c r="F8" s="21">
        <f>POWER(F$10/F$5,1/5)*F7</f>
        <v>5.2685695546434079</v>
      </c>
      <c r="G8" s="15">
        <f t="shared" si="0"/>
        <v>9.4577248590671914</v>
      </c>
      <c r="H8" s="19">
        <f>POWER(H10/H5,1/5)*H7</f>
        <v>30074.592131577207</v>
      </c>
      <c r="I8" s="4">
        <f t="shared" si="1"/>
        <v>53987.560509367868</v>
      </c>
      <c r="J8" s="9">
        <f>'a1'!AF11</f>
        <v>61.5</v>
      </c>
      <c r="K8" s="4">
        <f t="shared" si="2"/>
        <v>8141.4220172710102</v>
      </c>
    </row>
    <row r="9" spans="1:11">
      <c r="A9" s="1">
        <v>1985</v>
      </c>
      <c r="B9" s="4">
        <f>'a1'!AJ12/1000</f>
        <v>6665.8019999999997</v>
      </c>
      <c r="C9" s="4">
        <v>5196</v>
      </c>
      <c r="D9" s="9">
        <f>C9/'a5-1'!C19*100</f>
        <v>26.185820549519224</v>
      </c>
      <c r="E9" s="4">
        <v>5684.6019999999999</v>
      </c>
      <c r="F9" s="21">
        <f>POWER(F$10/F$5,1/5)*F8</f>
        <v>5.8198886682547553</v>
      </c>
      <c r="G9" s="15">
        <f t="shared" si="0"/>
        <v>10.008032850082945</v>
      </c>
      <c r="H9" s="19">
        <f>POWER(H10/H5,1/5)*H8</f>
        <v>33083.752901335436</v>
      </c>
      <c r="I9" s="4">
        <f t="shared" si="1"/>
        <v>56891.687232202989</v>
      </c>
      <c r="J9" s="9">
        <f>'a1'!AF12</f>
        <v>64.2</v>
      </c>
      <c r="K9" s="4">
        <f t="shared" si="2"/>
        <v>8534.8600561797339</v>
      </c>
    </row>
    <row r="10" spans="1:11">
      <c r="A10" s="1">
        <v>1986</v>
      </c>
      <c r="B10" s="4">
        <f>'a1'!AJ13/1000</f>
        <v>6708.17</v>
      </c>
      <c r="C10" s="4">
        <v>5240.5</v>
      </c>
      <c r="D10" s="9">
        <f>C10/'a5-1'!C20*100</f>
        <v>26.080962713753909</v>
      </c>
      <c r="E10" s="4">
        <v>5661</v>
      </c>
      <c r="F10" s="15">
        <f>H10/E10</f>
        <v>6.428899487723017</v>
      </c>
      <c r="G10" s="15">
        <f t="shared" si="0"/>
        <v>10.546069887735827</v>
      </c>
      <c r="H10" s="4">
        <v>36394</v>
      </c>
      <c r="I10" s="4">
        <f t="shared" si="1"/>
        <v>59701.301634472518</v>
      </c>
      <c r="J10" s="9">
        <f>'a1'!AF13</f>
        <v>67.3</v>
      </c>
      <c r="K10" s="4">
        <f t="shared" si="2"/>
        <v>8899.7896049850442</v>
      </c>
    </row>
    <row r="11" spans="1:11">
      <c r="A11" s="1">
        <v>1987</v>
      </c>
      <c r="B11" s="4">
        <f>'a1'!AJ14/1000</f>
        <v>6781.9840000000004</v>
      </c>
      <c r="C11" s="4">
        <v>5290.9</v>
      </c>
      <c r="D11" s="9">
        <f>C11/'a5-1'!C21*100</f>
        <v>26.001936298720764</v>
      </c>
      <c r="E11" s="4">
        <v>5787.5469999999996</v>
      </c>
      <c r="F11" s="21">
        <f>POWER(F$16/F$10,1/6)*F10</f>
        <v>6.7839332360578819</v>
      </c>
      <c r="G11" s="15">
        <f t="shared" si="0"/>
        <v>10.66874970456966</v>
      </c>
      <c r="H11" s="19">
        <f>POWER(H16/H10,1/6)*H10</f>
        <v>39262.331496521903</v>
      </c>
      <c r="I11" s="4">
        <f t="shared" si="1"/>
        <v>61745.888849231029</v>
      </c>
      <c r="J11" s="9">
        <f>'a1'!AF14</f>
        <v>70.2</v>
      </c>
      <c r="K11" s="4">
        <f t="shared" si="2"/>
        <v>9104.3990739628734</v>
      </c>
    </row>
    <row r="12" spans="1:11">
      <c r="A12" s="1">
        <v>1988</v>
      </c>
      <c r="B12" s="4">
        <f>'a1'!AJ15/1000</f>
        <v>6837.0770000000002</v>
      </c>
      <c r="C12" s="4">
        <v>5338.7</v>
      </c>
      <c r="D12" s="9">
        <f>C12/'a5-1'!C22*100</f>
        <v>25.9006801796994</v>
      </c>
      <c r="E12" s="4">
        <v>5916.9229999999998</v>
      </c>
      <c r="F12" s="21">
        <f>POWER(F$16/F$10,1/6)*F11</f>
        <v>7.1585736002213833</v>
      </c>
      <c r="G12" s="15">
        <f t="shared" si="0"/>
        <v>10.85585886626979</v>
      </c>
      <c r="H12" s="19">
        <f>POWER(H16/H10,1/6)*H11</f>
        <v>42356.725683980214</v>
      </c>
      <c r="I12" s="4">
        <f t="shared" si="1"/>
        <v>64233.276311969996</v>
      </c>
      <c r="J12" s="9">
        <f>'a1'!AF15</f>
        <v>72.8</v>
      </c>
      <c r="K12" s="4">
        <f t="shared" si="2"/>
        <v>9394.8446553944032</v>
      </c>
    </row>
    <row r="13" spans="1:11">
      <c r="A13" s="1">
        <v>1989</v>
      </c>
      <c r="B13" s="4">
        <f>'a1'!AJ16/1000</f>
        <v>6925.1279999999997</v>
      </c>
      <c r="C13" s="4">
        <v>5393.3</v>
      </c>
      <c r="D13" s="9">
        <f>C13/'a5-1'!C23*100</f>
        <v>25.807115343206448</v>
      </c>
      <c r="E13" s="4">
        <v>6049.19</v>
      </c>
      <c r="F13" s="21">
        <f>POWER(F$16/F$10,1/6)*F12</f>
        <v>7.5539033487842691</v>
      </c>
      <c r="G13" s="15">
        <f t="shared" si="0"/>
        <v>10.987495780049846</v>
      </c>
      <c r="H13" s="19">
        <f>POWER(H16/H10,1/6)*H12</f>
        <v>45694.999310646665</v>
      </c>
      <c r="I13" s="4">
        <f t="shared" si="1"/>
        <v>66465.453542758783</v>
      </c>
      <c r="J13" s="9">
        <f>'a1'!AF16</f>
        <v>75.900000000000006</v>
      </c>
      <c r="K13" s="4">
        <f t="shared" si="2"/>
        <v>9597.7220266194054</v>
      </c>
    </row>
    <row r="14" spans="1:11">
      <c r="A14" s="1">
        <v>1990</v>
      </c>
      <c r="B14" s="4">
        <f>'a1'!AJ17/1000</f>
        <v>6996.9859999999999</v>
      </c>
      <c r="C14" s="4">
        <v>5457</v>
      </c>
      <c r="D14" s="9">
        <f>C14/'a5-1'!C24*100</f>
        <v>25.722729993825034</v>
      </c>
      <c r="E14" s="4">
        <v>6184.415</v>
      </c>
      <c r="F14" s="21">
        <f>POWER(F$16/F$10,1/6)*F13</f>
        <v>7.9710650458367205</v>
      </c>
      <c r="G14" s="15">
        <f t="shared" si="0"/>
        <v>11.111181579045127</v>
      </c>
      <c r="H14" s="19">
        <f>POWER(H16/H10,1/6)*H13</f>
        <v>49296.373321645035</v>
      </c>
      <c r="I14" s="4">
        <f t="shared" si="1"/>
        <v>68716.156751383984</v>
      </c>
      <c r="J14" s="9">
        <f>'a1'!AF17</f>
        <v>79.2</v>
      </c>
      <c r="K14" s="4">
        <f t="shared" si="2"/>
        <v>9820.8223871512655</v>
      </c>
    </row>
    <row r="15" spans="1:11">
      <c r="A15" s="1">
        <v>1991</v>
      </c>
      <c r="B15" s="4">
        <f>'a1'!AJ18/1000</f>
        <v>7067.3959999999997</v>
      </c>
      <c r="C15" s="4">
        <v>5517</v>
      </c>
      <c r="D15" s="9">
        <f>C15/'a5-1'!C25*100</f>
        <v>25.620782694710055</v>
      </c>
      <c r="E15" s="4">
        <v>6322.6620000000003</v>
      </c>
      <c r="F15" s="21">
        <f>POWER(F$16/F$10,1/6)*F14</f>
        <v>8.4112643531752092</v>
      </c>
      <c r="G15" s="15">
        <f t="shared" si="0"/>
        <v>10.92474805400639</v>
      </c>
      <c r="H15" s="19">
        <f>POWER(H16/H10,1/6)*H14</f>
        <v>53181.583528348798</v>
      </c>
      <c r="I15" s="4">
        <f t="shared" si="1"/>
        <v>69073.492017996556</v>
      </c>
      <c r="J15" s="9">
        <f>'a1'!AF18</f>
        <v>85</v>
      </c>
      <c r="K15" s="4">
        <f t="shared" si="2"/>
        <v>9773.5420539611132</v>
      </c>
    </row>
    <row r="16" spans="1:11">
      <c r="A16" s="1">
        <v>1992</v>
      </c>
      <c r="B16" s="4">
        <f>'a1'!AJ19/1000</f>
        <v>7110.01</v>
      </c>
      <c r="C16" s="4">
        <v>5564.5</v>
      </c>
      <c r="D16" s="9">
        <f>C16/'a5-1'!C26*100</f>
        <v>25.501599435385558</v>
      </c>
      <c r="E16" s="4">
        <v>6464</v>
      </c>
      <c r="F16" s="15">
        <f>H16/E16</f>
        <v>8.8757735148514847</v>
      </c>
      <c r="G16" s="15">
        <f t="shared" si="0"/>
        <v>11.315073857270255</v>
      </c>
      <c r="H16" s="4">
        <v>57373</v>
      </c>
      <c r="I16" s="4">
        <f t="shared" si="1"/>
        <v>73140.637413394928</v>
      </c>
      <c r="J16" s="9">
        <f>'a1'!AF19</f>
        <v>86.6</v>
      </c>
      <c r="K16" s="4">
        <f t="shared" si="2"/>
        <v>10286.995013142727</v>
      </c>
    </row>
    <row r="17" spans="1:11">
      <c r="A17" s="1">
        <v>1993</v>
      </c>
      <c r="B17" s="4">
        <f>'a1'!AJ20/1000</f>
        <v>7156.5370000000003</v>
      </c>
      <c r="C17" s="4">
        <v>5610.9</v>
      </c>
      <c r="D17" s="9">
        <f>C17/'a5-1'!C27*100</f>
        <v>25.396846950830355</v>
      </c>
      <c r="E17" s="19">
        <f>E16*POWER(E$22/E$16, 1/6)</f>
        <v>6645.137968022409</v>
      </c>
      <c r="F17" s="15">
        <f t="shared" ref="F17:F36" si="3">G17*J17/100</f>
        <v>9.8745838754161923</v>
      </c>
      <c r="G17" s="15">
        <f>G16*('a5-1'!D81/'a5-1'!D80)</f>
        <v>11.259502708570345</v>
      </c>
      <c r="H17" s="4">
        <f>E17*F17</f>
        <v>65617.972228950006</v>
      </c>
      <c r="I17" s="4">
        <f t="shared" si="1"/>
        <v>82602.327640548247</v>
      </c>
      <c r="J17" s="9">
        <f>'a1'!AF20</f>
        <v>87.7</v>
      </c>
      <c r="K17" s="4">
        <f t="shared" si="2"/>
        <v>11542.220439934599</v>
      </c>
    </row>
    <row r="18" spans="1:11">
      <c r="A18" s="1">
        <v>1994</v>
      </c>
      <c r="B18" s="4">
        <f>'a1'!AJ21/1000</f>
        <v>7192.4030000000002</v>
      </c>
      <c r="C18" s="4">
        <v>5651.8</v>
      </c>
      <c r="D18" s="9">
        <f>C18/'a5-1'!C28*100</f>
        <v>25.267685099496152</v>
      </c>
      <c r="E18" s="19">
        <f>E17*POWER(E$22/E$16, 1/6)</f>
        <v>6831.3518895502775</v>
      </c>
      <c r="F18" s="15">
        <f t="shared" si="3"/>
        <v>9.7646682274456609</v>
      </c>
      <c r="G18" s="15">
        <f>G17*('a5-1'!D82/'a5-1'!D81)</f>
        <v>11.275598415064273</v>
      </c>
      <c r="H18" s="4">
        <f t="shared" ref="H18:H31" si="4">E18*F18</f>
        <v>66705.884746392476</v>
      </c>
      <c r="I18" s="4">
        <f t="shared" si="1"/>
        <v>85038.448914569628</v>
      </c>
      <c r="J18" s="9">
        <f>'a1'!AF21</f>
        <v>86.6</v>
      </c>
      <c r="K18" s="4">
        <f t="shared" si="2"/>
        <v>11823.370981099031</v>
      </c>
    </row>
    <row r="19" spans="1:11">
      <c r="A19" s="1">
        <v>1995</v>
      </c>
      <c r="B19" s="4">
        <f>'a1'!AJ22/1000</f>
        <v>7219.2190000000001</v>
      </c>
      <c r="C19" s="4">
        <v>5693.8</v>
      </c>
      <c r="D19" s="9">
        <f>C19/'a5-1'!C29*100</f>
        <v>25.127096204766108</v>
      </c>
      <c r="E19" s="19">
        <f>E18*POWER(E$22/E$16, 1/6)</f>
        <v>7022.7840059053487</v>
      </c>
      <c r="F19" s="15">
        <f t="shared" si="3"/>
        <v>9.8810153105885679</v>
      </c>
      <c r="G19" s="15">
        <f>G18*('a5-1'!D83/'a5-1'!D82)</f>
        <v>11.215681396808817</v>
      </c>
      <c r="H19" s="4">
        <f t="shared" si="4"/>
        <v>69392.23628530727</v>
      </c>
      <c r="I19" s="4">
        <f t="shared" si="1"/>
        <v>86956.899953438406</v>
      </c>
      <c r="J19" s="9">
        <f>'a1'!AF22</f>
        <v>88.1</v>
      </c>
      <c r="K19" s="4">
        <f t="shared" si="2"/>
        <v>12045.19491006415</v>
      </c>
    </row>
    <row r="20" spans="1:11">
      <c r="A20" s="1">
        <v>1996</v>
      </c>
      <c r="B20" s="4">
        <f>'a1'!AJ23/1000</f>
        <v>7246.8969999999999</v>
      </c>
      <c r="C20" s="4">
        <v>5737.4</v>
      </c>
      <c r="D20" s="9">
        <f>C20/'a5-1'!C30*100</f>
        <v>24.989220148522396</v>
      </c>
      <c r="E20" s="19">
        <f>E19*POWER(E$22/E$16, 1/6)</f>
        <v>7219.5805443784257</v>
      </c>
      <c r="F20" s="15">
        <f t="shared" si="3"/>
        <v>10.000987431986591</v>
      </c>
      <c r="G20" s="15">
        <f>G19*('a5-1'!D84/'a5-1'!D83)</f>
        <v>11.174287633504569</v>
      </c>
      <c r="H20" s="4">
        <f t="shared" si="4"/>
        <v>72202.934288543547</v>
      </c>
      <c r="I20" s="4">
        <f t="shared" si="1"/>
        <v>89063.731234136401</v>
      </c>
      <c r="J20" s="9">
        <f>'a1'!AF23</f>
        <v>89.5</v>
      </c>
      <c r="K20" s="4">
        <f t="shared" si="2"/>
        <v>12289.912666640135</v>
      </c>
    </row>
    <row r="21" spans="1:11">
      <c r="A21" s="1">
        <v>1997</v>
      </c>
      <c r="B21" s="4">
        <f>'a1'!AJ24/1000</f>
        <v>7274.6109999999999</v>
      </c>
      <c r="C21" s="4">
        <v>5772.2</v>
      </c>
      <c r="D21" s="9">
        <f>C21/'a5-1'!C31*100</f>
        <v>24.830190951834023</v>
      </c>
      <c r="E21" s="19">
        <f>E20*POWER(E$22/E$16, 1/6)</f>
        <v>7421.8918299265115</v>
      </c>
      <c r="F21" s="15">
        <f t="shared" si="3"/>
        <v>10.347121926150674</v>
      </c>
      <c r="G21" s="15">
        <f>G20*('a5-1'!D85/'a5-1'!D84)</f>
        <v>11.395508729240829</v>
      </c>
      <c r="H21" s="4">
        <f t="shared" si="4"/>
        <v>76795.219686951154</v>
      </c>
      <c r="I21" s="4">
        <f t="shared" si="1"/>
        <v>93372.161381491271</v>
      </c>
      <c r="J21" s="9">
        <f>'a1'!AF24</f>
        <v>90.8</v>
      </c>
      <c r="K21" s="4">
        <f t="shared" si="2"/>
        <v>12835.347674465516</v>
      </c>
    </row>
    <row r="22" spans="1:11">
      <c r="A22" s="1">
        <v>1998</v>
      </c>
      <c r="B22" s="4">
        <f>'a1'!AJ25/1000</f>
        <v>7295.9350000000004</v>
      </c>
      <c r="C22" s="4">
        <v>5806.6</v>
      </c>
      <c r="D22" s="9">
        <f>C22/'a5-1'!C32*100</f>
        <v>24.692439519129774</v>
      </c>
      <c r="E22" s="4">
        <f>C22*C55*365/1000</f>
        <v>7629.8724000000002</v>
      </c>
      <c r="F22" s="15">
        <f t="shared" si="3"/>
        <v>10.754200149661788</v>
      </c>
      <c r="G22" s="15">
        <f>G21*('a5-1'!D86/'a5-1'!D85)</f>
        <v>11.676655971402594</v>
      </c>
      <c r="H22" s="4">
        <f t="shared" si="4"/>
        <v>82053.174905980341</v>
      </c>
      <c r="I22" s="4">
        <f t="shared" si="1"/>
        <v>98356.900213031811</v>
      </c>
      <c r="J22" s="9">
        <f>'a1'!AF25</f>
        <v>92.1</v>
      </c>
      <c r="K22" s="4">
        <f t="shared" si="2"/>
        <v>13481.054890570134</v>
      </c>
    </row>
    <row r="23" spans="1:11">
      <c r="A23" s="1">
        <v>1999</v>
      </c>
      <c r="B23" s="4">
        <f>'a1'!AJ26/1000</f>
        <v>7323.25</v>
      </c>
      <c r="C23" s="4">
        <v>5844.6</v>
      </c>
      <c r="D23" s="9">
        <f>C23/'a5-1'!C33*100</f>
        <v>24.576349584128774</v>
      </c>
      <c r="E23" s="4">
        <f>C23*C56*365/1000</f>
        <v>7679.8044</v>
      </c>
      <c r="F23" s="15">
        <f t="shared" si="3"/>
        <v>10.966752811173553</v>
      </c>
      <c r="G23" s="15">
        <f>G22*('a5-1'!D87/'a5-1'!D86)</f>
        <v>11.72914739162947</v>
      </c>
      <c r="H23" s="4">
        <f t="shared" si="4"/>
        <v>84222.516492963026</v>
      </c>
      <c r="I23" s="4">
        <f t="shared" si="1"/>
        <v>99445.623752118918</v>
      </c>
      <c r="J23" s="9">
        <f>'a1'!AF26</f>
        <v>93.5</v>
      </c>
      <c r="K23" s="4">
        <f t="shared" si="2"/>
        <v>13579.438603368575</v>
      </c>
    </row>
    <row r="24" spans="1:11">
      <c r="A24" s="1">
        <v>2000</v>
      </c>
      <c r="B24" s="4">
        <f>'a1'!AJ27/1000</f>
        <v>7356.951</v>
      </c>
      <c r="C24" s="4">
        <v>5888.2</v>
      </c>
      <c r="D24" s="9">
        <f>C24/'a5-1'!C34*100</f>
        <v>24.442811658094538</v>
      </c>
      <c r="E24" s="4">
        <f>C24*C57*365/1000</f>
        <v>7737.0947999999999</v>
      </c>
      <c r="F24" s="15">
        <f t="shared" si="3"/>
        <v>11.581475236542184</v>
      </c>
      <c r="G24" s="15">
        <f>G23*('a5-1'!D88/'a5-1'!D87)</f>
        <v>12.089222585117104</v>
      </c>
      <c r="H24" s="4">
        <f t="shared" si="4"/>
        <v>89606.971828979309</v>
      </c>
      <c r="I24" s="4">
        <f t="shared" si="1"/>
        <v>103263.14916408472</v>
      </c>
      <c r="J24" s="9">
        <f>'a1'!AF27</f>
        <v>95.8</v>
      </c>
      <c r="K24" s="4">
        <f t="shared" si="2"/>
        <v>14036.133877211458</v>
      </c>
    </row>
    <row r="25" spans="1:11">
      <c r="A25" s="1">
        <v>2001</v>
      </c>
      <c r="B25" s="4">
        <f>'a1'!AJ28/1000</f>
        <v>7396.415</v>
      </c>
      <c r="C25" s="4">
        <v>5935.9</v>
      </c>
      <c r="D25" s="9">
        <f>C25/'a5-1'!C35*100</f>
        <v>24.308132058936742</v>
      </c>
      <c r="E25" s="4">
        <f>C25*C58*365/1000</f>
        <v>7799.7725999999993</v>
      </c>
      <c r="F25" s="15">
        <f t="shared" si="3"/>
        <v>11.911253098889462</v>
      </c>
      <c r="G25" s="15">
        <f>G24*('a5-1'!D89/'a5-1'!D88)</f>
        <v>12.154339896825983</v>
      </c>
      <c r="H25" s="4">
        <f t="shared" si="4"/>
        <v>92905.065552383108</v>
      </c>
      <c r="I25" s="4">
        <f t="shared" si="1"/>
        <v>104660.40037737854</v>
      </c>
      <c r="J25" s="9">
        <f>'a1'!AF28</f>
        <v>98</v>
      </c>
      <c r="K25" s="4">
        <f t="shared" si="2"/>
        <v>14150.152523537219</v>
      </c>
    </row>
    <row r="26" spans="1:11">
      <c r="A26" s="1">
        <v>2002</v>
      </c>
      <c r="B26" s="4">
        <f>'a1'!AJ29/1000</f>
        <v>7441.4979999999996</v>
      </c>
      <c r="C26" s="4">
        <v>5987.6</v>
      </c>
      <c r="D26" s="9">
        <f>C26/'a5-1'!C36*100</f>
        <v>24.174155987823294</v>
      </c>
      <c r="E26" s="4">
        <f>C26*C59*365/1000</f>
        <v>7867.7064</v>
      </c>
      <c r="F26" s="15">
        <f t="shared" si="3"/>
        <v>12.159749449211256</v>
      </c>
      <c r="G26" s="15">
        <f>G25*('a5-1'!D90/'a5-1'!D89)</f>
        <v>12.159749449211256</v>
      </c>
      <c r="H26" s="4">
        <f t="shared" si="4"/>
        <v>95669.338563955884</v>
      </c>
      <c r="I26" s="4">
        <f t="shared" si="1"/>
        <v>105618.9497746073</v>
      </c>
      <c r="J26" s="9">
        <f>'a1'!AF29</f>
        <v>100</v>
      </c>
      <c r="K26" s="4">
        <f t="shared" si="2"/>
        <v>14193.237675345381</v>
      </c>
    </row>
    <row r="27" spans="1:11">
      <c r="A27" s="1">
        <v>2003</v>
      </c>
      <c r="B27" s="4">
        <f>'a1'!AJ30/1000</f>
        <v>7485.491</v>
      </c>
      <c r="C27" s="4">
        <v>6038.2</v>
      </c>
      <c r="D27" s="9">
        <f>C27/'a5-1'!C37*100</f>
        <v>24.075853571983938</v>
      </c>
      <c r="E27" s="4">
        <f>C27*C60*365/1000</f>
        <v>7934.1948000000002</v>
      </c>
      <c r="F27" s="15">
        <f t="shared" si="3"/>
        <v>12.506566327679728</v>
      </c>
      <c r="G27" s="15">
        <f>G26*('a5-1'!D91/'a5-1'!D90)</f>
        <v>12.201528124565588</v>
      </c>
      <c r="H27" s="4">
        <f t="shared" si="4"/>
        <v>99229.533522931597</v>
      </c>
      <c r="I27" s="4">
        <f t="shared" si="1"/>
        <v>106877.46830177218</v>
      </c>
      <c r="J27" s="9">
        <f>'a1'!AF30</f>
        <v>102.5</v>
      </c>
      <c r="K27" s="4">
        <f t="shared" si="2"/>
        <v>14277.950277646742</v>
      </c>
    </row>
    <row r="28" spans="1:11">
      <c r="A28" s="1">
        <v>2004</v>
      </c>
      <c r="B28" s="4">
        <f>'a1'!AJ31/1000</f>
        <v>7535.2780000000002</v>
      </c>
      <c r="C28" s="4">
        <v>6096.2</v>
      </c>
      <c r="D28" s="9">
        <f>C28/'a5-1'!C38*100</f>
        <v>23.993136047166061</v>
      </c>
      <c r="E28" s="4">
        <f>C28*C61*365/1000</f>
        <v>8010.4067999999997</v>
      </c>
      <c r="F28" s="15">
        <f t="shared" si="3"/>
        <v>12.860662330623621</v>
      </c>
      <c r="G28" s="15">
        <f>G27*('a5-1'!D92/'a5-1'!D91)</f>
        <v>12.306853904902985</v>
      </c>
      <c r="H28" s="4">
        <f t="shared" si="4"/>
        <v>103019.1369857313</v>
      </c>
      <c r="I28" s="4">
        <f t="shared" si="1"/>
        <v>108835.52845191135</v>
      </c>
      <c r="J28" s="9">
        <f>'a1'!AF31</f>
        <v>104.5</v>
      </c>
      <c r="K28" s="4">
        <f t="shared" si="2"/>
        <v>14443.465583076211</v>
      </c>
    </row>
    <row r="29" spans="1:11">
      <c r="A29" s="1">
        <v>2005</v>
      </c>
      <c r="B29" s="4">
        <f>'a1'!AJ32/1000</f>
        <v>7581.192</v>
      </c>
      <c r="C29" s="4">
        <v>6158.2</v>
      </c>
      <c r="D29" s="9">
        <f>C29/'a5-1'!C39*100</f>
        <v>23.910975472438039</v>
      </c>
      <c r="E29" s="4">
        <f>C29*C62*365/1000</f>
        <v>8091.8747999999996</v>
      </c>
      <c r="F29" s="15">
        <f t="shared" si="3"/>
        <v>13.463710089054633</v>
      </c>
      <c r="G29" s="15">
        <f>G28*('a5-1'!D93/'a5-1'!D92)</f>
        <v>12.594677351781694</v>
      </c>
      <c r="H29" s="4">
        <f t="shared" si="4"/>
        <v>108946.65638412694</v>
      </c>
      <c r="I29" s="4">
        <f t="shared" si="1"/>
        <v>112513.6657138224</v>
      </c>
      <c r="J29" s="9">
        <f>'a1'!AF32</f>
        <v>106.9</v>
      </c>
      <c r="K29" s="4">
        <f t="shared" si="2"/>
        <v>14841.157658824945</v>
      </c>
    </row>
    <row r="30" spans="1:11">
      <c r="A30" s="1">
        <v>2006</v>
      </c>
      <c r="B30" s="4">
        <f>'a1'!AJ33/1000</f>
        <v>7631.8729999999996</v>
      </c>
      <c r="C30" s="4">
        <v>6226.7</v>
      </c>
      <c r="D30" s="9">
        <f>C30/'a5-1'!C40*100</f>
        <v>23.842928529034481</v>
      </c>
      <c r="E30" s="4">
        <f>C30*C63*365/1000</f>
        <v>8181.8837999999996</v>
      </c>
      <c r="F30" s="15">
        <f t="shared" si="3"/>
        <v>14.106553811900326</v>
      </c>
      <c r="G30" s="15">
        <f>G29*('a5-1'!D94/'a5-1'!D93)</f>
        <v>12.977510406532039</v>
      </c>
      <c r="H30" s="4">
        <f t="shared" si="4"/>
        <v>115418.18410741552</v>
      </c>
      <c r="I30" s="4">
        <f t="shared" si="1"/>
        <v>117223.25230412764</v>
      </c>
      <c r="J30" s="9">
        <f>'a1'!AF33</f>
        <v>108.7</v>
      </c>
      <c r="K30" s="4">
        <f t="shared" si="2"/>
        <v>15359.696407962718</v>
      </c>
    </row>
    <row r="31" spans="1:11">
      <c r="A31" s="1">
        <v>2007</v>
      </c>
      <c r="B31" s="4">
        <f>'a1'!AJ34/1000</f>
        <v>7692.7359999999999</v>
      </c>
      <c r="C31" s="4">
        <v>6302.5</v>
      </c>
      <c r="D31" s="9">
        <f>C31/'a5-1'!C41*100</f>
        <v>23.817441812128472</v>
      </c>
      <c r="E31" s="4">
        <f>C31*C64*365/1000</f>
        <v>8281.4850000000006</v>
      </c>
      <c r="F31" s="15">
        <f t="shared" si="3"/>
        <v>14.506062056678594</v>
      </c>
      <c r="G31" s="15">
        <f>G30*('a5-1'!D95/'a5-1'!D94)</f>
        <v>13.139548964382785</v>
      </c>
      <c r="H31" s="4">
        <f t="shared" si="4"/>
        <v>120131.73533145293</v>
      </c>
      <c r="I31" s="4">
        <f t="shared" si="1"/>
        <v>120131.73533145295</v>
      </c>
      <c r="J31" s="9">
        <f>'a1'!AF34</f>
        <v>110.4</v>
      </c>
      <c r="K31" s="4">
        <f t="shared" si="2"/>
        <v>15616.256079950352</v>
      </c>
    </row>
    <row r="32" spans="1:11">
      <c r="A32" s="1">
        <v>2009</v>
      </c>
      <c r="B32" s="4">
        <f>'a1'!AJ35/1000</f>
        <v>7761.5039999999999</v>
      </c>
      <c r="C32" s="4">
        <v>6382.3</v>
      </c>
      <c r="D32" s="9">
        <f>C32/'a5-1'!C42*100</f>
        <v>23.792890055322765</v>
      </c>
      <c r="E32" s="4">
        <f>C32*C65*365/1000</f>
        <v>8386.342200000001</v>
      </c>
      <c r="F32" s="15">
        <f t="shared" si="3"/>
        <v>14.961416103160982</v>
      </c>
      <c r="G32" s="15">
        <f>G31*('a5-1'!D96/'a5-1'!D95)</f>
        <v>13.275435761456063</v>
      </c>
      <c r="H32" s="4">
        <f t="shared" ref="H32:H37" si="5">E32*F32</f>
        <v>125471.55523769851</v>
      </c>
      <c r="I32" s="4">
        <f t="shared" si="1"/>
        <v>122910.91125325569</v>
      </c>
      <c r="J32" s="9">
        <f>'a1'!AF35</f>
        <v>112.7</v>
      </c>
      <c r="K32" s="4">
        <f t="shared" si="2"/>
        <v>15835.965716600247</v>
      </c>
    </row>
    <row r="33" spans="1:11">
      <c r="A33" s="1">
        <v>2009</v>
      </c>
      <c r="B33" s="4">
        <f>'a1'!AJ36/1000</f>
        <v>7843.4750000000004</v>
      </c>
      <c r="C33" s="4">
        <v>6467</v>
      </c>
      <c r="D33" s="9">
        <f>C33/'a5-1'!C43*100</f>
        <v>23.773550225163127</v>
      </c>
      <c r="E33" s="4">
        <f>C33*C66*365/1000</f>
        <v>8497.6380000000008</v>
      </c>
      <c r="F33" s="15">
        <f t="shared" si="3"/>
        <v>15.455787699869974</v>
      </c>
      <c r="G33" s="15">
        <f>G32*('a5-1'!D97/'a5-1'!D96)</f>
        <v>13.629442416111088</v>
      </c>
      <c r="H33" s="4">
        <f t="shared" si="5"/>
        <v>131337.68887834769</v>
      </c>
      <c r="I33" s="4">
        <f t="shared" si="1"/>
        <v>127863.14684452898</v>
      </c>
      <c r="J33" s="9">
        <f>'a1'!AF36</f>
        <v>113.4</v>
      </c>
      <c r="K33" s="4">
        <f t="shared" ref="K33:K38" si="6">I33/B33*1000</f>
        <v>16301.849224295222</v>
      </c>
    </row>
    <row r="34" spans="1:11">
      <c r="A34" s="1">
        <v>2010</v>
      </c>
      <c r="B34" s="4">
        <f>'a1'!AJ37/1000</f>
        <v>7929.3649999999998</v>
      </c>
      <c r="C34" s="4">
        <v>6554.4</v>
      </c>
      <c r="D34" s="9">
        <f>C34/'a5-1'!C44*100</f>
        <v>23.770563147358342</v>
      </c>
      <c r="E34" s="4">
        <f>C34*C67*365/1000</f>
        <v>8612.4815999999992</v>
      </c>
      <c r="F34" s="15">
        <f t="shared" si="3"/>
        <v>15.538095595300661</v>
      </c>
      <c r="G34" s="15">
        <f>G33*('a5-1'!D98/'a5-1'!D97)</f>
        <v>13.534926476742736</v>
      </c>
      <c r="H34" s="4">
        <f t="shared" si="5"/>
        <v>133821.56241356797</v>
      </c>
      <c r="I34" s="4">
        <f t="shared" si="1"/>
        <v>128692.51298308279</v>
      </c>
      <c r="J34" s="9">
        <f>'a1'!AF37</f>
        <v>114.8</v>
      </c>
      <c r="K34" s="4">
        <f t="shared" si="6"/>
        <v>16229.863675474995</v>
      </c>
    </row>
    <row r="35" spans="1:11">
      <c r="A35" s="1">
        <v>2011</v>
      </c>
      <c r="B35" s="4">
        <f>'a1'!AJ38/1000</f>
        <v>8007.6559999999999</v>
      </c>
      <c r="C35" s="4">
        <v>6631.7</v>
      </c>
      <c r="D35" s="9">
        <f>C35/'a5-1'!C45*100</f>
        <v>23.758208452601448</v>
      </c>
      <c r="E35" s="4">
        <f>C35*C68*365/1000</f>
        <v>8714.0537999999997</v>
      </c>
      <c r="F35" s="15">
        <f t="shared" si="3"/>
        <v>16.125012006824871</v>
      </c>
      <c r="G35" s="15">
        <f>G34*('a5-1'!D99/'a5-1'!D98)</f>
        <v>13.630610318533281</v>
      </c>
      <c r="H35" s="4">
        <f t="shared" si="5"/>
        <v>140514.22215311788</v>
      </c>
      <c r="I35" s="4">
        <f t="shared" si="1"/>
        <v>131130.77029335769</v>
      </c>
      <c r="J35" s="9">
        <f>'a1'!AF38</f>
        <v>118.3</v>
      </c>
      <c r="K35" s="4">
        <f t="shared" si="6"/>
        <v>16375.674765918728</v>
      </c>
    </row>
    <row r="36" spans="1:11">
      <c r="A36" s="1">
        <v>2012</v>
      </c>
      <c r="B36" s="4">
        <f>'a1'!AJ39/1000</f>
        <v>8084.768</v>
      </c>
      <c r="C36" s="4">
        <v>6699.4</v>
      </c>
      <c r="D36" s="9">
        <f>C36/'a5-1'!C46*100</f>
        <v>23.686769224241864</v>
      </c>
      <c r="E36" s="4">
        <f>C36*C69*365/1000</f>
        <v>8803.0115999999998</v>
      </c>
      <c r="F36" s="15">
        <f t="shared" si="3"/>
        <v>16.619987222755299</v>
      </c>
      <c r="G36" s="15">
        <f>G35*('a5-1'!D100/'a5-1'!D99)</f>
        <v>13.758267568506042</v>
      </c>
      <c r="H36" s="4">
        <f t="shared" si="5"/>
        <v>146305.94031376668</v>
      </c>
      <c r="I36" s="4">
        <f t="shared" si="1"/>
        <v>133710.0646576146</v>
      </c>
      <c r="J36" s="9">
        <f>'a1'!AF39</f>
        <v>120.8</v>
      </c>
      <c r="K36" s="4">
        <f t="shared" si="6"/>
        <v>16538.51596701533</v>
      </c>
    </row>
    <row r="37" spans="1:11">
      <c r="A37" s="1">
        <v>2013</v>
      </c>
      <c r="B37" s="4">
        <f>'a1'!AJ40/1000</f>
        <v>8154.7610000000004</v>
      </c>
      <c r="C37" s="4">
        <v>6755.3</v>
      </c>
      <c r="D37" s="9">
        <f>C37/'a5-1'!C47*100</f>
        <v>23.581013153117929</v>
      </c>
      <c r="E37" s="4">
        <f>C37*C70*365/1000</f>
        <v>8876.4642000000003</v>
      </c>
      <c r="F37" s="15">
        <f t="shared" ref="F37:F38" si="7">G37*J37/100</f>
        <v>17.096651970255163</v>
      </c>
      <c r="G37" s="15">
        <f>G36*('a5-1'!D101/'a5-1'!D100)</f>
        <v>14.048193895033002</v>
      </c>
      <c r="H37" s="4">
        <f t="shared" si="5"/>
        <v>151757.81915382942</v>
      </c>
      <c r="I37" s="4">
        <f t="shared" ref="I37:I38" si="8">H37/J37*$J$31</f>
        <v>137666.91236304658</v>
      </c>
      <c r="J37" s="9">
        <f>'a1'!AF40</f>
        <v>121.7</v>
      </c>
      <c r="K37" s="4">
        <f t="shared" si="6"/>
        <v>16881.783827024061</v>
      </c>
    </row>
    <row r="38" spans="1:11">
      <c r="A38" s="1">
        <v>2014</v>
      </c>
      <c r="B38" s="4">
        <f>'a1'!AJ41/1000</f>
        <v>8214.8850000000002</v>
      </c>
      <c r="C38" s="4">
        <v>6802.2</v>
      </c>
      <c r="D38" s="9">
        <f>C38/'a5-1'!C48*100</f>
        <v>23.47156373574046</v>
      </c>
      <c r="E38" s="4">
        <f>C38*C71*365/1000</f>
        <v>8938.0907999999981</v>
      </c>
      <c r="F38" s="15">
        <f t="shared" si="7"/>
        <v>17.54164976641443</v>
      </c>
      <c r="G38" s="15">
        <f>G37*('a5-1'!D102/'a5-1'!D101)</f>
        <v>14.215275337450915</v>
      </c>
      <c r="H38" s="4">
        <f t="shared" ref="H38" si="9">E38*F38</f>
        <v>156788.85839401092</v>
      </c>
      <c r="I38" s="4">
        <f t="shared" si="8"/>
        <v>140271.39357130314</v>
      </c>
      <c r="J38" s="9">
        <f>'a1'!AF41</f>
        <v>123.4</v>
      </c>
      <c r="K38" s="4">
        <f t="shared" si="6"/>
        <v>17075.271725812734</v>
      </c>
    </row>
    <row r="40" spans="1:11">
      <c r="A40" s="1" t="s">
        <v>352</v>
      </c>
    </row>
    <row r="41" spans="1:11">
      <c r="A41" s="1" t="s">
        <v>355</v>
      </c>
      <c r="B41" s="5">
        <f>(POWER(B29/B16, 1/13)-1)*100</f>
        <v>0.4948108806358098</v>
      </c>
      <c r="C41" s="5">
        <f>(POWER(C29/C16, 1/13)-1)*100</f>
        <v>0.7828746678888665</v>
      </c>
      <c r="D41" s="5">
        <f t="shared" ref="D41:K41" si="10">(POWER(D29/D16, 1/13)-1)*100</f>
        <v>-0.49418712542312893</v>
      </c>
      <c r="E41" s="5">
        <f t="shared" si="10"/>
        <v>1.7427981358699052</v>
      </c>
      <c r="F41" s="5">
        <f t="shared" si="10"/>
        <v>3.2570914542814577</v>
      </c>
      <c r="G41" s="5">
        <f t="shared" si="10"/>
        <v>0.82754759949339451</v>
      </c>
      <c r="H41" s="5">
        <f t="shared" si="10"/>
        <v>5.0566541193001635</v>
      </c>
      <c r="I41" s="5">
        <f t="shared" si="10"/>
        <v>3.3684954042961346</v>
      </c>
      <c r="J41" s="5">
        <f t="shared" si="10"/>
        <v>1.6331462583462075</v>
      </c>
      <c r="K41" s="5">
        <f t="shared" si="10"/>
        <v>2.8595352321958201</v>
      </c>
    </row>
    <row r="42" spans="1:11" ht="16.5" customHeight="1">
      <c r="A42" s="1" t="s">
        <v>1102</v>
      </c>
      <c r="B42" s="5">
        <f>(POWER(B38/B16, 1/22)-1)*100</f>
        <v>0.6587242084802325</v>
      </c>
      <c r="C42" s="5">
        <f t="shared" ref="C42:K42" si="11">(POWER(C38/C16, 1/22)-1)*100</f>
        <v>0.91708402557941771</v>
      </c>
      <c r="D42" s="5">
        <f t="shared" si="11"/>
        <v>-0.37634249759727068</v>
      </c>
      <c r="E42" s="5">
        <f t="shared" si="11"/>
        <v>1.4839652505614698</v>
      </c>
      <c r="F42" s="5">
        <f t="shared" si="11"/>
        <v>3.1450459843075818</v>
      </c>
      <c r="G42" s="5">
        <f t="shared" si="11"/>
        <v>1.0425852001835656</v>
      </c>
      <c r="H42" s="5">
        <f t="shared" si="11"/>
        <v>4.675682624390376</v>
      </c>
      <c r="I42" s="5">
        <f t="shared" si="11"/>
        <v>3.004219784017792</v>
      </c>
      <c r="J42" s="5">
        <f t="shared" si="11"/>
        <v>1.622712976106544</v>
      </c>
      <c r="K42" s="5">
        <f t="shared" si="11"/>
        <v>2.3301463375193121</v>
      </c>
    </row>
    <row r="43" spans="1:11" ht="27.75" customHeight="1">
      <c r="A43" s="33" t="s">
        <v>647</v>
      </c>
      <c r="B43" s="33"/>
      <c r="C43" s="33"/>
      <c r="D43" s="33"/>
      <c r="E43" s="33"/>
      <c r="F43" s="33"/>
      <c r="G43" s="33"/>
      <c r="H43" s="33"/>
      <c r="I43" s="33"/>
      <c r="J43" s="33"/>
      <c r="K43" s="33"/>
    </row>
    <row r="44" spans="1:11" ht="12.75" customHeight="1">
      <c r="A44" s="33" t="s">
        <v>635</v>
      </c>
      <c r="B44" s="33"/>
      <c r="C44" s="33"/>
      <c r="D44" s="33"/>
      <c r="E44" s="33"/>
      <c r="F44" s="33"/>
      <c r="G44" s="33"/>
      <c r="H44" s="33"/>
      <c r="I44" s="33"/>
      <c r="J44" s="33"/>
      <c r="K44" s="33"/>
    </row>
    <row r="45" spans="1:11">
      <c r="A45" s="1" t="s">
        <v>634</v>
      </c>
    </row>
    <row r="46" spans="1:11">
      <c r="A46" s="1" t="s">
        <v>1104</v>
      </c>
    </row>
    <row r="47" spans="1:11">
      <c r="A47" s="1" t="s">
        <v>1106</v>
      </c>
    </row>
    <row r="48" spans="1:11">
      <c r="A48" s="1" t="s">
        <v>949</v>
      </c>
    </row>
    <row r="49" spans="1:3">
      <c r="A49" s="1" t="s">
        <v>1107</v>
      </c>
    </row>
    <row r="50" spans="1:3">
      <c r="A50" s="1" t="s">
        <v>1105</v>
      </c>
    </row>
    <row r="52" spans="1:3">
      <c r="A52" s="38"/>
      <c r="B52" s="38" t="s">
        <v>636</v>
      </c>
    </row>
    <row r="53" spans="1:3">
      <c r="A53" s="38"/>
      <c r="B53" s="38" t="s">
        <v>637</v>
      </c>
    </row>
    <row r="55" spans="1:3">
      <c r="B55" s="1">
        <v>1998</v>
      </c>
      <c r="C55" s="1">
        <v>3.6</v>
      </c>
    </row>
    <row r="56" spans="1:3">
      <c r="B56" s="1">
        <v>1999</v>
      </c>
      <c r="C56" s="1">
        <f>C55*POWER(C$62/C$55, 1/7)</f>
        <v>3.6</v>
      </c>
    </row>
    <row r="57" spans="1:3">
      <c r="B57" s="1">
        <v>2000</v>
      </c>
      <c r="C57" s="1">
        <f>C56*POWER(C$62/C$55, 1/7)</f>
        <v>3.6</v>
      </c>
    </row>
    <row r="58" spans="1:3">
      <c r="B58" s="1">
        <v>2001</v>
      </c>
      <c r="C58" s="1">
        <f>C57*POWER(C$62/C$55, 1/7)</f>
        <v>3.6</v>
      </c>
    </row>
    <row r="59" spans="1:3">
      <c r="B59" s="1">
        <v>2002</v>
      </c>
      <c r="C59" s="1">
        <f>C58*POWER(C$62/C$55, 1/7)</f>
        <v>3.6</v>
      </c>
    </row>
    <row r="60" spans="1:3">
      <c r="B60" s="1">
        <v>2003</v>
      </c>
      <c r="C60" s="1">
        <f>C59*POWER(C$62/C$55, 1/7)</f>
        <v>3.6</v>
      </c>
    </row>
    <row r="61" spans="1:3">
      <c r="B61" s="1">
        <v>2004</v>
      </c>
      <c r="C61" s="1">
        <f>C60*POWER(C$62/C$55, 1/7)</f>
        <v>3.6</v>
      </c>
    </row>
    <row r="62" spans="1:3">
      <c r="B62" s="1">
        <v>2005</v>
      </c>
      <c r="C62" s="1">
        <v>3.6</v>
      </c>
    </row>
    <row r="63" spans="1:3">
      <c r="B63" s="1">
        <v>2006</v>
      </c>
      <c r="C63" s="1">
        <f>C62*POWER(C$62/C$55,1/7)</f>
        <v>3.6</v>
      </c>
    </row>
    <row r="64" spans="1:3">
      <c r="B64" s="1">
        <v>2007</v>
      </c>
      <c r="C64" s="1">
        <f>C63*POWER(C$62/C$55,1/7)</f>
        <v>3.6</v>
      </c>
    </row>
    <row r="65" spans="2:3">
      <c r="B65" s="1">
        <v>2008</v>
      </c>
      <c r="C65" s="1">
        <f>C64*POWER(C$62/C$55,1/7)</f>
        <v>3.6</v>
      </c>
    </row>
    <row r="66" spans="2:3">
      <c r="B66" s="1">
        <v>2009</v>
      </c>
      <c r="C66" s="1">
        <f>C65*POWER(C$62/C$55,1/7)</f>
        <v>3.6</v>
      </c>
    </row>
    <row r="67" spans="2:3">
      <c r="B67" s="1">
        <v>2010</v>
      </c>
      <c r="C67" s="1">
        <f>C66*POWER(C$62/C$55,1/7)</f>
        <v>3.6</v>
      </c>
    </row>
    <row r="68" spans="2:3">
      <c r="B68" s="1">
        <v>2011</v>
      </c>
      <c r="C68" s="1">
        <f>C67*POWER(C$62/C$55,1/7)</f>
        <v>3.6</v>
      </c>
    </row>
    <row r="69" spans="2:3">
      <c r="B69" s="1">
        <v>2012</v>
      </c>
      <c r="C69" s="1">
        <f>C68*POWER(C$62/C$55,1/7)</f>
        <v>3.6</v>
      </c>
    </row>
    <row r="70" spans="2:3">
      <c r="B70" s="1">
        <v>2013</v>
      </c>
      <c r="C70" s="1">
        <f>C69*POWER(C$62/C$55,1/7)</f>
        <v>3.6</v>
      </c>
    </row>
    <row r="71" spans="2:3">
      <c r="B71" s="1">
        <v>2014</v>
      </c>
      <c r="C71" s="1">
        <f>C70*POWER(C$62/C$55,1/7)</f>
        <v>3.6</v>
      </c>
    </row>
  </sheetData>
  <mergeCells count="2">
    <mergeCell ref="A43:K43"/>
    <mergeCell ref="A44:K44"/>
  </mergeCells>
  <pageMargins left="0.74803149606299213" right="0.74803149606299213" top="0.98425196850393704" bottom="0.98425196850393704" header="0.51181102362204722" footer="0.51181102362204722"/>
  <pageSetup scale="63" orientation="landscape" r:id="rId1"/>
  <headerFooter alignWithMargins="0"/>
</worksheet>
</file>

<file path=xl/worksheets/sheet24.xml><?xml version="1.0" encoding="utf-8"?>
<worksheet xmlns="http://schemas.openxmlformats.org/spreadsheetml/2006/main" xmlns:r="http://schemas.openxmlformats.org/officeDocument/2006/relationships">
  <dimension ref="A1:K71"/>
  <sheetViews>
    <sheetView view="pageBreakPreview" topLeftCell="A49" zoomScaleSheetLayoutView="100" workbookViewId="0">
      <selection activeCell="O54" sqref="O54"/>
    </sheetView>
  </sheetViews>
  <sheetFormatPr defaultRowHeight="12.75"/>
  <cols>
    <col min="1" max="1" width="9.375" style="1" customWidth="1"/>
    <col min="2" max="11" width="12" style="1" customWidth="1"/>
    <col min="12" max="20" width="9" style="1"/>
    <col min="21" max="21" width="0" style="1" hidden="1" customWidth="1"/>
    <col min="22" max="16384" width="9" style="1"/>
  </cols>
  <sheetData>
    <row r="1" spans="1:11" ht="31.5" customHeight="1">
      <c r="A1" s="1" t="s">
        <v>622</v>
      </c>
    </row>
    <row r="2" spans="1:11" s="3" customFormat="1" ht="25.5">
      <c r="B2" s="3" t="s">
        <v>595</v>
      </c>
      <c r="C2" s="3" t="s">
        <v>596</v>
      </c>
      <c r="D2" s="3" t="s">
        <v>615</v>
      </c>
      <c r="E2" s="3" t="s">
        <v>597</v>
      </c>
      <c r="F2" s="3" t="s">
        <v>598</v>
      </c>
      <c r="G2" s="3" t="s">
        <v>599</v>
      </c>
      <c r="H2" s="3" t="s">
        <v>600</v>
      </c>
      <c r="I2" s="3" t="s">
        <v>600</v>
      </c>
      <c r="J2" s="3" t="s">
        <v>601</v>
      </c>
      <c r="K2" s="3" t="s">
        <v>602</v>
      </c>
    </row>
    <row r="3" spans="1:11" ht="37.5" customHeight="1">
      <c r="B3" s="1" t="s">
        <v>603</v>
      </c>
      <c r="C3" s="1" t="s">
        <v>603</v>
      </c>
      <c r="D3" s="1" t="s">
        <v>616</v>
      </c>
      <c r="E3" s="1" t="s">
        <v>604</v>
      </c>
      <c r="F3" s="1" t="s">
        <v>605</v>
      </c>
      <c r="G3" s="1" t="s">
        <v>996</v>
      </c>
      <c r="H3" s="1" t="s">
        <v>606</v>
      </c>
      <c r="I3" s="1" t="s">
        <v>997</v>
      </c>
      <c r="J3" s="1" t="s">
        <v>607</v>
      </c>
      <c r="K3" s="1" t="s">
        <v>999</v>
      </c>
    </row>
    <row r="4" spans="1:11" ht="15" customHeight="1">
      <c r="B4" s="1" t="s">
        <v>82</v>
      </c>
      <c r="C4" s="1" t="s">
        <v>83</v>
      </c>
      <c r="D4" s="1" t="s">
        <v>84</v>
      </c>
      <c r="E4" s="1" t="s">
        <v>85</v>
      </c>
      <c r="F4" s="1" t="s">
        <v>86</v>
      </c>
      <c r="G4" s="1" t="s">
        <v>87</v>
      </c>
      <c r="H4" s="1" t="s">
        <v>617</v>
      </c>
      <c r="I4" s="1" t="s">
        <v>650</v>
      </c>
      <c r="J4" s="1" t="s">
        <v>106</v>
      </c>
      <c r="K4" s="1" t="s">
        <v>649</v>
      </c>
    </row>
    <row r="5" spans="1:11">
      <c r="A5" s="1">
        <v>1981</v>
      </c>
      <c r="B5" s="4">
        <f>'a1'!AP8/1000</f>
        <v>8812.2860000000001</v>
      </c>
      <c r="C5" s="4">
        <v>6786.6</v>
      </c>
      <c r="D5" s="9">
        <f>C5/'a5-1'!C15*100</f>
        <v>36.071307083935707</v>
      </c>
      <c r="E5" s="4">
        <v>7560</v>
      </c>
      <c r="F5" s="15">
        <v>4.200793650793651</v>
      </c>
      <c r="G5" s="15">
        <f t="shared" ref="G5:G16" si="0">F5/J5*$J$31</f>
        <v>9.6565961931107154</v>
      </c>
      <c r="H5" s="4">
        <v>31758</v>
      </c>
      <c r="I5" s="4">
        <f t="shared" ref="I5:I36" si="1">H5/J5*$J$31</f>
        <v>73003.867219917011</v>
      </c>
      <c r="J5" s="9">
        <f>'a1'!AL8</f>
        <v>48.2</v>
      </c>
      <c r="K5" s="4">
        <f t="shared" ref="K5:K32" si="2">I5/B5*1000</f>
        <v>8284.3279507629468</v>
      </c>
    </row>
    <row r="6" spans="1:11">
      <c r="A6" s="1">
        <v>1982</v>
      </c>
      <c r="B6" s="4">
        <f>'a1'!AP9/1000</f>
        <v>8920.2880000000005</v>
      </c>
      <c r="C6" s="4">
        <v>6897.6</v>
      </c>
      <c r="D6" s="9">
        <f>C6/'a5-1'!C16*100</f>
        <v>36.106661641383212</v>
      </c>
      <c r="E6" s="4">
        <v>7582.68</v>
      </c>
      <c r="F6" s="21">
        <f>POWER(F$10/F$5,1/5)*F5</f>
        <v>4.508587675122457</v>
      </c>
      <c r="G6" s="15">
        <f t="shared" si="0"/>
        <v>9.3724486754890854</v>
      </c>
      <c r="H6" s="4">
        <v>34193.338758455451</v>
      </c>
      <c r="I6" s="4">
        <f t="shared" si="1"/>
        <v>71081.08695003498</v>
      </c>
      <c r="J6" s="9">
        <f>'a1'!AL9</f>
        <v>53.3</v>
      </c>
      <c r="K6" s="4">
        <f t="shared" si="2"/>
        <v>7968.4744427573387</v>
      </c>
    </row>
    <row r="7" spans="1:11">
      <c r="A7" s="1">
        <v>1983</v>
      </c>
      <c r="B7" s="4">
        <f>'a1'!AP10/1000</f>
        <v>9039.5640000000003</v>
      </c>
      <c r="C7" s="4">
        <v>7016.2</v>
      </c>
      <c r="D7" s="9">
        <f>C7/'a5-1'!C17*100</f>
        <v>36.250064582795147</v>
      </c>
      <c r="E7" s="4">
        <v>7605.4280399999989</v>
      </c>
      <c r="F7" s="21">
        <f>POWER(F$10/F$5,1/5)*F6</f>
        <v>4.8389339048885907</v>
      </c>
      <c r="G7" s="15">
        <f t="shared" si="0"/>
        <v>9.4726833332448024</v>
      </c>
      <c r="H7" s="4">
        <v>36815.429669705016</v>
      </c>
      <c r="I7" s="4">
        <f t="shared" si="1"/>
        <v>72069.781049528538</v>
      </c>
      <c r="J7" s="9">
        <f>'a1'!AL10</f>
        <v>56.6</v>
      </c>
      <c r="K7" s="4">
        <f t="shared" si="2"/>
        <v>7972.7054368472345</v>
      </c>
    </row>
    <row r="8" spans="1:11">
      <c r="A8" s="1">
        <v>1984</v>
      </c>
      <c r="B8" s="4">
        <f>'a1'!AP11/1000</f>
        <v>9167.4840000000004</v>
      </c>
      <c r="C8" s="4">
        <v>7142.2</v>
      </c>
      <c r="D8" s="9">
        <f>C8/'a5-1'!C18*100</f>
        <v>36.443700600574545</v>
      </c>
      <c r="E8" s="4">
        <v>7628.2443241199981</v>
      </c>
      <c r="F8" s="21">
        <f>POWER(F$10/F$5,1/5)*F7</f>
        <v>5.1934847502426287</v>
      </c>
      <c r="G8" s="15">
        <f t="shared" si="0"/>
        <v>9.6875102748633548</v>
      </c>
      <c r="H8" s="4">
        <v>39638.593684561856</v>
      </c>
      <c r="I8" s="4">
        <f t="shared" si="1"/>
        <v>73938.656233155794</v>
      </c>
      <c r="J8" s="9">
        <f>'a1'!AL11</f>
        <v>59.4</v>
      </c>
      <c r="K8" s="4">
        <f t="shared" si="2"/>
        <v>8065.3160925239454</v>
      </c>
    </row>
    <row r="9" spans="1:11">
      <c r="A9" s="1">
        <v>1985</v>
      </c>
      <c r="B9" s="4">
        <f>'a1'!AP12/1000</f>
        <v>9294.6569999999992</v>
      </c>
      <c r="C9" s="4">
        <v>7268.4</v>
      </c>
      <c r="D9" s="9">
        <f>C9/'a5-1'!C19*100</f>
        <v>36.629911101255871</v>
      </c>
      <c r="E9" s="4">
        <v>7651.1290570923575</v>
      </c>
      <c r="F9" s="21">
        <f>POWER(F$10/F$5,1/5)*F8</f>
        <v>5.5740136941638463</v>
      </c>
      <c r="G9" s="15">
        <f t="shared" si="0"/>
        <v>9.9935391151028181</v>
      </c>
      <c r="H9" s="4">
        <v>42678.249945367985</v>
      </c>
      <c r="I9" s="4">
        <f t="shared" si="1"/>
        <v>76516.991811436455</v>
      </c>
      <c r="J9" s="9">
        <f>'a1'!AL12</f>
        <v>61.8</v>
      </c>
      <c r="K9" s="4">
        <f t="shared" si="2"/>
        <v>8232.363153523198</v>
      </c>
    </row>
    <row r="10" spans="1:11">
      <c r="A10" s="1">
        <v>1986</v>
      </c>
      <c r="B10" s="4">
        <f>'a1'!AP13/1000</f>
        <v>9437.3590000000004</v>
      </c>
      <c r="C10" s="4">
        <v>7399.6</v>
      </c>
      <c r="D10" s="9">
        <f>C10/'a5-1'!C20*100</f>
        <v>36.826389027133558</v>
      </c>
      <c r="E10" s="4">
        <v>7681</v>
      </c>
      <c r="F10" s="15">
        <v>5.982424163520375</v>
      </c>
      <c r="G10" s="15">
        <f t="shared" si="0"/>
        <v>10.260876119474576</v>
      </c>
      <c r="H10" s="4">
        <v>45951</v>
      </c>
      <c r="I10" s="4">
        <f t="shared" si="1"/>
        <v>78813.789473684214</v>
      </c>
      <c r="J10" s="9">
        <f>'a1'!AL13</f>
        <v>64.599999999999994</v>
      </c>
      <c r="K10" s="4">
        <f t="shared" si="2"/>
        <v>8351.2547815214202</v>
      </c>
    </row>
    <row r="11" spans="1:11">
      <c r="A11" s="1">
        <v>1987</v>
      </c>
      <c r="B11" s="4">
        <f>'a1'!AP14/1000</f>
        <v>9637.9449999999997</v>
      </c>
      <c r="C11" s="4">
        <v>7544.8</v>
      </c>
      <c r="D11" s="9">
        <f>C11/'a5-1'!C21*100</f>
        <v>37.078646163523871</v>
      </c>
      <c r="E11" s="4">
        <v>7919.110999999999</v>
      </c>
      <c r="F11" s="21">
        <f>POWER(F$16/F$10,1/6)*F10</f>
        <v>6.5174607577546526</v>
      </c>
      <c r="G11" s="15">
        <f t="shared" si="0"/>
        <v>10.650953568719993</v>
      </c>
      <c r="H11" s="4">
        <v>51631.991595065207</v>
      </c>
      <c r="I11" s="4">
        <f t="shared" si="1"/>
        <v>84377.944966566749</v>
      </c>
      <c r="J11" s="9">
        <f>'a1'!AL14</f>
        <v>67.8</v>
      </c>
      <c r="K11" s="4">
        <f t="shared" si="2"/>
        <v>8754.7651461558198</v>
      </c>
    </row>
    <row r="12" spans="1:11">
      <c r="A12" s="1">
        <v>1988</v>
      </c>
      <c r="B12" s="4">
        <f>'a1'!AP15/1000</f>
        <v>9838.6200000000008</v>
      </c>
      <c r="C12" s="4">
        <v>7687.2</v>
      </c>
      <c r="D12" s="9">
        <f>C12/'a5-1'!C22*100</f>
        <v>37.294417869029019</v>
      </c>
      <c r="E12" s="4">
        <v>8164.6034409999984</v>
      </c>
      <c r="F12" s="21">
        <f>POWER(F$16/F$10,1/6)*F11</f>
        <v>7.1003482146735584</v>
      </c>
      <c r="G12" s="15">
        <f t="shared" si="0"/>
        <v>11.080543411068032</v>
      </c>
      <c r="H12" s="4">
        <v>58015.332769099346</v>
      </c>
      <c r="I12" s="4">
        <f t="shared" si="1"/>
        <v>90536.603814312781</v>
      </c>
      <c r="J12" s="9">
        <f>'a1'!AL15</f>
        <v>71</v>
      </c>
      <c r="K12" s="4">
        <f t="shared" si="2"/>
        <v>9202.164918892362</v>
      </c>
    </row>
    <row r="13" spans="1:11">
      <c r="A13" s="1">
        <v>1989</v>
      </c>
      <c r="B13" s="4">
        <f>'a1'!AP16/1000</f>
        <v>10103.305</v>
      </c>
      <c r="C13" s="4">
        <v>7823.8</v>
      </c>
      <c r="D13" s="9">
        <f>C13/'a5-1'!C23*100</f>
        <v>37.437136636600712</v>
      </c>
      <c r="E13" s="4">
        <v>8417.7061476709969</v>
      </c>
      <c r="F13" s="21">
        <f>POWER(F$16/F$10,1/6)*F12</f>
        <v>7.7353660640968052</v>
      </c>
      <c r="G13" s="15">
        <f t="shared" si="0"/>
        <v>11.412497468734035</v>
      </c>
      <c r="H13" s="4">
        <v>65187.856062306557</v>
      </c>
      <c r="I13" s="4">
        <f t="shared" si="1"/>
        <v>96175.958078609416</v>
      </c>
      <c r="J13" s="9">
        <f>'a1'!AL16</f>
        <v>75.099999999999994</v>
      </c>
      <c r="K13" s="4">
        <f t="shared" si="2"/>
        <v>9519.257122160463</v>
      </c>
    </row>
    <row r="14" spans="1:11">
      <c r="A14" s="1">
        <v>1990</v>
      </c>
      <c r="B14" s="4">
        <f>'a1'!AP17/1000</f>
        <v>10295.832</v>
      </c>
      <c r="C14" s="4">
        <v>7960</v>
      </c>
      <c r="D14" s="9">
        <f>C14/'a5-1'!C24*100</f>
        <v>37.521152785568496</v>
      </c>
      <c r="E14" s="4">
        <v>8678.6550382487967</v>
      </c>
      <c r="F14" s="21">
        <f>POWER(F$16/F$10,1/6)*F13</f>
        <v>8.4271765745127585</v>
      </c>
      <c r="G14" s="15">
        <f t="shared" si="0"/>
        <v>11.864436651283528</v>
      </c>
      <c r="H14" s="4">
        <v>73247.129253102932</v>
      </c>
      <c r="I14" s="4">
        <f t="shared" si="1"/>
        <v>103123.02314159853</v>
      </c>
      <c r="J14" s="9">
        <f>'a1'!AL17</f>
        <v>78.7</v>
      </c>
      <c r="K14" s="4">
        <f t="shared" si="2"/>
        <v>10015.997069649013</v>
      </c>
    </row>
    <row r="15" spans="1:11">
      <c r="A15" s="1">
        <v>1991</v>
      </c>
      <c r="B15" s="4">
        <f>'a1'!AP18/1000</f>
        <v>10431.316000000001</v>
      </c>
      <c r="C15" s="4">
        <v>8091.5</v>
      </c>
      <c r="D15" s="9">
        <f>C15/'a5-1'!C25*100</f>
        <v>37.576683555237707</v>
      </c>
      <c r="E15" s="4">
        <v>8947.6933444345086</v>
      </c>
      <c r="F15" s="21">
        <f>POWER(F$16/F$10,1/6)*F14</f>
        <v>9.180858983214609</v>
      </c>
      <c r="G15" s="15">
        <f t="shared" si="0"/>
        <v>12.34513562306042</v>
      </c>
      <c r="H15" s="4">
        <v>82302.782571845339</v>
      </c>
      <c r="I15" s="4">
        <f t="shared" si="1"/>
        <v>110669.27559418038</v>
      </c>
      <c r="J15" s="9">
        <f>'a1'!AL18</f>
        <v>82.4</v>
      </c>
      <c r="K15" s="4">
        <f t="shared" si="2"/>
        <v>10609.330174081619</v>
      </c>
    </row>
    <row r="16" spans="1:11">
      <c r="A16" s="1">
        <v>1992</v>
      </c>
      <c r="B16" s="4">
        <f>'a1'!AP19/1000</f>
        <v>10572.205</v>
      </c>
      <c r="C16" s="4">
        <v>8210.9</v>
      </c>
      <c r="D16" s="9">
        <f>C16/'a5-1'!C26*100</f>
        <v>37.62981090915757</v>
      </c>
      <c r="E16" s="4">
        <v>9246</v>
      </c>
      <c r="F16" s="15">
        <v>10.001946787800129</v>
      </c>
      <c r="G16" s="15">
        <f t="shared" si="0"/>
        <v>13.319900289522286</v>
      </c>
      <c r="H16" s="4">
        <v>92478</v>
      </c>
      <c r="I16" s="4">
        <f t="shared" si="1"/>
        <v>123155.79807692308</v>
      </c>
      <c r="J16" s="9">
        <f>'a1'!AL19</f>
        <v>83.2</v>
      </c>
      <c r="K16" s="4">
        <f t="shared" si="2"/>
        <v>11649.017217971377</v>
      </c>
    </row>
    <row r="17" spans="1:11">
      <c r="A17" s="1">
        <v>1993</v>
      </c>
      <c r="B17" s="4">
        <f>'a1'!AP20/1000</f>
        <v>10690.038</v>
      </c>
      <c r="C17" s="4">
        <v>8312.1</v>
      </c>
      <c r="D17" s="9">
        <f>C17/'a5-1'!C27*100</f>
        <v>37.623399372649132</v>
      </c>
      <c r="E17" s="19">
        <f>E16*POWER(E$22/E$16, 1/6)</f>
        <v>9617.377533476887</v>
      </c>
      <c r="F17" s="15">
        <f t="shared" ref="F17:F36" si="3">G17*J17/100</f>
        <v>11.226547048812719</v>
      </c>
      <c r="G17" s="15">
        <f>G16*('a5-1'!D81/'a5-1'!D80)</f>
        <v>13.254482938385738</v>
      </c>
      <c r="H17" s="4">
        <f>E17*F17</f>
        <v>107969.9413657727</v>
      </c>
      <c r="I17" s="4">
        <f t="shared" si="1"/>
        <v>141240.49000386792</v>
      </c>
      <c r="J17" s="9">
        <f>'a1'!AL20</f>
        <v>84.7</v>
      </c>
      <c r="K17" s="4">
        <f t="shared" si="2"/>
        <v>13212.346860120415</v>
      </c>
    </row>
    <row r="18" spans="1:11">
      <c r="A18" s="1">
        <v>1994</v>
      </c>
      <c r="B18" s="4">
        <f>'a1'!AP21/1000</f>
        <v>10819.146000000001</v>
      </c>
      <c r="C18" s="4">
        <v>8416.1</v>
      </c>
      <c r="D18" s="9">
        <f>C18/'a5-1'!C28*100</f>
        <v>37.626130536443178</v>
      </c>
      <c r="E18" s="19">
        <f>E17*POWER(E$22/E$16, 1/6)</f>
        <v>10003.67192531105</v>
      </c>
      <c r="F18" s="15">
        <f t="shared" si="3"/>
        <v>11.242595644466988</v>
      </c>
      <c r="G18" s="15">
        <f>G17*('a5-1'!D82/'a5-1'!D81)</f>
        <v>13.273430512948037</v>
      </c>
      <c r="H18" s="4">
        <f t="shared" ref="H18:H31" si="4">E18*F18</f>
        <v>112467.23841617869</v>
      </c>
      <c r="I18" s="4">
        <f t="shared" si="1"/>
        <v>147123.61294583941</v>
      </c>
      <c r="J18" s="9">
        <f>'a1'!AL21</f>
        <v>84.7</v>
      </c>
      <c r="K18" s="4">
        <f t="shared" si="2"/>
        <v>13598.449724760107</v>
      </c>
    </row>
    <row r="19" spans="1:11">
      <c r="A19" s="1">
        <v>1995</v>
      </c>
      <c r="B19" s="4">
        <f>'a1'!AP22/1000</f>
        <v>10950.119000000001</v>
      </c>
      <c r="C19" s="4">
        <v>8535.6</v>
      </c>
      <c r="D19" s="9">
        <f>C19/'a5-1'!C29*100</f>
        <v>37.668137687555166</v>
      </c>
      <c r="E19" s="19">
        <f>E18*POWER(E$22/E$16, 1/6)</f>
        <v>10405.482330387189</v>
      </c>
      <c r="F19" s="15">
        <f t="shared" si="3"/>
        <v>11.460114841448055</v>
      </c>
      <c r="G19" s="15">
        <f>G18*('a5-1'!D83/'a5-1'!D82)</f>
        <v>13.202897282774257</v>
      </c>
      <c r="H19" s="4">
        <f t="shared" si="4"/>
        <v>119248.02248689572</v>
      </c>
      <c r="I19" s="4">
        <f t="shared" si="1"/>
        <v>152219.8259394936</v>
      </c>
      <c r="J19" s="9">
        <f>'a1'!AL22</f>
        <v>86.8</v>
      </c>
      <c r="K19" s="4">
        <f t="shared" si="2"/>
        <v>13901.202894643757</v>
      </c>
    </row>
    <row r="20" spans="1:11">
      <c r="A20" s="1">
        <v>1996</v>
      </c>
      <c r="B20" s="4">
        <f>'a1'!AP23/1000</f>
        <v>11082.903</v>
      </c>
      <c r="C20" s="4">
        <v>8661.7000000000007</v>
      </c>
      <c r="D20" s="9">
        <f>C20/'a5-1'!C30*100</f>
        <v>37.725995775169324</v>
      </c>
      <c r="E20" s="19">
        <f>E19*POWER(E$22/E$16, 1/6)</f>
        <v>10823.431969419908</v>
      </c>
      <c r="F20" s="15">
        <f t="shared" si="3"/>
        <v>11.601977316690354</v>
      </c>
      <c r="G20" s="15">
        <f>G19*('a5-1'!D84/'a5-1'!D83)</f>
        <v>13.15416929329972</v>
      </c>
      <c r="H20" s="4">
        <f t="shared" si="4"/>
        <v>125573.21219795097</v>
      </c>
      <c r="I20" s="4">
        <f t="shared" si="1"/>
        <v>157749.56815797015</v>
      </c>
      <c r="J20" s="9">
        <f>'a1'!AL23</f>
        <v>88.2</v>
      </c>
      <c r="K20" s="4">
        <f t="shared" si="2"/>
        <v>14233.596392386557</v>
      </c>
    </row>
    <row r="21" spans="1:11">
      <c r="A21" s="1">
        <v>1997</v>
      </c>
      <c r="B21" s="4">
        <f>'a1'!AP24/1000</f>
        <v>11227.651</v>
      </c>
      <c r="C21" s="4">
        <v>8784.2999999999993</v>
      </c>
      <c r="D21" s="9">
        <f>C21/'a5-1'!C31*100</f>
        <v>37.787298842416341</v>
      </c>
      <c r="E21" s="19">
        <f>E20*POWER(E$22/E$16, 1/6)</f>
        <v>11258.16909558885</v>
      </c>
      <c r="F21" s="15">
        <f t="shared" si="3"/>
        <v>12.046298915853598</v>
      </c>
      <c r="G21" s="15">
        <f>G20*('a5-1'!D85/'a5-1'!D84)</f>
        <v>13.414586765983961</v>
      </c>
      <c r="H21" s="4">
        <f t="shared" si="4"/>
        <v>135619.27017068843</v>
      </c>
      <c r="I21" s="4">
        <f t="shared" si="1"/>
        <v>167334.24426405653</v>
      </c>
      <c r="J21" s="9">
        <f>'a1'!AL24</f>
        <v>89.8</v>
      </c>
      <c r="K21" s="4">
        <f t="shared" si="2"/>
        <v>14903.762529139578</v>
      </c>
    </row>
    <row r="22" spans="1:11">
      <c r="A22" s="1">
        <v>1998</v>
      </c>
      <c r="B22" s="4">
        <f>'a1'!AP25/1000</f>
        <v>11365.901</v>
      </c>
      <c r="C22" s="4">
        <v>8912</v>
      </c>
      <c r="D22" s="9">
        <f>C22/'a5-1'!C32*100</f>
        <v>37.898085109097323</v>
      </c>
      <c r="E22" s="4">
        <f>C22*D55*365/1000</f>
        <v>11710.368</v>
      </c>
      <c r="F22" s="15">
        <f t="shared" si="3"/>
        <v>12.453466682208946</v>
      </c>
      <c r="G22" s="15">
        <f>G21*('a5-1'!D86/'a5-1'!D85)</f>
        <v>13.745548214358662</v>
      </c>
      <c r="H22" s="4">
        <f t="shared" si="4"/>
        <v>145834.6777244058</v>
      </c>
      <c r="I22" s="4">
        <f t="shared" si="1"/>
        <v>178349.69417068613</v>
      </c>
      <c r="J22" s="9">
        <f>'a1'!AL25</f>
        <v>90.6</v>
      </c>
      <c r="K22" s="4">
        <f t="shared" si="2"/>
        <v>15691.645930286224</v>
      </c>
    </row>
    <row r="23" spans="1:11">
      <c r="A23" s="1">
        <v>1999</v>
      </c>
      <c r="B23" s="4">
        <f>'a1'!AP26/1000</f>
        <v>11504.759</v>
      </c>
      <c r="C23" s="4">
        <v>9042.2999999999993</v>
      </c>
      <c r="D23" s="9">
        <f>C23/'a5-1'!C33*100</f>
        <v>38.022572262356292</v>
      </c>
      <c r="E23" s="4">
        <f>C23*D56*365/1000</f>
        <v>11734.805914902465</v>
      </c>
      <c r="F23" s="15">
        <f t="shared" si="3"/>
        <v>12.757982312311857</v>
      </c>
      <c r="G23" s="15">
        <f>G22*('a5-1'!D87/'a5-1'!D86)</f>
        <v>13.807340164839671</v>
      </c>
      <c r="H23" s="4">
        <f t="shared" si="4"/>
        <v>149712.4463007382</v>
      </c>
      <c r="I23" s="4">
        <f t="shared" si="1"/>
        <v>179525.31439525748</v>
      </c>
      <c r="J23" s="9">
        <f>'a1'!AL26</f>
        <v>92.4</v>
      </c>
      <c r="K23" s="4">
        <f t="shared" si="2"/>
        <v>15604.439379847721</v>
      </c>
    </row>
    <row r="24" spans="1:11">
      <c r="A24" s="1">
        <v>2000</v>
      </c>
      <c r="B24" s="4">
        <f>'a1'!AP27/1000</f>
        <v>11683.29</v>
      </c>
      <c r="C24" s="4">
        <v>9207.7999999999993</v>
      </c>
      <c r="D24" s="9">
        <f>C24/'a5-1'!C34*100</f>
        <v>38.222974964403875</v>
      </c>
      <c r="E24" s="4">
        <f>C24*D57*365/1000</f>
        <v>11801.970128494357</v>
      </c>
      <c r="F24" s="15">
        <f t="shared" si="3"/>
        <v>13.533884675621223</v>
      </c>
      <c r="G24" s="15">
        <f>G23*('a5-1'!D88/'a5-1'!D87)</f>
        <v>14.231214169948711</v>
      </c>
      <c r="H24" s="4">
        <f t="shared" si="4"/>
        <v>159726.50266416921</v>
      </c>
      <c r="I24" s="4">
        <f t="shared" si="1"/>
        <v>186095.65189474184</v>
      </c>
      <c r="J24" s="9">
        <f>'a1'!AL27</f>
        <v>95.1</v>
      </c>
      <c r="K24" s="4">
        <f t="shared" si="2"/>
        <v>15928.360238831856</v>
      </c>
    </row>
    <row r="25" spans="1:11">
      <c r="A25" s="1">
        <v>2001</v>
      </c>
      <c r="B25" s="4">
        <f>'a1'!AP28/1000</f>
        <v>11897.37</v>
      </c>
      <c r="C25" s="4">
        <v>9397.5</v>
      </c>
      <c r="D25" s="9">
        <f>C25/'a5-1'!C35*100</f>
        <v>38.483746529398758</v>
      </c>
      <c r="E25" s="4">
        <f>C25*D58*365/1000</f>
        <v>11896.319021954674</v>
      </c>
      <c r="F25" s="15">
        <f t="shared" si="3"/>
        <v>14.021711709688006</v>
      </c>
      <c r="G25" s="15">
        <f>G24*('a5-1'!D89/'a5-1'!D88)</f>
        <v>14.307869091518373</v>
      </c>
      <c r="H25" s="4">
        <f t="shared" si="4"/>
        <v>166806.75573232601</v>
      </c>
      <c r="I25" s="4">
        <f t="shared" si="1"/>
        <v>188593.76056267062</v>
      </c>
      <c r="J25" s="9">
        <f>'a1'!AL28</f>
        <v>98</v>
      </c>
      <c r="K25" s="4">
        <f t="shared" si="2"/>
        <v>15851.718536337914</v>
      </c>
    </row>
    <row r="26" spans="1:11">
      <c r="A26" s="1">
        <v>2002</v>
      </c>
      <c r="B26" s="4">
        <f>'a1'!AP29/1000</f>
        <v>12093.299000000001</v>
      </c>
      <c r="C26" s="4">
        <v>9587</v>
      </c>
      <c r="D26" s="9">
        <f>C26/'a5-1'!C36*100</f>
        <v>38.706265190604235</v>
      </c>
      <c r="E26" s="4">
        <f>C26*D59*365/1000</f>
        <v>11986.28581281466</v>
      </c>
      <c r="F26" s="15">
        <f t="shared" si="3"/>
        <v>14.314237118743975</v>
      </c>
      <c r="G26" s="15">
        <f>G25*('a5-1'!D90/'a5-1'!D89)</f>
        <v>14.314237118743975</v>
      </c>
      <c r="H26" s="4">
        <f t="shared" si="4"/>
        <v>171574.5372976659</v>
      </c>
      <c r="I26" s="4">
        <f t="shared" si="1"/>
        <v>190104.5873258138</v>
      </c>
      <c r="J26" s="9">
        <f>'a1'!AL29</f>
        <v>100</v>
      </c>
      <c r="K26" s="4">
        <f t="shared" si="2"/>
        <v>15719.828586543159</v>
      </c>
    </row>
    <row r="27" spans="1:11">
      <c r="A27" s="1">
        <v>2003</v>
      </c>
      <c r="B27" s="4">
        <f>'a1'!AP30/1000</f>
        <v>12243.758</v>
      </c>
      <c r="C27" s="4">
        <v>9746.1</v>
      </c>
      <c r="D27" s="9">
        <f>C27/'a5-1'!C37*100</f>
        <v>38.860202791877157</v>
      </c>
      <c r="E27" s="4">
        <f>C27*D60*365/1000</f>
        <v>12034.675904844071</v>
      </c>
      <c r="F27" s="15">
        <f t="shared" si="3"/>
        <v>14.751230511654477</v>
      </c>
      <c r="G27" s="15">
        <f>G26*('a5-1'!D91/'a5-1'!D90)</f>
        <v>14.363418219721982</v>
      </c>
      <c r="H27" s="4">
        <f t="shared" si="4"/>
        <v>177526.27840540881</v>
      </c>
      <c r="I27" s="4">
        <f t="shared" si="1"/>
        <v>191527.86414137582</v>
      </c>
      <c r="J27" s="9">
        <f>'a1'!AL30</f>
        <v>102.7</v>
      </c>
      <c r="K27" s="4">
        <f t="shared" si="2"/>
        <v>15642.898539923432</v>
      </c>
    </row>
    <row r="28" spans="1:11">
      <c r="A28" s="1">
        <v>2004</v>
      </c>
      <c r="B28" s="4">
        <f>'a1'!AP31/1000</f>
        <v>12390.067999999999</v>
      </c>
      <c r="C28" s="4">
        <v>9902.9</v>
      </c>
      <c r="D28" s="9">
        <f>C28/'a5-1'!C38*100</f>
        <v>38.975366123401592</v>
      </c>
      <c r="E28" s="4">
        <f>C28*D61*365/1000</f>
        <v>12077.236301261109</v>
      </c>
      <c r="F28" s="15">
        <f t="shared" si="3"/>
        <v>15.153826491184653</v>
      </c>
      <c r="G28" s="15">
        <f>G27*('a5-1'!D92/'a5-1'!D91)</f>
        <v>14.487405823312288</v>
      </c>
      <c r="H28" s="4">
        <f t="shared" si="4"/>
        <v>183016.34340234756</v>
      </c>
      <c r="I28" s="4">
        <f t="shared" si="1"/>
        <v>193864.34846061291</v>
      </c>
      <c r="J28" s="9">
        <f>'a1'!AL31</f>
        <v>104.6</v>
      </c>
      <c r="K28" s="4">
        <f t="shared" si="2"/>
        <v>15646.75419542596</v>
      </c>
    </row>
    <row r="29" spans="1:11">
      <c r="A29" s="1">
        <v>2005</v>
      </c>
      <c r="B29" s="4">
        <f>'a1'!AP32/1000</f>
        <v>12527.99</v>
      </c>
      <c r="C29" s="4">
        <v>10056.4</v>
      </c>
      <c r="D29" s="9">
        <f>C29/'a5-1'!C39*100</f>
        <v>39.046853584006023</v>
      </c>
      <c r="E29" s="4">
        <f>C29*D62*365/1000</f>
        <v>12112.933799999999</v>
      </c>
      <c r="F29" s="15">
        <f t="shared" si="3"/>
        <v>15.84923599928735</v>
      </c>
      <c r="G29" s="15">
        <f>G28*('a5-1'!D93/'a5-1'!D92)</f>
        <v>14.826226379127549</v>
      </c>
      <c r="H29" s="4">
        <f t="shared" si="4"/>
        <v>191980.74643994449</v>
      </c>
      <c r="I29" s="4">
        <f t="shared" si="1"/>
        <v>198984.72128667773</v>
      </c>
      <c r="J29" s="9">
        <f>'a1'!AL32</f>
        <v>106.9</v>
      </c>
      <c r="K29" s="4">
        <f t="shared" si="2"/>
        <v>15883.212014591147</v>
      </c>
    </row>
    <row r="30" spans="1:11">
      <c r="A30" s="1">
        <v>2006</v>
      </c>
      <c r="B30" s="4">
        <f>'a1'!AP33/1000</f>
        <v>12661.566000000001</v>
      </c>
      <c r="C30" s="4">
        <v>10200</v>
      </c>
      <c r="D30" s="9">
        <f>C30/'a5-1'!C40*100</f>
        <v>39.057264842717927</v>
      </c>
      <c r="E30" s="4">
        <f>C30*D63*365/1000</f>
        <v>12134.129071623156</v>
      </c>
      <c r="F30" s="15">
        <f t="shared" si="3"/>
        <v>16.621256893261315</v>
      </c>
      <c r="G30" s="15">
        <f>G29*('a5-1'!D94/'a5-1'!D93)</f>
        <v>15.27689052689459</v>
      </c>
      <c r="H30" s="4">
        <f t="shared" si="4"/>
        <v>201684.47647543889</v>
      </c>
      <c r="I30" s="4">
        <f t="shared" si="1"/>
        <v>205391.9117047668</v>
      </c>
      <c r="J30" s="9">
        <f>'a1'!AL33</f>
        <v>108.8</v>
      </c>
      <c r="K30" s="4">
        <f t="shared" si="2"/>
        <v>16221.683139729066</v>
      </c>
    </row>
    <row r="31" spans="1:11">
      <c r="A31" s="1">
        <v>2007</v>
      </c>
      <c r="B31" s="4">
        <f>'a1'!AP34/1000</f>
        <v>12764.195</v>
      </c>
      <c r="C31" s="4">
        <v>10321.1</v>
      </c>
      <c r="D31" s="9">
        <f>C31/'a5-1'!C41*100</f>
        <v>39.003918871425498</v>
      </c>
      <c r="E31" s="4">
        <f>C31*D64*365/1000</f>
        <v>12126.516402988354</v>
      </c>
      <c r="F31" s="15">
        <f t="shared" si="3"/>
        <v>17.138144440144533</v>
      </c>
      <c r="G31" s="15">
        <f>G30*('a5-1'!D95/'a5-1'!D94)</f>
        <v>15.467639386412033</v>
      </c>
      <c r="H31" s="4">
        <f t="shared" si="4"/>
        <v>207825.98967019634</v>
      </c>
      <c r="I31" s="4">
        <f t="shared" si="1"/>
        <v>207825.98967019634</v>
      </c>
      <c r="J31" s="9">
        <f>'a1'!AL34</f>
        <v>110.8</v>
      </c>
      <c r="K31" s="4">
        <f t="shared" si="2"/>
        <v>16281.950383098689</v>
      </c>
    </row>
    <row r="32" spans="1:11">
      <c r="A32" s="1">
        <v>2009</v>
      </c>
      <c r="B32" s="4">
        <f>'a1'!AP35/1000</f>
        <v>12882.625</v>
      </c>
      <c r="C32" s="4">
        <v>10445.799999999999</v>
      </c>
      <c r="D32" s="9">
        <f>C32/'a5-1'!C42*100</f>
        <v>38.941411550677735</v>
      </c>
      <c r="E32" s="4">
        <f>C32*D65*365/1000</f>
        <v>12121.417590093777</v>
      </c>
      <c r="F32" s="15">
        <f t="shared" si="3"/>
        <v>17.706074047345702</v>
      </c>
      <c r="G32" s="15">
        <f>G31*('a5-1'!D96/'a5-1'!D95)</f>
        <v>15.627602866148017</v>
      </c>
      <c r="H32" s="4">
        <f t="shared" ref="H32:H37" si="5">E32*F32</f>
        <v>214622.7174089991</v>
      </c>
      <c r="I32" s="4">
        <f t="shared" si="1"/>
        <v>209886.99990218095</v>
      </c>
      <c r="J32" s="9">
        <f>'a1'!AL35</f>
        <v>113.3</v>
      </c>
      <c r="K32" s="4">
        <f t="shared" si="2"/>
        <v>16292.254094346528</v>
      </c>
    </row>
    <row r="33" spans="1:11">
      <c r="A33" s="1">
        <v>2009</v>
      </c>
      <c r="B33" s="4">
        <f>'a1'!AP36/1000</f>
        <v>12997.687</v>
      </c>
      <c r="C33" s="4">
        <v>10571</v>
      </c>
      <c r="D33" s="9">
        <f>C33/'a5-1'!C43*100</f>
        <v>38.86039886039886</v>
      </c>
      <c r="E33" s="4">
        <f>C33*D66*365/1000</f>
        <v>12115.167245574748</v>
      </c>
      <c r="F33" s="15">
        <f t="shared" si="3"/>
        <v>18.242406731408057</v>
      </c>
      <c r="G33" s="15">
        <f>G32*('a5-1'!D97/'a5-1'!D96)</f>
        <v>16.044333097104712</v>
      </c>
      <c r="H33" s="4">
        <f t="shared" si="5"/>
        <v>221009.80851280718</v>
      </c>
      <c r="I33" s="4">
        <f t="shared" si="1"/>
        <v>215372.79492716829</v>
      </c>
      <c r="J33" s="9">
        <f>'a1'!AL36</f>
        <v>113.7</v>
      </c>
      <c r="K33" s="4">
        <f t="shared" ref="K33:K38" si="6">I33/B33*1000</f>
        <v>16570.086272055043</v>
      </c>
    </row>
    <row r="34" spans="1:11">
      <c r="A34" s="1">
        <v>2010</v>
      </c>
      <c r="B34" s="4">
        <f>'a1'!AP37/1000</f>
        <v>13135.063</v>
      </c>
      <c r="C34" s="4">
        <v>10712.3</v>
      </c>
      <c r="D34" s="9">
        <f>C34/'a5-1'!C44*100</f>
        <v>38.849841877738129</v>
      </c>
      <c r="E34" s="4">
        <f>C34*D67*365/1000</f>
        <v>12125.445440142485</v>
      </c>
      <c r="F34" s="15">
        <f t="shared" si="3"/>
        <v>18.562027298845734</v>
      </c>
      <c r="G34" s="15">
        <f>G33*('a5-1'!D98/'a5-1'!D97)</f>
        <v>15.933070642786037</v>
      </c>
      <c r="H34" s="4">
        <f t="shared" si="5"/>
        <v>225072.84927058933</v>
      </c>
      <c r="I34" s="4">
        <f t="shared" si="1"/>
        <v>214060.70128052615</v>
      </c>
      <c r="J34" s="9">
        <f>'a1'!AL37</f>
        <v>116.5</v>
      </c>
      <c r="K34" s="4">
        <f t="shared" si="6"/>
        <v>16296.891859637533</v>
      </c>
    </row>
    <row r="35" spans="1:11">
      <c r="A35" s="1">
        <v>2011</v>
      </c>
      <c r="B35" s="4">
        <f>'a1'!AP38/1000</f>
        <v>13263.544</v>
      </c>
      <c r="C35" s="4">
        <v>10850</v>
      </c>
      <c r="D35" s="9">
        <f>C35/'a5-1'!C45*100</f>
        <v>38.870359291090629</v>
      </c>
      <c r="E35" s="4">
        <f>C35*D68*365/1000</f>
        <v>12129.596318212456</v>
      </c>
      <c r="F35" s="15">
        <f t="shared" si="3"/>
        <v>19.270895224785491</v>
      </c>
      <c r="G35" s="15">
        <f>G34*('a5-1'!D99/'a5-1'!D98)</f>
        <v>16.045707930712318</v>
      </c>
      <c r="H35" s="4">
        <f t="shared" si="5"/>
        <v>233748.17976721609</v>
      </c>
      <c r="I35" s="4">
        <f t="shared" si="1"/>
        <v>215647.7795021444</v>
      </c>
      <c r="J35" s="9">
        <f>'a1'!AL38</f>
        <v>120.1</v>
      </c>
      <c r="K35" s="4">
        <f t="shared" si="6"/>
        <v>16258.684669960339</v>
      </c>
    </row>
    <row r="36" spans="1:11">
      <c r="A36" s="1">
        <v>2012</v>
      </c>
      <c r="B36" s="4">
        <f>'a1'!AP39/1000</f>
        <v>13409.558000000001</v>
      </c>
      <c r="C36" s="4">
        <v>10998.4</v>
      </c>
      <c r="D36" s="9">
        <f>C36/'a5-1'!C46*100</f>
        <v>38.886551427874402</v>
      </c>
      <c r="E36" s="4">
        <f>C36*D69*365/1000</f>
        <v>12143.608399999994</v>
      </c>
      <c r="F36" s="15">
        <f t="shared" si="3"/>
        <v>19.72670819099493</v>
      </c>
      <c r="G36" s="15">
        <f>G35*('a5-1'!D100/'a5-1'!D99)</f>
        <v>16.19598373644904</v>
      </c>
      <c r="H36" s="4">
        <f t="shared" si="5"/>
        <v>239553.41929251471</v>
      </c>
      <c r="I36" s="4">
        <f t="shared" si="1"/>
        <v>217918.87403621207</v>
      </c>
      <c r="J36" s="9">
        <f>'a1'!AL39</f>
        <v>121.8</v>
      </c>
      <c r="K36" s="4">
        <f t="shared" si="6"/>
        <v>16251.010960705198</v>
      </c>
    </row>
    <row r="37" spans="1:11">
      <c r="A37" s="1">
        <v>2013</v>
      </c>
      <c r="B37" s="4">
        <f>'a1'!AP40/1000</f>
        <v>13551.004000000001</v>
      </c>
      <c r="C37" s="4">
        <v>11142.1</v>
      </c>
      <c r="D37" s="9">
        <f>C37/'a5-1'!C47*100</f>
        <v>38.894202574771711</v>
      </c>
      <c r="E37" s="4">
        <f>C37*D70*365/1000</f>
        <v>12150.297996881172</v>
      </c>
      <c r="F37" s="15">
        <f t="shared" ref="F37:F38" si="7">G37*J37/100</f>
        <v>20.340854109906374</v>
      </c>
      <c r="G37" s="15">
        <f>G36*('a5-1'!D101/'a5-1'!D100)</f>
        <v>16.537279764151524</v>
      </c>
      <c r="H37" s="4">
        <f t="shared" si="5"/>
        <v>247147.43894644757</v>
      </c>
      <c r="I37" s="4">
        <f t="shared" ref="I37:I38" si="8">H37/J37*$J$31</f>
        <v>222633.62792899503</v>
      </c>
      <c r="J37" s="9">
        <f>'a1'!AL40</f>
        <v>123</v>
      </c>
      <c r="K37" s="4">
        <f t="shared" si="6"/>
        <v>16429.308701332757</v>
      </c>
    </row>
    <row r="38" spans="1:11">
      <c r="A38" s="1">
        <v>2014</v>
      </c>
      <c r="B38" s="4">
        <f>'a1'!AP41/1000</f>
        <v>13677.687</v>
      </c>
      <c r="C38" s="4">
        <v>11269.3</v>
      </c>
      <c r="D38" s="9">
        <f>C38/'a5-1'!C48*100</f>
        <v>38.885668343650579</v>
      </c>
      <c r="E38" s="4">
        <f>C38*D71*365/1000</f>
        <v>12137.198427672136</v>
      </c>
      <c r="F38" s="15">
        <f t="shared" si="7"/>
        <v>21.06806195535929</v>
      </c>
      <c r="G38" s="15">
        <f>G37*('a5-1'!D102/'a5-1'!D101)</f>
        <v>16.733965016170998</v>
      </c>
      <c r="H38" s="4">
        <f t="shared" ref="H38" si="9">E38*F38</f>
        <v>255707.24843868593</v>
      </c>
      <c r="I38" s="4">
        <f t="shared" si="8"/>
        <v>225038.62690235424</v>
      </c>
      <c r="J38" s="9">
        <f>'a1'!AL41</f>
        <v>125.9</v>
      </c>
      <c r="K38" s="4">
        <f t="shared" si="6"/>
        <v>16452.973876530021</v>
      </c>
    </row>
    <row r="40" spans="1:11">
      <c r="A40" s="1" t="s">
        <v>352</v>
      </c>
    </row>
    <row r="41" spans="1:11">
      <c r="A41" s="1" t="s">
        <v>355</v>
      </c>
      <c r="B41" s="5">
        <f>(POWER(B29/B16, 1/13)-1)*100</f>
        <v>1.314229949374468</v>
      </c>
      <c r="C41" s="5">
        <f t="shared" ref="C41:K41" si="10">(POWER(C29/C16, 1/13)-1)*100</f>
        <v>1.571815137382937</v>
      </c>
      <c r="D41" s="5">
        <f t="shared" si="10"/>
        <v>0.28475635069178384</v>
      </c>
      <c r="E41" s="5">
        <f t="shared" si="10"/>
        <v>2.099291239010781</v>
      </c>
      <c r="F41" s="5">
        <f t="shared" si="10"/>
        <v>3.604531997545779</v>
      </c>
      <c r="G41" s="5">
        <f t="shared" si="10"/>
        <v>0.82754759949339451</v>
      </c>
      <c r="H41" s="5">
        <f t="shared" si="10"/>
        <v>5.7794928609883778</v>
      </c>
      <c r="I41" s="5">
        <f t="shared" si="10"/>
        <v>3.759546946383252</v>
      </c>
      <c r="J41" s="5">
        <f t="shared" si="10"/>
        <v>1.946756683169526</v>
      </c>
      <c r="K41" s="5">
        <f t="shared" si="10"/>
        <v>2.4135967852005447</v>
      </c>
    </row>
    <row r="42" spans="1:11" ht="16.5" customHeight="1">
      <c r="A42" s="1" t="s">
        <v>1102</v>
      </c>
      <c r="B42" s="5">
        <f>(POWER(B38/B16, 1/22)-1)*100</f>
        <v>1.177503314450723</v>
      </c>
      <c r="C42" s="5">
        <f t="shared" ref="C42:K42" si="11">(POWER(C38/C16, 1/22)-1)*100</f>
        <v>1.44958639939059</v>
      </c>
      <c r="D42" s="5">
        <f t="shared" si="11"/>
        <v>0.14933493967721478</v>
      </c>
      <c r="E42" s="5">
        <f t="shared" si="11"/>
        <v>1.2444245987974778</v>
      </c>
      <c r="F42" s="5">
        <f t="shared" si="11"/>
        <v>3.4442525202063257</v>
      </c>
      <c r="G42" s="5">
        <f t="shared" si="11"/>
        <v>1.0425852001835656</v>
      </c>
      <c r="H42" s="5">
        <f t="shared" si="11"/>
        <v>4.7315382446099674</v>
      </c>
      <c r="I42" s="5">
        <f t="shared" si="11"/>
        <v>2.7779853217057893</v>
      </c>
      <c r="J42" s="5">
        <f t="shared" si="11"/>
        <v>1.9007503569848705</v>
      </c>
      <c r="K42" s="5">
        <f t="shared" si="11"/>
        <v>1.5818556050754884</v>
      </c>
    </row>
    <row r="43" spans="1:11" ht="29.25" customHeight="1">
      <c r="A43" s="33" t="s">
        <v>647</v>
      </c>
      <c r="B43" s="33"/>
      <c r="C43" s="33"/>
      <c r="D43" s="33"/>
      <c r="E43" s="33"/>
      <c r="F43" s="33"/>
      <c r="G43" s="33"/>
      <c r="H43" s="33"/>
      <c r="I43" s="33"/>
      <c r="J43" s="33"/>
      <c r="K43" s="33"/>
    </row>
    <row r="44" spans="1:11" ht="12.75" customHeight="1">
      <c r="A44" s="33" t="s">
        <v>635</v>
      </c>
      <c r="B44" s="33"/>
      <c r="C44" s="33"/>
      <c r="D44" s="33"/>
      <c r="E44" s="33"/>
      <c r="F44" s="33"/>
      <c r="G44" s="33"/>
      <c r="H44" s="33"/>
      <c r="I44" s="33"/>
      <c r="J44" s="33"/>
      <c r="K44" s="33"/>
    </row>
    <row r="45" spans="1:11">
      <c r="A45" s="1" t="s">
        <v>634</v>
      </c>
    </row>
    <row r="46" spans="1:11">
      <c r="A46" s="1" t="s">
        <v>1104</v>
      </c>
    </row>
    <row r="47" spans="1:11">
      <c r="A47" s="1" t="s">
        <v>1106</v>
      </c>
    </row>
    <row r="48" spans="1:11">
      <c r="A48" s="1" t="s">
        <v>949</v>
      </c>
    </row>
    <row r="49" spans="1:5">
      <c r="A49" s="1" t="s">
        <v>1107</v>
      </c>
    </row>
    <row r="50" spans="1:5">
      <c r="A50" s="1" t="s">
        <v>1108</v>
      </c>
    </row>
    <row r="52" spans="1:5">
      <c r="D52" s="38" t="s">
        <v>636</v>
      </c>
    </row>
    <row r="53" spans="1:5">
      <c r="A53" s="3"/>
      <c r="B53" s="3"/>
      <c r="C53" s="3"/>
      <c r="D53" s="38" t="s">
        <v>637</v>
      </c>
      <c r="E53" s="3"/>
    </row>
    <row r="55" spans="1:5">
      <c r="C55" s="1">
        <v>1998</v>
      </c>
      <c r="D55" s="1">
        <v>3.6</v>
      </c>
    </row>
    <row r="56" spans="1:5">
      <c r="C56" s="1">
        <v>1999</v>
      </c>
      <c r="D56" s="1">
        <f>D55*POWER(D$62/D$55, 1/7)</f>
        <v>3.5555282606763332</v>
      </c>
    </row>
    <row r="57" spans="1:5">
      <c r="C57" s="1">
        <v>2000</v>
      </c>
      <c r="D57" s="1">
        <f>D56*POWER(D$62/D$55, 1/7)</f>
        <v>3.5116058923522422</v>
      </c>
    </row>
    <row r="58" spans="1:5">
      <c r="C58" s="1">
        <v>2001</v>
      </c>
      <c r="D58" s="1">
        <f>D57*POWER(D$62/D$55, 1/7)</f>
        <v>3.4682261085044255</v>
      </c>
    </row>
    <row r="59" spans="1:5">
      <c r="C59" s="1">
        <v>2002</v>
      </c>
      <c r="D59" s="1">
        <f>D58*POWER(D$62/D$55, 1/7)</f>
        <v>3.4253822064452746</v>
      </c>
    </row>
    <row r="60" spans="1:5">
      <c r="C60" s="1">
        <v>2003</v>
      </c>
      <c r="D60" s="1">
        <f>D59*POWER(D$62/D$55, 1/7)</f>
        <v>3.38306756628723</v>
      </c>
    </row>
    <row r="61" spans="1:5">
      <c r="C61" s="1">
        <v>2004</v>
      </c>
      <c r="D61" s="1">
        <f>D60*POWER(D$62/D$55, 1/7)</f>
        <v>3.3412756499199308</v>
      </c>
    </row>
    <row r="62" spans="1:5">
      <c r="C62" s="1">
        <v>2005</v>
      </c>
      <c r="D62" s="1">
        <v>3.3</v>
      </c>
    </row>
    <row r="63" spans="1:5">
      <c r="C63" s="1">
        <v>2006</v>
      </c>
      <c r="D63" s="1">
        <f>D62*POWER(D$62/D$55,1/7)</f>
        <v>3.2592342389533053</v>
      </c>
    </row>
    <row r="64" spans="1:5">
      <c r="C64" s="1">
        <v>2007</v>
      </c>
      <c r="D64" s="1">
        <f>D63*POWER(D$62/D$55,1/7)</f>
        <v>3.2189720679895553</v>
      </c>
    </row>
    <row r="65" spans="3:4">
      <c r="C65" s="1">
        <v>2008</v>
      </c>
      <c r="D65" s="1">
        <f>D64*POWER(D$62/D$55,1/7)</f>
        <v>3.1792072661290565</v>
      </c>
    </row>
    <row r="66" spans="3:4">
      <c r="C66" s="1">
        <v>2009</v>
      </c>
      <c r="D66" s="1">
        <f>D65*POWER(D$62/D$55,1/7)</f>
        <v>3.1399336892415013</v>
      </c>
    </row>
    <row r="67" spans="3:4">
      <c r="C67" s="1">
        <v>2010</v>
      </c>
      <c r="D67" s="1">
        <f>D66*POWER(D$62/D$55,1/7)</f>
        <v>3.101145269096627</v>
      </c>
    </row>
    <row r="68" spans="3:4">
      <c r="C68" s="1">
        <v>2011</v>
      </c>
      <c r="D68" s="1">
        <f>D67*POWER(D$62/D$55,1/7)</f>
        <v>3.0628360124266027</v>
      </c>
    </row>
    <row r="69" spans="3:4">
      <c r="C69" s="1">
        <v>2012</v>
      </c>
      <c r="D69" s="1">
        <f>D68*POWER(D$62/D$55,1/7)</f>
        <v>3.0249999999999986</v>
      </c>
    </row>
    <row r="70" spans="3:4">
      <c r="C70" s="1">
        <v>2013</v>
      </c>
      <c r="D70" s="1">
        <f>D69*POWER(D$62/D$55,1/7)</f>
        <v>2.9876313857071954</v>
      </c>
    </row>
    <row r="71" spans="3:4">
      <c r="C71" s="1">
        <v>2014</v>
      </c>
      <c r="D71" s="1">
        <f>D70*POWER(D$62/D$55,1/7)</f>
        <v>2.9507243956570912</v>
      </c>
    </row>
  </sheetData>
  <mergeCells count="2">
    <mergeCell ref="A43:K43"/>
    <mergeCell ref="A44:K44"/>
  </mergeCells>
  <pageMargins left="0.74803149606299213" right="0.74803149606299213" top="0.98425196850393704" bottom="0.98425196850393704" header="0.51181102362204722" footer="0.51181102362204722"/>
  <pageSetup scale="71" orientation="landscape" r:id="rId1"/>
  <headerFooter alignWithMargins="0"/>
</worksheet>
</file>

<file path=xl/worksheets/sheet25.xml><?xml version="1.0" encoding="utf-8"?>
<worksheet xmlns="http://schemas.openxmlformats.org/spreadsheetml/2006/main" xmlns:r="http://schemas.openxmlformats.org/officeDocument/2006/relationships">
  <dimension ref="A1:K71"/>
  <sheetViews>
    <sheetView view="pageBreakPreview" topLeftCell="A34" zoomScaleSheetLayoutView="100" workbookViewId="0">
      <selection activeCell="O54" sqref="O54"/>
    </sheetView>
  </sheetViews>
  <sheetFormatPr defaultRowHeight="12.75"/>
  <cols>
    <col min="1" max="1" width="9.375" style="1" customWidth="1"/>
    <col min="2" max="11" width="12" style="1" customWidth="1"/>
    <col min="12" max="19" width="9" style="1"/>
    <col min="20" max="20" width="0" style="1" hidden="1" customWidth="1"/>
    <col min="21" max="16384" width="9" style="1"/>
  </cols>
  <sheetData>
    <row r="1" spans="1:11" ht="31.5" customHeight="1">
      <c r="A1" s="1" t="s">
        <v>623</v>
      </c>
    </row>
    <row r="2" spans="1:11" s="3" customFormat="1" ht="25.5">
      <c r="B2" s="3" t="s">
        <v>595</v>
      </c>
      <c r="C2" s="3" t="s">
        <v>596</v>
      </c>
      <c r="D2" s="3" t="s">
        <v>615</v>
      </c>
      <c r="E2" s="3" t="s">
        <v>597</v>
      </c>
      <c r="F2" s="3" t="s">
        <v>598</v>
      </c>
      <c r="G2" s="3" t="s">
        <v>599</v>
      </c>
      <c r="H2" s="3" t="s">
        <v>600</v>
      </c>
      <c r="I2" s="3" t="s">
        <v>600</v>
      </c>
      <c r="J2" s="3" t="s">
        <v>601</v>
      </c>
      <c r="K2" s="3" t="s">
        <v>602</v>
      </c>
    </row>
    <row r="3" spans="1:11" ht="37.5" customHeight="1">
      <c r="B3" s="1" t="s">
        <v>603</v>
      </c>
      <c r="C3" s="1" t="s">
        <v>603</v>
      </c>
      <c r="D3" s="1" t="s">
        <v>616</v>
      </c>
      <c r="E3" s="1" t="s">
        <v>604</v>
      </c>
      <c r="F3" s="1" t="s">
        <v>605</v>
      </c>
      <c r="G3" s="1" t="s">
        <v>996</v>
      </c>
      <c r="H3" s="1" t="s">
        <v>606</v>
      </c>
      <c r="I3" s="1" t="s">
        <v>997</v>
      </c>
      <c r="J3" s="1" t="s">
        <v>607</v>
      </c>
      <c r="K3" s="1" t="s">
        <v>999</v>
      </c>
    </row>
    <row r="4" spans="1:11" ht="37.5" customHeight="1">
      <c r="B4" s="1" t="s">
        <v>82</v>
      </c>
      <c r="C4" s="1" t="s">
        <v>83</v>
      </c>
      <c r="D4" s="1" t="s">
        <v>84</v>
      </c>
      <c r="E4" s="1" t="s">
        <v>85</v>
      </c>
      <c r="F4" s="1" t="s">
        <v>86</v>
      </c>
      <c r="G4" s="1" t="s">
        <v>87</v>
      </c>
      <c r="H4" s="1" t="s">
        <v>617</v>
      </c>
      <c r="I4" s="1" t="s">
        <v>650</v>
      </c>
      <c r="J4" s="1" t="s">
        <v>106</v>
      </c>
      <c r="K4" s="1" t="s">
        <v>649</v>
      </c>
    </row>
    <row r="5" spans="1:11">
      <c r="A5" s="1">
        <v>1981</v>
      </c>
      <c r="B5" s="4">
        <f>'a1'!AV8/1000</f>
        <v>1035.5450000000001</v>
      </c>
      <c r="C5" s="4">
        <v>765.5</v>
      </c>
      <c r="D5" s="9">
        <f>C5/'a5-1'!C15*100</f>
        <v>4.0686920656518408</v>
      </c>
      <c r="E5" s="4">
        <v>886</v>
      </c>
      <c r="F5" s="15">
        <v>3.724604966139955</v>
      </c>
      <c r="G5" s="15">
        <f t="shared" ref="G5:G16" si="0">F5/J5*$J$31</f>
        <v>8.42976919887594</v>
      </c>
      <c r="H5" s="4">
        <v>3300</v>
      </c>
      <c r="I5" s="4">
        <f t="shared" ref="I5:I36" si="1">H5/J5*$J$31</f>
        <v>7468.7755102040828</v>
      </c>
      <c r="J5" s="9">
        <f>'a1'!AR8</f>
        <v>49</v>
      </c>
      <c r="K5" s="4">
        <f t="shared" ref="K5:K32" si="2">I5/B5*1000</f>
        <v>7212.4103831355296</v>
      </c>
    </row>
    <row r="6" spans="1:11">
      <c r="A6" s="1">
        <v>1982</v>
      </c>
      <c r="B6" s="4">
        <f>'a1'!AV9/1000</f>
        <v>1045.2239999999999</v>
      </c>
      <c r="C6" s="4">
        <v>774.4</v>
      </c>
      <c r="D6" s="9">
        <f>C6/'a5-1'!C16*100</f>
        <v>4.0537286556319811</v>
      </c>
      <c r="E6" s="4">
        <v>885.11400000000003</v>
      </c>
      <c r="F6" s="21">
        <f>POWER(F$10/F$5,1/5)*F5</f>
        <v>4.2091579208287992</v>
      </c>
      <c r="G6" s="15">
        <f t="shared" si="0"/>
        <v>8.7578914337694922</v>
      </c>
      <c r="H6" s="4">
        <v>3726.7849956014848</v>
      </c>
      <c r="I6" s="4">
        <f t="shared" si="1"/>
        <v>7754.2299439438029</v>
      </c>
      <c r="J6" s="9">
        <f>'a1'!AR9</f>
        <v>53.3</v>
      </c>
      <c r="K6" s="4">
        <f t="shared" si="2"/>
        <v>7418.7255018482192</v>
      </c>
    </row>
    <row r="7" spans="1:11">
      <c r="A7" s="1">
        <v>1983</v>
      </c>
      <c r="B7" s="4">
        <f>'a1'!AV10/1000</f>
        <v>1059.752</v>
      </c>
      <c r="C7" s="4">
        <v>785.8</v>
      </c>
      <c r="D7" s="9">
        <f>C7/'a5-1'!C17*100</f>
        <v>4.0599328338930505</v>
      </c>
      <c r="E7" s="4">
        <v>884.22888599999999</v>
      </c>
      <c r="F7" s="21">
        <f>POWER(F$10/F$5,1/5)*F6</f>
        <v>4.756748853513205</v>
      </c>
      <c r="G7" s="15">
        <f t="shared" si="0"/>
        <v>9.2873846453277196</v>
      </c>
      <c r="H7" s="4">
        <v>4208.7655768001086</v>
      </c>
      <c r="I7" s="4">
        <f t="shared" si="1"/>
        <v>8217.4665927311999</v>
      </c>
      <c r="J7" s="9">
        <f>'a1'!AR10</f>
        <v>56.8</v>
      </c>
      <c r="K7" s="4">
        <f t="shared" si="2"/>
        <v>7754.1411506948798</v>
      </c>
    </row>
    <row r="8" spans="1:11">
      <c r="A8" s="1">
        <v>1984</v>
      </c>
      <c r="B8" s="4">
        <f>'a1'!AV11/1000</f>
        <v>1071.81</v>
      </c>
      <c r="C8" s="4">
        <v>795.6</v>
      </c>
      <c r="D8" s="9">
        <f>C8/'a5-1'!C18*100</f>
        <v>4.0596186326085952</v>
      </c>
      <c r="E8" s="4">
        <v>883.34465711400003</v>
      </c>
      <c r="F8" s="21">
        <f>POWER(F$10/F$5,1/5)*F7</f>
        <v>5.3755786979225331</v>
      </c>
      <c r="G8" s="15">
        <f t="shared" si="0"/>
        <v>10.121420672319337</v>
      </c>
      <c r="H8" s="4">
        <v>4753.0801217038406</v>
      </c>
      <c r="I8" s="4">
        <f t="shared" si="1"/>
        <v>8949.3478013065524</v>
      </c>
      <c r="J8" s="9">
        <f>'a1'!AR11</f>
        <v>58.9</v>
      </c>
      <c r="K8" s="4">
        <f t="shared" si="2"/>
        <v>8349.7521028041829</v>
      </c>
    </row>
    <row r="9" spans="1:11">
      <c r="A9" s="1">
        <v>1985</v>
      </c>
      <c r="B9" s="4">
        <f>'a1'!AV12/1000</f>
        <v>1082.4949999999999</v>
      </c>
      <c r="C9" s="4">
        <v>805.1</v>
      </c>
      <c r="D9" s="9">
        <f>C9/'a5-1'!C19*100</f>
        <v>4.0573910939988318</v>
      </c>
      <c r="E9" s="4">
        <v>882.46131245688605</v>
      </c>
      <c r="F9" s="21">
        <f>POWER(F$10/F$5,1/5)*F8</f>
        <v>6.0749152892980867</v>
      </c>
      <c r="G9" s="15">
        <f t="shared" si="0"/>
        <v>10.972444716338076</v>
      </c>
      <c r="H9" s="4">
        <v>5367.7902061992581</v>
      </c>
      <c r="I9" s="4">
        <f t="shared" si="1"/>
        <v>9695.2432225976845</v>
      </c>
      <c r="J9" s="9">
        <f>'a1'!AR12</f>
        <v>61.4</v>
      </c>
      <c r="K9" s="4">
        <f t="shared" si="2"/>
        <v>8956.3861473703673</v>
      </c>
    </row>
    <row r="10" spans="1:11">
      <c r="A10" s="1">
        <v>1986</v>
      </c>
      <c r="B10" s="4">
        <f>'a1'!AV13/1000</f>
        <v>1091.5519999999999</v>
      </c>
      <c r="C10" s="4">
        <v>813.1</v>
      </c>
      <c r="D10" s="9">
        <f>C10/'a5-1'!C20*100</f>
        <v>4.0466426452730273</v>
      </c>
      <c r="E10" s="4">
        <v>883</v>
      </c>
      <c r="F10" s="15">
        <v>6.8652321630804076</v>
      </c>
      <c r="G10" s="15">
        <f t="shared" si="0"/>
        <v>11.877601355469849</v>
      </c>
      <c r="H10" s="4">
        <v>6062</v>
      </c>
      <c r="I10" s="4">
        <f t="shared" si="1"/>
        <v>10487.921996879877</v>
      </c>
      <c r="J10" s="9">
        <f>'a1'!AR13</f>
        <v>64.099999999999994</v>
      </c>
      <c r="K10" s="4">
        <f t="shared" si="2"/>
        <v>9608.2660256954132</v>
      </c>
    </row>
    <row r="11" spans="1:11">
      <c r="A11" s="1">
        <v>1987</v>
      </c>
      <c r="B11" s="4">
        <f>'a1'!AV14/1000</f>
        <v>1098.373</v>
      </c>
      <c r="C11" s="4">
        <v>818.4</v>
      </c>
      <c r="D11" s="9">
        <f>C11/'a5-1'!C21*100</f>
        <v>4.0219971397820933</v>
      </c>
      <c r="E11" s="4">
        <v>897.12800000000004</v>
      </c>
      <c r="F11" s="21">
        <f>POWER(F$16/F$10,1/6)*F10</f>
        <v>7.1654915679093261</v>
      </c>
      <c r="G11" s="15">
        <f t="shared" si="0"/>
        <v>11.896003216783598</v>
      </c>
      <c r="H11" s="4">
        <v>6430.3120515424553</v>
      </c>
      <c r="I11" s="4">
        <f t="shared" si="1"/>
        <v>10675.473151438</v>
      </c>
      <c r="J11" s="9">
        <f>'a1'!AR14</f>
        <v>66.8</v>
      </c>
      <c r="K11" s="4">
        <f t="shared" si="2"/>
        <v>9719.3513965092006</v>
      </c>
    </row>
    <row r="12" spans="1:11">
      <c r="A12" s="1">
        <v>1988</v>
      </c>
      <c r="B12" s="4">
        <f>'a1'!AV15/1000</f>
        <v>1102.152</v>
      </c>
      <c r="C12" s="4">
        <v>821.4</v>
      </c>
      <c r="D12" s="9">
        <f>C12/'a5-1'!C22*100</f>
        <v>3.9850185812285921</v>
      </c>
      <c r="E12" s="4">
        <v>911.48204800000008</v>
      </c>
      <c r="F12" s="21">
        <f>POWER(F$16/F$10,1/6)*F11</f>
        <v>7.4788831885244855</v>
      </c>
      <c r="G12" s="15">
        <f t="shared" si="0"/>
        <v>11.916783701255252</v>
      </c>
      <c r="H12" s="4">
        <v>6821.0018278146053</v>
      </c>
      <c r="I12" s="4">
        <f t="shared" si="1"/>
        <v>10868.521590583905</v>
      </c>
      <c r="J12" s="9">
        <f>'a1'!AR15</f>
        <v>69.599999999999994</v>
      </c>
      <c r="K12" s="4">
        <f t="shared" si="2"/>
        <v>9861.1821151564436</v>
      </c>
    </row>
    <row r="13" spans="1:11">
      <c r="A13" s="1">
        <v>1989</v>
      </c>
      <c r="B13" s="4">
        <f>'a1'!AV16/1000</f>
        <v>1103.7919999999999</v>
      </c>
      <c r="C13" s="4">
        <v>822.5</v>
      </c>
      <c r="D13" s="9">
        <f>C13/'a5-1'!C23*100</f>
        <v>3.9356891642940881</v>
      </c>
      <c r="E13" s="4">
        <v>926.06576076800013</v>
      </c>
      <c r="F13" s="21">
        <f>POWER(F$16/F$10,1/6)*F12</f>
        <v>7.8059813785970213</v>
      </c>
      <c r="G13" s="15">
        <f t="shared" si="0"/>
        <v>11.874942865382849</v>
      </c>
      <c r="H13" s="4">
        <v>7235.4289437461848</v>
      </c>
      <c r="I13" s="4">
        <f t="shared" si="1"/>
        <v>11006.983125671493</v>
      </c>
      <c r="J13" s="9">
        <f>'a1'!AR16</f>
        <v>72.900000000000006</v>
      </c>
      <c r="K13" s="4">
        <f t="shared" si="2"/>
        <v>9971.9721883031361</v>
      </c>
    </row>
    <row r="14" spans="1:11">
      <c r="A14" s="1">
        <v>1990</v>
      </c>
      <c r="B14" s="4">
        <f>'a1'!AV17/1000</f>
        <v>1105.421</v>
      </c>
      <c r="C14" s="4">
        <v>824.2</v>
      </c>
      <c r="D14" s="9">
        <f>C14/'a5-1'!C24*100</f>
        <v>3.8850419756112511</v>
      </c>
      <c r="E14" s="4">
        <v>940.8828129402882</v>
      </c>
      <c r="F14" s="21">
        <f>POWER(F$16/F$10,1/6)*F13</f>
        <v>8.1473856118650048</v>
      </c>
      <c r="G14" s="15">
        <f t="shared" si="0"/>
        <v>11.857546776323217</v>
      </c>
      <c r="H14" s="4">
        <v>7675.0356210904301</v>
      </c>
      <c r="I14" s="4">
        <f t="shared" si="1"/>
        <v>11170.097774001688</v>
      </c>
      <c r="J14" s="9">
        <f>'a1'!AR17</f>
        <v>76.2</v>
      </c>
      <c r="K14" s="4">
        <f t="shared" si="2"/>
        <v>10104.835871583484</v>
      </c>
    </row>
    <row r="15" spans="1:11">
      <c r="A15" s="1">
        <v>1991</v>
      </c>
      <c r="B15" s="4">
        <f>'a1'!AV18/1000</f>
        <v>1109.604</v>
      </c>
      <c r="C15" s="4">
        <v>827.3</v>
      </c>
      <c r="D15" s="9">
        <f>C15/'a5-1'!C25*100</f>
        <v>3.8419564116972316</v>
      </c>
      <c r="E15" s="4">
        <v>955.93693794733281</v>
      </c>
      <c r="F15" s="21">
        <f>POWER(F$16/F$10,1/6)*F14</f>
        <v>8.5037215807905788</v>
      </c>
      <c r="G15" s="15">
        <f t="shared" si="0"/>
        <v>11.773567082517795</v>
      </c>
      <c r="H15" s="4">
        <v>8141.3517074093406</v>
      </c>
      <c r="I15" s="4">
        <f t="shared" si="1"/>
        <v>11271.858980670362</v>
      </c>
      <c r="J15" s="9">
        <f>'a1'!AR18</f>
        <v>80.099999999999994</v>
      </c>
      <c r="K15" s="4">
        <f t="shared" si="2"/>
        <v>10158.452006905492</v>
      </c>
    </row>
    <row r="16" spans="1:11">
      <c r="A16" s="1">
        <v>1992</v>
      </c>
      <c r="B16" s="4">
        <f>'a1'!AV19/1000</f>
        <v>1112.6890000000001</v>
      </c>
      <c r="C16" s="4">
        <v>828.6</v>
      </c>
      <c r="D16" s="9">
        <f>C16/'a5-1'!C26*100</f>
        <v>3.7973987406164929</v>
      </c>
      <c r="E16" s="4">
        <v>973</v>
      </c>
      <c r="F16" s="15">
        <v>8.8756423432682432</v>
      </c>
      <c r="G16" s="15">
        <f t="shared" si="0"/>
        <v>12.122028766852811</v>
      </c>
      <c r="H16" s="4">
        <v>8636</v>
      </c>
      <c r="I16" s="4">
        <f t="shared" si="1"/>
        <v>11794.733990147783</v>
      </c>
      <c r="J16" s="9">
        <f>'a1'!AR19</f>
        <v>81.2</v>
      </c>
      <c r="K16" s="4">
        <f t="shared" si="2"/>
        <v>10600.207236835973</v>
      </c>
    </row>
    <row r="17" spans="1:11">
      <c r="A17" s="1">
        <v>1993</v>
      </c>
      <c r="B17" s="4">
        <f>'a1'!AV20/1000</f>
        <v>1117.6179999999999</v>
      </c>
      <c r="C17" s="4">
        <v>831</v>
      </c>
      <c r="D17" s="9">
        <f>C17/'a5-1'!C27*100</f>
        <v>3.7613894056461574</v>
      </c>
      <c r="E17" s="19">
        <f>E16*POWER(E$22/E$16, 1/6)</f>
        <v>994.7067672948931</v>
      </c>
      <c r="F17" s="15">
        <f t="shared" ref="F17:F36" si="3">G17*J17/100</f>
        <v>10.060120380814418</v>
      </c>
      <c r="G17" s="15">
        <f>G16*('a5-1'!D81/'a5-1'!D80)</f>
        <v>12.062494461408173</v>
      </c>
      <c r="H17" s="4">
        <f>E17*F17</f>
        <v>10006.869822597379</v>
      </c>
      <c r="I17" s="4">
        <f t="shared" si="1"/>
        <v>13306.497162182844</v>
      </c>
      <c r="J17" s="9">
        <f>'a1'!AR20</f>
        <v>83.4</v>
      </c>
      <c r="K17" s="4">
        <f t="shared" si="2"/>
        <v>11906.122809567174</v>
      </c>
    </row>
    <row r="18" spans="1:11">
      <c r="A18" s="1">
        <v>1994</v>
      </c>
      <c r="B18" s="4">
        <f>'a1'!AV21/1000</f>
        <v>1123.23</v>
      </c>
      <c r="C18" s="4">
        <v>833.5</v>
      </c>
      <c r="D18" s="9">
        <f>C18/'a5-1'!C28*100</f>
        <v>3.7263554142804134</v>
      </c>
      <c r="E18" s="19">
        <f>E17*POWER(E$22/E$16, 1/6)</f>
        <v>1016.8977933219493</v>
      </c>
      <c r="F18" s="15">
        <f t="shared" si="3"/>
        <v>10.21945840066736</v>
      </c>
      <c r="G18" s="15">
        <f>G17*('a5-1'!D82/'a5-1'!D81)</f>
        <v>12.079738062254565</v>
      </c>
      <c r="H18" s="4">
        <f t="shared" ref="H18:H31" si="4">E18*F18</f>
        <v>10392.144696584095</v>
      </c>
      <c r="I18" s="4">
        <f t="shared" si="1"/>
        <v>13622.799608169931</v>
      </c>
      <c r="J18" s="9">
        <f>'a1'!AR21</f>
        <v>84.6</v>
      </c>
      <c r="K18" s="4">
        <f t="shared" si="2"/>
        <v>12128.236966756525</v>
      </c>
    </row>
    <row r="19" spans="1:11">
      <c r="A19" s="1">
        <v>1995</v>
      </c>
      <c r="B19" s="4">
        <f>'a1'!AV22/1000</f>
        <v>1129.1500000000001</v>
      </c>
      <c r="C19" s="4">
        <v>836.4</v>
      </c>
      <c r="D19" s="9">
        <f>C19/'a5-1'!C29*100</f>
        <v>3.69108561341571</v>
      </c>
      <c r="E19" s="19">
        <f>E18*POWER(E$22/E$16, 1/6)</f>
        <v>1039.5838814641177</v>
      </c>
      <c r="F19" s="15">
        <f t="shared" si="3"/>
        <v>10.441511171787145</v>
      </c>
      <c r="G19" s="15">
        <f>G18*('a5-1'!D83/'a5-1'!D82)</f>
        <v>12.015547953725136</v>
      </c>
      <c r="H19" s="4">
        <f t="shared" si="4"/>
        <v>10854.826712317428</v>
      </c>
      <c r="I19" s="4">
        <f t="shared" si="1"/>
        <v>13852.707507433863</v>
      </c>
      <c r="J19" s="9">
        <f>'a1'!AR22</f>
        <v>86.9</v>
      </c>
      <c r="K19" s="4">
        <f t="shared" si="2"/>
        <v>12268.26153073893</v>
      </c>
    </row>
    <row r="20" spans="1:11">
      <c r="A20" s="1">
        <v>1996</v>
      </c>
      <c r="B20" s="4">
        <f>'a1'!AV23/1000</f>
        <v>1134.1959999999999</v>
      </c>
      <c r="C20" s="4">
        <v>840</v>
      </c>
      <c r="D20" s="9">
        <f>C20/'a5-1'!C30*100</f>
        <v>3.6586162590648752</v>
      </c>
      <c r="E20" s="19">
        <f>E19*POWER(E$22/E$16, 1/6)</f>
        <v>1062.7760761182424</v>
      </c>
      <c r="F20" s="15">
        <f t="shared" si="3"/>
        <v>10.630427482114216</v>
      </c>
      <c r="G20" s="15">
        <f>G19*('a5-1'!D84/'a5-1'!D83)</f>
        <v>11.971202119497992</v>
      </c>
      <c r="H20" s="4">
        <f t="shared" si="4"/>
        <v>11297.764006900874</v>
      </c>
      <c r="I20" s="4">
        <f t="shared" si="1"/>
        <v>14109.482301411115</v>
      </c>
      <c r="J20" s="9">
        <f>'a1'!AR23</f>
        <v>88.8</v>
      </c>
      <c r="K20" s="4">
        <f t="shared" si="2"/>
        <v>12440.074115418425</v>
      </c>
    </row>
    <row r="21" spans="1:11">
      <c r="A21" s="1">
        <v>1997</v>
      </c>
      <c r="B21" s="4">
        <f>'a1'!AV24/1000</f>
        <v>1136.1279999999999</v>
      </c>
      <c r="C21" s="4">
        <v>842.8</v>
      </c>
      <c r="D21" s="9">
        <f>C21/'a5-1'!C31*100</f>
        <v>3.6254608180946111</v>
      </c>
      <c r="E21" s="19">
        <f>E20*POWER(E$22/E$16, 1/6)</f>
        <v>1086.4856680718685</v>
      </c>
      <c r="F21" s="15">
        <f t="shared" si="3"/>
        <v>11.060629197153737</v>
      </c>
      <c r="G21" s="15">
        <f>G20*('a5-1'!D85/'a5-1'!D84)</f>
        <v>12.208199996858431</v>
      </c>
      <c r="H21" s="4">
        <f t="shared" si="4"/>
        <v>12017.215102564793</v>
      </c>
      <c r="I21" s="4">
        <f t="shared" si="1"/>
        <v>14709.814071461764</v>
      </c>
      <c r="J21" s="9">
        <f>'a1'!AR24</f>
        <v>90.6</v>
      </c>
      <c r="K21" s="4">
        <f t="shared" si="2"/>
        <v>12947.321139397818</v>
      </c>
    </row>
    <row r="22" spans="1:11">
      <c r="A22" s="1">
        <v>1998</v>
      </c>
      <c r="B22" s="4">
        <f>'a1'!AV25/1000</f>
        <v>1137.489</v>
      </c>
      <c r="C22" s="4">
        <v>845.3</v>
      </c>
      <c r="D22" s="9">
        <f>C22/'a5-1'!C32*100</f>
        <v>3.5946197646678599</v>
      </c>
      <c r="E22" s="4">
        <f>C22*B55*365/1000</f>
        <v>1110.7241999999999</v>
      </c>
      <c r="F22" s="15">
        <f t="shared" si="3"/>
        <v>11.483627145433625</v>
      </c>
      <c r="G22" s="15">
        <f>G21*('a5-1'!D86/'a5-1'!D85)</f>
        <v>12.509397761910266</v>
      </c>
      <c r="H22" s="4">
        <f t="shared" si="4"/>
        <v>12755.142574210045</v>
      </c>
      <c r="I22" s="4">
        <f t="shared" si="1"/>
        <v>15408.990321131747</v>
      </c>
      <c r="J22" s="9">
        <f>'a1'!AR25</f>
        <v>91.8</v>
      </c>
      <c r="K22" s="4">
        <f t="shared" si="2"/>
        <v>13546.496116561784</v>
      </c>
    </row>
    <row r="23" spans="1:11">
      <c r="A23" s="1">
        <v>1999</v>
      </c>
      <c r="B23" s="4">
        <f>'a1'!AV26/1000</f>
        <v>1142.4480000000001</v>
      </c>
      <c r="C23" s="4">
        <v>850.3</v>
      </c>
      <c r="D23" s="9">
        <f>C23/'a5-1'!C33*100</f>
        <v>3.5754833609459489</v>
      </c>
      <c r="E23" s="4">
        <f>C23*B56*365/1000</f>
        <v>1112.8067845950175</v>
      </c>
      <c r="F23" s="15">
        <f t="shared" si="3"/>
        <v>11.761432209529337</v>
      </c>
      <c r="G23" s="15">
        <f>G22*('a5-1'!D87/'a5-1'!D86)</f>
        <v>12.565632702488609</v>
      </c>
      <c r="H23" s="4">
        <f t="shared" si="4"/>
        <v>13088.201559318613</v>
      </c>
      <c r="I23" s="4">
        <f t="shared" si="1"/>
        <v>15507.281548380708</v>
      </c>
      <c r="J23" s="9">
        <f>'a1'!AR26</f>
        <v>93.6</v>
      </c>
      <c r="K23" s="4">
        <f t="shared" si="2"/>
        <v>13573.730750441777</v>
      </c>
    </row>
    <row r="24" spans="1:11">
      <c r="A24" s="1">
        <v>2000</v>
      </c>
      <c r="B24" s="4">
        <f>'a1'!AV27/1000</f>
        <v>1147.3130000000001</v>
      </c>
      <c r="C24" s="4">
        <v>855.9</v>
      </c>
      <c r="D24" s="9">
        <f>C24/'a5-1'!C34*100</f>
        <v>3.5529707717406191</v>
      </c>
      <c r="E24" s="4">
        <f>C24*B57*365/1000</f>
        <v>1115.6368033654505</v>
      </c>
      <c r="F24" s="15">
        <f t="shared" si="3"/>
        <v>12.420380428502831</v>
      </c>
      <c r="G24" s="15">
        <f>G23*('a5-1'!D88/'a5-1'!D87)</f>
        <v>12.951387308136423</v>
      </c>
      <c r="H24" s="4">
        <f t="shared" si="4"/>
        <v>13856.633517837703</v>
      </c>
      <c r="I24" s="4">
        <f t="shared" si="1"/>
        <v>16023.990168177283</v>
      </c>
      <c r="J24" s="9">
        <f>'a1'!AR27</f>
        <v>95.9</v>
      </c>
      <c r="K24" s="4">
        <f t="shared" si="2"/>
        <v>13966.537612819937</v>
      </c>
    </row>
    <row r="25" spans="1:11">
      <c r="A25" s="1">
        <v>2001</v>
      </c>
      <c r="B25" s="4">
        <f>'a1'!AV28/1000</f>
        <v>1151.45</v>
      </c>
      <c r="C25" s="4">
        <v>855</v>
      </c>
      <c r="D25" s="9">
        <f>C25/'a5-1'!C35*100</f>
        <v>3.5013145286124967</v>
      </c>
      <c r="E25" s="4">
        <f>C25*B58*365/1000</f>
        <v>1109.9876365637042</v>
      </c>
      <c r="F25" s="15">
        <f t="shared" si="3"/>
        <v>12.8258313497541</v>
      </c>
      <c r="G25" s="15">
        <f>G24*('a5-1'!D89/'a5-1'!D88)</f>
        <v>13.021148578430559</v>
      </c>
      <c r="H25" s="4">
        <f t="shared" si="4"/>
        <v>14236.514226878218</v>
      </c>
      <c r="I25" s="4">
        <f t="shared" si="1"/>
        <v>16028.725154931923</v>
      </c>
      <c r="J25" s="9">
        <f>'a1'!AR28</f>
        <v>98.5</v>
      </c>
      <c r="K25" s="4">
        <f t="shared" si="2"/>
        <v>13920.469976926415</v>
      </c>
    </row>
    <row r="26" spans="1:11">
      <c r="A26" s="1">
        <v>2002</v>
      </c>
      <c r="B26" s="4">
        <f>'a1'!AV29/1000</f>
        <v>1156.636</v>
      </c>
      <c r="C26" s="4">
        <v>861.1</v>
      </c>
      <c r="D26" s="9">
        <f>C26/'a5-1'!C36*100</f>
        <v>3.476579217234725</v>
      </c>
      <c r="E26" s="4">
        <f>C26*B59*365/1000</f>
        <v>1113.4169706101686</v>
      </c>
      <c r="F26" s="15">
        <f t="shared" si="3"/>
        <v>13.026943922805437</v>
      </c>
      <c r="G26" s="15">
        <f>G25*('a5-1'!D90/'a5-1'!D89)</f>
        <v>13.026943922805438</v>
      </c>
      <c r="H26" s="4">
        <f t="shared" si="4"/>
        <v>14504.420438838575</v>
      </c>
      <c r="I26" s="4">
        <f t="shared" si="1"/>
        <v>16085.402266671983</v>
      </c>
      <c r="J26" s="9">
        <f>'a1'!AR29</f>
        <v>100</v>
      </c>
      <c r="K26" s="4">
        <f t="shared" si="2"/>
        <v>13907.056555970921</v>
      </c>
    </row>
    <row r="27" spans="1:11">
      <c r="A27" s="1">
        <v>2003</v>
      </c>
      <c r="B27" s="4">
        <f>'a1'!AV30/1000</f>
        <v>1163.528</v>
      </c>
      <c r="C27" s="4">
        <v>868.7</v>
      </c>
      <c r="D27" s="9">
        <f>C27/'a5-1'!C37*100</f>
        <v>3.4637299191783057</v>
      </c>
      <c r="E27" s="4">
        <f>C27*B60*365/1000</f>
        <v>1118.7325887641134</v>
      </c>
      <c r="F27" s="15">
        <f t="shared" si="3"/>
        <v>13.306992757936111</v>
      </c>
      <c r="G27" s="15">
        <f>G26*('a5-1'!D91/'a5-1'!D90)</f>
        <v>13.07170211978007</v>
      </c>
      <c r="H27" s="4">
        <f t="shared" si="4"/>
        <v>14886.966456751175</v>
      </c>
      <c r="I27" s="4">
        <f t="shared" si="1"/>
        <v>16217.726719584534</v>
      </c>
      <c r="J27" s="9">
        <f>'a1'!AR30</f>
        <v>101.8</v>
      </c>
      <c r="K27" s="4">
        <f t="shared" si="2"/>
        <v>13938.406913786805</v>
      </c>
    </row>
    <row r="28" spans="1:11">
      <c r="A28" s="1">
        <v>2004</v>
      </c>
      <c r="B28" s="4">
        <f>'a1'!AV31/1000</f>
        <v>1173.223</v>
      </c>
      <c r="C28" s="4">
        <v>878.2</v>
      </c>
      <c r="D28" s="9">
        <f>C28/'a5-1'!C38*100</f>
        <v>3.4563780841542666</v>
      </c>
      <c r="E28" s="4">
        <f>C28*B61*365/1000</f>
        <v>1126.4245859925113</v>
      </c>
      <c r="F28" s="15">
        <f t="shared" si="3"/>
        <v>13.685551895328508</v>
      </c>
      <c r="G28" s="15">
        <f>G27*('a5-1'!D92/'a5-1'!D91)</f>
        <v>13.184539398197021</v>
      </c>
      <c r="H28" s="4">
        <f t="shared" si="4"/>
        <v>15415.742127774443</v>
      </c>
      <c r="I28" s="4">
        <f t="shared" si="1"/>
        <v>16470.190770425685</v>
      </c>
      <c r="J28" s="9">
        <f>'a1'!AR31</f>
        <v>103.8</v>
      </c>
      <c r="K28" s="4">
        <f t="shared" si="2"/>
        <v>14038.414496157751</v>
      </c>
    </row>
    <row r="29" spans="1:11">
      <c r="A29" s="1">
        <v>2005</v>
      </c>
      <c r="B29" s="4">
        <f>'a1'!AV32/1000</f>
        <v>1178.296</v>
      </c>
      <c r="C29" s="4">
        <v>885.2</v>
      </c>
      <c r="D29" s="9">
        <f>C29/'a5-1'!C39*100</f>
        <v>3.4370425592222005</v>
      </c>
      <c r="E29" s="4">
        <f>C29*B62*365/1000</f>
        <v>1130.8430000000001</v>
      </c>
      <c r="F29" s="15">
        <f t="shared" si="3"/>
        <v>14.383420200126482</v>
      </c>
      <c r="G29" s="15">
        <f>G28*('a5-1'!D93/'a5-1'!D92)</f>
        <v>13.492889493552047</v>
      </c>
      <c r="H29" s="4">
        <f t="shared" si="4"/>
        <v>16265.390049371632</v>
      </c>
      <c r="I29" s="4">
        <f t="shared" si="1"/>
        <v>16921.498653614577</v>
      </c>
      <c r="J29" s="9">
        <f>'a1'!AR32</f>
        <v>106.6</v>
      </c>
      <c r="K29" s="4">
        <f t="shared" si="2"/>
        <v>14360.991341407063</v>
      </c>
    </row>
    <row r="30" spans="1:11">
      <c r="A30" s="1">
        <v>2006</v>
      </c>
      <c r="B30" s="4">
        <f>'a1'!AV33/1000</f>
        <v>1183.5239999999999</v>
      </c>
      <c r="C30" s="4">
        <v>891.9</v>
      </c>
      <c r="D30" s="9">
        <f>C30/'a5-1'!C40*100</f>
        <v>3.4152131875705996</v>
      </c>
      <c r="E30" s="4">
        <f>C30*B63*365/1000</f>
        <v>1134.8260415052976</v>
      </c>
      <c r="F30" s="15">
        <f t="shared" si="3"/>
        <v>15.112588151525017</v>
      </c>
      <c r="G30" s="15">
        <f>G29*('a5-1'!D94/'a5-1'!D93)</f>
        <v>13.903024978403879</v>
      </c>
      <c r="H30" s="4">
        <f t="shared" si="4"/>
        <v>17150.158588894996</v>
      </c>
      <c r="I30" s="4">
        <f t="shared" si="1"/>
        <v>17497.263914521205</v>
      </c>
      <c r="J30" s="9">
        <f>'a1'!AR33</f>
        <v>108.7</v>
      </c>
      <c r="K30" s="4">
        <f t="shared" si="2"/>
        <v>14784.038105286591</v>
      </c>
    </row>
    <row r="31" spans="1:11">
      <c r="A31" s="1">
        <v>2007</v>
      </c>
      <c r="B31" s="4">
        <f>'a1'!AV34/1000</f>
        <v>1189.366</v>
      </c>
      <c r="C31" s="4">
        <v>898.9</v>
      </c>
      <c r="D31" s="9">
        <f>C31/'a5-1'!C41*100</f>
        <v>3.3969850765445906</v>
      </c>
      <c r="E31" s="4">
        <f>C31*B64*365/1000</f>
        <v>1139.1390248433138</v>
      </c>
      <c r="F31" s="15">
        <f t="shared" si="3"/>
        <v>15.6109711457131</v>
      </c>
      <c r="G31" s="15">
        <f>G30*('a5-1'!D95/'a5-1'!D94)</f>
        <v>14.076619608397744</v>
      </c>
      <c r="H31" s="4">
        <f t="shared" si="4"/>
        <v>17783.066447784728</v>
      </c>
      <c r="I31" s="4">
        <f t="shared" si="1"/>
        <v>17783.066447784728</v>
      </c>
      <c r="J31" s="9">
        <f>'a1'!AR34</f>
        <v>110.9</v>
      </c>
      <c r="K31" s="4">
        <f t="shared" si="2"/>
        <v>14951.719191388293</v>
      </c>
    </row>
    <row r="32" spans="1:11">
      <c r="A32" s="1">
        <v>2009</v>
      </c>
      <c r="B32" s="4">
        <f>'a1'!AV35/1000</f>
        <v>1197.7739999999999</v>
      </c>
      <c r="C32" s="4">
        <v>907</v>
      </c>
      <c r="D32" s="9">
        <f>C32/'a5-1'!C42*100</f>
        <v>3.38124990680127</v>
      </c>
      <c r="E32" s="4">
        <f>C32*B65*365/1000</f>
        <v>1144.7874438828717</v>
      </c>
      <c r="F32" s="15">
        <f t="shared" si="3"/>
        <v>16.127971871563876</v>
      </c>
      <c r="G32" s="15">
        <f>G31*('a5-1'!D96/'a5-1'!D95)</f>
        <v>14.222197417604828</v>
      </c>
      <c r="H32" s="4">
        <f t="shared" ref="H32:H37" si="5">E32*F32</f>
        <v>18463.099693862463</v>
      </c>
      <c r="I32" s="4">
        <f t="shared" si="1"/>
        <v>18056.064868160029</v>
      </c>
      <c r="J32" s="9">
        <f>'a1'!AR35</f>
        <v>113.4</v>
      </c>
      <c r="K32" s="4">
        <f t="shared" si="2"/>
        <v>15074.684262774137</v>
      </c>
    </row>
    <row r="33" spans="1:11">
      <c r="A33" s="1">
        <v>2009</v>
      </c>
      <c r="B33" s="4">
        <f>'a1'!AV36/1000</f>
        <v>1208.5889999999999</v>
      </c>
      <c r="C33" s="4">
        <v>917</v>
      </c>
      <c r="D33" s="9">
        <f>C33/'a5-1'!C43*100</f>
        <v>3.3710136935943389</v>
      </c>
      <c r="E33" s="4">
        <f>C33*B66*365/1000</f>
        <v>1152.7606056766333</v>
      </c>
      <c r="F33" s="15">
        <f t="shared" si="3"/>
        <v>16.660255243705649</v>
      </c>
      <c r="G33" s="15">
        <f>G32*('a5-1'!D97/'a5-1'!D96)</f>
        <v>14.60145069562283</v>
      </c>
      <c r="H33" s="4">
        <f t="shared" si="5"/>
        <v>19205.28592546143</v>
      </c>
      <c r="I33" s="4">
        <f t="shared" si="1"/>
        <v>18666.662656736833</v>
      </c>
      <c r="J33" s="9">
        <f>'a1'!AR36</f>
        <v>114.1</v>
      </c>
      <c r="K33" s="4">
        <f t="shared" ref="K33:K38" si="6">I33/B33*1000</f>
        <v>15445.004593568892</v>
      </c>
    </row>
    <row r="34" spans="1:11">
      <c r="A34" s="1">
        <v>2010</v>
      </c>
      <c r="B34" s="4">
        <f>'a1'!AV37/1000</f>
        <v>1220.93</v>
      </c>
      <c r="C34" s="4">
        <v>928.4</v>
      </c>
      <c r="D34" s="9">
        <f>C34/'a5-1'!C44*100</f>
        <v>3.3669887138422263</v>
      </c>
      <c r="E34" s="4">
        <f>C34*B67*365/1000</f>
        <v>1162.4041268338735</v>
      </c>
      <c r="F34" s="15">
        <f t="shared" si="3"/>
        <v>16.67522330871283</v>
      </c>
      <c r="G34" s="15">
        <f>G33*('a5-1'!D98/'a5-1'!D97)</f>
        <v>14.50019418148942</v>
      </c>
      <c r="H34" s="4">
        <f t="shared" si="5"/>
        <v>19383.348389924195</v>
      </c>
      <c r="I34" s="4">
        <f t="shared" si="1"/>
        <v>18692.289882109508</v>
      </c>
      <c r="J34" s="9">
        <f>'a1'!AR37</f>
        <v>115</v>
      </c>
      <c r="K34" s="4">
        <f t="shared" si="6"/>
        <v>15309.878438657013</v>
      </c>
    </row>
    <row r="35" spans="1:11">
      <c r="A35" s="1">
        <v>2011</v>
      </c>
      <c r="B35" s="4">
        <f>'a1'!AV38/1000</f>
        <v>1233.7280000000001</v>
      </c>
      <c r="C35" s="4">
        <v>939.6</v>
      </c>
      <c r="D35" s="9">
        <f>C35/'a5-1'!C45*100</f>
        <v>3.3661372893925114</v>
      </c>
      <c r="E35" s="4">
        <f>C35*B68*365/1000</f>
        <v>1171.70218549779</v>
      </c>
      <c r="F35" s="15">
        <f t="shared" si="3"/>
        <v>17.289599036710598</v>
      </c>
      <c r="G35" s="15">
        <f>G34*('a5-1'!D99/'a5-1'!D98)</f>
        <v>14.60270188911368</v>
      </c>
      <c r="H35" s="4">
        <f t="shared" si="5"/>
        <v>20258.260977694292</v>
      </c>
      <c r="I35" s="4">
        <f t="shared" si="1"/>
        <v>18975.00964887075</v>
      </c>
      <c r="J35" s="9">
        <f>'a1'!AR38</f>
        <v>118.4</v>
      </c>
      <c r="K35" s="4">
        <f t="shared" si="6"/>
        <v>15380.221287731776</v>
      </c>
    </row>
    <row r="36" spans="1:11">
      <c r="A36" s="1">
        <v>2012</v>
      </c>
      <c r="B36" s="4">
        <f>'a1'!AV39/1000</f>
        <v>1250.4059999999999</v>
      </c>
      <c r="C36" s="4">
        <v>952.5</v>
      </c>
      <c r="D36" s="9">
        <f>C36/'a5-1'!C46*100</f>
        <v>3.3677116885229093</v>
      </c>
      <c r="E36" s="4">
        <f>C36*B69*365/1000</f>
        <v>1183.018229166667</v>
      </c>
      <c r="F36" s="15">
        <f t="shared" si="3"/>
        <v>17.73157428520145</v>
      </c>
      <c r="G36" s="15">
        <f>G35*('a5-1'!D100/'a5-1'!D99)</f>
        <v>14.739463246218994</v>
      </c>
      <c r="H36" s="4">
        <f t="shared" si="5"/>
        <v>20976.775611216228</v>
      </c>
      <c r="I36" s="4">
        <f t="shared" si="1"/>
        <v>19337.692562625765</v>
      </c>
      <c r="J36" s="9">
        <f>'a1'!AR39</f>
        <v>120.3</v>
      </c>
      <c r="K36" s="4">
        <f t="shared" si="6"/>
        <v>15465.13097555975</v>
      </c>
    </row>
    <row r="37" spans="1:11">
      <c r="A37" s="1">
        <v>2013</v>
      </c>
      <c r="B37" s="4">
        <f>'a1'!AV40/1000</f>
        <v>1265.3420000000001</v>
      </c>
      <c r="C37" s="4">
        <v>964.3</v>
      </c>
      <c r="D37" s="9">
        <f>C37/'a5-1'!C47*100</f>
        <v>3.3661230416934287</v>
      </c>
      <c r="E37" s="4">
        <f>C37*B70*365/1000</f>
        <v>1192.8637463662019</v>
      </c>
      <c r="F37" s="15">
        <f t="shared" ref="F37:F38" si="7">G37*J37/100</f>
        <v>18.511581416011069</v>
      </c>
      <c r="G37" s="15">
        <f>G36*('a5-1'!D101/'a5-1'!D100)</f>
        <v>15.050066191878919</v>
      </c>
      <c r="H37" s="4">
        <f t="shared" si="5"/>
        <v>22081.794359065923</v>
      </c>
      <c r="I37" s="4">
        <f t="shared" ref="I37:I38" si="8">H37/J37*$J$31</f>
        <v>19909.520279840741</v>
      </c>
      <c r="J37" s="9">
        <f>'a1'!AR40</f>
        <v>123</v>
      </c>
      <c r="K37" s="4">
        <f t="shared" si="6"/>
        <v>15734.49729783785</v>
      </c>
    </row>
    <row r="38" spans="1:11">
      <c r="A38" s="1">
        <v>2014</v>
      </c>
      <c r="B38" s="4">
        <f>'a1'!AV41/1000</f>
        <v>1280.242</v>
      </c>
      <c r="C38" s="4">
        <v>976.4</v>
      </c>
      <c r="D38" s="9">
        <f>C38/'a5-1'!C48*100</f>
        <v>3.3691503971622399</v>
      </c>
      <c r="E38" s="4">
        <f>C38*B71*365/1000</f>
        <v>1202.9807120738747</v>
      </c>
      <c r="F38" s="15">
        <f t="shared" si="7"/>
        <v>19.082016376112154</v>
      </c>
      <c r="G38" s="15">
        <f>G37*('a5-1'!D102/'a5-1'!D101)</f>
        <v>15.229063348852478</v>
      </c>
      <c r="H38" s="4">
        <f t="shared" ref="H38" si="9">E38*F38</f>
        <v>22955.297647940737</v>
      </c>
      <c r="I38" s="4">
        <f t="shared" si="8"/>
        <v>20317.178844027356</v>
      </c>
      <c r="J38" s="9">
        <f>'a1'!AR41</f>
        <v>125.3</v>
      </c>
      <c r="K38" s="4">
        <f t="shared" si="6"/>
        <v>15869.79558866789</v>
      </c>
    </row>
    <row r="40" spans="1:11">
      <c r="A40" s="1" t="s">
        <v>352</v>
      </c>
    </row>
    <row r="41" spans="1:11">
      <c r="A41" s="1" t="s">
        <v>355</v>
      </c>
      <c r="B41" s="5">
        <f>(POWER(B29/B16, 1/13)-1)*100</f>
        <v>0.44166261117275507</v>
      </c>
      <c r="C41" s="5">
        <f t="shared" ref="C41:K41" si="10">(POWER(C29/C16, 1/13)-1)*100</f>
        <v>0.5095714487132641</v>
      </c>
      <c r="D41" s="5">
        <f t="shared" si="10"/>
        <v>-0.76402720564432425</v>
      </c>
      <c r="E41" s="5">
        <f t="shared" si="10"/>
        <v>1.1631321450233045</v>
      </c>
      <c r="F41" s="5">
        <f t="shared" si="10"/>
        <v>3.7833953813454668</v>
      </c>
      <c r="G41" s="5">
        <f t="shared" si="10"/>
        <v>0.82754759949339451</v>
      </c>
      <c r="H41" s="5">
        <f t="shared" si="10"/>
        <v>4.9905334142225311</v>
      </c>
      <c r="I41" s="5">
        <f t="shared" si="10"/>
        <v>2.8152992957948486</v>
      </c>
      <c r="J41" s="5">
        <f t="shared" si="10"/>
        <v>2.1156716299289391</v>
      </c>
      <c r="K41" s="5">
        <f t="shared" si="10"/>
        <v>2.3631993168122589</v>
      </c>
    </row>
    <row r="42" spans="1:11" ht="16.5" customHeight="1">
      <c r="A42" s="1" t="s">
        <v>1102</v>
      </c>
      <c r="B42" s="5">
        <f>(POWER(B38/B16, 1/22)-1)*100</f>
        <v>0.63962562485133656</v>
      </c>
      <c r="C42" s="5">
        <f t="shared" ref="C42:K42" si="11">(POWER(C38/C16, 1/22)-1)*100</f>
        <v>0.7488573293993106</v>
      </c>
      <c r="D42" s="5">
        <f t="shared" si="11"/>
        <v>-0.54241307845906972</v>
      </c>
      <c r="E42" s="5">
        <f t="shared" si="11"/>
        <v>0.96909102557818372</v>
      </c>
      <c r="F42" s="5">
        <f t="shared" si="11"/>
        <v>3.5404869704394049</v>
      </c>
      <c r="G42" s="5">
        <f t="shared" si="11"/>
        <v>1.0425852001835656</v>
      </c>
      <c r="H42" s="5">
        <f t="shared" si="11"/>
        <v>4.5438885375098881</v>
      </c>
      <c r="I42" s="5">
        <f t="shared" si="11"/>
        <v>2.5026843229752904</v>
      </c>
      <c r="J42" s="5">
        <f t="shared" si="11"/>
        <v>1.9913665949498283</v>
      </c>
      <c r="K42" s="5">
        <f t="shared" si="11"/>
        <v>1.8512178344827879</v>
      </c>
    </row>
    <row r="43" spans="1:11" ht="26.25" customHeight="1">
      <c r="A43" s="33" t="s">
        <v>647</v>
      </c>
      <c r="B43" s="33"/>
      <c r="C43" s="33"/>
      <c r="D43" s="33"/>
      <c r="E43" s="33"/>
      <c r="F43" s="33"/>
      <c r="G43" s="33"/>
      <c r="H43" s="33"/>
      <c r="I43" s="33"/>
      <c r="J43" s="33"/>
      <c r="K43" s="33"/>
    </row>
    <row r="44" spans="1:11" ht="12.75" customHeight="1">
      <c r="A44" s="33" t="s">
        <v>635</v>
      </c>
      <c r="B44" s="33"/>
      <c r="C44" s="33"/>
      <c r="D44" s="33"/>
      <c r="E44" s="33"/>
      <c r="F44" s="33"/>
      <c r="G44" s="33"/>
      <c r="H44" s="33"/>
      <c r="I44" s="33"/>
      <c r="J44" s="33"/>
      <c r="K44" s="33"/>
    </row>
    <row r="45" spans="1:11">
      <c r="A45" s="1" t="s">
        <v>634</v>
      </c>
    </row>
    <row r="46" spans="1:11">
      <c r="A46" s="1" t="s">
        <v>950</v>
      </c>
    </row>
    <row r="47" spans="1:11">
      <c r="A47" s="1" t="s">
        <v>951</v>
      </c>
    </row>
    <row r="48" spans="1:11">
      <c r="A48" s="1" t="s">
        <v>949</v>
      </c>
    </row>
    <row r="49" spans="1:3">
      <c r="A49" s="1" t="s">
        <v>1107</v>
      </c>
    </row>
    <row r="50" spans="1:3">
      <c r="A50" s="1" t="s">
        <v>1108</v>
      </c>
    </row>
    <row r="52" spans="1:3">
      <c r="A52" s="38"/>
      <c r="B52" s="38" t="s">
        <v>636</v>
      </c>
      <c r="C52" s="38"/>
    </row>
    <row r="53" spans="1:3">
      <c r="A53" s="38"/>
      <c r="B53" s="38" t="s">
        <v>637</v>
      </c>
      <c r="C53" s="38"/>
    </row>
    <row r="54" spans="1:3">
      <c r="A54" s="38"/>
      <c r="B54" s="38"/>
      <c r="C54" s="38"/>
    </row>
    <row r="55" spans="1:3">
      <c r="A55" s="1">
        <v>1998</v>
      </c>
      <c r="B55" s="1">
        <v>3.6</v>
      </c>
    </row>
    <row r="56" spans="1:3">
      <c r="A56" s="1">
        <v>1999</v>
      </c>
      <c r="B56" s="1">
        <f>B55*POWER(B$62/B$55, 1/7)</f>
        <v>3.5855412339400519</v>
      </c>
    </row>
    <row r="57" spans="1:3">
      <c r="A57" s="1">
        <v>2000</v>
      </c>
      <c r="B57" s="1">
        <f>B56*POWER(B$62/B$55, 1/7)</f>
        <v>3.571140538967875</v>
      </c>
    </row>
    <row r="58" spans="1:3">
      <c r="A58" s="1">
        <v>2001</v>
      </c>
      <c r="B58" s="1">
        <f>B57*POWER(B$62/B$55, 1/7)</f>
        <v>3.5567976818511711</v>
      </c>
    </row>
    <row r="59" spans="1:3">
      <c r="A59" s="1">
        <v>2002</v>
      </c>
      <c r="B59" s="1">
        <f>B58*POWER(B$62/B$55, 1/7)</f>
        <v>3.5425124302943787</v>
      </c>
    </row>
    <row r="60" spans="1:3">
      <c r="A60" s="1">
        <v>2003</v>
      </c>
      <c r="B60" s="1">
        <f>B59*POWER(B$62/B$55, 1/7)</f>
        <v>3.5282845529349105</v>
      </c>
    </row>
    <row r="61" spans="1:3">
      <c r="A61" s="1">
        <v>2004</v>
      </c>
      <c r="B61" s="1">
        <f>B60*POWER(B$62/B$55, 1/7)</f>
        <v>3.5141138193394061</v>
      </c>
    </row>
    <row r="62" spans="1:3">
      <c r="A62" s="1">
        <v>2005</v>
      </c>
      <c r="B62" s="1">
        <v>3.5</v>
      </c>
    </row>
    <row r="63" spans="1:3">
      <c r="A63" s="1">
        <v>2006</v>
      </c>
      <c r="B63" s="1">
        <f>B62*POWER(B$62/B$55,1/7)</f>
        <v>3.485942866330606</v>
      </c>
    </row>
    <row r="64" spans="1:3">
      <c r="A64" s="1">
        <v>2007</v>
      </c>
      <c r="B64" s="1">
        <f>B63*POWER(B$62/B$55,1/7)</f>
        <v>3.4719421906632117</v>
      </c>
    </row>
    <row r="65" spans="1:2">
      <c r="A65" s="1">
        <v>2008</v>
      </c>
      <c r="B65" s="1">
        <f>B64*POWER(B$62/B$55,1/7)</f>
        <v>3.4579977462441942</v>
      </c>
    </row>
    <row r="66" spans="1:2">
      <c r="A66" s="1">
        <v>2009</v>
      </c>
      <c r="B66" s="1">
        <f>B65*POWER(B$62/B$55,1/7)</f>
        <v>3.4441093072306459</v>
      </c>
    </row>
    <row r="67" spans="1:2">
      <c r="A67" s="1">
        <v>2010</v>
      </c>
      <c r="B67" s="1">
        <f>B66*POWER(B$62/B$55,1/7)</f>
        <v>3.4302766486867187</v>
      </c>
    </row>
    <row r="68" spans="1:2">
      <c r="A68" s="1">
        <v>2011</v>
      </c>
      <c r="B68" s="1">
        <f>B67*POWER(B$62/B$55,1/7)</f>
        <v>3.4164995465799786</v>
      </c>
    </row>
    <row r="69" spans="1:2">
      <c r="A69" s="1">
        <v>2012</v>
      </c>
      <c r="B69" s="1">
        <f>B68*POWER(B$62/B$55,1/7)</f>
        <v>3.4027777777777786</v>
      </c>
    </row>
    <row r="70" spans="1:2">
      <c r="A70" s="1">
        <v>2013</v>
      </c>
      <c r="B70" s="1">
        <f>B69*POWER(B$62/B$55,1/7)</f>
        <v>3.3891111200436455</v>
      </c>
    </row>
    <row r="71" spans="1:2">
      <c r="A71" s="1">
        <v>2014</v>
      </c>
      <c r="B71" s="1">
        <f>B70*POWER(B$62/B$55,1/7)</f>
        <v>3.3754993520336787</v>
      </c>
    </row>
  </sheetData>
  <mergeCells count="2">
    <mergeCell ref="A43:K43"/>
    <mergeCell ref="A44:K44"/>
  </mergeCells>
  <pageMargins left="0.74803149606299213" right="0.74803149606299213" top="0.98425196850393704" bottom="0.98425196850393704" header="0.51181102362204722" footer="0.51181102362204722"/>
  <pageSetup scale="63" orientation="landscape" r:id="rId1"/>
  <headerFooter alignWithMargins="0"/>
</worksheet>
</file>

<file path=xl/worksheets/sheet26.xml><?xml version="1.0" encoding="utf-8"?>
<worksheet xmlns="http://schemas.openxmlformats.org/spreadsheetml/2006/main" xmlns:r="http://schemas.openxmlformats.org/officeDocument/2006/relationships">
  <dimension ref="A1:K71"/>
  <sheetViews>
    <sheetView view="pageBreakPreview" topLeftCell="A43" zoomScaleSheetLayoutView="100" workbookViewId="0">
      <selection activeCell="O54" sqref="O54"/>
    </sheetView>
  </sheetViews>
  <sheetFormatPr defaultRowHeight="12.75"/>
  <cols>
    <col min="1" max="1" width="9.375" style="1" customWidth="1"/>
    <col min="2" max="11" width="12" style="1" customWidth="1"/>
    <col min="12" max="16" width="9" style="1"/>
    <col min="17" max="17" width="9" style="1" customWidth="1"/>
    <col min="18" max="16384" width="9" style="1"/>
  </cols>
  <sheetData>
    <row r="1" spans="1:11" ht="24" customHeight="1">
      <c r="A1" s="1" t="s">
        <v>624</v>
      </c>
    </row>
    <row r="2" spans="1:11" s="3" customFormat="1" ht="25.5">
      <c r="B2" s="3" t="s">
        <v>595</v>
      </c>
      <c r="C2" s="3" t="s">
        <v>596</v>
      </c>
      <c r="D2" s="3" t="s">
        <v>615</v>
      </c>
      <c r="E2" s="3" t="s">
        <v>597</v>
      </c>
      <c r="F2" s="3" t="s">
        <v>598</v>
      </c>
      <c r="G2" s="3" t="s">
        <v>599</v>
      </c>
      <c r="H2" s="3" t="s">
        <v>600</v>
      </c>
      <c r="I2" s="3" t="s">
        <v>600</v>
      </c>
      <c r="J2" s="3" t="s">
        <v>601</v>
      </c>
      <c r="K2" s="3" t="s">
        <v>602</v>
      </c>
    </row>
    <row r="3" spans="1:11" ht="37.5" customHeight="1">
      <c r="B3" s="1" t="s">
        <v>603</v>
      </c>
      <c r="C3" s="1" t="s">
        <v>603</v>
      </c>
      <c r="D3" s="1" t="s">
        <v>616</v>
      </c>
      <c r="E3" s="1" t="s">
        <v>604</v>
      </c>
      <c r="F3" s="1" t="s">
        <v>605</v>
      </c>
      <c r="G3" s="1" t="s">
        <v>996</v>
      </c>
      <c r="H3" s="1" t="s">
        <v>606</v>
      </c>
      <c r="I3" s="1" t="s">
        <v>997</v>
      </c>
      <c r="J3" s="1" t="s">
        <v>607</v>
      </c>
      <c r="K3" s="1" t="s">
        <v>999</v>
      </c>
    </row>
    <row r="4" spans="1:11" ht="13.5" customHeight="1">
      <c r="B4" s="1" t="s">
        <v>82</v>
      </c>
      <c r="C4" s="1" t="s">
        <v>83</v>
      </c>
      <c r="D4" s="1" t="s">
        <v>84</v>
      </c>
      <c r="E4" s="1" t="s">
        <v>85</v>
      </c>
      <c r="F4" s="1" t="s">
        <v>86</v>
      </c>
      <c r="G4" s="1" t="s">
        <v>87</v>
      </c>
      <c r="H4" s="1" t="s">
        <v>617</v>
      </c>
      <c r="I4" s="1" t="s">
        <v>650</v>
      </c>
      <c r="J4" s="1" t="s">
        <v>106</v>
      </c>
      <c r="K4" s="1" t="s">
        <v>649</v>
      </c>
    </row>
    <row r="5" spans="1:11">
      <c r="A5" s="1">
        <v>1981</v>
      </c>
      <c r="B5" s="4">
        <f>'a1'!BB8/1000</f>
        <v>975.75900000000001</v>
      </c>
      <c r="C5" s="4">
        <v>709.1</v>
      </c>
      <c r="D5" s="9">
        <f>C5/'a5-1'!C15*100</f>
        <v>3.7689216770133509</v>
      </c>
      <c r="E5" s="4">
        <v>833</v>
      </c>
      <c r="F5" s="15">
        <v>4.2533013205282115</v>
      </c>
      <c r="G5" s="15">
        <f t="shared" ref="G5:G16" si="0">F5/J5*$J$31</f>
        <v>9.6408163265306133</v>
      </c>
      <c r="H5" s="4">
        <v>3543</v>
      </c>
      <c r="I5" s="4">
        <f t="shared" ref="I5:I36" si="1">H5/J5*$J$31</f>
        <v>8030.8</v>
      </c>
      <c r="J5" s="9">
        <f>'a1'!AX8</f>
        <v>49.5</v>
      </c>
      <c r="K5" s="4">
        <f t="shared" ref="K5:K32" si="2">I5/B5*1000</f>
        <v>8230.3109681796432</v>
      </c>
    </row>
    <row r="6" spans="1:11">
      <c r="A6" s="1">
        <v>1982</v>
      </c>
      <c r="B6" s="4">
        <f>'a1'!BB9/1000</f>
        <v>986.58199999999999</v>
      </c>
      <c r="C6" s="4">
        <v>718.6</v>
      </c>
      <c r="D6" s="9">
        <f>C6/'a5-1'!C16*100</f>
        <v>3.7616340546708962</v>
      </c>
      <c r="E6" s="4">
        <v>832.16700000000003</v>
      </c>
      <c r="F6" s="21">
        <f>POWER(F$10/F$5,1/5)*F5</f>
        <v>4.4260920441733393</v>
      </c>
      <c r="G6" s="15">
        <f t="shared" si="0"/>
        <v>9.1964356917823835</v>
      </c>
      <c r="H6" s="4">
        <v>3684.2751836084321</v>
      </c>
      <c r="I6" s="4">
        <f t="shared" si="1"/>
        <v>7655.1051037197421</v>
      </c>
      <c r="J6" s="9">
        <f>'a1'!AX9</f>
        <v>54</v>
      </c>
      <c r="K6" s="4">
        <f t="shared" si="2"/>
        <v>7759.2182947993597</v>
      </c>
    </row>
    <row r="7" spans="1:11">
      <c r="A7" s="1">
        <v>1983</v>
      </c>
      <c r="B7" s="4">
        <f>'a1'!BB10/1000</f>
        <v>1001.249</v>
      </c>
      <c r="C7" s="4">
        <v>729.2</v>
      </c>
      <c r="D7" s="9">
        <f>C7/'a5-1'!C17*100</f>
        <v>3.7675019374838548</v>
      </c>
      <c r="E7" s="4">
        <v>831.334833</v>
      </c>
      <c r="F7" s="21">
        <f>POWER(F$10/F$5,1/5)*F6</f>
        <v>4.6059024054899638</v>
      </c>
      <c r="G7" s="15">
        <f t="shared" si="0"/>
        <v>9.0031750852957142</v>
      </c>
      <c r="H7" s="4">
        <v>3831.1836377513259</v>
      </c>
      <c r="I7" s="4">
        <f t="shared" si="1"/>
        <v>7488.8293406916164</v>
      </c>
      <c r="J7" s="9">
        <f>'a1'!AX10</f>
        <v>57.4</v>
      </c>
      <c r="K7" s="4">
        <f t="shared" si="2"/>
        <v>7479.4874608530108</v>
      </c>
    </row>
    <row r="8" spans="1:11">
      <c r="A8" s="1">
        <v>1984</v>
      </c>
      <c r="B8" s="4">
        <f>'a1'!BB11/1000</f>
        <v>1014.615</v>
      </c>
      <c r="C8" s="4">
        <v>739.8</v>
      </c>
      <c r="D8" s="9">
        <f>C8/'a5-1'!C18*100</f>
        <v>3.7748942488736033</v>
      </c>
      <c r="E8" s="4">
        <v>830.50349816699998</v>
      </c>
      <c r="F8" s="21">
        <f>POWER(F$10/F$5,1/5)*F7</f>
        <v>4.7930175778485049</v>
      </c>
      <c r="G8" s="15">
        <f t="shared" si="0"/>
        <v>8.9929192681371628</v>
      </c>
      <c r="H8" s="4">
        <v>3983.9499860044843</v>
      </c>
      <c r="I8" s="4">
        <f t="shared" si="1"/>
        <v>7474.9028165502214</v>
      </c>
      <c r="J8" s="9">
        <f>'a1'!AX11</f>
        <v>59.8</v>
      </c>
      <c r="K8" s="4">
        <f t="shared" si="2"/>
        <v>7367.230739295419</v>
      </c>
    </row>
    <row r="9" spans="1:11">
      <c r="A9" s="1">
        <v>1985</v>
      </c>
      <c r="B9" s="4">
        <f>'a1'!BB12/1000</f>
        <v>1024.9280000000001</v>
      </c>
      <c r="C9" s="4">
        <v>747.2</v>
      </c>
      <c r="D9" s="9">
        <f>C9/'a5-1'!C19*100</f>
        <v>3.7655975971133113</v>
      </c>
      <c r="E9" s="4">
        <v>829.67299466883298</v>
      </c>
      <c r="F9" s="21">
        <f>POWER(F$10/F$5,1/5)*F8</f>
        <v>4.9877343198115245</v>
      </c>
      <c r="G9" s="15">
        <f t="shared" si="0"/>
        <v>9.0261901723040818</v>
      </c>
      <c r="H9" s="4">
        <v>4142.8078086857131</v>
      </c>
      <c r="I9" s="4">
        <f t="shared" si="1"/>
        <v>7497.1457441054354</v>
      </c>
      <c r="J9" s="9">
        <f>'a1'!AX12</f>
        <v>62</v>
      </c>
      <c r="K9" s="4">
        <f t="shared" si="2"/>
        <v>7314.8023510972816</v>
      </c>
    </row>
    <row r="10" spans="1:11">
      <c r="A10" s="1">
        <v>1986</v>
      </c>
      <c r="B10" s="4">
        <f>'a1'!BB13/1000</f>
        <v>1028.7170000000001</v>
      </c>
      <c r="C10" s="4">
        <v>750.5</v>
      </c>
      <c r="D10" s="9">
        <f>C10/'a5-1'!C20*100</f>
        <v>3.7350944598172515</v>
      </c>
      <c r="E10" s="4">
        <v>830</v>
      </c>
      <c r="F10" s="15">
        <v>5.1903614457831324</v>
      </c>
      <c r="G10" s="15">
        <f t="shared" si="0"/>
        <v>9.1422065026195831</v>
      </c>
      <c r="H10" s="4">
        <v>4308</v>
      </c>
      <c r="I10" s="4">
        <f t="shared" si="1"/>
        <v>7588.0313971742553</v>
      </c>
      <c r="J10" s="9">
        <f>'a1'!AX13</f>
        <v>63.7</v>
      </c>
      <c r="K10" s="4">
        <f t="shared" si="2"/>
        <v>7376.2088088116116</v>
      </c>
    </row>
    <row r="11" spans="1:11">
      <c r="A11" s="1">
        <v>1987</v>
      </c>
      <c r="B11" s="4">
        <f>'a1'!BB14/1000</f>
        <v>1032.799</v>
      </c>
      <c r="C11" s="4">
        <v>752.3</v>
      </c>
      <c r="D11" s="9">
        <f>C11/'a5-1'!C21*100</f>
        <v>3.6971510853593208</v>
      </c>
      <c r="E11" s="4">
        <v>835.81</v>
      </c>
      <c r="F11" s="21">
        <f>POWER(F$16/F$10,1/6)*F10</f>
        <v>5.488649978080363</v>
      </c>
      <c r="G11" s="15">
        <f t="shared" si="0"/>
        <v>9.2189599931230042</v>
      </c>
      <c r="H11" s="4">
        <v>4587.0481340901488</v>
      </c>
      <c r="I11" s="4">
        <f t="shared" si="1"/>
        <v>7704.5928240256699</v>
      </c>
      <c r="J11" s="9">
        <f>'a1'!AX14</f>
        <v>66.8</v>
      </c>
      <c r="K11" s="4">
        <f t="shared" si="2"/>
        <v>7459.9150696560218</v>
      </c>
    </row>
    <row r="12" spans="1:11">
      <c r="A12" s="1">
        <v>1988</v>
      </c>
      <c r="B12" s="4">
        <f>'a1'!BB15/1000</f>
        <v>1028.2249999999999</v>
      </c>
      <c r="C12" s="4">
        <v>748.9</v>
      </c>
      <c r="D12" s="9">
        <f>C12/'a5-1'!C22*100</f>
        <v>3.6332851418092194</v>
      </c>
      <c r="E12" s="4">
        <v>841.66066999999987</v>
      </c>
      <c r="F12" s="21">
        <f>POWER(F$16/F$10,1/6)*F11</f>
        <v>5.8040810638258362</v>
      </c>
      <c r="G12" s="15">
        <f t="shared" si="0"/>
        <v>9.3297692745166021</v>
      </c>
      <c r="H12" s="4">
        <v>4884.1714448607045</v>
      </c>
      <c r="I12" s="4">
        <f t="shared" si="1"/>
        <v>7851.06068930331</v>
      </c>
      <c r="J12" s="9">
        <f>'a1'!AX15</f>
        <v>69.8</v>
      </c>
      <c r="K12" s="4">
        <f t="shared" si="2"/>
        <v>7635.5473649282121</v>
      </c>
    </row>
    <row r="13" spans="1:11">
      <c r="A13" s="1">
        <v>1989</v>
      </c>
      <c r="B13" s="4">
        <f>'a1'!BB16/1000</f>
        <v>1019.439</v>
      </c>
      <c r="C13" s="4">
        <v>741.9</v>
      </c>
      <c r="D13" s="9">
        <f>C13/'a5-1'!C23*100</f>
        <v>3.5500155513553602</v>
      </c>
      <c r="E13" s="4">
        <v>847.55229468999983</v>
      </c>
      <c r="F13" s="21">
        <f>POWER(F$16/F$10,1/6)*F12</f>
        <v>6.1376398804799885</v>
      </c>
      <c r="G13" s="15">
        <f t="shared" si="0"/>
        <v>9.4464087049362782</v>
      </c>
      <c r="H13" s="4">
        <v>5200.5407411152928</v>
      </c>
      <c r="I13" s="4">
        <f t="shared" si="1"/>
        <v>8004.1244328276516</v>
      </c>
      <c r="J13" s="9">
        <f>'a1'!AX16</f>
        <v>72.900000000000006</v>
      </c>
      <c r="K13" s="4">
        <f t="shared" si="2"/>
        <v>7851.4991410252624</v>
      </c>
    </row>
    <row r="14" spans="1:11">
      <c r="A14" s="1">
        <v>1990</v>
      </c>
      <c r="B14" s="4">
        <f>'a1'!BB17/1000</f>
        <v>1007.727</v>
      </c>
      <c r="C14" s="4">
        <v>733.8</v>
      </c>
      <c r="D14" s="9">
        <f>C14/'a5-1'!C24*100</f>
        <v>3.4589223510113265</v>
      </c>
      <c r="E14" s="4">
        <v>853.48516075282976</v>
      </c>
      <c r="F14" s="21">
        <f>POWER(F$16/F$10,1/6)*F13</f>
        <v>6.490368223359603</v>
      </c>
      <c r="G14" s="15">
        <f t="shared" si="0"/>
        <v>9.5818330876440463</v>
      </c>
      <c r="H14" s="4">
        <v>5537.4026701004414</v>
      </c>
      <c r="I14" s="4">
        <f t="shared" si="1"/>
        <v>8174.9549945430208</v>
      </c>
      <c r="J14" s="9">
        <f>'a1'!AX17</f>
        <v>76</v>
      </c>
      <c r="K14" s="4">
        <f t="shared" si="2"/>
        <v>8112.2714728721376</v>
      </c>
    </row>
    <row r="15" spans="1:11">
      <c r="A15" s="1">
        <v>1991</v>
      </c>
      <c r="B15" s="4">
        <f>'a1'!BB18/1000</f>
        <v>1002.713</v>
      </c>
      <c r="C15" s="4">
        <v>731.5</v>
      </c>
      <c r="D15" s="9">
        <f>C15/'a5-1'!C25*100</f>
        <v>3.3970640821425424</v>
      </c>
      <c r="E15" s="4">
        <v>859.45955687809942</v>
      </c>
      <c r="F15" s="21">
        <f>POWER(F$16/F$10,1/6)*F14</f>
        <v>6.8633677594492157</v>
      </c>
      <c r="G15" s="15">
        <f t="shared" si="0"/>
        <v>9.6258732826275253</v>
      </c>
      <c r="H15" s="4">
        <v>5896.0846298955521</v>
      </c>
      <c r="I15" s="4">
        <f t="shared" si="1"/>
        <v>8269.2586934285118</v>
      </c>
      <c r="J15" s="9">
        <f>'a1'!AX18</f>
        <v>80</v>
      </c>
      <c r="K15" s="4">
        <f t="shared" si="2"/>
        <v>8246.8848947091665</v>
      </c>
    </row>
    <row r="16" spans="1:11">
      <c r="A16" s="1">
        <v>1992</v>
      </c>
      <c r="B16" s="4">
        <f>'a1'!BB19/1000</f>
        <v>1003.995</v>
      </c>
      <c r="C16" s="4">
        <v>732.5</v>
      </c>
      <c r="D16" s="9">
        <f>C16/'a5-1'!C26*100</f>
        <v>3.3569811459106695</v>
      </c>
      <c r="E16" s="4">
        <v>865</v>
      </c>
      <c r="F16" s="15">
        <v>7.2578034682080927</v>
      </c>
      <c r="G16" s="15">
        <f t="shared" si="0"/>
        <v>10.078286499170149</v>
      </c>
      <c r="H16" s="4">
        <v>6278</v>
      </c>
      <c r="I16" s="4">
        <f t="shared" si="1"/>
        <v>8717.7178217821784</v>
      </c>
      <c r="J16" s="9">
        <f>'a1'!AX19</f>
        <v>80.8</v>
      </c>
      <c r="K16" s="4">
        <f t="shared" si="2"/>
        <v>8683.0291204459954</v>
      </c>
    </row>
    <row r="17" spans="1:11">
      <c r="A17" s="1">
        <v>1993</v>
      </c>
      <c r="B17" s="4">
        <f>'a1'!BB20/1000</f>
        <v>1006.9</v>
      </c>
      <c r="C17" s="4">
        <v>735.2</v>
      </c>
      <c r="D17" s="9">
        <f>C17/'a5-1'!C27*100</f>
        <v>3.327765933852052</v>
      </c>
      <c r="E17" s="4">
        <f>E16*POWER(E$22/E$16, 1/6)</f>
        <v>883.67372366901532</v>
      </c>
      <c r="F17" s="15">
        <f t="shared" ref="F17:F36" si="3">G17*J17/100</f>
        <v>8.3539816714362765</v>
      </c>
      <c r="G17" s="15">
        <f>G16*('a5-1'!D81/'a5-1'!D80)</f>
        <v>10.028789521532143</v>
      </c>
      <c r="H17" s="4">
        <f>E17*F17</f>
        <v>7382.1940910607991</v>
      </c>
      <c r="I17" s="4">
        <f t="shared" si="1"/>
        <v>9943.3634695920973</v>
      </c>
      <c r="J17" s="9">
        <f>'a1'!AX20</f>
        <v>83.3</v>
      </c>
      <c r="K17" s="4">
        <f t="shared" si="2"/>
        <v>9875.2244210865992</v>
      </c>
    </row>
    <row r="18" spans="1:11">
      <c r="A18" s="1">
        <v>1994</v>
      </c>
      <c r="B18" s="4">
        <f>'a1'!BB21/1000</f>
        <v>1009.575</v>
      </c>
      <c r="C18" s="4">
        <v>738.7</v>
      </c>
      <c r="D18" s="9">
        <f>C18/'a5-1'!C28*100</f>
        <v>3.3025299874372425</v>
      </c>
      <c r="E18" s="19">
        <f>E17*POWER(E$22/E$16, 1/6)</f>
        <v>902.75057792261646</v>
      </c>
      <c r="F18" s="15">
        <f t="shared" si="3"/>
        <v>8.516570760220425</v>
      </c>
      <c r="G18" s="15">
        <f>G17*('a5-1'!D82/'a5-1'!D81)</f>
        <v>10.04312589648635</v>
      </c>
      <c r="H18" s="4">
        <f t="shared" ref="H18:H31" si="4">E18*F18</f>
        <v>7688.3391757078452</v>
      </c>
      <c r="I18" s="4">
        <f t="shared" si="1"/>
        <v>10172.543107481371</v>
      </c>
      <c r="J18" s="9">
        <f>'a1'!AX21</f>
        <v>84.8</v>
      </c>
      <c r="K18" s="4">
        <f t="shared" si="2"/>
        <v>10076.064787144462</v>
      </c>
    </row>
    <row r="19" spans="1:11">
      <c r="A19" s="1">
        <v>1995</v>
      </c>
      <c r="B19" s="4">
        <f>'a1'!BB22/1000</f>
        <v>1014.187</v>
      </c>
      <c r="C19" s="4">
        <v>743.6</v>
      </c>
      <c r="D19" s="9">
        <f>C19/'a5-1'!C29*100</f>
        <v>3.2815533980582527</v>
      </c>
      <c r="E19" s="19">
        <f>E18*POWER(E$22/E$16, 1/6)</f>
        <v>922.23926559217807</v>
      </c>
      <c r="F19" s="15">
        <f t="shared" si="3"/>
        <v>8.6311509741706143</v>
      </c>
      <c r="G19" s="15">
        <f>G18*('a5-1'!D83/'a5-1'!D82)</f>
        <v>9.9897580719567287</v>
      </c>
      <c r="H19" s="4">
        <f t="shared" si="4"/>
        <v>7959.9863356343194</v>
      </c>
      <c r="I19" s="4">
        <f t="shared" si="1"/>
        <v>10336.926699747344</v>
      </c>
      <c r="J19" s="9">
        <f>'a1'!AX22</f>
        <v>86.4</v>
      </c>
      <c r="K19" s="4">
        <f t="shared" si="2"/>
        <v>10192.328140419217</v>
      </c>
    </row>
    <row r="20" spans="1:11">
      <c r="A20" s="1">
        <v>1996</v>
      </c>
      <c r="B20" s="4">
        <f>'a1'!BB23/1000</f>
        <v>1018.9450000000001</v>
      </c>
      <c r="C20" s="4">
        <v>744.9</v>
      </c>
      <c r="D20" s="9">
        <f>C20/'a5-1'!C30*100</f>
        <v>3.2444086325921733</v>
      </c>
      <c r="E20" s="19">
        <f>E19*POWER(E$22/E$16, 1/6)</f>
        <v>942.14867738684154</v>
      </c>
      <c r="F20" s="15">
        <f t="shared" si="3"/>
        <v>8.7684950584469465</v>
      </c>
      <c r="G20" s="15">
        <f>G19*('a5-1'!D84/'a5-1'!D83)</f>
        <v>9.9528888291111777</v>
      </c>
      <c r="H20" s="4">
        <f t="shared" si="4"/>
        <v>8261.2260219888467</v>
      </c>
      <c r="I20" s="4">
        <f t="shared" si="1"/>
        <v>10521.10737420146</v>
      </c>
      <c r="J20" s="9">
        <f>'a1'!AX23</f>
        <v>88.1</v>
      </c>
      <c r="K20" s="4">
        <f t="shared" si="2"/>
        <v>10325.490948188037</v>
      </c>
    </row>
    <row r="21" spans="1:11">
      <c r="A21" s="1">
        <v>1997</v>
      </c>
      <c r="B21" s="4">
        <f>'a1'!BB24/1000</f>
        <v>1017.902</v>
      </c>
      <c r="C21" s="4">
        <v>746.3</v>
      </c>
      <c r="D21" s="9">
        <f>C21/'a5-1'!C31*100</f>
        <v>3.2103481354342769</v>
      </c>
      <c r="E21" s="19">
        <f>E20*POWER(E$22/E$16, 1/6)</f>
        <v>962.48789594944276</v>
      </c>
      <c r="F21" s="15">
        <f t="shared" si="3"/>
        <v>9.0537371012682719</v>
      </c>
      <c r="G21" s="15">
        <f>G20*('a5-1'!D85/'a5-1'!D84)</f>
        <v>10.149929485726762</v>
      </c>
      <c r="H21" s="4">
        <f t="shared" si="4"/>
        <v>8714.112373079106</v>
      </c>
      <c r="I21" s="4">
        <f t="shared" si="1"/>
        <v>10961.024756272149</v>
      </c>
      <c r="J21" s="9">
        <f>'a1'!AX24</f>
        <v>89.2</v>
      </c>
      <c r="K21" s="4">
        <f t="shared" si="2"/>
        <v>10768.251517604001</v>
      </c>
    </row>
    <row r="22" spans="1:11">
      <c r="A22" s="1">
        <v>1998</v>
      </c>
      <c r="B22" s="4">
        <f>'a1'!BB25/1000</f>
        <v>1017.332</v>
      </c>
      <c r="C22" s="4">
        <v>748.3</v>
      </c>
      <c r="D22" s="9">
        <f>C22/'a5-1'!C32*100</f>
        <v>3.1821293858996325</v>
      </c>
      <c r="E22" s="4">
        <f>C22*C55*365/1000</f>
        <v>983.26620000000003</v>
      </c>
      <c r="F22" s="15">
        <f t="shared" si="3"/>
        <v>9.4019128719527529</v>
      </c>
      <c r="G22" s="15">
        <f>G21*('a5-1'!D86/'a5-1'!D85)</f>
        <v>10.400346097292868</v>
      </c>
      <c r="H22" s="4">
        <f t="shared" si="4"/>
        <v>9244.5831423360705</v>
      </c>
      <c r="I22" s="4">
        <f t="shared" si="1"/>
        <v>11473.918457633928</v>
      </c>
      <c r="J22" s="9">
        <f>'a1'!AX25</f>
        <v>90.4</v>
      </c>
      <c r="K22" s="4">
        <f t="shared" si="2"/>
        <v>11278.440526429848</v>
      </c>
    </row>
    <row r="23" spans="1:11">
      <c r="A23" s="1">
        <v>1999</v>
      </c>
      <c r="B23" s="4">
        <f>'a1'!BB26/1000</f>
        <v>1014.524</v>
      </c>
      <c r="C23" s="4">
        <v>748.6</v>
      </c>
      <c r="D23" s="9">
        <f>C23/'a5-1'!C33*100</f>
        <v>3.1478382265131577</v>
      </c>
      <c r="E23" s="4">
        <f>C23*C56*365/1000</f>
        <v>975.66103690823206</v>
      </c>
      <c r="F23" s="15">
        <f t="shared" si="3"/>
        <v>9.6113319763840792</v>
      </c>
      <c r="G23" s="15">
        <f>G22*('a5-1'!D87/'a5-1'!D86)</f>
        <v>10.447099974330522</v>
      </c>
      <c r="H23" s="4">
        <f t="shared" si="4"/>
        <v>9377.402122148138</v>
      </c>
      <c r="I23" s="4">
        <f t="shared" si="1"/>
        <v>11436.353457663272</v>
      </c>
      <c r="J23" s="9">
        <f>'a1'!AX26</f>
        <v>92</v>
      </c>
      <c r="K23" s="4">
        <f t="shared" si="2"/>
        <v>11272.629782699347</v>
      </c>
    </row>
    <row r="24" spans="1:11">
      <c r="A24" s="1">
        <v>2000</v>
      </c>
      <c r="B24" s="4">
        <f>'a1'!BB27/1000</f>
        <v>1007.5650000000001</v>
      </c>
      <c r="C24" s="4">
        <v>746.7</v>
      </c>
      <c r="D24" s="9">
        <f>C24/'a5-1'!C34*100</f>
        <v>3.0996650020548202</v>
      </c>
      <c r="E24" s="4">
        <f>C24*C57*365/1000</f>
        <v>965.2705673577093</v>
      </c>
      <c r="F24" s="15">
        <f t="shared" si="3"/>
        <v>10.164819592432885</v>
      </c>
      <c r="G24" s="15">
        <f>G23*('a5-1'!D88/'a5-1'!D87)</f>
        <v>10.767817364865344</v>
      </c>
      <c r="H24" s="4">
        <f t="shared" si="4"/>
        <v>9811.801175076449</v>
      </c>
      <c r="I24" s="4">
        <f t="shared" si="1"/>
        <v>11661.90775258027</v>
      </c>
      <c r="J24" s="9">
        <f>'a1'!AX27</f>
        <v>94.4</v>
      </c>
      <c r="K24" s="4">
        <f t="shared" si="2"/>
        <v>11574.347811387126</v>
      </c>
    </row>
    <row r="25" spans="1:11">
      <c r="A25" s="1">
        <v>2001</v>
      </c>
      <c r="B25" s="4">
        <f>'a1'!BB28/1000</f>
        <v>1000.239</v>
      </c>
      <c r="C25" s="4">
        <v>741.8</v>
      </c>
      <c r="D25" s="9">
        <f>C25/'a5-1'!C35*100</f>
        <v>3.0377486752336256</v>
      </c>
      <c r="E25" s="4">
        <f>C25*C58*365/1000</f>
        <v>951.13796158891807</v>
      </c>
      <c r="F25" s="15">
        <f t="shared" si="3"/>
        <v>10.522694189992009</v>
      </c>
      <c r="G25" s="15">
        <f>G24*('a5-1'!D89/'a5-1'!D88)</f>
        <v>10.825817067893015</v>
      </c>
      <c r="H25" s="4">
        <f t="shared" si="4"/>
        <v>10008.533902292551</v>
      </c>
      <c r="I25" s="4">
        <f t="shared" si="1"/>
        <v>11553.060739066093</v>
      </c>
      <c r="J25" s="9">
        <f>'a1'!AX28</f>
        <v>97.2</v>
      </c>
      <c r="K25" s="4">
        <f t="shared" si="2"/>
        <v>11550.300217314154</v>
      </c>
    </row>
    <row r="26" spans="1:11">
      <c r="A26" s="1">
        <v>2002</v>
      </c>
      <c r="B26" s="4">
        <f>'a1'!BB29/1000</f>
        <v>996.81600000000003</v>
      </c>
      <c r="C26" s="4">
        <v>741.5</v>
      </c>
      <c r="D26" s="9">
        <f>C26/'a5-1'!C36*100</f>
        <v>2.993709777702414</v>
      </c>
      <c r="E26" s="4">
        <f>C26*C59*365/1000</f>
        <v>943.02154613765572</v>
      </c>
      <c r="F26" s="15">
        <f t="shared" si="3"/>
        <v>10.830635332400941</v>
      </c>
      <c r="G26" s="15">
        <f>G25*('a5-1'!D90/'a5-1'!D89)</f>
        <v>10.830635332400941</v>
      </c>
      <c r="H26" s="4">
        <f t="shared" si="4"/>
        <v>10213.522476813858</v>
      </c>
      <c r="I26" s="4">
        <f t="shared" si="1"/>
        <v>11459.572218985149</v>
      </c>
      <c r="J26" s="9">
        <f>'a1'!AX29</f>
        <v>100</v>
      </c>
      <c r="K26" s="4">
        <f t="shared" si="2"/>
        <v>11496.176043507678</v>
      </c>
    </row>
    <row r="27" spans="1:11">
      <c r="A27" s="1">
        <v>2003</v>
      </c>
      <c r="B27" s="4">
        <f>'a1'!BB30/1000</f>
        <v>996.43100000000004</v>
      </c>
      <c r="C27" s="4">
        <v>743.5</v>
      </c>
      <c r="D27" s="9">
        <f>C27/'a5-1'!C37*100</f>
        <v>2.964525376895442</v>
      </c>
      <c r="E27" s="4">
        <f>C27*C60*365/1000</f>
        <v>937.8755342509196</v>
      </c>
      <c r="F27" s="15">
        <f t="shared" si="3"/>
        <v>11.117807905254383</v>
      </c>
      <c r="G27" s="15">
        <f>G26*('a5-1'!D91/'a5-1'!D90)</f>
        <v>10.867847414715918</v>
      </c>
      <c r="H27" s="4">
        <f t="shared" si="4"/>
        <v>10427.120028839552</v>
      </c>
      <c r="I27" s="4">
        <f t="shared" si="1"/>
        <v>11436.196160662736</v>
      </c>
      <c r="J27" s="9">
        <f>'a1'!AX30</f>
        <v>102.3</v>
      </c>
      <c r="K27" s="4">
        <f t="shared" si="2"/>
        <v>11477.158138057461</v>
      </c>
    </row>
    <row r="28" spans="1:11">
      <c r="A28" s="1">
        <v>2004</v>
      </c>
      <c r="B28" s="4">
        <f>'a1'!BB31/1000</f>
        <v>997.31200000000001</v>
      </c>
      <c r="C28" s="4">
        <v>747</v>
      </c>
      <c r="D28" s="9">
        <f>C28/'a5-1'!C38*100</f>
        <v>2.9400073205001558</v>
      </c>
      <c r="E28" s="4">
        <f>C28*C61*365/1000</f>
        <v>934.62761669816348</v>
      </c>
      <c r="F28" s="15">
        <f t="shared" si="3"/>
        <v>11.465897012533164</v>
      </c>
      <c r="G28" s="15">
        <f>G27*('a5-1'!D92/'a5-1'!D91)</f>
        <v>10.961660623836678</v>
      </c>
      <c r="H28" s="4">
        <f t="shared" si="4"/>
        <v>10716.343998130464</v>
      </c>
      <c r="I28" s="4">
        <f t="shared" si="1"/>
        <v>11494.969374667668</v>
      </c>
      <c r="J28" s="9">
        <f>'a1'!AX31</f>
        <v>104.6</v>
      </c>
      <c r="K28" s="4">
        <f t="shared" si="2"/>
        <v>11525.951131308626</v>
      </c>
    </row>
    <row r="29" spans="1:11">
      <c r="A29" s="1">
        <v>2005</v>
      </c>
      <c r="B29" s="4">
        <f>'a1'!BB32/1000</f>
        <v>993.52300000000002</v>
      </c>
      <c r="C29" s="4">
        <v>747.8</v>
      </c>
      <c r="D29" s="9">
        <f>C29/'a5-1'!C39*100</f>
        <v>2.9035477019728435</v>
      </c>
      <c r="E29" s="4">
        <f>C29*C62*365/1000</f>
        <v>928.01980000000003</v>
      </c>
      <c r="F29" s="15">
        <f t="shared" si="3"/>
        <v>11.992067336977639</v>
      </c>
      <c r="G29" s="15">
        <f>G28*('a5-1'!D93/'a5-1'!D92)</f>
        <v>11.218023701569352</v>
      </c>
      <c r="H29" s="4">
        <f t="shared" si="4"/>
        <v>11128.875931648521</v>
      </c>
      <c r="I29" s="4">
        <f t="shared" si="1"/>
        <v>11680.634981580581</v>
      </c>
      <c r="J29" s="9">
        <f>'a1'!AX32</f>
        <v>106.9</v>
      </c>
      <c r="K29" s="4">
        <f t="shared" si="2"/>
        <v>11756.783669407332</v>
      </c>
    </row>
    <row r="30" spans="1:11">
      <c r="A30" s="1">
        <v>2006</v>
      </c>
      <c r="B30" s="4">
        <f>'a1'!BB33/1000</f>
        <v>992.30200000000002</v>
      </c>
      <c r="C30" s="4">
        <v>749.2</v>
      </c>
      <c r="D30" s="9">
        <f>C30/'a5-1'!C40*100</f>
        <v>2.8687943941337521</v>
      </c>
      <c r="E30" s="4">
        <f>C30*C63*365/1000</f>
        <v>922.19619070249689</v>
      </c>
      <c r="F30" s="15">
        <f t="shared" si="3"/>
        <v>12.610881458126753</v>
      </c>
      <c r="G30" s="15">
        <f>G29*('a5-1'!D94/'a5-1'!D93)</f>
        <v>11.55901141899794</v>
      </c>
      <c r="H30" s="4">
        <f t="shared" si="4"/>
        <v>11629.706842085241</v>
      </c>
      <c r="I30" s="4">
        <f t="shared" si="1"/>
        <v>11960.156807350726</v>
      </c>
      <c r="J30" s="9">
        <f>'a1'!AX33</f>
        <v>109.1</v>
      </c>
      <c r="K30" s="4">
        <f t="shared" si="2"/>
        <v>12052.940342104244</v>
      </c>
    </row>
    <row r="31" spans="1:11">
      <c r="A31" s="1">
        <v>2007</v>
      </c>
      <c r="B31" s="4">
        <f>'a1'!BB34/1000</f>
        <v>1002.048</v>
      </c>
      <c r="C31" s="4">
        <v>758.3</v>
      </c>
      <c r="D31" s="9">
        <f>C31/'a5-1'!C41*100</f>
        <v>2.8656511108507763</v>
      </c>
      <c r="E31" s="4">
        <f>C31*C64*365/1000</f>
        <v>925.80683978877175</v>
      </c>
      <c r="F31" s="15">
        <f t="shared" si="3"/>
        <v>13.131145740358921</v>
      </c>
      <c r="G31" s="15">
        <f>G30*('a5-1'!D95/'a5-1'!D94)</f>
        <v>11.703338449517753</v>
      </c>
      <c r="H31" s="4">
        <f t="shared" si="4"/>
        <v>12156.904540687485</v>
      </c>
      <c r="I31" s="4">
        <f t="shared" si="1"/>
        <v>12156.904540687485</v>
      </c>
      <c r="J31" s="9">
        <f>'a1'!AX34</f>
        <v>112.2</v>
      </c>
      <c r="K31" s="4">
        <f t="shared" si="2"/>
        <v>12132.058085727915</v>
      </c>
    </row>
    <row r="32" spans="1:11">
      <c r="A32" s="1">
        <v>2009</v>
      </c>
      <c r="B32" s="4">
        <f>'a1'!BB35/1000</f>
        <v>1017.346</v>
      </c>
      <c r="C32" s="4">
        <v>771.5</v>
      </c>
      <c r="D32" s="9">
        <f>C32/'a5-1'!C42*100</f>
        <v>2.876112792830408</v>
      </c>
      <c r="E32" s="4">
        <f>C32*C65*365/1000</f>
        <v>934.26274940980306</v>
      </c>
      <c r="F32" s="15">
        <f t="shared" si="3"/>
        <v>13.704447405041766</v>
      </c>
      <c r="G32" s="15">
        <f>G31*('a5-1'!D96/'a5-1'!D95)</f>
        <v>11.824372221778917</v>
      </c>
      <c r="H32" s="4">
        <f t="shared" ref="H32:H37" si="5">E32*F32</f>
        <v>12803.554711776362</v>
      </c>
      <c r="I32" s="4">
        <f t="shared" si="1"/>
        <v>12394.813103203691</v>
      </c>
      <c r="J32" s="9">
        <f>'a1'!AX35</f>
        <v>115.9</v>
      </c>
      <c r="K32" s="4">
        <f t="shared" si="2"/>
        <v>12183.478485396012</v>
      </c>
    </row>
    <row r="33" spans="1:11">
      <c r="A33" s="1">
        <v>2009</v>
      </c>
      <c r="B33" s="4">
        <f>'a1'!BB36/1000</f>
        <v>1034.7819999999999</v>
      </c>
      <c r="C33" s="4">
        <v>785.8</v>
      </c>
      <c r="D33" s="9">
        <f>C33/'a5-1'!C43*100</f>
        <v>2.8887050822534692</v>
      </c>
      <c r="E33" s="4">
        <f>C33*C66*365/1000</f>
        <v>943.84113480441204</v>
      </c>
      <c r="F33" s="15">
        <f t="shared" si="3"/>
        <v>14.215570422419173</v>
      </c>
      <c r="G33" s="15">
        <f>G32*('a5-1'!D97/'a5-1'!D96)</f>
        <v>12.139684391476663</v>
      </c>
      <c r="H33" s="4">
        <f t="shared" si="5"/>
        <v>13417.240119388147</v>
      </c>
      <c r="I33" s="4">
        <f t="shared" si="1"/>
        <v>12855.801378269431</v>
      </c>
      <c r="J33" s="9">
        <f>'a1'!AX36</f>
        <v>117.1</v>
      </c>
      <c r="K33" s="4">
        <f t="shared" ref="K33:K38" si="6">I33/B33*1000</f>
        <v>12423.680908896204</v>
      </c>
    </row>
    <row r="34" spans="1:11">
      <c r="A34" s="1">
        <v>2010</v>
      </c>
      <c r="B34" s="4">
        <f>'a1'!BB37/1000</f>
        <v>1051.425</v>
      </c>
      <c r="C34" s="4">
        <v>799.9</v>
      </c>
      <c r="D34" s="9">
        <f>C34/'a5-1'!C44*100</f>
        <v>2.9009632402007721</v>
      </c>
      <c r="E34" s="4">
        <f>C34*C67*365/1000</f>
        <v>952.96367611180438</v>
      </c>
      <c r="F34" s="15">
        <f t="shared" si="3"/>
        <v>14.309877859191545</v>
      </c>
      <c r="G34" s="15">
        <f>G33*('a5-1'!D98/'a5-1'!D97)</f>
        <v>12.055499460144519</v>
      </c>
      <c r="H34" s="4">
        <f t="shared" si="5"/>
        <v>13636.793809406092</v>
      </c>
      <c r="I34" s="4">
        <f t="shared" si="1"/>
        <v>12890.044359017385</v>
      </c>
      <c r="J34" s="9">
        <f>'a1'!AX37</f>
        <v>118.7</v>
      </c>
      <c r="K34" s="4">
        <f t="shared" si="6"/>
        <v>12259.594701493104</v>
      </c>
    </row>
    <row r="35" spans="1:11">
      <c r="A35" s="1">
        <v>2011</v>
      </c>
      <c r="B35" s="4">
        <f>'a1'!BB38/1000</f>
        <v>1066.3489999999999</v>
      </c>
      <c r="C35" s="4">
        <v>812</v>
      </c>
      <c r="D35" s="9">
        <f>C35/'a5-1'!C45*100</f>
        <v>2.9090075340429116</v>
      </c>
      <c r="E35" s="4">
        <f>C35*C68*365/1000</f>
        <v>959.51209437018053</v>
      </c>
      <c r="F35" s="15">
        <f t="shared" si="3"/>
        <v>14.81168405717102</v>
      </c>
      <c r="G35" s="15">
        <f>G34*('a5-1'!D99/'a5-1'!D98)</f>
        <v>12.140724637025425</v>
      </c>
      <c r="H35" s="4">
        <f t="shared" si="5"/>
        <v>14211.989990845577</v>
      </c>
      <c r="I35" s="4">
        <f t="shared" si="1"/>
        <v>13070.371122728475</v>
      </c>
      <c r="J35" s="9">
        <f>'a1'!AX38</f>
        <v>122</v>
      </c>
      <c r="K35" s="4">
        <f t="shared" si="6"/>
        <v>12257.123252076455</v>
      </c>
    </row>
    <row r="36" spans="1:11">
      <c r="A36" s="1">
        <v>2012</v>
      </c>
      <c r="B36" s="4">
        <f>'a1'!BB39/1000</f>
        <v>1087.223</v>
      </c>
      <c r="C36" s="4">
        <v>826.3</v>
      </c>
      <c r="D36" s="9">
        <f>C36/'a5-1'!C46*100</f>
        <v>2.9215119876393492</v>
      </c>
      <c r="E36" s="4">
        <f>C36*C69*365/1000</f>
        <v>968.46950555555509</v>
      </c>
      <c r="F36" s="15">
        <f t="shared" si="3"/>
        <v>15.18323677260013</v>
      </c>
      <c r="G36" s="15">
        <f>G35*('a5-1'!D100/'a5-1'!D99)</f>
        <v>12.254428387893567</v>
      </c>
      <c r="H36" s="4">
        <f t="shared" si="5"/>
        <v>14704.50180989297</v>
      </c>
      <c r="I36" s="4">
        <f t="shared" si="1"/>
        <v>13315.94110629533</v>
      </c>
      <c r="J36" s="9">
        <f>'a1'!AX39</f>
        <v>123.9</v>
      </c>
      <c r="K36" s="4">
        <f t="shared" si="6"/>
        <v>12247.663180686328</v>
      </c>
    </row>
    <row r="37" spans="1:11">
      <c r="A37" s="1">
        <v>2013</v>
      </c>
      <c r="B37" s="4">
        <f>'a1'!BB40/1000</f>
        <v>1106.1220000000001</v>
      </c>
      <c r="C37" s="4">
        <v>839.5</v>
      </c>
      <c r="D37" s="9">
        <f>C37/'a5-1'!C47*100</f>
        <v>2.9304783713591553</v>
      </c>
      <c r="E37" s="4">
        <f>C37*C70*365/1000</f>
        <v>975.93899682703614</v>
      </c>
      <c r="F37" s="15">
        <f t="shared" ref="F37:F38" si="7">G37*J37/100</f>
        <v>15.728419265534461</v>
      </c>
      <c r="G37" s="15">
        <f>G36*('a5-1'!D101/'a5-1'!D100)</f>
        <v>12.51266449127642</v>
      </c>
      <c r="H37" s="4">
        <f t="shared" si="5"/>
        <v>15349.97771968073</v>
      </c>
      <c r="I37" s="4">
        <f t="shared" ref="I37:I38" si="8">H37/J37*$J$31</f>
        <v>13701.412093462035</v>
      </c>
      <c r="J37" s="9">
        <f>'a1'!AX40</f>
        <v>125.7</v>
      </c>
      <c r="K37" s="4">
        <f t="shared" si="6"/>
        <v>12386.890499838204</v>
      </c>
    </row>
    <row r="38" spans="1:11">
      <c r="A38" s="1">
        <v>2014</v>
      </c>
      <c r="B38" s="4">
        <f>'a1'!BB41/1000</f>
        <v>1122.2829999999999</v>
      </c>
      <c r="C38" s="4">
        <v>852.2</v>
      </c>
      <c r="D38" s="9">
        <f>C38/'a5-1'!C48*100</f>
        <v>2.94058784152157</v>
      </c>
      <c r="E38" s="4">
        <f>C38*C71*365/1000</f>
        <v>982.64641748031761</v>
      </c>
      <c r="F38" s="15">
        <f t="shared" si="7"/>
        <v>16.295328874399853</v>
      </c>
      <c r="G38" s="15">
        <f>G37*('a5-1'!D102/'a5-1'!D101)</f>
        <v>12.661483196891885</v>
      </c>
      <c r="H38" s="4">
        <f t="shared" ref="H38" si="9">E38*F38</f>
        <v>16012.546540092593</v>
      </c>
      <c r="I38" s="4">
        <f t="shared" si="8"/>
        <v>13959.655958029442</v>
      </c>
      <c r="J38" s="9">
        <f>'a1'!AX41</f>
        <v>128.69999999999999</v>
      </c>
      <c r="K38" s="4">
        <f t="shared" si="6"/>
        <v>12438.623732186483</v>
      </c>
    </row>
    <row r="40" spans="1:11">
      <c r="A40" s="1" t="s">
        <v>352</v>
      </c>
    </row>
    <row r="41" spans="1:11">
      <c r="A41" s="1" t="s">
        <v>355</v>
      </c>
      <c r="B41" s="5">
        <f>(POWER(B29/B16, 1/13)-1)*100</f>
        <v>-8.0622159455279174E-2</v>
      </c>
      <c r="C41" s="5">
        <f t="shared" ref="C41:K41" si="10">(POWER(C29/C16, 1/13)-1)*100</f>
        <v>0.15914358884603352</v>
      </c>
      <c r="D41" s="5">
        <f t="shared" si="10"/>
        <v>-1.1100146481031081</v>
      </c>
      <c r="E41" s="5">
        <f t="shared" si="10"/>
        <v>0.542416254582756</v>
      </c>
      <c r="F41" s="5">
        <f t="shared" si="10"/>
        <v>3.9384092406484328</v>
      </c>
      <c r="G41" s="5">
        <f t="shared" si="10"/>
        <v>0.82754759949339451</v>
      </c>
      <c r="H41" s="5">
        <f t="shared" si="10"/>
        <v>4.5021880671244574</v>
      </c>
      <c r="I41" s="5">
        <f t="shared" si="10"/>
        <v>2.2760923268015709</v>
      </c>
      <c r="J41" s="5">
        <f t="shared" si="10"/>
        <v>2.1765553314354813</v>
      </c>
      <c r="K41" s="5">
        <f t="shared" si="10"/>
        <v>2.3586160534524225</v>
      </c>
    </row>
    <row r="42" spans="1:11" ht="16.5" customHeight="1">
      <c r="A42" s="1" t="s">
        <v>1102</v>
      </c>
      <c r="B42" s="5">
        <f>(POWER(B38/B16, 1/22)-1)*100</f>
        <v>0.5075471437531176</v>
      </c>
      <c r="C42" s="5">
        <f t="shared" ref="C42:K42" si="11">(POWER(C38/C16, 1/22)-1)*100</f>
        <v>0.69036254647214523</v>
      </c>
      <c r="D42" s="5">
        <f t="shared" si="11"/>
        <v>-0.60015814983405136</v>
      </c>
      <c r="E42" s="5">
        <f t="shared" si="11"/>
        <v>0.58131882507059807</v>
      </c>
      <c r="F42" s="5">
        <f t="shared" si="11"/>
        <v>3.7447836540017931</v>
      </c>
      <c r="G42" s="5">
        <f t="shared" si="11"/>
        <v>1.0425852001835656</v>
      </c>
      <c r="H42" s="5">
        <f t="shared" si="11"/>
        <v>4.3478716114112803</v>
      </c>
      <c r="I42" s="5">
        <f t="shared" si="11"/>
        <v>2.1631270726444107</v>
      </c>
      <c r="J42" s="5">
        <f t="shared" si="11"/>
        <v>2.1384863613399085</v>
      </c>
      <c r="K42" s="5">
        <f t="shared" si="11"/>
        <v>1.6472195133002021</v>
      </c>
    </row>
    <row r="43" spans="1:11" ht="27" customHeight="1">
      <c r="A43" s="33" t="s">
        <v>647</v>
      </c>
      <c r="B43" s="33"/>
      <c r="C43" s="33"/>
      <c r="D43" s="33"/>
      <c r="E43" s="33"/>
      <c r="F43" s="33"/>
      <c r="G43" s="33"/>
      <c r="H43" s="33"/>
      <c r="I43" s="33"/>
      <c r="J43" s="33"/>
      <c r="K43" s="33"/>
    </row>
    <row r="44" spans="1:11" ht="12.75" customHeight="1">
      <c r="A44" s="33" t="s">
        <v>635</v>
      </c>
      <c r="B44" s="33"/>
      <c r="C44" s="33"/>
      <c r="D44" s="33"/>
      <c r="E44" s="33"/>
      <c r="F44" s="33"/>
      <c r="G44" s="33"/>
      <c r="H44" s="33"/>
      <c r="I44" s="33"/>
      <c r="J44" s="33"/>
      <c r="K44" s="33"/>
    </row>
    <row r="45" spans="1:11">
      <c r="A45" s="1" t="s">
        <v>634</v>
      </c>
    </row>
    <row r="46" spans="1:11">
      <c r="A46" s="1" t="s">
        <v>950</v>
      </c>
    </row>
    <row r="47" spans="1:11">
      <c r="A47" s="1" t="s">
        <v>951</v>
      </c>
    </row>
    <row r="48" spans="1:11">
      <c r="A48" s="1" t="s">
        <v>949</v>
      </c>
    </row>
    <row r="49" spans="1:3">
      <c r="A49" s="1" t="s">
        <v>1107</v>
      </c>
    </row>
    <row r="50" spans="1:3">
      <c r="A50" s="1" t="s">
        <v>1108</v>
      </c>
    </row>
    <row r="52" spans="1:3" s="38" customFormat="1">
      <c r="C52" s="38" t="s">
        <v>636</v>
      </c>
    </row>
    <row r="53" spans="1:3" s="38" customFormat="1">
      <c r="C53" s="38" t="s">
        <v>637</v>
      </c>
    </row>
    <row r="55" spans="1:3">
      <c r="A55" s="1">
        <v>1998</v>
      </c>
      <c r="C55" s="1">
        <v>3.6</v>
      </c>
    </row>
    <row r="56" spans="1:3">
      <c r="A56" s="1">
        <v>1999</v>
      </c>
      <c r="C56" s="1">
        <f>C55*POWER(C$62/C$55, 1/7)</f>
        <v>3.5707239336560006</v>
      </c>
    </row>
    <row r="57" spans="1:3">
      <c r="A57" s="1">
        <v>2000</v>
      </c>
      <c r="C57" s="1">
        <f>C56*POWER(C$62/C$55, 1/7)</f>
        <v>3.5416859473288285</v>
      </c>
    </row>
    <row r="58" spans="1:3">
      <c r="A58" s="1">
        <v>2001</v>
      </c>
      <c r="C58" s="1">
        <f>C57*POWER(C$62/C$55, 1/7)</f>
        <v>3.5128841048944928</v>
      </c>
    </row>
    <row r="59" spans="1:3">
      <c r="A59" s="1">
        <v>2002</v>
      </c>
      <c r="C59" s="1">
        <f>C58*POWER(C$62/C$55, 1/7)</f>
        <v>3.4843164859740283</v>
      </c>
    </row>
    <row r="60" spans="1:3">
      <c r="A60" s="1">
        <v>2003</v>
      </c>
      <c r="C60" s="1">
        <f>C59*POWER(C$62/C$55, 1/7)</f>
        <v>3.4559811858054541</v>
      </c>
    </row>
    <row r="61" spans="1:3">
      <c r="A61" s="1">
        <v>2004</v>
      </c>
      <c r="C61" s="1">
        <f>C60*POWER(C$62/C$55, 1/7)</f>
        <v>3.4278763151167722</v>
      </c>
    </row>
    <row r="62" spans="1:3">
      <c r="A62" s="1">
        <v>2005</v>
      </c>
      <c r="C62" s="1">
        <v>3.4</v>
      </c>
    </row>
    <row r="63" spans="1:3">
      <c r="A63" s="1">
        <v>2006</v>
      </c>
      <c r="C63" s="1">
        <f>C62*POWER(C$62/C$55,1/7)</f>
        <v>3.3723503817862226</v>
      </c>
    </row>
    <row r="64" spans="1:3">
      <c r="A64" s="1">
        <v>2007</v>
      </c>
      <c r="C64" s="1">
        <f>C63*POWER(C$62/C$55,1/7)</f>
        <v>3.344925616921671</v>
      </c>
    </row>
    <row r="65" spans="1:3">
      <c r="A65" s="1">
        <v>2008</v>
      </c>
      <c r="C65" s="1">
        <f>C64*POWER(C$62/C$55,1/7)</f>
        <v>3.3177238768447981</v>
      </c>
    </row>
    <row r="66" spans="1:3">
      <c r="A66" s="1">
        <v>2009</v>
      </c>
      <c r="C66" s="1">
        <f>C65*POWER(C$62/C$55,1/7)</f>
        <v>3.2907433478643595</v>
      </c>
    </row>
    <row r="67" spans="1:3">
      <c r="A67" s="1">
        <v>2010</v>
      </c>
      <c r="C67" s="1">
        <f>C66*POWER(C$62/C$55,1/7)</f>
        <v>3.2639822310384838</v>
      </c>
    </row>
    <row r="68" spans="1:3">
      <c r="A68" s="1">
        <v>2011</v>
      </c>
      <c r="C68" s="1">
        <f>C67*POWER(C$62/C$55,1/7)</f>
        <v>3.2374387420547288</v>
      </c>
    </row>
    <row r="69" spans="1:3">
      <c r="A69" s="1">
        <v>2012</v>
      </c>
      <c r="C69" s="1">
        <f>C68*POWER(C$62/C$55,1/7)</f>
        <v>3.2111111111111099</v>
      </c>
    </row>
    <row r="70" spans="1:3">
      <c r="A70" s="1">
        <v>2013</v>
      </c>
      <c r="C70" s="1">
        <f>C69*POWER(C$62/C$55,1/7)</f>
        <v>3.1849975827980979</v>
      </c>
    </row>
    <row r="71" spans="1:3">
      <c r="C71" s="1">
        <f>C70*POWER(C$62/C$55,1/7)</f>
        <v>3.1590964159815771</v>
      </c>
    </row>
  </sheetData>
  <mergeCells count="2">
    <mergeCell ref="A43:K43"/>
    <mergeCell ref="A44:K44"/>
  </mergeCells>
  <pageMargins left="0.74803149606299213" right="0.74803149606299213" top="0.98425196850393704" bottom="0.98425196850393704" header="0.51181102362204722" footer="0.51181102362204722"/>
  <pageSetup scale="63" orientation="landscape" r:id="rId1"/>
  <headerFooter alignWithMargins="0"/>
</worksheet>
</file>

<file path=xl/worksheets/sheet27.xml><?xml version="1.0" encoding="utf-8"?>
<worksheet xmlns="http://schemas.openxmlformats.org/spreadsheetml/2006/main" xmlns:r="http://schemas.openxmlformats.org/officeDocument/2006/relationships">
  <dimension ref="A1:K71"/>
  <sheetViews>
    <sheetView view="pageBreakPreview" topLeftCell="A16" zoomScaleSheetLayoutView="100" workbookViewId="0">
      <selection activeCell="O54" sqref="O54"/>
    </sheetView>
  </sheetViews>
  <sheetFormatPr defaultRowHeight="12.75"/>
  <cols>
    <col min="1" max="1" width="9.375" style="1" customWidth="1"/>
    <col min="2" max="11" width="12" style="1" customWidth="1"/>
    <col min="12" max="16" width="9" style="1"/>
    <col min="17" max="17" width="0" style="1" hidden="1" customWidth="1"/>
    <col min="18" max="16384" width="9" style="1"/>
  </cols>
  <sheetData>
    <row r="1" spans="1:11" ht="31.5" customHeight="1">
      <c r="A1" s="1" t="s">
        <v>625</v>
      </c>
    </row>
    <row r="2" spans="1:11" s="3" customFormat="1" ht="25.5">
      <c r="B2" s="3" t="s">
        <v>595</v>
      </c>
      <c r="C2" s="3" t="s">
        <v>596</v>
      </c>
      <c r="D2" s="3" t="s">
        <v>615</v>
      </c>
      <c r="E2" s="3" t="s">
        <v>597</v>
      </c>
      <c r="F2" s="3" t="s">
        <v>598</v>
      </c>
      <c r="G2" s="3" t="s">
        <v>599</v>
      </c>
      <c r="H2" s="3" t="s">
        <v>600</v>
      </c>
      <c r="I2" s="3" t="s">
        <v>600</v>
      </c>
      <c r="J2" s="3" t="s">
        <v>601</v>
      </c>
      <c r="K2" s="3" t="s">
        <v>602</v>
      </c>
    </row>
    <row r="3" spans="1:11" ht="37.5" customHeight="1">
      <c r="B3" s="1" t="s">
        <v>603</v>
      </c>
      <c r="C3" s="1" t="s">
        <v>603</v>
      </c>
      <c r="D3" s="1" t="s">
        <v>616</v>
      </c>
      <c r="E3" s="1" t="s">
        <v>604</v>
      </c>
      <c r="F3" s="1" t="s">
        <v>605</v>
      </c>
      <c r="G3" s="1" t="s">
        <v>996</v>
      </c>
      <c r="H3" s="1" t="s">
        <v>606</v>
      </c>
      <c r="I3" s="1" t="s">
        <v>997</v>
      </c>
      <c r="J3" s="1" t="s">
        <v>607</v>
      </c>
      <c r="K3" s="1" t="s">
        <v>999</v>
      </c>
    </row>
    <row r="4" spans="1:11" ht="17.25" customHeight="1">
      <c r="B4" s="1" t="s">
        <v>82</v>
      </c>
      <c r="C4" s="1" t="s">
        <v>83</v>
      </c>
      <c r="D4" s="1" t="s">
        <v>84</v>
      </c>
      <c r="E4" s="1" t="s">
        <v>85</v>
      </c>
      <c r="F4" s="1" t="s">
        <v>86</v>
      </c>
      <c r="G4" s="1" t="s">
        <v>87</v>
      </c>
      <c r="H4" s="1" t="s">
        <v>617</v>
      </c>
      <c r="I4" s="1" t="s">
        <v>650</v>
      </c>
      <c r="J4" s="1" t="s">
        <v>106</v>
      </c>
      <c r="K4" s="1" t="s">
        <v>649</v>
      </c>
    </row>
    <row r="5" spans="1:11">
      <c r="A5" s="1">
        <v>1981</v>
      </c>
      <c r="B5" s="4">
        <f>'a1'!BH8/1000</f>
        <v>2291.1039999999998</v>
      </c>
      <c r="C5" s="4">
        <v>1702.3</v>
      </c>
      <c r="D5" s="9">
        <f>C5/'a5-1'!C15*100</f>
        <v>9.0478569606259018</v>
      </c>
      <c r="E5" s="4">
        <v>1879</v>
      </c>
      <c r="F5" s="15">
        <v>5.4747205960617347</v>
      </c>
      <c r="G5" s="15">
        <f t="shared" ref="G5:G16" si="0">F5/J5*$J$31</f>
        <v>12.961236109953385</v>
      </c>
      <c r="H5" s="4">
        <v>10287</v>
      </c>
      <c r="I5" s="4">
        <f t="shared" ref="I5:I36" si="1">H5/J5*$J$31</f>
        <v>24354.162650602411</v>
      </c>
      <c r="J5" s="9">
        <f>'a1'!BD8</f>
        <v>49.8</v>
      </c>
      <c r="K5" s="4">
        <f t="shared" ref="K5:K32" si="2">I5/B5*1000</f>
        <v>10629.880900475237</v>
      </c>
    </row>
    <row r="6" spans="1:11">
      <c r="A6" s="1">
        <v>1982</v>
      </c>
      <c r="B6" s="4">
        <f>'a1'!BH9/1000</f>
        <v>2369.8270000000002</v>
      </c>
      <c r="C6" s="4">
        <v>1759.2</v>
      </c>
      <c r="D6" s="9">
        <f>C6/'a5-1'!C16*100</f>
        <v>9.2088319356763719</v>
      </c>
      <c r="E6" s="4">
        <v>1890.2740000000001</v>
      </c>
      <c r="F6" s="21">
        <f>POWER(F$10/F$5,1/5)*F5</f>
        <v>5.7262152216244457</v>
      </c>
      <c r="G6" s="15">
        <f t="shared" si="0"/>
        <v>12.186295570930005</v>
      </c>
      <c r="H6" s="4">
        <v>10821.82197125066</v>
      </c>
      <c r="I6" s="4">
        <f t="shared" si="1"/>
        <v>23030.556144593014</v>
      </c>
      <c r="J6" s="9">
        <f>'a1'!BD9</f>
        <v>55.4</v>
      </c>
      <c r="K6" s="4">
        <f t="shared" si="2"/>
        <v>9718.2436290045698</v>
      </c>
    </row>
    <row r="7" spans="1:11">
      <c r="A7" s="1">
        <v>1983</v>
      </c>
      <c r="B7" s="4">
        <f>'a1'!BH10/1000</f>
        <v>2393.587</v>
      </c>
      <c r="C7" s="4">
        <v>1777.4</v>
      </c>
      <c r="D7" s="9">
        <f>C7/'a5-1'!C17*100</f>
        <v>9.1831568070266094</v>
      </c>
      <c r="E7" s="4">
        <v>1901.6156440000002</v>
      </c>
      <c r="F7" s="21">
        <f>POWER(F$10/F$5,1/5)*F6</f>
        <v>5.9892628653872864</v>
      </c>
      <c r="G7" s="15">
        <f t="shared" si="0"/>
        <v>12.112077046812368</v>
      </c>
      <c r="H7" s="4">
        <v>11384.449380523332</v>
      </c>
      <c r="I7" s="4">
        <f t="shared" si="1"/>
        <v>23022.754407610653</v>
      </c>
      <c r="J7" s="9">
        <f>'a1'!BD10</f>
        <v>58.3</v>
      </c>
      <c r="K7" s="4">
        <f t="shared" si="2"/>
        <v>9618.5158122978828</v>
      </c>
    </row>
    <row r="8" spans="1:11">
      <c r="A8" s="1">
        <v>1984</v>
      </c>
      <c r="B8" s="4">
        <f>'a1'!BH11/1000</f>
        <v>2393.9070000000002</v>
      </c>
      <c r="C8" s="4">
        <v>1778.8</v>
      </c>
      <c r="D8" s="9">
        <f>C8/'a5-1'!C18*100</f>
        <v>9.0764826843692425</v>
      </c>
      <c r="E8" s="4">
        <v>1913.0253378640002</v>
      </c>
      <c r="F8" s="21">
        <f>POWER(F$10/F$5,1/5)*F7</f>
        <v>6.2643942433814006</v>
      </c>
      <c r="G8" s="15">
        <f t="shared" si="0"/>
        <v>12.35070370057972</v>
      </c>
      <c r="H8" s="4">
        <v>11976.327834814656</v>
      </c>
      <c r="I8" s="4">
        <f t="shared" si="1"/>
        <v>23612.191500412177</v>
      </c>
      <c r="J8" s="9">
        <f>'a1'!BD11</f>
        <v>59.8</v>
      </c>
      <c r="K8" s="4">
        <f t="shared" si="2"/>
        <v>9863.4539689353751</v>
      </c>
    </row>
    <row r="9" spans="1:11">
      <c r="A9" s="1">
        <v>1985</v>
      </c>
      <c r="B9" s="4">
        <f>'a1'!BH12/1000</f>
        <v>2404.4899999999998</v>
      </c>
      <c r="C9" s="4">
        <v>1791.1</v>
      </c>
      <c r="D9" s="9">
        <f>C9/'a5-1'!C19*100</f>
        <v>9.0264478803394681</v>
      </c>
      <c r="E9" s="4">
        <v>1924.5034898911842</v>
      </c>
      <c r="F9" s="21">
        <f>POWER(F$10/F$5,1/5)*F8</f>
        <v>6.5521644513715076</v>
      </c>
      <c r="G9" s="15">
        <f t="shared" si="0"/>
        <v>12.540587480790597</v>
      </c>
      <c r="H9" s="4">
        <v>12598.978098347243</v>
      </c>
      <c r="I9" s="4">
        <f t="shared" si="1"/>
        <v>24113.953210960066</v>
      </c>
      <c r="J9" s="9">
        <f>'a1'!BD12</f>
        <v>61.6</v>
      </c>
      <c r="K9" s="4">
        <f t="shared" si="2"/>
        <v>10028.718443811398</v>
      </c>
    </row>
    <row r="10" spans="1:11">
      <c r="A10" s="1">
        <v>1986</v>
      </c>
      <c r="B10" s="4">
        <f>'a1'!BH13/1000</f>
        <v>2432.9299999999998</v>
      </c>
      <c r="C10" s="4">
        <v>1811.9</v>
      </c>
      <c r="D10" s="9">
        <f>C10/'a5-1'!C20*100</f>
        <v>9.0174785499572003</v>
      </c>
      <c r="E10" s="4">
        <v>1934</v>
      </c>
      <c r="F10" s="15">
        <v>6.8531540847983452</v>
      </c>
      <c r="G10" s="15">
        <f t="shared" si="0"/>
        <v>12.684252222884222</v>
      </c>
      <c r="H10" s="4">
        <v>13254</v>
      </c>
      <c r="I10" s="4">
        <f t="shared" si="1"/>
        <v>24531.343799058086</v>
      </c>
      <c r="J10" s="9">
        <f>'a1'!BD13</f>
        <v>63.7</v>
      </c>
      <c r="K10" s="4">
        <f t="shared" si="2"/>
        <v>10083.045463312996</v>
      </c>
    </row>
    <row r="11" spans="1:11">
      <c r="A11" s="1">
        <v>1987</v>
      </c>
      <c r="B11" s="4">
        <f>'a1'!BH14/1000</f>
        <v>2440.877</v>
      </c>
      <c r="C11" s="4">
        <v>1815</v>
      </c>
      <c r="D11" s="9">
        <f>C11/'a5-1'!C21*100</f>
        <v>8.9197517212909325</v>
      </c>
      <c r="E11" s="4">
        <v>1982.35</v>
      </c>
      <c r="F11" s="21">
        <f>POWER(F$16/F$10,1/6)*F10</f>
        <v>7.1987399892947135</v>
      </c>
      <c r="G11" s="15">
        <f t="shared" si="0"/>
        <v>12.801379256981098</v>
      </c>
      <c r="H11" s="4">
        <v>14271.644567672512</v>
      </c>
      <c r="I11" s="4">
        <f t="shared" si="1"/>
        <v>25378.987851109949</v>
      </c>
      <c r="J11" s="9">
        <f>'a1'!BD14</f>
        <v>66.3</v>
      </c>
      <c r="K11" s="4">
        <f t="shared" si="2"/>
        <v>10397.487399451078</v>
      </c>
    </row>
    <row r="12" spans="1:11">
      <c r="A12" s="1">
        <v>1988</v>
      </c>
      <c r="B12" s="4">
        <f>'a1'!BH15/1000</f>
        <v>2456.614</v>
      </c>
      <c r="C12" s="4">
        <v>1827.1</v>
      </c>
      <c r="D12" s="9">
        <f>C12/'a5-1'!C22*100</f>
        <v>8.8641678229398106</v>
      </c>
      <c r="E12" s="4">
        <v>2031.9087499999998</v>
      </c>
      <c r="F12" s="21">
        <f>POWER(F$16/F$10,1/6)*F11</f>
        <v>7.5617528501835389</v>
      </c>
      <c r="G12" s="15">
        <f t="shared" si="0"/>
        <v>13.091492819921283</v>
      </c>
      <c r="H12" s="4">
        <v>15367.424073183667</v>
      </c>
      <c r="I12" s="4">
        <f t="shared" si="1"/>
        <v>26605.276038595515</v>
      </c>
      <c r="J12" s="9">
        <f>'a1'!BD15</f>
        <v>68.099999999999994</v>
      </c>
      <c r="K12" s="4">
        <f t="shared" si="2"/>
        <v>10830.059601791538</v>
      </c>
    </row>
    <row r="13" spans="1:11">
      <c r="A13" s="1">
        <v>1989</v>
      </c>
      <c r="B13" s="4">
        <f>'a1'!BH16/1000</f>
        <v>2498.3249999999998</v>
      </c>
      <c r="C13" s="4">
        <v>1853.1</v>
      </c>
      <c r="D13" s="9">
        <f>C13/'a5-1'!C23*100</f>
        <v>8.8671435748977192</v>
      </c>
      <c r="E13" s="4">
        <v>2082.7064687499997</v>
      </c>
      <c r="F13" s="21">
        <f>POWER(F$16/F$10,1/6)*F12</f>
        <v>7.9430714614351583</v>
      </c>
      <c r="G13" s="15">
        <f t="shared" si="0"/>
        <v>13.208577225715166</v>
      </c>
      <c r="H13" s="4">
        <v>16547.337731490228</v>
      </c>
      <c r="I13" s="4">
        <f t="shared" si="1"/>
        <v>27516.658935722113</v>
      </c>
      <c r="J13" s="9">
        <f>'a1'!BD16</f>
        <v>70.900000000000006</v>
      </c>
      <c r="K13" s="4">
        <f t="shared" si="2"/>
        <v>11014.042983087515</v>
      </c>
    </row>
    <row r="14" spans="1:11">
      <c r="A14" s="1">
        <v>1990</v>
      </c>
      <c r="B14" s="4">
        <f>'a1'!BH17/1000</f>
        <v>2547.788</v>
      </c>
      <c r="C14" s="4">
        <v>1889.8</v>
      </c>
      <c r="D14" s="9">
        <f>C14/'a5-1'!C24*100</f>
        <v>8.9079741877094651</v>
      </c>
      <c r="E14" s="4">
        <v>2134.7741304687493</v>
      </c>
      <c r="F14" s="21">
        <f>POWER(F$16/F$10,1/6)*F13</f>
        <v>8.3436189322075354</v>
      </c>
      <c r="G14" s="15">
        <f t="shared" si="0"/>
        <v>13.116168961430246</v>
      </c>
      <c r="H14" s="4">
        <v>17817.845378381237</v>
      </c>
      <c r="I14" s="4">
        <f t="shared" si="1"/>
        <v>28009.652934815305</v>
      </c>
      <c r="J14" s="9">
        <f>'a1'!BD17</f>
        <v>75</v>
      </c>
      <c r="K14" s="4">
        <f t="shared" si="2"/>
        <v>10993.714129596068</v>
      </c>
    </row>
    <row r="15" spans="1:11">
      <c r="A15" s="1">
        <v>1991</v>
      </c>
      <c r="B15" s="4">
        <f>'a1'!BH18/1000</f>
        <v>2592.306</v>
      </c>
      <c r="C15" s="4">
        <v>1927.8</v>
      </c>
      <c r="D15" s="9">
        <f>C15/'a5-1'!C25*100</f>
        <v>8.9526454375316362</v>
      </c>
      <c r="E15" s="4">
        <v>2188.1434837304678</v>
      </c>
      <c r="F15" s="21">
        <f>POWER(F$16/F$10,1/6)*F14</f>
        <v>8.764364921540535</v>
      </c>
      <c r="G15" s="15">
        <f t="shared" si="0"/>
        <v>13.014088466620013</v>
      </c>
      <c r="H15" s="4">
        <v>19185.902837030582</v>
      </c>
      <c r="I15" s="4">
        <f t="shared" si="1"/>
        <v>28488.890988487474</v>
      </c>
      <c r="J15" s="9">
        <f>'a1'!BD18</f>
        <v>79.400000000000006</v>
      </c>
      <c r="K15" s="4">
        <f t="shared" si="2"/>
        <v>10989.787080879909</v>
      </c>
    </row>
    <row r="16" spans="1:11">
      <c r="A16" s="1">
        <v>1992</v>
      </c>
      <c r="B16" s="4">
        <f>'a1'!BH19/1000</f>
        <v>2632.672</v>
      </c>
      <c r="C16" s="4">
        <v>1958.1</v>
      </c>
      <c r="D16" s="9">
        <f>C16/'a5-1'!C26*100</f>
        <v>8.9737949239695318</v>
      </c>
      <c r="E16" s="4">
        <v>2244</v>
      </c>
      <c r="F16" s="15">
        <v>9.2063279857397511</v>
      </c>
      <c r="G16" s="15">
        <f t="shared" si="0"/>
        <v>13.466824683855046</v>
      </c>
      <c r="H16" s="4">
        <v>20659</v>
      </c>
      <c r="I16" s="4">
        <f t="shared" si="1"/>
        <v>30219.554590570722</v>
      </c>
      <c r="J16" s="9">
        <f>'a1'!BD19</f>
        <v>80.599999999999994</v>
      </c>
      <c r="K16" s="4">
        <f t="shared" si="2"/>
        <v>11478.662966966915</v>
      </c>
    </row>
    <row r="17" spans="1:11">
      <c r="A17" s="1">
        <v>1993</v>
      </c>
      <c r="B17" s="4">
        <f>'a1'!BH20/1000</f>
        <v>2667.2919999999999</v>
      </c>
      <c r="C17" s="4">
        <v>1987.2</v>
      </c>
      <c r="D17" s="9">
        <f>C17/'a5-1'!C27*100</f>
        <v>8.9947449180505963</v>
      </c>
      <c r="E17" s="19">
        <f>E16*POWER(E$22/E$16, 1/6)</f>
        <v>2340.9291974696703</v>
      </c>
      <c r="F17" s="15">
        <f t="shared" ref="F17:F36" si="3">G17*J17/100</f>
        <v>10.908158200815731</v>
      </c>
      <c r="G17" s="15">
        <f>G16*('a5-1'!D81/'a5-1'!D80)</f>
        <v>13.400685750387876</v>
      </c>
      <c r="H17" s="4">
        <f>E17*F17</f>
        <v>25535.226022907769</v>
      </c>
      <c r="I17" s="4">
        <f t="shared" si="1"/>
        <v>36985.296659715306</v>
      </c>
      <c r="J17" s="9">
        <f>'a1'!BD20</f>
        <v>81.400000000000006</v>
      </c>
      <c r="K17" s="4">
        <f t="shared" si="2"/>
        <v>13866.234615375935</v>
      </c>
    </row>
    <row r="18" spans="1:11">
      <c r="A18" s="1">
        <v>1994</v>
      </c>
      <c r="B18" s="4">
        <f>'a1'!BH21/1000</f>
        <v>2700.6060000000002</v>
      </c>
      <c r="C18" s="4">
        <v>2016.3</v>
      </c>
      <c r="D18" s="9">
        <f>C18/'a5-1'!C28*100</f>
        <v>9.0143376386485876</v>
      </c>
      <c r="E18" s="19">
        <f>E17*POWER(E$22/E$16, 1/6)</f>
        <v>2442.0452351007107</v>
      </c>
      <c r="F18" s="15">
        <f t="shared" si="3"/>
        <v>11.084789760517744</v>
      </c>
      <c r="G18" s="15">
        <f>G17*('a5-1'!D82/'a5-1'!D81)</f>
        <v>13.419842325082017</v>
      </c>
      <c r="H18" s="4">
        <f t="shared" ref="H18:H31" si="4">E18*F18</f>
        <v>27069.558016765503</v>
      </c>
      <c r="I18" s="4">
        <f t="shared" si="1"/>
        <v>38638.025304802097</v>
      </c>
      <c r="J18" s="9">
        <f>'a1'!BD21</f>
        <v>82.6</v>
      </c>
      <c r="K18" s="4">
        <f t="shared" si="2"/>
        <v>14307.168578016228</v>
      </c>
    </row>
    <row r="19" spans="1:11">
      <c r="A19" s="1">
        <v>1995</v>
      </c>
      <c r="B19" s="4">
        <f>'a1'!BH22/1000</f>
        <v>2734.5189999999998</v>
      </c>
      <c r="C19" s="4">
        <v>2048.9</v>
      </c>
      <c r="D19" s="9">
        <f>C19/'a5-1'!C29*100</f>
        <v>9.0419240953221536</v>
      </c>
      <c r="E19" s="19">
        <f>E18*POWER(E$22/E$16, 1/6)</f>
        <v>2547.5289627401689</v>
      </c>
      <c r="F19" s="15">
        <f t="shared" si="3"/>
        <v>11.279508764431981</v>
      </c>
      <c r="G19" s="15">
        <f>G18*('a5-1'!D83/'a5-1'!D82)</f>
        <v>13.348531082168025</v>
      </c>
      <c r="H19" s="4">
        <f t="shared" si="4"/>
        <v>28734.875262872047</v>
      </c>
      <c r="I19" s="4">
        <f t="shared" si="1"/>
        <v>40092.802289853425</v>
      </c>
      <c r="J19" s="9">
        <f>'a1'!BD22</f>
        <v>84.5</v>
      </c>
      <c r="K19" s="4">
        <f t="shared" si="2"/>
        <v>14661.738422681805</v>
      </c>
    </row>
    <row r="20" spans="1:11">
      <c r="A20" s="1">
        <v>1996</v>
      </c>
      <c r="B20" s="4">
        <f>'a1'!BH23/1000</f>
        <v>2775.1329999999998</v>
      </c>
      <c r="C20" s="4">
        <v>2086.9</v>
      </c>
      <c r="D20" s="9">
        <f>C20/'a5-1'!C30*100</f>
        <v>9.0894836560029635</v>
      </c>
      <c r="E20" s="19">
        <f>E19*POWER(E$22/E$16, 1/6)</f>
        <v>2657.5690420134069</v>
      </c>
      <c r="F20" s="15">
        <f t="shared" si="3"/>
        <v>11.490565479615773</v>
      </c>
      <c r="G20" s="15">
        <f>G19*('a5-1'!D84/'a5-1'!D83)</f>
        <v>13.299265601407143</v>
      </c>
      <c r="H20" s="4">
        <f t="shared" si="4"/>
        <v>30536.971093854812</v>
      </c>
      <c r="I20" s="4">
        <f t="shared" si="1"/>
        <v>41670.241805156045</v>
      </c>
      <c r="J20" s="9">
        <f>'a1'!BD23</f>
        <v>86.4</v>
      </c>
      <c r="K20" s="4">
        <f t="shared" si="2"/>
        <v>15015.58368739662</v>
      </c>
    </row>
    <row r="21" spans="1:11">
      <c r="A21" s="1">
        <v>1997</v>
      </c>
      <c r="B21" s="4">
        <f>'a1'!BH24/1000</f>
        <v>2829.848</v>
      </c>
      <c r="C21" s="4">
        <v>2139</v>
      </c>
      <c r="D21" s="9">
        <f>C21/'a5-1'!C31*100</f>
        <v>9.2013059918181934</v>
      </c>
      <c r="E21" s="19">
        <f>E20*POWER(E$22/E$16, 1/6)</f>
        <v>2772.3622837525336</v>
      </c>
      <c r="F21" s="15">
        <f t="shared" si="3"/>
        <v>11.94861147835933</v>
      </c>
      <c r="G21" s="15">
        <f>G20*('a5-1'!D85/'a5-1'!D84)</f>
        <v>13.562555594051455</v>
      </c>
      <c r="H21" s="4">
        <f t="shared" si="4"/>
        <v>33125.87980581601</v>
      </c>
      <c r="I21" s="4">
        <f t="shared" si="1"/>
        <v>44330.774450689081</v>
      </c>
      <c r="J21" s="9">
        <f>'a1'!BD24</f>
        <v>88.1</v>
      </c>
      <c r="K21" s="4">
        <f t="shared" si="2"/>
        <v>15665.426005456506</v>
      </c>
    </row>
    <row r="22" spans="1:11">
      <c r="A22" s="1">
        <v>1998</v>
      </c>
      <c r="B22" s="4">
        <f>'a1'!BH25/1000</f>
        <v>2899.0659999999998</v>
      </c>
      <c r="C22" s="4">
        <v>2201</v>
      </c>
      <c r="D22" s="9">
        <f>C22/'a5-1'!C32*100</f>
        <v>9.3597043677202887</v>
      </c>
      <c r="E22" s="4">
        <f>C22*C55*365/1000</f>
        <v>2892.114</v>
      </c>
      <c r="F22" s="15">
        <f t="shared" si="3"/>
        <v>12.396273582739587</v>
      </c>
      <c r="G22" s="15">
        <f>G21*('a5-1'!D86/'a5-1'!D85)</f>
        <v>13.897167693654245</v>
      </c>
      <c r="H22" s="4">
        <f t="shared" si="4"/>
        <v>35851.43637647132</v>
      </c>
      <c r="I22" s="4">
        <f t="shared" si="1"/>
        <v>47386.595838407717</v>
      </c>
      <c r="J22" s="9">
        <f>'a1'!BD25</f>
        <v>89.2</v>
      </c>
      <c r="K22" s="4">
        <f t="shared" si="2"/>
        <v>16345.469830078968</v>
      </c>
    </row>
    <row r="23" spans="1:11">
      <c r="A23" s="1">
        <v>1999</v>
      </c>
      <c r="B23" s="4">
        <f>'a1'!BH26/1000</f>
        <v>2952.692</v>
      </c>
      <c r="C23" s="4">
        <v>2254.6</v>
      </c>
      <c r="D23" s="9">
        <f>C23/'a5-1'!C33*100</f>
        <v>9.4805183883202826</v>
      </c>
      <c r="E23" s="4">
        <f>C23*C56*365/1000</f>
        <v>2925.9473160301141</v>
      </c>
      <c r="F23" s="15">
        <f t="shared" si="3"/>
        <v>12.759112090336838</v>
      </c>
      <c r="G23" s="15">
        <f>G22*('a5-1'!D87/'a5-1'!D86)</f>
        <v>13.959641236692384</v>
      </c>
      <c r="H23" s="4">
        <f t="shared" si="4"/>
        <v>37332.48977564845</v>
      </c>
      <c r="I23" s="4">
        <f t="shared" si="1"/>
        <v>48156.461100097942</v>
      </c>
      <c r="J23" s="9">
        <f>'a1'!BD26</f>
        <v>91.4</v>
      </c>
      <c r="K23" s="4">
        <f t="shared" si="2"/>
        <v>16309.341136866948</v>
      </c>
    </row>
    <row r="24" spans="1:11">
      <c r="A24" s="1">
        <v>2000</v>
      </c>
      <c r="B24" s="4">
        <f>'a1'!BH27/1000</f>
        <v>3004.1979999999999</v>
      </c>
      <c r="C24" s="4">
        <v>2306.9</v>
      </c>
      <c r="D24" s="9">
        <f>C24/'a5-1'!C34*100</f>
        <v>9.5762919421993633</v>
      </c>
      <c r="E24" s="4">
        <f>C24*C57*365/1000</f>
        <v>2956.8371260695967</v>
      </c>
      <c r="F24" s="15">
        <f t="shared" si="3"/>
        <v>13.596840267864222</v>
      </c>
      <c r="G24" s="15">
        <f>G23*('a5-1'!D88/'a5-1'!D87)</f>
        <v>14.388190759644679</v>
      </c>
      <c r="H24" s="4">
        <f t="shared" si="4"/>
        <v>40203.642101259014</v>
      </c>
      <c r="I24" s="4">
        <f t="shared" si="1"/>
        <v>50158.829669189821</v>
      </c>
      <c r="J24" s="9">
        <f>'a1'!BD27</f>
        <v>94.5</v>
      </c>
      <c r="K24" s="4">
        <f t="shared" si="2"/>
        <v>16696.246275774709</v>
      </c>
    </row>
    <row r="25" spans="1:11">
      <c r="A25" s="1">
        <v>2001</v>
      </c>
      <c r="B25" s="4">
        <f>'a1'!BH28/1000</f>
        <v>3058.0839999999998</v>
      </c>
      <c r="C25" s="4">
        <v>2360.3000000000002</v>
      </c>
      <c r="D25" s="9">
        <f>C25/'a5-1'!C35*100</f>
        <v>9.6656756513264046</v>
      </c>
      <c r="E25" s="4">
        <f>C25*C58*365/1000</f>
        <v>2987.9097406245937</v>
      </c>
      <c r="F25" s="15">
        <f t="shared" si="3"/>
        <v>13.988323408695194</v>
      </c>
      <c r="G25" s="15">
        <f>G24*('a5-1'!D89/'a5-1'!D88)</f>
        <v>14.465691218919538</v>
      </c>
      <c r="H25" s="4">
        <f t="shared" si="4"/>
        <v>41795.847767847394</v>
      </c>
      <c r="I25" s="4">
        <f t="shared" si="1"/>
        <v>50958.949863797396</v>
      </c>
      <c r="J25" s="9">
        <f>'a1'!BD28</f>
        <v>96.7</v>
      </c>
      <c r="K25" s="4">
        <f t="shared" si="2"/>
        <v>16663.685452655125</v>
      </c>
    </row>
    <row r="26" spans="1:11">
      <c r="A26" s="1">
        <v>2002</v>
      </c>
      <c r="B26" s="4">
        <f>'a1'!BH29/1000</f>
        <v>3128.2620000000002</v>
      </c>
      <c r="C26" s="4">
        <v>2423.9</v>
      </c>
      <c r="D26" s="9">
        <f>C26/'a5-1'!C36*100</f>
        <v>9.7861808903208107</v>
      </c>
      <c r="E26" s="4">
        <f>C26*C59*365/1000</f>
        <v>3030.5161345239858</v>
      </c>
      <c r="F26" s="15">
        <f t="shared" si="3"/>
        <v>14.472129488303331</v>
      </c>
      <c r="G26" s="15">
        <f>G25*('a5-1'!D90/'a5-1'!D89)</f>
        <v>14.472129488303331</v>
      </c>
      <c r="H26" s="4">
        <f t="shared" si="4"/>
        <v>43858.021915223602</v>
      </c>
      <c r="I26" s="4">
        <f t="shared" si="1"/>
        <v>51708.607838048629</v>
      </c>
      <c r="J26" s="9">
        <f>'a1'!BD29</f>
        <v>100</v>
      </c>
      <c r="K26" s="4">
        <f t="shared" si="2"/>
        <v>16529.500354525491</v>
      </c>
    </row>
    <row r="27" spans="1:11">
      <c r="A27" s="1">
        <v>2003</v>
      </c>
      <c r="B27" s="4">
        <f>'a1'!BH30/1000</f>
        <v>3182.8519999999999</v>
      </c>
      <c r="C27" s="4">
        <v>2477.1999999999998</v>
      </c>
      <c r="D27" s="9">
        <f>C27/'a5-1'!C37*100</f>
        <v>9.8772323653603067</v>
      </c>
      <c r="E27" s="4">
        <f>C27*C60*365/1000</f>
        <v>3058.8952659504544</v>
      </c>
      <c r="F27" s="15">
        <f t="shared" si="3"/>
        <v>15.160814614045947</v>
      </c>
      <c r="G27" s="15">
        <f>G26*('a5-1'!D91/'a5-1'!D90)</f>
        <v>14.521853078588071</v>
      </c>
      <c r="H27" s="4">
        <f t="shared" si="4"/>
        <v>46375.34405085761</v>
      </c>
      <c r="I27" s="4">
        <f t="shared" si="1"/>
        <v>52372.155781571957</v>
      </c>
      <c r="J27" s="9">
        <f>'a1'!BD30</f>
        <v>104.4</v>
      </c>
      <c r="K27" s="4">
        <f t="shared" si="2"/>
        <v>16454.474094796729</v>
      </c>
    </row>
    <row r="28" spans="1:11">
      <c r="A28" s="1">
        <v>2004</v>
      </c>
      <c r="B28" s="4">
        <f>'a1'!BH31/1000</f>
        <v>3238.3870000000002</v>
      </c>
      <c r="C28" s="4">
        <v>2532.9</v>
      </c>
      <c r="D28" s="9">
        <f>C28/'a5-1'!C38*100</f>
        <v>9.9688681955754284</v>
      </c>
      <c r="E28" s="4">
        <f>C28*C61*365/1000</f>
        <v>3089.0377391940001</v>
      </c>
      <c r="F28" s="15">
        <f t="shared" si="3"/>
        <v>15.511393611209634</v>
      </c>
      <c r="G28" s="15">
        <f>G27*('a5-1'!D92/'a5-1'!D91)</f>
        <v>14.64720832031127</v>
      </c>
      <c r="H28" s="4">
        <f t="shared" si="4"/>
        <v>47915.280252519267</v>
      </c>
      <c r="I28" s="4">
        <f t="shared" si="1"/>
        <v>53344.773765552607</v>
      </c>
      <c r="J28" s="9">
        <f>'a1'!BD31</f>
        <v>105.9</v>
      </c>
      <c r="K28" s="4">
        <f t="shared" si="2"/>
        <v>16472.637076900508</v>
      </c>
    </row>
    <row r="29" spans="1:11">
      <c r="A29" s="1">
        <v>2005</v>
      </c>
      <c r="B29" s="4">
        <f>'a1'!BH32/1000</f>
        <v>3321.6379999999999</v>
      </c>
      <c r="C29" s="4">
        <v>2608.1</v>
      </c>
      <c r="D29" s="9">
        <f>C29/'a5-1'!C39*100</f>
        <v>10.126695321630615</v>
      </c>
      <c r="E29" s="4">
        <f>C29*C62*365/1000</f>
        <v>3141.4564499999997</v>
      </c>
      <c r="F29" s="15">
        <f t="shared" si="3"/>
        <v>16.203937280347169</v>
      </c>
      <c r="G29" s="15">
        <f>G28*('a5-1'!D93/'a5-1'!D92)</f>
        <v>14.989766216787391</v>
      </c>
      <c r="H29" s="4">
        <f t="shared" si="4"/>
        <v>50903.963284742065</v>
      </c>
      <c r="I29" s="4">
        <f t="shared" si="1"/>
        <v>55518.753665782519</v>
      </c>
      <c r="J29" s="9">
        <f>'a1'!BD32</f>
        <v>108.1</v>
      </c>
      <c r="K29" s="4">
        <f t="shared" si="2"/>
        <v>16714.269786708399</v>
      </c>
    </row>
    <row r="30" spans="1:11">
      <c r="A30" s="1">
        <v>2006</v>
      </c>
      <c r="B30" s="4">
        <f>'a1'!BH33/1000</f>
        <v>3421.3609999999999</v>
      </c>
      <c r="C30" s="4">
        <v>2697.9</v>
      </c>
      <c r="D30" s="9">
        <f>C30/'a5-1'!C40*100</f>
        <v>10.330646550898892</v>
      </c>
      <c r="E30" s="4">
        <f>C30*C63*365/1000</f>
        <v>3209.4771394443246</v>
      </c>
      <c r="F30" s="15">
        <f t="shared" si="3"/>
        <v>17.345185760437708</v>
      </c>
      <c r="G30" s="15">
        <f>G29*('a5-1'!D94/'a5-1'!D93)</f>
        <v>15.44540138952601</v>
      </c>
      <c r="H30" s="4">
        <f t="shared" si="4"/>
        <v>55668.977177540051</v>
      </c>
      <c r="I30" s="4">
        <f t="shared" si="1"/>
        <v>58444.990287016677</v>
      </c>
      <c r="J30" s="9">
        <f>'a1'!BD33</f>
        <v>112.3</v>
      </c>
      <c r="K30" s="4">
        <f t="shared" si="2"/>
        <v>17082.380458249416</v>
      </c>
    </row>
    <row r="31" spans="1:11">
      <c r="A31" s="1">
        <v>2007</v>
      </c>
      <c r="B31" s="4">
        <f>'a1'!BH34/1000</f>
        <v>3514.0309999999999</v>
      </c>
      <c r="C31" s="4">
        <v>2777.6</v>
      </c>
      <c r="D31" s="9">
        <f>C31/'a5-1'!C41*100</f>
        <v>10.496680107476088</v>
      </c>
      <c r="E31" s="4">
        <f>C31*C64*365/1000</f>
        <v>3263.4711378574425</v>
      </c>
      <c r="F31" s="15">
        <f t="shared" si="3"/>
        <v>18.437501811884996</v>
      </c>
      <c r="G31" s="15">
        <f>G30*('a5-1'!D95/'a5-1'!D94)</f>
        <v>15.638254293371496</v>
      </c>
      <c r="H31" s="4">
        <f t="shared" si="4"/>
        <v>60170.255017280986</v>
      </c>
      <c r="I31" s="4">
        <f t="shared" si="1"/>
        <v>60170.255017280986</v>
      </c>
      <c r="J31" s="9">
        <f>'a1'!BD34</f>
        <v>117.9</v>
      </c>
      <c r="K31" s="4">
        <f t="shared" si="2"/>
        <v>17122.85834054423</v>
      </c>
    </row>
    <row r="32" spans="1:11">
      <c r="A32" s="1">
        <v>2009</v>
      </c>
      <c r="B32" s="4">
        <f>'a1'!BH35/1000</f>
        <v>3595.7550000000001</v>
      </c>
      <c r="C32" s="4">
        <v>2850.4</v>
      </c>
      <c r="D32" s="9">
        <f>C32/'a5-1'!C42*100</f>
        <v>10.626146344373034</v>
      </c>
      <c r="E32" s="4">
        <f>C32*C65*365/1000</f>
        <v>3307.6345228516061</v>
      </c>
      <c r="F32" s="15">
        <f t="shared" si="3"/>
        <v>19.212778405145752</v>
      </c>
      <c r="G32" s="15">
        <f>G31*('a5-1'!D96/'a5-1'!D95)</f>
        <v>15.79998224107381</v>
      </c>
      <c r="H32" s="4">
        <f t="shared" ref="H32:H37" si="5">E32*F32</f>
        <v>63548.84913275791</v>
      </c>
      <c r="I32" s="4">
        <f t="shared" si="1"/>
        <v>61615.208164080243</v>
      </c>
      <c r="J32" s="9">
        <f>'a1'!BD35</f>
        <v>121.6</v>
      </c>
      <c r="K32" s="4">
        <f t="shared" si="2"/>
        <v>17135.541260202721</v>
      </c>
    </row>
    <row r="33" spans="1:11">
      <c r="A33" s="1">
        <v>2009</v>
      </c>
      <c r="B33" s="4">
        <f>'a1'!BH36/1000</f>
        <v>3679.0920000000001</v>
      </c>
      <c r="C33" s="4">
        <v>2920.8</v>
      </c>
      <c r="D33" s="9">
        <f>C33/'a5-1'!C43*100</f>
        <v>10.73724841466777</v>
      </c>
      <c r="E33" s="4">
        <f>C33*C66*365/1000</f>
        <v>3347.4581866308508</v>
      </c>
      <c r="F33" s="15">
        <f t="shared" si="3"/>
        <v>19.70889066692369</v>
      </c>
      <c r="G33" s="15">
        <f>G32*('a5-1'!D97/'a5-1'!D96)</f>
        <v>16.221309190883694</v>
      </c>
      <c r="H33" s="4">
        <f t="shared" si="5"/>
        <v>65974.687412406071</v>
      </c>
      <c r="I33" s="4">
        <f t="shared" si="1"/>
        <v>64019.881859445893</v>
      </c>
      <c r="J33" s="9">
        <f>'a1'!BD36</f>
        <v>121.5</v>
      </c>
      <c r="K33" s="4">
        <f t="shared" ref="K33:K38" si="6">I33/B33*1000</f>
        <v>17401.000534763985</v>
      </c>
    </row>
    <row r="34" spans="1:11">
      <c r="A34" s="1">
        <v>2010</v>
      </c>
      <c r="B34" s="4">
        <f>'a1'!BH37/1000</f>
        <v>3732.5729999999999</v>
      </c>
      <c r="C34" s="4">
        <v>2967.9</v>
      </c>
      <c r="D34" s="9">
        <f>C34/'a5-1'!C44*100</f>
        <v>10.763556445295501</v>
      </c>
      <c r="E34" s="4">
        <f>C34*C67*365/1000</f>
        <v>3359.4195011154361</v>
      </c>
      <c r="F34" s="15">
        <f t="shared" si="3"/>
        <v>19.765521480437869</v>
      </c>
      <c r="G34" s="15">
        <f>G33*('a5-1'!D98/'a5-1'!D97)</f>
        <v>16.10881946245955</v>
      </c>
      <c r="H34" s="4">
        <f t="shared" si="5"/>
        <v>66400.678311099022</v>
      </c>
      <c r="I34" s="4">
        <f t="shared" si="1"/>
        <v>63803.096763476569</v>
      </c>
      <c r="J34" s="9">
        <f>'a1'!BD37</f>
        <v>122.7</v>
      </c>
      <c r="K34" s="4">
        <f t="shared" si="6"/>
        <v>17093.596498575265</v>
      </c>
    </row>
    <row r="35" spans="1:11">
      <c r="A35" s="1">
        <v>2011</v>
      </c>
      <c r="B35" s="4">
        <f>'a1'!BH38/1000</f>
        <v>3790.1909999999998</v>
      </c>
      <c r="C35" s="4">
        <v>3017.8</v>
      </c>
      <c r="D35" s="9">
        <f>C35/'a5-1'!C45*100</f>
        <v>10.811333665313668</v>
      </c>
      <c r="E35" s="4">
        <f>C35*C68*365/1000</f>
        <v>3373.7046791798653</v>
      </c>
      <c r="F35" s="15">
        <f t="shared" si="3"/>
        <v>20.391932881219553</v>
      </c>
      <c r="G35" s="15">
        <f>G34*('a5-1'!D99/'a5-1'!D98)</f>
        <v>16.222699189514362</v>
      </c>
      <c r="H35" s="4">
        <f t="shared" si="5"/>
        <v>68796.359378892157</v>
      </c>
      <c r="I35" s="4">
        <f t="shared" si="1"/>
        <v>64527.372878053982</v>
      </c>
      <c r="J35" s="9">
        <f>'a1'!BD38</f>
        <v>125.7</v>
      </c>
      <c r="K35" s="4">
        <f t="shared" si="6"/>
        <v>17024.834072492387</v>
      </c>
    </row>
    <row r="36" spans="1:11">
      <c r="A36" s="1">
        <v>2012</v>
      </c>
      <c r="B36" s="4">
        <f>'a1'!BH39/1000</f>
        <v>3888.5520000000001</v>
      </c>
      <c r="C36" s="4">
        <v>3095.1</v>
      </c>
      <c r="D36" s="9">
        <f>C36/'a5-1'!C46*100</f>
        <v>10.943206768658536</v>
      </c>
      <c r="E36" s="4">
        <f>C36*C69*365/1000</f>
        <v>3417.3772874999986</v>
      </c>
      <c r="F36" s="15">
        <f t="shared" si="3"/>
        <v>20.812158039539543</v>
      </c>
      <c r="G36" s="15">
        <f>G35*('a5-1'!D100/'a5-1'!D99)</f>
        <v>16.374632603886347</v>
      </c>
      <c r="H36" s="4">
        <f t="shared" si="5"/>
        <v>71122.996188182937</v>
      </c>
      <c r="I36" s="4">
        <f t="shared" si="1"/>
        <v>65974.832813428555</v>
      </c>
      <c r="J36" s="9">
        <f>'a1'!BD39</f>
        <v>127.1</v>
      </c>
      <c r="K36" s="4">
        <f t="shared" si="6"/>
        <v>16966.426786482101</v>
      </c>
    </row>
    <row r="37" spans="1:11">
      <c r="A37" s="1">
        <v>2013</v>
      </c>
      <c r="B37" s="4">
        <f>'a1'!BH40/1000</f>
        <v>4007.748</v>
      </c>
      <c r="C37" s="4">
        <v>3189.9</v>
      </c>
      <c r="D37" s="9">
        <f>C37/'a5-1'!C47*100</f>
        <v>11.13511966265464</v>
      </c>
      <c r="E37" s="4">
        <f>C37*C70*365/1000</f>
        <v>3478.5395554025945</v>
      </c>
      <c r="F37" s="15">
        <f t="shared" ref="F37:F38" si="7">G37*J37/100</f>
        <v>21.551684635084229</v>
      </c>
      <c r="G37" s="15">
        <f>G36*('a5-1'!D101/'a5-1'!D100)</f>
        <v>16.719693277800022</v>
      </c>
      <c r="H37" s="4">
        <f t="shared" si="5"/>
        <v>74968.387488702821</v>
      </c>
      <c r="I37" s="4">
        <f t="shared" ref="I37:I38" si="8">H37/J37*$J$31</f>
        <v>68570.774902389923</v>
      </c>
      <c r="J37" s="9">
        <f>'a1'!BD40</f>
        <v>128.9</v>
      </c>
      <c r="K37" s="4">
        <f t="shared" si="6"/>
        <v>17109.552522361668</v>
      </c>
    </row>
    <row r="38" spans="1:11">
      <c r="A38" s="1">
        <v>2014</v>
      </c>
      <c r="B38" s="4">
        <f>'a1'!BH41/1000</f>
        <v>4120.8969999999999</v>
      </c>
      <c r="C38" s="4">
        <v>3281.8</v>
      </c>
      <c r="D38" s="9">
        <f>C38/'a5-1'!C48*100</f>
        <v>11.324127174730684</v>
      </c>
      <c r="E38" s="4">
        <f>C38*C71*365/1000</f>
        <v>3534.545872408617</v>
      </c>
      <c r="F38" s="15">
        <f t="shared" si="7"/>
        <v>22.366320528952887</v>
      </c>
      <c r="G38" s="15">
        <f>G37*('a5-1'!D102/'a5-1'!D101)</f>
        <v>16.918548055183727</v>
      </c>
      <c r="H38" s="4">
        <f t="shared" ref="H38" si="9">E38*F38</f>
        <v>79054.785906578545</v>
      </c>
      <c r="I38" s="4">
        <f t="shared" si="8"/>
        <v>70503.473966608261</v>
      </c>
      <c r="J38" s="9">
        <f>'a1'!BD41</f>
        <v>132.19999999999999</v>
      </c>
      <c r="K38" s="4">
        <f t="shared" si="6"/>
        <v>17108.768786652097</v>
      </c>
    </row>
    <row r="40" spans="1:11">
      <c r="A40" s="1" t="s">
        <v>352</v>
      </c>
    </row>
    <row r="41" spans="1:11">
      <c r="A41" s="1" t="s">
        <v>355</v>
      </c>
      <c r="B41" s="5">
        <f>(POWER(B29/B16, 1/13)-1)*100</f>
        <v>1.8042271296446311</v>
      </c>
      <c r="C41" s="5">
        <f t="shared" ref="C41:K41" si="10">(POWER(C29/C16, 1/13)-1)*100</f>
        <v>2.2294691242097819</v>
      </c>
      <c r="D41" s="5">
        <f t="shared" si="10"/>
        <v>0.93407692985820745</v>
      </c>
      <c r="E41" s="5">
        <f t="shared" si="10"/>
        <v>2.621673260097368</v>
      </c>
      <c r="F41" s="5">
        <f t="shared" si="10"/>
        <v>4.4449002035511276</v>
      </c>
      <c r="G41" s="5">
        <f t="shared" si="10"/>
        <v>0.82754759949339451</v>
      </c>
      <c r="H41" s="5">
        <f t="shared" si="10"/>
        <v>7.1831042237230136</v>
      </c>
      <c r="I41" s="5">
        <f t="shared" si="10"/>
        <v>4.7898835238807003</v>
      </c>
      <c r="J41" s="5">
        <f t="shared" si="10"/>
        <v>2.2838279988133703</v>
      </c>
      <c r="K41" s="5">
        <f t="shared" si="10"/>
        <v>2.9327430485120765</v>
      </c>
    </row>
    <row r="42" spans="1:11" ht="16.5" customHeight="1">
      <c r="A42" s="1" t="s">
        <v>1102</v>
      </c>
      <c r="B42" s="5">
        <f>(POWER(B38/B16, 1/22)-1)*100</f>
        <v>2.0575709352035343</v>
      </c>
      <c r="C42" s="5">
        <f t="shared" ref="C42:K42" si="11">(POWER(C38/C16, 1/22)-1)*100</f>
        <v>2.3751191318029941</v>
      </c>
      <c r="D42" s="5">
        <f t="shared" si="11"/>
        <v>1.0630053734934197</v>
      </c>
      <c r="E42" s="5">
        <f t="shared" si="11"/>
        <v>2.0865838989008179</v>
      </c>
      <c r="F42" s="5">
        <f t="shared" si="11"/>
        <v>4.1173475123889913</v>
      </c>
      <c r="G42" s="5">
        <f t="shared" si="11"/>
        <v>1.0425852001835656</v>
      </c>
      <c r="H42" s="5">
        <f t="shared" si="11"/>
        <v>6.2898433215451188</v>
      </c>
      <c r="I42" s="5">
        <f t="shared" si="11"/>
        <v>3.9258889667855845</v>
      </c>
      <c r="J42" s="5">
        <f t="shared" si="11"/>
        <v>2.2746539656880449</v>
      </c>
      <c r="K42" s="5">
        <f t="shared" si="11"/>
        <v>1.8306510868931314</v>
      </c>
    </row>
    <row r="43" spans="1:11" ht="26.25" customHeight="1">
      <c r="A43" s="33" t="s">
        <v>647</v>
      </c>
      <c r="B43" s="33"/>
      <c r="C43" s="33"/>
      <c r="D43" s="33"/>
      <c r="E43" s="33"/>
      <c r="F43" s="33"/>
      <c r="G43" s="33"/>
      <c r="H43" s="33"/>
      <c r="I43" s="33"/>
      <c r="J43" s="33"/>
      <c r="K43" s="33"/>
    </row>
    <row r="44" spans="1:11" ht="12.75" customHeight="1">
      <c r="A44" s="33" t="s">
        <v>635</v>
      </c>
      <c r="B44" s="33"/>
      <c r="C44" s="33"/>
      <c r="D44" s="33"/>
      <c r="E44" s="33"/>
      <c r="F44" s="33"/>
      <c r="G44" s="33"/>
      <c r="H44" s="33"/>
      <c r="I44" s="33"/>
      <c r="J44" s="33"/>
      <c r="K44" s="33"/>
    </row>
    <row r="45" spans="1:11">
      <c r="A45" s="1" t="s">
        <v>634</v>
      </c>
    </row>
    <row r="46" spans="1:11">
      <c r="A46" s="1" t="s">
        <v>950</v>
      </c>
    </row>
    <row r="47" spans="1:11">
      <c r="A47" s="1" t="s">
        <v>951</v>
      </c>
    </row>
    <row r="48" spans="1:11">
      <c r="A48" s="1" t="s">
        <v>949</v>
      </c>
    </row>
    <row r="49" spans="1:3">
      <c r="A49" s="1" t="s">
        <v>1107</v>
      </c>
    </row>
    <row r="50" spans="1:3">
      <c r="A50" s="1" t="s">
        <v>1108</v>
      </c>
    </row>
    <row r="52" spans="1:3" s="38" customFormat="1">
      <c r="C52" s="38" t="s">
        <v>636</v>
      </c>
    </row>
    <row r="53" spans="1:3" s="38" customFormat="1">
      <c r="C53" s="38" t="s">
        <v>637</v>
      </c>
    </row>
    <row r="55" spans="1:3">
      <c r="A55" s="1">
        <v>1998</v>
      </c>
      <c r="C55" s="1">
        <v>3.6</v>
      </c>
    </row>
    <row r="56" spans="1:3">
      <c r="A56" s="1">
        <v>1999</v>
      </c>
      <c r="C56" s="1">
        <f>C55*POWER(C$62/C$55, 1/7)</f>
        <v>3.5555282606763332</v>
      </c>
    </row>
    <row r="57" spans="1:3">
      <c r="A57" s="1">
        <v>2000</v>
      </c>
      <c r="C57" s="1">
        <f>C56*POWER(C$62/C$55, 1/7)</f>
        <v>3.5116058923522422</v>
      </c>
    </row>
    <row r="58" spans="1:3">
      <c r="A58" s="1">
        <v>2001</v>
      </c>
      <c r="C58" s="1">
        <f>C57*POWER(C$62/C$55, 1/7)</f>
        <v>3.4682261085044255</v>
      </c>
    </row>
    <row r="59" spans="1:3">
      <c r="A59" s="1">
        <v>2002</v>
      </c>
      <c r="C59" s="1">
        <f>C58*POWER(C$62/C$55, 1/7)</f>
        <v>3.4253822064452746</v>
      </c>
    </row>
    <row r="60" spans="1:3">
      <c r="A60" s="1">
        <v>2003</v>
      </c>
      <c r="C60" s="1">
        <f>C59*POWER(C$62/C$55, 1/7)</f>
        <v>3.38306756628723</v>
      </c>
    </row>
    <row r="61" spans="1:3">
      <c r="A61" s="1">
        <v>2004</v>
      </c>
      <c r="C61" s="1">
        <f>C60*POWER(C$62/C$55, 1/7)</f>
        <v>3.3412756499199308</v>
      </c>
    </row>
    <row r="62" spans="1:3">
      <c r="A62" s="1">
        <v>2005</v>
      </c>
      <c r="C62" s="1">
        <v>3.3</v>
      </c>
    </row>
    <row r="63" spans="1:3">
      <c r="A63" s="1">
        <v>2006</v>
      </c>
      <c r="C63" s="1">
        <f>C62*POWER(C$62/C$55,1/7)</f>
        <v>3.2592342389533053</v>
      </c>
    </row>
    <row r="64" spans="1:3">
      <c r="A64" s="1">
        <v>2007</v>
      </c>
      <c r="C64" s="1">
        <f>C63*POWER(C$62/C$55,1/7)</f>
        <v>3.2189720679895553</v>
      </c>
    </row>
    <row r="65" spans="1:3">
      <c r="A65" s="1">
        <v>2008</v>
      </c>
      <c r="C65" s="1">
        <f>C64*POWER(C$62/C$55,1/7)</f>
        <v>3.1792072661290565</v>
      </c>
    </row>
    <row r="66" spans="1:3">
      <c r="A66" s="1">
        <v>2009</v>
      </c>
      <c r="C66" s="1">
        <f>C65*POWER(C$62/C$55,1/7)</f>
        <v>3.1399336892415013</v>
      </c>
    </row>
    <row r="67" spans="1:3">
      <c r="A67" s="1">
        <v>2010</v>
      </c>
      <c r="C67" s="1">
        <f>C66*POWER(C$62/C$55,1/7)</f>
        <v>3.101145269096627</v>
      </c>
    </row>
    <row r="68" spans="1:3">
      <c r="A68" s="1">
        <v>2011</v>
      </c>
      <c r="C68" s="1">
        <f>C67*POWER(C$62/C$55,1/7)</f>
        <v>3.0628360124266027</v>
      </c>
    </row>
    <row r="69" spans="1:3">
      <c r="A69" s="1">
        <v>2012</v>
      </c>
      <c r="C69" s="1">
        <f>C68*POWER(C$62/C$55,1/7)</f>
        <v>3.0249999999999986</v>
      </c>
    </row>
    <row r="70" spans="1:3">
      <c r="A70" s="1">
        <v>2013</v>
      </c>
      <c r="C70" s="1">
        <f>C69*POWER(C$62/C$55,1/7)</f>
        <v>2.9876313857071954</v>
      </c>
    </row>
    <row r="71" spans="1:3">
      <c r="C71" s="1">
        <f>C70*POWER(C$62/C$55,1/7)</f>
        <v>2.9507243956570912</v>
      </c>
    </row>
  </sheetData>
  <mergeCells count="2">
    <mergeCell ref="A43:K43"/>
    <mergeCell ref="A44:K44"/>
  </mergeCells>
  <pageMargins left="0.74803149606299213" right="0.74803149606299213" top="0.98425196850393704" bottom="0.98425196850393704" header="0.51181102362204722" footer="0.51181102362204722"/>
  <pageSetup scale="71" orientation="landscape" r:id="rId1"/>
  <headerFooter alignWithMargins="0"/>
</worksheet>
</file>

<file path=xl/worksheets/sheet28.xml><?xml version="1.0" encoding="utf-8"?>
<worksheet xmlns="http://schemas.openxmlformats.org/spreadsheetml/2006/main" xmlns:r="http://schemas.openxmlformats.org/officeDocument/2006/relationships">
  <dimension ref="A1:K71"/>
  <sheetViews>
    <sheetView view="pageBreakPreview" topLeftCell="A25" zoomScaleSheetLayoutView="100" workbookViewId="0">
      <selection activeCell="O54" sqref="O54"/>
    </sheetView>
  </sheetViews>
  <sheetFormatPr defaultRowHeight="12.75"/>
  <cols>
    <col min="1" max="1" width="9.375" style="1" customWidth="1"/>
    <col min="2" max="11" width="12" style="1" customWidth="1"/>
    <col min="12" max="16" width="9" style="1"/>
    <col min="17" max="17" width="0" style="1" hidden="1" customWidth="1"/>
    <col min="18" max="16384" width="9" style="1"/>
  </cols>
  <sheetData>
    <row r="1" spans="1:11" ht="30.75" customHeight="1">
      <c r="A1" s="1" t="s">
        <v>626</v>
      </c>
    </row>
    <row r="2" spans="1:11" s="3" customFormat="1" ht="25.5">
      <c r="B2" s="3" t="s">
        <v>595</v>
      </c>
      <c r="C2" s="3" t="s">
        <v>596</v>
      </c>
      <c r="D2" s="3" t="s">
        <v>615</v>
      </c>
      <c r="E2" s="3" t="s">
        <v>597</v>
      </c>
      <c r="F2" s="3" t="s">
        <v>598</v>
      </c>
      <c r="G2" s="3" t="s">
        <v>599</v>
      </c>
      <c r="H2" s="3" t="s">
        <v>600</v>
      </c>
      <c r="I2" s="3" t="s">
        <v>600</v>
      </c>
      <c r="J2" s="3" t="s">
        <v>601</v>
      </c>
      <c r="K2" s="3" t="s">
        <v>602</v>
      </c>
    </row>
    <row r="3" spans="1:11" ht="37.5" customHeight="1">
      <c r="B3" s="1" t="s">
        <v>603</v>
      </c>
      <c r="C3" s="1" t="s">
        <v>603</v>
      </c>
      <c r="D3" s="1" t="s">
        <v>616</v>
      </c>
      <c r="E3" s="1" t="s">
        <v>604</v>
      </c>
      <c r="F3" s="1" t="s">
        <v>605</v>
      </c>
      <c r="G3" s="1" t="s">
        <v>996</v>
      </c>
      <c r="H3" s="1" t="s">
        <v>606</v>
      </c>
      <c r="I3" s="1" t="s">
        <v>997</v>
      </c>
      <c r="J3" s="1" t="s">
        <v>607</v>
      </c>
      <c r="K3" s="1" t="s">
        <v>999</v>
      </c>
    </row>
    <row r="4" spans="1:11" ht="13.5" customHeight="1">
      <c r="B4" s="1" t="s">
        <v>82</v>
      </c>
      <c r="C4" s="1" t="s">
        <v>83</v>
      </c>
      <c r="D4" s="1" t="s">
        <v>84</v>
      </c>
      <c r="E4" s="1" t="s">
        <v>85</v>
      </c>
      <c r="F4" s="1" t="s">
        <v>86</v>
      </c>
      <c r="G4" s="1" t="s">
        <v>87</v>
      </c>
      <c r="H4" s="1" t="s">
        <v>617</v>
      </c>
      <c r="I4" s="1" t="s">
        <v>650</v>
      </c>
      <c r="J4" s="1" t="s">
        <v>106</v>
      </c>
      <c r="K4" s="1" t="s">
        <v>649</v>
      </c>
    </row>
    <row r="5" spans="1:11">
      <c r="A5" s="1">
        <v>1981</v>
      </c>
      <c r="B5" s="4">
        <f>'a1'!BN8/1000</f>
        <v>2826.558</v>
      </c>
      <c r="C5" s="4">
        <v>2166.5</v>
      </c>
      <c r="D5" s="9">
        <f>C5/'a5-1'!C15*100</f>
        <v>11.51511608129943</v>
      </c>
      <c r="E5" s="4">
        <v>2446</v>
      </c>
      <c r="F5" s="15">
        <v>5.1148814390842192</v>
      </c>
      <c r="G5" s="15">
        <f t="shared" ref="G5:G16" si="0">F5/J5*$J$31</f>
        <v>10.861717341684635</v>
      </c>
      <c r="H5" s="4">
        <v>12511</v>
      </c>
      <c r="I5" s="4">
        <f t="shared" ref="I5:I36" si="1">H5/J5*$J$31</f>
        <v>26567.760617760618</v>
      </c>
      <c r="J5" s="9">
        <f>'a1'!BJ8</f>
        <v>51.8</v>
      </c>
      <c r="K5" s="4">
        <f>I5/B5*1000</f>
        <v>9399.3332589533347</v>
      </c>
    </row>
    <row r="6" spans="1:11">
      <c r="A6" s="1">
        <v>1982</v>
      </c>
      <c r="B6" s="4">
        <f>'a1'!BN9/1000</f>
        <v>2876.5129999999999</v>
      </c>
      <c r="C6" s="4">
        <v>2208.9</v>
      </c>
      <c r="D6" s="9">
        <f>C6/'a5-1'!C16*100</f>
        <v>11.56286315524985</v>
      </c>
      <c r="E6" s="4">
        <v>2460.6759999999999</v>
      </c>
      <c r="F6" s="21">
        <f>POWER(F$10/F$5,1/5)*F5</f>
        <v>5.2486742235956498</v>
      </c>
      <c r="G6" s="15">
        <f t="shared" si="0"/>
        <v>10.075988910916607</v>
      </c>
      <c r="H6" s="4">
        <v>12913.98903544574</v>
      </c>
      <c r="I6" s="4">
        <f t="shared" si="1"/>
        <v>24791.252947627079</v>
      </c>
      <c r="J6" s="9">
        <f>'a1'!BJ9</f>
        <v>57.3</v>
      </c>
      <c r="K6" s="4">
        <f t="shared" ref="K6:K31" si="2">I6/B6*1000</f>
        <v>8618.508919524118</v>
      </c>
    </row>
    <row r="7" spans="1:11">
      <c r="A7" s="1">
        <v>1983</v>
      </c>
      <c r="B7" s="4">
        <f>'a1'!BN10/1000</f>
        <v>2907.502</v>
      </c>
      <c r="C7" s="4">
        <v>2240.4</v>
      </c>
      <c r="D7" s="9">
        <f>C7/'a5-1'!C17*100</f>
        <v>11.575303539137174</v>
      </c>
      <c r="E7" s="4">
        <v>2475.4400559999999</v>
      </c>
      <c r="F7" s="21">
        <f>POWER(F$10/F$5,1/5)*F6</f>
        <v>5.3859667000159757</v>
      </c>
      <c r="G7" s="15">
        <f t="shared" si="0"/>
        <v>9.8088797516847244</v>
      </c>
      <c r="H7" s="4">
        <v>13329.958660987355</v>
      </c>
      <c r="I7" s="4">
        <f t="shared" si="1"/>
        <v>24276.414779943858</v>
      </c>
      <c r="J7" s="9">
        <f>'a1'!BJ10</f>
        <v>60.4</v>
      </c>
      <c r="K7" s="4">
        <f t="shared" si="2"/>
        <v>8349.5780157481768</v>
      </c>
    </row>
    <row r="8" spans="1:11">
      <c r="A8" s="1">
        <v>1984</v>
      </c>
      <c r="B8" s="4">
        <f>'a1'!BN11/1000</f>
        <v>2947.181</v>
      </c>
      <c r="C8" s="4">
        <v>2276.5</v>
      </c>
      <c r="D8" s="9">
        <f>C8/'a5-1'!C18*100</f>
        <v>11.616040494134575</v>
      </c>
      <c r="E8" s="4">
        <v>2490.2926963360001</v>
      </c>
      <c r="F8" s="21">
        <f>POWER(F$10/F$5,1/5)*F7</f>
        <v>5.5268504117232791</v>
      </c>
      <c r="G8" s="15">
        <f t="shared" si="0"/>
        <v>9.6807889377318581</v>
      </c>
      <c r="H8" s="4">
        <v>13759.326991522315</v>
      </c>
      <c r="I8" s="4">
        <f t="shared" si="1"/>
        <v>24100.731991519981</v>
      </c>
      <c r="J8" s="9">
        <f>'a1'!BJ11</f>
        <v>62.8</v>
      </c>
      <c r="K8" s="4">
        <f t="shared" si="2"/>
        <v>8177.5540733738371</v>
      </c>
    </row>
    <row r="9" spans="1:11">
      <c r="A9" s="1">
        <v>1985</v>
      </c>
      <c r="B9" s="4">
        <f>'a1'!BN12/1000</f>
        <v>2975.1309999999999</v>
      </c>
      <c r="C9" s="4">
        <v>2306.6</v>
      </c>
      <c r="D9" s="9">
        <f>C9/'a5-1'!C19*100</f>
        <v>11.62436752877618</v>
      </c>
      <c r="E9" s="4">
        <v>2505.2344525140161</v>
      </c>
      <c r="F9" s="21">
        <f>POWER(F$10/F$5,1/5)*F8</f>
        <v>5.6714192966464454</v>
      </c>
      <c r="G9" s="15">
        <f t="shared" si="0"/>
        <v>9.6274092998627925</v>
      </c>
      <c r="H9" s="4">
        <v>14202.52560975396</v>
      </c>
      <c r="I9" s="4">
        <f t="shared" si="1"/>
        <v>24109.225572113206</v>
      </c>
      <c r="J9" s="9">
        <f>'a1'!BJ12</f>
        <v>64.8</v>
      </c>
      <c r="K9" s="4">
        <f t="shared" si="2"/>
        <v>8103.5845386684514</v>
      </c>
    </row>
    <row r="10" spans="1:11">
      <c r="A10" s="1">
        <v>1986</v>
      </c>
      <c r="B10" s="4">
        <f>'a1'!BN13/1000</f>
        <v>3003.6210000000001</v>
      </c>
      <c r="C10" s="4">
        <v>2335.1</v>
      </c>
      <c r="D10" s="9">
        <f>C10/'a5-1'!C20*100</f>
        <v>11.621344534469372</v>
      </c>
      <c r="E10" s="4">
        <v>2519</v>
      </c>
      <c r="F10" s="15">
        <v>5.8197697499007539</v>
      </c>
      <c r="G10" s="15">
        <f t="shared" si="0"/>
        <v>9.5978211767478712</v>
      </c>
      <c r="H10" s="4">
        <v>14660</v>
      </c>
      <c r="I10" s="4">
        <f t="shared" si="1"/>
        <v>24176.911544227885</v>
      </c>
      <c r="J10" s="9">
        <f>'a1'!BJ13</f>
        <v>66.7</v>
      </c>
      <c r="K10" s="4">
        <f t="shared" si="2"/>
        <v>8049.2550638805242</v>
      </c>
    </row>
    <row r="11" spans="1:11">
      <c r="A11" s="1">
        <v>1987</v>
      </c>
      <c r="B11" s="4">
        <f>'a1'!BN14/1000</f>
        <v>3048.6509999999998</v>
      </c>
      <c r="C11" s="4">
        <v>2371.1999999999998</v>
      </c>
      <c r="D11" s="9">
        <f>C11/'a5-1'!C21*100</f>
        <v>11.653176463650167</v>
      </c>
      <c r="E11" s="4">
        <v>2597.0889999999999</v>
      </c>
      <c r="F11" s="21">
        <f>POWER(F$16/F$10,1/6)*F10</f>
        <v>6.400176592526754</v>
      </c>
      <c r="G11" s="15">
        <f t="shared" si="0"/>
        <v>10.247735446549386</v>
      </c>
      <c r="H11" s="4">
        <v>16624.225012044993</v>
      </c>
      <c r="I11" s="4">
        <f t="shared" si="1"/>
        <v>26618.118651018183</v>
      </c>
      <c r="J11" s="9">
        <f>'a1'!BJ14</f>
        <v>68.7</v>
      </c>
      <c r="K11" s="4">
        <f t="shared" si="2"/>
        <v>8731.1137453969586</v>
      </c>
    </row>
    <row r="12" spans="1:11">
      <c r="A12" s="1">
        <v>1988</v>
      </c>
      <c r="B12" s="4">
        <f>'a1'!BN15/1000</f>
        <v>3114.761</v>
      </c>
      <c r="C12" s="4">
        <v>2419</v>
      </c>
      <c r="D12" s="9">
        <f>C12/'a5-1'!C22*100</f>
        <v>11.735768137316734</v>
      </c>
      <c r="E12" s="4">
        <v>2677.5987589999995</v>
      </c>
      <c r="F12" s="21">
        <f>POWER(F$16/F$10,1/6)*F11</f>
        <v>7.0384675297894574</v>
      </c>
      <c r="G12" s="15">
        <f t="shared" si="0"/>
        <v>10.874036914000564</v>
      </c>
      <c r="H12" s="4">
        <v>18851.627370470829</v>
      </c>
      <c r="I12" s="4">
        <f t="shared" si="1"/>
        <v>29124.705207188075</v>
      </c>
      <c r="J12" s="9">
        <f>'a1'!BJ15</f>
        <v>71.2</v>
      </c>
      <c r="K12" s="4">
        <f t="shared" si="2"/>
        <v>9350.5425318950874</v>
      </c>
    </row>
    <row r="13" spans="1:11">
      <c r="A13" s="1">
        <v>1989</v>
      </c>
      <c r="B13" s="4">
        <f>'a1'!BN16/1000</f>
        <v>3196.7249999999999</v>
      </c>
      <c r="C13" s="4">
        <v>2477.1999999999998</v>
      </c>
      <c r="D13" s="9">
        <f>C13/'a5-1'!C23*100</f>
        <v>11.853482307342631</v>
      </c>
      <c r="E13" s="4">
        <v>2760.6043205289993</v>
      </c>
      <c r="F13" s="21">
        <f>POWER(F$16/F$10,1/6)*F12</f>
        <v>7.7404153544367098</v>
      </c>
      <c r="G13" s="15">
        <f t="shared" si="0"/>
        <v>11.44416248639836</v>
      </c>
      <c r="H13" s="4">
        <v>21377.468980213722</v>
      </c>
      <c r="I13" s="4">
        <f t="shared" si="1"/>
        <v>31606.472954617064</v>
      </c>
      <c r="J13" s="9">
        <f>'a1'!BJ16</f>
        <v>74.400000000000006</v>
      </c>
      <c r="K13" s="4">
        <f t="shared" si="2"/>
        <v>9887.1416698705907</v>
      </c>
    </row>
    <row r="14" spans="1:11">
      <c r="A14" s="1">
        <v>1990</v>
      </c>
      <c r="B14" s="4">
        <f>'a1'!BN17/1000</f>
        <v>3292.1109999999999</v>
      </c>
      <c r="C14" s="4">
        <v>2545.9</v>
      </c>
      <c r="D14" s="9">
        <f>C14/'a5-1'!C24*100</f>
        <v>12.000641064921965</v>
      </c>
      <c r="E14" s="4">
        <v>2846.1830544653981</v>
      </c>
      <c r="F14" s="21">
        <f>POWER(F$16/F$10,1/6)*F13</f>
        <v>8.5123685810328364</v>
      </c>
      <c r="G14" s="15">
        <f t="shared" si="0"/>
        <v>11.943374284612396</v>
      </c>
      <c r="H14" s="4">
        <v>24241.736324357771</v>
      </c>
      <c r="I14" s="4">
        <f t="shared" si="1"/>
        <v>34012.640251012177</v>
      </c>
      <c r="J14" s="9">
        <f>'a1'!BJ17</f>
        <v>78.400000000000006</v>
      </c>
      <c r="K14" s="4">
        <f>I14/B14*1000</f>
        <v>10331.559370571702</v>
      </c>
    </row>
    <row r="15" spans="1:11">
      <c r="A15" s="1">
        <v>1991</v>
      </c>
      <c r="B15" s="4">
        <f>'a1'!BN18/1000</f>
        <v>3373.7869999999998</v>
      </c>
      <c r="C15" s="4">
        <v>2616.1999999999998</v>
      </c>
      <c r="D15" s="9">
        <f>C15/'a5-1'!C25*100</f>
        <v>12.14955441107494</v>
      </c>
      <c r="E15" s="4">
        <v>2934.4147291538252</v>
      </c>
      <c r="F15" s="21">
        <f>POWER(F$16/F$10,1/6)*F14</f>
        <v>9.361308862814651</v>
      </c>
      <c r="G15" s="15">
        <f t="shared" si="0"/>
        <v>12.466634078808857</v>
      </c>
      <c r="H15" s="4">
        <v>27489.773488321152</v>
      </c>
      <c r="I15" s="4">
        <f t="shared" si="1"/>
        <v>36608.657187836885</v>
      </c>
      <c r="J15" s="9">
        <f>'a1'!BJ18</f>
        <v>82.6</v>
      </c>
      <c r="K15" s="4">
        <f t="shared" si="2"/>
        <v>10850.909434364674</v>
      </c>
    </row>
    <row r="16" spans="1:11">
      <c r="A16" s="1">
        <v>1992</v>
      </c>
      <c r="B16" s="4">
        <f>'a1'!BN19/1000</f>
        <v>3468.8020000000001</v>
      </c>
      <c r="C16" s="4">
        <v>2690.4</v>
      </c>
      <c r="D16" s="9">
        <f>C16/'a5-1'!C26*100</f>
        <v>12.329859487997361</v>
      </c>
      <c r="E16" s="4">
        <v>3028</v>
      </c>
      <c r="F16" s="15">
        <v>10.294914134742404</v>
      </c>
      <c r="G16" s="15">
        <f t="shared" si="0"/>
        <v>13.354251825727175</v>
      </c>
      <c r="H16" s="4">
        <v>31173</v>
      </c>
      <c r="I16" s="4">
        <f t="shared" si="1"/>
        <v>40436.674528301883</v>
      </c>
      <c r="J16" s="9">
        <f>'a1'!BJ19</f>
        <v>84.8</v>
      </c>
      <c r="K16" s="4">
        <f t="shared" si="2"/>
        <v>11657.244930181048</v>
      </c>
    </row>
    <row r="17" spans="1:11">
      <c r="A17" s="1">
        <v>1993</v>
      </c>
      <c r="B17" s="4">
        <f>'a1'!BN20/1000</f>
        <v>3567.7719999999999</v>
      </c>
      <c r="C17" s="4">
        <v>2770.5</v>
      </c>
      <c r="D17" s="9">
        <f>C17/'a5-1'!C27*100</f>
        <v>12.540227856008038</v>
      </c>
      <c r="E17" s="19">
        <f>E16*POWER(E$22/E$16, 1/6)</f>
        <v>3187.9840659620982</v>
      </c>
      <c r="F17" s="15">
        <f t="shared" ref="F17:F36" si="3">G17*J17/100</f>
        <v>11.667448542224953</v>
      </c>
      <c r="G17" s="15">
        <f>G16*('a5-1'!D81/'a5-1'!D80)</f>
        <v>13.288665765632066</v>
      </c>
      <c r="H17" s="4">
        <f>E17*F17</f>
        <v>37195.64004304586</v>
      </c>
      <c r="I17" s="4">
        <f t="shared" si="1"/>
        <v>46600.460190604157</v>
      </c>
      <c r="J17" s="9">
        <f>'a1'!BJ20</f>
        <v>87.8</v>
      </c>
      <c r="K17" s="4">
        <f t="shared" si="2"/>
        <v>13061.501741311989</v>
      </c>
    </row>
    <row r="18" spans="1:11">
      <c r="A18" s="1">
        <v>1994</v>
      </c>
      <c r="B18" s="4">
        <f>'a1'!BN21/1000</f>
        <v>3676.0749999999998</v>
      </c>
      <c r="C18" s="4">
        <v>2858.9</v>
      </c>
      <c r="D18" s="9">
        <f>C18/'a5-1'!C28*100</f>
        <v>12.781376717320065</v>
      </c>
      <c r="E18" s="19">
        <f>E17*POWER(E$22/E$16, 1/6)</f>
        <v>3356.4208734571439</v>
      </c>
      <c r="F18" s="15">
        <f t="shared" si="3"/>
        <v>11.910357673740737</v>
      </c>
      <c r="G18" s="15">
        <f>G17*('a5-1'!D82/'a5-1'!D81)</f>
        <v>13.307662205296912</v>
      </c>
      <c r="H18" s="4">
        <f t="shared" ref="H18:H31" si="4">E18*F18</f>
        <v>39976.173106483882</v>
      </c>
      <c r="I18" s="4">
        <f t="shared" si="1"/>
        <v>49132.726723052816</v>
      </c>
      <c r="J18" s="9">
        <f>'a1'!BJ21</f>
        <v>89.5</v>
      </c>
      <c r="K18" s="4">
        <f>I18/B18*1000</f>
        <v>13365.539800752927</v>
      </c>
    </row>
    <row r="19" spans="1:11">
      <c r="A19" s="1">
        <v>1995</v>
      </c>
      <c r="B19" s="4">
        <f>'a1'!BN22/1000</f>
        <v>3777.39</v>
      </c>
      <c r="C19" s="4">
        <v>2944.5</v>
      </c>
      <c r="D19" s="9">
        <f>C19/'a5-1'!C29*100</f>
        <v>12.994263018534863</v>
      </c>
      <c r="E19" s="19">
        <f>E18*POWER(E$22/E$16, 1/6)</f>
        <v>3533.757022207385</v>
      </c>
      <c r="F19" s="15">
        <f t="shared" si="3"/>
        <v>12.125043518409489</v>
      </c>
      <c r="G19" s="15">
        <f>G18*('a5-1'!D83/'a5-1'!D82)</f>
        <v>13.236947072499442</v>
      </c>
      <c r="H19" s="4">
        <f t="shared" si="4"/>
        <v>42846.95767774967</v>
      </c>
      <c r="I19" s="4">
        <f t="shared" si="1"/>
        <v>51453.770137035637</v>
      </c>
      <c r="J19" s="9">
        <f>'a1'!BJ22</f>
        <v>91.6</v>
      </c>
      <c r="K19" s="4">
        <f t="shared" si="2"/>
        <v>13621.513832841099</v>
      </c>
    </row>
    <row r="20" spans="1:11">
      <c r="A20" s="1">
        <v>1996</v>
      </c>
      <c r="B20" s="4">
        <f>'a1'!BN23/1000</f>
        <v>3874.317</v>
      </c>
      <c r="C20" s="4">
        <v>3026.1</v>
      </c>
      <c r="D20" s="9">
        <f>C20/'a5-1'!C30*100</f>
        <v>13.180165073281211</v>
      </c>
      <c r="E20" s="19">
        <f>E19*POWER(E$22/E$16, 1/6)</f>
        <v>3720.4627079850779</v>
      </c>
      <c r="F20" s="15">
        <f t="shared" si="3"/>
        <v>12.185798315755981</v>
      </c>
      <c r="G20" s="15">
        <f>G19*('a5-1'!D84/'a5-1'!D83)</f>
        <v>13.188093415320324</v>
      </c>
      <c r="H20" s="4">
        <f t="shared" si="4"/>
        <v>45336.808200797503</v>
      </c>
      <c r="I20" s="4">
        <f t="shared" si="1"/>
        <v>53972.390715235124</v>
      </c>
      <c r="J20" s="9">
        <f>'a1'!BJ23</f>
        <v>92.4</v>
      </c>
      <c r="K20" s="4">
        <f t="shared" si="2"/>
        <v>13930.814312622102</v>
      </c>
    </row>
    <row r="21" spans="1:11">
      <c r="A21" s="1">
        <v>1997</v>
      </c>
      <c r="B21" s="4">
        <f>'a1'!BN24/1000</f>
        <v>3948.5830000000001</v>
      </c>
      <c r="C21" s="4">
        <v>3096.8</v>
      </c>
      <c r="D21" s="9">
        <f>C21/'a5-1'!C31*100</f>
        <v>13.321460680440664</v>
      </c>
      <c r="E21" s="19">
        <f>E20*POWER(E$22/E$16, 1/6)</f>
        <v>3917.0329693073404</v>
      </c>
      <c r="F21" s="15">
        <f t="shared" si="3"/>
        <v>12.521188902986774</v>
      </c>
      <c r="G21" s="15">
        <f>G20*('a5-1'!D85/'a5-1'!D84)</f>
        <v>13.44918249515228</v>
      </c>
      <c r="H21" s="4">
        <f t="shared" si="4"/>
        <v>49045.909747924401</v>
      </c>
      <c r="I21" s="4">
        <f t="shared" si="1"/>
        <v>57948.980368116907</v>
      </c>
      <c r="J21" s="9">
        <f>'a1'!BJ24</f>
        <v>93.1</v>
      </c>
      <c r="K21" s="4">
        <f t="shared" si="2"/>
        <v>14675.892685582879</v>
      </c>
    </row>
    <row r="22" spans="1:11">
      <c r="A22" s="1">
        <v>1998</v>
      </c>
      <c r="B22" s="4">
        <f>'a1'!BN25/1000</f>
        <v>3983.1129999999998</v>
      </c>
      <c r="C22" s="4">
        <v>3138.5</v>
      </c>
      <c r="D22" s="9">
        <f>C22/'a5-1'!C32*100</f>
        <v>13.346402616124548</v>
      </c>
      <c r="E22" s="4">
        <f>C22*C55*365/1000</f>
        <v>4123.9889999999996</v>
      </c>
      <c r="F22" s="15">
        <f t="shared" si="3"/>
        <v>12.87145164726398</v>
      </c>
      <c r="G22" s="15">
        <f>G21*('a5-1'!D86/'a5-1'!D85)</f>
        <v>13.780997481010683</v>
      </c>
      <c r="H22" s="4">
        <f t="shared" si="4"/>
        <v>53081.725007348527</v>
      </c>
      <c r="I22" s="4">
        <f t="shared" si="1"/>
        <v>62515.950222787345</v>
      </c>
      <c r="J22" s="9">
        <f>'a1'!BJ25</f>
        <v>93.4</v>
      </c>
      <c r="K22" s="4">
        <f t="shared" si="2"/>
        <v>15695.248973048805</v>
      </c>
    </row>
    <row r="23" spans="1:11">
      <c r="A23" s="1">
        <v>1999</v>
      </c>
      <c r="B23" s="4">
        <f>'a1'!BN26/1000</f>
        <v>4011.375</v>
      </c>
      <c r="C23" s="4">
        <v>3172.8</v>
      </c>
      <c r="D23" s="9">
        <f>C23/'a5-1'!C33*100</f>
        <v>13.341519002245454</v>
      </c>
      <c r="E23" s="4">
        <f>C23*C56*365/1000</f>
        <v>4135.1554072968729</v>
      </c>
      <c r="F23" s="15">
        <f t="shared" si="3"/>
        <v>13.067743658396651</v>
      </c>
      <c r="G23" s="15">
        <f>G22*('a5-1'!D87/'a5-1'!D86)</f>
        <v>13.842948790674416</v>
      </c>
      <c r="H23" s="4">
        <f t="shared" si="4"/>
        <v>54037.150850188329</v>
      </c>
      <c r="I23" s="4">
        <f t="shared" si="1"/>
        <v>62967.018999160129</v>
      </c>
      <c r="J23" s="9">
        <f>'a1'!BJ26</f>
        <v>94.4</v>
      </c>
      <c r="K23" s="4">
        <f t="shared" si="2"/>
        <v>15697.116075949052</v>
      </c>
    </row>
    <row r="24" spans="1:11">
      <c r="A24" s="1">
        <v>2000</v>
      </c>
      <c r="B24" s="4">
        <f>'a1'!BN27/1000</f>
        <v>4039.23</v>
      </c>
      <c r="C24" s="4">
        <v>3210.6</v>
      </c>
      <c r="D24" s="9">
        <f>C24/'a5-1'!C34*100</f>
        <v>13.327687766970945</v>
      </c>
      <c r="E24" s="4">
        <f>C24*C57*365/1000</f>
        <v>4150.3919694102869</v>
      </c>
      <c r="F24" s="15">
        <f t="shared" si="3"/>
        <v>13.71146722925352</v>
      </c>
      <c r="G24" s="15">
        <f>G23*('a5-1'!D88/'a5-1'!D87)</f>
        <v>14.26791595135642</v>
      </c>
      <c r="H24" s="4">
        <f t="shared" si="4"/>
        <v>56907.963477126126</v>
      </c>
      <c r="I24" s="4">
        <f t="shared" si="1"/>
        <v>65139.188163203682</v>
      </c>
      <c r="J24" s="9">
        <f>'a1'!BJ27</f>
        <v>96.1</v>
      </c>
      <c r="K24" s="4">
        <f t="shared" si="2"/>
        <v>16126.635067377612</v>
      </c>
    </row>
    <row r="25" spans="1:11">
      <c r="A25" s="1">
        <v>2001</v>
      </c>
      <c r="B25" s="4">
        <f>'a1'!BN28/1000</f>
        <v>4076.8809999999999</v>
      </c>
      <c r="C25" s="4">
        <v>3252.7</v>
      </c>
      <c r="D25" s="9">
        <f>C25/'a5-1'!C35*100</f>
        <v>13.320147096161246</v>
      </c>
      <c r="E25" s="4">
        <f>C25*C58*365/1000</f>
        <v>4170.6207167164648</v>
      </c>
      <c r="F25" s="15">
        <f t="shared" si="3"/>
        <v>14.014838886215356</v>
      </c>
      <c r="G25" s="15">
        <f>G24*('a5-1'!D89/'a5-1'!D88)</f>
        <v>14.344768563168227</v>
      </c>
      <c r="H25" s="4">
        <f t="shared" si="4"/>
        <v>58450.577400293274</v>
      </c>
      <c r="I25" s="4">
        <f t="shared" si="1"/>
        <v>65809.247840657728</v>
      </c>
      <c r="J25" s="9">
        <f>'a1'!BJ28</f>
        <v>97.7</v>
      </c>
      <c r="K25" s="4">
        <f t="shared" si="2"/>
        <v>16142.057578000862</v>
      </c>
    </row>
    <row r="26" spans="1:11">
      <c r="A26" s="1">
        <v>2002</v>
      </c>
      <c r="B26" s="4">
        <f>'a1'!BN29/1000</f>
        <v>4100.1610000000001</v>
      </c>
      <c r="C26" s="4">
        <v>3284.1</v>
      </c>
      <c r="D26" s="9">
        <f>C26/'a5-1'!C36*100</f>
        <v>13.259126474649355</v>
      </c>
      <c r="E26" s="4">
        <f>C26*C59*365/1000</f>
        <v>4176.6379766293667</v>
      </c>
      <c r="F26" s="15">
        <f t="shared" si="3"/>
        <v>14.351153013303387</v>
      </c>
      <c r="G26" s="15">
        <f>G25*('a5-1'!D90/'a5-1'!D89)</f>
        <v>14.351153013303389</v>
      </c>
      <c r="H26" s="4">
        <f t="shared" si="4"/>
        <v>59939.570683781894</v>
      </c>
      <c r="I26" s="4">
        <f t="shared" si="1"/>
        <v>65933.52775216008</v>
      </c>
      <c r="J26" s="9">
        <f>'a1'!BJ29</f>
        <v>100</v>
      </c>
      <c r="K26" s="4">
        <f t="shared" si="2"/>
        <v>16080.716769941493</v>
      </c>
    </row>
    <row r="27" spans="1:11">
      <c r="A27" s="1">
        <v>2003</v>
      </c>
      <c r="B27" s="4">
        <f>'a1'!BN30/1000</f>
        <v>4123.9369999999999</v>
      </c>
      <c r="C27" s="4">
        <v>3313.6</v>
      </c>
      <c r="D27" s="9">
        <f>C27/'a5-1'!C37*100</f>
        <v>13.212173892240397</v>
      </c>
      <c r="E27" s="4">
        <f>C27*C60*365/1000</f>
        <v>4179.8848289090074</v>
      </c>
      <c r="F27" s="15">
        <f t="shared" si="3"/>
        <v>14.717271091455958</v>
      </c>
      <c r="G27" s="15">
        <f>G26*('a5-1'!D91/'a5-1'!D90)</f>
        <v>14.400460950543989</v>
      </c>
      <c r="H27" s="4">
        <f t="shared" si="4"/>
        <v>61516.498158117865</v>
      </c>
      <c r="I27" s="4">
        <f t="shared" si="1"/>
        <v>66211.495082122943</v>
      </c>
      <c r="J27" s="9">
        <f>'a1'!BJ30</f>
        <v>102.2</v>
      </c>
      <c r="K27" s="4">
        <f t="shared" si="2"/>
        <v>16055.408965297713</v>
      </c>
    </row>
    <row r="28" spans="1:11">
      <c r="A28" s="1">
        <v>2004</v>
      </c>
      <c r="B28" s="4">
        <f>'a1'!BN31/1000</f>
        <v>4155.0169999999998</v>
      </c>
      <c r="C28" s="4">
        <v>3349.9</v>
      </c>
      <c r="D28" s="9">
        <f>C28/'a5-1'!C38*100</f>
        <v>13.184378210098355</v>
      </c>
      <c r="E28" s="4">
        <f>C28*C61*365/1000</f>
        <v>4191.3106468235319</v>
      </c>
      <c r="F28" s="15">
        <f t="shared" si="3"/>
        <v>15.134808582806706</v>
      </c>
      <c r="G28" s="15">
        <f>G27*('a5-1'!D92/'a5-1'!D91)</f>
        <v>14.524768313634075</v>
      </c>
      <c r="H28" s="4">
        <f t="shared" si="4"/>
        <v>63434.684350753916</v>
      </c>
      <c r="I28" s="4">
        <f t="shared" si="1"/>
        <v>66965.59768313753</v>
      </c>
      <c r="J28" s="9">
        <f>'a1'!BJ31</f>
        <v>104.2</v>
      </c>
      <c r="K28" s="4">
        <f t="shared" si="2"/>
        <v>16116.804740663525</v>
      </c>
    </row>
    <row r="29" spans="1:11">
      <c r="A29" s="1">
        <v>2005</v>
      </c>
      <c r="B29" s="4">
        <f>'a1'!BN32/1000</f>
        <v>4195.7640000000001</v>
      </c>
      <c r="C29" s="4">
        <v>3393.4</v>
      </c>
      <c r="D29" s="9">
        <f>C29/'a5-1'!C39*100</f>
        <v>13.175847515210815</v>
      </c>
      <c r="E29" s="4">
        <f>C29*C62*365/1000</f>
        <v>4211.2093999999997</v>
      </c>
      <c r="F29" s="15">
        <f t="shared" si="3"/>
        <v>15.800923823826885</v>
      </c>
      <c r="G29" s="15">
        <f>G28*('a5-1'!D93/'a5-1'!D92)</f>
        <v>14.864462675283994</v>
      </c>
      <c r="H29" s="4">
        <f t="shared" si="4"/>
        <v>66540.998935583717</v>
      </c>
      <c r="I29" s="4">
        <f t="shared" si="1"/>
        <v>68857.101438515601</v>
      </c>
      <c r="J29" s="9">
        <f>'a1'!BJ32</f>
        <v>106.3</v>
      </c>
      <c r="K29" s="4">
        <f t="shared" si="2"/>
        <v>16411.099727848279</v>
      </c>
    </row>
    <row r="30" spans="1:11">
      <c r="A30" s="1">
        <v>2006</v>
      </c>
      <c r="B30" s="4">
        <f>'a1'!BN33/1000</f>
        <v>4241.6909999999998</v>
      </c>
      <c r="C30" s="4">
        <v>3441.7</v>
      </c>
      <c r="D30" s="9">
        <f>C30/'a5-1'!C40*100</f>
        <v>13.178763569527675</v>
      </c>
      <c r="E30" s="4">
        <f>C30*C63*365/1000</f>
        <v>4236.4156827826801</v>
      </c>
      <c r="F30" s="15">
        <f t="shared" si="3"/>
        <v>16.55690848404641</v>
      </c>
      <c r="G30" s="15">
        <f>G29*('a5-1'!D94/'a5-1'!D93)</f>
        <v>15.316289069423137</v>
      </c>
      <c r="H30" s="4">
        <f t="shared" si="4"/>
        <v>70141.946760211824</v>
      </c>
      <c r="I30" s="4">
        <f t="shared" si="1"/>
        <v>71374.783937310829</v>
      </c>
      <c r="J30" s="9">
        <f>'a1'!BJ33</f>
        <v>108.1</v>
      </c>
      <c r="K30" s="4">
        <f t="shared" si="2"/>
        <v>16826.964514225772</v>
      </c>
    </row>
    <row r="31" spans="1:11">
      <c r="A31" s="1">
        <v>2007</v>
      </c>
      <c r="B31" s="4">
        <f>'a1'!BN34/1000</f>
        <v>4290.9880000000003</v>
      </c>
      <c r="C31" s="4">
        <v>3492.5</v>
      </c>
      <c r="D31" s="9">
        <f>C31/'a5-1'!C41*100</f>
        <v>13.198320591647549</v>
      </c>
      <c r="E31" s="4">
        <f>C31*C64*365/1000</f>
        <v>4263.9857417411113</v>
      </c>
      <c r="F31" s="15">
        <f t="shared" si="3"/>
        <v>17.058282849608304</v>
      </c>
      <c r="G31" s="15">
        <f>G30*('a5-1'!D95/'a5-1'!D94)</f>
        <v>15.507529863280276</v>
      </c>
      <c r="H31" s="4">
        <f t="shared" si="4"/>
        <v>72736.274849316746</v>
      </c>
      <c r="I31" s="4">
        <f t="shared" si="1"/>
        <v>72736.274849316746</v>
      </c>
      <c r="J31" s="9">
        <f>'a1'!BJ34</f>
        <v>110</v>
      </c>
      <c r="K31" s="4">
        <f t="shared" si="2"/>
        <v>16950.938769653225</v>
      </c>
    </row>
    <row r="32" spans="1:11">
      <c r="A32" s="1">
        <v>2009</v>
      </c>
      <c r="B32" s="4">
        <f>'a1'!BN35/1000</f>
        <v>4349.4120000000003</v>
      </c>
      <c r="C32" s="4">
        <v>3548.1</v>
      </c>
      <c r="D32" s="9">
        <f>C32/'a5-1'!C42*100</f>
        <v>13.227136487675399</v>
      </c>
      <c r="E32" s="4">
        <f>C32*C65*365/1000</f>
        <v>4296.6398719130548</v>
      </c>
      <c r="F32" s="15">
        <f t="shared" si="3"/>
        <v>17.595058306593547</v>
      </c>
      <c r="G32" s="15">
        <f>G31*('a5-1'!D96/'a5-1'!D95)</f>
        <v>15.667905882986242</v>
      </c>
      <c r="H32" s="4">
        <f t="shared" ref="H32:H37" si="5">E32*F32</f>
        <v>75599.629068744835</v>
      </c>
      <c r="I32" s="4">
        <f t="shared" si="1"/>
        <v>74051.284038841783</v>
      </c>
      <c r="J32" s="9">
        <f>'a1'!BJ35</f>
        <v>112.3</v>
      </c>
      <c r="K32" s="4">
        <f t="shared" ref="K32:K37" si="6">I32/B32*1000</f>
        <v>17025.585076521096</v>
      </c>
    </row>
    <row r="33" spans="1:11">
      <c r="A33" s="1">
        <v>2009</v>
      </c>
      <c r="B33" s="4">
        <f>'a1'!BN36/1000</f>
        <v>4410.6790000000001</v>
      </c>
      <c r="C33" s="4">
        <v>3608.6</v>
      </c>
      <c r="D33" s="9">
        <f>C33/'a5-1'!C43*100</f>
        <v>13.265692491498942</v>
      </c>
      <c r="E33" s="4">
        <f>C33*C66*365/1000</f>
        <v>4334.3664024627142</v>
      </c>
      <c r="F33" s="15">
        <f t="shared" si="3"/>
        <v>18.064253280039313</v>
      </c>
      <c r="G33" s="15">
        <f>G32*('a5-1'!D97/'a5-1'!D96)</f>
        <v>16.08571084598336</v>
      </c>
      <c r="H33" s="4">
        <f t="shared" si="5"/>
        <v>78297.092502579282</v>
      </c>
      <c r="I33" s="4">
        <f t="shared" si="1"/>
        <v>76693.501115616396</v>
      </c>
      <c r="J33" s="9">
        <f>'a1'!BJ36</f>
        <v>112.3</v>
      </c>
      <c r="K33" s="4">
        <f t="shared" si="6"/>
        <v>17388.139358048134</v>
      </c>
    </row>
    <row r="34" spans="1:11">
      <c r="A34" s="1">
        <v>2010</v>
      </c>
      <c r="B34" s="4">
        <f>'a1'!BN37/1000</f>
        <v>4465.924</v>
      </c>
      <c r="C34" s="4">
        <v>3663.5</v>
      </c>
      <c r="D34" s="9">
        <f>C34/'a5-1'!C44*100</f>
        <v>13.286259320509474</v>
      </c>
      <c r="E34" s="4">
        <f>C34*C67*365/1000</f>
        <v>4364.5235997444624</v>
      </c>
      <c r="F34" s="15">
        <f t="shared" si="3"/>
        <v>18.178595729940639</v>
      </c>
      <c r="G34" s="15">
        <f>G33*('a5-1'!D98/'a5-1'!D97)</f>
        <v>15.974161449859965</v>
      </c>
      <c r="H34" s="4">
        <f t="shared" si="5"/>
        <v>79340.910073539839</v>
      </c>
      <c r="I34" s="4">
        <f t="shared" si="1"/>
        <v>76691.565097446233</v>
      </c>
      <c r="J34" s="9">
        <f>'a1'!BJ37</f>
        <v>113.8</v>
      </c>
      <c r="K34" s="4">
        <f t="shared" si="6"/>
        <v>17172.608646597262</v>
      </c>
    </row>
    <row r="35" spans="1:11">
      <c r="A35" s="1">
        <v>2011</v>
      </c>
      <c r="B35" s="4">
        <f>'a1'!BN38/1000</f>
        <v>4499.1390000000001</v>
      </c>
      <c r="C35" s="4">
        <v>3702.7</v>
      </c>
      <c r="D35" s="9">
        <f>C35/'a5-1'!C45*100</f>
        <v>13.265002704803802</v>
      </c>
      <c r="E35" s="4">
        <f>C35*C68*365/1000</f>
        <v>4375.3515170252058</v>
      </c>
      <c r="F35" s="15">
        <f t="shared" si="3"/>
        <v>18.741458947400652</v>
      </c>
      <c r="G35" s="15">
        <f>G34*('a5-1'!D99/'a5-1'!D98)</f>
        <v>16.08708922523661</v>
      </c>
      <c r="H35" s="4">
        <f t="shared" si="5"/>
        <v>82000.470836775057</v>
      </c>
      <c r="I35" s="4">
        <f t="shared" si="1"/>
        <v>77425.337270774733</v>
      </c>
      <c r="J35" s="9">
        <f>'a1'!BJ38</f>
        <v>116.5</v>
      </c>
      <c r="K35" s="4">
        <f t="shared" si="6"/>
        <v>17208.923145245062</v>
      </c>
    </row>
    <row r="36" spans="1:11">
      <c r="A36" s="1">
        <v>2012</v>
      </c>
      <c r="B36" s="4">
        <f>'a1'!BN39/1000</f>
        <v>4542.5780000000004</v>
      </c>
      <c r="C36" s="4">
        <v>3745</v>
      </c>
      <c r="D36" s="9">
        <f>C36/'a5-1'!C46*100</f>
        <v>13.241029158549392</v>
      </c>
      <c r="E36" s="4">
        <f>C36*C69*365/1000</f>
        <v>4389.3480555555534</v>
      </c>
      <c r="F36" s="15">
        <f t="shared" si="3"/>
        <v>19.12807254723392</v>
      </c>
      <c r="G36" s="15">
        <f>G35*('a5-1'!D100/'a5-1'!D99)</f>
        <v>16.237752586786012</v>
      </c>
      <c r="H36" s="4">
        <f t="shared" si="5"/>
        <v>83959.768041726769</v>
      </c>
      <c r="I36" s="4">
        <f t="shared" si="1"/>
        <v>78400.462517741456</v>
      </c>
      <c r="J36" s="9">
        <f>'a1'!BJ39</f>
        <v>117.8</v>
      </c>
      <c r="K36" s="4">
        <f t="shared" si="6"/>
        <v>17259.023954622564</v>
      </c>
    </row>
    <row r="37" spans="1:11">
      <c r="A37" s="1">
        <v>2013</v>
      </c>
      <c r="B37" s="4">
        <f>'a1'!BN40/1000</f>
        <v>4582.607</v>
      </c>
      <c r="C37" s="4">
        <v>3786.8</v>
      </c>
      <c r="D37" s="9">
        <f>C37/'a5-1'!C47*100</f>
        <v>13.218743891200537</v>
      </c>
      <c r="E37" s="4">
        <f>C37*C70*365/1000</f>
        <v>4402.2463289870402</v>
      </c>
      <c r="F37" s="15">
        <f t="shared" ref="F37:F38" si="7">G37*J37/100</f>
        <v>19.514576202866735</v>
      </c>
      <c r="G37" s="15">
        <f>G36*('a5-1'!D101/'a5-1'!D100)</f>
        <v>16.579928804474712</v>
      </c>
      <c r="H37" s="4">
        <f t="shared" si="5"/>
        <v>85907.971450807934</v>
      </c>
      <c r="I37" s="4">
        <f t="shared" ref="I37:I38" si="8">H37/J37*$J$31</f>
        <v>80287.823785801811</v>
      </c>
      <c r="J37" s="9">
        <f>'a1'!BJ40</f>
        <v>117.7</v>
      </c>
      <c r="K37" s="4">
        <f t="shared" si="6"/>
        <v>17520.119832619686</v>
      </c>
    </row>
    <row r="38" spans="1:11">
      <c r="A38" s="1">
        <v>2014</v>
      </c>
      <c r="B38" s="4">
        <f>'a1'!BN41/1000</f>
        <v>4638.415</v>
      </c>
      <c r="C38" s="4">
        <v>3829.6</v>
      </c>
      <c r="D38" s="9">
        <f>C38/'a5-1'!C48*100</f>
        <v>13.214357190672382</v>
      </c>
      <c r="E38" s="4">
        <f>C38*C71*365/1000</f>
        <v>4415.7976066447127</v>
      </c>
      <c r="F38" s="15">
        <f t="shared" si="7"/>
        <v>19.947997226381606</v>
      </c>
      <c r="G38" s="15">
        <f>G37*('a5-1'!D102/'a5-1'!D101)</f>
        <v>16.77712130057326</v>
      </c>
      <c r="H38" s="4">
        <f t="shared" ref="H38" si="9">E38*F38</f>
        <v>88086.318409611267</v>
      </c>
      <c r="I38" s="4">
        <f t="shared" si="8"/>
        <v>81492.809294005376</v>
      </c>
      <c r="J38" s="9">
        <f>'a1'!BJ41</f>
        <v>118.9</v>
      </c>
      <c r="K38" s="4">
        <f t="shared" ref="K38" si="10">I38/B38*1000</f>
        <v>17569.106967359621</v>
      </c>
    </row>
    <row r="40" spans="1:11">
      <c r="A40" s="1" t="s">
        <v>352</v>
      </c>
    </row>
    <row r="41" spans="1:11">
      <c r="A41" s="1" t="s">
        <v>355</v>
      </c>
      <c r="B41" s="5">
        <f>(POWER(B29/B16, 1/13)-1)*100</f>
        <v>1.4743486726242816</v>
      </c>
      <c r="C41" s="5">
        <f t="shared" ref="C41:K41" si="11">(POWER(C29/C16, 1/13)-1)*100</f>
        <v>1.8017505953728641</v>
      </c>
      <c r="D41" s="5">
        <f t="shared" si="11"/>
        <v>0.51177820069727709</v>
      </c>
      <c r="E41" s="5">
        <f t="shared" si="11"/>
        <v>2.5697519147775738</v>
      </c>
      <c r="F41" s="5">
        <f t="shared" si="11"/>
        <v>3.3504301468288311</v>
      </c>
      <c r="G41" s="5">
        <f t="shared" si="11"/>
        <v>0.82754759949339451</v>
      </c>
      <c r="H41" s="5">
        <f t="shared" si="11"/>
        <v>6.0062798044578036</v>
      </c>
      <c r="I41" s="5">
        <f t="shared" si="11"/>
        <v>4.1795703198538092</v>
      </c>
      <c r="J41" s="5">
        <f t="shared" si="11"/>
        <v>1.7534238997104712</v>
      </c>
      <c r="K41" s="5">
        <f t="shared" si="11"/>
        <v>2.6659167391722693</v>
      </c>
    </row>
    <row r="42" spans="1:11" ht="16.5" customHeight="1">
      <c r="A42" s="1" t="s">
        <v>1102</v>
      </c>
      <c r="B42" s="5">
        <f>(POWER(B38/B16, 1/22)-1)*100</f>
        <v>1.3295031676795466</v>
      </c>
      <c r="C42" s="5">
        <f t="shared" ref="C42:K42" si="12">(POWER(C38/C16, 1/22)-1)*100</f>
        <v>1.6178129474899272</v>
      </c>
      <c r="D42" s="5">
        <f t="shared" si="12"/>
        <v>0.31540537435617022</v>
      </c>
      <c r="E42" s="5">
        <f t="shared" si="12"/>
        <v>1.7297264693642678</v>
      </c>
      <c r="F42" s="5">
        <f t="shared" si="12"/>
        <v>3.0523799157706977</v>
      </c>
      <c r="G42" s="5">
        <f t="shared" si="12"/>
        <v>1.0425852001835656</v>
      </c>
      <c r="H42" s="5">
        <f t="shared" si="12"/>
        <v>4.8349042084836258</v>
      </c>
      <c r="I42" s="5">
        <f t="shared" si="12"/>
        <v>3.2366282053556406</v>
      </c>
      <c r="J42" s="5">
        <f t="shared" si="12"/>
        <v>1.5481675747378576</v>
      </c>
      <c r="K42" s="5">
        <f t="shared" si="12"/>
        <v>1.8821024262994479</v>
      </c>
    </row>
    <row r="43" spans="1:11" ht="27.75" customHeight="1">
      <c r="A43" s="33" t="s">
        <v>647</v>
      </c>
      <c r="B43" s="33"/>
      <c r="C43" s="33"/>
      <c r="D43" s="33"/>
      <c r="E43" s="33"/>
      <c r="F43" s="33"/>
      <c r="G43" s="33"/>
      <c r="H43" s="33"/>
      <c r="I43" s="33"/>
      <c r="J43" s="33"/>
      <c r="K43" s="33"/>
    </row>
    <row r="44" spans="1:11" ht="12.75" customHeight="1">
      <c r="A44" s="33" t="s">
        <v>635</v>
      </c>
      <c r="B44" s="33"/>
      <c r="C44" s="33"/>
      <c r="D44" s="33"/>
      <c r="E44" s="33"/>
      <c r="F44" s="33"/>
      <c r="G44" s="33"/>
      <c r="H44" s="33"/>
      <c r="I44" s="33"/>
      <c r="J44" s="33"/>
      <c r="K44" s="33"/>
    </row>
    <row r="45" spans="1:11">
      <c r="A45" s="1" t="s">
        <v>634</v>
      </c>
    </row>
    <row r="46" spans="1:11">
      <c r="A46" s="1" t="s">
        <v>950</v>
      </c>
    </row>
    <row r="47" spans="1:11">
      <c r="A47" s="1" t="s">
        <v>951</v>
      </c>
    </row>
    <row r="48" spans="1:11">
      <c r="A48" s="1" t="s">
        <v>949</v>
      </c>
    </row>
    <row r="49" spans="1:3">
      <c r="A49" s="1" t="s">
        <v>1107</v>
      </c>
    </row>
    <row r="50" spans="1:3">
      <c r="A50" s="1" t="s">
        <v>1108</v>
      </c>
    </row>
    <row r="52" spans="1:3" s="38" customFormat="1">
      <c r="C52" s="38" t="s">
        <v>636</v>
      </c>
    </row>
    <row r="53" spans="1:3" s="38" customFormat="1">
      <c r="C53" s="38" t="s">
        <v>637</v>
      </c>
    </row>
    <row r="55" spans="1:3">
      <c r="A55" s="1">
        <v>1998</v>
      </c>
      <c r="C55" s="1">
        <v>3.6</v>
      </c>
    </row>
    <row r="56" spans="1:3">
      <c r="A56" s="1">
        <v>1999</v>
      </c>
      <c r="C56" s="1">
        <f>C55*POWER(C$62/C$55, 1/7)</f>
        <v>3.5707239336560006</v>
      </c>
    </row>
    <row r="57" spans="1:3">
      <c r="A57" s="1">
        <v>2000</v>
      </c>
      <c r="C57" s="1">
        <f>C56*POWER(C$62/C$55, 1/7)</f>
        <v>3.5416859473288285</v>
      </c>
    </row>
    <row r="58" spans="1:3">
      <c r="A58" s="1">
        <v>2001</v>
      </c>
      <c r="C58" s="1">
        <f>C57*POWER(C$62/C$55, 1/7)</f>
        <v>3.5128841048944928</v>
      </c>
    </row>
    <row r="59" spans="1:3">
      <c r="A59" s="1">
        <v>2002</v>
      </c>
      <c r="C59" s="1">
        <f>C58*POWER(C$62/C$55, 1/7)</f>
        <v>3.4843164859740283</v>
      </c>
    </row>
    <row r="60" spans="1:3">
      <c r="A60" s="1">
        <v>2003</v>
      </c>
      <c r="C60" s="1">
        <f>C59*POWER(C$62/C$55, 1/7)</f>
        <v>3.4559811858054541</v>
      </c>
    </row>
    <row r="61" spans="1:3">
      <c r="A61" s="1">
        <v>2004</v>
      </c>
      <c r="C61" s="1">
        <f>C60*POWER(C$62/C$55, 1/7)</f>
        <v>3.4278763151167722</v>
      </c>
    </row>
    <row r="62" spans="1:3">
      <c r="A62" s="1">
        <v>2005</v>
      </c>
      <c r="C62" s="1">
        <v>3.4</v>
      </c>
    </row>
    <row r="63" spans="1:3">
      <c r="A63" s="1">
        <v>2006</v>
      </c>
      <c r="C63" s="1">
        <f>C62*POWER(C$62/C$55,1/7)</f>
        <v>3.3723503817862226</v>
      </c>
    </row>
    <row r="64" spans="1:3">
      <c r="A64" s="1">
        <v>2007</v>
      </c>
      <c r="C64" s="1">
        <f>C63*POWER(C$62/C$55,1/7)</f>
        <v>3.344925616921671</v>
      </c>
    </row>
    <row r="65" spans="1:3">
      <c r="A65" s="1">
        <v>2008</v>
      </c>
      <c r="C65" s="1">
        <f>C64*POWER(C$62/C$55,1/7)</f>
        <v>3.3177238768447981</v>
      </c>
    </row>
    <row r="66" spans="1:3">
      <c r="A66" s="1">
        <v>2009</v>
      </c>
      <c r="C66" s="1">
        <f>C65*POWER(C$62/C$55,1/7)</f>
        <v>3.2907433478643595</v>
      </c>
    </row>
    <row r="67" spans="1:3">
      <c r="A67" s="1">
        <v>2010</v>
      </c>
      <c r="C67" s="1">
        <f>C66*POWER(C$62/C$55,1/7)</f>
        <v>3.2639822310384838</v>
      </c>
    </row>
    <row r="68" spans="1:3">
      <c r="A68" s="1">
        <v>2011</v>
      </c>
      <c r="C68" s="1">
        <f>C67*POWER(C$62/C$55,1/7)</f>
        <v>3.2374387420547288</v>
      </c>
    </row>
    <row r="69" spans="1:3">
      <c r="A69" s="1">
        <v>2012</v>
      </c>
      <c r="C69" s="1">
        <f>C68*POWER(C$62/C$55,1/7)</f>
        <v>3.2111111111111099</v>
      </c>
    </row>
    <row r="70" spans="1:3">
      <c r="A70" s="1">
        <v>2013</v>
      </c>
      <c r="C70" s="1">
        <f>C69*POWER(C$62/C$55,1/7)</f>
        <v>3.1849975827980979</v>
      </c>
    </row>
    <row r="71" spans="1:3">
      <c r="C71" s="1">
        <f>C70*POWER(C$62/C$55,1/7)</f>
        <v>3.1590964159815771</v>
      </c>
    </row>
  </sheetData>
  <mergeCells count="2">
    <mergeCell ref="A43:K43"/>
    <mergeCell ref="A44:K44"/>
  </mergeCells>
  <pageMargins left="0.74803149606299213" right="0.74803149606299213" top="0.98425196850393704" bottom="0.98425196850393704" header="0.51181102362204722" footer="0.51181102362204722"/>
  <pageSetup scale="65" orientation="landscape" r:id="rId1"/>
  <headerFooter alignWithMargins="0"/>
</worksheet>
</file>

<file path=xl/worksheets/sheet29.xml><?xml version="1.0" encoding="utf-8"?>
<worksheet xmlns="http://schemas.openxmlformats.org/spreadsheetml/2006/main" xmlns:r="http://schemas.openxmlformats.org/officeDocument/2006/relationships">
  <dimension ref="A1:W51"/>
  <sheetViews>
    <sheetView view="pageBreakPreview" topLeftCell="A4" zoomScale="70" zoomScaleSheetLayoutView="70" zoomScalePageLayoutView="42" workbookViewId="0">
      <selection activeCell="O54" sqref="O54"/>
    </sheetView>
  </sheetViews>
  <sheetFormatPr defaultColWidth="8.875" defaultRowHeight="12.75"/>
  <cols>
    <col min="1" max="1" width="9" style="1" bestFit="1" customWidth="1"/>
    <col min="2" max="23" width="11.375" style="1" customWidth="1"/>
    <col min="24" max="16384" width="8.875" style="1"/>
  </cols>
  <sheetData>
    <row r="1" spans="1:23">
      <c r="B1" s="1" t="s">
        <v>154</v>
      </c>
      <c r="P1" s="1" t="s">
        <v>155</v>
      </c>
    </row>
    <row r="3" spans="1:23">
      <c r="B3" s="1" t="s">
        <v>272</v>
      </c>
      <c r="D3" s="1" t="s">
        <v>291</v>
      </c>
      <c r="F3" s="1" t="s">
        <v>292</v>
      </c>
      <c r="H3" s="1" t="s">
        <v>293</v>
      </c>
      <c r="J3" s="1" t="s">
        <v>294</v>
      </c>
      <c r="L3" s="1" t="s">
        <v>295</v>
      </c>
      <c r="N3" s="1" t="s">
        <v>296</v>
      </c>
      <c r="P3" s="1" t="s">
        <v>297</v>
      </c>
      <c r="R3" s="1" t="s">
        <v>298</v>
      </c>
      <c r="T3" s="1" t="s">
        <v>299</v>
      </c>
      <c r="V3" s="1" t="s">
        <v>300</v>
      </c>
    </row>
    <row r="4" spans="1:23" s="3" customFormat="1" ht="25.5">
      <c r="B4" s="3" t="s">
        <v>998</v>
      </c>
      <c r="C4" s="3" t="s">
        <v>940</v>
      </c>
      <c r="D4" s="3" t="s">
        <v>998</v>
      </c>
      <c r="E4" s="3" t="s">
        <v>940</v>
      </c>
      <c r="F4" s="3" t="s">
        <v>998</v>
      </c>
      <c r="G4" s="3" t="s">
        <v>940</v>
      </c>
      <c r="H4" s="3" t="s">
        <v>998</v>
      </c>
      <c r="I4" s="3" t="s">
        <v>940</v>
      </c>
      <c r="J4" s="3" t="s">
        <v>998</v>
      </c>
      <c r="K4" s="3" t="s">
        <v>940</v>
      </c>
      <c r="L4" s="3" t="s">
        <v>998</v>
      </c>
      <c r="M4" s="3" t="s">
        <v>940</v>
      </c>
      <c r="N4" s="3" t="s">
        <v>998</v>
      </c>
      <c r="O4" s="3" t="s">
        <v>940</v>
      </c>
      <c r="P4" s="3" t="s">
        <v>998</v>
      </c>
      <c r="Q4" s="3" t="s">
        <v>940</v>
      </c>
      <c r="R4" s="3" t="s">
        <v>998</v>
      </c>
      <c r="S4" s="3" t="s">
        <v>940</v>
      </c>
      <c r="T4" s="3" t="s">
        <v>998</v>
      </c>
      <c r="U4" s="3" t="s">
        <v>940</v>
      </c>
      <c r="V4" s="3" t="s">
        <v>998</v>
      </c>
      <c r="W4" s="3" t="s">
        <v>940</v>
      </c>
    </row>
    <row r="6" spans="1:23">
      <c r="B6" s="1" t="s">
        <v>82</v>
      </c>
      <c r="C6" s="1" t="s">
        <v>542</v>
      </c>
      <c r="D6" s="1" t="s">
        <v>82</v>
      </c>
      <c r="E6" s="1" t="s">
        <v>542</v>
      </c>
      <c r="F6" s="1" t="s">
        <v>82</v>
      </c>
      <c r="G6" s="1" t="s">
        <v>542</v>
      </c>
      <c r="H6" s="1" t="s">
        <v>82</v>
      </c>
      <c r="I6" s="1" t="s">
        <v>542</v>
      </c>
      <c r="J6" s="1" t="s">
        <v>82</v>
      </c>
      <c r="K6" s="1" t="s">
        <v>542</v>
      </c>
      <c r="L6" s="1" t="s">
        <v>82</v>
      </c>
      <c r="M6" s="1" t="s">
        <v>542</v>
      </c>
      <c r="N6" s="1" t="s">
        <v>82</v>
      </c>
      <c r="O6" s="1" t="s">
        <v>542</v>
      </c>
      <c r="P6" s="1" t="s">
        <v>82</v>
      </c>
      <c r="Q6" s="1" t="s">
        <v>542</v>
      </c>
      <c r="R6" s="1" t="s">
        <v>82</v>
      </c>
      <c r="S6" s="1" t="s">
        <v>542</v>
      </c>
      <c r="T6" s="1" t="s">
        <v>82</v>
      </c>
      <c r="U6" s="1" t="s">
        <v>542</v>
      </c>
      <c r="V6" s="1" t="s">
        <v>82</v>
      </c>
      <c r="W6" s="1" t="s">
        <v>542</v>
      </c>
    </row>
    <row r="8" spans="1:23" ht="18.75" customHeight="1">
      <c r="A8" s="1">
        <v>1981</v>
      </c>
      <c r="B8" s="4">
        <f>'a5-1'!H15</f>
        <v>204946.01010101009</v>
      </c>
      <c r="C8" s="4">
        <f>B8*1000000/'a1'!F8</f>
        <v>8257.321191511337</v>
      </c>
      <c r="D8" s="4">
        <f>'a5-2'!I5</f>
        <v>3584.0734463276831</v>
      </c>
      <c r="E8" s="4">
        <f>D8*1000000/'a1'!L8</f>
        <v>6229.8991596199612</v>
      </c>
      <c r="F8" s="4">
        <f>'a5-3'!I5</f>
        <v>933.37381404174573</v>
      </c>
      <c r="G8" s="4">
        <f>F8*1000000/'a1'!R8</f>
        <v>7554.5630067077218</v>
      </c>
      <c r="H8" s="4">
        <f>'a5-4'!I5</f>
        <v>6005.9055118110246</v>
      </c>
      <c r="I8" s="4">
        <f>H8*1000000/'a1'!X8</f>
        <v>7025.5108803679441</v>
      </c>
      <c r="J8" s="4">
        <f>'a5-5'!I5</f>
        <v>4069.3379174852648</v>
      </c>
      <c r="K8" s="4">
        <f>J8*1000000/'a1'!AD8</f>
        <v>5760.3610189220635</v>
      </c>
      <c r="L8" s="4">
        <f>'a5-6'!I5</f>
        <v>49684.398406374501</v>
      </c>
      <c r="M8" s="4">
        <f>L8*1000000/'a1'!AJ8</f>
        <v>7588.6402257290019</v>
      </c>
      <c r="N8" s="4">
        <f>'a5-7'!I5</f>
        <v>73003.867219917011</v>
      </c>
      <c r="O8" s="4">
        <f>N8*1000000/'a1'!AP8</f>
        <v>8284.3279507629468</v>
      </c>
      <c r="P8" s="4">
        <f>'a5-8'!I5</f>
        <v>7468.7755102040828</v>
      </c>
      <c r="Q8" s="4">
        <f>P8*1000000/'a1'!AV8</f>
        <v>7212.4103831355296</v>
      </c>
      <c r="R8" s="4">
        <f>'a5-9'!I5</f>
        <v>8030.8</v>
      </c>
      <c r="S8" s="4">
        <f>R8*1000000/'a1'!BB8</f>
        <v>8230.3109681796432</v>
      </c>
      <c r="T8" s="4">
        <f>'a5-10'!I5</f>
        <v>24354.162650602411</v>
      </c>
      <c r="U8" s="4">
        <f>T8*1000000/'a1'!BH8</f>
        <v>10629.880900475235</v>
      </c>
      <c r="V8" s="4">
        <f>'a5-11'!I5</f>
        <v>26567.760617760618</v>
      </c>
      <c r="W8" s="4">
        <f>V8*1000000/'a1'!BN8</f>
        <v>9399.3332589533329</v>
      </c>
    </row>
    <row r="9" spans="1:23" ht="18.75" customHeight="1">
      <c r="A9" s="1">
        <v>1982</v>
      </c>
      <c r="B9" s="4">
        <f>'a5-1'!H16</f>
        <v>199140.21857923499</v>
      </c>
      <c r="C9" s="4">
        <f>B9*1000000/'a1'!F9</f>
        <v>7928.5216559896098</v>
      </c>
      <c r="D9" s="4">
        <f>'a5-2'!I6</f>
        <v>3591.743770624334</v>
      </c>
      <c r="E9" s="4">
        <f>D9*1000000/'a1'!L9</f>
        <v>6259.6289103675244</v>
      </c>
      <c r="F9" s="4">
        <f>'a5-3'!I6</f>
        <v>902.87038287697931</v>
      </c>
      <c r="G9" s="4">
        <f>F9*1000000/'a1'!R9</f>
        <v>7305.485830962386</v>
      </c>
      <c r="H9" s="4">
        <f>'a5-4'!I6</f>
        <v>5936.8310454063721</v>
      </c>
      <c r="I9" s="4">
        <f>H9*1000000/'a1'!X9</f>
        <v>6911.0226153049944</v>
      </c>
      <c r="J9" s="4">
        <f>'a5-5'!I6</f>
        <v>4310.348915296433</v>
      </c>
      <c r="K9" s="4">
        <f>J9*1000000/'a1'!AD9</f>
        <v>6092.7362585944211</v>
      </c>
      <c r="L9" s="4">
        <f>'a5-6'!I6</f>
        <v>48994.885608907338</v>
      </c>
      <c r="M9" s="4">
        <f>L9*1000000/'a1'!AJ9</f>
        <v>7445.3172665216061</v>
      </c>
      <c r="N9" s="4">
        <f>'a5-7'!I6</f>
        <v>71081.08695003498</v>
      </c>
      <c r="O9" s="4">
        <f>N9*1000000/'a1'!AP9</f>
        <v>7968.4744427573387</v>
      </c>
      <c r="P9" s="4">
        <f>'a5-8'!I6</f>
        <v>7754.2299439438029</v>
      </c>
      <c r="Q9" s="4">
        <f>P9*1000000/'a1'!AV9</f>
        <v>7418.7255018482192</v>
      </c>
      <c r="R9" s="4">
        <f>'a5-9'!I6</f>
        <v>7655.1051037197421</v>
      </c>
      <c r="S9" s="4">
        <f>R9*1000000/'a1'!BB9</f>
        <v>7759.2182947993597</v>
      </c>
      <c r="T9" s="4">
        <f>'a5-10'!I6</f>
        <v>23030.556144593014</v>
      </c>
      <c r="U9" s="4">
        <f>T9*1000000/'a1'!BH9</f>
        <v>9718.2436290045698</v>
      </c>
      <c r="V9" s="4">
        <f>'a5-11'!I6</f>
        <v>24791.252947627079</v>
      </c>
      <c r="W9" s="4">
        <f>V9*1000000/'a1'!BN9</f>
        <v>8618.508919524118</v>
      </c>
    </row>
    <row r="10" spans="1:23" ht="18.75" customHeight="1">
      <c r="A10" s="1">
        <v>1983</v>
      </c>
      <c r="B10" s="4">
        <f>'a5-1'!H17</f>
        <v>202787.98623063683</v>
      </c>
      <c r="C10" s="4">
        <f>B10*1000000/'a1'!F10</f>
        <v>7994.338121270368</v>
      </c>
      <c r="D10" s="4">
        <f>'a5-2'!I7</f>
        <v>3717.6321478062605</v>
      </c>
      <c r="E10" s="4">
        <f>D10*1000000/'a1'!L10</f>
        <v>6418.9627597817898</v>
      </c>
      <c r="F10" s="4">
        <f>'a5-3'!I7</f>
        <v>912.11914602779245</v>
      </c>
      <c r="G10" s="4">
        <f>F10*1000000/'a1'!R10</f>
        <v>7291.0037091956356</v>
      </c>
      <c r="H10" s="4">
        <f>'a5-4'!I7</f>
        <v>6042.6755174524769</v>
      </c>
      <c r="I10" s="4">
        <f>H10*1000000/'a1'!X10</f>
        <v>6959.2906479898702</v>
      </c>
      <c r="J10" s="4">
        <f>'a5-5'!I7</f>
        <v>4676.0398784365925</v>
      </c>
      <c r="K10" s="4">
        <f>J10*1000000/'a1'!AD10</f>
        <v>6541.3614175392495</v>
      </c>
      <c r="L10" s="4">
        <f>'a5-6'!I7</f>
        <v>51070.053925572247</v>
      </c>
      <c r="M10" s="4">
        <f>L10*1000000/'a1'!AJ10</f>
        <v>7734.3994473964849</v>
      </c>
      <c r="N10" s="4">
        <f>'a5-7'!I7</f>
        <v>72069.781049528538</v>
      </c>
      <c r="O10" s="4">
        <f>N10*1000000/'a1'!AP10</f>
        <v>7972.7054368472345</v>
      </c>
      <c r="P10" s="4">
        <f>'a5-8'!I7</f>
        <v>8217.4665927311999</v>
      </c>
      <c r="Q10" s="4">
        <f>P10*1000000/'a1'!AV10</f>
        <v>7754.1411506948798</v>
      </c>
      <c r="R10" s="4">
        <f>'a5-9'!I7</f>
        <v>7488.8293406916164</v>
      </c>
      <c r="S10" s="4">
        <f>R10*1000000/'a1'!BB10</f>
        <v>7479.4874608530108</v>
      </c>
      <c r="T10" s="4">
        <f>'a5-10'!I7</f>
        <v>23022.754407610653</v>
      </c>
      <c r="U10" s="4">
        <f>T10*1000000/'a1'!BH10</f>
        <v>9618.5158122978828</v>
      </c>
      <c r="V10" s="4">
        <f>'a5-11'!I7</f>
        <v>24276.414779943858</v>
      </c>
      <c r="W10" s="4">
        <f>V10*1000000/'a1'!BN10</f>
        <v>8349.5780157481786</v>
      </c>
    </row>
    <row r="11" spans="1:23" ht="18.75" customHeight="1">
      <c r="A11" s="1">
        <v>1984</v>
      </c>
      <c r="B11" s="4">
        <f>'a5-1'!H18</f>
        <v>209524.32343234323</v>
      </c>
      <c r="C11" s="4">
        <f>B11*1000000/'a1'!F11</f>
        <v>8182.2895993671445</v>
      </c>
      <c r="D11" s="4">
        <f>'a5-2'!I8</f>
        <v>3928.196463695318</v>
      </c>
      <c r="E11" s="4">
        <f>D11*1000000/'a1'!L11</f>
        <v>6771.993593296128</v>
      </c>
      <c r="F11" s="4">
        <f>'a5-3'!I8</f>
        <v>927.94785175412699</v>
      </c>
      <c r="G11" s="4">
        <f>F11*1000000/'a1'!R11</f>
        <v>7331.9046779400542</v>
      </c>
      <c r="H11" s="4">
        <f>'a5-4'!I8</f>
        <v>6262.0836448400069</v>
      </c>
      <c r="I11" s="4">
        <f>H11*1000000/'a1'!X11</f>
        <v>7136.5135085262154</v>
      </c>
      <c r="J11" s="4">
        <f>'a5-5'!I8</f>
        <v>5149.8020296155491</v>
      </c>
      <c r="K11" s="4">
        <f>J11*1000000/'a1'!AD11</f>
        <v>7147.6582949550157</v>
      </c>
      <c r="L11" s="4">
        <f>'a5-6'!I8</f>
        <v>53987.560509367868</v>
      </c>
      <c r="M11" s="4">
        <f>L11*1000000/'a1'!AJ11</f>
        <v>8141.4220172710102</v>
      </c>
      <c r="N11" s="4">
        <f>'a5-7'!I8</f>
        <v>73938.656233155794</v>
      </c>
      <c r="O11" s="4">
        <f>N11*1000000/'a1'!AP11</f>
        <v>8065.3160925239454</v>
      </c>
      <c r="P11" s="4">
        <f>'a5-8'!I8</f>
        <v>8949.3478013065524</v>
      </c>
      <c r="Q11" s="4">
        <f>P11*1000000/'a1'!AV11</f>
        <v>8349.7521028041847</v>
      </c>
      <c r="R11" s="4">
        <f>'a5-9'!I8</f>
        <v>7474.9028165502214</v>
      </c>
      <c r="S11" s="4">
        <f>R11*1000000/'a1'!BB11</f>
        <v>7367.230739295419</v>
      </c>
      <c r="T11" s="4">
        <f>'a5-10'!I8</f>
        <v>23612.191500412177</v>
      </c>
      <c r="U11" s="4">
        <f>T11*1000000/'a1'!BH11</f>
        <v>9863.4539689353751</v>
      </c>
      <c r="V11" s="4">
        <f>'a5-11'!I8</f>
        <v>24100.731991519981</v>
      </c>
      <c r="W11" s="4">
        <f>V11*1000000/'a1'!BN11</f>
        <v>8177.554073373838</v>
      </c>
    </row>
    <row r="12" spans="1:23" ht="18.75" customHeight="1">
      <c r="A12" s="1">
        <v>1985</v>
      </c>
      <c r="B12" s="4">
        <f>'a5-1'!H19</f>
        <v>217196.69047619047</v>
      </c>
      <c r="C12" s="4">
        <f>B12*1000000/'a1'!F12</f>
        <v>8404.7564245973681</v>
      </c>
      <c r="D12" s="4">
        <f>'a5-2'!I9</f>
        <v>4164.4803112591871</v>
      </c>
      <c r="E12" s="4">
        <f>D12*1000000/'a1'!L12</f>
        <v>7189.124873780479</v>
      </c>
      <c r="F12" s="4">
        <f>'a5-3'!I9</f>
        <v>949.97124348690465</v>
      </c>
      <c r="G12" s="4">
        <f>F12*1000000/'a1'!R12</f>
        <v>7443.8072974001097</v>
      </c>
      <c r="H12" s="4">
        <f>'a5-4'!I9</f>
        <v>6480.8442927186752</v>
      </c>
      <c r="I12" s="4">
        <f>H12*1000000/'a1'!X12</f>
        <v>7315.9777893257933</v>
      </c>
      <c r="J12" s="4">
        <f>'a5-5'!I9</f>
        <v>5693.4651425455677</v>
      </c>
      <c r="K12" s="4">
        <f>J12*1000000/'a1'!AD12</f>
        <v>7871.6541878197277</v>
      </c>
      <c r="L12" s="4">
        <f>'a5-6'!I9</f>
        <v>56891.687232202989</v>
      </c>
      <c r="M12" s="4">
        <f>L12*1000000/'a1'!AJ12</f>
        <v>8534.8600561797339</v>
      </c>
      <c r="N12" s="4">
        <f>'a5-7'!I9</f>
        <v>76516.991811436455</v>
      </c>
      <c r="O12" s="4">
        <f>N12*1000000/'a1'!AP12</f>
        <v>8232.363153523198</v>
      </c>
      <c r="P12" s="4">
        <f>'a5-8'!I9</f>
        <v>9695.2432225976845</v>
      </c>
      <c r="Q12" s="4">
        <f>P12*1000000/'a1'!AV12</f>
        <v>8956.3861473703673</v>
      </c>
      <c r="R12" s="4">
        <f>'a5-9'!I9</f>
        <v>7497.1457441054354</v>
      </c>
      <c r="S12" s="4">
        <f>R12*1000000/'a1'!BB12</f>
        <v>7314.8023510972826</v>
      </c>
      <c r="T12" s="4">
        <f>'a5-10'!I9</f>
        <v>24113.953210960066</v>
      </c>
      <c r="U12" s="4">
        <f>T12*1000000/'a1'!BH12</f>
        <v>10028.718443811398</v>
      </c>
      <c r="V12" s="4">
        <f>'a5-11'!I9</f>
        <v>24109.225572113206</v>
      </c>
      <c r="W12" s="4">
        <f>V12*1000000/'a1'!BN12</f>
        <v>8103.5845386684505</v>
      </c>
    </row>
    <row r="13" spans="1:23" ht="18.75" customHeight="1">
      <c r="A13" s="1">
        <v>1986</v>
      </c>
      <c r="B13" s="4">
        <f>'a5-1'!H20</f>
        <v>224789.77896341466</v>
      </c>
      <c r="C13" s="4">
        <f>B13*1000000/'a1'!F13</f>
        <v>8612.5434741888439</v>
      </c>
      <c r="D13" s="4">
        <f>'a5-2'!I10</f>
        <v>4466.2517882689554</v>
      </c>
      <c r="E13" s="4">
        <f>D13*1000000/'a1'!L13</f>
        <v>7749.7922774861881</v>
      </c>
      <c r="F13" s="4">
        <f>'a5-3'!I10</f>
        <v>986.79402985074614</v>
      </c>
      <c r="G13" s="4">
        <f>F13*1000000/'a1'!R13</f>
        <v>7683.1576026250132</v>
      </c>
      <c r="H13" s="4">
        <f>'a5-4'!I10</f>
        <v>6800.7518796992481</v>
      </c>
      <c r="I13" s="4">
        <f>H13*1000000/'a1'!X13</f>
        <v>7649.1410623473839</v>
      </c>
      <c r="J13" s="4">
        <f>'a5-5'!I10</f>
        <v>6363.0622222222219</v>
      </c>
      <c r="K13" s="4">
        <f>J13*1000000/'a1'!AD13</f>
        <v>8776.4075454880804</v>
      </c>
      <c r="L13" s="4">
        <f>'a5-6'!I10</f>
        <v>59701.301634472518</v>
      </c>
      <c r="M13" s="4">
        <f>L13*1000000/'a1'!AJ13</f>
        <v>8899.7896049850442</v>
      </c>
      <c r="N13" s="4">
        <f>'a5-7'!I10</f>
        <v>78813.789473684214</v>
      </c>
      <c r="O13" s="4">
        <f>N13*1000000/'a1'!AP13</f>
        <v>8351.254781521422</v>
      </c>
      <c r="P13" s="4">
        <f>'a5-8'!I10</f>
        <v>10487.921996879877</v>
      </c>
      <c r="Q13" s="4">
        <f>P13*1000000/'a1'!AV13</f>
        <v>9608.2660256954114</v>
      </c>
      <c r="R13" s="4">
        <f>'a5-9'!I10</f>
        <v>7588.0313971742553</v>
      </c>
      <c r="S13" s="4">
        <f>R13*1000000/'a1'!BB13</f>
        <v>7376.2088088116125</v>
      </c>
      <c r="T13" s="4">
        <f>'a5-10'!I10</f>
        <v>24531.343799058086</v>
      </c>
      <c r="U13" s="4">
        <f>T13*1000000/'a1'!BH13</f>
        <v>10083.045463312996</v>
      </c>
      <c r="V13" s="4">
        <f>'a5-11'!I10</f>
        <v>24176.911544227885</v>
      </c>
      <c r="W13" s="4">
        <f>V13*1000000/'a1'!BN13</f>
        <v>8049.2550638805251</v>
      </c>
    </row>
    <row r="14" spans="1:23" ht="18.75" customHeight="1">
      <c r="A14" s="1">
        <v>1987</v>
      </c>
      <c r="B14" s="4">
        <f>'a5-1'!H21</f>
        <v>236832.51094890511</v>
      </c>
      <c r="C14" s="4">
        <f>B14*1000000/'a1'!F14</f>
        <v>8955.1209604933774</v>
      </c>
      <c r="D14" s="4">
        <f>'a5-2'!I11</f>
        <v>4532.5688965434529</v>
      </c>
      <c r="E14" s="4">
        <f>D14*1000000/'a1'!L14</f>
        <v>7879.4123108942904</v>
      </c>
      <c r="F14" s="4">
        <f>'a5-3'!I11</f>
        <v>1084.9805886028798</v>
      </c>
      <c r="G14" s="4">
        <f>F14*1000000/'a1'!R14</f>
        <v>8434.174086044728</v>
      </c>
      <c r="H14" s="4">
        <f>'a5-4'!I11</f>
        <v>7289.8183279516716</v>
      </c>
      <c r="I14" s="4">
        <f>H14*1000000/'a1'!X14</f>
        <v>8157.7544554889646</v>
      </c>
      <c r="J14" s="4">
        <f>'a5-5'!I11</f>
        <v>6404.635225360098</v>
      </c>
      <c r="K14" s="4">
        <f>J14*1000000/'a1'!AD14</f>
        <v>8800.380375834191</v>
      </c>
      <c r="L14" s="4">
        <f>'a5-6'!I11</f>
        <v>61745.888849231029</v>
      </c>
      <c r="M14" s="4">
        <f>L14*1000000/'a1'!AJ14</f>
        <v>9104.3990739628734</v>
      </c>
      <c r="N14" s="4">
        <f>'a5-7'!I11</f>
        <v>84377.944966566749</v>
      </c>
      <c r="O14" s="4">
        <f>N14*1000000/'a1'!AP14</f>
        <v>8754.765146155818</v>
      </c>
      <c r="P14" s="4">
        <f>'a5-8'!I11</f>
        <v>10675.473151438</v>
      </c>
      <c r="Q14" s="4">
        <f>P14*1000000/'a1'!AV14</f>
        <v>9719.3513965092006</v>
      </c>
      <c r="R14" s="4">
        <f>'a5-9'!I11</f>
        <v>7704.5928240256699</v>
      </c>
      <c r="S14" s="4">
        <f>R14*1000000/'a1'!BB14</f>
        <v>7459.9150696560218</v>
      </c>
      <c r="T14" s="4">
        <f>'a5-10'!I11</f>
        <v>25378.987851109949</v>
      </c>
      <c r="U14" s="4">
        <f>T14*1000000/'a1'!BH14</f>
        <v>10397.487399451078</v>
      </c>
      <c r="V14" s="4">
        <f>'a5-11'!I11</f>
        <v>26618.118651018183</v>
      </c>
      <c r="W14" s="4">
        <f>V14*1000000/'a1'!BN14</f>
        <v>8731.1137453969586</v>
      </c>
    </row>
    <row r="15" spans="1:23" ht="18.75" customHeight="1">
      <c r="A15" s="1">
        <v>1988</v>
      </c>
      <c r="B15" s="4">
        <f>'a5-1'!H22</f>
        <v>250669.85252808989</v>
      </c>
      <c r="C15" s="4">
        <f>B15*1000000/'a1'!F15</f>
        <v>9356.2339375662923</v>
      </c>
      <c r="D15" s="4">
        <f>'a5-2'!I12</f>
        <v>4628.485327233203</v>
      </c>
      <c r="E15" s="4">
        <f>D15*1000000/'a1'!L15</f>
        <v>8049.7916930150905</v>
      </c>
      <c r="F15" s="4">
        <f>'a5-3'!I12</f>
        <v>1192.7039871398661</v>
      </c>
      <c r="G15" s="4">
        <f>F15*1000000/'a1'!R15</f>
        <v>9225.1002570974033</v>
      </c>
      <c r="H15" s="4">
        <f>'a5-4'!I12</f>
        <v>7811.8108280784063</v>
      </c>
      <c r="I15" s="4">
        <f>H15*1000000/'a1'!X15</f>
        <v>8706.7226042317634</v>
      </c>
      <c r="J15" s="4">
        <f>'a5-5'!I12</f>
        <v>6406.3896972438797</v>
      </c>
      <c r="K15" s="4">
        <f>J15*1000000/'a1'!AD15</f>
        <v>8771.6827122976538</v>
      </c>
      <c r="L15" s="4">
        <f>'a5-6'!I12</f>
        <v>64233.276311969996</v>
      </c>
      <c r="M15" s="4">
        <f>L15*1000000/'a1'!AJ15</f>
        <v>9394.8446553944032</v>
      </c>
      <c r="N15" s="4">
        <f>'a5-7'!I12</f>
        <v>90536.603814312781</v>
      </c>
      <c r="O15" s="4">
        <f>N15*1000000/'a1'!AP15</f>
        <v>9202.164918892362</v>
      </c>
      <c r="P15" s="4">
        <f>'a5-8'!I12</f>
        <v>10868.521590583905</v>
      </c>
      <c r="Q15" s="4">
        <f>P15*1000000/'a1'!AV15</f>
        <v>9861.1821151564436</v>
      </c>
      <c r="R15" s="4">
        <f>'a5-9'!I12</f>
        <v>7851.06068930331</v>
      </c>
      <c r="S15" s="4">
        <f>R15*1000000/'a1'!BB15</f>
        <v>7635.5473649282112</v>
      </c>
      <c r="T15" s="4">
        <f>'a5-10'!I12</f>
        <v>26605.276038595515</v>
      </c>
      <c r="U15" s="4">
        <f>T15*1000000/'a1'!BH15</f>
        <v>10830.059601791538</v>
      </c>
      <c r="V15" s="4">
        <f>'a5-11'!I12</f>
        <v>29124.705207188075</v>
      </c>
      <c r="W15" s="4">
        <f>V15*1000000/'a1'!BN15</f>
        <v>9350.5425318950874</v>
      </c>
    </row>
    <row r="16" spans="1:23" ht="18.75" customHeight="1">
      <c r="A16" s="1">
        <v>1989</v>
      </c>
      <c r="B16" s="4">
        <f>'a5-1'!H23</f>
        <v>262500.51470588235</v>
      </c>
      <c r="C16" s="4">
        <f>B16*1000000/'a1'!F16</f>
        <v>9623.5884544397795</v>
      </c>
      <c r="D16" s="4">
        <f>'a5-2'!I13</f>
        <v>4660.4106370012732</v>
      </c>
      <c r="E16" s="4">
        <f>D16*1000000/'a1'!L16</f>
        <v>8083.2582668337636</v>
      </c>
      <c r="F16" s="4">
        <f>'a5-3'!I13</f>
        <v>1309.1905345736589</v>
      </c>
      <c r="G16" s="4">
        <f>F16*1000000/'a1'!R16</f>
        <v>10058.857917786443</v>
      </c>
      <c r="H16" s="4">
        <f>'a5-4'!I13</f>
        <v>8290.5881984482057</v>
      </c>
      <c r="I16" s="4">
        <f>H16*1000000/'a1'!X16</f>
        <v>9172.6179698068645</v>
      </c>
      <c r="J16" s="4">
        <f>'a5-5'!I13</f>
        <v>6330.0025339049116</v>
      </c>
      <c r="K16" s="4">
        <f>J16*1000000/'a1'!AD16</f>
        <v>8610.737073227845</v>
      </c>
      <c r="L16" s="4">
        <f>'a5-6'!I13</f>
        <v>66465.453542758783</v>
      </c>
      <c r="M16" s="4">
        <f>L16*1000000/'a1'!AJ16</f>
        <v>9597.7220266194036</v>
      </c>
      <c r="N16" s="4">
        <f>'a5-7'!I13</f>
        <v>96175.958078609416</v>
      </c>
      <c r="O16" s="4">
        <f>N16*1000000/'a1'!AP16</f>
        <v>9519.257122160463</v>
      </c>
      <c r="P16" s="4">
        <f>'a5-8'!I13</f>
        <v>11006.983125671493</v>
      </c>
      <c r="Q16" s="4">
        <f>P16*1000000/'a1'!AV16</f>
        <v>9971.9721883031343</v>
      </c>
      <c r="R16" s="4">
        <f>'a5-9'!I13</f>
        <v>8004.1244328276516</v>
      </c>
      <c r="S16" s="4">
        <f>R16*1000000/'a1'!BB16</f>
        <v>7851.4991410252624</v>
      </c>
      <c r="T16" s="4">
        <f>'a5-10'!I13</f>
        <v>27516.658935722113</v>
      </c>
      <c r="U16" s="4">
        <f>T16*1000000/'a1'!BH16</f>
        <v>11014.042983087515</v>
      </c>
      <c r="V16" s="4">
        <f>'a5-11'!I13</f>
        <v>31606.472954617064</v>
      </c>
      <c r="W16" s="4">
        <f>V16*1000000/'a1'!BN16</f>
        <v>9887.1416698705907</v>
      </c>
    </row>
    <row r="17" spans="1:23" ht="18.75" customHeight="1">
      <c r="A17" s="1">
        <v>1990</v>
      </c>
      <c r="B17" s="4">
        <f>'a5-1'!H24</f>
        <v>275528.73086734692</v>
      </c>
      <c r="C17" s="4">
        <f>B17*1000000/'a1'!F17</f>
        <v>9950.0688945086658</v>
      </c>
      <c r="D17" s="4">
        <f>'a5-2'!I14</f>
        <v>4662.9950377211389</v>
      </c>
      <c r="E17" s="4">
        <f>D17*1000000/'a1'!L17</f>
        <v>8076.2962923493142</v>
      </c>
      <c r="F17" s="4">
        <f>'a5-3'!I14</f>
        <v>1418.7495742519345</v>
      </c>
      <c r="G17" s="4">
        <f>F17*1000000/'a1'!R17</f>
        <v>10879.647666114035</v>
      </c>
      <c r="H17" s="4">
        <f>'a5-4'!I14</f>
        <v>8747.3820327139929</v>
      </c>
      <c r="I17" s="4">
        <f>H17*1000000/'a1'!X17</f>
        <v>9607.7460870645355</v>
      </c>
      <c r="J17" s="4">
        <f>'a5-5'!I14</f>
        <v>6259.3742549836506</v>
      </c>
      <c r="K17" s="4">
        <f>J17*1000000/'a1'!AD17</f>
        <v>8456.831066671959</v>
      </c>
      <c r="L17" s="4">
        <f>'a5-6'!I14</f>
        <v>68716.156751383984</v>
      </c>
      <c r="M17" s="4">
        <f>L17*1000000/'a1'!AJ17</f>
        <v>9820.8223871512655</v>
      </c>
      <c r="N17" s="4">
        <f>'a5-7'!I14</f>
        <v>103123.02314159853</v>
      </c>
      <c r="O17" s="4">
        <f>N17*1000000/'a1'!AP17</f>
        <v>10015.997069649013</v>
      </c>
      <c r="P17" s="4">
        <f>'a5-8'!I14</f>
        <v>11170.097774001688</v>
      </c>
      <c r="Q17" s="4">
        <f>P17*1000000/'a1'!AV17</f>
        <v>10104.835871583486</v>
      </c>
      <c r="R17" s="4">
        <f>'a5-9'!I14</f>
        <v>8174.9549945430208</v>
      </c>
      <c r="S17" s="4">
        <f>R17*1000000/'a1'!BB17</f>
        <v>8112.2714728721385</v>
      </c>
      <c r="T17" s="4">
        <f>'a5-10'!I14</f>
        <v>28009.652934815305</v>
      </c>
      <c r="U17" s="4">
        <f>T17*1000000/'a1'!BH17</f>
        <v>10993.714129596066</v>
      </c>
      <c r="V17" s="4">
        <f>'a5-11'!I14</f>
        <v>34012.640251012177</v>
      </c>
      <c r="W17" s="4">
        <f>V17*1000000/'a1'!BN17</f>
        <v>10331.559370571702</v>
      </c>
    </row>
    <row r="18" spans="1:23" ht="18.75" customHeight="1">
      <c r="A18" s="1">
        <v>1991</v>
      </c>
      <c r="B18" s="4">
        <f>'a5-1'!H25</f>
        <v>287014.1968599034</v>
      </c>
      <c r="C18" s="4">
        <f>B18*1000000/'a1'!F18</f>
        <v>10236.826243638086</v>
      </c>
      <c r="D18" s="4">
        <f>'a5-2'!I15</f>
        <v>4585.0340062559617</v>
      </c>
      <c r="E18" s="4">
        <f>D18*1000000/'a1'!L18</f>
        <v>7910.0862016271394</v>
      </c>
      <c r="F18" s="4">
        <f>'a5-3'!I15</f>
        <v>1502.7071574973577</v>
      </c>
      <c r="G18" s="4">
        <f>F18*1000000/'a1'!R18</f>
        <v>11526.568106661534</v>
      </c>
      <c r="H18" s="4">
        <f>'a5-4'!I15</f>
        <v>9150.7540927903628</v>
      </c>
      <c r="I18" s="4">
        <f>H18*1000000/'a1'!X18</f>
        <v>10001.162982341875</v>
      </c>
      <c r="J18" s="4">
        <f>'a5-5'!I15</f>
        <v>6083.3886084634141</v>
      </c>
      <c r="K18" s="4">
        <f>J18*1000000/'a1'!AD18</f>
        <v>8159.4123780470627</v>
      </c>
      <c r="L18" s="4">
        <f>'a5-6'!I15</f>
        <v>69073.492017996556</v>
      </c>
      <c r="M18" s="4">
        <f>L18*1000000/'a1'!AJ18</f>
        <v>9773.5420539611132</v>
      </c>
      <c r="N18" s="4">
        <f>'a5-7'!I15</f>
        <v>110669.27559418038</v>
      </c>
      <c r="O18" s="4">
        <f>N18*1000000/'a1'!AP18</f>
        <v>10609.330174081619</v>
      </c>
      <c r="P18" s="4">
        <f>'a5-8'!I15</f>
        <v>11271.858980670362</v>
      </c>
      <c r="Q18" s="4">
        <f>P18*1000000/'a1'!AV18</f>
        <v>10158.452006905492</v>
      </c>
      <c r="R18" s="4">
        <f>'a5-9'!I15</f>
        <v>8269.2586934285118</v>
      </c>
      <c r="S18" s="4">
        <f>R18*1000000/'a1'!BB18</f>
        <v>8246.8848947091665</v>
      </c>
      <c r="T18" s="4">
        <f>'a5-10'!I15</f>
        <v>28488.890988487474</v>
      </c>
      <c r="U18" s="4">
        <f>T18*1000000/'a1'!BH18</f>
        <v>10989.787080879909</v>
      </c>
      <c r="V18" s="4">
        <f>'a5-11'!I15</f>
        <v>36608.657187836885</v>
      </c>
      <c r="W18" s="4">
        <f>V18*1000000/'a1'!BN18</f>
        <v>10850.909434364672</v>
      </c>
    </row>
    <row r="19" spans="1:23" ht="18.75" customHeight="1">
      <c r="A19" s="1">
        <v>1992</v>
      </c>
      <c r="B19" s="4">
        <f>'a5-1'!H26</f>
        <v>311246.94047619047</v>
      </c>
      <c r="C19" s="4">
        <f>B19*1000000/'a1'!F19</f>
        <v>10970.499603972192</v>
      </c>
      <c r="D19" s="4">
        <f>'a5-2'!I16</f>
        <v>4735.7514654161778</v>
      </c>
      <c r="E19" s="4">
        <f>D19*1000000/'a1'!L19</f>
        <v>8163.5545482248644</v>
      </c>
      <c r="F19" s="4">
        <f>'a5-3'!I16</f>
        <v>1697.3176470588235</v>
      </c>
      <c r="G19" s="4">
        <f>F19*1000000/'a1'!R19</f>
        <v>12973.756541530598</v>
      </c>
      <c r="H19" s="4">
        <f>'a5-4'!I16</f>
        <v>10075.149700598802</v>
      </c>
      <c r="I19" s="4">
        <f>H19*1000000/'a1'!X19</f>
        <v>10957.788615814005</v>
      </c>
      <c r="J19" s="4">
        <f>'a5-5'!I16</f>
        <v>6258.1494661921706</v>
      </c>
      <c r="K19" s="4">
        <f>J19*1000000/'a1'!AD19</f>
        <v>8365.1567944118287</v>
      </c>
      <c r="L19" s="4">
        <f>'a5-6'!I16</f>
        <v>73140.637413394928</v>
      </c>
      <c r="M19" s="4">
        <f>L19*1000000/'a1'!AJ19</f>
        <v>10286.995013142729</v>
      </c>
      <c r="N19" s="4">
        <f>'a5-7'!I16</f>
        <v>123155.79807692308</v>
      </c>
      <c r="O19" s="4">
        <f>N19*1000000/'a1'!AP19</f>
        <v>11649.017217971377</v>
      </c>
      <c r="P19" s="4">
        <f>'a5-8'!I16</f>
        <v>11794.733990147783</v>
      </c>
      <c r="Q19" s="4">
        <f>P19*1000000/'a1'!AV19</f>
        <v>10600.207236835975</v>
      </c>
      <c r="R19" s="4">
        <f>'a5-9'!I16</f>
        <v>8717.7178217821784</v>
      </c>
      <c r="S19" s="4">
        <f>R19*1000000/'a1'!BB19</f>
        <v>8683.0291204459973</v>
      </c>
      <c r="T19" s="4">
        <f>'a5-10'!I16</f>
        <v>30219.554590570722</v>
      </c>
      <c r="U19" s="4">
        <f>T19*1000000/'a1'!BH19</f>
        <v>11478.662966966915</v>
      </c>
      <c r="V19" s="4">
        <f>'a5-11'!I16</f>
        <v>40436.674528301883</v>
      </c>
      <c r="W19" s="4">
        <f>V19*1000000/'a1'!BN19</f>
        <v>11657.244930181048</v>
      </c>
    </row>
    <row r="20" spans="1:23" ht="18.75" customHeight="1">
      <c r="A20" s="1">
        <v>1993</v>
      </c>
      <c r="B20" s="4">
        <f>'a5-1'!H27</f>
        <v>320713.60984722507</v>
      </c>
      <c r="C20" s="4">
        <f>B20*1000000/'a1'!F20</f>
        <v>11180.625709426269</v>
      </c>
      <c r="D20" s="4">
        <f>'a5-2'!I17</f>
        <v>5278.7245202218874</v>
      </c>
      <c r="E20" s="4">
        <f>D20*1000000/'a1'!L20</f>
        <v>9101.6100987140653</v>
      </c>
      <c r="F20" s="4">
        <f>'a5-3'!I17</f>
        <v>1282.429927196989</v>
      </c>
      <c r="G20" s="4">
        <f>F20*1000000/'a1'!R20</f>
        <v>9702.3682425610277</v>
      </c>
      <c r="H20" s="4">
        <f>'a5-4'!I17</f>
        <v>11515.041888481042</v>
      </c>
      <c r="I20" s="4">
        <f>H20*1000000/'a1'!X20</f>
        <v>12463.178167579666</v>
      </c>
      <c r="J20" s="4">
        <f>'a5-5'!I17</f>
        <v>7109.147323860675</v>
      </c>
      <c r="K20" s="4">
        <f>J20*1000000/'a1'!AD20</f>
        <v>9493.9014383592603</v>
      </c>
      <c r="L20" s="4">
        <f>'a5-6'!I17</f>
        <v>82602.327640548247</v>
      </c>
      <c r="M20" s="4">
        <f>L20*1000000/'a1'!AJ20</f>
        <v>11542.220439934601</v>
      </c>
      <c r="N20" s="4">
        <f>'a5-7'!I17</f>
        <v>141240.49000386792</v>
      </c>
      <c r="O20" s="4">
        <f>N20*1000000/'a1'!AP20</f>
        <v>13212.346860120415</v>
      </c>
      <c r="P20" s="4">
        <f>'a5-8'!I17</f>
        <v>13306.497162182844</v>
      </c>
      <c r="Q20" s="4">
        <f>P20*1000000/'a1'!AV20</f>
        <v>11906.122809567172</v>
      </c>
      <c r="R20" s="4">
        <f>'a5-9'!I17</f>
        <v>9943.3634695920973</v>
      </c>
      <c r="S20" s="4">
        <f>R20*1000000/'a1'!BB20</f>
        <v>9875.2244210866011</v>
      </c>
      <c r="T20" s="4">
        <f>'a5-10'!I17</f>
        <v>36985.296659715306</v>
      </c>
      <c r="U20" s="4">
        <f>T20*1000000/'a1'!BH20</f>
        <v>13866.234615375935</v>
      </c>
      <c r="V20" s="4">
        <f>'a5-11'!I17</f>
        <v>46600.460190604157</v>
      </c>
      <c r="W20" s="4">
        <f>V20*1000000/'a1'!BN20</f>
        <v>13061.501741311989</v>
      </c>
    </row>
    <row r="21" spans="1:23" ht="18.75" customHeight="1">
      <c r="A21" s="1">
        <v>1994</v>
      </c>
      <c r="B21" s="4">
        <f>'a5-1'!H28</f>
        <v>332573.97609552898</v>
      </c>
      <c r="C21" s="4">
        <f>B21*1000000/'a1'!F21</f>
        <v>11467.805963454319</v>
      </c>
      <c r="D21" s="4">
        <f>'a5-2'!I18</f>
        <v>5329.8330872689494</v>
      </c>
      <c r="E21" s="4">
        <f>D21*1000000/'a1'!L21</f>
        <v>9277.8912716661198</v>
      </c>
      <c r="F21" s="4">
        <f>'a5-3'!I18</f>
        <v>1326.8175175328681</v>
      </c>
      <c r="G21" s="4">
        <f>F21*1000000/'a1'!R21</f>
        <v>9943.4003876950774</v>
      </c>
      <c r="H21" s="4">
        <f>'a5-4'!I18</f>
        <v>11772.957808080959</v>
      </c>
      <c r="I21" s="4">
        <f>H21*1000000/'a1'!X21</f>
        <v>12701.829928955549</v>
      </c>
      <c r="J21" s="4">
        <f>'a5-5'!I18</f>
        <v>7302.179532133734</v>
      </c>
      <c r="K21" s="4">
        <f>J21*1000000/'a1'!AD21</f>
        <v>9733.838362715509</v>
      </c>
      <c r="L21" s="4">
        <f>'a5-6'!I18</f>
        <v>85038.448914569628</v>
      </c>
      <c r="M21" s="4">
        <f>L21*1000000/'a1'!AJ21</f>
        <v>11823.370981099033</v>
      </c>
      <c r="N21" s="4">
        <f>'a5-7'!I18</f>
        <v>147123.61294583941</v>
      </c>
      <c r="O21" s="4">
        <f>N21*1000000/'a1'!AP21</f>
        <v>13598.449724760107</v>
      </c>
      <c r="P21" s="4">
        <f>'a5-8'!I18</f>
        <v>13622.799608169931</v>
      </c>
      <c r="Q21" s="4">
        <f>P21*1000000/'a1'!AV21</f>
        <v>12128.236966756525</v>
      </c>
      <c r="R21" s="4">
        <f>'a5-9'!I18</f>
        <v>10172.543107481371</v>
      </c>
      <c r="S21" s="4">
        <f>R21*1000000/'a1'!BB21</f>
        <v>10076.064787144463</v>
      </c>
      <c r="T21" s="4">
        <f>'a5-10'!I18</f>
        <v>38638.025304802097</v>
      </c>
      <c r="U21" s="4">
        <f>T21*1000000/'a1'!BH21</f>
        <v>14307.168578016228</v>
      </c>
      <c r="V21" s="4">
        <f>'a5-11'!I18</f>
        <v>49132.726723052816</v>
      </c>
      <c r="W21" s="4">
        <f>V21*1000000/'a1'!BN21</f>
        <v>13365.539800752927</v>
      </c>
    </row>
    <row r="22" spans="1:23" ht="18.75" customHeight="1">
      <c r="A22" s="1">
        <v>1995</v>
      </c>
      <c r="B22" s="4">
        <f>'a5-1'!H29</f>
        <v>342550.66030015156</v>
      </c>
      <c r="C22" s="4">
        <f>B22*1000000/'a1'!F22</f>
        <v>11690.226764030713</v>
      </c>
      <c r="D22" s="4">
        <f>'a5-2'!I19</f>
        <v>5345.1991753812745</v>
      </c>
      <c r="E22" s="4">
        <f>D22*1000000/'a1'!L22</f>
        <v>9420.5629839094563</v>
      </c>
      <c r="F22" s="4">
        <f>'a5-3'!I19</f>
        <v>1363.4977414677528</v>
      </c>
      <c r="G22" s="4">
        <f>F22*1000000/'a1'!R22</f>
        <v>10143.940344959659</v>
      </c>
      <c r="H22" s="4">
        <f>'a5-4'!I19</f>
        <v>11955.598635194108</v>
      </c>
      <c r="I22" s="4">
        <f>H22*1000000/'a1'!X22</f>
        <v>12881.522470363863</v>
      </c>
      <c r="J22" s="4">
        <f>'a5-5'!I19</f>
        <v>7449.946812210741</v>
      </c>
      <c r="K22" s="4">
        <f>J22*1000000/'a1'!AD22</f>
        <v>9920.7886779832043</v>
      </c>
      <c r="L22" s="4">
        <f>'a5-6'!I19</f>
        <v>86956.899953438406</v>
      </c>
      <c r="M22" s="4">
        <f>L22*1000000/'a1'!AJ22</f>
        <v>12045.19491006415</v>
      </c>
      <c r="N22" s="4">
        <f>'a5-7'!I19</f>
        <v>152219.8259394936</v>
      </c>
      <c r="O22" s="4">
        <f>N22*1000000/'a1'!AP22</f>
        <v>13901.202894643757</v>
      </c>
      <c r="P22" s="4">
        <f>'a5-8'!I19</f>
        <v>13852.707507433863</v>
      </c>
      <c r="Q22" s="4">
        <f>P22*1000000/'a1'!AV22</f>
        <v>12268.26153073893</v>
      </c>
      <c r="R22" s="4">
        <f>'a5-9'!I19</f>
        <v>10336.926699747344</v>
      </c>
      <c r="S22" s="4">
        <f>R22*1000000/'a1'!BB22</f>
        <v>10192.328140419217</v>
      </c>
      <c r="T22" s="4">
        <f>'a5-10'!I19</f>
        <v>40092.802289853425</v>
      </c>
      <c r="U22" s="4">
        <f>T22*1000000/'a1'!BH22</f>
        <v>14661.738422681805</v>
      </c>
      <c r="V22" s="4">
        <f>'a5-11'!I19</f>
        <v>51453.770137035637</v>
      </c>
      <c r="W22" s="4">
        <f>V22*1000000/'a1'!BN22</f>
        <v>13621.513832841098</v>
      </c>
    </row>
    <row r="23" spans="1:23" ht="18.75" customHeight="1">
      <c r="A23" s="1">
        <v>1996</v>
      </c>
      <c r="B23" s="4">
        <f>'a5-1'!H30</f>
        <v>353402.38311382435</v>
      </c>
      <c r="C23" s="4">
        <f>B23*1000000/'a1'!F23</f>
        <v>11935.149653873685</v>
      </c>
      <c r="D23" s="4">
        <f>'a5-2'!I20</f>
        <v>5369.3571839988508</v>
      </c>
      <c r="E23" s="4">
        <f>D23*1000000/'a1'!L23</f>
        <v>9593.3113643408597</v>
      </c>
      <c r="F23" s="4">
        <f>'a5-3'!I20</f>
        <v>1403.4785113071644</v>
      </c>
      <c r="G23" s="4">
        <f>F23*1000000/'a1'!R23</f>
        <v>10339.690072030209</v>
      </c>
      <c r="H23" s="4">
        <f>'a5-4'!I20</f>
        <v>12160.885080313918</v>
      </c>
      <c r="I23" s="4">
        <f>H23*1000000/'a1'!X23</f>
        <v>13057.588881578562</v>
      </c>
      <c r="J23" s="4">
        <f>'a5-5'!I20</f>
        <v>7613.1073986433266</v>
      </c>
      <c r="K23" s="4">
        <f>J23*1000000/'a1'!AD23</f>
        <v>10120.206360822642</v>
      </c>
      <c r="L23" s="4">
        <f>'a5-6'!I20</f>
        <v>89063.731234136401</v>
      </c>
      <c r="M23" s="4">
        <f>L23*1000000/'a1'!AJ23</f>
        <v>12289.912666640135</v>
      </c>
      <c r="N23" s="4">
        <f>'a5-7'!I20</f>
        <v>157749.56815797015</v>
      </c>
      <c r="O23" s="4">
        <f>N23*1000000/'a1'!AP23</f>
        <v>14233.596392386557</v>
      </c>
      <c r="P23" s="4">
        <f>'a5-8'!I20</f>
        <v>14109.482301411115</v>
      </c>
      <c r="Q23" s="4">
        <f>P23*1000000/'a1'!AV23</f>
        <v>12440.074115418425</v>
      </c>
      <c r="R23" s="4">
        <f>'a5-9'!I20</f>
        <v>10521.10737420146</v>
      </c>
      <c r="S23" s="4">
        <f>R23*1000000/'a1'!BB23</f>
        <v>10325.490948188037</v>
      </c>
      <c r="T23" s="4">
        <f>'a5-10'!I20</f>
        <v>41670.241805156045</v>
      </c>
      <c r="U23" s="4">
        <f>T23*1000000/'a1'!BH23</f>
        <v>15015.58368739662</v>
      </c>
      <c r="V23" s="4">
        <f>'a5-11'!I20</f>
        <v>53972.390715235124</v>
      </c>
      <c r="W23" s="4">
        <f>V23*1000000/'a1'!BN23</f>
        <v>13930.814312622102</v>
      </c>
    </row>
    <row r="24" spans="1:23" ht="18.75" customHeight="1">
      <c r="A24" s="1">
        <v>1997</v>
      </c>
      <c r="B24" s="4">
        <f>'a5-1'!H31</f>
        <v>373193.29135789693</v>
      </c>
      <c r="C24" s="4">
        <f>B24*1000000/'a1'!F24</f>
        <v>12478.898557500899</v>
      </c>
      <c r="D24" s="4">
        <f>'a5-2'!I21</f>
        <v>5520.7793193308453</v>
      </c>
      <c r="E24" s="4">
        <f>D24*1000000/'a1'!L24</f>
        <v>10021.181859376278</v>
      </c>
      <c r="F24" s="4">
        <f>'a5-3'!I21</f>
        <v>1478.6888623389386</v>
      </c>
      <c r="G24" s="4">
        <f>F24*1000000/'a1'!R24</f>
        <v>10865.122615371165</v>
      </c>
      <c r="H24" s="4">
        <f>'a5-4'!I21</f>
        <v>12661.312607990831</v>
      </c>
      <c r="I24" s="4">
        <f>H24*1000000/'a1'!X24</f>
        <v>13579.24222383782</v>
      </c>
      <c r="J24" s="4">
        <f>'a5-5'!I21</f>
        <v>7963.2514676021947</v>
      </c>
      <c r="K24" s="4">
        <f>J24*1000000/'a1'!AD24</f>
        <v>10582.23928633893</v>
      </c>
      <c r="L24" s="4">
        <f>'a5-6'!I21</f>
        <v>93372.161381491271</v>
      </c>
      <c r="M24" s="4">
        <f>L24*1000000/'a1'!AJ24</f>
        <v>12835.347674465518</v>
      </c>
      <c r="N24" s="4">
        <f>'a5-7'!I21</f>
        <v>167334.24426405653</v>
      </c>
      <c r="O24" s="4">
        <f>N24*1000000/'a1'!AP24</f>
        <v>14903.762529139578</v>
      </c>
      <c r="P24" s="4">
        <f>'a5-8'!I21</f>
        <v>14709.814071461764</v>
      </c>
      <c r="Q24" s="4">
        <f>P24*1000000/'a1'!AV24</f>
        <v>12947.321139397818</v>
      </c>
      <c r="R24" s="4">
        <f>'a5-9'!I21</f>
        <v>10961.024756272149</v>
      </c>
      <c r="S24" s="4">
        <f>R24*1000000/'a1'!BB24</f>
        <v>10768.251517604001</v>
      </c>
      <c r="T24" s="4">
        <f>'a5-10'!I21</f>
        <v>44330.774450689081</v>
      </c>
      <c r="U24" s="4">
        <f>T24*1000000/'a1'!BH24</f>
        <v>15665.426005456506</v>
      </c>
      <c r="V24" s="4">
        <f>'a5-11'!I21</f>
        <v>57948.980368116907</v>
      </c>
      <c r="W24" s="4">
        <f>V24*1000000/'a1'!BN24</f>
        <v>14675.892685582879</v>
      </c>
    </row>
    <row r="25" spans="1:23" ht="18.75" customHeight="1">
      <c r="A25" s="1">
        <v>1998</v>
      </c>
      <c r="B25" s="4">
        <f>'a5-1'!H32</f>
        <v>395976.19415713468</v>
      </c>
      <c r="C25" s="4">
        <f>B25*1000000/'a1'!F25</f>
        <v>13131.28577166958</v>
      </c>
      <c r="D25" s="4">
        <f>'a5-2'!I22</f>
        <v>5703.6041252829027</v>
      </c>
      <c r="E25" s="4">
        <f>D25*1000000/'a1'!L25</f>
        <v>10565.301625255681</v>
      </c>
      <c r="F25" s="4">
        <f>'a5-3'!I22</f>
        <v>1565.3762148927938</v>
      </c>
      <c r="G25" s="4">
        <f>F25*1000000/'a1'!R25</f>
        <v>11526.731281057948</v>
      </c>
      <c r="H25" s="4">
        <f>'a5-4'!I22</f>
        <v>13245.341913454991</v>
      </c>
      <c r="I25" s="4">
        <f>H25*1000000/'a1'!X25</f>
        <v>14214.241468944096</v>
      </c>
      <c r="J25" s="4">
        <f>'a5-5'!I22</f>
        <v>8369.3127832040736</v>
      </c>
      <c r="K25" s="4">
        <f>J25*1000000/'a1'!AD25</f>
        <v>11151.203527112939</v>
      </c>
      <c r="L25" s="4">
        <f>'a5-6'!I22</f>
        <v>98356.900213031811</v>
      </c>
      <c r="M25" s="4">
        <f>L25*1000000/'a1'!AJ25</f>
        <v>13481.054890570134</v>
      </c>
      <c r="N25" s="4">
        <f>'a5-7'!I22</f>
        <v>178349.69417068613</v>
      </c>
      <c r="O25" s="4">
        <f>N25*1000000/'a1'!AP25</f>
        <v>15691.645930286224</v>
      </c>
      <c r="P25" s="4">
        <f>'a5-8'!I22</f>
        <v>15408.990321131747</v>
      </c>
      <c r="Q25" s="4">
        <f>P25*1000000/'a1'!AV25</f>
        <v>13546.496116561782</v>
      </c>
      <c r="R25" s="4">
        <f>'a5-9'!I22</f>
        <v>11473.918457633928</v>
      </c>
      <c r="S25" s="4">
        <f>R25*1000000/'a1'!BB25</f>
        <v>11278.440526429846</v>
      </c>
      <c r="T25" s="4">
        <f>'a5-10'!I22</f>
        <v>47386.595838407717</v>
      </c>
      <c r="U25" s="4">
        <f>T25*1000000/'a1'!BH25</f>
        <v>16345.469830078968</v>
      </c>
      <c r="V25" s="4">
        <f>'a5-11'!I22</f>
        <v>62515.950222787345</v>
      </c>
      <c r="W25" s="4">
        <f>V25*1000000/'a1'!BN25</f>
        <v>15695.248973048805</v>
      </c>
    </row>
    <row r="26" spans="1:23" ht="18.75" customHeight="1">
      <c r="A26" s="1">
        <v>1999</v>
      </c>
      <c r="B26" s="4">
        <f>'a5-1'!H33</f>
        <v>398979.25642771431</v>
      </c>
      <c r="C26" s="4">
        <f>B26*1000000/'a1'!F26</f>
        <v>13123.762475959546</v>
      </c>
      <c r="D26" s="4">
        <f>'a5-2'!I23</f>
        <v>5777.2755794584209</v>
      </c>
      <c r="E26" s="4">
        <f>D26*1000000/'a1'!L26</f>
        <v>10832.479725382307</v>
      </c>
      <c r="F26" s="4">
        <f>'a5-3'!I23</f>
        <v>1584.3367440456186</v>
      </c>
      <c r="G26" s="4">
        <f>F26*1000000/'a1'!R26</f>
        <v>11625.514518132524</v>
      </c>
      <c r="H26" s="4">
        <f>'a5-4'!I23</f>
        <v>13432.001459328763</v>
      </c>
      <c r="I26" s="4">
        <f>H26*1000000/'a1'!X26</f>
        <v>14384.484483915729</v>
      </c>
      <c r="J26" s="4">
        <f>'a5-5'!I23</f>
        <v>8502.089063115116</v>
      </c>
      <c r="K26" s="4">
        <f>J26*1000000/'a1'!AD26</f>
        <v>11327.04201448588</v>
      </c>
      <c r="L26" s="4">
        <f>'a5-6'!I23</f>
        <v>99445.623752118918</v>
      </c>
      <c r="M26" s="4">
        <f>L26*1000000/'a1'!AJ26</f>
        <v>13579.438603368575</v>
      </c>
      <c r="N26" s="4">
        <f>'a5-7'!I23</f>
        <v>179525.31439525748</v>
      </c>
      <c r="O26" s="4">
        <f>N26*1000000/'a1'!AP26</f>
        <v>15604.439379847719</v>
      </c>
      <c r="P26" s="4">
        <f>'a5-8'!I23</f>
        <v>15507.281548380708</v>
      </c>
      <c r="Q26" s="4">
        <f>P26*1000000/'a1'!AV26</f>
        <v>13573.730750441779</v>
      </c>
      <c r="R26" s="4">
        <f>'a5-9'!I23</f>
        <v>11436.353457663272</v>
      </c>
      <c r="S26" s="4">
        <f>R26*1000000/'a1'!BB26</f>
        <v>11272.629782699347</v>
      </c>
      <c r="T26" s="4">
        <f>'a5-10'!I23</f>
        <v>48156.461100097942</v>
      </c>
      <c r="U26" s="4">
        <f>T26*1000000/'a1'!BH26</f>
        <v>16309.341136866946</v>
      </c>
      <c r="V26" s="4">
        <f>'a5-11'!I23</f>
        <v>62967.018999160129</v>
      </c>
      <c r="W26" s="4">
        <f>V26*1000000/'a1'!BN26</f>
        <v>15697.116075949052</v>
      </c>
    </row>
    <row r="27" spans="1:23" ht="18.75" customHeight="1">
      <c r="A27" s="1">
        <v>2000</v>
      </c>
      <c r="B27" s="4">
        <f>'a5-1'!H34</f>
        <v>413171.15501089848</v>
      </c>
      <c r="C27" s="4">
        <f>B27*1000000/'a1'!F27</f>
        <v>13464.602439339018</v>
      </c>
      <c r="D27" s="4">
        <f>'a5-2'!I24</f>
        <v>6018.3014164137649</v>
      </c>
      <c r="E27" s="4">
        <f>D27*1000000/'a1'!L27</f>
        <v>11399.032165733712</v>
      </c>
      <c r="F27" s="4">
        <f>'a5-3'!I24</f>
        <v>1642.1917471304116</v>
      </c>
      <c r="G27" s="4">
        <f>F27*1000000/'a1'!R27</f>
        <v>12033.353463255013</v>
      </c>
      <c r="H27" s="4">
        <f>'a5-4'!I24</f>
        <v>13978.079439389247</v>
      </c>
      <c r="I27" s="4">
        <f>H27*1000000/'a1'!X27</f>
        <v>14968.692543206082</v>
      </c>
      <c r="J27" s="4">
        <f>'a5-5'!I24</f>
        <v>8866.6166530033788</v>
      </c>
      <c r="K27" s="4">
        <f>J27*1000000/'a1'!AD27</f>
        <v>11814.011745241451</v>
      </c>
      <c r="L27" s="4">
        <f>'a5-6'!I24</f>
        <v>103263.14916408472</v>
      </c>
      <c r="M27" s="4">
        <f>L27*1000000/'a1'!AJ27</f>
        <v>14036.133877211458</v>
      </c>
      <c r="N27" s="4">
        <f>'a5-7'!I24</f>
        <v>186095.65189474184</v>
      </c>
      <c r="O27" s="4">
        <f>N27*1000000/'a1'!AP27</f>
        <v>15928.360238831858</v>
      </c>
      <c r="P27" s="4">
        <f>'a5-8'!I24</f>
        <v>16023.990168177283</v>
      </c>
      <c r="Q27" s="4">
        <f>P27*1000000/'a1'!AV27</f>
        <v>13966.537612819939</v>
      </c>
      <c r="R27" s="4">
        <f>'a5-9'!I24</f>
        <v>11661.90775258027</v>
      </c>
      <c r="S27" s="4">
        <f>R27*1000000/'a1'!BB27</f>
        <v>11574.347811387126</v>
      </c>
      <c r="T27" s="4">
        <f>'a5-10'!I24</f>
        <v>50158.829669189821</v>
      </c>
      <c r="U27" s="4">
        <f>T27*1000000/'a1'!BH27</f>
        <v>16696.246275774705</v>
      </c>
      <c r="V27" s="4">
        <f>'a5-11'!I24</f>
        <v>65139.188163203682</v>
      </c>
      <c r="W27" s="4">
        <f>V27*1000000/'a1'!BN27</f>
        <v>16126.635067377614</v>
      </c>
    </row>
    <row r="28" spans="1:23" ht="18.75" customHeight="1">
      <c r="A28" s="1">
        <v>2001</v>
      </c>
      <c r="B28" s="4">
        <f>'a5-1'!H35</f>
        <v>417657.58089628117</v>
      </c>
      <c r="C28" s="4">
        <f>B28*1000000/'a1'!F28</f>
        <v>13463.879962083294</v>
      </c>
      <c r="D28" s="4">
        <f>'a5-2'!I25</f>
        <v>6103.8476505554581</v>
      </c>
      <c r="E28" s="4">
        <f>D28*1000000/'a1'!L28</f>
        <v>11692.16438887657</v>
      </c>
      <c r="F28" s="4">
        <f>'a5-3'!I25</f>
        <v>1664.9374582886494</v>
      </c>
      <c r="G28" s="4">
        <f>F28*1000000/'a1'!R28</f>
        <v>12182.617775499575</v>
      </c>
      <c r="H28" s="4">
        <f>'a5-4'!I25</f>
        <v>14165.751730911561</v>
      </c>
      <c r="I28" s="4">
        <f>H28*1000000/'a1'!X28</f>
        <v>15191.301289676321</v>
      </c>
      <c r="J28" s="4">
        <f>'a5-5'!I25</f>
        <v>9006.0223009260008</v>
      </c>
      <c r="K28" s="4">
        <f>J28*1000000/'a1'!AD28</f>
        <v>12010.92837194843</v>
      </c>
      <c r="L28" s="4">
        <f>'a5-6'!I25</f>
        <v>104660.40037737854</v>
      </c>
      <c r="M28" s="4">
        <f>L28*1000000/'a1'!AJ28</f>
        <v>14150.152523537219</v>
      </c>
      <c r="N28" s="4">
        <f>'a5-7'!I25</f>
        <v>188593.76056267062</v>
      </c>
      <c r="O28" s="4">
        <f>N28*1000000/'a1'!AP28</f>
        <v>15851.718536337916</v>
      </c>
      <c r="P28" s="4">
        <f>'a5-8'!I25</f>
        <v>16028.725154931923</v>
      </c>
      <c r="Q28" s="4">
        <f>P28*1000000/'a1'!AV28</f>
        <v>13920.469976926417</v>
      </c>
      <c r="R28" s="4">
        <f>'a5-9'!I25</f>
        <v>11553.060739066093</v>
      </c>
      <c r="S28" s="4">
        <f>R28*1000000/'a1'!BB28</f>
        <v>11550.300217314156</v>
      </c>
      <c r="T28" s="4">
        <f>'a5-10'!I25</f>
        <v>50958.949863797396</v>
      </c>
      <c r="U28" s="4">
        <f>T28*1000000/'a1'!BH28</f>
        <v>16663.685452655125</v>
      </c>
      <c r="V28" s="4">
        <f>'a5-11'!I25</f>
        <v>65809.247840657728</v>
      </c>
      <c r="W28" s="4">
        <f>V28*1000000/'a1'!BN28</f>
        <v>16142.057578000862</v>
      </c>
    </row>
    <row r="29" spans="1:23" ht="18.75" customHeight="1">
      <c r="A29" s="1">
        <v>2002</v>
      </c>
      <c r="B29" s="4">
        <f>'a5-1'!H36</f>
        <v>420372.0787488948</v>
      </c>
      <c r="C29" s="4">
        <f>B29*1000000/'a1'!F29</f>
        <v>13405.398153340988</v>
      </c>
      <c r="D29" s="4">
        <f>'a5-2'!I26</f>
        <v>6190.4535155007161</v>
      </c>
      <c r="E29" s="4">
        <f>D29*1000000/'a1'!L29</f>
        <v>11916.566115735675</v>
      </c>
      <c r="F29" s="4">
        <f>'a5-3'!I26</f>
        <v>1678.0397250644342</v>
      </c>
      <c r="G29" s="4">
        <f>F29*1000000/'a1'!R29</f>
        <v>12259.561391803049</v>
      </c>
      <c r="H29" s="4">
        <f>'a5-4'!I26</f>
        <v>14329.24889179425</v>
      </c>
      <c r="I29" s="4">
        <f>H29*1000000/'a1'!X29</f>
        <v>15322.859731054477</v>
      </c>
      <c r="J29" s="4">
        <f>'a5-5'!I26</f>
        <v>9104.1177155134574</v>
      </c>
      <c r="K29" s="4">
        <f>J29*1000000/'a1'!AD29</f>
        <v>12148.882895722269</v>
      </c>
      <c r="L29" s="4">
        <f>'a5-6'!I26</f>
        <v>105618.9497746073</v>
      </c>
      <c r="M29" s="4">
        <f>L29*1000000/'a1'!AJ29</f>
        <v>14193.237675345381</v>
      </c>
      <c r="N29" s="4">
        <f>'a5-7'!I26</f>
        <v>190104.5873258138</v>
      </c>
      <c r="O29" s="4">
        <f>N29*1000000/'a1'!AP29</f>
        <v>15719.828586543161</v>
      </c>
      <c r="P29" s="4">
        <f>'a5-8'!I26</f>
        <v>16085.402266671983</v>
      </c>
      <c r="Q29" s="4">
        <f>P29*1000000/'a1'!AV29</f>
        <v>13907.056555970923</v>
      </c>
      <c r="R29" s="4">
        <f>'a5-9'!I26</f>
        <v>11459.572218985149</v>
      </c>
      <c r="S29" s="4">
        <f>R29*1000000/'a1'!BB29</f>
        <v>11496.176043507678</v>
      </c>
      <c r="T29" s="4">
        <f>'a5-10'!I26</f>
        <v>51708.607838048629</v>
      </c>
      <c r="U29" s="4">
        <f>T29*1000000/'a1'!BH29</f>
        <v>16529.500354525495</v>
      </c>
      <c r="V29" s="4">
        <f>'a5-11'!I26</f>
        <v>65933.52775216008</v>
      </c>
      <c r="W29" s="4">
        <f>V29*1000000/'a1'!BN29</f>
        <v>16080.716769941493</v>
      </c>
    </row>
    <row r="30" spans="1:23" ht="18.75" customHeight="1">
      <c r="A30" s="1">
        <v>2003</v>
      </c>
      <c r="B30" s="4">
        <f>'a5-1'!H37</f>
        <v>423644.50331596023</v>
      </c>
      <c r="C30" s="4">
        <f>B30*1000000/'a1'!F30</f>
        <v>13388.833107395549</v>
      </c>
      <c r="D30" s="4">
        <f>'a5-2'!I27</f>
        <v>6317.7678243818664</v>
      </c>
      <c r="E30" s="4">
        <f>D30*1000000/'a1'!L30</f>
        <v>12185.994318359453</v>
      </c>
      <c r="F30" s="4">
        <f>'a5-3'!I27</f>
        <v>1697.7593491139357</v>
      </c>
      <c r="G30" s="4">
        <f>F30*1000000/'a1'!R30</f>
        <v>12372.445537592173</v>
      </c>
      <c r="H30" s="4">
        <f>'a5-4'!I27</f>
        <v>14543.02654519574</v>
      </c>
      <c r="I30" s="4">
        <f>H30*1000000/'a1'!X30</f>
        <v>15509.649969921102</v>
      </c>
      <c r="J30" s="4">
        <f>'a5-5'!I27</f>
        <v>9238.3839484838172</v>
      </c>
      <c r="K30" s="4">
        <f>J30*1000000/'a1'!AD30</f>
        <v>12327.148152450807</v>
      </c>
      <c r="L30" s="4">
        <f>'a5-6'!I27</f>
        <v>106877.46830177218</v>
      </c>
      <c r="M30" s="4">
        <f>L30*1000000/'a1'!AJ30</f>
        <v>14277.950277646742</v>
      </c>
      <c r="N30" s="4">
        <f>'a5-7'!I27</f>
        <v>191527.86414137582</v>
      </c>
      <c r="O30" s="4">
        <f>N30*1000000/'a1'!AP30</f>
        <v>15642.898539923432</v>
      </c>
      <c r="P30" s="4">
        <f>'a5-8'!I27</f>
        <v>16217.726719584534</v>
      </c>
      <c r="Q30" s="4">
        <f>P30*1000000/'a1'!AV30</f>
        <v>13938.406913786805</v>
      </c>
      <c r="R30" s="4">
        <f>'a5-9'!I27</f>
        <v>11436.196160662736</v>
      </c>
      <c r="S30" s="4">
        <f>R30*1000000/'a1'!BB30</f>
        <v>11477.158138057463</v>
      </c>
      <c r="T30" s="4">
        <f>'a5-10'!I27</f>
        <v>52372.155781571957</v>
      </c>
      <c r="U30" s="4">
        <f>T30*1000000/'a1'!BH30</f>
        <v>16454.474094796729</v>
      </c>
      <c r="V30" s="4">
        <f>'a5-11'!I27</f>
        <v>66211.495082122943</v>
      </c>
      <c r="W30" s="4">
        <f>V30*1000000/'a1'!BN30</f>
        <v>16055.408965297709</v>
      </c>
    </row>
    <row r="31" spans="1:23" ht="18.75" customHeight="1">
      <c r="A31" s="1">
        <v>2004</v>
      </c>
      <c r="B31" s="4">
        <f>'a5-1'!H38</f>
        <v>429372.8294427598</v>
      </c>
      <c r="C31" s="4">
        <f>B31*1000000/'a1'!F31</f>
        <v>13443.946886685837</v>
      </c>
      <c r="D31" s="4">
        <f>'a5-2'!I28</f>
        <v>6478.0362353791716</v>
      </c>
      <c r="E31" s="4">
        <f>D31*1000000/'a1'!L31</f>
        <v>12520.31541312011</v>
      </c>
      <c r="F31" s="4">
        <f>'a5-3'!I28</f>
        <v>1726.4893539510977</v>
      </c>
      <c r="G31" s="4">
        <f>F31*1000000/'a1'!R31</f>
        <v>12539.779301073479</v>
      </c>
      <c r="H31" s="4">
        <f>'a5-4'!I28</f>
        <v>14823.874689275908</v>
      </c>
      <c r="I31" s="4">
        <f>H31*1000000/'a1'!X31</f>
        <v>15776.591496570827</v>
      </c>
      <c r="J31" s="4">
        <f>'a5-5'!I28</f>
        <v>9418.3946257253174</v>
      </c>
      <c r="K31" s="4">
        <f>J31*1000000/'a1'!AD31</f>
        <v>12567.779668385334</v>
      </c>
      <c r="L31" s="4">
        <f>'a5-6'!I28</f>
        <v>108835.52845191135</v>
      </c>
      <c r="M31" s="4">
        <f>L31*1000000/'a1'!AJ31</f>
        <v>14443.465583076211</v>
      </c>
      <c r="N31" s="4">
        <f>'a5-7'!I28</f>
        <v>193864.34846061291</v>
      </c>
      <c r="O31" s="4">
        <f>N31*1000000/'a1'!AP31</f>
        <v>15646.754195425958</v>
      </c>
      <c r="P31" s="4">
        <f>'a5-8'!I28</f>
        <v>16470.190770425685</v>
      </c>
      <c r="Q31" s="4">
        <f>P31*1000000/'a1'!AV31</f>
        <v>14038.414496157749</v>
      </c>
      <c r="R31" s="4">
        <f>'a5-9'!I28</f>
        <v>11494.969374667668</v>
      </c>
      <c r="S31" s="4">
        <f>R31*1000000/'a1'!BB31</f>
        <v>11525.951131308624</v>
      </c>
      <c r="T31" s="4">
        <f>'a5-10'!I28</f>
        <v>53344.773765552607</v>
      </c>
      <c r="U31" s="4">
        <f>T31*1000000/'a1'!BH31</f>
        <v>16472.637076900508</v>
      </c>
      <c r="V31" s="4">
        <f>'a5-11'!I28</f>
        <v>66965.59768313753</v>
      </c>
      <c r="W31" s="4">
        <f>V31*1000000/'a1'!BN31</f>
        <v>16116.804740663523</v>
      </c>
    </row>
    <row r="32" spans="1:23" ht="18.75" customHeight="1">
      <c r="A32" s="1">
        <v>2005</v>
      </c>
      <c r="B32" s="4">
        <f>'a5-1'!H39</f>
        <v>441786.70207145211</v>
      </c>
      <c r="C32" s="4">
        <f>B32*1000000/'a1'!F32</f>
        <v>13702.056774480063</v>
      </c>
      <c r="D32" s="4">
        <f>'a5-2'!I29</f>
        <v>6722.2056643244841</v>
      </c>
      <c r="E32" s="4">
        <f>D32*1000000/'a1'!L32</f>
        <v>13070.21118249416</v>
      </c>
      <c r="F32" s="4">
        <f>'a5-3'!I29</f>
        <v>1782.8714207770811</v>
      </c>
      <c r="G32" s="4">
        <f>F32*1000000/'a1'!R32</f>
        <v>12913.369312616474</v>
      </c>
      <c r="H32" s="4">
        <f>'a5-4'!I29</f>
        <v>15286.319186268847</v>
      </c>
      <c r="I32" s="4">
        <f>H32*1000000/'a1'!X32</f>
        <v>16298.470502974038</v>
      </c>
      <c r="J32" s="4">
        <f>'a5-5'!I29</f>
        <v>9732.661073387937</v>
      </c>
      <c r="K32" s="4">
        <f>J32*1000000/'a1'!AD32</f>
        <v>13010.813633139143</v>
      </c>
      <c r="L32" s="4">
        <f>'a5-6'!I29</f>
        <v>112513.6657138224</v>
      </c>
      <c r="M32" s="4">
        <f>L32*1000000/'a1'!AJ32</f>
        <v>14841.157658824945</v>
      </c>
      <c r="N32" s="4">
        <f>'a5-7'!I29</f>
        <v>198984.72128667773</v>
      </c>
      <c r="O32" s="4">
        <f>N32*1000000/'a1'!AP32</f>
        <v>15883.212014591147</v>
      </c>
      <c r="P32" s="4">
        <f>'a5-8'!I29</f>
        <v>16921.498653614577</v>
      </c>
      <c r="Q32" s="4">
        <f>P32*1000000/'a1'!AV32</f>
        <v>14360.991341407063</v>
      </c>
      <c r="R32" s="4">
        <f>'a5-9'!I29</f>
        <v>11680.634981580581</v>
      </c>
      <c r="S32" s="4">
        <f>R32*1000000/'a1'!BB32</f>
        <v>11756.78366940733</v>
      </c>
      <c r="T32" s="4">
        <f>'a5-10'!I29</f>
        <v>55518.753665782519</v>
      </c>
      <c r="U32" s="4">
        <f>T32*1000000/'a1'!BH32</f>
        <v>16714.269786708399</v>
      </c>
      <c r="V32" s="4">
        <f>'a5-11'!I29</f>
        <v>68857.101438515601</v>
      </c>
      <c r="W32" s="4">
        <f>V32*1000000/'a1'!BN32</f>
        <v>16411.099727848276</v>
      </c>
    </row>
    <row r="33" spans="1:23" ht="18.75" customHeight="1">
      <c r="A33" s="1">
        <v>2006</v>
      </c>
      <c r="B33" s="4">
        <f>'a5-1'!H40</f>
        <v>466031.79746494541</v>
      </c>
      <c r="C33" s="4">
        <f>B33*1000000/'a1'!F33</f>
        <v>14308.399500251699</v>
      </c>
      <c r="D33" s="4">
        <f>'a5-2'!I30</f>
        <v>7010.1673187298711</v>
      </c>
      <c r="E33" s="4">
        <f>D33*1000000/'a1'!L33</f>
        <v>13729.70425773207</v>
      </c>
      <c r="F33" s="4">
        <f>'a5-3'!I30</f>
        <v>1846.9587443675498</v>
      </c>
      <c r="G33" s="4">
        <f>F33*1000000/'a1'!R33</f>
        <v>13396.864645613825</v>
      </c>
      <c r="H33" s="4">
        <f>'a5-4'!I30</f>
        <v>15877.172317943989</v>
      </c>
      <c r="I33" s="4">
        <f>H33*1000000/'a1'!X33</f>
        <v>16928.987223102577</v>
      </c>
      <c r="J33" s="4">
        <f>'a5-5'!I30</f>
        <v>10109.59121410361</v>
      </c>
      <c r="K33" s="4">
        <f>J33*1000000/'a1'!AD33</f>
        <v>13558.837425652868</v>
      </c>
      <c r="L33" s="4">
        <f>'a5-6'!I30</f>
        <v>117223.25230412764</v>
      </c>
      <c r="M33" s="4">
        <f>L33*1000000/'a1'!AJ33</f>
        <v>15359.696407962716</v>
      </c>
      <c r="N33" s="4">
        <f>'a5-7'!I30</f>
        <v>205391.9117047668</v>
      </c>
      <c r="O33" s="4">
        <f>N33*1000000/'a1'!AP33</f>
        <v>16221.683139729066</v>
      </c>
      <c r="P33" s="4">
        <f>'a5-8'!I30</f>
        <v>17497.263914521205</v>
      </c>
      <c r="Q33" s="4">
        <f>P33*1000000/'a1'!AV33</f>
        <v>14784.038105286591</v>
      </c>
      <c r="R33" s="4">
        <f>'a5-9'!I30</f>
        <v>11960.156807350726</v>
      </c>
      <c r="S33" s="4">
        <f>R33*1000000/'a1'!BB33</f>
        <v>12052.940342104244</v>
      </c>
      <c r="T33" s="4">
        <f>'a5-10'!I30</f>
        <v>58444.990287016677</v>
      </c>
      <c r="U33" s="4">
        <f>T33*1000000/'a1'!BH33</f>
        <v>17082.380458249416</v>
      </c>
      <c r="V33" s="4">
        <f>'a5-11'!I30</f>
        <v>71374.783937310829</v>
      </c>
      <c r="W33" s="4">
        <f>V33*1000000/'a1'!BN33</f>
        <v>16826.964514225769</v>
      </c>
    </row>
    <row r="34" spans="1:23" ht="18.75" customHeight="1">
      <c r="A34" s="1">
        <v>2007</v>
      </c>
      <c r="B34" s="4">
        <f>'a5-1'!H41</f>
        <v>482703.82372008316</v>
      </c>
      <c r="C34" s="4">
        <f>B34*1000000/'a1'!F34</f>
        <v>14677.234264198194</v>
      </c>
      <c r="D34" s="4">
        <f>'a5-2'!I31</f>
        <v>7203.6430558093207</v>
      </c>
      <c r="E34" s="4">
        <f>D34*1000000/'a1'!L34</f>
        <v>14151.456088451612</v>
      </c>
      <c r="F34" s="4">
        <f>'a5-3'!I31</f>
        <v>1876.6987083097695</v>
      </c>
      <c r="G34" s="4">
        <f>F34*1000000/'a1'!R34</f>
        <v>13626.815869110516</v>
      </c>
      <c r="H34" s="4">
        <f>'a5-4'!I31</f>
        <v>16161.700124130159</v>
      </c>
      <c r="I34" s="4">
        <f>H34*1000000/'a1'!X34</f>
        <v>17283.928305048663</v>
      </c>
      <c r="J34" s="4">
        <f>'a5-5'!I31</f>
        <v>10335.592995008163</v>
      </c>
      <c r="K34" s="4">
        <f>J34*1000000/'a1'!AD34</f>
        <v>13865.704232732136</v>
      </c>
      <c r="L34" s="4">
        <f>'a5-6'!I31</f>
        <v>120131.73533145295</v>
      </c>
      <c r="M34" s="4">
        <f>L34*1000000/'a1'!AJ34</f>
        <v>15616.256079950352</v>
      </c>
      <c r="N34" s="4">
        <f>'a5-7'!I31</f>
        <v>207825.98967019634</v>
      </c>
      <c r="O34" s="4">
        <f>N34*1000000/'a1'!AP34</f>
        <v>16281.950383098687</v>
      </c>
      <c r="P34" s="4">
        <f>'a5-8'!I31</f>
        <v>17783.066447784728</v>
      </c>
      <c r="Q34" s="4">
        <f>P34*1000000/'a1'!AV34</f>
        <v>14951.719191388293</v>
      </c>
      <c r="R34" s="4">
        <f>'a5-9'!I31</f>
        <v>12156.904540687485</v>
      </c>
      <c r="S34" s="4">
        <f>R34*1000000/'a1'!BB34</f>
        <v>12132.058085727915</v>
      </c>
      <c r="T34" s="4">
        <f>'a5-10'!I31</f>
        <v>60170.255017280986</v>
      </c>
      <c r="U34" s="4">
        <f>T34*1000000/'a1'!BH34</f>
        <v>17122.85834054423</v>
      </c>
      <c r="V34" s="4">
        <f>'a5-11'!I31</f>
        <v>72736.274849316746</v>
      </c>
      <c r="W34" s="4">
        <f>V34*1000000/'a1'!BN34</f>
        <v>16950.938769653221</v>
      </c>
    </row>
    <row r="35" spans="1:23" ht="18.75" customHeight="1">
      <c r="A35" s="1">
        <v>2008</v>
      </c>
      <c r="B35" s="4">
        <f>'a5-1'!H42</f>
        <v>499135.04487823602</v>
      </c>
      <c r="C35" s="4">
        <f>B35*1000000/'a1'!F35</f>
        <v>15013.488929201196</v>
      </c>
      <c r="D35" s="4">
        <f>'a5-2'!I32</f>
        <v>7431.9281444832741</v>
      </c>
      <c r="E35" s="4">
        <f>D35*1000000/'a1'!L35</f>
        <v>14528.452436028398</v>
      </c>
      <c r="F35" s="4">
        <f>'a5-3'!I32</f>
        <v>1912.9764619165098</v>
      </c>
      <c r="G35" s="4">
        <f>F35*1000000/'a1'!R35</f>
        <v>13785.826741204562</v>
      </c>
      <c r="H35" s="4">
        <f>'a5-4'!I32</f>
        <v>16446.451559897738</v>
      </c>
      <c r="I35" s="4">
        <f>H35*1000000/'a1'!X35</f>
        <v>17573.529900036585</v>
      </c>
      <c r="J35" s="4">
        <f>'a5-5'!I32</f>
        <v>10568.467064143109</v>
      </c>
      <c r="K35" s="4">
        <f>J35*1000000/'a1'!AD35</f>
        <v>14150.627717753929</v>
      </c>
      <c r="L35" s="4">
        <f>'a5-6'!I32</f>
        <v>122910.91125325569</v>
      </c>
      <c r="M35" s="4">
        <f>L35*1000000/'a1'!AJ35</f>
        <v>15835.965716600249</v>
      </c>
      <c r="N35" s="4">
        <f>'a5-7'!I32</f>
        <v>209886.99990218095</v>
      </c>
      <c r="O35" s="4">
        <f>N35*1000000/'a1'!AP35</f>
        <v>16292.254094346528</v>
      </c>
      <c r="P35" s="4">
        <f>'a5-8'!I32</f>
        <v>18056.064868160029</v>
      </c>
      <c r="Q35" s="4">
        <f>P35*1000000/'a1'!AV35</f>
        <v>15074.684262774137</v>
      </c>
      <c r="R35" s="4">
        <f>'a5-9'!I32</f>
        <v>12394.813103203691</v>
      </c>
      <c r="S35" s="4">
        <f>R35*1000000/'a1'!BB35</f>
        <v>12183.478485396012</v>
      </c>
      <c r="T35" s="4">
        <f>'a5-10'!I32</f>
        <v>61615.208164080243</v>
      </c>
      <c r="U35" s="4">
        <f>T35*1000000/'a1'!BH35</f>
        <v>17135.541260202725</v>
      </c>
      <c r="V35" s="4">
        <f>'a5-11'!I32</f>
        <v>74051.284038841783</v>
      </c>
      <c r="W35" s="4">
        <f>V35*1000000/'a1'!BN35</f>
        <v>17025.585076521096</v>
      </c>
    </row>
    <row r="36" spans="1:23" ht="18.75" customHeight="1">
      <c r="A36" s="1">
        <v>2009</v>
      </c>
      <c r="B36" s="4">
        <f>'a5-1'!H43</f>
        <v>524665.96247966832</v>
      </c>
      <c r="C36" s="4">
        <f>B36*1000000/'a1'!F36</f>
        <v>15601.7917763936</v>
      </c>
      <c r="D36" s="4">
        <f>'a5-2'!I33</f>
        <v>7825.4533392306084</v>
      </c>
      <c r="E36" s="4">
        <f>D36*1000000/'a1'!L36</f>
        <v>15144.211645234946</v>
      </c>
      <c r="F36" s="4">
        <f>'a5-3'!I33</f>
        <v>1983.039486389619</v>
      </c>
      <c r="G36" s="4">
        <f>F36*1000000/'a1'!R36</f>
        <v>14173.780717392156</v>
      </c>
      <c r="H36" s="4">
        <f>'a5-4'!I33</f>
        <v>17037.373850432483</v>
      </c>
      <c r="I36" s="4">
        <f>H36*1000000/'a1'!X36</f>
        <v>18159.755711966271</v>
      </c>
      <c r="J36" s="4">
        <f>'a5-5'!I33</f>
        <v>10998.908528958536</v>
      </c>
      <c r="K36" s="4">
        <f>J36*1000000/'a1'!AD36</f>
        <v>14666.110893412844</v>
      </c>
      <c r="L36" s="4">
        <f>'a5-6'!I33</f>
        <v>127863.14684452898</v>
      </c>
      <c r="M36" s="4">
        <f>L36*1000000/'a1'!AJ36</f>
        <v>16301.849224295223</v>
      </c>
      <c r="N36" s="4">
        <f>'a5-7'!I33</f>
        <v>215372.79492716829</v>
      </c>
      <c r="O36" s="4">
        <f>N36*1000000/'a1'!AP36</f>
        <v>16570.086272055043</v>
      </c>
      <c r="P36" s="4">
        <f>'a5-8'!I33</f>
        <v>18666.662656736833</v>
      </c>
      <c r="Q36" s="4">
        <f>P36*1000000/'a1'!AV36</f>
        <v>15445.00459356889</v>
      </c>
      <c r="R36" s="4">
        <f>'a5-9'!I33</f>
        <v>12855.801378269431</v>
      </c>
      <c r="S36" s="4">
        <f>R36*1000000/'a1'!BB36</f>
        <v>12423.680908896202</v>
      </c>
      <c r="T36" s="4">
        <f>'a5-10'!I33</f>
        <v>64019.881859445893</v>
      </c>
      <c r="U36" s="4">
        <f>T36*1000000/'a1'!BH36</f>
        <v>17401.000534763982</v>
      </c>
      <c r="V36" s="4">
        <f>'a5-11'!I33</f>
        <v>76693.501115616396</v>
      </c>
      <c r="W36" s="4">
        <f>V36*1000000/'a1'!BN36</f>
        <v>17388.139358048134</v>
      </c>
    </row>
    <row r="37" spans="1:23" ht="18.75" customHeight="1">
      <c r="A37" s="1">
        <v>2010</v>
      </c>
      <c r="B37" s="4">
        <f>'a5-1'!H44</f>
        <v>533214.65314111311</v>
      </c>
      <c r="C37" s="4">
        <f>B37*1000000/'a1'!F37</f>
        <v>15680.351616667258</v>
      </c>
      <c r="D37" s="4">
        <f>'a5-2'!I34</f>
        <v>7980.2628447681655</v>
      </c>
      <c r="E37" s="4">
        <f>D37*1000000/'a1'!L37</f>
        <v>15288.679938326512</v>
      </c>
      <c r="F37" s="4">
        <f>'a5-3'!I34</f>
        <v>2003.6857638735323</v>
      </c>
      <c r="G37" s="4">
        <f>F37*1000000/'a1'!R37</f>
        <v>14142.532812952839</v>
      </c>
      <c r="H37" s="4">
        <f>'a5-4'!I34</f>
        <v>17084.665157189327</v>
      </c>
      <c r="I37" s="4">
        <f>H37*1000000/'a1'!X37</f>
        <v>18135.181835366609</v>
      </c>
      <c r="J37" s="4">
        <f>'a5-5'!I34</f>
        <v>11070.071737088878</v>
      </c>
      <c r="K37" s="4">
        <f>J37*1000000/'a1'!AD37</f>
        <v>14700.431498144702</v>
      </c>
      <c r="L37" s="4">
        <f>'a5-6'!I34</f>
        <v>128692.51298308279</v>
      </c>
      <c r="M37" s="4">
        <f>L37*1000000/'a1'!AJ37</f>
        <v>16229.863675474997</v>
      </c>
      <c r="N37" s="4">
        <f>'a5-7'!I34</f>
        <v>214060.70128052615</v>
      </c>
      <c r="O37" s="4">
        <f>N37*1000000/'a1'!AP37</f>
        <v>16296.891859637533</v>
      </c>
      <c r="P37" s="4">
        <f>'a5-8'!I34</f>
        <v>18692.289882109508</v>
      </c>
      <c r="Q37" s="4">
        <f>P37*1000000/'a1'!AV37</f>
        <v>15309.878438657015</v>
      </c>
      <c r="R37" s="4">
        <f>'a5-9'!I34</f>
        <v>12890.044359017385</v>
      </c>
      <c r="S37" s="4">
        <f>R37*1000000/'a1'!BB37</f>
        <v>12259.594701493103</v>
      </c>
      <c r="T37" s="4">
        <f>'a5-10'!I34</f>
        <v>63803.096763476569</v>
      </c>
      <c r="U37" s="4">
        <f>T37*1000000/'a1'!BH37</f>
        <v>17093.596498575265</v>
      </c>
      <c r="V37" s="4">
        <f>'a5-11'!I34</f>
        <v>76691.565097446233</v>
      </c>
      <c r="W37" s="4">
        <f>V37*1000000/'a1'!BN37</f>
        <v>17172.608646597262</v>
      </c>
    </row>
    <row r="38" spans="1:23" ht="18.75" customHeight="1">
      <c r="A38" s="1">
        <v>2011</v>
      </c>
      <c r="B38" s="4">
        <f>'a5-1'!H45</f>
        <v>548827.5576480038</v>
      </c>
      <c r="C38" s="4">
        <f>B38*1000000/'a1'!F38</f>
        <v>15980.871602357287</v>
      </c>
      <c r="D38" s="4">
        <f>'a5-2'!I35</f>
        <v>8216.3799735746779</v>
      </c>
      <c r="E38" s="4">
        <f>D38*1000000/'a1'!L38</f>
        <v>15649.144676612654</v>
      </c>
      <c r="F38" s="4">
        <f>'a5-3'!I35</f>
        <v>2054.2238978978144</v>
      </c>
      <c r="G38" s="4">
        <f>F38*1000000/'a1'!R38</f>
        <v>14261.680236450202</v>
      </c>
      <c r="H38" s="4">
        <f>'a5-4'!I35</f>
        <v>17350.836252697016</v>
      </c>
      <c r="I38" s="4">
        <f>H38*1000000/'a1'!X38</f>
        <v>18370.996033429386</v>
      </c>
      <c r="J38" s="4">
        <f>'a5-5'!I35</f>
        <v>11292.993080449776</v>
      </c>
      <c r="K38" s="4">
        <f>J38*1000000/'a1'!AD38</f>
        <v>14947.114052982377</v>
      </c>
      <c r="L38" s="4">
        <f>'a5-6'!I35</f>
        <v>131130.77029335769</v>
      </c>
      <c r="M38" s="4">
        <f>L38*1000000/'a1'!AJ38</f>
        <v>16375.674765918728</v>
      </c>
      <c r="N38" s="4">
        <f>'a5-7'!I35</f>
        <v>215647.7795021444</v>
      </c>
      <c r="O38" s="4">
        <f>N38*1000000/'a1'!AP38</f>
        <v>16258.684669960337</v>
      </c>
      <c r="P38" s="4">
        <f>'a5-8'!I35</f>
        <v>18975.00964887075</v>
      </c>
      <c r="Q38" s="4">
        <f>P38*1000000/'a1'!AV38</f>
        <v>15380.221287731778</v>
      </c>
      <c r="R38" s="4">
        <f>'a5-9'!I35</f>
        <v>13070.371122728475</v>
      </c>
      <c r="S38" s="4">
        <f>R38*1000000/'a1'!BB38</f>
        <v>12257.123252076455</v>
      </c>
      <c r="T38" s="4">
        <f>'a5-10'!I35</f>
        <v>64527.372878053982</v>
      </c>
      <c r="U38" s="4">
        <f>T38*1000000/'a1'!BH38</f>
        <v>17024.834072492384</v>
      </c>
      <c r="V38" s="4">
        <f>'a5-11'!I35</f>
        <v>77425.337270774733</v>
      </c>
      <c r="W38" s="4">
        <f>V38*1000000/'a1'!BN38</f>
        <v>17208.923145245066</v>
      </c>
    </row>
    <row r="39" spans="1:23" ht="18.75" customHeight="1">
      <c r="A39" s="1">
        <v>2012</v>
      </c>
      <c r="B39" s="4">
        <f>'a5-1'!H46</f>
        <v>566708.82706043776</v>
      </c>
      <c r="C39" s="4">
        <f>B39*1000000/'a1'!F39</f>
        <v>16307.475028123632</v>
      </c>
      <c r="D39" s="4">
        <f>'a5-2'!I36</f>
        <v>8464.9718166319781</v>
      </c>
      <c r="E39" s="4">
        <f>D39*1000000/'a1'!L39</f>
        <v>16065.766076034082</v>
      </c>
      <c r="F39" s="4">
        <f>'a5-3'!I36</f>
        <v>2094.4420834845173</v>
      </c>
      <c r="G39" s="4">
        <f>F39*1000000/'a1'!R39</f>
        <v>14418.673428045886</v>
      </c>
      <c r="H39" s="4">
        <f>'a5-4'!I36</f>
        <v>17631.647664846438</v>
      </c>
      <c r="I39" s="4">
        <f>H39*1000000/'a1'!X39</f>
        <v>18661.086501713464</v>
      </c>
      <c r="J39" s="4">
        <f>'a5-5'!I36</f>
        <v>11518.602521851431</v>
      </c>
      <c r="K39" s="4">
        <f>J39*1000000/'a1'!AD39</f>
        <v>15219.416784946054</v>
      </c>
      <c r="L39" s="4">
        <f>'a5-6'!I36</f>
        <v>133710.0646576146</v>
      </c>
      <c r="M39" s="4">
        <f>L39*1000000/'a1'!AJ39</f>
        <v>16538.51596701533</v>
      </c>
      <c r="N39" s="4">
        <f>'a5-7'!I36</f>
        <v>217918.87403621207</v>
      </c>
      <c r="O39" s="4">
        <f>N39*1000000/'a1'!AP39</f>
        <v>16251.010960705198</v>
      </c>
      <c r="P39" s="4">
        <f>'a5-8'!I36</f>
        <v>19337.692562625765</v>
      </c>
      <c r="Q39" s="4">
        <f>P39*1000000/'a1'!AV39</f>
        <v>15465.130975559752</v>
      </c>
      <c r="R39" s="4">
        <f>'a5-9'!I36</f>
        <v>13315.94110629533</v>
      </c>
      <c r="S39" s="4">
        <f>R39*1000000/'a1'!BB39</f>
        <v>12247.663180686326</v>
      </c>
      <c r="T39" s="4">
        <f>'a5-10'!I36</f>
        <v>65974.832813428555</v>
      </c>
      <c r="U39" s="4">
        <f>T39*1000000/'a1'!BH39</f>
        <v>16966.426786482105</v>
      </c>
      <c r="V39" s="4">
        <f>'a5-11'!I36</f>
        <v>78400.462517741456</v>
      </c>
      <c r="W39" s="4">
        <f>V39*1000000/'a1'!BN39</f>
        <v>17259.023954622564</v>
      </c>
    </row>
    <row r="40" spans="1:23" ht="18.75" customHeight="1">
      <c r="A40" s="1">
        <v>2013</v>
      </c>
      <c r="B40" s="4">
        <f>'a5-1'!H47</f>
        <v>591732.6595072787</v>
      </c>
      <c r="C40" s="4">
        <f>B40*1000000/'a1'!F40</f>
        <v>16831.866317906017</v>
      </c>
      <c r="D40" s="4">
        <f>'a5-2'!I37</f>
        <v>8812.0741046250387</v>
      </c>
      <c r="E40" s="4">
        <f>D40*1000000/'a1'!L40</f>
        <v>16688.996953933372</v>
      </c>
      <c r="F40" s="4">
        <f>'a5-3'!I37</f>
        <v>2145.718505138665</v>
      </c>
      <c r="G40" s="4">
        <f>F40*1000000/'a1'!R40</f>
        <v>14753.188613517956</v>
      </c>
      <c r="H40" s="4">
        <f>'a5-4'!I37</f>
        <v>18080.739607561911</v>
      </c>
      <c r="I40" s="4">
        <f>H40*1000000/'a1'!X40</f>
        <v>19173.819906618315</v>
      </c>
      <c r="J40" s="4">
        <f>'a5-5'!I37</f>
        <v>11852.52761628965</v>
      </c>
      <c r="K40" s="4">
        <f>J40*1000000/'a1'!AD40</f>
        <v>15683.796887581942</v>
      </c>
      <c r="L40" s="4">
        <f>'a5-6'!I37</f>
        <v>137666.91236304658</v>
      </c>
      <c r="M40" s="4">
        <f>L40*1000000/'a1'!AJ40</f>
        <v>16881.783827024061</v>
      </c>
      <c r="N40" s="4">
        <f>'a5-7'!I37</f>
        <v>222633.62792899503</v>
      </c>
      <c r="O40" s="4">
        <f>N40*1000000/'a1'!AP40</f>
        <v>16429.30870133276</v>
      </c>
      <c r="P40" s="4">
        <f>'a5-8'!I37</f>
        <v>19909.520279840741</v>
      </c>
      <c r="Q40" s="4">
        <f>P40*1000000/'a1'!AV40</f>
        <v>15734.49729783785</v>
      </c>
      <c r="R40" s="4">
        <f>'a5-9'!I37</f>
        <v>13701.412093462035</v>
      </c>
      <c r="S40" s="4">
        <f>R40*1000000/'a1'!BB40</f>
        <v>12386.890499838204</v>
      </c>
      <c r="T40" s="4">
        <f>'a5-10'!I37</f>
        <v>68570.774902389923</v>
      </c>
      <c r="U40" s="4">
        <f>T40*1000000/'a1'!BH40</f>
        <v>17109.552522361668</v>
      </c>
      <c r="V40" s="4">
        <f>'a5-11'!I37</f>
        <v>80287.823785801811</v>
      </c>
      <c r="W40" s="4">
        <f>V40*1000000/'a1'!BN40</f>
        <v>17520.119832619686</v>
      </c>
    </row>
    <row r="41" spans="1:23" ht="18.75" customHeight="1">
      <c r="A41" s="1">
        <v>2014</v>
      </c>
      <c r="B41" s="4">
        <f>'a5-1'!H48</f>
        <v>611564.45677314373</v>
      </c>
      <c r="C41" s="4">
        <f>B41*1000000/'a1'!F41</f>
        <v>17206.007799567047</v>
      </c>
      <c r="D41" s="4">
        <f>'a5-2'!I38</f>
        <v>9033.7917472073023</v>
      </c>
      <c r="E41" s="4">
        <f>D41*1000000/'a1'!L41</f>
        <v>17074.883894553077</v>
      </c>
      <c r="F41" s="4">
        <f>'a5-3'!I38</f>
        <v>2178.4639126482889</v>
      </c>
      <c r="G41" s="4">
        <f>F41*1000000/'a1'!R41</f>
        <v>14904.447891027003</v>
      </c>
      <c r="H41" s="4">
        <f>'a5-4'!I38</f>
        <v>18393.374476134821</v>
      </c>
      <c r="I41" s="4">
        <f>H41*1000000/'a1'!X41</f>
        <v>19517.856757504953</v>
      </c>
      <c r="J41" s="4">
        <f>'a5-5'!I38</f>
        <v>12072.896702618729</v>
      </c>
      <c r="K41" s="4">
        <f>J41*1000000/'a1'!AD41</f>
        <v>15999.534445237907</v>
      </c>
      <c r="L41" s="4">
        <f>'a5-6'!I38</f>
        <v>140271.39357130314</v>
      </c>
      <c r="M41" s="4">
        <f>L41*1000000/'a1'!AJ41</f>
        <v>17075.271725812734</v>
      </c>
      <c r="N41" s="4">
        <f>'a5-7'!I38</f>
        <v>225038.62690235424</v>
      </c>
      <c r="O41" s="4">
        <f>N41*1000000/'a1'!AP41</f>
        <v>16452.973876530021</v>
      </c>
      <c r="P41" s="4">
        <f>'a5-8'!I38</f>
        <v>20317.178844027356</v>
      </c>
      <c r="Q41" s="4">
        <f>P41*1000000/'a1'!AV41</f>
        <v>15869.795588667888</v>
      </c>
      <c r="R41" s="4">
        <f>'a5-9'!I38</f>
        <v>13959.655958029442</v>
      </c>
      <c r="S41" s="4">
        <f>R41*1000000/'a1'!BB41</f>
        <v>12438.623732186483</v>
      </c>
      <c r="T41" s="4">
        <f>'a5-10'!I38</f>
        <v>70503.473966608261</v>
      </c>
      <c r="U41" s="4">
        <f>T41*1000000/'a1'!BH41</f>
        <v>17108.768786652097</v>
      </c>
      <c r="V41" s="4">
        <f>'a5-11'!I38</f>
        <v>81492.809294005376</v>
      </c>
      <c r="W41" s="4">
        <f>V41*1000000/'a1'!BN41</f>
        <v>17569.106967359621</v>
      </c>
    </row>
    <row r="42" spans="1:23" ht="18.75" customHeight="1"/>
    <row r="43" spans="1:23" ht="18.75" customHeight="1">
      <c r="B43" s="1" t="s">
        <v>352</v>
      </c>
      <c r="P43" s="1" t="s">
        <v>352</v>
      </c>
    </row>
    <row r="44" spans="1:23" ht="18.75" customHeight="1">
      <c r="A44" s="1" t="s">
        <v>1095</v>
      </c>
      <c r="B44" s="5">
        <f>(POWER(B41/B8, 1/33)-1)*100</f>
        <v>3.3684401414841192</v>
      </c>
      <c r="C44" s="5">
        <f t="shared" ref="C44:W44" si="0">(POWER(C41/C8, 1/33)-1)*100</f>
        <v>2.2496538833362445</v>
      </c>
      <c r="D44" s="5">
        <f t="shared" si="0"/>
        <v>2.8410399844095213</v>
      </c>
      <c r="E44" s="5">
        <f t="shared" si="0"/>
        <v>3.1024516007447378</v>
      </c>
      <c r="F44" s="5">
        <f t="shared" si="0"/>
        <v>2.6016598287993853</v>
      </c>
      <c r="G44" s="5">
        <f t="shared" si="0"/>
        <v>2.0804609790167961</v>
      </c>
      <c r="H44" s="5">
        <f t="shared" si="0"/>
        <v>3.4498309662814419</v>
      </c>
      <c r="I44" s="5">
        <f t="shared" si="0"/>
        <v>3.1447428456488291</v>
      </c>
      <c r="J44" s="5">
        <f t="shared" si="0"/>
        <v>3.3503018490018688</v>
      </c>
      <c r="K44" s="5">
        <f t="shared" si="0"/>
        <v>3.1440478182860332</v>
      </c>
      <c r="L44" s="5">
        <f t="shared" si="0"/>
        <v>3.1950968348857023</v>
      </c>
      <c r="M44" s="5">
        <f t="shared" si="0"/>
        <v>2.4879575213807348</v>
      </c>
      <c r="N44" s="5">
        <f t="shared" si="0"/>
        <v>3.4702482326088191</v>
      </c>
      <c r="O44" s="5">
        <f t="shared" si="0"/>
        <v>2.1009805341604126</v>
      </c>
      <c r="P44" s="5">
        <f t="shared" si="0"/>
        <v>3.0789820702444626</v>
      </c>
      <c r="Q44" s="5">
        <f t="shared" si="0"/>
        <v>2.4185238778064111</v>
      </c>
      <c r="R44" s="5">
        <f t="shared" si="0"/>
        <v>1.6895298755808197</v>
      </c>
      <c r="S44" s="5">
        <f t="shared" si="0"/>
        <v>1.2593261377207954</v>
      </c>
      <c r="T44" s="5">
        <f t="shared" si="0"/>
        <v>3.2735270534401728</v>
      </c>
      <c r="U44" s="5">
        <f t="shared" si="0"/>
        <v>1.4526380080764678</v>
      </c>
      <c r="V44" s="5">
        <f t="shared" si="0"/>
        <v>3.4547497563974572</v>
      </c>
      <c r="W44" s="5">
        <f t="shared" si="0"/>
        <v>1.9135425667689443</v>
      </c>
    </row>
    <row r="45" spans="1:23">
      <c r="B45" s="1" t="s">
        <v>952</v>
      </c>
      <c r="P45" s="1" t="s">
        <v>301</v>
      </c>
    </row>
    <row r="46" spans="1:23">
      <c r="B46" s="1" t="s">
        <v>1046</v>
      </c>
    </row>
    <row r="47" spans="1:23">
      <c r="B47" s="1" t="s">
        <v>1108</v>
      </c>
    </row>
    <row r="48" spans="1:23">
      <c r="B48" s="1" t="s">
        <v>681</v>
      </c>
    </row>
    <row r="51" spans="2:12">
      <c r="B51" s="33"/>
      <c r="C51" s="33"/>
      <c r="D51" s="33"/>
      <c r="E51" s="33"/>
      <c r="F51" s="33"/>
      <c r="G51" s="33"/>
      <c r="H51" s="33"/>
      <c r="I51" s="33"/>
      <c r="J51" s="33"/>
      <c r="K51" s="33"/>
      <c r="L51" s="33"/>
    </row>
  </sheetData>
  <mergeCells count="1">
    <mergeCell ref="B51:L51"/>
  </mergeCells>
  <phoneticPr fontId="2" type="noConversion"/>
  <pageMargins left="0.74803149606299213" right="0.74803149606299213" top="0.98425196850393704" bottom="0.98425196850393704" header="0.51181102362204722" footer="0.51181102362204722"/>
  <pageSetup scale="58" orientation="landscape" r:id="rId1"/>
  <headerFooter alignWithMargins="0"/>
  <rowBreaks count="1" manualBreakCount="1">
    <brk id="57" max="16383" man="1"/>
  </rowBreaks>
  <colBreaks count="1" manualBreakCount="1">
    <brk id="15" max="1048575" man="1"/>
  </colBreaks>
</worksheet>
</file>

<file path=xl/worksheets/sheet3.xml><?xml version="1.0" encoding="utf-8"?>
<worksheet xmlns="http://schemas.openxmlformats.org/spreadsheetml/2006/main" xmlns:r="http://schemas.openxmlformats.org/officeDocument/2006/relationships">
  <dimension ref="A1:DG60"/>
  <sheetViews>
    <sheetView view="pageBreakPreview" zoomScale="85" zoomScaleSheetLayoutView="85" workbookViewId="0">
      <pane xSplit="1" ySplit="5" topLeftCell="B18" activePane="bottomRight" state="frozen"/>
      <selection activeCell="O54" sqref="O54"/>
      <selection pane="topRight" activeCell="O54" sqref="O54"/>
      <selection pane="bottomLeft" activeCell="O54" sqref="O54"/>
      <selection pane="bottomRight" activeCell="O54" sqref="O54"/>
    </sheetView>
  </sheetViews>
  <sheetFormatPr defaultColWidth="8.875" defaultRowHeight="12.75"/>
  <cols>
    <col min="1" max="1" width="8.875" style="1" customWidth="1"/>
    <col min="2" max="7" width="13.875" style="1" customWidth="1"/>
    <col min="8" max="8" width="14.25" style="1" customWidth="1"/>
    <col min="9" max="11" width="13.875" style="6" customWidth="1"/>
    <col min="12" max="18" width="13.875" style="1" customWidth="1"/>
    <col min="19" max="21" width="13.875" style="6" customWidth="1"/>
    <col min="22" max="28" width="13.875" style="1" customWidth="1"/>
    <col min="29" max="31" width="13.875" style="6" customWidth="1"/>
    <col min="32" max="38" width="13.875" style="1" customWidth="1"/>
    <col min="39" max="41" width="13.875" style="6" customWidth="1"/>
    <col min="42" max="48" width="13.875" style="1" customWidth="1"/>
    <col min="49" max="51" width="13.875" style="6" customWidth="1"/>
    <col min="52" max="58" width="13.875" style="1" customWidth="1"/>
    <col min="59" max="61" width="13.875" style="6" customWidth="1"/>
    <col min="62" max="68" width="13.875" style="1" customWidth="1"/>
    <col min="69" max="71" width="13.875" style="6" customWidth="1"/>
    <col min="72" max="78" width="13.875" style="1" customWidth="1"/>
    <col min="79" max="81" width="13.875" style="6" customWidth="1"/>
    <col min="82" max="88" width="13.875" style="1" customWidth="1"/>
    <col min="89" max="91" width="13.875" style="6" customWidth="1"/>
    <col min="92" max="98" width="13.875" style="1" customWidth="1"/>
    <col min="99" max="101" width="13.875" style="6" customWidth="1"/>
    <col min="102" max="108" width="13.875" style="1" customWidth="1"/>
    <col min="109" max="111" width="13.875" style="6" customWidth="1"/>
    <col min="112" max="168" width="11.375" style="1" customWidth="1"/>
    <col min="169" max="16384" width="8.875" style="1"/>
  </cols>
  <sheetData>
    <row r="1" spans="1:111">
      <c r="B1" s="1" t="s">
        <v>973</v>
      </c>
      <c r="L1" s="1" t="s">
        <v>974</v>
      </c>
      <c r="V1" s="1" t="s">
        <v>975</v>
      </c>
      <c r="AF1" s="1" t="s">
        <v>976</v>
      </c>
      <c r="AP1" s="1" t="s">
        <v>977</v>
      </c>
      <c r="AZ1" s="1" t="s">
        <v>978</v>
      </c>
      <c r="BJ1" s="1" t="s">
        <v>979</v>
      </c>
      <c r="BT1" s="1" t="s">
        <v>980</v>
      </c>
      <c r="CD1" s="1" t="s">
        <v>981</v>
      </c>
      <c r="CN1" s="1" t="s">
        <v>982</v>
      </c>
      <c r="CX1" s="1" t="s">
        <v>983</v>
      </c>
    </row>
    <row r="3" spans="1:111">
      <c r="B3" s="1" t="s">
        <v>272</v>
      </c>
      <c r="L3" s="1" t="s">
        <v>291</v>
      </c>
      <c r="V3" s="1" t="s">
        <v>292</v>
      </c>
      <c r="AF3" s="1" t="s">
        <v>293</v>
      </c>
      <c r="AP3" s="1" t="s">
        <v>294</v>
      </c>
      <c r="AZ3" s="1" t="s">
        <v>295</v>
      </c>
      <c r="BJ3" s="1" t="s">
        <v>296</v>
      </c>
      <c r="BT3" s="1" t="s">
        <v>297</v>
      </c>
      <c r="CD3" s="1" t="s">
        <v>298</v>
      </c>
      <c r="CN3" s="1" t="s">
        <v>299</v>
      </c>
      <c r="CX3" s="1" t="s">
        <v>300</v>
      </c>
    </row>
    <row r="4" spans="1:111" s="3" customFormat="1" ht="51">
      <c r="B4" s="3" t="s">
        <v>496</v>
      </c>
      <c r="C4" s="3" t="s">
        <v>497</v>
      </c>
      <c r="D4" s="3" t="s">
        <v>498</v>
      </c>
      <c r="E4" s="3" t="s">
        <v>499</v>
      </c>
      <c r="F4" s="3" t="s">
        <v>500</v>
      </c>
      <c r="G4" s="3" t="s">
        <v>544</v>
      </c>
      <c r="H4" s="3" t="s">
        <v>501</v>
      </c>
      <c r="I4" s="7" t="s">
        <v>390</v>
      </c>
      <c r="J4" s="7" t="s">
        <v>312</v>
      </c>
      <c r="K4" s="7" t="s">
        <v>313</v>
      </c>
      <c r="L4" s="3" t="s">
        <v>496</v>
      </c>
      <c r="M4" s="3" t="s">
        <v>497</v>
      </c>
      <c r="N4" s="3" t="s">
        <v>498</v>
      </c>
      <c r="O4" s="3" t="s">
        <v>499</v>
      </c>
      <c r="P4" s="3" t="s">
        <v>500</v>
      </c>
      <c r="Q4" s="3" t="s">
        <v>544</v>
      </c>
      <c r="R4" s="3" t="s">
        <v>501</v>
      </c>
      <c r="S4" s="7" t="s">
        <v>390</v>
      </c>
      <c r="T4" s="7" t="s">
        <v>312</v>
      </c>
      <c r="U4" s="7" t="s">
        <v>313</v>
      </c>
      <c r="V4" s="3" t="s">
        <v>496</v>
      </c>
      <c r="W4" s="3" t="s">
        <v>497</v>
      </c>
      <c r="X4" s="3" t="s">
        <v>498</v>
      </c>
      <c r="Y4" s="3" t="s">
        <v>499</v>
      </c>
      <c r="Z4" s="3" t="s">
        <v>500</v>
      </c>
      <c r="AA4" s="3" t="s">
        <v>544</v>
      </c>
      <c r="AB4" s="3" t="s">
        <v>501</v>
      </c>
      <c r="AC4" s="7" t="s">
        <v>390</v>
      </c>
      <c r="AD4" s="7" t="s">
        <v>312</v>
      </c>
      <c r="AE4" s="7" t="s">
        <v>313</v>
      </c>
      <c r="AF4" s="3" t="s">
        <v>496</v>
      </c>
      <c r="AG4" s="3" t="s">
        <v>497</v>
      </c>
      <c r="AH4" s="3" t="s">
        <v>498</v>
      </c>
      <c r="AI4" s="3" t="s">
        <v>499</v>
      </c>
      <c r="AJ4" s="3" t="s">
        <v>500</v>
      </c>
      <c r="AK4" s="3" t="s">
        <v>544</v>
      </c>
      <c r="AL4" s="3" t="s">
        <v>501</v>
      </c>
      <c r="AM4" s="7" t="s">
        <v>390</v>
      </c>
      <c r="AN4" s="7" t="s">
        <v>312</v>
      </c>
      <c r="AO4" s="7" t="s">
        <v>313</v>
      </c>
      <c r="AP4" s="3" t="s">
        <v>496</v>
      </c>
      <c r="AQ4" s="3" t="s">
        <v>497</v>
      </c>
      <c r="AR4" s="3" t="s">
        <v>498</v>
      </c>
      <c r="AS4" s="3" t="s">
        <v>499</v>
      </c>
      <c r="AT4" s="3" t="s">
        <v>500</v>
      </c>
      <c r="AU4" s="3" t="s">
        <v>544</v>
      </c>
      <c r="AV4" s="3" t="s">
        <v>501</v>
      </c>
      <c r="AW4" s="7" t="s">
        <v>390</v>
      </c>
      <c r="AX4" s="7" t="s">
        <v>312</v>
      </c>
      <c r="AY4" s="7" t="s">
        <v>313</v>
      </c>
      <c r="AZ4" s="3" t="s">
        <v>496</v>
      </c>
      <c r="BA4" s="3" t="s">
        <v>497</v>
      </c>
      <c r="BB4" s="3" t="s">
        <v>498</v>
      </c>
      <c r="BC4" s="3" t="s">
        <v>499</v>
      </c>
      <c r="BD4" s="3" t="s">
        <v>500</v>
      </c>
      <c r="BE4" s="3" t="s">
        <v>544</v>
      </c>
      <c r="BF4" s="3" t="s">
        <v>501</v>
      </c>
      <c r="BG4" s="7" t="s">
        <v>390</v>
      </c>
      <c r="BH4" s="7" t="s">
        <v>312</v>
      </c>
      <c r="BI4" s="7" t="s">
        <v>313</v>
      </c>
      <c r="BJ4" s="3" t="s">
        <v>496</v>
      </c>
      <c r="BK4" s="3" t="s">
        <v>497</v>
      </c>
      <c r="BL4" s="3" t="s">
        <v>498</v>
      </c>
      <c r="BM4" s="3" t="s">
        <v>499</v>
      </c>
      <c r="BN4" s="3" t="s">
        <v>500</v>
      </c>
      <c r="BO4" s="3" t="s">
        <v>544</v>
      </c>
      <c r="BP4" s="3" t="s">
        <v>501</v>
      </c>
      <c r="BQ4" s="7" t="s">
        <v>390</v>
      </c>
      <c r="BR4" s="7" t="s">
        <v>312</v>
      </c>
      <c r="BS4" s="7" t="s">
        <v>313</v>
      </c>
      <c r="BT4" s="3" t="s">
        <v>496</v>
      </c>
      <c r="BU4" s="3" t="s">
        <v>497</v>
      </c>
      <c r="BV4" s="3" t="s">
        <v>498</v>
      </c>
      <c r="BW4" s="3" t="s">
        <v>499</v>
      </c>
      <c r="BX4" s="3" t="s">
        <v>500</v>
      </c>
      <c r="BY4" s="3" t="s">
        <v>544</v>
      </c>
      <c r="BZ4" s="3" t="s">
        <v>501</v>
      </c>
      <c r="CA4" s="7" t="s">
        <v>390</v>
      </c>
      <c r="CB4" s="7" t="s">
        <v>312</v>
      </c>
      <c r="CC4" s="7" t="s">
        <v>313</v>
      </c>
      <c r="CD4" s="3" t="s">
        <v>496</v>
      </c>
      <c r="CE4" s="3" t="s">
        <v>497</v>
      </c>
      <c r="CF4" s="3" t="s">
        <v>498</v>
      </c>
      <c r="CG4" s="3" t="s">
        <v>499</v>
      </c>
      <c r="CH4" s="3" t="s">
        <v>500</v>
      </c>
      <c r="CI4" s="3" t="s">
        <v>544</v>
      </c>
      <c r="CJ4" s="3" t="s">
        <v>501</v>
      </c>
      <c r="CK4" s="7" t="s">
        <v>390</v>
      </c>
      <c r="CL4" s="7" t="s">
        <v>312</v>
      </c>
      <c r="CM4" s="7" t="s">
        <v>313</v>
      </c>
      <c r="CN4" s="3" t="s">
        <v>496</v>
      </c>
      <c r="CO4" s="3" t="s">
        <v>497</v>
      </c>
      <c r="CP4" s="3" t="s">
        <v>498</v>
      </c>
      <c r="CQ4" s="3" t="s">
        <v>499</v>
      </c>
      <c r="CR4" s="3" t="s">
        <v>500</v>
      </c>
      <c r="CS4" s="3" t="s">
        <v>544</v>
      </c>
      <c r="CT4" s="3" t="s">
        <v>501</v>
      </c>
      <c r="CU4" s="7" t="s">
        <v>390</v>
      </c>
      <c r="CV4" s="7" t="s">
        <v>312</v>
      </c>
      <c r="CW4" s="7" t="s">
        <v>313</v>
      </c>
      <c r="CX4" s="3" t="s">
        <v>496</v>
      </c>
      <c r="CY4" s="3" t="s">
        <v>497</v>
      </c>
      <c r="CZ4" s="3" t="s">
        <v>498</v>
      </c>
      <c r="DA4" s="3" t="s">
        <v>499</v>
      </c>
      <c r="DB4" s="3" t="s">
        <v>500</v>
      </c>
      <c r="DC4" s="3" t="s">
        <v>544</v>
      </c>
      <c r="DD4" s="3" t="s">
        <v>501</v>
      </c>
      <c r="DE4" s="7" t="s">
        <v>390</v>
      </c>
      <c r="DF4" s="7" t="s">
        <v>312</v>
      </c>
      <c r="DG4" s="7" t="s">
        <v>313</v>
      </c>
    </row>
    <row r="5" spans="1:111" ht="30" customHeight="1">
      <c r="B5" s="1" t="s">
        <v>82</v>
      </c>
      <c r="C5" s="1" t="s">
        <v>83</v>
      </c>
      <c r="D5" s="1" t="s">
        <v>84</v>
      </c>
      <c r="E5" s="1" t="s">
        <v>85</v>
      </c>
      <c r="F5" s="1" t="s">
        <v>86</v>
      </c>
      <c r="G5" s="1" t="s">
        <v>87</v>
      </c>
      <c r="H5" s="1" t="s">
        <v>545</v>
      </c>
      <c r="I5" s="6" t="s">
        <v>148</v>
      </c>
      <c r="J5" s="6" t="s">
        <v>546</v>
      </c>
      <c r="K5" s="6" t="s">
        <v>547</v>
      </c>
      <c r="L5" s="1" t="s">
        <v>82</v>
      </c>
      <c r="M5" s="1" t="s">
        <v>83</v>
      </c>
      <c r="N5" s="1" t="s">
        <v>84</v>
      </c>
      <c r="O5" s="1" t="s">
        <v>85</v>
      </c>
      <c r="P5" s="1" t="s">
        <v>86</v>
      </c>
      <c r="Q5" s="1" t="s">
        <v>87</v>
      </c>
      <c r="R5" s="1" t="s">
        <v>545</v>
      </c>
      <c r="S5" s="6" t="s">
        <v>148</v>
      </c>
      <c r="T5" s="6" t="s">
        <v>546</v>
      </c>
      <c r="U5" s="6" t="s">
        <v>547</v>
      </c>
      <c r="V5" s="1" t="s">
        <v>82</v>
      </c>
      <c r="W5" s="1" t="s">
        <v>83</v>
      </c>
      <c r="X5" s="1" t="s">
        <v>84</v>
      </c>
      <c r="Y5" s="1" t="s">
        <v>85</v>
      </c>
      <c r="Z5" s="1" t="s">
        <v>86</v>
      </c>
      <c r="AA5" s="1" t="s">
        <v>87</v>
      </c>
      <c r="AB5" s="1" t="s">
        <v>545</v>
      </c>
      <c r="AC5" s="6" t="s">
        <v>148</v>
      </c>
      <c r="AD5" s="6" t="s">
        <v>546</v>
      </c>
      <c r="AE5" s="6" t="s">
        <v>547</v>
      </c>
      <c r="AF5" s="1" t="s">
        <v>82</v>
      </c>
      <c r="AG5" s="1" t="s">
        <v>83</v>
      </c>
      <c r="AH5" s="1" t="s">
        <v>84</v>
      </c>
      <c r="AI5" s="1" t="s">
        <v>85</v>
      </c>
      <c r="AJ5" s="1" t="s">
        <v>86</v>
      </c>
      <c r="AK5" s="1" t="s">
        <v>87</v>
      </c>
      <c r="AL5" s="1" t="s">
        <v>545</v>
      </c>
      <c r="AM5" s="6" t="s">
        <v>148</v>
      </c>
      <c r="AN5" s="6" t="s">
        <v>546</v>
      </c>
      <c r="AO5" s="6" t="s">
        <v>547</v>
      </c>
      <c r="AP5" s="1" t="s">
        <v>82</v>
      </c>
      <c r="AQ5" s="1" t="s">
        <v>83</v>
      </c>
      <c r="AR5" s="1" t="s">
        <v>84</v>
      </c>
      <c r="AS5" s="1" t="s">
        <v>85</v>
      </c>
      <c r="AT5" s="1" t="s">
        <v>86</v>
      </c>
      <c r="AU5" s="1" t="s">
        <v>87</v>
      </c>
      <c r="AV5" s="1" t="s">
        <v>545</v>
      </c>
      <c r="AW5" s="6" t="s">
        <v>148</v>
      </c>
      <c r="AX5" s="6" t="s">
        <v>546</v>
      </c>
      <c r="AY5" s="6" t="s">
        <v>547</v>
      </c>
      <c r="AZ5" s="1" t="s">
        <v>82</v>
      </c>
      <c r="BA5" s="1" t="s">
        <v>83</v>
      </c>
      <c r="BB5" s="1" t="s">
        <v>84</v>
      </c>
      <c r="BC5" s="1" t="s">
        <v>85</v>
      </c>
      <c r="BD5" s="1" t="s">
        <v>86</v>
      </c>
      <c r="BE5" s="1" t="s">
        <v>87</v>
      </c>
      <c r="BF5" s="1" t="s">
        <v>545</v>
      </c>
      <c r="BG5" s="6" t="s">
        <v>148</v>
      </c>
      <c r="BH5" s="6" t="s">
        <v>546</v>
      </c>
      <c r="BI5" s="6" t="s">
        <v>547</v>
      </c>
      <c r="BJ5" s="1" t="s">
        <v>82</v>
      </c>
      <c r="BK5" s="1" t="s">
        <v>83</v>
      </c>
      <c r="BL5" s="1" t="s">
        <v>84</v>
      </c>
      <c r="BM5" s="1" t="s">
        <v>85</v>
      </c>
      <c r="BN5" s="1" t="s">
        <v>86</v>
      </c>
      <c r="BO5" s="1" t="s">
        <v>87</v>
      </c>
      <c r="BP5" s="1" t="s">
        <v>545</v>
      </c>
      <c r="BQ5" s="6" t="s">
        <v>148</v>
      </c>
      <c r="BR5" s="6" t="s">
        <v>546</v>
      </c>
      <c r="BS5" s="6" t="s">
        <v>547</v>
      </c>
      <c r="BT5" s="1" t="s">
        <v>82</v>
      </c>
      <c r="BU5" s="1" t="s">
        <v>83</v>
      </c>
      <c r="BV5" s="1" t="s">
        <v>84</v>
      </c>
      <c r="BW5" s="1" t="s">
        <v>85</v>
      </c>
      <c r="BX5" s="1" t="s">
        <v>86</v>
      </c>
      <c r="BY5" s="1" t="s">
        <v>87</v>
      </c>
      <c r="BZ5" s="1" t="s">
        <v>545</v>
      </c>
      <c r="CA5" s="6" t="s">
        <v>148</v>
      </c>
      <c r="CB5" s="6" t="s">
        <v>546</v>
      </c>
      <c r="CC5" s="6" t="s">
        <v>547</v>
      </c>
      <c r="CD5" s="1" t="s">
        <v>82</v>
      </c>
      <c r="CE5" s="1" t="s">
        <v>83</v>
      </c>
      <c r="CF5" s="1" t="s">
        <v>84</v>
      </c>
      <c r="CG5" s="1" t="s">
        <v>85</v>
      </c>
      <c r="CH5" s="1" t="s">
        <v>86</v>
      </c>
      <c r="CI5" s="1" t="s">
        <v>87</v>
      </c>
      <c r="CJ5" s="1" t="s">
        <v>545</v>
      </c>
      <c r="CK5" s="6" t="s">
        <v>148</v>
      </c>
      <c r="CL5" s="6" t="s">
        <v>546</v>
      </c>
      <c r="CM5" s="6" t="s">
        <v>547</v>
      </c>
      <c r="CN5" s="1" t="s">
        <v>82</v>
      </c>
      <c r="CO5" s="1" t="s">
        <v>83</v>
      </c>
      <c r="CP5" s="1" t="s">
        <v>84</v>
      </c>
      <c r="CQ5" s="1" t="s">
        <v>85</v>
      </c>
      <c r="CR5" s="1" t="s">
        <v>86</v>
      </c>
      <c r="CS5" s="1" t="s">
        <v>87</v>
      </c>
      <c r="CT5" s="1" t="s">
        <v>545</v>
      </c>
      <c r="CU5" s="6" t="s">
        <v>148</v>
      </c>
      <c r="CV5" s="6" t="s">
        <v>546</v>
      </c>
      <c r="CW5" s="6" t="s">
        <v>547</v>
      </c>
      <c r="CX5" s="1" t="s">
        <v>82</v>
      </c>
      <c r="CY5" s="1" t="s">
        <v>83</v>
      </c>
      <c r="CZ5" s="1" t="s">
        <v>84</v>
      </c>
      <c r="DA5" s="1" t="s">
        <v>85</v>
      </c>
      <c r="DB5" s="1" t="s">
        <v>86</v>
      </c>
      <c r="DC5" s="1" t="s">
        <v>87</v>
      </c>
      <c r="DD5" s="1" t="s">
        <v>545</v>
      </c>
      <c r="DE5" s="6" t="s">
        <v>148</v>
      </c>
      <c r="DF5" s="6" t="s">
        <v>546</v>
      </c>
      <c r="DG5" s="6" t="s">
        <v>547</v>
      </c>
    </row>
    <row r="6" spans="1:111">
      <c r="A6" s="1">
        <v>1981</v>
      </c>
      <c r="B6" s="4">
        <f>'a7'!D7</f>
        <v>61501.419323958202</v>
      </c>
      <c r="C6" s="4">
        <f>'a8'!C5</f>
        <v>1320.8344992317661</v>
      </c>
      <c r="D6" s="4">
        <f>'a13'!G7</f>
        <v>25334.092469372841</v>
      </c>
      <c r="E6" s="4">
        <f>'a16'!D7</f>
        <v>-11863.15570657597</v>
      </c>
      <c r="F6" s="4">
        <f>'a15'!Q6</f>
        <v>106632.35392157764</v>
      </c>
      <c r="G6" s="4">
        <f>'a9'!E6</f>
        <v>765.12633480394413</v>
      </c>
      <c r="H6" s="4">
        <f t="shared" ref="H6:H31" si="0">SUM(B6:F6)-G6</f>
        <v>182160.41817276055</v>
      </c>
      <c r="I6" s="6">
        <f t="shared" ref="I6:I39" si="1">(H6-M$54)/M$55</f>
        <v>0.22888409787350475</v>
      </c>
      <c r="J6" s="6">
        <f t="shared" ref="J6:J27" si="2">LN(H6)</f>
        <v>12.112642996369377</v>
      </c>
      <c r="K6" s="6">
        <f t="shared" ref="K6:K39" si="3">(J6-$Q$54)/$Q$55</f>
        <v>0.34659494722059908</v>
      </c>
      <c r="L6" s="4">
        <f>'a7'!G7</f>
        <v>47090.050095428138</v>
      </c>
      <c r="M6" s="4">
        <f>'a8'!E5</f>
        <v>551.01494519400251</v>
      </c>
      <c r="N6" s="4">
        <f>'a13'!K7</f>
        <v>21869.13446759454</v>
      </c>
      <c r="O6" s="4">
        <f>'a16'!H7</f>
        <v>-8095.7706874595824</v>
      </c>
      <c r="P6" s="4">
        <f>'a15'!AG6</f>
        <v>78789.878756113379</v>
      </c>
      <c r="Q6" s="4">
        <f>'a9'!I6</f>
        <v>652.02695704262578</v>
      </c>
      <c r="R6" s="4">
        <f t="shared" ref="R6:R31" si="4">SUM(L6:P6)-Q6</f>
        <v>139552.28061982786</v>
      </c>
      <c r="S6" s="6">
        <f t="shared" ref="S6:S39" si="5">(R6-M$54)/M$55</f>
        <v>0.13834660852973429</v>
      </c>
      <c r="T6" s="6">
        <f t="shared" ref="T6:T27" si="6">LN(R6)</f>
        <v>11.846194581502571</v>
      </c>
      <c r="U6" s="6">
        <f t="shared" ref="U6:U39" si="7">(T6-$Q$54)/$Q$55</f>
        <v>0.19787287622636837</v>
      </c>
      <c r="V6" s="4">
        <f>'a7'!J7</f>
        <v>34277.342959587542</v>
      </c>
      <c r="W6" s="4">
        <f>'a8'!G5</f>
        <v>526.0985342085454</v>
      </c>
      <c r="X6" s="4">
        <f>'a13'!O7</f>
        <v>208.6017877092535</v>
      </c>
      <c r="Y6" s="4">
        <f>'a16'!L7</f>
        <v>-7816.1135569756607</v>
      </c>
      <c r="Z6" s="4">
        <f>'a15'!AW6</f>
        <v>86967.666381612798</v>
      </c>
      <c r="AA6" s="4">
        <f>'a9'!M6</f>
        <v>501.28895250368089</v>
      </c>
      <c r="AB6" s="4">
        <f t="shared" ref="AB6:AB30" si="8">SUM(V6:Z6)-AA6</f>
        <v>113662.30715363879</v>
      </c>
      <c r="AC6" s="6">
        <f t="shared" ref="AC6:AC39" si="9">(AB6-M$54)/M$55</f>
        <v>8.3333333333333329E-2</v>
      </c>
      <c r="AD6" s="6">
        <f t="shared" ref="AD6:AD27" si="10">LN(AB6)</f>
        <v>11.640987113374981</v>
      </c>
      <c r="AE6" s="6">
        <f t="shared" ref="AE6:AE39" si="11">(AD6-$Q$54)/$Q$55</f>
        <v>8.3333333333333412E-2</v>
      </c>
      <c r="AF6" s="4">
        <f>'a7'!M7</f>
        <v>44058.109352171261</v>
      </c>
      <c r="AG6" s="4">
        <f>'a8'!I5</f>
        <v>935.81370756523495</v>
      </c>
      <c r="AH6" s="4">
        <f>'a13'!S7</f>
        <v>10270.779068988304</v>
      </c>
      <c r="AI6" s="4">
        <f>'a16'!P7</f>
        <v>-9900.1997021331663</v>
      </c>
      <c r="AJ6" s="4">
        <f>'a15'!BM6</f>
        <v>85037.875170405096</v>
      </c>
      <c r="AK6" s="4">
        <f>'a9'!Q6</f>
        <v>721.60414462570884</v>
      </c>
      <c r="AL6" s="4">
        <f t="shared" ref="AL6:AL30" si="12">SUM(AF6:AJ6)-AK6</f>
        <v>129680.77345237101</v>
      </c>
      <c r="AM6" s="6">
        <f t="shared" ref="AM6:AM39" si="13">(AL6-M$54)/M$55</f>
        <v>0.1173707685538548</v>
      </c>
      <c r="AN6" s="6">
        <f t="shared" ref="AN6:AN27" si="14">LN(AL6)</f>
        <v>11.772831120706785</v>
      </c>
      <c r="AO6" s="6">
        <f t="shared" ref="AO6:AO39" si="15">(AN6-$Q$54)/$Q$55</f>
        <v>0.15692399000271609</v>
      </c>
      <c r="AP6" s="4">
        <f>'a7'!P7</f>
        <v>43686.777891336533</v>
      </c>
      <c r="AQ6" s="4">
        <f>'a8'!K5</f>
        <v>587.45424226896057</v>
      </c>
      <c r="AR6" s="4">
        <f>'a13'!W7</f>
        <v>19247.792568646964</v>
      </c>
      <c r="AS6" s="4">
        <f>'a16'!T7</f>
        <v>-8744.7108085284217</v>
      </c>
      <c r="AT6" s="4">
        <f>'a15'!CC6</f>
        <v>102169.16179222778</v>
      </c>
      <c r="AU6" s="4">
        <f>'a9'!U6</f>
        <v>714.19226437359293</v>
      </c>
      <c r="AV6" s="4">
        <f t="shared" ref="AV6:AV30" si="16">SUM(AP6:AT6)-AU6</f>
        <v>156232.28342157823</v>
      </c>
      <c r="AW6" s="6">
        <f t="shared" ref="AW6:AW39" si="17">(AV6-M$54)/M$55</f>
        <v>0.17378973424818273</v>
      </c>
      <c r="AX6" s="6">
        <f t="shared" ref="AX6:AX27" si="18">LN(AV6)</f>
        <v>11.959099175068058</v>
      </c>
      <c r="AY6" s="6">
        <f t="shared" ref="AY6:AY39" si="19">(AX6-$Q$54)/$Q$55</f>
        <v>0.260892222722443</v>
      </c>
      <c r="AZ6" s="4">
        <f>'a7'!S7</f>
        <v>50796.316658385782</v>
      </c>
      <c r="BA6" s="4">
        <f>'a8'!M5</f>
        <v>1308.1914165842015</v>
      </c>
      <c r="BB6" s="4">
        <f>'a13'!AA7</f>
        <v>11533.294249016097</v>
      </c>
      <c r="BC6" s="4">
        <f>'a16'!X7</f>
        <v>-9829.6153311229391</v>
      </c>
      <c r="BD6" s="4">
        <f>'a15'!CS6</f>
        <v>103702.86553826398</v>
      </c>
      <c r="BE6" s="4">
        <f>'a9'!Y6</f>
        <v>390.34254212695515</v>
      </c>
      <c r="BF6" s="4">
        <f t="shared" ref="BF6:BF30" si="20">SUM(AZ6:BD6)-BE6</f>
        <v>157120.70998900017</v>
      </c>
      <c r="BG6" s="6">
        <f t="shared" ref="BG6:BG39" si="21">(BF6-M$54)/M$55</f>
        <v>0.17567754055703064</v>
      </c>
      <c r="BH6" s="6">
        <f t="shared" ref="BH6:BH27" si="22">LN(BF6)</f>
        <v>11.964769642347179</v>
      </c>
      <c r="BI6" s="6">
        <f t="shared" ref="BI6:BI39" si="23">(BH6-$Q$54)/$Q$55</f>
        <v>0.26405727678244706</v>
      </c>
      <c r="BJ6" s="4">
        <f>'a7'!V7</f>
        <v>59253.070088737477</v>
      </c>
      <c r="BK6" s="4">
        <f>'a8'!O5</f>
        <v>1716.807647867988</v>
      </c>
      <c r="BL6" s="4">
        <f>'a13'!AE7</f>
        <v>8663.7135941445031</v>
      </c>
      <c r="BM6" s="4">
        <f>'a16'!AB7</f>
        <v>-12187.932184766061</v>
      </c>
      <c r="BN6" s="4">
        <f>'a15'!DI6</f>
        <v>115374.84295485431</v>
      </c>
      <c r="BO6" s="4">
        <f>'a9'!AC6</f>
        <v>578.49641820279646</v>
      </c>
      <c r="BP6" s="4">
        <f t="shared" ref="BP6:BP30" si="24">SUM(BJ6:BN6)-BO6</f>
        <v>172242.00568263544</v>
      </c>
      <c r="BQ6" s="6">
        <f t="shared" ref="BQ6:BQ39" si="25">(BP6-M$54)/M$55</f>
        <v>0.20780858937430696</v>
      </c>
      <c r="BR6" s="6">
        <f t="shared" ref="BR6:BR27" si="26">LN(BP6)</f>
        <v>12.056655776667586</v>
      </c>
      <c r="BS6" s="6">
        <f t="shared" ref="BS6:BS39" si="27">(BR6-$Q$54)/$Q$55</f>
        <v>0.31534486353208602</v>
      </c>
      <c r="BT6" s="4">
        <f>'a7'!Y7</f>
        <v>56162.696937361485</v>
      </c>
      <c r="BU6" s="4">
        <f>'a8'!Q5</f>
        <v>707.83983313134627</v>
      </c>
      <c r="BV6" s="4">
        <f>'a13'!AI7</f>
        <v>12765.236661230454</v>
      </c>
      <c r="BW6" s="4">
        <f>'a16'!AF7</f>
        <v>-10685.757227041435</v>
      </c>
      <c r="BX6" s="4">
        <f>'a15'!DY6</f>
        <v>127799.81437330367</v>
      </c>
      <c r="BY6" s="4">
        <f>'a9'!AG6</f>
        <v>552.25434225880338</v>
      </c>
      <c r="BZ6" s="4">
        <f t="shared" ref="BZ6:BZ30" si="28">SUM(BT6:BX6)-BY6</f>
        <v>186197.57623572671</v>
      </c>
      <c r="CA6" s="6">
        <f t="shared" ref="CA6:CA39" si="29">(BZ6-M$54)/M$55</f>
        <v>0.23746260367303268</v>
      </c>
      <c r="CB6" s="6">
        <f t="shared" ref="CB6:CB27" si="30">LN(BZ6)</f>
        <v>12.134563626746433</v>
      </c>
      <c r="CC6" s="6">
        <f t="shared" ref="CC6:CC39" si="31">(CB6-$Q$54)/$Q$55</f>
        <v>0.35883026694957687</v>
      </c>
      <c r="CD6" s="4">
        <f>'a7'!AB7</f>
        <v>67631.454078312367</v>
      </c>
      <c r="CE6" s="4">
        <f>'a8'!S5</f>
        <v>973.60106337732987</v>
      </c>
      <c r="CF6" s="4">
        <f>'a13'!AM7</f>
        <v>34712.172106090999</v>
      </c>
      <c r="CG6" s="4">
        <f>'a16'!AJ7</f>
        <v>-12066.348835213912</v>
      </c>
      <c r="CH6" s="4">
        <f>'a15'!EO6</f>
        <v>117326.90649172271</v>
      </c>
      <c r="CI6" s="4">
        <f>'a9'!AK6</f>
        <v>1720.6337808352212</v>
      </c>
      <c r="CJ6" s="4">
        <f t="shared" ref="CJ6:CJ30" si="32">SUM(CD6:CH6)-CI6</f>
        <v>206857.15112345424</v>
      </c>
      <c r="CK6" s="6">
        <f t="shared" ref="CK6:CK39" si="33">(CJ6-M$54)/M$55</f>
        <v>0.28136187148122432</v>
      </c>
      <c r="CL6" s="6">
        <f t="shared" ref="CL6:CL27" si="34">LN(CJ6)</f>
        <v>12.239783742833934</v>
      </c>
      <c r="CM6" s="6">
        <f t="shared" ref="CM6:CM39" si="35">(CL6-$Q$54)/$Q$55</f>
        <v>0.4175604102030433</v>
      </c>
      <c r="CN6" s="4">
        <f>'a7'!AE7</f>
        <v>111931.62772183192</v>
      </c>
      <c r="CO6" s="4">
        <f>'a8'!U5</f>
        <v>1574.7866530720562</v>
      </c>
      <c r="CP6" s="4">
        <f>'a13'!AQ7</f>
        <v>143214.31011582157</v>
      </c>
      <c r="CQ6" s="4">
        <f>'a16'!AN7</f>
        <v>-18683.240999235455</v>
      </c>
      <c r="CR6" s="4">
        <f>'a15'!FE6</f>
        <v>98503.401341884091</v>
      </c>
      <c r="CS6" s="4">
        <f>'a9'!AO6</f>
        <v>3028.4978354765922</v>
      </c>
      <c r="CT6" s="4">
        <f t="shared" ref="CT6:CT30" si="36">SUM(CN6:CR6)-CS6</f>
        <v>333512.38699789759</v>
      </c>
      <c r="CU6" s="6">
        <f t="shared" ref="CU6:CU39" si="37">(CT6-M$54)/M$55</f>
        <v>0.55048997063997007</v>
      </c>
      <c r="CV6" s="6">
        <f t="shared" ref="CV6:CV27" si="38">LN(CT6)</f>
        <v>12.717435286070534</v>
      </c>
      <c r="CW6" s="6">
        <f t="shared" ref="CW6:CW39" si="39">(CV6-$Q$54)/$Q$55</f>
        <v>0.68416858934814384</v>
      </c>
      <c r="CX6" s="4">
        <f>'a7'!AH7</f>
        <v>60663.181155313279</v>
      </c>
      <c r="CY6" s="4">
        <f>'a8'!W5</f>
        <v>769.13334168271092</v>
      </c>
      <c r="CZ6" s="4">
        <f>'a13'!AU7</f>
        <v>36193.188517113624</v>
      </c>
      <c r="DA6" s="4">
        <f>'a16'!AR7</f>
        <v>-11740.193770476189</v>
      </c>
      <c r="DB6" s="4">
        <f>'a15'!FU6</f>
        <v>114969.19982105696</v>
      </c>
      <c r="DC6" s="4">
        <f>'a9'!AS6</f>
        <v>585.6110426094798</v>
      </c>
      <c r="DD6" s="4">
        <f t="shared" ref="DD6:DD30" si="40">SUM(CX6:DB6)-DC6</f>
        <v>200268.89802208092</v>
      </c>
      <c r="DE6" s="6">
        <f t="shared" ref="DE6:DE39" si="41">(DD6-M$54)/M$55</f>
        <v>0.26736257629450955</v>
      </c>
      <c r="DF6" s="6">
        <f t="shared" ref="DF6:DF27" si="42">LN(DD6)</f>
        <v>12.207416232623057</v>
      </c>
      <c r="DG6" s="6">
        <f t="shared" ref="DG6:DG39" si="43">(DF6-$Q$54)/$Q$55</f>
        <v>0.39949401204528034</v>
      </c>
    </row>
    <row r="7" spans="1:111">
      <c r="A7" s="1">
        <v>1982</v>
      </c>
      <c r="B7" s="4">
        <f>'a7'!D8</f>
        <v>62431.843812833584</v>
      </c>
      <c r="C7" s="4">
        <f>'a8'!C6</f>
        <v>1357.2910269092472</v>
      </c>
      <c r="D7" s="4">
        <f>'a13'!G8</f>
        <v>19901.478112147804</v>
      </c>
      <c r="E7" s="4">
        <f>'a16'!D8</f>
        <v>-10855.488961464596</v>
      </c>
      <c r="F7" s="4">
        <f>'a15'!Q7</f>
        <v>108090.22429677336</v>
      </c>
      <c r="G7" s="4">
        <f>'a9'!E7</f>
        <v>722.70724612491756</v>
      </c>
      <c r="H7" s="4">
        <f t="shared" si="0"/>
        <v>180202.64104107447</v>
      </c>
      <c r="I7" s="6">
        <f t="shared" si="1"/>
        <v>0.22472404215698108</v>
      </c>
      <c r="J7" s="6">
        <f t="shared" si="2"/>
        <v>12.10183728021476</v>
      </c>
      <c r="K7" s="6">
        <f t="shared" si="3"/>
        <v>0.34056357906292434</v>
      </c>
      <c r="L7" s="4">
        <f>'a7'!G8</f>
        <v>48965.222771198773</v>
      </c>
      <c r="M7" s="4">
        <f>'a8'!E6</f>
        <v>571.63272597356195</v>
      </c>
      <c r="N7" s="4">
        <f>'a13'!K8</f>
        <v>13597.598405532763</v>
      </c>
      <c r="O7" s="4">
        <f>'a16'!H8</f>
        <v>-7625.3130038491736</v>
      </c>
      <c r="P7" s="4">
        <f>'a15'!AG7</f>
        <v>81416.421687734677</v>
      </c>
      <c r="Q7" s="4">
        <f>'a9'!I7</f>
        <v>624.88544269666056</v>
      </c>
      <c r="R7" s="4">
        <f t="shared" si="4"/>
        <v>136300.67714389393</v>
      </c>
      <c r="S7" s="6">
        <f t="shared" si="5"/>
        <v>0.1314373176768589</v>
      </c>
      <c r="T7" s="6">
        <f t="shared" si="6"/>
        <v>11.822618585712592</v>
      </c>
      <c r="U7" s="6">
        <f t="shared" si="7"/>
        <v>0.18471359013570146</v>
      </c>
      <c r="V7" s="4">
        <f>'a7'!J8</f>
        <v>34704.016571188142</v>
      </c>
      <c r="W7" s="4">
        <f>'a8'!G6</f>
        <v>542.12383079263361</v>
      </c>
      <c r="X7" s="4">
        <f>'a13'!O8</f>
        <v>100.91192607795301</v>
      </c>
      <c r="Y7" s="4">
        <f>'a16'!L8</f>
        <v>-7322.2429846957994</v>
      </c>
      <c r="Z7" s="4">
        <f>'a15'!AW7</f>
        <v>88491.039331560634</v>
      </c>
      <c r="AA7" s="4">
        <f>'a9'!M7</f>
        <v>479.0201982576865</v>
      </c>
      <c r="AB7" s="4">
        <f t="shared" si="8"/>
        <v>116036.82847666588</v>
      </c>
      <c r="AC7" s="6">
        <f t="shared" si="9"/>
        <v>8.8378923479418545E-2</v>
      </c>
      <c r="AD7" s="6">
        <f t="shared" si="10"/>
        <v>11.66166290656802</v>
      </c>
      <c r="AE7" s="6">
        <f t="shared" si="11"/>
        <v>9.4873829022355638E-2</v>
      </c>
      <c r="AF7" s="4">
        <f>'a7'!M8</f>
        <v>45559.102158460977</v>
      </c>
      <c r="AG7" s="4">
        <f>'a8'!I6</f>
        <v>965.03297875064902</v>
      </c>
      <c r="AH7" s="4">
        <f>'a13'!S8</f>
        <v>7624.6443792867885</v>
      </c>
      <c r="AI7" s="4">
        <f>'a16'!P8</f>
        <v>-8914.8225563397846</v>
      </c>
      <c r="AJ7" s="4">
        <f>'a15'!BM7</f>
        <v>86191.70992956133</v>
      </c>
      <c r="AK7" s="4">
        <f>'a9'!Q7</f>
        <v>686.40898535855274</v>
      </c>
      <c r="AL7" s="4">
        <f t="shared" si="12"/>
        <v>130739.25790436141</v>
      </c>
      <c r="AM7" s="6">
        <f t="shared" si="13"/>
        <v>0.11961992869781964</v>
      </c>
      <c r="AN7" s="6">
        <f t="shared" si="14"/>
        <v>11.780960221032831</v>
      </c>
      <c r="AO7" s="6">
        <f t="shared" si="15"/>
        <v>0.161461365976275</v>
      </c>
      <c r="AP7" s="4">
        <f>'a7'!P8</f>
        <v>44368.774356604008</v>
      </c>
      <c r="AQ7" s="4">
        <f>'a8'!K6</f>
        <v>612.05133315523062</v>
      </c>
      <c r="AR7" s="4">
        <f>'a13'!W8</f>
        <v>11717.622224479988</v>
      </c>
      <c r="AS7" s="4">
        <f>'a16'!T8</f>
        <v>-8070.6499755372206</v>
      </c>
      <c r="AT7" s="4">
        <f>'a15'!CC7</f>
        <v>103364.12108137453</v>
      </c>
      <c r="AU7" s="4">
        <f>'a9'!U7</f>
        <v>681.68678972382736</v>
      </c>
      <c r="AV7" s="4">
        <f t="shared" si="16"/>
        <v>151310.23223035267</v>
      </c>
      <c r="AW7" s="6">
        <f t="shared" si="17"/>
        <v>0.16333093029972418</v>
      </c>
      <c r="AX7" s="6">
        <f t="shared" si="18"/>
        <v>11.927087526242884</v>
      </c>
      <c r="AY7" s="6">
        <f t="shared" si="19"/>
        <v>0.24302445379013482</v>
      </c>
      <c r="AZ7" s="4">
        <f>'a7'!S8</f>
        <v>51086.438367384522</v>
      </c>
      <c r="BA7" s="4">
        <f>'a8'!M6</f>
        <v>1352.7578130425486</v>
      </c>
      <c r="BB7" s="4">
        <f>'a13'!AA8</f>
        <v>9116.8634715048738</v>
      </c>
      <c r="BC7" s="4">
        <f>'a16'!X8</f>
        <v>-8945.3800347810538</v>
      </c>
      <c r="BD7" s="4">
        <f>'a15'!CS7</f>
        <v>104875.52279818745</v>
      </c>
      <c r="BE7" s="4">
        <f>'a9'!Y7</f>
        <v>371.21896113803956</v>
      </c>
      <c r="BF7" s="4">
        <f t="shared" si="20"/>
        <v>157114.98345420029</v>
      </c>
      <c r="BG7" s="6">
        <f t="shared" si="21"/>
        <v>0.17566537231609833</v>
      </c>
      <c r="BH7" s="6">
        <f t="shared" si="22"/>
        <v>11.964733194961219</v>
      </c>
      <c r="BI7" s="6">
        <f t="shared" si="23"/>
        <v>0.26403693314210352</v>
      </c>
      <c r="BJ7" s="4">
        <f>'a7'!V8</f>
        <v>59563.65982802349</v>
      </c>
      <c r="BK7" s="4">
        <f>'a8'!O6</f>
        <v>1759.6965479141481</v>
      </c>
      <c r="BL7" s="4">
        <f>'a13'!AE8</f>
        <v>5269.0308662767438</v>
      </c>
      <c r="BM7" s="4">
        <f>'a16'!AB8</f>
        <v>-11079.67211071069</v>
      </c>
      <c r="BN7" s="4">
        <f>'a15'!DI7</f>
        <v>117111.65283803488</v>
      </c>
      <c r="BO7" s="4">
        <f>'a9'!AC7</f>
        <v>546.26844397957336</v>
      </c>
      <c r="BP7" s="4">
        <f t="shared" si="24"/>
        <v>172078.099525559</v>
      </c>
      <c r="BQ7" s="6">
        <f t="shared" si="25"/>
        <v>0.20746030726666376</v>
      </c>
      <c r="BR7" s="6">
        <f t="shared" si="26"/>
        <v>12.055703719747425</v>
      </c>
      <c r="BS7" s="6">
        <f t="shared" si="27"/>
        <v>0.3148134590688938</v>
      </c>
      <c r="BT7" s="4">
        <f>'a7'!Y8</f>
        <v>55245.574154439622</v>
      </c>
      <c r="BU7" s="4">
        <f>'a8'!Q6</f>
        <v>723.28993593717712</v>
      </c>
      <c r="BV7" s="4">
        <f>'a13'!AI8</f>
        <v>7037.8720016349607</v>
      </c>
      <c r="BW7" s="4">
        <f>'a16'!AF8</f>
        <v>-10034.937015472333</v>
      </c>
      <c r="BX7" s="4">
        <f>'a15'!DY7</f>
        <v>129181.93594074048</v>
      </c>
      <c r="BY7" s="4">
        <f>'a9'!AG7</f>
        <v>522.99131152569726</v>
      </c>
      <c r="BZ7" s="4">
        <f t="shared" si="28"/>
        <v>181630.74370575423</v>
      </c>
      <c r="CA7" s="6">
        <f t="shared" si="29"/>
        <v>0.22775859933809761</v>
      </c>
      <c r="CB7" s="6">
        <f t="shared" si="30"/>
        <v>12.109731024354685</v>
      </c>
      <c r="CC7" s="6">
        <f t="shared" si="31"/>
        <v>0.34496958754668727</v>
      </c>
      <c r="CD7" s="4">
        <f>'a7'!AB8</f>
        <v>68354.176338104691</v>
      </c>
      <c r="CE7" s="4">
        <f>'a8'!S6</f>
        <v>1014.6140918849118</v>
      </c>
      <c r="CF7" s="4">
        <f>'a13'!AM8</f>
        <v>28414.634555562585</v>
      </c>
      <c r="CG7" s="4">
        <f>'a16'!AJ8</f>
        <v>-11551.645643235608</v>
      </c>
      <c r="CH7" s="4">
        <f>'a15'!EO7</f>
        <v>119169.7322836427</v>
      </c>
      <c r="CI7" s="4">
        <f>'a9'!AK7</f>
        <v>1626.6478932610441</v>
      </c>
      <c r="CJ7" s="4">
        <f t="shared" si="32"/>
        <v>203774.86373269826</v>
      </c>
      <c r="CK7" s="6">
        <f t="shared" si="33"/>
        <v>0.27481235822337952</v>
      </c>
      <c r="CL7" s="6">
        <f t="shared" si="34"/>
        <v>12.224771054247913</v>
      </c>
      <c r="CM7" s="6">
        <f t="shared" si="35"/>
        <v>0.40918085899114909</v>
      </c>
      <c r="CN7" s="4">
        <f>'a7'!AE8</f>
        <v>115572.14935942582</v>
      </c>
      <c r="CO7" s="4">
        <f>'a8'!U6</f>
        <v>1600.9607452358337</v>
      </c>
      <c r="CP7" s="4">
        <f>'a13'!AQ8</f>
        <v>139748.89289807799</v>
      </c>
      <c r="CQ7" s="4">
        <f>'a16'!AN8</f>
        <v>-16563.230584026929</v>
      </c>
      <c r="CR7" s="4">
        <f>'a15'!FE7</f>
        <v>99920.346947278886</v>
      </c>
      <c r="CS7" s="4">
        <f>'a9'!AO7</f>
        <v>2798.6665675279091</v>
      </c>
      <c r="CT7" s="4">
        <f t="shared" si="36"/>
        <v>337480.45279846364</v>
      </c>
      <c r="CU7" s="6">
        <f t="shared" si="37"/>
        <v>0.55892166317024838</v>
      </c>
      <c r="CV7" s="6">
        <f t="shared" si="38"/>
        <v>12.729262869983248</v>
      </c>
      <c r="CW7" s="6">
        <f t="shared" si="39"/>
        <v>0.69077032790694204</v>
      </c>
      <c r="CX7" s="4">
        <f>'a7'!AH8</f>
        <v>61336.416696187363</v>
      </c>
      <c r="CY7" s="4">
        <f>'a8'!W6</f>
        <v>784.97820103715856</v>
      </c>
      <c r="CZ7" s="4">
        <f>'a13'!AU8</f>
        <v>26349.8347565558</v>
      </c>
      <c r="DA7" s="4">
        <f>'a16'!AR8</f>
        <v>-10856.085727805836</v>
      </c>
      <c r="DB7" s="4">
        <f>'a15'!FU7</f>
        <v>116242.36354113831</v>
      </c>
      <c r="DC7" s="4">
        <f>'a9'!AS7</f>
        <v>550.04288288883515</v>
      </c>
      <c r="DD7" s="4">
        <f t="shared" si="40"/>
        <v>193307.46458422396</v>
      </c>
      <c r="DE7" s="6">
        <f t="shared" si="41"/>
        <v>0.2525703149591168</v>
      </c>
      <c r="DF7" s="6">
        <f t="shared" si="42"/>
        <v>12.172037281027251</v>
      </c>
      <c r="DG7" s="6">
        <f t="shared" si="43"/>
        <v>0.37974673393306801</v>
      </c>
    </row>
    <row r="8" spans="1:111">
      <c r="A8" s="1">
        <v>1983</v>
      </c>
      <c r="B8" s="4">
        <f>'a7'!D9</f>
        <v>63166.660562803998</v>
      </c>
      <c r="C8" s="4">
        <f>'a8'!C7</f>
        <v>1373.6647669001864</v>
      </c>
      <c r="D8" s="4">
        <f>'a13'!G9</f>
        <v>21083.790688584166</v>
      </c>
      <c r="E8" s="4">
        <f>'a16'!D9</f>
        <v>-10735.618013804407</v>
      </c>
      <c r="F8" s="4">
        <f>'a15'!Q8</f>
        <v>109901.26271920108</v>
      </c>
      <c r="G8" s="4">
        <f>'a9'!E8</f>
        <v>691.75604604330465</v>
      </c>
      <c r="H8" s="4">
        <f t="shared" si="0"/>
        <v>184098.00467764173</v>
      </c>
      <c r="I8" s="6">
        <f t="shared" si="1"/>
        <v>0.23300125078403461</v>
      </c>
      <c r="J8" s="6">
        <f t="shared" si="2"/>
        <v>12.123223528909538</v>
      </c>
      <c r="K8" s="6">
        <f t="shared" si="3"/>
        <v>0.35250062585779834</v>
      </c>
      <c r="L8" s="4">
        <f>'a7'!G9</f>
        <v>50550.448577604962</v>
      </c>
      <c r="M8" s="4">
        <f>'a8'!E7</f>
        <v>583.59980938041724</v>
      </c>
      <c r="N8" s="4">
        <f>'a13'!K9</f>
        <v>10145.154163003113</v>
      </c>
      <c r="O8" s="4">
        <f>'a16'!H9</f>
        <v>-7682.6299357586204</v>
      </c>
      <c r="P8" s="4">
        <f>'a15'!AG8</f>
        <v>82981.234757264145</v>
      </c>
      <c r="Q8" s="4">
        <f>'a9'!I8</f>
        <v>598.46548627463687</v>
      </c>
      <c r="R8" s="4">
        <f t="shared" si="4"/>
        <v>135979.34188521939</v>
      </c>
      <c r="S8" s="6">
        <f t="shared" si="5"/>
        <v>0.13075451647434488</v>
      </c>
      <c r="T8" s="6">
        <f t="shared" si="6"/>
        <v>11.820258255277736</v>
      </c>
      <c r="U8" s="6">
        <f t="shared" si="7"/>
        <v>0.18339613725958678</v>
      </c>
      <c r="V8" s="4">
        <f>'a7'!J9</f>
        <v>34787.613307541047</v>
      </c>
      <c r="W8" s="4">
        <f>'a8'!G7</f>
        <v>551.54993525283373</v>
      </c>
      <c r="X8" s="4">
        <f>'a13'!O9</f>
        <v>83.549823808167005</v>
      </c>
      <c r="Y8" s="4">
        <f>'a16'!L9</f>
        <v>-7246.9316397843559</v>
      </c>
      <c r="Z8" s="4">
        <f>'a15'!AW8</f>
        <v>91484.168450587676</v>
      </c>
      <c r="AA8" s="4">
        <f>'a9'!M8</f>
        <v>457.45605353911242</v>
      </c>
      <c r="AB8" s="4">
        <f t="shared" si="8"/>
        <v>119202.49382386626</v>
      </c>
      <c r="AC8" s="6">
        <f t="shared" si="9"/>
        <v>9.5105605496017764E-2</v>
      </c>
      <c r="AD8" s="6">
        <f t="shared" si="10"/>
        <v>11.688578954735698</v>
      </c>
      <c r="AE8" s="6">
        <f t="shared" si="11"/>
        <v>0.10989741408845016</v>
      </c>
      <c r="AF8" s="4">
        <f>'a7'!M9</f>
        <v>47374.779595273001</v>
      </c>
      <c r="AG8" s="4">
        <f>'a8'!I7</f>
        <v>980.08842677956306</v>
      </c>
      <c r="AH8" s="4">
        <f>'a13'!S9</f>
        <v>6385.761936139801</v>
      </c>
      <c r="AI8" s="4">
        <f>'a16'!P9</f>
        <v>-8399.7218347486069</v>
      </c>
      <c r="AJ8" s="4">
        <f>'a15'!BM8</f>
        <v>87776.488036895913</v>
      </c>
      <c r="AK8" s="4">
        <f>'a9'!Q8</f>
        <v>656.46947651424216</v>
      </c>
      <c r="AL8" s="4">
        <f t="shared" si="12"/>
        <v>133460.92668382544</v>
      </c>
      <c r="AM8" s="6">
        <f t="shared" si="13"/>
        <v>0.12540316805701188</v>
      </c>
      <c r="AN8" s="6">
        <f t="shared" si="14"/>
        <v>11.801564029965826</v>
      </c>
      <c r="AO8" s="6">
        <f t="shared" si="15"/>
        <v>0.17296168260009945</v>
      </c>
      <c r="AP8" s="4">
        <f>'a7'!P9</f>
        <v>44149.616278842041</v>
      </c>
      <c r="AQ8" s="4">
        <f>'a8'!K7</f>
        <v>625.31300623074753</v>
      </c>
      <c r="AR8" s="4">
        <f>'a13'!W9</f>
        <v>9872.2337223672585</v>
      </c>
      <c r="AS8" s="4">
        <f>'a16'!T9</f>
        <v>-7940.9312227432565</v>
      </c>
      <c r="AT8" s="4">
        <f>'a15'!CC8</f>
        <v>104327.578038108</v>
      </c>
      <c r="AU8" s="4">
        <f>'a9'!U8</f>
        <v>652.16631946138114</v>
      </c>
      <c r="AV8" s="4">
        <f t="shared" si="16"/>
        <v>150381.6435033434</v>
      </c>
      <c r="AW8" s="6">
        <f t="shared" si="17"/>
        <v>0.16135778392898914</v>
      </c>
      <c r="AX8" s="6">
        <f t="shared" si="18"/>
        <v>11.920931631874447</v>
      </c>
      <c r="AY8" s="6">
        <f t="shared" si="19"/>
        <v>0.23958845151647409</v>
      </c>
      <c r="AZ8" s="4">
        <f>'a7'!S9</f>
        <v>51648.83228410947</v>
      </c>
      <c r="BA8" s="4">
        <f>'a8'!M7</f>
        <v>1369.382532966953</v>
      </c>
      <c r="BB8" s="4">
        <f>'a13'!AA9</f>
        <v>8182.1762899106516</v>
      </c>
      <c r="BC8" s="4">
        <f>'a16'!X9</f>
        <v>-8891.4576278503228</v>
      </c>
      <c r="BD8" s="4">
        <f>'a15'!CS8</f>
        <v>107194.98133838315</v>
      </c>
      <c r="BE8" s="4">
        <f>'a9'!Y8</f>
        <v>357.63620084870053</v>
      </c>
      <c r="BF8" s="4">
        <f t="shared" si="20"/>
        <v>159146.27861667119</v>
      </c>
      <c r="BG8" s="6">
        <f t="shared" si="21"/>
        <v>0.17998164556079926</v>
      </c>
      <c r="BH8" s="6">
        <f t="shared" si="22"/>
        <v>11.977579049569568</v>
      </c>
      <c r="BI8" s="6">
        <f t="shared" si="23"/>
        <v>0.27120703434912119</v>
      </c>
      <c r="BJ8" s="4">
        <f>'a7'!V9</f>
        <v>59879.104788682285</v>
      </c>
      <c r="BK8" s="4">
        <f>'a8'!O7</f>
        <v>1776.1918605808864</v>
      </c>
      <c r="BL8" s="4">
        <f>'a13'!AE9</f>
        <v>4598.3089777315899</v>
      </c>
      <c r="BM8" s="4">
        <f>'a16'!AB9</f>
        <v>-10875.206891194304</v>
      </c>
      <c r="BN8" s="4">
        <f>'a15'!DI8</f>
        <v>119318.41781665941</v>
      </c>
      <c r="BO8" s="4">
        <f>'a9'!AC8</f>
        <v>521.09992098747523</v>
      </c>
      <c r="BP8" s="4">
        <f t="shared" si="24"/>
        <v>174175.71663147237</v>
      </c>
      <c r="BQ8" s="6">
        <f t="shared" si="25"/>
        <v>0.21191750716511065</v>
      </c>
      <c r="BR8" s="6">
        <f t="shared" si="26"/>
        <v>12.067819934323456</v>
      </c>
      <c r="BS8" s="6">
        <f t="shared" si="27"/>
        <v>0.32157630104436025</v>
      </c>
      <c r="BT8" s="4">
        <f>'a7'!Y9</f>
        <v>54555.216692207236</v>
      </c>
      <c r="BU8" s="4">
        <f>'a8'!Q7</f>
        <v>730.35955582060706</v>
      </c>
      <c r="BV8" s="4">
        <f>'a13'!AI9</f>
        <v>6450.6913258259347</v>
      </c>
      <c r="BW8" s="4">
        <f>'a16'!AF9</f>
        <v>-9827.3077133640145</v>
      </c>
      <c r="BX8" s="4">
        <f>'a15'!DY8</f>
        <v>129520.77034440637</v>
      </c>
      <c r="BY8" s="4">
        <f>'a9'!AG8</f>
        <v>498.6353958310475</v>
      </c>
      <c r="BZ8" s="4">
        <f t="shared" si="28"/>
        <v>180931.09480906508</v>
      </c>
      <c r="CA8" s="6">
        <f t="shared" si="29"/>
        <v>0.22627192429979817</v>
      </c>
      <c r="CB8" s="6">
        <f t="shared" si="30"/>
        <v>12.105871546103872</v>
      </c>
      <c r="CC8" s="6">
        <f t="shared" si="31"/>
        <v>0.34281536344028718</v>
      </c>
      <c r="CD8" s="4">
        <f>'a7'!AB9</f>
        <v>69085.711945779723</v>
      </c>
      <c r="CE8" s="4">
        <f>'a8'!S7</f>
        <v>1038.702660377189</v>
      </c>
      <c r="CF8" s="4">
        <f>'a13'!AM9</f>
        <v>33156.20496663668</v>
      </c>
      <c r="CG8" s="4">
        <f>'a16'!AJ9</f>
        <v>-11584.63889623381</v>
      </c>
      <c r="CH8" s="4">
        <f>'a15'!EO8</f>
        <v>118845.09143164607</v>
      </c>
      <c r="CI8" s="4">
        <f>'a9'!AK8</f>
        <v>1549.416400836343</v>
      </c>
      <c r="CJ8" s="4">
        <f t="shared" si="32"/>
        <v>208991.65570736953</v>
      </c>
      <c r="CK8" s="6">
        <f t="shared" si="33"/>
        <v>0.28589745311232423</v>
      </c>
      <c r="CL8" s="6">
        <f t="shared" si="34"/>
        <v>12.250049605304808</v>
      </c>
      <c r="CM8" s="6">
        <f t="shared" si="35"/>
        <v>0.42329045114914354</v>
      </c>
      <c r="CN8" s="4">
        <f>'a7'!AE9</f>
        <v>117983.59533202679</v>
      </c>
      <c r="CO8" s="4">
        <f>'a8'!U7</f>
        <v>1626.0115049087415</v>
      </c>
      <c r="CP8" s="4">
        <f>'a13'!AQ9</f>
        <v>163334.00021239184</v>
      </c>
      <c r="CQ8" s="4">
        <f>'a16'!AN9</f>
        <v>-16682.790987715758</v>
      </c>
      <c r="CR8" s="4">
        <f>'a15'!FE8</f>
        <v>101442.23988737963</v>
      </c>
      <c r="CS8" s="4">
        <f>'a9'!AO8</f>
        <v>2678.5643662246989</v>
      </c>
      <c r="CT8" s="4">
        <f t="shared" si="36"/>
        <v>365024.49158276652</v>
      </c>
      <c r="CU8" s="6">
        <f t="shared" si="37"/>
        <v>0.61744964071491759</v>
      </c>
      <c r="CV8" s="6">
        <f t="shared" si="38"/>
        <v>12.807719730540267</v>
      </c>
      <c r="CW8" s="6">
        <f t="shared" si="39"/>
        <v>0.7345621695344412</v>
      </c>
      <c r="CX8" s="4">
        <f>'a7'!AH9</f>
        <v>61982.760458978191</v>
      </c>
      <c r="CY8" s="4">
        <f>'a8'!W7</f>
        <v>793.46463046285089</v>
      </c>
      <c r="CZ8" s="4">
        <f>'a13'!AU9</f>
        <v>22050.49857944718</v>
      </c>
      <c r="DA8" s="4">
        <f>'a16'!AR9</f>
        <v>-10800.540597114505</v>
      </c>
      <c r="DB8" s="4">
        <f>'a15'!FU8</f>
        <v>117595.83275888169</v>
      </c>
      <c r="DC8" s="4">
        <f>'a9'!AS8</f>
        <v>526.04920673826473</v>
      </c>
      <c r="DD8" s="4">
        <f t="shared" si="40"/>
        <v>191095.96662391713</v>
      </c>
      <c r="DE8" s="6">
        <f t="shared" si="41"/>
        <v>0.24787113108217998</v>
      </c>
      <c r="DF8" s="6">
        <f t="shared" si="42"/>
        <v>12.160531023903676</v>
      </c>
      <c r="DG8" s="6">
        <f t="shared" si="43"/>
        <v>0.37332434861069497</v>
      </c>
    </row>
    <row r="9" spans="1:111">
      <c r="A9" s="1">
        <v>1984</v>
      </c>
      <c r="B9" s="4">
        <f>'a7'!D10</f>
        <v>63905.948099533358</v>
      </c>
      <c r="C9" s="4">
        <f>'a8'!C8</f>
        <v>1401.0593097143978</v>
      </c>
      <c r="D9" s="4">
        <f>'a13'!G10</f>
        <v>21259.703748640568</v>
      </c>
      <c r="E9" s="4">
        <f>'a16'!D10</f>
        <v>-10983.284356329243</v>
      </c>
      <c r="F9" s="4">
        <f>'a15'!Q9</f>
        <v>111014.81097613015</v>
      </c>
      <c r="G9" s="4">
        <f>'a9'!E9</f>
        <v>710.70158976880793</v>
      </c>
      <c r="H9" s="4">
        <f t="shared" si="0"/>
        <v>185887.53618792043</v>
      </c>
      <c r="I9" s="6">
        <f t="shared" si="1"/>
        <v>0.23680380352037331</v>
      </c>
      <c r="J9" s="6">
        <f t="shared" si="2"/>
        <v>12.132897125673379</v>
      </c>
      <c r="K9" s="6">
        <f t="shared" si="3"/>
        <v>0.35790008505668586</v>
      </c>
      <c r="L9" s="4">
        <f>'a7'!G10</f>
        <v>52540.663546326701</v>
      </c>
      <c r="M9" s="4">
        <f>'a8'!E8</f>
        <v>601.65671088584895</v>
      </c>
      <c r="N9" s="4">
        <f>'a13'!K10</f>
        <v>9911.8670415289344</v>
      </c>
      <c r="O9" s="4">
        <f>'a16'!H10</f>
        <v>-7875.7615258350888</v>
      </c>
      <c r="P9" s="4">
        <f>'a15'!AG9</f>
        <v>84238.613230073577</v>
      </c>
      <c r="Q9" s="4">
        <f>'a9'!I9</f>
        <v>619.72386485493428</v>
      </c>
      <c r="R9" s="4">
        <f t="shared" si="4"/>
        <v>138797.31513812506</v>
      </c>
      <c r="S9" s="6">
        <f t="shared" si="5"/>
        <v>0.13674239198378305</v>
      </c>
      <c r="T9" s="6">
        <f t="shared" si="6"/>
        <v>11.84076998348249</v>
      </c>
      <c r="U9" s="6">
        <f t="shared" si="7"/>
        <v>0.1948450576812254</v>
      </c>
      <c r="V9" s="4">
        <f>'a7'!J10</f>
        <v>35112.947701935002</v>
      </c>
      <c r="W9" s="4">
        <f>'a8'!G8</f>
        <v>560.98543808221996</v>
      </c>
      <c r="X9" s="4">
        <f>'a13'!O10</f>
        <v>103.13610547151964</v>
      </c>
      <c r="Y9" s="4">
        <f>'a16'!L10</f>
        <v>-7561.6574637551012</v>
      </c>
      <c r="Z9" s="4">
        <f>'a15'!AW9</f>
        <v>92716.087078713157</v>
      </c>
      <c r="AA9" s="4">
        <f>'a9'!M9</f>
        <v>468.96570587066969</v>
      </c>
      <c r="AB9" s="4">
        <f t="shared" si="8"/>
        <v>120462.53315457613</v>
      </c>
      <c r="AC9" s="6">
        <f t="shared" si="9"/>
        <v>9.7783047037205806E-2</v>
      </c>
      <c r="AD9" s="6">
        <f t="shared" si="10"/>
        <v>11.699094055386867</v>
      </c>
      <c r="AE9" s="6">
        <f t="shared" si="11"/>
        <v>0.11576657096197247</v>
      </c>
      <c r="AF9" s="4">
        <f>'a7'!M10</f>
        <v>48820.986676482753</v>
      </c>
      <c r="AG9" s="4">
        <f>'a8'!I8</f>
        <v>999.4632301238446</v>
      </c>
      <c r="AH9" s="4">
        <f>'a13'!S10</f>
        <v>7488.1781075788176</v>
      </c>
      <c r="AI9" s="4">
        <f>'a16'!P10</f>
        <v>-8560.797640427747</v>
      </c>
      <c r="AJ9" s="4">
        <f>'a15'!BM9</f>
        <v>89029.916600146578</v>
      </c>
      <c r="AK9" s="4">
        <f>'a9'!Q9</f>
        <v>673.72130116452547</v>
      </c>
      <c r="AL9" s="4">
        <f t="shared" si="12"/>
        <v>137104.02567273972</v>
      </c>
      <c r="AM9" s="6">
        <f t="shared" si="13"/>
        <v>0.13314434274406237</v>
      </c>
      <c r="AN9" s="6">
        <f t="shared" si="14"/>
        <v>11.828495228158998</v>
      </c>
      <c r="AO9" s="6">
        <f t="shared" si="15"/>
        <v>0.18799372387400501</v>
      </c>
      <c r="AP9" s="4">
        <f>'a7'!P10</f>
        <v>44121.484327289283</v>
      </c>
      <c r="AQ9" s="4">
        <f>'a8'!K8</f>
        <v>644.00795016710902</v>
      </c>
      <c r="AR9" s="4">
        <f>'a13'!W10</f>
        <v>9712.0255455420647</v>
      </c>
      <c r="AS9" s="4">
        <f>'a16'!T10</f>
        <v>-7784.9765631800819</v>
      </c>
      <c r="AT9" s="4">
        <f>'a15'!CC9</f>
        <v>105204.08128480949</v>
      </c>
      <c r="AU9" s="4">
        <f>'a9'!U9</f>
        <v>671.08246273329928</v>
      </c>
      <c r="AV9" s="4">
        <f t="shared" si="16"/>
        <v>151225.54008189458</v>
      </c>
      <c r="AW9" s="6">
        <f t="shared" si="17"/>
        <v>0.16315096903108153</v>
      </c>
      <c r="AX9" s="6">
        <f t="shared" si="18"/>
        <v>11.926527644348434</v>
      </c>
      <c r="AY9" s="6">
        <f t="shared" si="19"/>
        <v>0.2427119475404865</v>
      </c>
      <c r="AZ9" s="4">
        <f>'a7'!S10</f>
        <v>52476.618178856981</v>
      </c>
      <c r="BA9" s="4">
        <f>'a8'!M8</f>
        <v>1394.1627634130673</v>
      </c>
      <c r="BB9" s="4">
        <f>'a13'!AA10</f>
        <v>8176.8835062946164</v>
      </c>
      <c r="BC9" s="4">
        <f>'a16'!X10</f>
        <v>-9064.8946738195973</v>
      </c>
      <c r="BD9" s="4">
        <f>'a15'!CS9</f>
        <v>108442.94014654426</v>
      </c>
      <c r="BE9" s="4">
        <f>'a9'!Y9</f>
        <v>369.33627861087768</v>
      </c>
      <c r="BF9" s="4">
        <f t="shared" si="20"/>
        <v>161056.37364267846</v>
      </c>
      <c r="BG9" s="6">
        <f t="shared" si="21"/>
        <v>0.1840403821776693</v>
      </c>
      <c r="BH9" s="6">
        <f t="shared" si="22"/>
        <v>11.989509729528432</v>
      </c>
      <c r="BI9" s="6">
        <f t="shared" si="23"/>
        <v>0.27786631747054108</v>
      </c>
      <c r="BJ9" s="4">
        <f>'a7'!V10</f>
        <v>60456.173144125474</v>
      </c>
      <c r="BK9" s="4">
        <f>'a8'!O8</f>
        <v>1803.4391988030741</v>
      </c>
      <c r="BL9" s="4">
        <f>'a13'!AE10</f>
        <v>5039.7490052425792</v>
      </c>
      <c r="BM9" s="4">
        <f>'a16'!AB10</f>
        <v>-11105.80215623796</v>
      </c>
      <c r="BN9" s="4">
        <f>'a15'!DI9</f>
        <v>120777.29370393597</v>
      </c>
      <c r="BO9" s="4">
        <f>'a9'!AC9</f>
        <v>532.90837380362245</v>
      </c>
      <c r="BP9" s="4">
        <f t="shared" si="24"/>
        <v>176437.94452206552</v>
      </c>
      <c r="BQ9" s="6">
        <f t="shared" si="25"/>
        <v>0.21672448642542944</v>
      </c>
      <c r="BR9" s="6">
        <f t="shared" si="26"/>
        <v>12.080724504423436</v>
      </c>
      <c r="BS9" s="6">
        <f t="shared" si="27"/>
        <v>0.32877917515985716</v>
      </c>
      <c r="BT9" s="4">
        <f>'a7'!Y10</f>
        <v>54657.075414485778</v>
      </c>
      <c r="BU9" s="4">
        <f>'a8'!Q8</f>
        <v>750.13295266884984</v>
      </c>
      <c r="BV9" s="4">
        <f>'a13'!AI10</f>
        <v>7061.3772919783232</v>
      </c>
      <c r="BW9" s="4">
        <f>'a16'!AF10</f>
        <v>-9981.4107448930754</v>
      </c>
      <c r="BX9" s="4">
        <f>'a15'!DY9</f>
        <v>132084.56762910422</v>
      </c>
      <c r="BY9" s="4">
        <f>'a9'!AG9</f>
        <v>511.33292485563067</v>
      </c>
      <c r="BZ9" s="4">
        <f t="shared" si="28"/>
        <v>184060.40961848845</v>
      </c>
      <c r="CA9" s="6">
        <f t="shared" si="29"/>
        <v>0.23292136552119627</v>
      </c>
      <c r="CB9" s="6">
        <f t="shared" si="30"/>
        <v>12.123019295852115</v>
      </c>
      <c r="CC9" s="6">
        <f t="shared" si="31"/>
        <v>0.35238663019645988</v>
      </c>
      <c r="CD9" s="4">
        <f>'a7'!AB10</f>
        <v>69697.372895137567</v>
      </c>
      <c r="CE9" s="4">
        <f>'a8'!S8</f>
        <v>1078.2415004706218</v>
      </c>
      <c r="CF9" s="4">
        <f>'a13'!AM10</f>
        <v>36995.980765172229</v>
      </c>
      <c r="CG9" s="4">
        <f>'a16'!AJ10</f>
        <v>-11818.47991656749</v>
      </c>
      <c r="CH9" s="4">
        <f>'a15'!EO9</f>
        <v>120582.904266139</v>
      </c>
      <c r="CI9" s="4">
        <f>'a9'!AK9</f>
        <v>1585.7808882037202</v>
      </c>
      <c r="CJ9" s="4">
        <f t="shared" si="32"/>
        <v>214950.23862214823</v>
      </c>
      <c r="CK9" s="6">
        <f t="shared" si="33"/>
        <v>0.29855877013141596</v>
      </c>
      <c r="CL9" s="6">
        <f t="shared" si="34"/>
        <v>12.278161832052438</v>
      </c>
      <c r="CM9" s="6">
        <f t="shared" si="35"/>
        <v>0.43898170074526893</v>
      </c>
      <c r="CN9" s="4">
        <f>'a7'!AE10</f>
        <v>119854.69778065731</v>
      </c>
      <c r="CO9" s="4">
        <f>'a8'!U8</f>
        <v>1684.6936827537577</v>
      </c>
      <c r="CP9" s="4">
        <f>'a13'!AQ10</f>
        <v>140823.4716425759</v>
      </c>
      <c r="CQ9" s="4">
        <f>'a16'!AN10</f>
        <v>-17455.479383845173</v>
      </c>
      <c r="CR9" s="4">
        <f>'a15'!FE9</f>
        <v>101567.46081831328</v>
      </c>
      <c r="CS9" s="4">
        <f>'a9'!AO9</f>
        <v>2777.6546211731579</v>
      </c>
      <c r="CT9" s="4">
        <f t="shared" si="36"/>
        <v>343697.18991928193</v>
      </c>
      <c r="CU9" s="6">
        <f t="shared" si="37"/>
        <v>0.57213152877702056</v>
      </c>
      <c r="CV9" s="6">
        <f t="shared" si="38"/>
        <v>12.747516286834999</v>
      </c>
      <c r="CW9" s="6">
        <f t="shared" si="39"/>
        <v>0.70095873889174909</v>
      </c>
      <c r="CX9" s="4">
        <f>'a7'!AH10</f>
        <v>62055.571069438898</v>
      </c>
      <c r="CY9" s="4">
        <f>'a8'!W8</f>
        <v>807.21204432303273</v>
      </c>
      <c r="CZ9" s="4">
        <f>'a13'!AU10</f>
        <v>17098.368158876965</v>
      </c>
      <c r="DA9" s="4">
        <f>'a16'!AR10</f>
        <v>-10975.080994159831</v>
      </c>
      <c r="DB9" s="4">
        <f>'a15'!FU9</f>
        <v>117879.95839135053</v>
      </c>
      <c r="DC9" s="4">
        <f>'a9'!AS9</f>
        <v>538.23730774557055</v>
      </c>
      <c r="DD9" s="4">
        <f t="shared" si="40"/>
        <v>186327.79136208401</v>
      </c>
      <c r="DE9" s="6">
        <f t="shared" si="41"/>
        <v>0.23773929613818268</v>
      </c>
      <c r="DF9" s="6">
        <f t="shared" si="42"/>
        <v>12.135262720783977</v>
      </c>
      <c r="DG9" s="6">
        <f t="shared" si="43"/>
        <v>0.35922047648839273</v>
      </c>
    </row>
    <row r="10" spans="1:111">
      <c r="A10" s="1">
        <v>1985</v>
      </c>
      <c r="B10" s="4">
        <f>'a7'!D11</f>
        <v>64958.38034315766</v>
      </c>
      <c r="C10" s="4">
        <f>'a8'!C9</f>
        <v>1415.6348497158669</v>
      </c>
      <c r="D10" s="4">
        <f>'a13'!G11</f>
        <v>21225.560781480526</v>
      </c>
      <c r="E10" s="4">
        <f>'a16'!D11</f>
        <v>-12136.716976728272</v>
      </c>
      <c r="F10" s="4">
        <f>'a15'!Q10</f>
        <v>112241.91346999169</v>
      </c>
      <c r="G10" s="4">
        <f>'a9'!E10</f>
        <v>736.66239884311494</v>
      </c>
      <c r="H10" s="4">
        <f t="shared" si="0"/>
        <v>186968.11006877435</v>
      </c>
      <c r="I10" s="6">
        <f t="shared" si="1"/>
        <v>0.23909990121066613</v>
      </c>
      <c r="J10" s="6">
        <f t="shared" si="2"/>
        <v>12.1386933469025</v>
      </c>
      <c r="K10" s="6">
        <f t="shared" si="3"/>
        <v>0.36113533051898833</v>
      </c>
      <c r="L10" s="4">
        <f>'a7'!G11</f>
        <v>54343.791808726426</v>
      </c>
      <c r="M10" s="4">
        <f>'a8'!E9</f>
        <v>607.65612187648355</v>
      </c>
      <c r="N10" s="4">
        <f>'a13'!K11</f>
        <v>7099.6147572002883</v>
      </c>
      <c r="O10" s="4">
        <f>'a16'!H11</f>
        <v>-8441.8410237489334</v>
      </c>
      <c r="P10" s="4">
        <f>'a15'!AG10</f>
        <v>84578.184477916453</v>
      </c>
      <c r="Q10" s="4">
        <f>'a9'!I10</f>
        <v>649.14211142326678</v>
      </c>
      <c r="R10" s="4">
        <f t="shared" si="4"/>
        <v>137538.26403054743</v>
      </c>
      <c r="S10" s="6">
        <f t="shared" si="5"/>
        <v>0.13406705030535462</v>
      </c>
      <c r="T10" s="6">
        <f t="shared" si="6"/>
        <v>11.831657441233519</v>
      </c>
      <c r="U10" s="6">
        <f t="shared" si="7"/>
        <v>0.18975875924718569</v>
      </c>
      <c r="V10" s="4">
        <f>'a7'!J11</f>
        <v>35660.834201803809</v>
      </c>
      <c r="W10" s="4">
        <f>'a8'!G9</f>
        <v>564.17931499228166</v>
      </c>
      <c r="X10" s="4">
        <f>'a13'!O11</f>
        <v>79.361424477176556</v>
      </c>
      <c r="Y10" s="4">
        <f>'a16'!L11</f>
        <v>-8117.7071863379442</v>
      </c>
      <c r="Z10" s="4">
        <f>'a15'!AW10</f>
        <v>94408.870217668649</v>
      </c>
      <c r="AA10" s="4">
        <f>'a9'!M10</f>
        <v>486.49927317841389</v>
      </c>
      <c r="AB10" s="4">
        <f t="shared" si="8"/>
        <v>122109.03869942555</v>
      </c>
      <c r="AC10" s="6">
        <f t="shared" si="9"/>
        <v>0.10128168571945451</v>
      </c>
      <c r="AD10" s="6">
        <f t="shared" si="10"/>
        <v>11.712669684381254</v>
      </c>
      <c r="AE10" s="6">
        <f t="shared" si="11"/>
        <v>0.1233440063920304</v>
      </c>
      <c r="AF10" s="4">
        <f>'a7'!M11</f>
        <v>50079.697645645756</v>
      </c>
      <c r="AG10" s="4">
        <f>'a8'!I9</f>
        <v>1003.5581725081504</v>
      </c>
      <c r="AH10" s="4">
        <f>'a13'!S11</f>
        <v>6196.4196900462712</v>
      </c>
      <c r="AI10" s="4">
        <f>'a16'!P11</f>
        <v>-9429.5792888926771</v>
      </c>
      <c r="AJ10" s="4">
        <f>'a15'!BM10</f>
        <v>89920.060648552841</v>
      </c>
      <c r="AK10" s="4">
        <f>'a9'!Q10</f>
        <v>698.0773212776088</v>
      </c>
      <c r="AL10" s="4">
        <f t="shared" si="12"/>
        <v>137072.07954658274</v>
      </c>
      <c r="AM10" s="6">
        <f t="shared" si="13"/>
        <v>0.13307646082707128</v>
      </c>
      <c r="AN10" s="6">
        <f t="shared" si="14"/>
        <v>11.828262194530659</v>
      </c>
      <c r="AO10" s="6">
        <f t="shared" si="15"/>
        <v>0.1878636527537276</v>
      </c>
      <c r="AP10" s="4">
        <f>'a7'!P11</f>
        <v>44561.840597162678</v>
      </c>
      <c r="AQ10" s="4">
        <f>'a8'!K9</f>
        <v>653.95894022704681</v>
      </c>
      <c r="AR10" s="4">
        <f>'a13'!W11</f>
        <v>7306.1553905243773</v>
      </c>
      <c r="AS10" s="4">
        <f>'a16'!T11</f>
        <v>-8558.565082850062</v>
      </c>
      <c r="AT10" s="4">
        <f>'a15'!CC10</f>
        <v>107440.51399241529</v>
      </c>
      <c r="AU10" s="4">
        <f>'a9'!U10</f>
        <v>699.26480378509905</v>
      </c>
      <c r="AV10" s="4">
        <f t="shared" si="16"/>
        <v>150704.63903369423</v>
      </c>
      <c r="AW10" s="6">
        <f t="shared" si="17"/>
        <v>0.16204411302166294</v>
      </c>
      <c r="AX10" s="6">
        <f t="shared" si="18"/>
        <v>11.923077167376986</v>
      </c>
      <c r="AY10" s="6">
        <f t="shared" si="19"/>
        <v>0.24078601346665018</v>
      </c>
      <c r="AZ10" s="4">
        <f>'a7'!S11</f>
        <v>53491.237813544416</v>
      </c>
      <c r="BA10" s="4">
        <f>'a8'!M9</f>
        <v>1418.1339319709766</v>
      </c>
      <c r="BB10" s="4">
        <f>'a13'!AA11</f>
        <v>7575.1182172613453</v>
      </c>
      <c r="BC10" s="4">
        <f>'a16'!X11</f>
        <v>-9974.441158365491</v>
      </c>
      <c r="BD10" s="4">
        <f>'a15'!CS10</f>
        <v>109285.02924662459</v>
      </c>
      <c r="BE10" s="4">
        <f>'a9'!Y10</f>
        <v>384.3374314498887</v>
      </c>
      <c r="BF10" s="4">
        <f t="shared" si="20"/>
        <v>161410.74061958594</v>
      </c>
      <c r="BG10" s="6">
        <f t="shared" si="21"/>
        <v>0.18479337205796356</v>
      </c>
      <c r="BH10" s="6">
        <f t="shared" si="22"/>
        <v>11.99170757919361</v>
      </c>
      <c r="BI10" s="6">
        <f t="shared" si="23"/>
        <v>0.27909307933400584</v>
      </c>
      <c r="BJ10" s="4">
        <f>'a7'!V11</f>
        <v>61458.427137225182</v>
      </c>
      <c r="BK10" s="4">
        <f>'a8'!O9</f>
        <v>1814.4833101425904</v>
      </c>
      <c r="BL10" s="4">
        <f>'a13'!AE11</f>
        <v>4185.4497493691561</v>
      </c>
      <c r="BM10" s="4">
        <f>'a16'!AB11</f>
        <v>-12194.986093667012</v>
      </c>
      <c r="BN10" s="4">
        <f>'a15'!DI10</f>
        <v>122478.23276187909</v>
      </c>
      <c r="BO10" s="4">
        <f>'a9'!AC10</f>
        <v>549.818089954583</v>
      </c>
      <c r="BP10" s="4">
        <f t="shared" si="24"/>
        <v>177191.78877499441</v>
      </c>
      <c r="BQ10" s="6">
        <f t="shared" si="25"/>
        <v>0.21832632048662542</v>
      </c>
      <c r="BR10" s="6">
        <f t="shared" si="26"/>
        <v>12.084987977337878</v>
      </c>
      <c r="BS10" s="6">
        <f t="shared" si="27"/>
        <v>0.33115889478318672</v>
      </c>
      <c r="BT10" s="4">
        <f>'a7'!Y11</f>
        <v>55392.403660063093</v>
      </c>
      <c r="BU10" s="4">
        <f>'a8'!Q9</f>
        <v>757.50927256015041</v>
      </c>
      <c r="BV10" s="4">
        <f>'a13'!AI11</f>
        <v>5949.1500999388745</v>
      </c>
      <c r="BW10" s="4">
        <f>'a16'!AF11</f>
        <v>-11368.831613260487</v>
      </c>
      <c r="BX10" s="4">
        <f>'a15'!DY10</f>
        <v>131710.48969073861</v>
      </c>
      <c r="BY10" s="4">
        <f>'a9'!AG10</f>
        <v>529.59679825717024</v>
      </c>
      <c r="BZ10" s="4">
        <f t="shared" si="28"/>
        <v>181911.12431178306</v>
      </c>
      <c r="CA10" s="6">
        <f t="shared" si="29"/>
        <v>0.22835437652030838</v>
      </c>
      <c r="CB10" s="6">
        <f t="shared" si="30"/>
        <v>12.111273518830769</v>
      </c>
      <c r="CC10" s="6">
        <f t="shared" si="31"/>
        <v>0.34583055334787255</v>
      </c>
      <c r="CD10" s="4">
        <f>'a7'!AB11</f>
        <v>70959.130787723625</v>
      </c>
      <c r="CE10" s="4">
        <f>'a8'!S9</f>
        <v>1088.8569733678853</v>
      </c>
      <c r="CF10" s="4">
        <f>'a13'!AM11</f>
        <v>34595.060066041275</v>
      </c>
      <c r="CG10" s="4">
        <f>'a16'!AJ11</f>
        <v>-13219.289223327831</v>
      </c>
      <c r="CH10" s="4">
        <f>'a15'!EO10</f>
        <v>123163.31861316999</v>
      </c>
      <c r="CI10" s="4">
        <f>'a9'!AK10</f>
        <v>1642.1044859380338</v>
      </c>
      <c r="CJ10" s="4">
        <f t="shared" si="32"/>
        <v>214944.97273103692</v>
      </c>
      <c r="CK10" s="6">
        <f t="shared" si="33"/>
        <v>0.29854758070639631</v>
      </c>
      <c r="CL10" s="6">
        <f t="shared" si="34"/>
        <v>12.278137333565493</v>
      </c>
      <c r="CM10" s="6">
        <f t="shared" si="35"/>
        <v>0.4389680265572779</v>
      </c>
      <c r="CN10" s="4">
        <f>'a7'!AE11</f>
        <v>121867.0071408074</v>
      </c>
      <c r="CO10" s="4">
        <f>'a8'!U9</f>
        <v>1695.5778564269347</v>
      </c>
      <c r="CP10" s="4">
        <f>'a13'!AQ11</f>
        <v>137979.75772107893</v>
      </c>
      <c r="CQ10" s="4">
        <f>'a16'!AN11</f>
        <v>-19852.805618192404</v>
      </c>
      <c r="CR10" s="4">
        <f>'a15'!FE10</f>
        <v>103079.90996606373</v>
      </c>
      <c r="CS10" s="4">
        <f>'a9'!AO10</f>
        <v>2892.7588466841248</v>
      </c>
      <c r="CT10" s="4">
        <f t="shared" si="36"/>
        <v>341876.68821950047</v>
      </c>
      <c r="CU10" s="6">
        <f t="shared" si="37"/>
        <v>0.56826316787906972</v>
      </c>
      <c r="CV10" s="6">
        <f t="shared" si="38"/>
        <v>12.742205390265386</v>
      </c>
      <c r="CW10" s="6">
        <f t="shared" si="39"/>
        <v>0.69799438447041084</v>
      </c>
      <c r="CX10" s="4">
        <f>'a7'!AH11</f>
        <v>62597.915856478256</v>
      </c>
      <c r="CY10" s="4">
        <f>'a8'!W9</f>
        <v>818.11523593414881</v>
      </c>
      <c r="CZ10" s="4">
        <f>'a13'!AU11</f>
        <v>14875.81322311511</v>
      </c>
      <c r="DA10" s="4">
        <f>'a16'!AR11</f>
        <v>-12320.392628151458</v>
      </c>
      <c r="DB10" s="4">
        <f>'a15'!FU10</f>
        <v>120067.5287901977</v>
      </c>
      <c r="DC10" s="4">
        <f>'a9'!AS10</f>
        <v>557.73024991970567</v>
      </c>
      <c r="DD10" s="4">
        <f t="shared" si="40"/>
        <v>185481.25022765406</v>
      </c>
      <c r="DE10" s="6">
        <f t="shared" si="41"/>
        <v>0.23594049165295261</v>
      </c>
      <c r="DF10" s="6">
        <f t="shared" si="42"/>
        <v>12.130709078981138</v>
      </c>
      <c r="DG10" s="6">
        <f t="shared" si="43"/>
        <v>0.35667879486561865</v>
      </c>
    </row>
    <row r="11" spans="1:111">
      <c r="A11" s="1">
        <v>1986</v>
      </c>
      <c r="B11" s="4">
        <f>'a7'!D12</f>
        <v>65963.550273295943</v>
      </c>
      <c r="C11" s="4">
        <f>'a8'!C10</f>
        <v>1416.4983223550339</v>
      </c>
      <c r="D11" s="4">
        <f>'a13'!G12</f>
        <v>14792.775600150906</v>
      </c>
      <c r="E11" s="4">
        <f>'a16'!D12</f>
        <v>-12890.192466057519</v>
      </c>
      <c r="F11" s="4">
        <f>'a15'!Q11</f>
        <v>113458.86764149107</v>
      </c>
      <c r="G11" s="4">
        <f>'a9'!E11</f>
        <v>718.6743835177823</v>
      </c>
      <c r="H11" s="4">
        <f t="shared" si="0"/>
        <v>182022.82498771764</v>
      </c>
      <c r="I11" s="6">
        <f t="shared" si="1"/>
        <v>0.22859172786533152</v>
      </c>
      <c r="J11" s="6">
        <f t="shared" si="2"/>
        <v>12.111887370215928</v>
      </c>
      <c r="K11" s="6">
        <f t="shared" si="3"/>
        <v>0.34617318345632786</v>
      </c>
      <c r="L11" s="4">
        <f>'a7'!G12</f>
        <v>56117.756886098701</v>
      </c>
      <c r="M11" s="4">
        <f>'a8'!E10</f>
        <v>610.78663071354458</v>
      </c>
      <c r="N11" s="4">
        <f>'a13'!K12</f>
        <v>4903.1939936420276</v>
      </c>
      <c r="O11" s="4">
        <f>'a16'!H12</f>
        <v>-8907.6453225768528</v>
      </c>
      <c r="P11" s="4">
        <f>'a15'!AG11</f>
        <v>86090.545870035625</v>
      </c>
      <c r="Q11" s="4">
        <f>'a9'!I11</f>
        <v>642.9129182856002</v>
      </c>
      <c r="R11" s="4">
        <f t="shared" si="4"/>
        <v>138171.72513962744</v>
      </c>
      <c r="S11" s="6">
        <f t="shared" si="5"/>
        <v>0.13541308375593142</v>
      </c>
      <c r="T11" s="6">
        <f t="shared" si="6"/>
        <v>11.836252575603714</v>
      </c>
      <c r="U11" s="6">
        <f t="shared" si="7"/>
        <v>0.19232360055192307</v>
      </c>
      <c r="V11" s="4">
        <f>'a7'!J12</f>
        <v>36547.38546824878</v>
      </c>
      <c r="W11" s="4">
        <f>'a8'!G10</f>
        <v>552.80450963904207</v>
      </c>
      <c r="X11" s="4">
        <f>'a13'!O12</f>
        <v>64.804727882796001</v>
      </c>
      <c r="Y11" s="4">
        <f>'a16'!L12</f>
        <v>-8340.3713050316892</v>
      </c>
      <c r="Z11" s="4">
        <f>'a15'!AW11</f>
        <v>95380.729165067547</v>
      </c>
      <c r="AA11" s="4">
        <f>'a9'!M11</f>
        <v>476.31195853608438</v>
      </c>
      <c r="AB11" s="4">
        <f t="shared" si="8"/>
        <v>123729.04060727039</v>
      </c>
      <c r="AC11" s="6">
        <f t="shared" si="9"/>
        <v>0.10472400716066227</v>
      </c>
      <c r="AD11" s="6">
        <f t="shared" si="10"/>
        <v>11.725849297256278</v>
      </c>
      <c r="AE11" s="6">
        <f t="shared" si="11"/>
        <v>0.13070039964607061</v>
      </c>
      <c r="AF11" s="4">
        <f>'a7'!M12</f>
        <v>51504.52092989775</v>
      </c>
      <c r="AG11" s="4">
        <f>'a8'!I10</f>
        <v>1004.4011440950098</v>
      </c>
      <c r="AH11" s="4">
        <f>'a13'!S12</f>
        <v>4366.6312553977878</v>
      </c>
      <c r="AI11" s="4">
        <f>'a16'!P12</f>
        <v>-10187.739850538132</v>
      </c>
      <c r="AJ11" s="4">
        <f>'a15'!BM11</f>
        <v>91665.622406696173</v>
      </c>
      <c r="AK11" s="4">
        <f>'a9'!Q11</f>
        <v>685.32914538636874</v>
      </c>
      <c r="AL11" s="4">
        <f t="shared" si="12"/>
        <v>137668.10674016221</v>
      </c>
      <c r="AM11" s="6">
        <f t="shared" si="13"/>
        <v>0.13434295142690705</v>
      </c>
      <c r="AN11" s="6">
        <f t="shared" si="14"/>
        <v>11.83260104380264</v>
      </c>
      <c r="AO11" s="6">
        <f t="shared" si="15"/>
        <v>0.1902854447909722</v>
      </c>
      <c r="AP11" s="4">
        <f>'a7'!P12</f>
        <v>45034.681849717039</v>
      </c>
      <c r="AQ11" s="4">
        <f>'a8'!K10</f>
        <v>657.91379260405586</v>
      </c>
      <c r="AR11" s="4">
        <f>'a13'!W12</f>
        <v>7403.448456821201</v>
      </c>
      <c r="AS11" s="4">
        <f>'a16'!T12</f>
        <v>-9433.8894079706351</v>
      </c>
      <c r="AT11" s="4">
        <f>'a15'!CC11</f>
        <v>109131.15279623235</v>
      </c>
      <c r="AU11" s="4">
        <f>'a9'!U11</f>
        <v>687.3590649258457</v>
      </c>
      <c r="AV11" s="4">
        <f t="shared" si="16"/>
        <v>152105.94842247816</v>
      </c>
      <c r="AW11" s="6">
        <f t="shared" si="17"/>
        <v>0.1650217375117439</v>
      </c>
      <c r="AX11" s="6">
        <f t="shared" si="18"/>
        <v>11.932332586111709</v>
      </c>
      <c r="AY11" s="6">
        <f t="shared" si="19"/>
        <v>0.24595206049618451</v>
      </c>
      <c r="AZ11" s="4">
        <f>'a7'!S12</f>
        <v>54619.516201885162</v>
      </c>
      <c r="BA11" s="4">
        <f>'a8'!M10</f>
        <v>1441.823925153954</v>
      </c>
      <c r="BB11" s="4">
        <f>'a13'!AA12</f>
        <v>7189.8720282550103</v>
      </c>
      <c r="BC11" s="4">
        <f>'a16'!X12</f>
        <v>-10439.054700352977</v>
      </c>
      <c r="BD11" s="4">
        <f>'a15'!CS11</f>
        <v>111345.92666973206</v>
      </c>
      <c r="BE11" s="4">
        <f>'a9'!Y11</f>
        <v>376.30653148410005</v>
      </c>
      <c r="BF11" s="4">
        <f t="shared" si="20"/>
        <v>163781.77759318912</v>
      </c>
      <c r="BG11" s="6">
        <f t="shared" si="21"/>
        <v>0.18983155835429252</v>
      </c>
      <c r="BH11" s="6">
        <f t="shared" si="22"/>
        <v>12.00629019630777</v>
      </c>
      <c r="BI11" s="6">
        <f t="shared" si="23"/>
        <v>0.28723257987792117</v>
      </c>
      <c r="BJ11" s="4">
        <f>'a7'!V12</f>
        <v>62922.476510642438</v>
      </c>
      <c r="BK11" s="4">
        <f>'a8'!O10</f>
        <v>1806.649508617824</v>
      </c>
      <c r="BL11" s="4">
        <f>'a13'!AE12</f>
        <v>3886.0855446416022</v>
      </c>
      <c r="BM11" s="4">
        <f>'a16'!AB12</f>
        <v>-13154.606384807985</v>
      </c>
      <c r="BN11" s="4">
        <f>'a15'!DI11</f>
        <v>123068.49987980584</v>
      </c>
      <c r="BO11" s="4">
        <f>'a9'!AC11</f>
        <v>533.55923365695548</v>
      </c>
      <c r="BP11" s="4">
        <f t="shared" si="24"/>
        <v>177995.54582524273</v>
      </c>
      <c r="BQ11" s="6">
        <f t="shared" si="25"/>
        <v>0.22003421361575914</v>
      </c>
      <c r="BR11" s="6">
        <f t="shared" si="26"/>
        <v>12.089513805507439</v>
      </c>
      <c r="BS11" s="6">
        <f t="shared" si="27"/>
        <v>0.33368505182066632</v>
      </c>
      <c r="BT11" s="4">
        <f>'a7'!Y12</f>
        <v>56748.5561842221</v>
      </c>
      <c r="BU11" s="4">
        <f>'a8'!Q10</f>
        <v>757.63683269326611</v>
      </c>
      <c r="BV11" s="4">
        <f>'a13'!AI12</f>
        <v>4334.6260207583982</v>
      </c>
      <c r="BW11" s="4">
        <f>'a16'!AF12</f>
        <v>-12058.640244175607</v>
      </c>
      <c r="BX11" s="4">
        <f>'a15'!DY11</f>
        <v>133675.11350262543</v>
      </c>
      <c r="BY11" s="4">
        <f>'a9'!AG11</f>
        <v>517.49665138820831</v>
      </c>
      <c r="BZ11" s="4">
        <f t="shared" si="28"/>
        <v>182939.79564473536</v>
      </c>
      <c r="CA11" s="6">
        <f t="shared" si="29"/>
        <v>0.23054018714696886</v>
      </c>
      <c r="CB11" s="6">
        <f t="shared" si="30"/>
        <v>12.116912392148047</v>
      </c>
      <c r="CC11" s="6">
        <f t="shared" si="31"/>
        <v>0.34897797277702852</v>
      </c>
      <c r="CD11" s="4">
        <f>'a7'!AB12</f>
        <v>72019.807196731461</v>
      </c>
      <c r="CE11" s="4">
        <f>'a8'!S10</f>
        <v>1081.9302101549795</v>
      </c>
      <c r="CF11" s="4">
        <f>'a13'!AM12</f>
        <v>18493.946665831299</v>
      </c>
      <c r="CG11" s="4">
        <f>'a16'!AJ12</f>
        <v>-14977.427376253796</v>
      </c>
      <c r="CH11" s="4">
        <f>'a15'!EO11</f>
        <v>123857.61682431398</v>
      </c>
      <c r="CI11" s="4">
        <f>'a9'!AK11</f>
        <v>1612.0516491292265</v>
      </c>
      <c r="CJ11" s="4">
        <f t="shared" si="32"/>
        <v>198863.82187164872</v>
      </c>
      <c r="CK11" s="6">
        <f t="shared" si="33"/>
        <v>0.26437694786053018</v>
      </c>
      <c r="CL11" s="6">
        <f t="shared" si="34"/>
        <v>12.200375557255391</v>
      </c>
      <c r="CM11" s="6">
        <f t="shared" si="35"/>
        <v>0.39556415634544162</v>
      </c>
      <c r="CN11" s="4">
        <f>'a7'!AE12</f>
        <v>121730.17719375403</v>
      </c>
      <c r="CO11" s="4">
        <f>'a8'!U10</f>
        <v>1652.7397006901144</v>
      </c>
      <c r="CP11" s="4">
        <f>'a13'!AQ12</f>
        <v>69113.558987556302</v>
      </c>
      <c r="CQ11" s="4">
        <f>'a16'!AN12</f>
        <v>-20275.54198784972</v>
      </c>
      <c r="CR11" s="4">
        <f>'a15'!FE11</f>
        <v>104381.69190379439</v>
      </c>
      <c r="CS11" s="4">
        <f>'a9'!AO11</f>
        <v>2816.9965541871729</v>
      </c>
      <c r="CT11" s="4">
        <f t="shared" si="36"/>
        <v>273785.62924375798</v>
      </c>
      <c r="CU11" s="6">
        <f t="shared" si="37"/>
        <v>0.4235773430465779</v>
      </c>
      <c r="CV11" s="6">
        <f t="shared" si="38"/>
        <v>12.520100704132361</v>
      </c>
      <c r="CW11" s="6">
        <f t="shared" si="39"/>
        <v>0.57402341276941815</v>
      </c>
      <c r="CX11" s="4">
        <f>'a7'!AH12</f>
        <v>62451.953825066477</v>
      </c>
      <c r="CY11" s="4">
        <f>'a8'!W10</f>
        <v>820.6761106011711</v>
      </c>
      <c r="CZ11" s="4">
        <f>'a13'!AU12</f>
        <v>15547.393209664737</v>
      </c>
      <c r="DA11" s="4">
        <f>'a16'!AR12</f>
        <v>-13101.54847997509</v>
      </c>
      <c r="DB11" s="4">
        <f>'a15'!FU11</f>
        <v>121924.03275100437</v>
      </c>
      <c r="DC11" s="4">
        <f>'a9'!AS11</f>
        <v>544.33453035814955</v>
      </c>
      <c r="DD11" s="4">
        <f t="shared" si="40"/>
        <v>187098.17288600351</v>
      </c>
      <c r="DE11" s="6">
        <f t="shared" si="41"/>
        <v>0.23937627003608775</v>
      </c>
      <c r="DF11" s="6">
        <f>LN(DD11)</f>
        <v>12.139388746773577</v>
      </c>
      <c r="DG11" s="6">
        <f t="shared" si="43"/>
        <v>0.36152347810488183</v>
      </c>
    </row>
    <row r="12" spans="1:111">
      <c r="A12" s="1">
        <v>1987</v>
      </c>
      <c r="B12" s="4">
        <f>'a7'!D13</f>
        <v>67114.446956718559</v>
      </c>
      <c r="C12" s="4">
        <f>'a8'!C11</f>
        <v>1383.6560698291626</v>
      </c>
      <c r="D12" s="4">
        <f>'a13'!G13</f>
        <v>19201.905089773267</v>
      </c>
      <c r="E12" s="4">
        <f>'a16'!D13</f>
        <v>-13130.648109344924</v>
      </c>
      <c r="F12" s="4">
        <f>'a15'!Q12</f>
        <v>114739.70023371758</v>
      </c>
      <c r="G12" s="4">
        <f>'a9'!E12</f>
        <v>739.1734825370138</v>
      </c>
      <c r="H12" s="4">
        <f t="shared" si="0"/>
        <v>188569.88675815662</v>
      </c>
      <c r="I12" s="6">
        <f t="shared" si="1"/>
        <v>0.24250349611705899</v>
      </c>
      <c r="J12" s="6">
        <f t="shared" si="2"/>
        <v>12.147223969191311</v>
      </c>
      <c r="K12" s="6">
        <f t="shared" si="3"/>
        <v>0.36589682183540589</v>
      </c>
      <c r="L12" s="4">
        <f>'a7'!G13</f>
        <v>56979.49732460425</v>
      </c>
      <c r="M12" s="4">
        <f>'a8'!E11</f>
        <v>601.48598329051083</v>
      </c>
      <c r="N12" s="4">
        <f>'a13'!K13</f>
        <v>7565.775219102592</v>
      </c>
      <c r="O12" s="4">
        <f>'a16'!H13</f>
        <v>-9217.5104295302481</v>
      </c>
      <c r="P12" s="4">
        <f>'a15'!AG12</f>
        <v>88052.062886132262</v>
      </c>
      <c r="Q12" s="4">
        <f>'a9'!I12</f>
        <v>671.26445215357523</v>
      </c>
      <c r="R12" s="4">
        <f t="shared" si="4"/>
        <v>143310.04653144578</v>
      </c>
      <c r="S12" s="6">
        <f t="shared" si="5"/>
        <v>0.14633143750182523</v>
      </c>
      <c r="T12" s="6">
        <f t="shared" si="6"/>
        <v>11.872765719742915</v>
      </c>
      <c r="U12" s="6">
        <f t="shared" si="7"/>
        <v>0.21270394478330984</v>
      </c>
      <c r="V12" s="4">
        <f>'a7'!J13</f>
        <v>37577.44420519119</v>
      </c>
      <c r="W12" s="4">
        <f>'a8'!G11</f>
        <v>536.37642742205048</v>
      </c>
      <c r="X12" s="4">
        <f>'a13'!O13</f>
        <v>100.01473183906613</v>
      </c>
      <c r="Y12" s="4">
        <f>'a16'!L13</f>
        <v>-8618.4117428838417</v>
      </c>
      <c r="Z12" s="4">
        <f>'a15'!AW12</f>
        <v>93294.623137913426</v>
      </c>
      <c r="AA12" s="4">
        <f>'a9'!M12</f>
        <v>495.60741171344614</v>
      </c>
      <c r="AB12" s="4">
        <f t="shared" si="8"/>
        <v>122394.43934776845</v>
      </c>
      <c r="AC12" s="6">
        <f t="shared" si="9"/>
        <v>0.10188812992570383</v>
      </c>
      <c r="AD12" s="6">
        <f t="shared" si="10"/>
        <v>11.715004217863092</v>
      </c>
      <c r="AE12" s="6">
        <f t="shared" si="11"/>
        <v>0.12464706032236746</v>
      </c>
      <c r="AF12" s="4">
        <f>'a7'!M13</f>
        <v>52538.814645380626</v>
      </c>
      <c r="AG12" s="4">
        <f>'a8'!I11</f>
        <v>978.05968178369437</v>
      </c>
      <c r="AH12" s="4">
        <f>'a13'!S13</f>
        <v>7007.9290676367837</v>
      </c>
      <c r="AI12" s="4">
        <f>'a16'!P13</f>
        <v>-10243.880595564775</v>
      </c>
      <c r="AJ12" s="4">
        <f>'a15'!BM12</f>
        <v>92573.227239725602</v>
      </c>
      <c r="AK12" s="4">
        <f>'a9'!Q12</f>
        <v>710.61820445799037</v>
      </c>
      <c r="AL12" s="4">
        <f t="shared" si="12"/>
        <v>142143.53183450396</v>
      </c>
      <c r="AM12" s="6">
        <f t="shared" si="13"/>
        <v>0.14385272526493109</v>
      </c>
      <c r="AN12" s="6">
        <f t="shared" si="14"/>
        <v>11.864592613648551</v>
      </c>
      <c r="AO12" s="6">
        <f t="shared" si="15"/>
        <v>0.20814200634799548</v>
      </c>
      <c r="AP12" s="4">
        <f>'a7'!P13</f>
        <v>45427.938573831219</v>
      </c>
      <c r="AQ12" s="4">
        <f>'a8'!K11</f>
        <v>648.55833177606053</v>
      </c>
      <c r="AR12" s="4">
        <f>'a13'!W13</f>
        <v>14351.514960562641</v>
      </c>
      <c r="AS12" s="4">
        <f>'a16'!T13</f>
        <v>-9908.2978393434769</v>
      </c>
      <c r="AT12" s="4">
        <f>'a15'!CC12</f>
        <v>110058.13862970793</v>
      </c>
      <c r="AU12" s="4">
        <f>'a9'!U12</f>
        <v>713.63976245867957</v>
      </c>
      <c r="AV12" s="4">
        <f t="shared" si="16"/>
        <v>159864.2128940757</v>
      </c>
      <c r="AW12" s="6">
        <f t="shared" si="17"/>
        <v>0.18150717497191909</v>
      </c>
      <c r="AX12" s="6">
        <f t="shared" si="18"/>
        <v>11.982080064480174</v>
      </c>
      <c r="AY12" s="6">
        <f t="shared" si="19"/>
        <v>0.27371934150401939</v>
      </c>
      <c r="AZ12" s="4">
        <f>'a7'!S13</f>
        <v>56021.512289029284</v>
      </c>
      <c r="BA12" s="4">
        <f>'a8'!M11</f>
        <v>1428.4905420006889</v>
      </c>
      <c r="BB12" s="4">
        <f>'a13'!AA13</f>
        <v>8492.2632700592148</v>
      </c>
      <c r="BC12" s="4">
        <f>'a16'!X13</f>
        <v>-10785.707162271437</v>
      </c>
      <c r="BD12" s="4">
        <f>'a15'!CS12</f>
        <v>112562.13131659869</v>
      </c>
      <c r="BE12" s="4">
        <f>'a9'!Y12</f>
        <v>387.90734123036697</v>
      </c>
      <c r="BF12" s="4">
        <f t="shared" si="20"/>
        <v>167330.78291418607</v>
      </c>
      <c r="BG12" s="6">
        <f t="shared" si="21"/>
        <v>0.19737279460362558</v>
      </c>
      <c r="BH12" s="6">
        <f t="shared" si="22"/>
        <v>12.027727868340914</v>
      </c>
      <c r="BI12" s="6">
        <f t="shared" si="23"/>
        <v>0.29919832935951629</v>
      </c>
      <c r="BJ12" s="4">
        <f>'a7'!V13</f>
        <v>64538.55048975689</v>
      </c>
      <c r="BK12" s="4">
        <f>'a8'!O11</f>
        <v>1752.3445091251299</v>
      </c>
      <c r="BL12" s="4">
        <f>'a13'!AE13</f>
        <v>5271.4984207872749</v>
      </c>
      <c r="BM12" s="4">
        <f>'a16'!AB13</f>
        <v>-13419.076228369984</v>
      </c>
      <c r="BN12" s="4">
        <f>'a15'!DI12</f>
        <v>125067.61375950667</v>
      </c>
      <c r="BO12" s="4">
        <f>'a9'!AC12</f>
        <v>544.4871261750028</v>
      </c>
      <c r="BP12" s="4">
        <f t="shared" si="24"/>
        <v>182666.44382463099</v>
      </c>
      <c r="BQ12" s="6">
        <f t="shared" si="25"/>
        <v>0.22995934534253526</v>
      </c>
      <c r="BR12" s="6">
        <f t="shared" si="26"/>
        <v>12.115417057323148</v>
      </c>
      <c r="BS12" s="6">
        <f t="shared" si="27"/>
        <v>0.348143329823345</v>
      </c>
      <c r="BT12" s="4">
        <f>'a7'!Y13</f>
        <v>57751.783774728625</v>
      </c>
      <c r="BU12" s="4">
        <f>'a8'!Q11</f>
        <v>743.82746116301109</v>
      </c>
      <c r="BV12" s="4">
        <f>'a13'!AI13</f>
        <v>6653.2644204981998</v>
      </c>
      <c r="BW12" s="4">
        <f>'a16'!AF13</f>
        <v>-11966.535101403744</v>
      </c>
      <c r="BX12" s="4">
        <f>'a15'!DY12</f>
        <v>134674.99960490174</v>
      </c>
      <c r="BY12" s="4">
        <f>'a9'!AG12</f>
        <v>535.97072412994532</v>
      </c>
      <c r="BZ12" s="4">
        <f t="shared" si="28"/>
        <v>187321.36943575789</v>
      </c>
      <c r="CA12" s="6">
        <f t="shared" si="29"/>
        <v>0.23985053754472621</v>
      </c>
      <c r="CB12" s="6">
        <f t="shared" si="30"/>
        <v>12.140580973946379</v>
      </c>
      <c r="CC12" s="6">
        <f t="shared" si="31"/>
        <v>0.36218893709934974</v>
      </c>
      <c r="CD12" s="4">
        <f>'a7'!AB13</f>
        <v>73631.94580939757</v>
      </c>
      <c r="CE12" s="4">
        <f>'a8'!S11</f>
        <v>1053.4479603485286</v>
      </c>
      <c r="CF12" s="4">
        <f>'a13'!AM13</f>
        <v>29441.970995794858</v>
      </c>
      <c r="CG12" s="4">
        <f>'a16'!AJ13</f>
        <v>-14450.777603176444</v>
      </c>
      <c r="CH12" s="4">
        <f>'a15'!EO12</f>
        <v>124376.91112137501</v>
      </c>
      <c r="CI12" s="4">
        <f>'a9'!AK12</f>
        <v>1673.3932140259346</v>
      </c>
      <c r="CJ12" s="4">
        <f t="shared" si="32"/>
        <v>212380.10506971358</v>
      </c>
      <c r="CK12" s="6">
        <f t="shared" si="33"/>
        <v>0.29309752604801664</v>
      </c>
      <c r="CL12" s="6">
        <f t="shared" si="34"/>
        <v>12.2661328966828</v>
      </c>
      <c r="CM12" s="6">
        <f t="shared" si="35"/>
        <v>0.43226757493250073</v>
      </c>
      <c r="CN12" s="4">
        <f>'a7'!AE13</f>
        <v>122896.4015802517</v>
      </c>
      <c r="CO12" s="4">
        <f>'a8'!U11</f>
        <v>1590.4119707793552</v>
      </c>
      <c r="CP12" s="4">
        <f>'a13'!AQ13</f>
        <v>64112.589744245379</v>
      </c>
      <c r="CQ12" s="4">
        <f>'a16'!AN13</f>
        <v>-20365.153779405537</v>
      </c>
      <c r="CR12" s="4">
        <f>'a15'!FE12</f>
        <v>104301.81198247014</v>
      </c>
      <c r="CS12" s="4">
        <f>'a9'!AO12</f>
        <v>2926.2334974299374</v>
      </c>
      <c r="CT12" s="4">
        <f t="shared" si="36"/>
        <v>269609.8280009111</v>
      </c>
      <c r="CU12" s="6">
        <f t="shared" si="37"/>
        <v>0.41470423611820595</v>
      </c>
      <c r="CV12" s="6">
        <f t="shared" si="38"/>
        <v>12.504731111365173</v>
      </c>
      <c r="CW12" s="6">
        <f t="shared" si="39"/>
        <v>0.56544465028056357</v>
      </c>
      <c r="CX12" s="4">
        <f>'a7'!AH13</f>
        <v>62413.178812530525</v>
      </c>
      <c r="CY12" s="4">
        <f>'a8'!W11</f>
        <v>800.35399263477518</v>
      </c>
      <c r="CZ12" s="4">
        <f>'a13'!AU13</f>
        <v>25399.999009826424</v>
      </c>
      <c r="DA12" s="4">
        <f>'a16'!AR13</f>
        <v>-13571.36818570695</v>
      </c>
      <c r="DB12" s="4">
        <f>'a15'!FU12</f>
        <v>121949.39825126489</v>
      </c>
      <c r="DC12" s="4">
        <f>'a9'!AS12</f>
        <v>558.9104758385796</v>
      </c>
      <c r="DD12" s="4">
        <f t="shared" si="40"/>
        <v>196432.6514047111</v>
      </c>
      <c r="DE12" s="6">
        <f t="shared" si="41"/>
        <v>0.25921098466934855</v>
      </c>
      <c r="DF12" s="6">
        <f t="shared" si="42"/>
        <v>12.188074910599406</v>
      </c>
      <c r="DG12" s="6">
        <f t="shared" si="43"/>
        <v>0.38869837091316239</v>
      </c>
    </row>
    <row r="13" spans="1:111">
      <c r="A13" s="1">
        <v>1988</v>
      </c>
      <c r="B13" s="4">
        <f>'a7'!D14</f>
        <v>68648.453570422265</v>
      </c>
      <c r="C13" s="4">
        <f>'a8'!C12</f>
        <v>1385.7252384474966</v>
      </c>
      <c r="D13" s="4">
        <f>'a13'!G14</f>
        <v>18588.933375639896</v>
      </c>
      <c r="E13" s="4">
        <f>'a16'!D14</f>
        <v>-12631.921688421438</v>
      </c>
      <c r="F13" s="4">
        <f>'a15'!Q13</f>
        <v>116205.93372328498</v>
      </c>
      <c r="G13" s="4">
        <f>'a9'!E13</f>
        <v>783.50997083620814</v>
      </c>
      <c r="H13" s="4">
        <f t="shared" si="0"/>
        <v>191413.61424853702</v>
      </c>
      <c r="I13" s="6">
        <f t="shared" si="1"/>
        <v>0.24854609647801237</v>
      </c>
      <c r="J13" s="6">
        <f t="shared" si="2"/>
        <v>12.162191885296552</v>
      </c>
      <c r="K13" s="6">
        <f t="shared" si="3"/>
        <v>0.37425138263379626</v>
      </c>
      <c r="L13" s="4">
        <f>'a7'!G14</f>
        <v>58020.946742680637</v>
      </c>
      <c r="M13" s="4">
        <f>'a8'!E12</f>
        <v>615.67144710617026</v>
      </c>
      <c r="N13" s="4">
        <f>'a13'!K14</f>
        <v>14547.567228531447</v>
      </c>
      <c r="O13" s="4">
        <f>'a16'!H14</f>
        <v>-9279.1618948815703</v>
      </c>
      <c r="P13" s="4">
        <f>'a15'!AG13</f>
        <v>89367.104568691298</v>
      </c>
      <c r="Q13" s="4">
        <f>'a9'!I13</f>
        <v>721.13953746986806</v>
      </c>
      <c r="R13" s="4">
        <f t="shared" si="4"/>
        <v>152550.98855465811</v>
      </c>
      <c r="S13" s="6">
        <f t="shared" si="5"/>
        <v>0.16596739762595883</v>
      </c>
      <c r="T13" s="6">
        <f t="shared" si="6"/>
        <v>11.935254170324789</v>
      </c>
      <c r="U13" s="6">
        <f t="shared" si="7"/>
        <v>0.24758278535889597</v>
      </c>
      <c r="V13" s="4">
        <f>'a7'!J14</f>
        <v>39121.657681627978</v>
      </c>
      <c r="W13" s="4">
        <f>'a8'!G12</f>
        <v>533.68809411473524</v>
      </c>
      <c r="X13" s="4">
        <f>'a13'!O14</f>
        <v>158.48695507044181</v>
      </c>
      <c r="Y13" s="4">
        <f>'a16'!L14</f>
        <v>-8274.2023325717364</v>
      </c>
      <c r="Z13" s="4">
        <f>'a15'!AW13</f>
        <v>95043.694187448607</v>
      </c>
      <c r="AA13" s="4">
        <f>'a9'!M13</f>
        <v>529.52313971924627</v>
      </c>
      <c r="AB13" s="4">
        <f t="shared" si="8"/>
        <v>126053.80144597078</v>
      </c>
      <c r="AC13" s="6">
        <f t="shared" si="9"/>
        <v>0.10966386188675001</v>
      </c>
      <c r="AD13" s="6">
        <f t="shared" si="10"/>
        <v>11.744464090399878</v>
      </c>
      <c r="AE13" s="6">
        <f t="shared" si="11"/>
        <v>0.14109051808167589</v>
      </c>
      <c r="AF13" s="4">
        <f>'a7'!M14</f>
        <v>53950.21934517441</v>
      </c>
      <c r="AG13" s="4">
        <f>'a8'!I12</f>
        <v>983.04087310079183</v>
      </c>
      <c r="AH13" s="4">
        <f>'a13'!S14</f>
        <v>8710.9911094187901</v>
      </c>
      <c r="AI13" s="4">
        <f>'a16'!P14</f>
        <v>-9653.223772888643</v>
      </c>
      <c r="AJ13" s="4">
        <f>'a15'!BM13</f>
        <v>94112.083279326282</v>
      </c>
      <c r="AK13" s="4">
        <f>'a9'!Q13</f>
        <v>760.00196456609797</v>
      </c>
      <c r="AL13" s="4">
        <f t="shared" si="12"/>
        <v>147343.10886956553</v>
      </c>
      <c r="AM13" s="6">
        <f t="shared" si="13"/>
        <v>0.15490124034774067</v>
      </c>
      <c r="AN13" s="6">
        <f t="shared" si="14"/>
        <v>11.900519219984107</v>
      </c>
      <c r="AO13" s="6">
        <f t="shared" si="15"/>
        <v>0.22819496594503136</v>
      </c>
      <c r="AP13" s="4">
        <f>'a7'!P14</f>
        <v>46231.322285647002</v>
      </c>
      <c r="AQ13" s="4">
        <f>'a8'!K12</f>
        <v>654.48162453840564</v>
      </c>
      <c r="AR13" s="4">
        <f>'a13'!W14</f>
        <v>22664.847603104623</v>
      </c>
      <c r="AS13" s="4">
        <f>'a16'!T14</f>
        <v>-9328.3532627020049</v>
      </c>
      <c r="AT13" s="4">
        <f>'a15'!CC13</f>
        <v>111324.07979352954</v>
      </c>
      <c r="AU13" s="4">
        <f>'a9'!U13</f>
        <v>763.6087149680053</v>
      </c>
      <c r="AV13" s="4">
        <f t="shared" si="16"/>
        <v>170782.7693291496</v>
      </c>
      <c r="AW13" s="6">
        <f t="shared" si="17"/>
        <v>0.20470787661398887</v>
      </c>
      <c r="AX13" s="6">
        <f t="shared" si="18"/>
        <v>12.048147673099825</v>
      </c>
      <c r="AY13" s="6">
        <f t="shared" si="19"/>
        <v>0.3105959413684341</v>
      </c>
      <c r="AZ13" s="4">
        <f>'a7'!S14</f>
        <v>57664.115820254767</v>
      </c>
      <c r="BA13" s="4">
        <f>'a8'!M12</f>
        <v>1456.4703600676137</v>
      </c>
      <c r="BB13" s="4">
        <f>'a13'!AA14</f>
        <v>10787.954270236893</v>
      </c>
      <c r="BC13" s="4">
        <f>'a16'!X14</f>
        <v>-10390.300761870811</v>
      </c>
      <c r="BD13" s="4">
        <f>'a15'!CS13</f>
        <v>114451.39555772967</v>
      </c>
      <c r="BE13" s="4">
        <f>'a9'!Y13</f>
        <v>413.18410703625767</v>
      </c>
      <c r="BF13" s="4">
        <f t="shared" si="20"/>
        <v>173556.45113938185</v>
      </c>
      <c r="BG13" s="6">
        <f t="shared" si="21"/>
        <v>0.21060163780045096</v>
      </c>
      <c r="BH13" s="6">
        <f t="shared" si="22"/>
        <v>12.064258192246344</v>
      </c>
      <c r="BI13" s="6">
        <f t="shared" si="23"/>
        <v>0.31958826272812479</v>
      </c>
      <c r="BJ13" s="4">
        <f>'a7'!V14</f>
        <v>66491.845401082668</v>
      </c>
      <c r="BK13" s="4">
        <f>'a8'!O12</f>
        <v>1737.5404274176663</v>
      </c>
      <c r="BL13" s="4">
        <f>'a13'!AE14</f>
        <v>7422.4407296487352</v>
      </c>
      <c r="BM13" s="4">
        <f>'a16'!AB14</f>
        <v>-12937.186522887685</v>
      </c>
      <c r="BN13" s="4">
        <f>'a15'!DI13</f>
        <v>126616.40398101445</v>
      </c>
      <c r="BO13" s="4">
        <f>'a9'!AC13</f>
        <v>572.75276169830295</v>
      </c>
      <c r="BP13" s="4">
        <f t="shared" si="24"/>
        <v>188758.29125457755</v>
      </c>
      <c r="BQ13" s="6">
        <f t="shared" si="25"/>
        <v>0.24290383443426042</v>
      </c>
      <c r="BR13" s="6">
        <f t="shared" si="26"/>
        <v>12.148222593323071</v>
      </c>
      <c r="BS13" s="6">
        <f t="shared" si="27"/>
        <v>0.36645421846729986</v>
      </c>
      <c r="BT13" s="4">
        <f>'a7'!Y14</f>
        <v>58928.351080431734</v>
      </c>
      <c r="BU13" s="4">
        <f>'a8'!Q12</f>
        <v>753.07217153350894</v>
      </c>
      <c r="BV13" s="4">
        <f>'a13'!AI14</f>
        <v>9889.7196664087369</v>
      </c>
      <c r="BW13" s="4">
        <f>'a16'!AF14</f>
        <v>-10906.399629116753</v>
      </c>
      <c r="BX13" s="4">
        <f>'a15'!DY13</f>
        <v>135293.00128700765</v>
      </c>
      <c r="BY13" s="4">
        <f>'a9'!AG13</f>
        <v>573.55985111529856</v>
      </c>
      <c r="BZ13" s="4">
        <f t="shared" si="28"/>
        <v>193384.18472514956</v>
      </c>
      <c r="CA13" s="6">
        <f t="shared" si="29"/>
        <v>0.25273333661038883</v>
      </c>
      <c r="CB13" s="6">
        <f t="shared" si="30"/>
        <v>12.172434083710057</v>
      </c>
      <c r="CC13" s="6">
        <f t="shared" si="31"/>
        <v>0.37996821514095008</v>
      </c>
      <c r="CD13" s="4">
        <f>'a7'!AB14</f>
        <v>75772.326095942029</v>
      </c>
      <c r="CE13" s="4">
        <f>'a8'!S12</f>
        <v>1059.106713024873</v>
      </c>
      <c r="CF13" s="4">
        <f>'a13'!AM14</f>
        <v>28496.059267005607</v>
      </c>
      <c r="CG13" s="4">
        <f>'a16'!AJ14</f>
        <v>-12855.724671856435</v>
      </c>
      <c r="CH13" s="4">
        <f>'a15'!EO13</f>
        <v>125441.06169230287</v>
      </c>
      <c r="CI13" s="4">
        <f>'a9'!AK13</f>
        <v>1804.9075965725185</v>
      </c>
      <c r="CJ13" s="4">
        <f t="shared" si="32"/>
        <v>216107.92149984644</v>
      </c>
      <c r="CK13" s="6">
        <f t="shared" si="33"/>
        <v>0.30101871574797467</v>
      </c>
      <c r="CL13" s="6">
        <f t="shared" si="34"/>
        <v>12.283533198462873</v>
      </c>
      <c r="CM13" s="6">
        <f t="shared" si="35"/>
        <v>0.44197980729068792</v>
      </c>
      <c r="CN13" s="4">
        <f>'a7'!AE14</f>
        <v>124973.64258283963</v>
      </c>
      <c r="CO13" s="4">
        <f>'a8'!U12</f>
        <v>1567.6048414606446</v>
      </c>
      <c r="CP13" s="4">
        <f>'a13'!AQ14</f>
        <v>36652.603584873345</v>
      </c>
      <c r="CQ13" s="4">
        <f>'a16'!AN14</f>
        <v>-19931.042122535469</v>
      </c>
      <c r="CR13" s="4">
        <f>'a15'!FE13</f>
        <v>104930.4855788227</v>
      </c>
      <c r="CS13" s="4">
        <f>'a9'!AO13</f>
        <v>3122.1033095550929</v>
      </c>
      <c r="CT13" s="4">
        <f t="shared" si="36"/>
        <v>245071.19115590575</v>
      </c>
      <c r="CU13" s="6">
        <f t="shared" si="37"/>
        <v>0.36256239891386166</v>
      </c>
      <c r="CV13" s="6">
        <f t="shared" si="38"/>
        <v>12.409304023464346</v>
      </c>
      <c r="CW13" s="6">
        <f t="shared" si="39"/>
        <v>0.51218062861748126</v>
      </c>
      <c r="CX13" s="4">
        <f>'a7'!AH14</f>
        <v>62597.740243954511</v>
      </c>
      <c r="CY13" s="4">
        <f>'a8'!W12</f>
        <v>800.06138512714142</v>
      </c>
      <c r="CZ13" s="4">
        <f>'a13'!AU14</f>
        <v>33072.963498868965</v>
      </c>
      <c r="DA13" s="4">
        <f>'a16'!AR14</f>
        <v>-12955.76032608371</v>
      </c>
      <c r="DB13" s="4">
        <f>'a15'!FU13</f>
        <v>122583.22267305845</v>
      </c>
      <c r="DC13" s="4">
        <f>'a9'!AS13</f>
        <v>587.42787577024649</v>
      </c>
      <c r="DD13" s="4">
        <f t="shared" si="40"/>
        <v>205510.79959915509</v>
      </c>
      <c r="DE13" s="6">
        <f t="shared" si="41"/>
        <v>0.27850102625810769</v>
      </c>
      <c r="DF13" s="6">
        <f t="shared" si="42"/>
        <v>12.233253864331518</v>
      </c>
      <c r="DG13" s="6">
        <f t="shared" si="43"/>
        <v>0.41391566322751527</v>
      </c>
    </row>
    <row r="14" spans="1:111">
      <c r="A14" s="1">
        <v>1989</v>
      </c>
      <c r="B14" s="4">
        <f>'a7'!D15</f>
        <v>69889.18523780354</v>
      </c>
      <c r="C14" s="4">
        <f>'a8'!C13</f>
        <v>1375.2355895660855</v>
      </c>
      <c r="D14" s="4">
        <f>'a13'!G15</f>
        <v>16807.703944703688</v>
      </c>
      <c r="E14" s="4">
        <f>'a16'!D15</f>
        <v>-12740.456027860164</v>
      </c>
      <c r="F14" s="4">
        <f>'a15'!Q14</f>
        <v>116202.23907799252</v>
      </c>
      <c r="G14" s="4">
        <f>'a9'!E14</f>
        <v>801.99887713680937</v>
      </c>
      <c r="H14" s="4">
        <f t="shared" si="0"/>
        <v>190731.90894506886</v>
      </c>
      <c r="I14" s="6">
        <f t="shared" si="1"/>
        <v>0.24709754955263538</v>
      </c>
      <c r="J14" s="6">
        <f t="shared" si="2"/>
        <v>12.158624102945504</v>
      </c>
      <c r="K14" s="6">
        <f t="shared" si="3"/>
        <v>0.37225997285051865</v>
      </c>
      <c r="L14" s="4">
        <f>'a7'!G15</f>
        <v>58893.315595671498</v>
      </c>
      <c r="M14" s="4">
        <f>'a8'!E13</f>
        <v>617.46489035662069</v>
      </c>
      <c r="N14" s="4">
        <f>'a13'!K15</f>
        <v>15662.697013073881</v>
      </c>
      <c r="O14" s="4">
        <f>'a16'!H15</f>
        <v>-9606.4527793054131</v>
      </c>
      <c r="P14" s="4">
        <f>'a15'!AG14</f>
        <v>91122.139165796325</v>
      </c>
      <c r="Q14" s="4">
        <f>'a9'!I14</f>
        <v>749.47498566969603</v>
      </c>
      <c r="R14" s="4">
        <f t="shared" si="4"/>
        <v>155939.6888999232</v>
      </c>
      <c r="S14" s="6">
        <f t="shared" si="5"/>
        <v>0.17316800387206668</v>
      </c>
      <c r="T14" s="6">
        <f t="shared" si="6"/>
        <v>11.957224601863032</v>
      </c>
      <c r="U14" s="6">
        <f t="shared" si="7"/>
        <v>0.25984590233273053</v>
      </c>
      <c r="V14" s="4">
        <f>'a7'!J15</f>
        <v>40390.924527287119</v>
      </c>
      <c r="W14" s="4">
        <f>'a8'!G13</f>
        <v>522.46202546234042</v>
      </c>
      <c r="X14" s="4">
        <f>'a13'!O15</f>
        <v>161.26855038463626</v>
      </c>
      <c r="Y14" s="4">
        <f>'a16'!L15</f>
        <v>-8470.4600957789535</v>
      </c>
      <c r="Z14" s="4">
        <f>'a15'!AW14</f>
        <v>96389.49952865309</v>
      </c>
      <c r="AA14" s="4">
        <f>'a9'!M14</f>
        <v>548.16796614494388</v>
      </c>
      <c r="AB14" s="4">
        <f t="shared" si="8"/>
        <v>128445.52656986329</v>
      </c>
      <c r="AC14" s="6">
        <f t="shared" si="9"/>
        <v>0.1147460081703944</v>
      </c>
      <c r="AD14" s="6">
        <f t="shared" si="10"/>
        <v>11.763260175694628</v>
      </c>
      <c r="AE14" s="6">
        <f t="shared" si="11"/>
        <v>0.15158182737701045</v>
      </c>
      <c r="AF14" s="4">
        <f>'a7'!M15</f>
        <v>55504.231385830033</v>
      </c>
      <c r="AG14" s="4">
        <f>'a8'!I13</f>
        <v>979.15451943428104</v>
      </c>
      <c r="AH14" s="4">
        <f>'a13'!S15</f>
        <v>9660.942848953604</v>
      </c>
      <c r="AI14" s="4">
        <f>'a16'!P15</f>
        <v>-9727.7703614923012</v>
      </c>
      <c r="AJ14" s="4">
        <f>'a15'!BM14</f>
        <v>95135.80745785925</v>
      </c>
      <c r="AK14" s="4">
        <f>'a9'!Q14</f>
        <v>786.21441607250881</v>
      </c>
      <c r="AL14" s="4">
        <f t="shared" si="12"/>
        <v>150766.15143451237</v>
      </c>
      <c r="AM14" s="6">
        <f t="shared" si="13"/>
        <v>0.16217481993948266</v>
      </c>
      <c r="AN14" s="6">
        <f t="shared" si="14"/>
        <v>11.923485249377741</v>
      </c>
      <c r="AO14" s="6">
        <f t="shared" si="15"/>
        <v>0.2410137903904426</v>
      </c>
      <c r="AP14" s="4">
        <f>'a7'!P15</f>
        <v>47304.622726079368</v>
      </c>
      <c r="AQ14" s="4">
        <f>'a8'!K13</f>
        <v>644.78479287308755</v>
      </c>
      <c r="AR14" s="4">
        <f>'a13'!W15</f>
        <v>25713.898936250218</v>
      </c>
      <c r="AS14" s="4">
        <f>'a16'!T15</f>
        <v>-9369.2246159891092</v>
      </c>
      <c r="AT14" s="4">
        <f>'a15'!CC14</f>
        <v>112705.43363867555</v>
      </c>
      <c r="AU14" s="4">
        <f>'a9'!U14</f>
        <v>790.60412472861901</v>
      </c>
      <c r="AV14" s="4">
        <f t="shared" si="16"/>
        <v>176208.91135316048</v>
      </c>
      <c r="AW14" s="6">
        <f t="shared" si="17"/>
        <v>0.21623781675902243</v>
      </c>
      <c r="AX14" s="6">
        <f t="shared" si="18"/>
        <v>12.079425566421907</v>
      </c>
      <c r="AY14" s="6">
        <f t="shared" si="19"/>
        <v>0.32805415395912274</v>
      </c>
      <c r="AZ14" s="4">
        <f>'a7'!S15</f>
        <v>58951.834536487993</v>
      </c>
      <c r="BA14" s="4">
        <f>'a8'!M13</f>
        <v>1475.9293979836907</v>
      </c>
      <c r="BB14" s="4">
        <f>'a13'!AA15</f>
        <v>10924.69410909812</v>
      </c>
      <c r="BC14" s="4">
        <f>'a16'!X15</f>
        <v>-10484.956317206215</v>
      </c>
      <c r="BD14" s="4">
        <f>'a15'!CS14</f>
        <v>113692.6642108743</v>
      </c>
      <c r="BE14" s="4">
        <f>'a9'!Y14</f>
        <v>425.11613653981715</v>
      </c>
      <c r="BF14" s="4">
        <f t="shared" si="20"/>
        <v>174135.04980069806</v>
      </c>
      <c r="BG14" s="6">
        <f t="shared" si="21"/>
        <v>0.21183109473383976</v>
      </c>
      <c r="BH14" s="6">
        <f t="shared" si="22"/>
        <v>12.067586425429225</v>
      </c>
      <c r="BI14" s="6">
        <f t="shared" si="23"/>
        <v>0.32144596464748953</v>
      </c>
      <c r="BJ14" s="4">
        <f>'a7'!V15</f>
        <v>68145.522677975183</v>
      </c>
      <c r="BK14" s="4">
        <f>'a8'!O13</f>
        <v>1705.8774331765694</v>
      </c>
      <c r="BL14" s="4">
        <f>'a13'!AE15</f>
        <v>7627.2527353330197</v>
      </c>
      <c r="BM14" s="4">
        <f>'a16'!AB15</f>
        <v>-13066.819171268067</v>
      </c>
      <c r="BN14" s="4">
        <f>'a15'!DI14</f>
        <v>125779.17821866022</v>
      </c>
      <c r="BO14" s="4">
        <f>'a9'!AC14</f>
        <v>581.24500169427108</v>
      </c>
      <c r="BP14" s="4">
        <f t="shared" si="24"/>
        <v>189609.76689218267</v>
      </c>
      <c r="BQ14" s="6">
        <f t="shared" si="25"/>
        <v>0.24471312418250118</v>
      </c>
      <c r="BR14" s="6">
        <f t="shared" si="26"/>
        <v>12.152723380620726</v>
      </c>
      <c r="BS14" s="6">
        <f t="shared" si="27"/>
        <v>0.3689663985767081</v>
      </c>
      <c r="BT14" s="4">
        <f>'a7'!Y15</f>
        <v>59930.675344630145</v>
      </c>
      <c r="BU14" s="4">
        <f>'a8'!Q13</f>
        <v>759.20100888573211</v>
      </c>
      <c r="BV14" s="4">
        <f>'a13'!AI15</f>
        <v>10517.851941492705</v>
      </c>
      <c r="BW14" s="4">
        <f>'a16'!AF15</f>
        <v>-11144.344014821363</v>
      </c>
      <c r="BX14" s="4">
        <f>'a15'!DY14</f>
        <v>136145.90267507551</v>
      </c>
      <c r="BY14" s="4">
        <f>'a9'!AG14</f>
        <v>596.83503708261037</v>
      </c>
      <c r="BZ14" s="4">
        <f t="shared" si="28"/>
        <v>195612.45191818013</v>
      </c>
      <c r="CA14" s="6">
        <f t="shared" si="29"/>
        <v>0.25746815321657002</v>
      </c>
      <c r="CB14" s="6">
        <f t="shared" si="30"/>
        <v>12.18389069467003</v>
      </c>
      <c r="CC14" s="6">
        <f t="shared" si="31"/>
        <v>0.38636288973263094</v>
      </c>
      <c r="CD14" s="4">
        <f>'a7'!AB15</f>
        <v>77229.731254150567</v>
      </c>
      <c r="CE14" s="4">
        <f>'a8'!S13</f>
        <v>1067.2536561775644</v>
      </c>
      <c r="CF14" s="4">
        <f>'a13'!AM15</f>
        <v>32271.163730091233</v>
      </c>
      <c r="CG14" s="4">
        <f>'a16'!AJ15</f>
        <v>-13048.518078700115</v>
      </c>
      <c r="CH14" s="4">
        <f>'a15'!EO14</f>
        <v>127247.03188106357</v>
      </c>
      <c r="CI14" s="4">
        <f>'a9'!AK14</f>
        <v>1897.1566993869485</v>
      </c>
      <c r="CJ14" s="4">
        <f t="shared" si="32"/>
        <v>222869.50574339586</v>
      </c>
      <c r="CK14" s="6">
        <f t="shared" si="33"/>
        <v>0.31538632007324813</v>
      </c>
      <c r="CL14" s="6">
        <f t="shared" si="34"/>
        <v>12.31434170312135</v>
      </c>
      <c r="CM14" s="6">
        <f t="shared" si="35"/>
        <v>0.45917602374907657</v>
      </c>
      <c r="CN14" s="4">
        <f>'a7'!AE15</f>
        <v>125072.99890926921</v>
      </c>
      <c r="CO14" s="4">
        <f>'a8'!U13</f>
        <v>1517.4166691683429</v>
      </c>
      <c r="CP14" s="4">
        <f>'a13'!AQ15</f>
        <v>38609.823869503765</v>
      </c>
      <c r="CQ14" s="4">
        <f>'a16'!AN15</f>
        <v>-19773.450112440827</v>
      </c>
      <c r="CR14" s="4">
        <f>'a15'!FE14</f>
        <v>106480.19044639812</v>
      </c>
      <c r="CS14" s="4">
        <f>'a9'!AO14</f>
        <v>3199.3118483474445</v>
      </c>
      <c r="CT14" s="4">
        <f t="shared" si="36"/>
        <v>248707.66793355116</v>
      </c>
      <c r="CU14" s="6">
        <f t="shared" si="37"/>
        <v>0.37028950214844736</v>
      </c>
      <c r="CV14" s="6">
        <f t="shared" si="38"/>
        <v>12.424033461377119</v>
      </c>
      <c r="CW14" s="6">
        <f t="shared" si="39"/>
        <v>0.52040207933267391</v>
      </c>
      <c r="CX14" s="4">
        <f>'a7'!AH15</f>
        <v>63424.285792490751</v>
      </c>
      <c r="CY14" s="4">
        <f>'a8'!W13</f>
        <v>791.12216408981067</v>
      </c>
      <c r="CZ14" s="4">
        <f>'a13'!AU15</f>
        <v>37208.192515468938</v>
      </c>
      <c r="DA14" s="4">
        <f>'a16'!AR15</f>
        <v>-13036.082571645538</v>
      </c>
      <c r="DB14" s="4">
        <f>'a15'!FU14</f>
        <v>122054.64413444015</v>
      </c>
      <c r="DC14" s="4">
        <f>'a9'!AS14</f>
        <v>596.47922011379751</v>
      </c>
      <c r="DD14" s="4">
        <f t="shared" si="40"/>
        <v>209845.6828147303</v>
      </c>
      <c r="DE14" s="6">
        <f t="shared" si="41"/>
        <v>0.28771216444618408</v>
      </c>
      <c r="DF14" s="6">
        <f t="shared" si="42"/>
        <v>12.254127695830222</v>
      </c>
      <c r="DG14" s="6">
        <f t="shared" si="43"/>
        <v>0.42556669688678389</v>
      </c>
    </row>
    <row r="15" spans="1:111">
      <c r="A15" s="1">
        <v>1990</v>
      </c>
      <c r="B15" s="4">
        <f>'a7'!D16</f>
        <v>70887.624770061811</v>
      </c>
      <c r="C15" s="4">
        <f>'a8'!C14</f>
        <v>1381.9222597496716</v>
      </c>
      <c r="D15" s="4">
        <f>'a13'!G16</f>
        <v>11841.312653868641</v>
      </c>
      <c r="E15" s="4">
        <f>'a16'!D16</f>
        <v>-13370.430071975527</v>
      </c>
      <c r="F15" s="4">
        <f>'a15'!Q15</f>
        <v>121473.88683695397</v>
      </c>
      <c r="G15" s="4">
        <f>'a9'!E15</f>
        <v>751.33866408937854</v>
      </c>
      <c r="H15" s="4">
        <f t="shared" si="0"/>
        <v>191462.97778456917</v>
      </c>
      <c r="I15" s="6">
        <f t="shared" si="1"/>
        <v>0.2486509884276295</v>
      </c>
      <c r="J15" s="6">
        <f t="shared" si="2"/>
        <v>12.162449741416946</v>
      </c>
      <c r="K15" s="6">
        <f t="shared" si="3"/>
        <v>0.37439530879024441</v>
      </c>
      <c r="L15" s="4">
        <f>'a7'!G16</f>
        <v>59539.150074129495</v>
      </c>
      <c r="M15" s="4">
        <f>'a8'!E14</f>
        <v>625.25113965443188</v>
      </c>
      <c r="N15" s="4">
        <f>'a13'!K16</f>
        <v>11391.48443395196</v>
      </c>
      <c r="O15" s="4">
        <f>'a16'!H16</f>
        <v>-10327.29966961042</v>
      </c>
      <c r="P15" s="4">
        <f>'a15'!AG15</f>
        <v>95790.2450646793</v>
      </c>
      <c r="Q15" s="4">
        <f>'a9'!I15</f>
        <v>672.09854507191994</v>
      </c>
      <c r="R15" s="4">
        <f t="shared" si="4"/>
        <v>156346.73249773282</v>
      </c>
      <c r="S15" s="6">
        <f t="shared" si="5"/>
        <v>0.17403292563386291</v>
      </c>
      <c r="T15" s="6">
        <f t="shared" si="6"/>
        <v>11.959831464028227</v>
      </c>
      <c r="U15" s="6">
        <f t="shared" si="7"/>
        <v>0.26130096049172929</v>
      </c>
      <c r="V15" s="4">
        <f>'a7'!J16</f>
        <v>41333.087942087666</v>
      </c>
      <c r="W15" s="4">
        <f>'a8'!G14</f>
        <v>529.12487347013894</v>
      </c>
      <c r="X15" s="4">
        <f>'a13'!O16</f>
        <v>106.52786907987382</v>
      </c>
      <c r="Y15" s="4">
        <f>'a16'!L16</f>
        <v>-8955.4661198136837</v>
      </c>
      <c r="Z15" s="4">
        <f>'a15'!AW15</f>
        <v>103255.82513233817</v>
      </c>
      <c r="AA15" s="4">
        <f>'a9'!M15</f>
        <v>496.93389789945257</v>
      </c>
      <c r="AB15" s="4">
        <f t="shared" si="8"/>
        <v>135772.1657992627</v>
      </c>
      <c r="AC15" s="6">
        <f t="shared" si="9"/>
        <v>0.1303142906453871</v>
      </c>
      <c r="AD15" s="6">
        <f t="shared" si="10"/>
        <v>11.818733508439275</v>
      </c>
      <c r="AE15" s="6">
        <f t="shared" si="11"/>
        <v>0.18254507756132884</v>
      </c>
      <c r="AF15" s="4">
        <f>'a7'!M16</f>
        <v>56642.25751852653</v>
      </c>
      <c r="AG15" s="4">
        <f>'a8'!I14</f>
        <v>978.63586288553699</v>
      </c>
      <c r="AH15" s="4">
        <f>'a13'!S16</f>
        <v>10506.740337269803</v>
      </c>
      <c r="AI15" s="4">
        <f>'a16'!P16</f>
        <v>-10331.275739071127</v>
      </c>
      <c r="AJ15" s="4">
        <f>'a15'!BM15</f>
        <v>101145.17459815997</v>
      </c>
      <c r="AK15" s="4">
        <f>'a9'!Q15</f>
        <v>733.34982672824333</v>
      </c>
      <c r="AL15" s="4">
        <f t="shared" si="12"/>
        <v>158208.18275104245</v>
      </c>
      <c r="AM15" s="6">
        <f t="shared" si="13"/>
        <v>0.17798829759217982</v>
      </c>
      <c r="AN15" s="6">
        <f t="shared" si="14"/>
        <v>11.971667057068075</v>
      </c>
      <c r="AO15" s="6">
        <f t="shared" si="15"/>
        <v>0.26790716946171317</v>
      </c>
      <c r="AP15" s="4">
        <f>'a7'!P16</f>
        <v>48047.979074681556</v>
      </c>
      <c r="AQ15" s="4">
        <f>'a8'!K14</f>
        <v>636.35233653446028</v>
      </c>
      <c r="AR15" s="4">
        <f>'a13'!W16</f>
        <v>24019.111815110031</v>
      </c>
      <c r="AS15" s="4">
        <f>'a16'!T16</f>
        <v>-9837.2456561519793</v>
      </c>
      <c r="AT15" s="4">
        <f>'a15'!CC15</f>
        <v>119961.07200674288</v>
      </c>
      <c r="AU15" s="4">
        <f>'a9'!U15</f>
        <v>743.94411010110616</v>
      </c>
      <c r="AV15" s="4">
        <f t="shared" si="16"/>
        <v>182083.32546681582</v>
      </c>
      <c r="AW15" s="6">
        <f t="shared" si="17"/>
        <v>0.22872028456356408</v>
      </c>
      <c r="AX15" s="6">
        <f t="shared" si="18"/>
        <v>12.112219693520984</v>
      </c>
      <c r="AY15" s="6">
        <f t="shared" si="19"/>
        <v>0.34635867455858216</v>
      </c>
      <c r="AZ15" s="4">
        <f>'a7'!S16</f>
        <v>60253.657789225246</v>
      </c>
      <c r="BA15" s="4">
        <f>'a8'!M14</f>
        <v>1512.6513044330802</v>
      </c>
      <c r="BB15" s="4">
        <f>'a13'!AA16</f>
        <v>9418.996319019303</v>
      </c>
      <c r="BC15" s="4">
        <f>'a16'!X16</f>
        <v>-11097.86540339963</v>
      </c>
      <c r="BD15" s="4">
        <f>'a15'!CS15</f>
        <v>117935.89513871555</v>
      </c>
      <c r="BE15" s="4">
        <f>'a9'!Y15</f>
        <v>397.45742960702069</v>
      </c>
      <c r="BF15" s="4">
        <f t="shared" si="20"/>
        <v>177625.87771838653</v>
      </c>
      <c r="BG15" s="6">
        <f t="shared" si="21"/>
        <v>0.21924871055912715</v>
      </c>
      <c r="BH15" s="6">
        <f t="shared" si="22"/>
        <v>12.087434806799644</v>
      </c>
      <c r="BI15" s="6">
        <f t="shared" si="23"/>
        <v>0.33252462835343677</v>
      </c>
      <c r="BJ15" s="4">
        <f>'a7'!V16</f>
        <v>69207.811471671259</v>
      </c>
      <c r="BK15" s="4">
        <f>'a8'!O14</f>
        <v>1705.4474082327683</v>
      </c>
      <c r="BL15" s="4">
        <f>'a13'!AE16</f>
        <v>6248.1241069737134</v>
      </c>
      <c r="BM15" s="4">
        <f>'a16'!AB16</f>
        <v>-13361.69885236192</v>
      </c>
      <c r="BN15" s="4">
        <f>'a15'!DI15</f>
        <v>130680.27463153511</v>
      </c>
      <c r="BO15" s="4">
        <f>'a9'!AC15</f>
        <v>553.3914432379338</v>
      </c>
      <c r="BP15" s="4">
        <f t="shared" si="24"/>
        <v>193926.567322813</v>
      </c>
      <c r="BQ15" s="6">
        <f t="shared" si="25"/>
        <v>0.2538858384909321</v>
      </c>
      <c r="BR15" s="6">
        <f t="shared" si="26"/>
        <v>12.175234847434512</v>
      </c>
      <c r="BS15" s="6">
        <f t="shared" si="27"/>
        <v>0.38153150228482241</v>
      </c>
      <c r="BT15" s="4">
        <f>'a7'!Y16</f>
        <v>60818.457402202417</v>
      </c>
      <c r="BU15" s="4">
        <f>'a8'!Q14</f>
        <v>769.84244012009901</v>
      </c>
      <c r="BV15" s="4">
        <f>'a13'!AI16</f>
        <v>7667.8500197697786</v>
      </c>
      <c r="BW15" s="4">
        <f>'a16'!AF16</f>
        <v>-12138.290396134349</v>
      </c>
      <c r="BX15" s="4">
        <f>'a15'!DY15</f>
        <v>144267.4137037578</v>
      </c>
      <c r="BY15" s="4">
        <f>'a9'!AG15</f>
        <v>593.90764750399228</v>
      </c>
      <c r="BZ15" s="4">
        <f t="shared" si="28"/>
        <v>200791.36552221174</v>
      </c>
      <c r="CA15" s="6">
        <f t="shared" si="29"/>
        <v>0.26847276083770383</v>
      </c>
      <c r="CB15" s="6">
        <f t="shared" si="30"/>
        <v>12.210021665487776</v>
      </c>
      <c r="CC15" s="6">
        <f t="shared" si="31"/>
        <v>0.40094827241936126</v>
      </c>
      <c r="CD15" s="4">
        <f>'a7'!AB16</f>
        <v>79091.85721926672</v>
      </c>
      <c r="CE15" s="4">
        <f>'a8'!S14</f>
        <v>1078.6651543523196</v>
      </c>
      <c r="CF15" s="4">
        <f>'a13'!AM16</f>
        <v>30719.692538759798</v>
      </c>
      <c r="CG15" s="4">
        <f>'a16'!AJ16</f>
        <v>-14987.064832001499</v>
      </c>
      <c r="CH15" s="4">
        <f>'a15'!EO15</f>
        <v>132808.58124201384</v>
      </c>
      <c r="CI15" s="4">
        <f>'a9'!AK15</f>
        <v>1815.9680151469593</v>
      </c>
      <c r="CJ15" s="4">
        <f t="shared" si="32"/>
        <v>226895.76330724423</v>
      </c>
      <c r="CK15" s="6">
        <f t="shared" si="33"/>
        <v>0.32394166354089771</v>
      </c>
      <c r="CL15" s="6">
        <f t="shared" si="34"/>
        <v>12.332245998523288</v>
      </c>
      <c r="CM15" s="6">
        <f t="shared" si="35"/>
        <v>0.46916956750200023</v>
      </c>
      <c r="CN15" s="4">
        <f>'a7'!AE16</f>
        <v>125421.34588906141</v>
      </c>
      <c r="CO15" s="4">
        <f>'a8'!U14</f>
        <v>1487.9573967692759</v>
      </c>
      <c r="CP15" s="4">
        <f>'a13'!AQ16</f>
        <v>49574.999443553184</v>
      </c>
      <c r="CQ15" s="4">
        <f>'a16'!AN16</f>
        <v>-21106.429991806297</v>
      </c>
      <c r="CR15" s="4">
        <f>'a15'!FE15</f>
        <v>109593.02329289867</v>
      </c>
      <c r="CS15" s="4">
        <f>'a9'!AO15</f>
        <v>3009.3880690276546</v>
      </c>
      <c r="CT15" s="4">
        <f t="shared" si="36"/>
        <v>261961.50796144854</v>
      </c>
      <c r="CU15" s="6">
        <f t="shared" si="37"/>
        <v>0.39845241818295041</v>
      </c>
      <c r="CV15" s="6">
        <f t="shared" si="38"/>
        <v>12.475952855772318</v>
      </c>
      <c r="CW15" s="6">
        <f t="shared" si="39"/>
        <v>0.54938164696523095</v>
      </c>
      <c r="CX15" s="4">
        <f>'a7'!AH16</f>
        <v>63995.108305886402</v>
      </c>
      <c r="CY15" s="4">
        <f>'a8'!W14</f>
        <v>781.8691411073321</v>
      </c>
      <c r="CZ15" s="4">
        <f>'a13'!AU16</f>
        <v>35150.327566678257</v>
      </c>
      <c r="DA15" s="4">
        <f>'a16'!AR16</f>
        <v>-13620.097493201176</v>
      </c>
      <c r="DB15" s="4">
        <f>'a15'!FU15</f>
        <v>129373.59794971954</v>
      </c>
      <c r="DC15" s="4">
        <f>'a9'!AS15</f>
        <v>542.42354480712174</v>
      </c>
      <c r="DD15" s="4">
        <f t="shared" si="40"/>
        <v>215138.38192538323</v>
      </c>
      <c r="DE15" s="6">
        <f t="shared" si="41"/>
        <v>0.29895855344254002</v>
      </c>
      <c r="DF15" s="6">
        <f t="shared" si="42"/>
        <v>12.279036736926679</v>
      </c>
      <c r="DG15" s="6">
        <f t="shared" si="43"/>
        <v>0.43947004166816428</v>
      </c>
    </row>
    <row r="16" spans="1:111">
      <c r="A16" s="1">
        <v>1991</v>
      </c>
      <c r="B16" s="4">
        <f>'a7'!D17</f>
        <v>71494.880770056596</v>
      </c>
      <c r="C16" s="4">
        <f>'a8'!C15</f>
        <v>1383.9005158106559</v>
      </c>
      <c r="D16" s="4">
        <f>'a13'!G17</f>
        <v>6850.1709102021123</v>
      </c>
      <c r="E16" s="4">
        <f>'a16'!D17</f>
        <v>-13550.921130862509</v>
      </c>
      <c r="F16" s="4">
        <f>'a15'!Q16</f>
        <v>122486.9597576024</v>
      </c>
      <c r="G16" s="4">
        <f>'a9'!E16</f>
        <v>732.39425439349691</v>
      </c>
      <c r="H16" s="4">
        <f t="shared" si="0"/>
        <v>187932.59656841576</v>
      </c>
      <c r="I16" s="6">
        <f t="shared" si="1"/>
        <v>0.24114932630170685</v>
      </c>
      <c r="J16" s="6">
        <f t="shared" si="2"/>
        <v>12.143838648633832</v>
      </c>
      <c r="K16" s="6">
        <f t="shared" si="3"/>
        <v>0.36400725576484289</v>
      </c>
      <c r="L16" s="4">
        <f>'a7'!G17</f>
        <v>60093.781700492029</v>
      </c>
      <c r="M16" s="4">
        <f>'a8'!E15</f>
        <v>629.69684841040362</v>
      </c>
      <c r="N16" s="4">
        <f>'a13'!K17</f>
        <v>8895.142832797037</v>
      </c>
      <c r="O16" s="4">
        <f>'a16'!H17</f>
        <v>-10577.267122756342</v>
      </c>
      <c r="P16" s="4">
        <f>'a15'!AG16</f>
        <v>97479.534091593552</v>
      </c>
      <c r="Q16" s="4">
        <f>'a9'!I16</f>
        <v>591.93552607416177</v>
      </c>
      <c r="R16" s="4">
        <f t="shared" si="4"/>
        <v>155928.95282446253</v>
      </c>
      <c r="S16" s="6">
        <f t="shared" si="5"/>
        <v>0.17314519092192523</v>
      </c>
      <c r="T16" s="6">
        <f t="shared" si="6"/>
        <v>11.957155751879235</v>
      </c>
      <c r="U16" s="6">
        <f t="shared" si="7"/>
        <v>0.25980747270955779</v>
      </c>
      <c r="V16" s="4">
        <f>'a7'!J17</f>
        <v>43016.361251524519</v>
      </c>
      <c r="W16" s="4">
        <f>'a8'!G15</f>
        <v>529.26692695349357</v>
      </c>
      <c r="X16" s="4">
        <f>'a13'!O17</f>
        <v>80.33522843259064</v>
      </c>
      <c r="Y16" s="4">
        <f>'a16'!L17</f>
        <v>-9388.4103113378515</v>
      </c>
      <c r="Z16" s="4">
        <f>'a15'!AW16</f>
        <v>105443.03043894489</v>
      </c>
      <c r="AA16" s="4">
        <f>'a9'!M16</f>
        <v>479.314905215571</v>
      </c>
      <c r="AB16" s="4">
        <f t="shared" si="8"/>
        <v>139201.26862930207</v>
      </c>
      <c r="AC16" s="6">
        <f t="shared" si="9"/>
        <v>0.13760074761731389</v>
      </c>
      <c r="AD16" s="6">
        <f t="shared" si="10"/>
        <v>11.843676140557177</v>
      </c>
      <c r="AE16" s="6">
        <f t="shared" si="11"/>
        <v>0.19646717166151695</v>
      </c>
      <c r="AF16" s="4">
        <f>'a7'!M17</f>
        <v>57407.409431357781</v>
      </c>
      <c r="AG16" s="4">
        <f>'a8'!I15</f>
        <v>978.17521686527084</v>
      </c>
      <c r="AH16" s="4">
        <f>'a13'!S17</f>
        <v>9034.1994766725275</v>
      </c>
      <c r="AI16" s="4">
        <f>'a16'!P17</f>
        <v>-10576.904265644733</v>
      </c>
      <c r="AJ16" s="4">
        <f>'a15'!BM16</f>
        <v>102581.5017304767</v>
      </c>
      <c r="AK16" s="4">
        <f>'a9'!Q16</f>
        <v>729.72863899712013</v>
      </c>
      <c r="AL16" s="4">
        <f t="shared" si="12"/>
        <v>158694.65295073041</v>
      </c>
      <c r="AM16" s="6">
        <f t="shared" si="13"/>
        <v>0.17902199192968973</v>
      </c>
      <c r="AN16" s="6">
        <f t="shared" si="14"/>
        <v>11.974737213134853</v>
      </c>
      <c r="AO16" s="6">
        <f t="shared" si="15"/>
        <v>0.26962082187264991</v>
      </c>
      <c r="AP16" s="4">
        <f>'a7'!P17</f>
        <v>48643.515606243302</v>
      </c>
      <c r="AQ16" s="4">
        <f>'a8'!K15</f>
        <v>626.36892459027831</v>
      </c>
      <c r="AR16" s="4">
        <f>'a13'!W17</f>
        <v>21415.917579215446</v>
      </c>
      <c r="AS16" s="4">
        <f>'a16'!T17</f>
        <v>-10238.040079582295</v>
      </c>
      <c r="AT16" s="4">
        <f>'a15'!CC16</f>
        <v>120545.52650730308</v>
      </c>
      <c r="AU16" s="4">
        <f>'a9'!U16</f>
        <v>701.61764391153918</v>
      </c>
      <c r="AV16" s="4">
        <f t="shared" si="16"/>
        <v>180291.67089385827</v>
      </c>
      <c r="AW16" s="6">
        <f t="shared" si="17"/>
        <v>0.22491322055835281</v>
      </c>
      <c r="AX16" s="6">
        <f t="shared" si="18"/>
        <v>12.102331212305481</v>
      </c>
      <c r="AY16" s="6">
        <f t="shared" si="19"/>
        <v>0.34083927446722739</v>
      </c>
      <c r="AZ16" s="4">
        <f>'a7'!S17</f>
        <v>60895.554741803062</v>
      </c>
      <c r="BA16" s="4">
        <f>'a8'!M15</f>
        <v>1538.3317985860704</v>
      </c>
      <c r="BB16" s="4">
        <f>'a13'!AA17</f>
        <v>7719.0403387875949</v>
      </c>
      <c r="BC16" s="4">
        <f>'a16'!X17</f>
        <v>-11217.737704859237</v>
      </c>
      <c r="BD16" s="4">
        <f>'a15'!CS16</f>
        <v>118875.87720216862</v>
      </c>
      <c r="BE16" s="4">
        <f>'a9'!Y16</f>
        <v>367.73296958561588</v>
      </c>
      <c r="BF16" s="4">
        <f t="shared" si="20"/>
        <v>177443.33340690049</v>
      </c>
      <c r="BG16" s="6">
        <f t="shared" si="21"/>
        <v>0.21886082447432936</v>
      </c>
      <c r="BH16" s="6">
        <f t="shared" si="22"/>
        <v>12.086406588515157</v>
      </c>
      <c r="BI16" s="6">
        <f t="shared" si="23"/>
        <v>0.33195071331333603</v>
      </c>
      <c r="BJ16" s="4">
        <f>'a7'!V17</f>
        <v>70019.928453897854</v>
      </c>
      <c r="BK16" s="4">
        <f>'a8'!O15</f>
        <v>1706.2084975663665</v>
      </c>
      <c r="BL16" s="4">
        <f>'a13'!AE17</f>
        <v>4927.8649079674533</v>
      </c>
      <c r="BM16" s="4">
        <f>'a16'!AB17</f>
        <v>-13431.866949072592</v>
      </c>
      <c r="BN16" s="4">
        <f>'a15'!DI16</f>
        <v>131959.14822168686</v>
      </c>
      <c r="BO16" s="4">
        <f>'a9'!AC16</f>
        <v>549.28978313283574</v>
      </c>
      <c r="BP16" s="4">
        <f t="shared" si="24"/>
        <v>194631.99334891309</v>
      </c>
      <c r="BQ16" s="6">
        <f t="shared" si="25"/>
        <v>0.25538478927800912</v>
      </c>
      <c r="BR16" s="6">
        <f t="shared" si="26"/>
        <v>12.178865840919329</v>
      </c>
      <c r="BS16" s="6">
        <f t="shared" si="27"/>
        <v>0.3835581942848425</v>
      </c>
      <c r="BT16" s="4">
        <f>'a7'!Y17</f>
        <v>60907.314681634169</v>
      </c>
      <c r="BU16" s="4">
        <f>'a8'!Q15</f>
        <v>773.24883471941337</v>
      </c>
      <c r="BV16" s="4">
        <f>'a13'!AI17</f>
        <v>5745.9542314136079</v>
      </c>
      <c r="BW16" s="4">
        <f>'a16'!AF17</f>
        <v>-12067.356906544977</v>
      </c>
      <c r="BX16" s="4">
        <f>'a15'!DY16</f>
        <v>145488.6944102913</v>
      </c>
      <c r="BY16" s="4">
        <f>'a9'!AG16</f>
        <v>594.8327303960848</v>
      </c>
      <c r="BZ16" s="4">
        <f t="shared" si="28"/>
        <v>200253.02252111741</v>
      </c>
      <c r="CA16" s="6">
        <f t="shared" si="29"/>
        <v>0.26732884264451079</v>
      </c>
      <c r="CB16" s="6">
        <f t="shared" si="30"/>
        <v>12.207336958555111</v>
      </c>
      <c r="CC16" s="6">
        <f t="shared" si="31"/>
        <v>0.39944976406742305</v>
      </c>
      <c r="CD16" s="4">
        <f>'a7'!AB17</f>
        <v>80249.283693339967</v>
      </c>
      <c r="CE16" s="4">
        <f>'a8'!S15</f>
        <v>1077.0778876906952</v>
      </c>
      <c r="CF16" s="4">
        <f>'a13'!AM17</f>
        <v>22980.722999658141</v>
      </c>
      <c r="CG16" s="4">
        <f>'a16'!AJ17</f>
        <v>-15401.593492024467</v>
      </c>
      <c r="CH16" s="4">
        <f>'a15'!EO16</f>
        <v>133239.95906926604</v>
      </c>
      <c r="CI16" s="4">
        <f>'a9'!AK16</f>
        <v>1875.3948124943927</v>
      </c>
      <c r="CJ16" s="4">
        <f t="shared" si="32"/>
        <v>220270.05534543598</v>
      </c>
      <c r="CK16" s="6">
        <f t="shared" si="33"/>
        <v>0.30986278099781733</v>
      </c>
      <c r="CL16" s="6">
        <f t="shared" si="34"/>
        <v>12.302609596839968</v>
      </c>
      <c r="CM16" s="6">
        <f t="shared" si="35"/>
        <v>0.45262757742349491</v>
      </c>
      <c r="CN16" s="4">
        <f>'a7'!AE17</f>
        <v>125025.74927496986</v>
      </c>
      <c r="CO16" s="4">
        <f>'a8'!U15</f>
        <v>1453.5321061633927</v>
      </c>
      <c r="CP16" s="4">
        <f>'a13'!AQ17</f>
        <v>33298.355013462824</v>
      </c>
      <c r="CQ16" s="4">
        <f>'a16'!AN17</f>
        <v>-21755.375322234155</v>
      </c>
      <c r="CR16" s="4">
        <f>'a15'!FE16</f>
        <v>110479.89111411382</v>
      </c>
      <c r="CS16" s="4">
        <f>'a9'!AO16</f>
        <v>2957.7074657127014</v>
      </c>
      <c r="CT16" s="4">
        <f t="shared" si="36"/>
        <v>245544.44472076304</v>
      </c>
      <c r="CU16" s="6">
        <f t="shared" si="37"/>
        <v>0.36356800939218725</v>
      </c>
      <c r="CV16" s="6">
        <f t="shared" si="38"/>
        <v>12.411233247390507</v>
      </c>
      <c r="CW16" s="6">
        <f t="shared" si="39"/>
        <v>0.5132574531047045</v>
      </c>
      <c r="CX16" s="4">
        <f>'a7'!AH17</f>
        <v>64749.790072698721</v>
      </c>
      <c r="CY16" s="4">
        <f>'a8'!W15</f>
        <v>771.53655521228814</v>
      </c>
      <c r="CZ16" s="4">
        <f>'a13'!AU17</f>
        <v>30862.672236789742</v>
      </c>
      <c r="DA16" s="4">
        <f>'a16'!AR17</f>
        <v>-14161.446647702189</v>
      </c>
      <c r="DB16" s="4">
        <f>'a15'!FU16</f>
        <v>129601.56310301935</v>
      </c>
      <c r="DC16" s="4">
        <f>'a9'!AS16</f>
        <v>543.22075196540607</v>
      </c>
      <c r="DD16" s="4">
        <f t="shared" si="40"/>
        <v>211280.89456805249</v>
      </c>
      <c r="DE16" s="6">
        <f t="shared" si="41"/>
        <v>0.29076182763930147</v>
      </c>
      <c r="DF16" s="6">
        <f t="shared" si="42"/>
        <v>12.260943781002435</v>
      </c>
      <c r="DG16" s="6">
        <f t="shared" si="43"/>
        <v>0.42937119429162424</v>
      </c>
    </row>
    <row r="17" spans="1:111">
      <c r="A17" s="1">
        <v>1992</v>
      </c>
      <c r="B17" s="4">
        <f>'a7'!D18</f>
        <v>71742.485636170459</v>
      </c>
      <c r="C17" s="4">
        <f>'a8'!C16</f>
        <v>1361.8709409633634</v>
      </c>
      <c r="D17" s="4">
        <f>'a13'!G18</f>
        <v>6495.54826321982</v>
      </c>
      <c r="E17" s="4">
        <f>'a16'!D18</f>
        <v>-14703.699293597272</v>
      </c>
      <c r="F17" s="4">
        <f>'a15'!Q17</f>
        <v>124076.09374672137</v>
      </c>
      <c r="G17" s="4">
        <f>'a9'!E17</f>
        <v>744.81183213300335</v>
      </c>
      <c r="H17" s="4">
        <f t="shared" si="0"/>
        <v>188227.48746134472</v>
      </c>
      <c r="I17" s="6">
        <f t="shared" si="1"/>
        <v>0.24177593620792401</v>
      </c>
      <c r="J17" s="6">
        <f t="shared" si="2"/>
        <v>12.14540654999211</v>
      </c>
      <c r="K17" s="6">
        <f t="shared" si="3"/>
        <v>0.36488240278808332</v>
      </c>
      <c r="L17" s="4">
        <f>'a7'!G18</f>
        <v>60786.852126065962</v>
      </c>
      <c r="M17" s="4">
        <f>'a8'!E16</f>
        <v>624.02065818665108</v>
      </c>
      <c r="N17" s="4">
        <f>'a13'!K18</f>
        <v>7611.2111507683267</v>
      </c>
      <c r="O17" s="4">
        <f>'a16'!H18</f>
        <v>-11272.591086958633</v>
      </c>
      <c r="P17" s="4">
        <f>'a15'!AG17</f>
        <v>99093.896140835903</v>
      </c>
      <c r="Q17" s="4">
        <f>'a9'!I17</f>
        <v>589.28921865710629</v>
      </c>
      <c r="R17" s="4">
        <f t="shared" si="4"/>
        <v>156254.0997702411</v>
      </c>
      <c r="S17" s="6">
        <f t="shared" si="5"/>
        <v>0.17383609152986698</v>
      </c>
      <c r="T17" s="6">
        <f t="shared" si="6"/>
        <v>11.959238805783967</v>
      </c>
      <c r="U17" s="6">
        <f t="shared" si="7"/>
        <v>0.26097015964413472</v>
      </c>
      <c r="V17" s="4">
        <f>'a7'!J18</f>
        <v>43721.861695215819</v>
      </c>
      <c r="W17" s="4">
        <f>'a8'!G16</f>
        <v>512.12670167473073</v>
      </c>
      <c r="X17" s="4">
        <f>'a13'!O18</f>
        <v>74.912348943800737</v>
      </c>
      <c r="Y17" s="4">
        <f>'a16'!L18</f>
        <v>-10600.60890393113</v>
      </c>
      <c r="Z17" s="4">
        <f>'a15'!AW17</f>
        <v>109946.52707853324</v>
      </c>
      <c r="AA17" s="4">
        <f>'a9'!M17</f>
        <v>482.69127542873338</v>
      </c>
      <c r="AB17" s="4">
        <f t="shared" si="8"/>
        <v>143172.12764500771</v>
      </c>
      <c r="AC17" s="6">
        <f t="shared" si="9"/>
        <v>0.14603837541490158</v>
      </c>
      <c r="AD17" s="6">
        <f t="shared" si="10"/>
        <v>11.871802875213481</v>
      </c>
      <c r="AE17" s="6">
        <f t="shared" si="11"/>
        <v>0.21216651905857992</v>
      </c>
      <c r="AF17" s="4">
        <f>'a7'!M18</f>
        <v>57646.356358305122</v>
      </c>
      <c r="AG17" s="4">
        <f>'a8'!I16</f>
        <v>961.44329605384087</v>
      </c>
      <c r="AH17" s="4">
        <f>'a13'!S18</f>
        <v>6530.9334441290957</v>
      </c>
      <c r="AI17" s="4">
        <f>'a16'!P18</f>
        <v>-11500.577595664881</v>
      </c>
      <c r="AJ17" s="4">
        <f>'a15'!BM17</f>
        <v>102844.5488354892</v>
      </c>
      <c r="AK17" s="4">
        <f>'a9'!Q17</f>
        <v>745.18119304150969</v>
      </c>
      <c r="AL17" s="4">
        <f t="shared" si="12"/>
        <v>155737.52314527088</v>
      </c>
      <c r="AM17" s="6">
        <f t="shared" si="13"/>
        <v>0.17273842443234649</v>
      </c>
      <c r="AN17" s="6">
        <f t="shared" si="14"/>
        <v>11.955927325224305</v>
      </c>
      <c r="AO17" s="6">
        <f t="shared" si="15"/>
        <v>0.25912180844588806</v>
      </c>
      <c r="AP17" s="4">
        <f>'a7'!P18</f>
        <v>49025.491865620672</v>
      </c>
      <c r="AQ17" s="4">
        <f>'a8'!K16</f>
        <v>609.5270684822375</v>
      </c>
      <c r="AR17" s="4">
        <f>'a13'!W18</f>
        <v>16697.214757737533</v>
      </c>
      <c r="AS17" s="4">
        <f>'a16'!T18</f>
        <v>-11084.18776298816</v>
      </c>
      <c r="AT17" s="4">
        <f>'a15'!CC17</f>
        <v>122558.29308588186</v>
      </c>
      <c r="AU17" s="4">
        <f>'a9'!U17</f>
        <v>726.8232853329132</v>
      </c>
      <c r="AV17" s="4">
        <f t="shared" si="16"/>
        <v>177079.51572940123</v>
      </c>
      <c r="AW17" s="6">
        <f t="shared" si="17"/>
        <v>0.21808775292059754</v>
      </c>
      <c r="AX17" s="6">
        <f t="shared" si="18"/>
        <v>12.084354152086302</v>
      </c>
      <c r="AY17" s="6">
        <f t="shared" si="19"/>
        <v>0.33080511596971562</v>
      </c>
      <c r="AZ17" s="4">
        <f>'a7'!S18</f>
        <v>61417.35384338419</v>
      </c>
      <c r="BA17" s="4">
        <f>'a8'!M16</f>
        <v>1537.4099333193624</v>
      </c>
      <c r="BB17" s="4">
        <f>'a13'!AA18</f>
        <v>6245.3548697731876</v>
      </c>
      <c r="BC17" s="4">
        <f>'a16'!X18</f>
        <v>-12139.748906614661</v>
      </c>
      <c r="BD17" s="4">
        <f>'a15'!CS17</f>
        <v>121756.38421883843</v>
      </c>
      <c r="BE17" s="4">
        <f>'a9'!Y17</f>
        <v>369.2540898494405</v>
      </c>
      <c r="BF17" s="4">
        <f t="shared" si="20"/>
        <v>178447.49986885107</v>
      </c>
      <c r="BG17" s="6">
        <f t="shared" si="21"/>
        <v>0.22099456501239623</v>
      </c>
      <c r="BH17" s="6">
        <f t="shared" si="22"/>
        <v>12.09204971855875</v>
      </c>
      <c r="BI17" s="6">
        <f t="shared" si="23"/>
        <v>0.33510050869640268</v>
      </c>
      <c r="BJ17" s="4">
        <f>'a7'!V18</f>
        <v>70280.419269206381</v>
      </c>
      <c r="BK17" s="4">
        <f>'a8'!O16</f>
        <v>1675.9039386769364</v>
      </c>
      <c r="BL17" s="4">
        <f>'a13'!AE18</f>
        <v>4286.5307880316468</v>
      </c>
      <c r="BM17" s="4">
        <f>'a16'!AB18</f>
        <v>-14715.635357957461</v>
      </c>
      <c r="BN17" s="4">
        <f>'a15'!DI17</f>
        <v>133188.43032074277</v>
      </c>
      <c r="BO17" s="4">
        <f>'a9'!AC17</f>
        <v>551.10407188229942</v>
      </c>
      <c r="BP17" s="4">
        <f t="shared" si="24"/>
        <v>194164.54488681795</v>
      </c>
      <c r="BQ17" s="6">
        <f t="shared" si="25"/>
        <v>0.25439151398867915</v>
      </c>
      <c r="BR17" s="6">
        <f t="shared" si="26"/>
        <v>12.176461248072638</v>
      </c>
      <c r="BS17" s="6">
        <f t="shared" si="27"/>
        <v>0.38221603569764812</v>
      </c>
      <c r="BT17" s="4">
        <f>'a7'!Y18</f>
        <v>60948.74668483287</v>
      </c>
      <c r="BU17" s="4">
        <f>'a8'!Q16</f>
        <v>760.32026918572933</v>
      </c>
      <c r="BV17" s="4">
        <f>'a13'!AI18</f>
        <v>5104.8210951088413</v>
      </c>
      <c r="BW17" s="4">
        <f>'a16'!AF18</f>
        <v>-13213.098981824085</v>
      </c>
      <c r="BX17" s="4">
        <f>'a15'!DY17</f>
        <v>146077.21833985273</v>
      </c>
      <c r="BY17" s="4">
        <f>'a9'!AG17</f>
        <v>599.49398233669092</v>
      </c>
      <c r="BZ17" s="4">
        <f t="shared" si="28"/>
        <v>199078.51342481939</v>
      </c>
      <c r="CA17" s="6">
        <f t="shared" si="29"/>
        <v>0.26483314321014478</v>
      </c>
      <c r="CB17" s="6">
        <f t="shared" si="30"/>
        <v>12.201454565719471</v>
      </c>
      <c r="CC17" s="6">
        <f t="shared" si="31"/>
        <v>0.39616642066545454</v>
      </c>
      <c r="CD17" s="4">
        <f>'a7'!AB18</f>
        <v>80079.084059183559</v>
      </c>
      <c r="CE17" s="4">
        <f>'a8'!S16</f>
        <v>1060.7622547921055</v>
      </c>
      <c r="CF17" s="4">
        <f>'a13'!AM18</f>
        <v>21096.380858684057</v>
      </c>
      <c r="CG17" s="4">
        <f>'a16'!AJ18</f>
        <v>-15947.726458489205</v>
      </c>
      <c r="CH17" s="4">
        <f>'a15'!EO17</f>
        <v>134420.71847817674</v>
      </c>
      <c r="CI17" s="4">
        <f>'a9'!AK17</f>
        <v>2074.1276531291974</v>
      </c>
      <c r="CJ17" s="4">
        <f t="shared" si="32"/>
        <v>218635.09153921806</v>
      </c>
      <c r="CK17" s="6">
        <f t="shared" si="33"/>
        <v>0.30638866720913061</v>
      </c>
      <c r="CL17" s="6">
        <f t="shared" si="34"/>
        <v>12.295159370382958</v>
      </c>
      <c r="CM17" s="6">
        <f t="shared" si="35"/>
        <v>0.44846912480662943</v>
      </c>
      <c r="CN17" s="4">
        <f>'a7'!AE18</f>
        <v>124557.86364575609</v>
      </c>
      <c r="CO17" s="4">
        <f>'a8'!U16</f>
        <v>1401.2379817918829</v>
      </c>
      <c r="CP17" s="4">
        <f>'a13'!AQ18</f>
        <v>28032.04600022778</v>
      </c>
      <c r="CQ17" s="4">
        <f>'a16'!AN18</f>
        <v>-23319.342657427351</v>
      </c>
      <c r="CR17" s="4">
        <f>'a15'!FE17</f>
        <v>111889.3523362054</v>
      </c>
      <c r="CS17" s="4">
        <f>'a9'!AO17</f>
        <v>3049.4099220485673</v>
      </c>
      <c r="CT17" s="4">
        <f t="shared" si="36"/>
        <v>239511.74738450523</v>
      </c>
      <c r="CU17" s="6">
        <f t="shared" si="37"/>
        <v>0.35074920758192041</v>
      </c>
      <c r="CV17" s="6">
        <f t="shared" si="38"/>
        <v>12.386357744252365</v>
      </c>
      <c r="CW17" s="6">
        <f t="shared" si="39"/>
        <v>0.4993728280241711</v>
      </c>
      <c r="CX17" s="4">
        <f>'a7'!AH18</f>
        <v>65080.105465806351</v>
      </c>
      <c r="CY17" s="4">
        <f>'a8'!W16</f>
        <v>747.52032546106693</v>
      </c>
      <c r="CZ17" s="4">
        <f>'a13'!AU18</f>
        <v>24733.672031892169</v>
      </c>
      <c r="DA17" s="4">
        <f>'a16'!AR18</f>
        <v>-15266.936196367806</v>
      </c>
      <c r="DB17" s="4">
        <f>'a15'!FU17</f>
        <v>131056.00334082205</v>
      </c>
      <c r="DC17" s="4">
        <f>'a9'!AS17</f>
        <v>521.04657671651694</v>
      </c>
      <c r="DD17" s="4">
        <f t="shared" si="40"/>
        <v>205829.3183908973</v>
      </c>
      <c r="DE17" s="6">
        <f t="shared" si="41"/>
        <v>0.27917784278587365</v>
      </c>
      <c r="DF17" s="6">
        <f t="shared" si="42"/>
        <v>12.234802552832708</v>
      </c>
      <c r="DG17" s="6">
        <f t="shared" si="43"/>
        <v>0.41478008631420188</v>
      </c>
    </row>
    <row r="18" spans="1:111">
      <c r="A18" s="1">
        <v>1993</v>
      </c>
      <c r="B18" s="4">
        <f>'a7'!D19</f>
        <v>71897.401700777453</v>
      </c>
      <c r="C18" s="4">
        <f>'a8'!C17</f>
        <v>1388.0190891582722</v>
      </c>
      <c r="D18" s="4">
        <f>'a13'!G19</f>
        <v>9953.924891784287</v>
      </c>
      <c r="E18" s="4">
        <f>'a16'!D19</f>
        <v>-15499.375151468803</v>
      </c>
      <c r="F18" s="4">
        <f>'a15'!Q18</f>
        <v>125895.75168371691</v>
      </c>
      <c r="G18" s="4">
        <f>'a9'!E18</f>
        <v>738.93749335025404</v>
      </c>
      <c r="H18" s="4">
        <f t="shared" si="0"/>
        <v>192896.78472061787</v>
      </c>
      <c r="I18" s="6">
        <f t="shared" si="1"/>
        <v>0.25169766654239722</v>
      </c>
      <c r="J18" s="6">
        <f t="shared" si="2"/>
        <v>12.169910530639912</v>
      </c>
      <c r="K18" s="6">
        <f t="shared" si="3"/>
        <v>0.37855965716906897</v>
      </c>
      <c r="L18" s="4">
        <f>'a7'!G19</f>
        <v>62367.9904547939</v>
      </c>
      <c r="M18" s="4">
        <f>'a8'!E17</f>
        <v>639.68053905585907</v>
      </c>
      <c r="N18" s="4">
        <f>'a13'!K19</f>
        <v>5150.9585271089773</v>
      </c>
      <c r="O18" s="4">
        <f>'a16'!H19</f>
        <v>-11871.537436207711</v>
      </c>
      <c r="P18" s="4">
        <f>'a15'!AG18</f>
        <v>100785.86558691725</v>
      </c>
      <c r="Q18" s="4">
        <f>'a9'!I18</f>
        <v>593.76798184325889</v>
      </c>
      <c r="R18" s="4">
        <f t="shared" si="4"/>
        <v>156479.189689825</v>
      </c>
      <c r="S18" s="6">
        <f t="shared" si="5"/>
        <v>0.1743143822359651</v>
      </c>
      <c r="T18" s="6">
        <f t="shared" si="6"/>
        <v>11.960678306892666</v>
      </c>
      <c r="U18" s="6">
        <f t="shared" si="7"/>
        <v>0.26177363819434946</v>
      </c>
      <c r="V18" s="4">
        <f>'a7'!J19</f>
        <v>44069.694424899943</v>
      </c>
      <c r="W18" s="4">
        <f>'a8'!G17</f>
        <v>514.46166882286627</v>
      </c>
      <c r="X18" s="4">
        <f>'a13'!O19</f>
        <v>53.13031602096067</v>
      </c>
      <c r="Y18" s="4">
        <f>'a16'!L19</f>
        <v>-10311.983259525059</v>
      </c>
      <c r="Z18" s="4">
        <f>'a15'!AW18</f>
        <v>115312.54204060753</v>
      </c>
      <c r="AA18" s="4">
        <f>'a9'!M18</f>
        <v>470.25716707003261</v>
      </c>
      <c r="AB18" s="4">
        <f t="shared" si="8"/>
        <v>149167.58802375619</v>
      </c>
      <c r="AC18" s="6">
        <f t="shared" si="9"/>
        <v>0.15877805288795691</v>
      </c>
      <c r="AD18" s="6">
        <f t="shared" si="10"/>
        <v>11.912825704705433</v>
      </c>
      <c r="AE18" s="6">
        <f t="shared" si="11"/>
        <v>0.23506400997867477</v>
      </c>
      <c r="AF18" s="4">
        <f>'a7'!M19</f>
        <v>57807.722488297208</v>
      </c>
      <c r="AG18" s="4">
        <f>'a8'!I17</f>
        <v>975.18737992802448</v>
      </c>
      <c r="AH18" s="4">
        <f>'a13'!S19</f>
        <v>4834.0885172021572</v>
      </c>
      <c r="AI18" s="4">
        <f>'a16'!P19</f>
        <v>-12007.135753559294</v>
      </c>
      <c r="AJ18" s="4">
        <f>'a15'!BM18</f>
        <v>105126.43026054461</v>
      </c>
      <c r="AK18" s="4">
        <f>'a9'!Q18</f>
        <v>734.00567049462654</v>
      </c>
      <c r="AL18" s="4">
        <f t="shared" si="12"/>
        <v>156002.28722191806</v>
      </c>
      <c r="AM18" s="6">
        <f t="shared" si="13"/>
        <v>0.17330101824997762</v>
      </c>
      <c r="AN18" s="6">
        <f t="shared" si="14"/>
        <v>11.957625947803155</v>
      </c>
      <c r="AO18" s="6">
        <f t="shared" si="15"/>
        <v>0.26006991942598306</v>
      </c>
      <c r="AP18" s="4">
        <f>'a7'!P19</f>
        <v>49233.986634829569</v>
      </c>
      <c r="AQ18" s="4">
        <f>'a8'!K17</f>
        <v>610.30004861033206</v>
      </c>
      <c r="AR18" s="4">
        <f>'a13'!W19</f>
        <v>11693.675001822292</v>
      </c>
      <c r="AS18" s="4">
        <f>'a16'!T19</f>
        <v>-11514.207621625228</v>
      </c>
      <c r="AT18" s="4">
        <f>'a15'!CC18</f>
        <v>124435.51972735704</v>
      </c>
      <c r="AU18" s="4">
        <f>'a9'!U18</f>
        <v>693.9812597333771</v>
      </c>
      <c r="AV18" s="4">
        <f t="shared" si="16"/>
        <v>173765.29253126064</v>
      </c>
      <c r="AW18" s="6">
        <f t="shared" si="17"/>
        <v>0.21104540221677343</v>
      </c>
      <c r="AX18" s="6">
        <f t="shared" si="18"/>
        <v>12.065460774122391</v>
      </c>
      <c r="AY18" s="6">
        <f t="shared" si="19"/>
        <v>0.32025950135131287</v>
      </c>
      <c r="AZ18" s="4">
        <f>'a7'!S19</f>
        <v>61817.747885604447</v>
      </c>
      <c r="BA18" s="4">
        <f>'a8'!M17</f>
        <v>1581.6308921479761</v>
      </c>
      <c r="BB18" s="4">
        <f>'a13'!AA19</f>
        <v>4898.4517300681237</v>
      </c>
      <c r="BC18" s="4">
        <f>'a16'!X19</f>
        <v>-12940.50576264992</v>
      </c>
      <c r="BD18" s="4">
        <f>'a15'!CS18</f>
        <v>124040.93167100962</v>
      </c>
      <c r="BE18" s="4">
        <f>'a9'!Y18</f>
        <v>370.09175042226747</v>
      </c>
      <c r="BF18" s="4">
        <f t="shared" si="20"/>
        <v>179028.16466575797</v>
      </c>
      <c r="BG18" s="6">
        <f t="shared" si="21"/>
        <v>0.22222841225101234</v>
      </c>
      <c r="BH18" s="6">
        <f t="shared" si="22"/>
        <v>12.095298416946985</v>
      </c>
      <c r="BI18" s="6">
        <f t="shared" si="23"/>
        <v>0.33691381710949836</v>
      </c>
      <c r="BJ18" s="4">
        <f>'a7'!V19</f>
        <v>70146.429788182228</v>
      </c>
      <c r="BK18" s="4">
        <f>'a8'!O17</f>
        <v>1712.71608201954</v>
      </c>
      <c r="BL18" s="4">
        <f>'a13'!AE19</f>
        <v>3185.296775064402</v>
      </c>
      <c r="BM18" s="4">
        <f>'a16'!AB19</f>
        <v>-15248.137739619313</v>
      </c>
      <c r="BN18" s="4">
        <f>'a15'!DI18</f>
        <v>134662.50082733159</v>
      </c>
      <c r="BO18" s="4">
        <f>'a9'!AC18</f>
        <v>520.93972307265892</v>
      </c>
      <c r="BP18" s="4">
        <f t="shared" si="24"/>
        <v>193937.86600990579</v>
      </c>
      <c r="BQ18" s="6">
        <f t="shared" si="25"/>
        <v>0.25390984692737201</v>
      </c>
      <c r="BR18" s="6">
        <f t="shared" si="26"/>
        <v>12.175293108445961</v>
      </c>
      <c r="BS18" s="6">
        <f t="shared" si="27"/>
        <v>0.38156402151855623</v>
      </c>
      <c r="BT18" s="4">
        <f>'a7'!Y19</f>
        <v>60855.31908040135</v>
      </c>
      <c r="BU18" s="4">
        <f>'a8'!Q17</f>
        <v>779.33605221104165</v>
      </c>
      <c r="BV18" s="4">
        <f>'a13'!AI19</f>
        <v>3844.8964996471332</v>
      </c>
      <c r="BW18" s="4">
        <f>'a16'!AF19</f>
        <v>-13762.575900906735</v>
      </c>
      <c r="BX18" s="4">
        <f>'a15'!DY18</f>
        <v>146763.39147728577</v>
      </c>
      <c r="BY18" s="4">
        <f>'a9'!AG18</f>
        <v>593.70873442027926</v>
      </c>
      <c r="BZ18" s="4">
        <f t="shared" si="28"/>
        <v>197886.6584742183</v>
      </c>
      <c r="CA18" s="6">
        <f t="shared" si="29"/>
        <v>0.26230058579067739</v>
      </c>
      <c r="CB18" s="6">
        <f t="shared" si="30"/>
        <v>12.195449713826561</v>
      </c>
      <c r="CC18" s="6">
        <f t="shared" si="31"/>
        <v>0.39281472495364578</v>
      </c>
      <c r="CD18" s="4">
        <f>'a7'!AB19</f>
        <v>79810.308868805238</v>
      </c>
      <c r="CE18" s="4">
        <f>'a8'!S17</f>
        <v>1082.5305392789751</v>
      </c>
      <c r="CF18" s="4">
        <f>'a13'!AM19</f>
        <v>19103.678324815985</v>
      </c>
      <c r="CG18" s="4">
        <f>'a16'!AJ19</f>
        <v>-17167.499747938076</v>
      </c>
      <c r="CH18" s="4">
        <f>'a15'!EO18</f>
        <v>137189.60708328552</v>
      </c>
      <c r="CI18" s="4">
        <f>'a9'!AK18</f>
        <v>2206.0198423977999</v>
      </c>
      <c r="CJ18" s="4">
        <f t="shared" si="32"/>
        <v>217812.60522584984</v>
      </c>
      <c r="CK18" s="6">
        <f t="shared" si="33"/>
        <v>0.30464097650710303</v>
      </c>
      <c r="CL18" s="6">
        <f t="shared" si="34"/>
        <v>12.291390363039762</v>
      </c>
      <c r="CM18" s="6">
        <f t="shared" si="35"/>
        <v>0.44636539835754235</v>
      </c>
      <c r="CN18" s="4">
        <f>'a7'!AE19</f>
        <v>125337.60833084641</v>
      </c>
      <c r="CO18" s="4">
        <f>'a8'!U17</f>
        <v>1396.1725975258803</v>
      </c>
      <c r="CP18" s="4">
        <f>'a13'!AQ19</f>
        <v>40776.256845910888</v>
      </c>
      <c r="CQ18" s="4">
        <f>'a16'!AN19</f>
        <v>-25753.493169286434</v>
      </c>
      <c r="CR18" s="4">
        <f>'a15'!FE18</f>
        <v>113655.7784158501</v>
      </c>
      <c r="CS18" s="4">
        <f>'a9'!AO18</f>
        <v>3094.3760324063528</v>
      </c>
      <c r="CT18" s="4">
        <f t="shared" si="36"/>
        <v>252317.9469884405</v>
      </c>
      <c r="CU18" s="6">
        <f t="shared" si="37"/>
        <v>0.37796093817528642</v>
      </c>
      <c r="CV18" s="6">
        <f t="shared" si="38"/>
        <v>12.438445265624608</v>
      </c>
      <c r="CW18" s="6">
        <f t="shared" si="39"/>
        <v>0.52844623818241387</v>
      </c>
      <c r="CX18" s="4">
        <f>'a7'!AH19</f>
        <v>65227.542567181983</v>
      </c>
      <c r="CY18" s="4">
        <f>'a8'!W17</f>
        <v>751.44936391675253</v>
      </c>
      <c r="CZ18" s="4">
        <f>'a13'!AU19</f>
        <v>21801.916806642457</v>
      </c>
      <c r="DA18" s="4">
        <f>'a16'!AR19</f>
        <v>-16199.061980595292</v>
      </c>
      <c r="DB18" s="4">
        <f>'a15'!FU18</f>
        <v>133331.82085496612</v>
      </c>
      <c r="DC18" s="4">
        <f>'a9'!AS18</f>
        <v>533.94875216449009</v>
      </c>
      <c r="DD18" s="4">
        <f t="shared" si="40"/>
        <v>204379.71885994752</v>
      </c>
      <c r="DE18" s="6">
        <f t="shared" si="41"/>
        <v>0.27609760718714432</v>
      </c>
      <c r="DF18" s="6">
        <f t="shared" si="42"/>
        <v>12.227734909590088</v>
      </c>
      <c r="DG18" s="6">
        <f t="shared" si="43"/>
        <v>0.41083517810142017</v>
      </c>
    </row>
    <row r="19" spans="1:111">
      <c r="A19" s="1">
        <v>1994</v>
      </c>
      <c r="B19" s="4">
        <f>'a7'!D20</f>
        <v>72388.517462514559</v>
      </c>
      <c r="C19" s="4">
        <f>'a8'!C18</f>
        <v>1411.9332375263282</v>
      </c>
      <c r="D19" s="4">
        <f>'a13'!G20</f>
        <v>14073.159815258467</v>
      </c>
      <c r="E19" s="4">
        <f>'a16'!D20</f>
        <v>-15547.67080304688</v>
      </c>
      <c r="F19" s="4">
        <f>'a15'!Q19</f>
        <v>127160.02051826056</v>
      </c>
      <c r="G19" s="4">
        <f>'a9'!E19</f>
        <v>755.59519206790299</v>
      </c>
      <c r="H19" s="4">
        <f t="shared" si="0"/>
        <v>198730.3650384451</v>
      </c>
      <c r="I19" s="6">
        <f t="shared" si="1"/>
        <v>0.26409336713374965</v>
      </c>
      <c r="J19" s="6">
        <f t="shared" si="2"/>
        <v>12.199704235376906</v>
      </c>
      <c r="K19" s="6">
        <f t="shared" si="3"/>
        <v>0.39518944824247926</v>
      </c>
      <c r="L19" s="4">
        <f>'a7'!G20</f>
        <v>65298.90367750224</v>
      </c>
      <c r="M19" s="4">
        <f>'a8'!E18</f>
        <v>647.55790595091787</v>
      </c>
      <c r="N19" s="4">
        <f>'a13'!K20</f>
        <v>7716.1417580181569</v>
      </c>
      <c r="O19" s="4">
        <f>'a16'!H20</f>
        <v>-12090.599316868436</v>
      </c>
      <c r="P19" s="4">
        <f>'a15'!AG19</f>
        <v>101870.03936779744</v>
      </c>
      <c r="Q19" s="4">
        <f>'a9'!I19</f>
        <v>527.82087416745924</v>
      </c>
      <c r="R19" s="4">
        <f t="shared" si="4"/>
        <v>162914.22251823285</v>
      </c>
      <c r="S19" s="6">
        <f t="shared" si="5"/>
        <v>0.18798810161421772</v>
      </c>
      <c r="T19" s="6">
        <f t="shared" si="6"/>
        <v>12.000979099055435</v>
      </c>
      <c r="U19" s="6">
        <f t="shared" si="7"/>
        <v>0.28426811344259306</v>
      </c>
      <c r="V19" s="4">
        <f>'a7'!J20</f>
        <v>44965.039681647519</v>
      </c>
      <c r="W19" s="4">
        <f>'a8'!G18</f>
        <v>509.60378305867187</v>
      </c>
      <c r="X19" s="4">
        <f>'a13'!O20</f>
        <v>77.088788749878788</v>
      </c>
      <c r="Y19" s="4">
        <f>'a16'!L20</f>
        <v>-10947.004637985296</v>
      </c>
      <c r="Z19" s="4">
        <f>'a15'!AW19</f>
        <v>115138.50375395107</v>
      </c>
      <c r="AA19" s="4">
        <f>'a9'!M19</f>
        <v>463.33894096526944</v>
      </c>
      <c r="AB19" s="4">
        <f t="shared" si="8"/>
        <v>149279.89242845657</v>
      </c>
      <c r="AC19" s="6">
        <f t="shared" si="9"/>
        <v>0.15901668708855268</v>
      </c>
      <c r="AD19" s="6">
        <f t="shared" si="10"/>
        <v>11.913578295478397</v>
      </c>
      <c r="AE19" s="6">
        <f t="shared" si="11"/>
        <v>0.23548407950103317</v>
      </c>
      <c r="AF19" s="4">
        <f>'a7'!M20</f>
        <v>57836.527413199896</v>
      </c>
      <c r="AG19" s="4">
        <f>'a8'!I18</f>
        <v>967.77221425635287</v>
      </c>
      <c r="AH19" s="4">
        <f>'a13'!S20</f>
        <v>4201.0251210351389</v>
      </c>
      <c r="AI19" s="4">
        <f>'a16'!P20</f>
        <v>-11595.651403499862</v>
      </c>
      <c r="AJ19" s="4">
        <f>'a15'!BM19</f>
        <v>105784.30392656097</v>
      </c>
      <c r="AK19" s="4">
        <f>'a9'!Q19</f>
        <v>712.81513725544824</v>
      </c>
      <c r="AL19" s="4">
        <f t="shared" si="12"/>
        <v>156481.16213429705</v>
      </c>
      <c r="AM19" s="6">
        <f t="shared" si="13"/>
        <v>0.17431857345812654</v>
      </c>
      <c r="AN19" s="6">
        <f t="shared" si="14"/>
        <v>11.960690911968424</v>
      </c>
      <c r="AO19" s="6">
        <f t="shared" si="15"/>
        <v>0.26178067390132764</v>
      </c>
      <c r="AP19" s="4">
        <f>'a7'!P20</f>
        <v>49381.152649013246</v>
      </c>
      <c r="AQ19" s="4">
        <f>'a8'!K18</f>
        <v>605.18405459986536</v>
      </c>
      <c r="AR19" s="4">
        <f>'a13'!W20</f>
        <v>12461.346987241459</v>
      </c>
      <c r="AS19" s="4">
        <f>'a16'!T20</f>
        <v>-11681.092117121363</v>
      </c>
      <c r="AT19" s="4">
        <f>'a15'!CC19</f>
        <v>125600.46761426727</v>
      </c>
      <c r="AU19" s="4">
        <f>'a9'!U19</f>
        <v>747.76101537643274</v>
      </c>
      <c r="AV19" s="4">
        <f t="shared" si="16"/>
        <v>175619.29817262405</v>
      </c>
      <c r="AW19" s="6">
        <f t="shared" si="17"/>
        <v>0.21498495521389044</v>
      </c>
      <c r="AX19" s="6">
        <f t="shared" si="18"/>
        <v>12.076073852622116</v>
      </c>
      <c r="AY19" s="6">
        <f t="shared" si="19"/>
        <v>0.32618334599078086</v>
      </c>
      <c r="AZ19" s="4">
        <f>'a7'!S20</f>
        <v>62471.332599132722</v>
      </c>
      <c r="BA19" s="4">
        <f>'a8'!M18</f>
        <v>1624.0747355230235</v>
      </c>
      <c r="BB19" s="4">
        <f>'a13'!AA20</f>
        <v>5684.0713659500225</v>
      </c>
      <c r="BC19" s="4">
        <f>'a16'!X20</f>
        <v>-12998.47916858415</v>
      </c>
      <c r="BD19" s="4">
        <f>'a15'!CS19</f>
        <v>124468.41883541743</v>
      </c>
      <c r="BE19" s="4">
        <f>'a9'!Y19</f>
        <v>380.21423475766085</v>
      </c>
      <c r="BF19" s="4">
        <f t="shared" si="20"/>
        <v>180869.20413268139</v>
      </c>
      <c r="BG19" s="6">
        <f t="shared" si="21"/>
        <v>0.22614041358904238</v>
      </c>
      <c r="BH19" s="6">
        <f t="shared" si="22"/>
        <v>12.105529419924494</v>
      </c>
      <c r="BI19" s="6">
        <f t="shared" si="23"/>
        <v>0.34262440072067835</v>
      </c>
      <c r="BJ19" s="4">
        <f>'a7'!V20</f>
        <v>70149.25207590322</v>
      </c>
      <c r="BK19" s="4">
        <f>'a8'!O18</f>
        <v>1749.5835623255291</v>
      </c>
      <c r="BL19" s="4">
        <f>'a13'!AE20</f>
        <v>3599.8909778229622</v>
      </c>
      <c r="BM19" s="4">
        <f>'a16'!AB20</f>
        <v>-15352.789441096702</v>
      </c>
      <c r="BN19" s="4">
        <f>'a15'!DI19</f>
        <v>136409.11764494251</v>
      </c>
      <c r="BO19" s="4">
        <f>'a9'!AC19</f>
        <v>520.67375582007605</v>
      </c>
      <c r="BP19" s="4">
        <f t="shared" si="24"/>
        <v>196034.38106407743</v>
      </c>
      <c r="BQ19" s="6">
        <f t="shared" si="25"/>
        <v>0.25836470509009529</v>
      </c>
      <c r="BR19" s="6">
        <f t="shared" si="26"/>
        <v>12.186045336421721</v>
      </c>
      <c r="BS19" s="6">
        <f t="shared" si="27"/>
        <v>0.38756553446865721</v>
      </c>
      <c r="BT19" s="4">
        <f>'a7'!Y20</f>
        <v>60804.109576845345</v>
      </c>
      <c r="BU19" s="4">
        <f>'a8'!Q18</f>
        <v>795.02862281100045</v>
      </c>
      <c r="BV19" s="4">
        <f>'a13'!AI20</f>
        <v>5133.1193062444991</v>
      </c>
      <c r="BW19" s="4">
        <f>'a16'!AF20</f>
        <v>-13575.442931791364</v>
      </c>
      <c r="BX19" s="4">
        <f>'a15'!DY19</f>
        <v>147184.30697261088</v>
      </c>
      <c r="BY19" s="4">
        <f>'a9'!AG19</f>
        <v>612.62173189255009</v>
      </c>
      <c r="BZ19" s="4">
        <f t="shared" si="28"/>
        <v>199728.49981482781</v>
      </c>
      <c r="CA19" s="6">
        <f t="shared" si="29"/>
        <v>0.26621429101990002</v>
      </c>
      <c r="CB19" s="6">
        <f t="shared" si="30"/>
        <v>12.20471422236521</v>
      </c>
      <c r="CC19" s="6">
        <f t="shared" si="31"/>
        <v>0.39798584558988759</v>
      </c>
      <c r="CD19" s="4">
        <f>'a7'!AB20</f>
        <v>80207.017804521704</v>
      </c>
      <c r="CE19" s="4">
        <f>'a8'!S18</f>
        <v>1077.6812024861947</v>
      </c>
      <c r="CF19" s="4">
        <f>'a13'!AM20</f>
        <v>24919.15298744493</v>
      </c>
      <c r="CG19" s="4">
        <f>'a16'!AJ20</f>
        <v>-17578.159999352229</v>
      </c>
      <c r="CH19" s="4">
        <f>'a15'!EO19</f>
        <v>138016.69878241731</v>
      </c>
      <c r="CI19" s="4">
        <f>'a9'!AK19</f>
        <v>2375.1886036032574</v>
      </c>
      <c r="CJ19" s="4">
        <f t="shared" si="32"/>
        <v>224267.20217391467</v>
      </c>
      <c r="CK19" s="6">
        <f t="shared" si="33"/>
        <v>0.31835626743428252</v>
      </c>
      <c r="CL19" s="6">
        <f t="shared" si="34"/>
        <v>12.320593486784636</v>
      </c>
      <c r="CM19" s="6">
        <f t="shared" si="35"/>
        <v>0.46266554803195353</v>
      </c>
      <c r="CN19" s="4">
        <f>'a7'!AE20</f>
        <v>127148.12897549661</v>
      </c>
      <c r="CO19" s="4">
        <f>'a8'!U18</f>
        <v>1390.0583794896404</v>
      </c>
      <c r="CP19" s="4">
        <f>'a13'!AQ20</f>
        <v>34228.753591060478</v>
      </c>
      <c r="CQ19" s="4">
        <f>'a16'!AN20</f>
        <v>-26148.494431822692</v>
      </c>
      <c r="CR19" s="4">
        <f>'a15'!FE19</f>
        <v>114817.4028701894</v>
      </c>
      <c r="CS19" s="4">
        <f>'a9'!AO19</f>
        <v>3206.5097272622406</v>
      </c>
      <c r="CT19" s="4">
        <f t="shared" si="36"/>
        <v>248229.3396571512</v>
      </c>
      <c r="CU19" s="6">
        <f t="shared" si="37"/>
        <v>0.36927310848013495</v>
      </c>
      <c r="CV19" s="6">
        <f t="shared" si="38"/>
        <v>12.422108354505147</v>
      </c>
      <c r="CW19" s="6">
        <f t="shared" si="39"/>
        <v>0.51932755283932575</v>
      </c>
      <c r="CX19" s="4">
        <f>'a7'!AH20</f>
        <v>65938.534986364539</v>
      </c>
      <c r="CY19" s="4">
        <f>'a8'!W18</f>
        <v>757.60151792332852</v>
      </c>
      <c r="CZ19" s="4">
        <f>'a13'!AU20</f>
        <v>22489.662249084035</v>
      </c>
      <c r="DA19" s="4">
        <f>'a16'!AR20</f>
        <v>-15873.128453262776</v>
      </c>
      <c r="DB19" s="4">
        <f>'a15'!FU19</f>
        <v>135607.79342748265</v>
      </c>
      <c r="DC19" s="4">
        <f>'a9'!AS19</f>
        <v>541.81782552395237</v>
      </c>
      <c r="DD19" s="4">
        <f t="shared" si="40"/>
        <v>208378.64590206783</v>
      </c>
      <c r="DE19" s="6">
        <f t="shared" si="41"/>
        <v>0.28459487637692527</v>
      </c>
      <c r="DF19" s="6">
        <f t="shared" si="42"/>
        <v>12.247112116730587</v>
      </c>
      <c r="DG19" s="6">
        <f t="shared" si="43"/>
        <v>0.42165084903517214</v>
      </c>
    </row>
    <row r="20" spans="1:111">
      <c r="A20" s="1">
        <v>1995</v>
      </c>
      <c r="B20" s="4">
        <f>'a7'!D21</f>
        <v>72626.11471156661</v>
      </c>
      <c r="C20" s="4">
        <f>'a8'!C19</f>
        <v>1449.3737371089946</v>
      </c>
      <c r="D20" s="4">
        <f>'a13'!G21</f>
        <v>21602.311192834542</v>
      </c>
      <c r="E20" s="4">
        <f>'a16'!D21</f>
        <v>-14696.661081879547</v>
      </c>
      <c r="F20" s="4">
        <f>'a15'!Q20</f>
        <v>128143.51156614361</v>
      </c>
      <c r="G20" s="4">
        <f>'a9'!E20</f>
        <v>767.89975438843101</v>
      </c>
      <c r="H20" s="4">
        <f t="shared" si="0"/>
        <v>208356.75037138577</v>
      </c>
      <c r="I20" s="6">
        <f t="shared" si="1"/>
        <v>0.2845483508423759</v>
      </c>
      <c r="J20" s="6">
        <f t="shared" si="2"/>
        <v>12.247007035516473</v>
      </c>
      <c r="K20" s="6">
        <f t="shared" si="3"/>
        <v>0.42159219642208207</v>
      </c>
      <c r="L20" s="4">
        <f>'a7'!G21</f>
        <v>68253.797605556596</v>
      </c>
      <c r="M20" s="4">
        <f>'a8'!E19</f>
        <v>667.96264344013093</v>
      </c>
      <c r="N20" s="4">
        <f>'a13'!K21</f>
        <v>14365.087241018135</v>
      </c>
      <c r="O20" s="4">
        <f>'a16'!H21</f>
        <v>-11652.373553329413</v>
      </c>
      <c r="P20" s="4">
        <f>'a15'!AG20</f>
        <v>103944.64813560341</v>
      </c>
      <c r="Q20" s="4">
        <f>'a9'!I20</f>
        <v>601.75153158963326</v>
      </c>
      <c r="R20" s="4">
        <f t="shared" si="4"/>
        <v>174977.37054069922</v>
      </c>
      <c r="S20" s="6">
        <f t="shared" si="5"/>
        <v>0.21362093135664803</v>
      </c>
      <c r="T20" s="6">
        <f t="shared" si="6"/>
        <v>12.072411933348233</v>
      </c>
      <c r="U20" s="6">
        <f t="shared" si="7"/>
        <v>0.32413939231029903</v>
      </c>
      <c r="V20" s="4">
        <f>'a7'!J21</f>
        <v>46125.80441171</v>
      </c>
      <c r="W20" s="4">
        <f>'a8'!G19</f>
        <v>513.33556522709523</v>
      </c>
      <c r="X20" s="4">
        <f>'a13'!O21</f>
        <v>118.08392726567961</v>
      </c>
      <c r="Y20" s="4">
        <f>'a16'!L21</f>
        <v>-11173.808763126013</v>
      </c>
      <c r="Z20" s="4">
        <f>'a15'!AW20</f>
        <v>117862.15990111994</v>
      </c>
      <c r="AA20" s="4">
        <f>'a9'!M20</f>
        <v>450.12881777071317</v>
      </c>
      <c r="AB20" s="4">
        <f t="shared" si="8"/>
        <v>152995.44622442601</v>
      </c>
      <c r="AC20" s="6">
        <f t="shared" si="9"/>
        <v>0.16691182007320562</v>
      </c>
      <c r="AD20" s="6">
        <f t="shared" si="10"/>
        <v>11.938163436692593</v>
      </c>
      <c r="AE20" s="6">
        <f t="shared" si="11"/>
        <v>0.24920663483651376</v>
      </c>
      <c r="AF20" s="4">
        <f>'a7'!M21</f>
        <v>57828.729043658146</v>
      </c>
      <c r="AG20" s="4">
        <f>'a8'!I19</f>
        <v>978.32176873680123</v>
      </c>
      <c r="AH20" s="4">
        <f>'a13'!S21</f>
        <v>6682.5120922202823</v>
      </c>
      <c r="AI20" s="4">
        <f>'a16'!P21</f>
        <v>-11008.167457965475</v>
      </c>
      <c r="AJ20" s="4">
        <f>'a15'!BM20</f>
        <v>106192.78834424476</v>
      </c>
      <c r="AK20" s="4">
        <f>'a9'!Q20</f>
        <v>331.44612388947331</v>
      </c>
      <c r="AL20" s="4">
        <f t="shared" si="12"/>
        <v>160342.73766700504</v>
      </c>
      <c r="AM20" s="6">
        <f t="shared" si="13"/>
        <v>0.18252398617320661</v>
      </c>
      <c r="AN20" s="6">
        <f t="shared" si="14"/>
        <v>11.985068913587423</v>
      </c>
      <c r="AO20" s="6">
        <f t="shared" si="15"/>
        <v>0.27538761124899608</v>
      </c>
      <c r="AP20" s="4">
        <f>'a7'!P21</f>
        <v>49890.604213635386</v>
      </c>
      <c r="AQ20" s="4">
        <f>'a8'!K19</f>
        <v>612.56313728205737</v>
      </c>
      <c r="AR20" s="4">
        <f>'a13'!W21</f>
        <v>21230.187311827995</v>
      </c>
      <c r="AS20" s="4">
        <f>'a16'!T21</f>
        <v>-11168.058334511681</v>
      </c>
      <c r="AT20" s="4">
        <f>'a15'!CC20</f>
        <v>127606.1000919528</v>
      </c>
      <c r="AU20" s="4">
        <f>'a9'!U20</f>
        <v>769.92052871362284</v>
      </c>
      <c r="AV20" s="4">
        <f t="shared" si="16"/>
        <v>187401.47589147295</v>
      </c>
      <c r="AW20" s="6">
        <f t="shared" si="17"/>
        <v>0.24002075473320714</v>
      </c>
      <c r="AX20" s="6">
        <f t="shared" si="18"/>
        <v>12.141008524376966</v>
      </c>
      <c r="AY20" s="6">
        <f t="shared" si="19"/>
        <v>0.36242758061135227</v>
      </c>
      <c r="AZ20" s="4">
        <f>'a7'!S21</f>
        <v>62651.513965707374</v>
      </c>
      <c r="BA20" s="4">
        <f>'a8'!M19</f>
        <v>1690.6260912710918</v>
      </c>
      <c r="BB20" s="4">
        <f>'a13'!AA21</f>
        <v>8903.4927053759129</v>
      </c>
      <c r="BC20" s="4">
        <f>'a16'!X21</f>
        <v>-12261.079006342972</v>
      </c>
      <c r="BD20" s="4">
        <f>'a15'!CS20</f>
        <v>127219.75106923324</v>
      </c>
      <c r="BE20" s="4">
        <f>'a9'!Y20</f>
        <v>374.67453619694487</v>
      </c>
      <c r="BF20" s="4">
        <f t="shared" si="20"/>
        <v>187829.63028904769</v>
      </c>
      <c r="BG20" s="6">
        <f t="shared" si="21"/>
        <v>0.24093053456481217</v>
      </c>
      <c r="BH20" s="6">
        <f t="shared" si="22"/>
        <v>12.14329060907804</v>
      </c>
      <c r="BI20" s="6">
        <f t="shared" si="23"/>
        <v>0.36370135948932986</v>
      </c>
      <c r="BJ20" s="4">
        <f>'a7'!V21</f>
        <v>69981.522575234107</v>
      </c>
      <c r="BK20" s="4">
        <f>'a8'!O19</f>
        <v>1796.6014798560636</v>
      </c>
      <c r="BL20" s="4">
        <f>'a13'!AE21</f>
        <v>5253.7046359718724</v>
      </c>
      <c r="BM20" s="4">
        <f>'a16'!AB21</f>
        <v>-14653.585404813402</v>
      </c>
      <c r="BN20" s="4">
        <f>'a15'!DI20</f>
        <v>136741.74710465691</v>
      </c>
      <c r="BO20" s="4">
        <f>'a9'!AC20</f>
        <v>523.2651173407412</v>
      </c>
      <c r="BP20" s="4">
        <f t="shared" si="24"/>
        <v>198596.72527356478</v>
      </c>
      <c r="BQ20" s="6">
        <f t="shared" si="25"/>
        <v>0.26380939769777689</v>
      </c>
      <c r="BR20" s="6">
        <f t="shared" si="26"/>
        <v>12.199031541401698</v>
      </c>
      <c r="BS20" s="6">
        <f t="shared" si="27"/>
        <v>0.39481397428370851</v>
      </c>
      <c r="BT20" s="4">
        <f>'a7'!Y21</f>
        <v>60772.262321215072</v>
      </c>
      <c r="BU20" s="4">
        <f>'a8'!Q19</f>
        <v>813.00092990302437</v>
      </c>
      <c r="BV20" s="4">
        <f>'a13'!AI21</f>
        <v>8056.5260480836041</v>
      </c>
      <c r="BW20" s="4">
        <f>'a16'!AF21</f>
        <v>-12556.164728322157</v>
      </c>
      <c r="BX20" s="4">
        <f>'a15'!DY20</f>
        <v>148599.21236887231</v>
      </c>
      <c r="BY20" s="4">
        <f>'a9'!AG20</f>
        <v>634.28369910899414</v>
      </c>
      <c r="BZ20" s="4">
        <f t="shared" si="28"/>
        <v>205050.55324064288</v>
      </c>
      <c r="CA20" s="6">
        <f t="shared" si="29"/>
        <v>0.27752305462704208</v>
      </c>
      <c r="CB20" s="6">
        <f t="shared" si="30"/>
        <v>12.231011828893342</v>
      </c>
      <c r="CC20" s="6">
        <f t="shared" si="31"/>
        <v>0.41266423843005623</v>
      </c>
      <c r="CD20" s="4">
        <f>'a7'!AB21</f>
        <v>80434.870492325383</v>
      </c>
      <c r="CE20" s="4">
        <f>'a8'!S19</f>
        <v>1085.5986124846797</v>
      </c>
      <c r="CF20" s="4">
        <f>'a13'!AM21</f>
        <v>32615.25347752891</v>
      </c>
      <c r="CG20" s="4">
        <f>'a16'!AJ21</f>
        <v>-16271.036871036194</v>
      </c>
      <c r="CH20" s="4">
        <f>'a15'!EO20</f>
        <v>139981.38788070017</v>
      </c>
      <c r="CI20" s="4">
        <f>'a9'!AK20</f>
        <v>2463.9406260621936</v>
      </c>
      <c r="CJ20" s="4">
        <f t="shared" si="32"/>
        <v>235382.13296594078</v>
      </c>
      <c r="CK20" s="6">
        <f t="shared" si="33"/>
        <v>0.34197424244878877</v>
      </c>
      <c r="CL20" s="6">
        <f t="shared" si="34"/>
        <v>12.368965570188287</v>
      </c>
      <c r="CM20" s="6">
        <f t="shared" si="35"/>
        <v>0.48966513226927305</v>
      </c>
      <c r="CN20" s="4">
        <f>'a7'!AE21</f>
        <v>128485.11932080194</v>
      </c>
      <c r="CO20" s="4">
        <f>'a8'!U19</f>
        <v>1393.2980535150789</v>
      </c>
      <c r="CP20" s="4">
        <f>'a13'!AQ21</f>
        <v>37891.253264562016</v>
      </c>
      <c r="CQ20" s="4">
        <f>'a16'!AN21</f>
        <v>-24797.010465418636</v>
      </c>
      <c r="CR20" s="4">
        <f>'a15'!FE20</f>
        <v>114712.57547563958</v>
      </c>
      <c r="CS20" s="4">
        <f>'a9'!AO20</f>
        <v>3249.2104558178353</v>
      </c>
      <c r="CT20" s="4">
        <f t="shared" si="36"/>
        <v>254436.02519328214</v>
      </c>
      <c r="CU20" s="6">
        <f t="shared" si="37"/>
        <v>0.38246161560250064</v>
      </c>
      <c r="CV20" s="6">
        <f t="shared" si="38"/>
        <v>12.446804708886731</v>
      </c>
      <c r="CW20" s="6">
        <f t="shared" si="39"/>
        <v>0.53311218342709887</v>
      </c>
      <c r="CX20" s="4">
        <f>'a7'!AH21</f>
        <v>66307.159176044835</v>
      </c>
      <c r="CY20" s="4">
        <f>'a8'!W19</f>
        <v>773.81472392313208</v>
      </c>
      <c r="CZ20" s="4">
        <f>'a13'!AU21</f>
        <v>26484.198104233459</v>
      </c>
      <c r="DA20" s="4">
        <f>'a16'!AR21</f>
        <v>-14606.266976797335</v>
      </c>
      <c r="DB20" s="4">
        <f>'a15'!FU20</f>
        <v>136089.24790463885</v>
      </c>
      <c r="DC20" s="4">
        <f>'a9'!AS20</f>
        <v>570.34874069916782</v>
      </c>
      <c r="DD20" s="4">
        <f t="shared" si="40"/>
        <v>214477.80419134375</v>
      </c>
      <c r="DE20" s="6">
        <f t="shared" si="41"/>
        <v>0.29755490022061659</v>
      </c>
      <c r="DF20" s="6">
        <f t="shared" si="42"/>
        <v>12.275961535032666</v>
      </c>
      <c r="DG20" s="6">
        <f t="shared" si="43"/>
        <v>0.43775357285512334</v>
      </c>
    </row>
    <row r="21" spans="1:111">
      <c r="A21" s="1">
        <v>1996</v>
      </c>
      <c r="B21" s="4">
        <f>'a7'!D22</f>
        <v>72967.210170489125</v>
      </c>
      <c r="C21" s="4">
        <f>'a8'!C20</f>
        <v>1503.1635363170917</v>
      </c>
      <c r="D21" s="4">
        <f>'a13'!G22</f>
        <v>18894.773098781774</v>
      </c>
      <c r="E21" s="4">
        <f>'a16'!D22</f>
        <v>-13778.896664003574</v>
      </c>
      <c r="F21" s="4">
        <f>'a15'!Q21</f>
        <v>129217.23654442224</v>
      </c>
      <c r="G21" s="4">
        <f>'a9'!E21</f>
        <v>786.05449153588984</v>
      </c>
      <c r="H21" s="4">
        <f t="shared" si="0"/>
        <v>208017.43219447078</v>
      </c>
      <c r="I21" s="6">
        <f t="shared" si="1"/>
        <v>0.28382733796570592</v>
      </c>
      <c r="J21" s="6">
        <f t="shared" si="2"/>
        <v>12.245377163798972</v>
      </c>
      <c r="K21" s="6">
        <f t="shared" si="3"/>
        <v>0.42068245973851853</v>
      </c>
      <c r="L21" s="4">
        <f>'a7'!G22</f>
        <v>69791.208830476433</v>
      </c>
      <c r="M21" s="4">
        <f>'a8'!E20</f>
        <v>702.16438150574061</v>
      </c>
      <c r="N21" s="4">
        <f>'a13'!K22</f>
        <v>16001.142597790633</v>
      </c>
      <c r="O21" s="4">
        <f>'a16'!H22</f>
        <v>-10567.34525089928</v>
      </c>
      <c r="P21" s="4">
        <f>'a15'!AG21</f>
        <v>104826.77888967212</v>
      </c>
      <c r="Q21" s="4">
        <f>'a9'!I21</f>
        <v>647.5461634648816</v>
      </c>
      <c r="R21" s="4">
        <f>SUM(L21:P21)-Q21</f>
        <v>180106.40328508077</v>
      </c>
      <c r="S21" s="6">
        <f t="shared" si="5"/>
        <v>0.22451954777379138</v>
      </c>
      <c r="T21" s="6">
        <f t="shared" si="6"/>
        <v>12.101303084585769</v>
      </c>
      <c r="U21" s="6">
        <f t="shared" si="7"/>
        <v>0.34026540997717752</v>
      </c>
      <c r="V21" s="4">
        <f>'a7'!J22</f>
        <v>47334.183015684743</v>
      </c>
      <c r="W21" s="4">
        <f>'a8'!G20</f>
        <v>523.0703492783839</v>
      </c>
      <c r="X21" s="4">
        <f>'a13'!O22</f>
        <v>98.549360594427071</v>
      </c>
      <c r="Y21" s="4">
        <f>'a16'!L22</f>
        <v>-10115.984983735347</v>
      </c>
      <c r="Z21" s="4">
        <f>'a15'!AW21</f>
        <v>117208.5965907936</v>
      </c>
      <c r="AA21" s="4">
        <f>'a9'!M21</f>
        <v>487.15281203070987</v>
      </c>
      <c r="AB21" s="4">
        <f t="shared" si="8"/>
        <v>154561.2615205851</v>
      </c>
      <c r="AC21" s="6">
        <f t="shared" si="9"/>
        <v>0.17023900107270837</v>
      </c>
      <c r="AD21" s="6">
        <f t="shared" si="10"/>
        <v>11.948345811425103</v>
      </c>
      <c r="AE21" s="6">
        <f t="shared" si="11"/>
        <v>0.25489007588312407</v>
      </c>
      <c r="AF21" s="4">
        <f>'a7'!M22</f>
        <v>57556.583240902495</v>
      </c>
      <c r="AG21" s="4">
        <f>'a8'!I20</f>
        <v>1003.9438349795507</v>
      </c>
      <c r="AH21" s="4">
        <f>'a13'!S22</f>
        <v>7429.7500884901956</v>
      </c>
      <c r="AI21" s="4">
        <f>'a16'!P22</f>
        <v>-10126.231290270107</v>
      </c>
      <c r="AJ21" s="4">
        <f>'a15'!BM21</f>
        <v>107377.60535870373</v>
      </c>
      <c r="AK21" s="4">
        <f>'a9'!Q21</f>
        <v>716.91154996532464</v>
      </c>
      <c r="AL21" s="4">
        <f t="shared" si="12"/>
        <v>162524.73968284053</v>
      </c>
      <c r="AM21" s="6">
        <f t="shared" si="13"/>
        <v>0.18716049449304031</v>
      </c>
      <c r="AN21" s="6">
        <f t="shared" si="14"/>
        <v>11.998585513366052</v>
      </c>
      <c r="AO21" s="6">
        <f t="shared" si="15"/>
        <v>0.28293209866087587</v>
      </c>
      <c r="AP21" s="4">
        <f>'a7'!P22</f>
        <v>50577.71964246784</v>
      </c>
      <c r="AQ21" s="4">
        <f>'a8'!K20</f>
        <v>634.08253441592626</v>
      </c>
      <c r="AR21" s="4">
        <f>'a13'!W22</f>
        <v>25780.396719096334</v>
      </c>
      <c r="AS21" s="4">
        <f>'a16'!T22</f>
        <v>-10481.733009610507</v>
      </c>
      <c r="AT21" s="4">
        <f>'a15'!CC21</f>
        <v>128251.60508552095</v>
      </c>
      <c r="AU21" s="4">
        <f>'a9'!U21</f>
        <v>786.86358985453819</v>
      </c>
      <c r="AV21" s="4">
        <f t="shared" si="16"/>
        <v>193975.20738203599</v>
      </c>
      <c r="AW21" s="6">
        <f t="shared" si="17"/>
        <v>0.25398919313388291</v>
      </c>
      <c r="AX21" s="6">
        <f t="shared" si="18"/>
        <v>12.175485632878919</v>
      </c>
      <c r="AY21" s="6">
        <f t="shared" si="19"/>
        <v>0.38167148184028782</v>
      </c>
      <c r="AZ21" s="4">
        <f>'a7'!S22</f>
        <v>62997.997625742435</v>
      </c>
      <c r="BA21" s="4">
        <f>'a8'!M20</f>
        <v>1774.2766317777111</v>
      </c>
      <c r="BB21" s="4">
        <f>'a13'!AA22</f>
        <v>10886.862916954204</v>
      </c>
      <c r="BC21" s="4">
        <f>'a16'!X22</f>
        <v>-11518.971398651112</v>
      </c>
      <c r="BD21" s="4">
        <f>'a15'!CS21</f>
        <v>128594.10027099996</v>
      </c>
      <c r="BE21" s="4">
        <f>'a9'!Y21</f>
        <v>377.81201000170398</v>
      </c>
      <c r="BF21" s="4">
        <f t="shared" si="20"/>
        <v>192356.45403682149</v>
      </c>
      <c r="BG21" s="6">
        <f t="shared" si="21"/>
        <v>0.25054952474752173</v>
      </c>
      <c r="BH21" s="6">
        <f t="shared" si="22"/>
        <v>12.167105461227209</v>
      </c>
      <c r="BI21" s="6">
        <f t="shared" si="23"/>
        <v>0.37699396674246843</v>
      </c>
      <c r="BJ21" s="4">
        <f>'a7'!V22</f>
        <v>70139.926335184922</v>
      </c>
      <c r="BK21" s="4">
        <f>'a8'!O20</f>
        <v>1863.2302385033956</v>
      </c>
      <c r="BL21" s="4">
        <f>'a13'!AE22</f>
        <v>5763.1298639966299</v>
      </c>
      <c r="BM21" s="4">
        <f>'a16'!AB22</f>
        <v>-13709.42111930682</v>
      </c>
      <c r="BN21" s="4">
        <f>'a15'!DI21</f>
        <v>137595.89328487957</v>
      </c>
      <c r="BO21" s="4">
        <f>'a9'!AC21</f>
        <v>508.2824764040389</v>
      </c>
      <c r="BP21" s="4">
        <f t="shared" si="24"/>
        <v>201144.47612685367</v>
      </c>
      <c r="BQ21" s="6">
        <f t="shared" si="25"/>
        <v>0.26922308106855702</v>
      </c>
      <c r="BR21" s="6">
        <f t="shared" si="26"/>
        <v>12.211778715538538</v>
      </c>
      <c r="BS21" s="6">
        <f t="shared" si="27"/>
        <v>0.40192899554552575</v>
      </c>
      <c r="BT21" s="4">
        <f>'a7'!Y22</f>
        <v>60990.340293917456</v>
      </c>
      <c r="BU21" s="4">
        <f>'a8'!Q20</f>
        <v>844.65118903611017</v>
      </c>
      <c r="BV21" s="4">
        <f>'a13'!AI22</f>
        <v>7612.4419930433378</v>
      </c>
      <c r="BW21" s="4">
        <f>'a16'!AF22</f>
        <v>-11898.566840951411</v>
      </c>
      <c r="BX21" s="4">
        <f>'a15'!DY21</f>
        <v>149865.00259386122</v>
      </c>
      <c r="BY21" s="4">
        <f>'a9'!AG21</f>
        <v>588.12617899572047</v>
      </c>
      <c r="BZ21" s="4">
        <f t="shared" si="28"/>
        <v>206825.74304991102</v>
      </c>
      <c r="CA21" s="6">
        <f t="shared" si="29"/>
        <v>0.2812951328653861</v>
      </c>
      <c r="CB21" s="6">
        <f t="shared" si="30"/>
        <v>12.239631896702292</v>
      </c>
      <c r="CC21" s="6">
        <f t="shared" si="31"/>
        <v>0.41747565506880263</v>
      </c>
      <c r="CD21" s="4">
        <f>'a7'!AB22</f>
        <v>81503.908454332661</v>
      </c>
      <c r="CE21" s="4">
        <f>'a8'!S20</f>
        <v>1117.8228461791364</v>
      </c>
      <c r="CF21" s="4">
        <f>'a13'!AM22</f>
        <v>33405.851910210127</v>
      </c>
      <c r="CG21" s="4">
        <f>'a16'!AJ22</f>
        <v>-15512.314682313492</v>
      </c>
      <c r="CH21" s="4">
        <f>'a15'!EO21</f>
        <v>140817.70231991593</v>
      </c>
      <c r="CI21" s="4">
        <f>'a9'!AK21</f>
        <v>2423.5344163444233</v>
      </c>
      <c r="CJ21" s="4">
        <f t="shared" si="32"/>
        <v>238909.43643197994</v>
      </c>
      <c r="CK21" s="6">
        <f t="shared" si="33"/>
        <v>0.34946936470265466</v>
      </c>
      <c r="CL21" s="6">
        <f t="shared" si="34"/>
        <v>12.383839832039801</v>
      </c>
      <c r="CM21" s="6">
        <f t="shared" si="35"/>
        <v>0.49796741857926441</v>
      </c>
      <c r="CN21" s="4">
        <f>'a7'!AE22</f>
        <v>129421.90518436414</v>
      </c>
      <c r="CO21" s="4">
        <f>'a8'!U20</f>
        <v>1405.3380504646084</v>
      </c>
      <c r="CP21" s="4">
        <f>'a13'!AQ22</f>
        <v>60397.67765924061</v>
      </c>
      <c r="CQ21" s="4">
        <f>'a16'!AN22</f>
        <v>-23397.716297552586</v>
      </c>
      <c r="CR21" s="4">
        <f>'a15'!FE21</f>
        <v>115586.0403249646</v>
      </c>
      <c r="CS21" s="4">
        <f>'a9'!AO21</f>
        <v>3217.9104172731481</v>
      </c>
      <c r="CT21" s="4">
        <f t="shared" si="36"/>
        <v>280195.33450420824</v>
      </c>
      <c r="CU21" s="6">
        <f t="shared" si="37"/>
        <v>0.43719724419794337</v>
      </c>
      <c r="CV21" s="6">
        <f t="shared" si="38"/>
        <v>12.543242262154731</v>
      </c>
      <c r="CW21" s="6">
        <f t="shared" si="39"/>
        <v>0.58694021108041772</v>
      </c>
      <c r="CX21" s="4">
        <f>'a7'!AH22</f>
        <v>66379.441847427559</v>
      </c>
      <c r="CY21" s="4">
        <f>'a8'!W20</f>
        <v>800.91536133981811</v>
      </c>
      <c r="CZ21" s="4">
        <f>'a13'!AU22</f>
        <v>30230.414502711425</v>
      </c>
      <c r="DA21" s="4">
        <f>'a16'!AR22</f>
        <v>-13564.146650938344</v>
      </c>
      <c r="DB21" s="4">
        <f>'a15'!FU21</f>
        <v>137632.14686677701</v>
      </c>
      <c r="DC21" s="4">
        <f>'a9'!AS21</f>
        <v>553.28079379802557</v>
      </c>
      <c r="DD21" s="4">
        <f t="shared" si="40"/>
        <v>220925.49113351945</v>
      </c>
      <c r="DE21" s="6">
        <f t="shared" si="41"/>
        <v>0.31125550816420461</v>
      </c>
      <c r="DF21" s="6">
        <f t="shared" si="42"/>
        <v>12.30558077946179</v>
      </c>
      <c r="DG21" s="6">
        <f t="shared" si="43"/>
        <v>0.45428598636182677</v>
      </c>
    </row>
    <row r="22" spans="1:111">
      <c r="A22" s="1">
        <v>1997</v>
      </c>
      <c r="B22" s="4">
        <f>'a7'!D23</f>
        <v>73926.163450829248</v>
      </c>
      <c r="C22" s="4">
        <f>'a8'!C21</f>
        <v>1487.9983072263751</v>
      </c>
      <c r="D22" s="4">
        <f>'a13'!G23</f>
        <v>18770.24299072631</v>
      </c>
      <c r="E22" s="4">
        <f>'a16'!D23</f>
        <v>-13269.584045483525</v>
      </c>
      <c r="F22" s="4">
        <f>'a15'!Q22</f>
        <v>130812.26298931889</v>
      </c>
      <c r="G22" s="4">
        <f>'a9'!E22</f>
        <v>795.85533215439887</v>
      </c>
      <c r="H22" s="4">
        <f t="shared" si="0"/>
        <v>210931.2283604629</v>
      </c>
      <c r="I22" s="6">
        <f t="shared" si="1"/>
        <v>0.29001882636391857</v>
      </c>
      <c r="J22" s="6">
        <f t="shared" si="2"/>
        <v>12.259287427389911</v>
      </c>
      <c r="K22" s="6">
        <f t="shared" si="3"/>
        <v>0.42844667635190747</v>
      </c>
      <c r="L22" s="4">
        <f>'a7'!G23</f>
        <v>72102.390404257676</v>
      </c>
      <c r="M22" s="4">
        <f>'a8'!E21</f>
        <v>702.47281321302353</v>
      </c>
      <c r="N22" s="4">
        <f>'a13'!K23</f>
        <v>19148.451216639667</v>
      </c>
      <c r="O22" s="4">
        <f>'a16'!H23</f>
        <v>-9948.4834502306458</v>
      </c>
      <c r="P22" s="4">
        <f>'a15'!AG22</f>
        <v>106425.12537936559</v>
      </c>
      <c r="Q22" s="4">
        <f>'a9'!I22</f>
        <v>664.73528898187919</v>
      </c>
      <c r="R22" s="4">
        <f t="shared" si="4"/>
        <v>187765.22107426345</v>
      </c>
      <c r="S22" s="6">
        <f t="shared" si="5"/>
        <v>0.24079367224385473</v>
      </c>
      <c r="T22" s="6">
        <f t="shared" si="6"/>
        <v>12.142947637308422</v>
      </c>
      <c r="U22" s="6">
        <f t="shared" si="7"/>
        <v>0.36350992479118927</v>
      </c>
      <c r="V22" s="4">
        <f>'a7'!J23</f>
        <v>47621.146992909366</v>
      </c>
      <c r="W22" s="4">
        <f>'a8'!G21</f>
        <v>514.34659612770486</v>
      </c>
      <c r="X22" s="4">
        <f>'a13'!O23</f>
        <v>105.44686218151084</v>
      </c>
      <c r="Y22" s="4">
        <f>'a16'!L23</f>
        <v>-8951.4933367877384</v>
      </c>
      <c r="Z22" s="4">
        <f>'a15'!AW22</f>
        <v>119542.40107498792</v>
      </c>
      <c r="AA22" s="4">
        <f>'a9'!M22</f>
        <v>517.45298671988155</v>
      </c>
      <c r="AB22" s="4">
        <f t="shared" si="8"/>
        <v>158314.39520269888</v>
      </c>
      <c r="AC22" s="6">
        <f t="shared" si="9"/>
        <v>0.17821398707926603</v>
      </c>
      <c r="AD22" s="6">
        <f t="shared" si="10"/>
        <v>11.972338177948799</v>
      </c>
      <c r="AE22" s="6">
        <f t="shared" si="11"/>
        <v>0.26828176537484233</v>
      </c>
      <c r="AF22" s="4">
        <f>'a7'!M23</f>
        <v>58198.073363206</v>
      </c>
      <c r="AG22" s="4">
        <f>'a8'!I21</f>
        <v>995.27886040570479</v>
      </c>
      <c r="AH22" s="4">
        <f>'a13'!S23</f>
        <v>7919.4142710472152</v>
      </c>
      <c r="AI22" s="4">
        <f>'a16'!P23</f>
        <v>-9593.8664738360858</v>
      </c>
      <c r="AJ22" s="4">
        <f>'a15'!BM22</f>
        <v>108562.16170292297</v>
      </c>
      <c r="AK22" s="4">
        <f>'a9'!Q22</f>
        <v>708.58672448481934</v>
      </c>
      <c r="AL22" s="4">
        <f t="shared" si="12"/>
        <v>165372.474999261</v>
      </c>
      <c r="AM22" s="6">
        <f t="shared" si="13"/>
        <v>0.193211611032551</v>
      </c>
      <c r="AN22" s="6">
        <f t="shared" si="14"/>
        <v>12.015955632966673</v>
      </c>
      <c r="AO22" s="6">
        <f t="shared" si="15"/>
        <v>0.29262748439515823</v>
      </c>
      <c r="AP22" s="4">
        <f>'a7'!P23</f>
        <v>50925.501421241686</v>
      </c>
      <c r="AQ22" s="4">
        <f>'a8'!K21</f>
        <v>649.82438794914628</v>
      </c>
      <c r="AR22" s="4">
        <f>'a13'!W23</f>
        <v>28607.984199489216</v>
      </c>
      <c r="AS22" s="4">
        <f>'a16'!T23</f>
        <v>-9785.4331078047235</v>
      </c>
      <c r="AT22" s="4">
        <f>'a15'!CC22</f>
        <v>130095.06918398067</v>
      </c>
      <c r="AU22" s="4">
        <f>'a9'!U22</f>
        <v>754.59631956160001</v>
      </c>
      <c r="AV22" s="4">
        <f t="shared" si="16"/>
        <v>199738.34976529441</v>
      </c>
      <c r="AW22" s="6">
        <f t="shared" si="17"/>
        <v>0.26623522105431652</v>
      </c>
      <c r="AX22" s="6">
        <f t="shared" si="18"/>
        <v>12.204763537848979</v>
      </c>
      <c r="AY22" s="6">
        <f t="shared" si="19"/>
        <v>0.39801337174680601</v>
      </c>
      <c r="AZ22" s="4">
        <f>'a7'!S23</f>
        <v>63285.033385290291</v>
      </c>
      <c r="BA22" s="4">
        <f>'a8'!M21</f>
        <v>1769.7166212736324</v>
      </c>
      <c r="BB22" s="4">
        <f>'a13'!AA23</f>
        <v>12984.498404769514</v>
      </c>
      <c r="BC22" s="4">
        <f>'a16'!X23</f>
        <v>-11212.473539254133</v>
      </c>
      <c r="BD22" s="4">
        <f>'a15'!CS22</f>
        <v>131347.08237203115</v>
      </c>
      <c r="BE22" s="4">
        <f>'a9'!Y22</f>
        <v>379.10330004381075</v>
      </c>
      <c r="BF22" s="4">
        <f t="shared" si="20"/>
        <v>197794.75394406662</v>
      </c>
      <c r="BG22" s="6">
        <f t="shared" si="21"/>
        <v>0.26210529902394381</v>
      </c>
      <c r="BH22" s="6">
        <f t="shared" si="22"/>
        <v>12.194985175797125</v>
      </c>
      <c r="BI22" s="6">
        <f t="shared" si="23"/>
        <v>0.39255543627359218</v>
      </c>
      <c r="BJ22" s="4">
        <f>'a7'!V23</f>
        <v>70582.974123438646</v>
      </c>
      <c r="BK22" s="4">
        <f>'a8'!O21</f>
        <v>1847.5814754128</v>
      </c>
      <c r="BL22" s="4">
        <f>'a13'!AE23</f>
        <v>6508.3969711363188</v>
      </c>
      <c r="BM22" s="4">
        <f>'a16'!AB23</f>
        <v>-13334.902332404346</v>
      </c>
      <c r="BN22" s="4">
        <f>'a15'!DI22</f>
        <v>138866.2476740806</v>
      </c>
      <c r="BO22" s="4">
        <f>'a9'!AC22</f>
        <v>521.79883378002944</v>
      </c>
      <c r="BP22" s="4">
        <f t="shared" si="24"/>
        <v>203948.49907788399</v>
      </c>
      <c r="BQ22" s="6">
        <f t="shared" si="25"/>
        <v>0.2751813137590427</v>
      </c>
      <c r="BR22" s="6">
        <f t="shared" si="26"/>
        <v>12.225622785453531</v>
      </c>
      <c r="BS22" s="6">
        <f t="shared" si="27"/>
        <v>0.40965626519273302</v>
      </c>
      <c r="BT22" s="4">
        <f>'a7'!Y23</f>
        <v>62003.577061739525</v>
      </c>
      <c r="BU22" s="4">
        <f>'a8'!Q21</f>
        <v>837.93375394321765</v>
      </c>
      <c r="BV22" s="4">
        <f>'a13'!AI23</f>
        <v>8310.8455168475484</v>
      </c>
      <c r="BW22" s="4">
        <f>'a16'!AF23</f>
        <v>-11621.029660680291</v>
      </c>
      <c r="BX22" s="4">
        <f>'a15'!DY22</f>
        <v>152048.89096693601</v>
      </c>
      <c r="BY22" s="4">
        <f>'a9'!AG22</f>
        <v>611.84716039696411</v>
      </c>
      <c r="BZ22" s="4">
        <f t="shared" si="28"/>
        <v>210968.37047838906</v>
      </c>
      <c r="CA22" s="6">
        <f t="shared" si="29"/>
        <v>0.29009774917770659</v>
      </c>
      <c r="CB22" s="6">
        <f t="shared" si="30"/>
        <v>12.259463498275611</v>
      </c>
      <c r="CC22" s="6">
        <f t="shared" si="31"/>
        <v>0.4285449528861337</v>
      </c>
      <c r="CD22" s="4">
        <f>'a7'!AB23</f>
        <v>84991.482480631734</v>
      </c>
      <c r="CE22" s="4">
        <f>'a8'!S21</f>
        <v>1103.2496252094995</v>
      </c>
      <c r="CF22" s="4">
        <f>'a13'!AM23</f>
        <v>34449.230513605486</v>
      </c>
      <c r="CG22" s="4">
        <f>'a16'!AJ23</f>
        <v>-14939.307460335089</v>
      </c>
      <c r="CH22" s="4">
        <f>'a15'!EO22</f>
        <v>141965.48360085284</v>
      </c>
      <c r="CI22" s="4">
        <f>'a9'!AK22</f>
        <v>2521.0746187272684</v>
      </c>
      <c r="CJ22" s="4">
        <f t="shared" si="32"/>
        <v>245049.06414123721</v>
      </c>
      <c r="CK22" s="6">
        <f t="shared" si="33"/>
        <v>0.3625153815019348</v>
      </c>
      <c r="CL22" s="6">
        <f t="shared" si="34"/>
        <v>12.409213731278115</v>
      </c>
      <c r="CM22" s="6">
        <f t="shared" si="35"/>
        <v>0.51213023071611807</v>
      </c>
      <c r="CN22" s="4">
        <f>'a7'!AE23</f>
        <v>132602.881850898</v>
      </c>
      <c r="CO22" s="4">
        <f>'a8'!U21</f>
        <v>1345.6553143490391</v>
      </c>
      <c r="CP22" s="4">
        <f>'a13'!AQ23</f>
        <v>60629.254559444853</v>
      </c>
      <c r="CQ22" s="4">
        <f>'a16'!AN23</f>
        <v>-22508.284486657365</v>
      </c>
      <c r="CR22" s="4">
        <f>'a15'!FE22</f>
        <v>117411.71825838267</v>
      </c>
      <c r="CS22" s="4">
        <f>'a9'!AO22</f>
        <v>3235.3814437907072</v>
      </c>
      <c r="CT22" s="4">
        <f t="shared" si="36"/>
        <v>286245.84405262652</v>
      </c>
      <c r="CU22" s="6">
        <f t="shared" si="37"/>
        <v>0.45005389495118886</v>
      </c>
      <c r="CV22" s="6">
        <f t="shared" si="38"/>
        <v>12.564606315151746</v>
      </c>
      <c r="CW22" s="6">
        <f t="shared" si="39"/>
        <v>0.59886486902268721</v>
      </c>
      <c r="CX22" s="4">
        <f>'a7'!AH23</f>
        <v>67417.855975168815</v>
      </c>
      <c r="CY22" s="4">
        <f>'a8'!W21</f>
        <v>785.59827664759734</v>
      </c>
      <c r="CZ22" s="4">
        <f>'a13'!AU23</f>
        <v>34016.792849746205</v>
      </c>
      <c r="DA22" s="4">
        <f>'a16'!AR23</f>
        <v>-12542.271998978515</v>
      </c>
      <c r="DB22" s="4">
        <f>'a15'!FU22</f>
        <v>138251.29149907129</v>
      </c>
      <c r="DC22" s="4">
        <f>'a9'!AS22</f>
        <v>559.3530266052029</v>
      </c>
      <c r="DD22" s="4">
        <f t="shared" si="40"/>
        <v>227369.91357505019</v>
      </c>
      <c r="DE22" s="6">
        <f t="shared" si="41"/>
        <v>0.32494917941190937</v>
      </c>
      <c r="DF22" s="6">
        <f t="shared" si="42"/>
        <v>12.334333545367018</v>
      </c>
      <c r="DG22" s="6">
        <f t="shared" si="43"/>
        <v>0.47033476223604398</v>
      </c>
    </row>
    <row r="23" spans="1:111">
      <c r="A23" s="1">
        <v>1998</v>
      </c>
      <c r="B23" s="4">
        <f>'a7'!D24</f>
        <v>74939.91163638822</v>
      </c>
      <c r="C23" s="4">
        <f>'a8'!C22</f>
        <v>1500.2401080570819</v>
      </c>
      <c r="D23" s="4">
        <f>'a13'!G24</f>
        <v>14438.366978747981</v>
      </c>
      <c r="E23" s="4">
        <f>'a16'!D24</f>
        <v>-13671.589038904242</v>
      </c>
      <c r="F23" s="4">
        <f>'a15'!Q23</f>
        <v>131877.0529476123</v>
      </c>
      <c r="G23" s="4">
        <f>'a9'!E23</f>
        <v>797.79802165928083</v>
      </c>
      <c r="H23" s="4">
        <f t="shared" si="0"/>
        <v>208286.18461024205</v>
      </c>
      <c r="I23" s="6">
        <f t="shared" si="1"/>
        <v>0.28439840655439458</v>
      </c>
      <c r="J23" s="6">
        <f t="shared" si="2"/>
        <v>12.246668300566743</v>
      </c>
      <c r="K23" s="6">
        <f t="shared" si="3"/>
        <v>0.42140312656678852</v>
      </c>
      <c r="L23" s="4">
        <f>'a7'!G24</f>
        <v>74567.976244945283</v>
      </c>
      <c r="M23" s="4">
        <f>'a8'!E22</f>
        <v>739.10377646834354</v>
      </c>
      <c r="N23" s="4">
        <f>'a13'!K24</f>
        <v>16631.352291091389</v>
      </c>
      <c r="O23" s="4">
        <f>'a16'!H24</f>
        <v>-10772.937133902022</v>
      </c>
      <c r="P23" s="4">
        <f>'a15'!AG23</f>
        <v>108402.79304344188</v>
      </c>
      <c r="Q23" s="4">
        <f>'a9'!I23</f>
        <v>718.03881349668734</v>
      </c>
      <c r="R23" s="4">
        <f t="shared" si="4"/>
        <v>188850.2494085482</v>
      </c>
      <c r="S23" s="6">
        <f t="shared" si="5"/>
        <v>0.24309923514556464</v>
      </c>
      <c r="T23" s="6">
        <f t="shared" si="6"/>
        <v>12.148709648809829</v>
      </c>
      <c r="U23" s="6">
        <f t="shared" si="7"/>
        <v>0.36672607559475157</v>
      </c>
      <c r="V23" s="4">
        <f>'a7'!J24</f>
        <v>48179.729610320755</v>
      </c>
      <c r="W23" s="4">
        <f>'a8'!G22</f>
        <v>537.53939501045625</v>
      </c>
      <c r="X23" s="4">
        <f>'a13'!O24</f>
        <v>124.01720269559564</v>
      </c>
      <c r="Y23" s="4">
        <f>'a16'!L24</f>
        <v>-9477.0328814005461</v>
      </c>
      <c r="Z23" s="4">
        <f>'a15'!AW23</f>
        <v>121125.87831459774</v>
      </c>
      <c r="AA23" s="4">
        <f>'a9'!M23</f>
        <v>528.30003131405942</v>
      </c>
      <c r="AB23" s="4">
        <f t="shared" si="8"/>
        <v>159961.83160990995</v>
      </c>
      <c r="AC23" s="6">
        <f t="shared" si="9"/>
        <v>0.18171460373910275</v>
      </c>
      <c r="AD23" s="6">
        <f t="shared" si="10"/>
        <v>11.982690513319742</v>
      </c>
      <c r="AE23" s="6">
        <f t="shared" si="11"/>
        <v>0.27406007243200031</v>
      </c>
      <c r="AF23" s="4">
        <f>'a7'!M24</f>
        <v>59380.620624230018</v>
      </c>
      <c r="AG23" s="4">
        <f>'a8'!I22</f>
        <v>1047.3946059177795</v>
      </c>
      <c r="AH23" s="4">
        <f>'a13'!S24</f>
        <v>6911.7874884921548</v>
      </c>
      <c r="AI23" s="4">
        <f>'a16'!P24</f>
        <v>-10031.014250545339</v>
      </c>
      <c r="AJ23" s="4">
        <f>'a15'!BM23</f>
        <v>110211.37133871927</v>
      </c>
      <c r="AK23" s="4">
        <f>'a9'!Q23</f>
        <v>731.52560227065544</v>
      </c>
      <c r="AL23" s="4">
        <f t="shared" si="12"/>
        <v>166788.63420454322</v>
      </c>
      <c r="AM23" s="6">
        <f t="shared" si="13"/>
        <v>0.19622078970876133</v>
      </c>
      <c r="AN23" s="6">
        <f t="shared" si="14"/>
        <v>12.024482626324598</v>
      </c>
      <c r="AO23" s="6">
        <f t="shared" si="15"/>
        <v>0.29738695017084565</v>
      </c>
      <c r="AP23" s="4">
        <f>'a7'!P24</f>
        <v>51904.654044475239</v>
      </c>
      <c r="AQ23" s="4">
        <f>'a8'!K22</f>
        <v>706.16764153331644</v>
      </c>
      <c r="AR23" s="4">
        <f>'a13'!W24</f>
        <v>24438.16087114529</v>
      </c>
      <c r="AS23" s="4">
        <f>'a16'!T24</f>
        <v>-10217.384907084277</v>
      </c>
      <c r="AT23" s="4">
        <f>'a15'!CC23</f>
        <v>131714.52781421973</v>
      </c>
      <c r="AU23" s="4">
        <f>'a9'!U23</f>
        <v>875.8079880250865</v>
      </c>
      <c r="AV23" s="4">
        <f t="shared" si="16"/>
        <v>197670.31747626423</v>
      </c>
      <c r="AW23" s="6">
        <f t="shared" si="17"/>
        <v>0.26184088555682994</v>
      </c>
      <c r="AX23" s="6">
        <f t="shared" si="18"/>
        <v>12.194355858666983</v>
      </c>
      <c r="AY23" s="6">
        <f t="shared" si="19"/>
        <v>0.39220417373388544</v>
      </c>
      <c r="AZ23" s="4">
        <f>'a7'!S24</f>
        <v>63810.464320200219</v>
      </c>
      <c r="BA23" s="4">
        <f>'a8'!M22</f>
        <v>1801.0028872241871</v>
      </c>
      <c r="BB23" s="4">
        <f>'a13'!AA24</f>
        <v>11376.469504995051</v>
      </c>
      <c r="BC23" s="4">
        <f>'a16'!X24</f>
        <v>-11577.166433166007</v>
      </c>
      <c r="BD23" s="4">
        <f>'a15'!CS23</f>
        <v>132379.43286055329</v>
      </c>
      <c r="BE23" s="4">
        <f>'a9'!Y23</f>
        <v>377.5415101016377</v>
      </c>
      <c r="BF23" s="4">
        <f t="shared" si="20"/>
        <v>197412.66162970511</v>
      </c>
      <c r="BG23" s="6">
        <f t="shared" si="21"/>
        <v>0.2612933959268684</v>
      </c>
      <c r="BH23" s="6">
        <f t="shared" si="22"/>
        <v>12.193051545918962</v>
      </c>
      <c r="BI23" s="6">
        <f t="shared" si="23"/>
        <v>0.39147615253996404</v>
      </c>
      <c r="BJ23" s="4">
        <f>'a7'!V24</f>
        <v>71021.382290766036</v>
      </c>
      <c r="BK23" s="4">
        <f>'a8'!O22</f>
        <v>1851.8549475312163</v>
      </c>
      <c r="BL23" s="4">
        <f>'a13'!AE24</f>
        <v>5579.6498610505478</v>
      </c>
      <c r="BM23" s="4">
        <f>'a16'!AB24</f>
        <v>-13730.144912978314</v>
      </c>
      <c r="BN23" s="4">
        <f>'a15'!DI23</f>
        <v>139485.46905575483</v>
      </c>
      <c r="BO23" s="4">
        <f>'a9'!AC23</f>
        <v>526.78050709295144</v>
      </c>
      <c r="BP23" s="4">
        <f t="shared" si="24"/>
        <v>203681.43073503138</v>
      </c>
      <c r="BQ23" s="6">
        <f t="shared" si="25"/>
        <v>0.27461382363547093</v>
      </c>
      <c r="BR23" s="6">
        <f t="shared" si="26"/>
        <v>12.224312438192285</v>
      </c>
      <c r="BS23" s="6">
        <f t="shared" si="27"/>
        <v>0.40892487574719438</v>
      </c>
      <c r="BT23" s="4">
        <f>'a7'!Y24</f>
        <v>63052.038305425369</v>
      </c>
      <c r="BU23" s="4">
        <f>'a8'!Q22</f>
        <v>862.42592236056794</v>
      </c>
      <c r="BV23" s="4">
        <f>'a13'!AI24</f>
        <v>7463.1018626399173</v>
      </c>
      <c r="BW23" s="4">
        <f>'a16'!AF24</f>
        <v>-12039.107661507185</v>
      </c>
      <c r="BX23" s="4">
        <f>'a15'!DY23</f>
        <v>153419.78488908435</v>
      </c>
      <c r="BY23" s="4">
        <f>'a9'!AG23</f>
        <v>598.76932891646072</v>
      </c>
      <c r="BZ23" s="4">
        <f t="shared" si="28"/>
        <v>212159.47398908655</v>
      </c>
      <c r="CA23" s="6">
        <f t="shared" si="29"/>
        <v>0.29262870987208406</v>
      </c>
      <c r="CB23" s="6">
        <f t="shared" si="30"/>
        <v>12.265093506664186</v>
      </c>
      <c r="CC23" s="6">
        <f t="shared" si="31"/>
        <v>0.43168742422597017</v>
      </c>
      <c r="CD23" s="4">
        <f>'a7'!AB24</f>
        <v>86902.80065897858</v>
      </c>
      <c r="CE23" s="4">
        <f>'a8'!S22</f>
        <v>1080.2766451856423</v>
      </c>
      <c r="CF23" s="4">
        <f>'a13'!AM24</f>
        <v>21782.320668490622</v>
      </c>
      <c r="CG23" s="4">
        <f>'a16'!AJ24</f>
        <v>-15540.838903014323</v>
      </c>
      <c r="CH23" s="4">
        <f>'a15'!EO23</f>
        <v>144779.03018290052</v>
      </c>
      <c r="CI23" s="4">
        <f>'a9'!AK23</f>
        <v>2621.7325453176572</v>
      </c>
      <c r="CJ23" s="4">
        <f t="shared" si="32"/>
        <v>236381.8567072234</v>
      </c>
      <c r="CK23" s="6">
        <f t="shared" si="33"/>
        <v>0.34409854270623713</v>
      </c>
      <c r="CL23" s="6">
        <f t="shared" si="34"/>
        <v>12.373203813291383</v>
      </c>
      <c r="CM23" s="6">
        <f t="shared" si="35"/>
        <v>0.49203076950522551</v>
      </c>
      <c r="CN23" s="4">
        <f>'a7'!AE24</f>
        <v>135622.64536233395</v>
      </c>
      <c r="CO23" s="4">
        <f>'a8'!U22</f>
        <v>1321.46008404086</v>
      </c>
      <c r="CP23" s="4">
        <f>'a13'!AQ24</f>
        <v>34689.27603923565</v>
      </c>
      <c r="CQ23" s="4">
        <f>'a16'!AN24</f>
        <v>-23109.174933998209</v>
      </c>
      <c r="CR23" s="4">
        <f>'a15'!FE23</f>
        <v>118215.44284911244</v>
      </c>
      <c r="CS23" s="4">
        <f>'a9'!AO23</f>
        <v>3204.805512777597</v>
      </c>
      <c r="CT23" s="4">
        <f t="shared" si="36"/>
        <v>263534.84388794709</v>
      </c>
      <c r="CU23" s="6">
        <f t="shared" si="37"/>
        <v>0.40179557967416957</v>
      </c>
      <c r="CV23" s="6">
        <f t="shared" si="38"/>
        <v>12.481940873090164</v>
      </c>
      <c r="CW23" s="6">
        <f t="shared" si="39"/>
        <v>0.55272394621330279</v>
      </c>
      <c r="CX23" s="4">
        <f>'a7'!AH24</f>
        <v>68275.240998686204</v>
      </c>
      <c r="CY23" s="4">
        <f>'a8'!W22</f>
        <v>788.83024408295728</v>
      </c>
      <c r="CZ23" s="4">
        <f>'a13'!AU24</f>
        <v>29361.159938666926</v>
      </c>
      <c r="DA23" s="4">
        <f>'a16'!AR24</f>
        <v>-12639.029104784913</v>
      </c>
      <c r="DB23" s="4">
        <f>'a15'!FU23</f>
        <v>140145.32204886022</v>
      </c>
      <c r="DC23" s="4">
        <f>'a9'!AS23</f>
        <v>538.16830835208157</v>
      </c>
      <c r="DD23" s="4">
        <f t="shared" si="40"/>
        <v>225393.35581715932</v>
      </c>
      <c r="DE23" s="6">
        <f t="shared" si="41"/>
        <v>0.32074921698172626</v>
      </c>
      <c r="DF23" s="6">
        <f t="shared" si="42"/>
        <v>12.325602402855919</v>
      </c>
      <c r="DG23" s="6">
        <f t="shared" si="43"/>
        <v>0.46546134763139896</v>
      </c>
    </row>
    <row r="24" spans="1:111">
      <c r="A24" s="1">
        <v>1999</v>
      </c>
      <c r="B24" s="4">
        <f>'a7'!D25</f>
        <v>76016.554036562797</v>
      </c>
      <c r="C24" s="4">
        <f>'a8'!C23</f>
        <v>1524.1789442722916</v>
      </c>
      <c r="D24" s="4">
        <f>'a13'!G25</f>
        <v>20200.256806937472</v>
      </c>
      <c r="E24" s="4">
        <f>'a16'!D25</f>
        <v>-11066.426070262283</v>
      </c>
      <c r="F24" s="4">
        <f>'a15'!Q24</f>
        <v>133413.93194686796</v>
      </c>
      <c r="G24" s="4">
        <f>'a9'!E24</f>
        <v>806.25537588391069</v>
      </c>
      <c r="H24" s="4">
        <f t="shared" si="0"/>
        <v>219282.2402884943</v>
      </c>
      <c r="I24" s="6">
        <f t="shared" si="1"/>
        <v>0.30776378535219995</v>
      </c>
      <c r="J24" s="6">
        <f t="shared" si="2"/>
        <v>12.298114947490031</v>
      </c>
      <c r="K24" s="6">
        <f t="shared" si="3"/>
        <v>0.45011882329917557</v>
      </c>
      <c r="L24" s="4">
        <f>'a7'!G25</f>
        <v>78257.510842275587</v>
      </c>
      <c r="M24" s="4">
        <f>'a8'!E23</f>
        <v>763.13120044100356</v>
      </c>
      <c r="N24" s="4">
        <f>'a13'!K25</f>
        <v>17916.747531357621</v>
      </c>
      <c r="O24" s="4">
        <f>'a16'!H25</f>
        <v>-8890.6967412753147</v>
      </c>
      <c r="P24" s="4">
        <f>'a15'!AG24</f>
        <v>109910.99475432739</v>
      </c>
      <c r="Q24" s="4">
        <f>'a9'!I24</f>
        <v>929.1813878087587</v>
      </c>
      <c r="R24" s="4">
        <f t="shared" si="4"/>
        <v>197028.50619931752</v>
      </c>
      <c r="S24" s="6">
        <f t="shared" si="5"/>
        <v>0.26047710894080006</v>
      </c>
      <c r="T24" s="6">
        <f t="shared" si="6"/>
        <v>12.191103698771249</v>
      </c>
      <c r="U24" s="6">
        <f t="shared" si="7"/>
        <v>0.39038893322986634</v>
      </c>
      <c r="V24" s="4">
        <f>'a7'!J25</f>
        <v>48752.210506233445</v>
      </c>
      <c r="W24" s="4">
        <f>'a8'!G23</f>
        <v>572.34684218636494</v>
      </c>
      <c r="X24" s="4">
        <f>'a13'!O25</f>
        <v>189.70152954861533</v>
      </c>
      <c r="Y24" s="4">
        <f>'a16'!L25</f>
        <v>-7595.9061345875925</v>
      </c>
      <c r="Z24" s="4">
        <f>'a15'!AW24</f>
        <v>121891.76830650364</v>
      </c>
      <c r="AA24" s="4">
        <f>'a9'!M24</f>
        <v>521.5988350548381</v>
      </c>
      <c r="AB24" s="4">
        <f t="shared" si="8"/>
        <v>163288.52221482963</v>
      </c>
      <c r="AC24" s="6">
        <f t="shared" si="9"/>
        <v>0.18878344627695751</v>
      </c>
      <c r="AD24" s="6">
        <f t="shared" si="10"/>
        <v>12.003273989990058</v>
      </c>
      <c r="AE24" s="6">
        <f t="shared" si="11"/>
        <v>0.2855490403067053</v>
      </c>
      <c r="AF24" s="4">
        <f>'a7'!M25</f>
        <v>61296.830958765626</v>
      </c>
      <c r="AG24" s="4">
        <f>'a8'!I23</f>
        <v>1070.9114741738988</v>
      </c>
      <c r="AH24" s="4">
        <f>'a13'!S25</f>
        <v>7334.7606490923272</v>
      </c>
      <c r="AI24" s="4">
        <f>'a16'!P25</f>
        <v>-8135.6994273303053</v>
      </c>
      <c r="AJ24" s="4">
        <f>'a15'!BM24</f>
        <v>111005.95635301745</v>
      </c>
      <c r="AK24" s="4">
        <f>'a9'!Q24</f>
        <v>741.23030286947562</v>
      </c>
      <c r="AL24" s="4">
        <f t="shared" si="12"/>
        <v>171831.5297048495</v>
      </c>
      <c r="AM24" s="6">
        <f t="shared" si="13"/>
        <v>0.20693637419197236</v>
      </c>
      <c r="AN24" s="6">
        <f t="shared" si="14"/>
        <v>12.054269797332925</v>
      </c>
      <c r="AO24" s="6">
        <f t="shared" si="15"/>
        <v>0.31401309434825464</v>
      </c>
      <c r="AP24" s="4">
        <f>'a7'!P25</f>
        <v>53830.197401815349</v>
      </c>
      <c r="AQ24" s="4">
        <f>'a8'!K23</f>
        <v>722.08803345585738</v>
      </c>
      <c r="AR24" s="4">
        <f>'a13'!W25</f>
        <v>28875.023624089565</v>
      </c>
      <c r="AS24" s="4">
        <f>'a16'!T25</f>
        <v>-8377.7282346370703</v>
      </c>
      <c r="AT24" s="4">
        <f>'a15'!CC24</f>
        <v>133335.28940240064</v>
      </c>
      <c r="AU24" s="4">
        <f>'a9'!U24</f>
        <v>921.57462859724114</v>
      </c>
      <c r="AV24" s="4">
        <f t="shared" si="16"/>
        <v>207463.2955985271</v>
      </c>
      <c r="AW24" s="6">
        <f t="shared" si="17"/>
        <v>0.28264986016377391</v>
      </c>
      <c r="AX24" s="6">
        <f t="shared" si="18"/>
        <v>12.242709714324445</v>
      </c>
      <c r="AY24" s="6">
        <f t="shared" si="19"/>
        <v>0.41919358388867523</v>
      </c>
      <c r="AZ24" s="4">
        <f>'a7'!S25</f>
        <v>64371.419793124638</v>
      </c>
      <c r="BA24" s="4">
        <f>'a8'!M23</f>
        <v>1863.516881166149</v>
      </c>
      <c r="BB24" s="4">
        <f>'a13'!AA25</f>
        <v>13717.845727727405</v>
      </c>
      <c r="BC24" s="4">
        <f>'a16'!X25</f>
        <v>-9439.4793224971345</v>
      </c>
      <c r="BD24" s="4">
        <f>'a15'!CS24</f>
        <v>133898.25600338125</v>
      </c>
      <c r="BE24" s="4">
        <f>'a9'!Y24</f>
        <v>384.72290048872696</v>
      </c>
      <c r="BF24" s="4">
        <f t="shared" si="20"/>
        <v>204026.83618241356</v>
      </c>
      <c r="BG24" s="6">
        <f t="shared" si="21"/>
        <v>0.2753477712757027</v>
      </c>
      <c r="BH24" s="6">
        <f t="shared" si="22"/>
        <v>12.226006814088214</v>
      </c>
      <c r="BI24" s="6">
        <f t="shared" si="23"/>
        <v>0.40987061637924549</v>
      </c>
      <c r="BJ24" s="4">
        <f>'a7'!V25</f>
        <v>71748.395598725707</v>
      </c>
      <c r="BK24" s="4">
        <f>'a8'!O23</f>
        <v>1873.920175120574</v>
      </c>
      <c r="BL24" s="4">
        <f>'a13'!AE25</f>
        <v>6395.8045397821961</v>
      </c>
      <c r="BM24" s="4">
        <f>'a16'!AB25</f>
        <v>-11293.25217065516</v>
      </c>
      <c r="BN24" s="4">
        <f>'a15'!DI24</f>
        <v>141408.7625564193</v>
      </c>
      <c r="BO24" s="4">
        <f>'a9'!AC24</f>
        <v>523.22043999036055</v>
      </c>
      <c r="BP24" s="4">
        <f t="shared" si="24"/>
        <v>209610.41025940224</v>
      </c>
      <c r="BQ24" s="6">
        <f t="shared" si="25"/>
        <v>0.28721223678695623</v>
      </c>
      <c r="BR24" s="6">
        <f t="shared" si="26"/>
        <v>12.253005897463787</v>
      </c>
      <c r="BS24" s="6">
        <f t="shared" si="27"/>
        <v>0.42494054875834547</v>
      </c>
      <c r="BT24" s="4">
        <f>'a7'!Y25</f>
        <v>63875.992605352716</v>
      </c>
      <c r="BU24" s="4">
        <f>'a8'!Q23</f>
        <v>904.19870313572255</v>
      </c>
      <c r="BV24" s="4">
        <f>'a13'!AI25</f>
        <v>6809.7296787300502</v>
      </c>
      <c r="BW24" s="4">
        <f>'a16'!AF25</f>
        <v>-9421.230828896485</v>
      </c>
      <c r="BX24" s="4">
        <f>'a15'!DY24</f>
        <v>154120.45450898694</v>
      </c>
      <c r="BY24" s="4">
        <f>'a9'!AG24</f>
        <v>605.38939127257913</v>
      </c>
      <c r="BZ24" s="4">
        <f t="shared" si="28"/>
        <v>215683.75527603636</v>
      </c>
      <c r="CA24" s="6">
        <f t="shared" si="29"/>
        <v>0.30011741033605699</v>
      </c>
      <c r="CB24" s="6">
        <f t="shared" si="30"/>
        <v>12.281568517886274</v>
      </c>
      <c r="CC24" s="6">
        <f t="shared" si="31"/>
        <v>0.44088319215661043</v>
      </c>
      <c r="CD24" s="4">
        <f>'a7'!AB25</f>
        <v>88740.138232313868</v>
      </c>
      <c r="CE24" s="4">
        <f>'a8'!S23</f>
        <v>1079.3238996810326</v>
      </c>
      <c r="CF24" s="4">
        <f>'a13'!AM25</f>
        <v>34167.258851534381</v>
      </c>
      <c r="CG24" s="4">
        <f>'a16'!AJ25</f>
        <v>-12139.916160655357</v>
      </c>
      <c r="CH24" s="4">
        <f>'a15'!EO24</f>
        <v>146165.52813501397</v>
      </c>
      <c r="CI24" s="4">
        <f>'a9'!AK24</f>
        <v>2645.5756591268414</v>
      </c>
      <c r="CJ24" s="4">
        <f t="shared" si="32"/>
        <v>255366.75729876108</v>
      </c>
      <c r="CK24" s="6">
        <f t="shared" si="33"/>
        <v>0.38443931641087364</v>
      </c>
      <c r="CL24" s="6">
        <f t="shared" si="34"/>
        <v>12.45045605474639</v>
      </c>
      <c r="CM24" s="6">
        <f t="shared" si="35"/>
        <v>0.53515023540213547</v>
      </c>
      <c r="CN24" s="4">
        <f>'a7'!AE25</f>
        <v>137932.09721840272</v>
      </c>
      <c r="CO24" s="4">
        <f>'a8'!U23</f>
        <v>1273.0755527498297</v>
      </c>
      <c r="CP24" s="4">
        <f>'a13'!AQ25</f>
        <v>71304.479947559536</v>
      </c>
      <c r="CQ24" s="4">
        <f>'a16'!AN25</f>
        <v>-17787.608512420742</v>
      </c>
      <c r="CR24" s="4">
        <f>'a15'!FE24</f>
        <v>119329.86766968558</v>
      </c>
      <c r="CS24" s="4">
        <f>'a9'!AO24</f>
        <v>3177.1502161004273</v>
      </c>
      <c r="CT24" s="4">
        <f t="shared" si="36"/>
        <v>308874.7616598765</v>
      </c>
      <c r="CU24" s="6">
        <f t="shared" si="37"/>
        <v>0.49813779404633812</v>
      </c>
      <c r="CV24" s="6">
        <f t="shared" si="38"/>
        <v>12.6406911716512</v>
      </c>
      <c r="CW24" s="6">
        <f t="shared" si="39"/>
        <v>0.64133274197120582</v>
      </c>
      <c r="CX24" s="4">
        <f>'a7'!AH25</f>
        <v>69162.319653485407</v>
      </c>
      <c r="CY24" s="4">
        <f>'a8'!W23</f>
        <v>795.98641363622198</v>
      </c>
      <c r="CZ24" s="4">
        <f>'a13'!AU25</f>
        <v>34892.97859590091</v>
      </c>
      <c r="DA24" s="4">
        <f>'a16'!AR25</f>
        <v>-10000.619981040616</v>
      </c>
      <c r="DB24" s="4">
        <f>'a15'!FU24</f>
        <v>141547.98755728611</v>
      </c>
      <c r="DC24" s="4">
        <f>'a9'!AS24</f>
        <v>541.58579133182604</v>
      </c>
      <c r="DD24" s="4">
        <f t="shared" si="40"/>
        <v>235857.06644793617</v>
      </c>
      <c r="DE24" s="6">
        <f t="shared" si="41"/>
        <v>0.34298342256166603</v>
      </c>
      <c r="DF24" s="6">
        <f t="shared" si="42"/>
        <v>12.37098124988297</v>
      </c>
      <c r="DG24" s="6">
        <f t="shared" si="43"/>
        <v>0.49079021330533062</v>
      </c>
    </row>
    <row r="25" spans="1:111">
      <c r="A25" s="1">
        <v>2000</v>
      </c>
      <c r="B25" s="4">
        <f>'a7'!D26</f>
        <v>77092.413965709799</v>
      </c>
      <c r="C25" s="4">
        <f>'a8'!C24</f>
        <v>1605.0457329840287</v>
      </c>
      <c r="D25" s="4">
        <f>'a13'!G26</f>
        <v>32233.52104217367</v>
      </c>
      <c r="E25" s="4">
        <f>'a16'!D26</f>
        <v>-9492.9766887679434</v>
      </c>
      <c r="F25" s="4">
        <f>'a15'!Q25</f>
        <v>135195.32355678646</v>
      </c>
      <c r="G25" s="4">
        <f>'a9'!E25</f>
        <v>827.70138528355778</v>
      </c>
      <c r="H25" s="4">
        <f t="shared" si="0"/>
        <v>235805.62622360245</v>
      </c>
      <c r="I25" s="6">
        <f t="shared" si="1"/>
        <v>0.34287411788350047</v>
      </c>
      <c r="J25" s="6">
        <f t="shared" si="2"/>
        <v>12.370763126951745</v>
      </c>
      <c r="K25" s="6">
        <f t="shared" si="3"/>
        <v>0.49066846480823689</v>
      </c>
      <c r="L25" s="4">
        <f>'a7'!G26</f>
        <v>80556.323702662674</v>
      </c>
      <c r="M25" s="4">
        <f>'a8'!E24</f>
        <v>789.82358712492851</v>
      </c>
      <c r="N25" s="4">
        <f>'a13'!K26</f>
        <v>55901.955182459438</v>
      </c>
      <c r="O25" s="4">
        <f>'a16'!H26</f>
        <v>-7838.9142555773014</v>
      </c>
      <c r="P25" s="4">
        <f>'a15'!AG25</f>
        <v>111252.05235593134</v>
      </c>
      <c r="Q25" s="4">
        <f>'a9'!I25</f>
        <v>689.64697519411402</v>
      </c>
      <c r="R25" s="4">
        <f t="shared" si="4"/>
        <v>239971.59359740699</v>
      </c>
      <c r="S25" s="6">
        <f t="shared" si="5"/>
        <v>0.35172632894866973</v>
      </c>
      <c r="T25" s="6">
        <f t="shared" si="6"/>
        <v>12.388275835308225</v>
      </c>
      <c r="U25" s="6">
        <f t="shared" si="7"/>
        <v>0.50044343853737516</v>
      </c>
      <c r="V25" s="4">
        <f>'a7'!J26</f>
        <v>49703.231479446033</v>
      </c>
      <c r="W25" s="4">
        <f>'a8'!G24</f>
        <v>644.83036564812778</v>
      </c>
      <c r="X25" s="4">
        <f>'a13'!O26</f>
        <v>120.85288546559205</v>
      </c>
      <c r="Y25" s="4">
        <f>'a16'!L26</f>
        <v>-6362.0983206915844</v>
      </c>
      <c r="Z25" s="4">
        <f>'a15'!AW25</f>
        <v>121883.77592436897</v>
      </c>
      <c r="AA25" s="4">
        <f>'a9'!M25</f>
        <v>528.14450618309945</v>
      </c>
      <c r="AB25" s="4">
        <f t="shared" si="8"/>
        <v>165462.44782805402</v>
      </c>
      <c r="AC25" s="6">
        <f t="shared" si="9"/>
        <v>0.19340279315164638</v>
      </c>
      <c r="AD25" s="6">
        <f t="shared" si="10"/>
        <v>12.016499546712188</v>
      </c>
      <c r="AE25" s="6">
        <f t="shared" si="11"/>
        <v>0.29293107778945815</v>
      </c>
      <c r="AF25" s="4">
        <f>'a7'!M26</f>
        <v>62555.885978147846</v>
      </c>
      <c r="AG25" s="4">
        <f>'a8'!I24</f>
        <v>1104.0659826669137</v>
      </c>
      <c r="AH25" s="4">
        <f>'a13'!S26</f>
        <v>13857.402098005316</v>
      </c>
      <c r="AI25" s="4">
        <f>'a16'!P26</f>
        <v>-6902.4135263894987</v>
      </c>
      <c r="AJ25" s="4">
        <f>'a15'!BM25</f>
        <v>112953.33981752285</v>
      </c>
      <c r="AK25" s="4">
        <f>'a9'!Q25</f>
        <v>801.09595867555038</v>
      </c>
      <c r="AL25" s="4">
        <f t="shared" si="12"/>
        <v>182767.18439127787</v>
      </c>
      <c r="AM25" s="6">
        <f t="shared" si="13"/>
        <v>0.23017340769078851</v>
      </c>
      <c r="AN25" s="6">
        <f t="shared" si="14"/>
        <v>12.115968405428086</v>
      </c>
      <c r="AO25" s="6">
        <f t="shared" si="15"/>
        <v>0.3484510728138453</v>
      </c>
      <c r="AP25" s="4">
        <f>'a7'!P26</f>
        <v>55528.389097115723</v>
      </c>
      <c r="AQ25" s="4">
        <f>'a8'!K24</f>
        <v>711.5095327620827</v>
      </c>
      <c r="AR25" s="4">
        <f>'a13'!W26</f>
        <v>35238.871341873892</v>
      </c>
      <c r="AS25" s="4">
        <f>'a16'!T26</f>
        <v>-7012.0577906233284</v>
      </c>
      <c r="AT25" s="4">
        <f>'a15'!CC25</f>
        <v>133921.98908818464</v>
      </c>
      <c r="AU25" s="4">
        <f>'a9'!U25</f>
        <v>944.60508166149828</v>
      </c>
      <c r="AV25" s="4">
        <f t="shared" si="16"/>
        <v>217444.09618765151</v>
      </c>
      <c r="AW25" s="6">
        <f t="shared" si="17"/>
        <v>0.30385793634071423</v>
      </c>
      <c r="AX25" s="6">
        <f t="shared" si="18"/>
        <v>12.289697067450964</v>
      </c>
      <c r="AY25" s="6">
        <f t="shared" si="19"/>
        <v>0.44542026071468105</v>
      </c>
      <c r="AZ25" s="4">
        <f>'a7'!S26</f>
        <v>64906.236292725072</v>
      </c>
      <c r="BA25" s="4">
        <f>'a8'!M24</f>
        <v>2024.3440523118884</v>
      </c>
      <c r="BB25" s="4">
        <f>'a13'!AA26</f>
        <v>17174.114450622546</v>
      </c>
      <c r="BC25" s="4">
        <f>'a16'!X26</f>
        <v>-8068.2105984455011</v>
      </c>
      <c r="BD25" s="4">
        <f>'a15'!CS25</f>
        <v>135007.37727025792</v>
      </c>
      <c r="BE25" s="4">
        <f>'a9'!Y25</f>
        <v>378.01041091021392</v>
      </c>
      <c r="BF25" s="4">
        <f t="shared" si="20"/>
        <v>210665.85105656172</v>
      </c>
      <c r="BG25" s="6">
        <f t="shared" si="21"/>
        <v>0.28945492950749807</v>
      </c>
      <c r="BH25" s="6">
        <f t="shared" si="22"/>
        <v>12.258028512886437</v>
      </c>
      <c r="BI25" s="6">
        <f t="shared" si="23"/>
        <v>0.42774399485066872</v>
      </c>
      <c r="BJ25" s="4">
        <f>'a7'!V26</f>
        <v>72211.936877369299</v>
      </c>
      <c r="BK25" s="4">
        <f>'a8'!O24</f>
        <v>1948.2525898098909</v>
      </c>
      <c r="BL25" s="4">
        <f>'a13'!AE26</f>
        <v>8034.4781891442462</v>
      </c>
      <c r="BM25" s="4">
        <f>'a16'!AB26</f>
        <v>-9686.9133422109226</v>
      </c>
      <c r="BN25" s="4">
        <f>'a15'!DI25</f>
        <v>143759.77097166728</v>
      </c>
      <c r="BO25" s="4">
        <f>'a9'!AC25</f>
        <v>567.57425045888601</v>
      </c>
      <c r="BP25" s="4">
        <f t="shared" si="24"/>
        <v>215699.9510353209</v>
      </c>
      <c r="BQ25" s="6">
        <f t="shared" si="25"/>
        <v>0.30015182449888717</v>
      </c>
      <c r="BR25" s="6">
        <f t="shared" si="26"/>
        <v>12.28164360537361</v>
      </c>
      <c r="BS25" s="6">
        <f t="shared" si="27"/>
        <v>0.44092510333340562</v>
      </c>
      <c r="BT25" s="4">
        <f>'a7'!Y26</f>
        <v>64197.825702314884</v>
      </c>
      <c r="BU25" s="4">
        <f>'a8'!Q24</f>
        <v>955.27550023402512</v>
      </c>
      <c r="BV25" s="4">
        <f>'a13'!AI26</f>
        <v>10456.285949217398</v>
      </c>
      <c r="BW25" s="4">
        <f>'a16'!AF26</f>
        <v>-8032.5676089558592</v>
      </c>
      <c r="BX25" s="4">
        <f>'a15'!DY25</f>
        <v>155953.57320923757</v>
      </c>
      <c r="BY25" s="4">
        <f>'a9'!AG25</f>
        <v>654.84253426744544</v>
      </c>
      <c r="BZ25" s="4">
        <f t="shared" si="28"/>
        <v>222875.55021778058</v>
      </c>
      <c r="CA25" s="6">
        <f t="shared" si="29"/>
        <v>0.31539916389995881</v>
      </c>
      <c r="CB25" s="6">
        <f t="shared" si="30"/>
        <v>12.314368823890518</v>
      </c>
      <c r="CC25" s="6">
        <f t="shared" si="31"/>
        <v>0.45919116160215656</v>
      </c>
      <c r="CD25" s="4">
        <f>'a7'!AB26</f>
        <v>90889.421526154634</v>
      </c>
      <c r="CE25" s="4">
        <f>'a8'!S24</f>
        <v>1113.57579907996</v>
      </c>
      <c r="CF25" s="4">
        <f>'a13'!AM26</f>
        <v>57598.693133530942</v>
      </c>
      <c r="CG25" s="4">
        <f>'a16'!AJ26</f>
        <v>-10400.196122295705</v>
      </c>
      <c r="CH25" s="4">
        <f>'a15'!EO25</f>
        <v>148070.53409941972</v>
      </c>
      <c r="CI25" s="4">
        <f>'a9'!AK25</f>
        <v>2759.8801275249289</v>
      </c>
      <c r="CJ25" s="4">
        <f t="shared" si="32"/>
        <v>284512.14830836456</v>
      </c>
      <c r="CK25" s="6">
        <f t="shared" si="33"/>
        <v>0.44636998692360946</v>
      </c>
      <c r="CL25" s="6">
        <f t="shared" si="34"/>
        <v>12.558531232193522</v>
      </c>
      <c r="CM25" s="6">
        <f t="shared" si="35"/>
        <v>0.59547397281690373</v>
      </c>
      <c r="CN25" s="4">
        <f>'a7'!AE26</f>
        <v>142042.23556503266</v>
      </c>
      <c r="CO25" s="4">
        <f>'a8'!U24</f>
        <v>1271.5540054284038</v>
      </c>
      <c r="CP25" s="4">
        <f>'a13'!AQ26</f>
        <v>137662.3606222774</v>
      </c>
      <c r="CQ25" s="4">
        <f>'a16'!AN26</f>
        <v>-15414.466023638966</v>
      </c>
      <c r="CR25" s="4">
        <f>'a15'!FE25</f>
        <v>119896.77789819422</v>
      </c>
      <c r="CS25" s="4">
        <f>'a9'!AO25</f>
        <v>3407.9237234067423</v>
      </c>
      <c r="CT25" s="4">
        <f t="shared" si="36"/>
        <v>382050.53834388696</v>
      </c>
      <c r="CU25" s="6">
        <f t="shared" si="37"/>
        <v>0.6536280708395964</v>
      </c>
      <c r="CV25" s="6">
        <f t="shared" si="38"/>
        <v>12.853308178167476</v>
      </c>
      <c r="CW25" s="6">
        <f t="shared" si="39"/>
        <v>0.76000802684201696</v>
      </c>
      <c r="CX25" s="4">
        <f>'a7'!AH26</f>
        <v>69984.378210698575</v>
      </c>
      <c r="CY25" s="4">
        <f>'a8'!W24</f>
        <v>857.5891939800407</v>
      </c>
      <c r="CZ25" s="4">
        <f>'a13'!AU26</f>
        <v>49382.593456712813</v>
      </c>
      <c r="DA25" s="4">
        <f>'a16'!AR26</f>
        <v>-8565.0255859645895</v>
      </c>
      <c r="DB25" s="4">
        <f>'a15'!FU25</f>
        <v>143687.92804999449</v>
      </c>
      <c r="DC25" s="4">
        <f>'a9'!AS25</f>
        <v>555.74948690715803</v>
      </c>
      <c r="DD25" s="4">
        <f t="shared" si="40"/>
        <v>254791.71383851417</v>
      </c>
      <c r="DE25" s="6">
        <f t="shared" si="41"/>
        <v>0.38321741387900099</v>
      </c>
      <c r="DF25" s="6">
        <f t="shared" si="42"/>
        <v>12.448201681894341</v>
      </c>
      <c r="DG25" s="6">
        <f t="shared" si="43"/>
        <v>0.53389192429708565</v>
      </c>
    </row>
    <row r="26" spans="1:111">
      <c r="A26" s="1">
        <v>2001</v>
      </c>
      <c r="B26" s="4">
        <f>'a7'!D27</f>
        <v>78248.367632910726</v>
      </c>
      <c r="C26" s="4">
        <f>'a8'!C25</f>
        <v>1712.1527903590247</v>
      </c>
      <c r="D26" s="4">
        <f>'a13'!G27</f>
        <v>26601.365128780333</v>
      </c>
      <c r="E26" s="4">
        <f>'a16'!D27</f>
        <v>-8717.2536523166782</v>
      </c>
      <c r="F26" s="4">
        <f>'a15'!Q26</f>
        <v>136805.72234778403</v>
      </c>
      <c r="G26" s="4">
        <f>'a9'!E26</f>
        <v>810.35296901658705</v>
      </c>
      <c r="H26" s="4">
        <f t="shared" si="0"/>
        <v>233840.00127850083</v>
      </c>
      <c r="I26" s="6">
        <f t="shared" si="1"/>
        <v>0.33869738644810504</v>
      </c>
      <c r="J26" s="6">
        <f t="shared" si="2"/>
        <v>12.362392405252544</v>
      </c>
      <c r="K26" s="6">
        <f t="shared" si="3"/>
        <v>0.48599622433931217</v>
      </c>
      <c r="L26" s="4">
        <f>'a7'!G27</f>
        <v>82822.203407362569</v>
      </c>
      <c r="M26" s="4">
        <f>'a8'!E25</f>
        <v>806.44234416124254</v>
      </c>
      <c r="N26" s="4">
        <f>'a13'!K27</f>
        <v>43846.061169195578</v>
      </c>
      <c r="O26" s="4">
        <f>'a16'!H27</f>
        <v>-7403.5204681031892</v>
      </c>
      <c r="P26" s="4">
        <f>'a15'!AG26</f>
        <v>113038.26442902183</v>
      </c>
      <c r="Q26" s="4">
        <f>'a9'!I26</f>
        <v>762.62889976993256</v>
      </c>
      <c r="R26" s="4">
        <f t="shared" si="4"/>
        <v>232346.8219818681</v>
      </c>
      <c r="S26" s="6">
        <f t="shared" si="5"/>
        <v>0.33552454875978138</v>
      </c>
      <c r="T26" s="6">
        <f t="shared" si="6"/>
        <v>12.355986456700057</v>
      </c>
      <c r="U26" s="6">
        <f t="shared" si="7"/>
        <v>0.48242065067382561</v>
      </c>
      <c r="V26" s="4">
        <f>'a7'!J27</f>
        <v>50737.204112245272</v>
      </c>
      <c r="W26" s="4">
        <f>'a8'!G25</f>
        <v>687.81326601543924</v>
      </c>
      <c r="X26" s="4">
        <f>'a13'!O27</f>
        <v>47.545144369708567</v>
      </c>
      <c r="Y26" s="4">
        <f>'a16'!L27</f>
        <v>-5803.2661065805769</v>
      </c>
      <c r="Z26" s="4">
        <f>'a15'!AW26</f>
        <v>127285.21461203265</v>
      </c>
      <c r="AA26" s="4">
        <f>'a9'!M26</f>
        <v>505.61790511623326</v>
      </c>
      <c r="AB26" s="4">
        <f t="shared" si="8"/>
        <v>172448.89312296626</v>
      </c>
      <c r="AC26" s="6">
        <f t="shared" si="9"/>
        <v>0.20824820186384704</v>
      </c>
      <c r="AD26" s="6">
        <f t="shared" si="10"/>
        <v>12.057856199805485</v>
      </c>
      <c r="AE26" s="6">
        <f t="shared" si="11"/>
        <v>0.31601489722407455</v>
      </c>
      <c r="AF26" s="4">
        <f>'a7'!M27</f>
        <v>64042.441160290022</v>
      </c>
      <c r="AG26" s="4">
        <f>'a8'!I25</f>
        <v>1134.5954009207596</v>
      </c>
      <c r="AH26" s="4">
        <f>'a13'!S27</f>
        <v>12860.202794004566</v>
      </c>
      <c r="AI26" s="4">
        <f>'a16'!P27</f>
        <v>-6510.4449185752246</v>
      </c>
      <c r="AJ26" s="4">
        <f>'a15'!BM26</f>
        <v>115323.56883420039</v>
      </c>
      <c r="AK26" s="4">
        <f>'a9'!Q26</f>
        <v>753.50443398581046</v>
      </c>
      <c r="AL26" s="4">
        <f t="shared" si="12"/>
        <v>186096.85883685469</v>
      </c>
      <c r="AM26" s="6">
        <f t="shared" si="13"/>
        <v>0.23724859055368946</v>
      </c>
      <c r="AN26" s="6">
        <f t="shared" si="14"/>
        <v>12.134022563588669</v>
      </c>
      <c r="AO26" s="6">
        <f t="shared" si="15"/>
        <v>0.35852826465242865</v>
      </c>
      <c r="AP26" s="4">
        <f>'a7'!P27</f>
        <v>56188.226758724442</v>
      </c>
      <c r="AQ26" s="4">
        <f>'a8'!K25</f>
        <v>698.83531892363362</v>
      </c>
      <c r="AR26" s="4">
        <f>'a13'!W27</f>
        <v>29144.48775102252</v>
      </c>
      <c r="AS26" s="4">
        <f>'a16'!T27</f>
        <v>-6519.5909134441781</v>
      </c>
      <c r="AT26" s="4">
        <f>'a15'!CC26</f>
        <v>136090.23633605987</v>
      </c>
      <c r="AU26" s="4">
        <f>'a9'!U26</f>
        <v>1018.9200883799184</v>
      </c>
      <c r="AV26" s="4">
        <f t="shared" si="16"/>
        <v>214583.27516290639</v>
      </c>
      <c r="AW26" s="6">
        <f t="shared" si="17"/>
        <v>0.29777901414608599</v>
      </c>
      <c r="AX26" s="6">
        <f t="shared" si="18"/>
        <v>12.276453171206452</v>
      </c>
      <c r="AY26" s="6">
        <f t="shared" si="19"/>
        <v>0.43802798675988486</v>
      </c>
      <c r="AZ26" s="4">
        <f>'a7'!S27</f>
        <v>65519.309016597908</v>
      </c>
      <c r="BA26" s="4">
        <f>'a8'!M25</f>
        <v>2207.9615597556385</v>
      </c>
      <c r="BB26" s="4">
        <f>'a13'!AA27</f>
        <v>13833.268563187477</v>
      </c>
      <c r="BC26" s="4">
        <f>'a16'!X27</f>
        <v>-7425.0172512507424</v>
      </c>
      <c r="BD26" s="4">
        <f>'a15'!CS26</f>
        <v>137254.94368955563</v>
      </c>
      <c r="BE26" s="4">
        <f>'a9'!Y26</f>
        <v>358.9842840828905</v>
      </c>
      <c r="BF26" s="4">
        <f t="shared" si="20"/>
        <v>211031.48129376303</v>
      </c>
      <c r="BG26" s="6">
        <f t="shared" si="21"/>
        <v>0.29023185254627792</v>
      </c>
      <c r="BH26" s="6">
        <f t="shared" si="22"/>
        <v>12.259762601773298</v>
      </c>
      <c r="BI26" s="6">
        <f t="shared" si="23"/>
        <v>0.42871190186813407</v>
      </c>
      <c r="BJ26" s="4">
        <f>'a7'!V27</f>
        <v>72568.811426390879</v>
      </c>
      <c r="BK26" s="4">
        <f>'a8'!O25</f>
        <v>2032.2978944085962</v>
      </c>
      <c r="BL26" s="4">
        <f>'a13'!AE27</f>
        <v>6343.4308185657865</v>
      </c>
      <c r="BM26" s="4">
        <f>'a16'!AB27</f>
        <v>-8787.2612040359254</v>
      </c>
      <c r="BN26" s="4">
        <f>'a15'!DI26</f>
        <v>144973.21719281803</v>
      </c>
      <c r="BO26" s="4">
        <f>'a9'!AC26</f>
        <v>519.48245150289006</v>
      </c>
      <c r="BP26" s="4">
        <f t="shared" si="24"/>
        <v>216611.01367664445</v>
      </c>
      <c r="BQ26" s="6">
        <f t="shared" si="25"/>
        <v>0.30208772991314908</v>
      </c>
      <c r="BR26" s="6">
        <f t="shared" si="26"/>
        <v>12.285858460255593</v>
      </c>
      <c r="BS26" s="6">
        <f t="shared" si="27"/>
        <v>0.44327768609244372</v>
      </c>
      <c r="BT26" s="4">
        <f>'a7'!Y27</f>
        <v>64742.715706283379</v>
      </c>
      <c r="BU26" s="4">
        <f>'a8'!Q25</f>
        <v>1044.7696382821659</v>
      </c>
      <c r="BV26" s="4">
        <f>'a13'!AI27</f>
        <v>7422.7966778350647</v>
      </c>
      <c r="BW26" s="4">
        <f>'a16'!AF27</f>
        <v>-7368.5846101699281</v>
      </c>
      <c r="BX26" s="4">
        <f>'a15'!DY26</f>
        <v>155741.46005351897</v>
      </c>
      <c r="BY26" s="4">
        <f>'a9'!AG26</f>
        <v>597.60745834701379</v>
      </c>
      <c r="BZ26" s="4">
        <f t="shared" si="28"/>
        <v>220985.55000740263</v>
      </c>
      <c r="CA26" s="6">
        <f t="shared" si="29"/>
        <v>0.31138312650113475</v>
      </c>
      <c r="CB26" s="6">
        <f t="shared" si="30"/>
        <v>12.305852593780337</v>
      </c>
      <c r="CC26" s="6">
        <f t="shared" si="31"/>
        <v>0.45443770349026352</v>
      </c>
      <c r="CD26" s="4">
        <f>'a7'!AB27</f>
        <v>92800.820603875676</v>
      </c>
      <c r="CE26" s="4">
        <f>'a8'!S25</f>
        <v>1140.7273661594879</v>
      </c>
      <c r="CF26" s="4">
        <f>'a13'!AM27</f>
        <v>43642.849905000417</v>
      </c>
      <c r="CG26" s="4">
        <f>'a16'!AJ27</f>
        <v>-9457.663551659929</v>
      </c>
      <c r="CH26" s="4">
        <f>'a15'!EO26</f>
        <v>148766.61870615606</v>
      </c>
      <c r="CI26" s="4">
        <f>'a9'!AK26</f>
        <v>2767.4765041499904</v>
      </c>
      <c r="CJ26" s="4">
        <f t="shared" si="32"/>
        <v>274125.87652538175</v>
      </c>
      <c r="CK26" s="6">
        <f t="shared" si="33"/>
        <v>0.4243003301660217</v>
      </c>
      <c r="CL26" s="6">
        <f t="shared" si="34"/>
        <v>12.52134268325409</v>
      </c>
      <c r="CM26" s="6">
        <f t="shared" si="35"/>
        <v>0.57471664154020141</v>
      </c>
      <c r="CN26" s="4">
        <f>'a7'!AE27</f>
        <v>146993.34616053713</v>
      </c>
      <c r="CO26" s="4">
        <f>'a8'!U25</f>
        <v>1418.5352658723566</v>
      </c>
      <c r="CP26" s="4">
        <f>'a13'!AQ27</f>
        <v>105152.41381934796</v>
      </c>
      <c r="CQ26" s="4">
        <f>'a16'!AN27</f>
        <v>-14321.079418013191</v>
      </c>
      <c r="CR26" s="4">
        <f>'a15'!FE26</f>
        <v>123538.43281391005</v>
      </c>
      <c r="CS26" s="4">
        <f>'a9'!AO26</f>
        <v>3333.1249143009609</v>
      </c>
      <c r="CT26" s="4">
        <f t="shared" si="36"/>
        <v>359448.52372735331</v>
      </c>
      <c r="CU26" s="6">
        <f t="shared" si="37"/>
        <v>0.60560133756710888</v>
      </c>
      <c r="CV26" s="6">
        <f t="shared" si="38"/>
        <v>12.792326257371599</v>
      </c>
      <c r="CW26" s="6">
        <f t="shared" si="39"/>
        <v>0.72597007785101775</v>
      </c>
      <c r="CX26" s="4">
        <f>'a7'!AH27</f>
        <v>70953.505878636148</v>
      </c>
      <c r="CY26" s="4">
        <f>'a8'!W25</f>
        <v>932.08509151971816</v>
      </c>
      <c r="CZ26" s="4">
        <f>'a13'!AU27</f>
        <v>43838.565058442691</v>
      </c>
      <c r="DA26" s="4">
        <f>'a16'!AR27</f>
        <v>-7815.8063683202963</v>
      </c>
      <c r="DB26" s="4">
        <f>'a15'!FU26</f>
        <v>144360.37060175551</v>
      </c>
      <c r="DC26" s="4">
        <f>'a9'!AS26</f>
        <v>559.48362195221</v>
      </c>
      <c r="DD26" s="4">
        <f t="shared" si="40"/>
        <v>251709.23664008157</v>
      </c>
      <c r="DE26" s="6">
        <f t="shared" si="41"/>
        <v>0.37666749730123922</v>
      </c>
      <c r="DF26" s="6">
        <f t="shared" si="42"/>
        <v>12.436029877470673</v>
      </c>
      <c r="DG26" s="6">
        <f t="shared" si="43"/>
        <v>0.52709805403694732</v>
      </c>
    </row>
    <row r="27" spans="1:111">
      <c r="A27" s="1">
        <v>2002</v>
      </c>
      <c r="B27" s="4">
        <f>'a7'!D28</f>
        <v>79310.378476363185</v>
      </c>
      <c r="C27" s="4">
        <f>'a8'!C26</f>
        <v>1801.1750465217983</v>
      </c>
      <c r="D27" s="4">
        <f>'a13'!G28</f>
        <v>22259.877366576602</v>
      </c>
      <c r="E27" s="4">
        <f>'a16'!D28</f>
        <v>-8779.919554548309</v>
      </c>
      <c r="F27" s="4">
        <f>'a15'!Q27</f>
        <v>138167.18743614925</v>
      </c>
      <c r="G27" s="4">
        <f>'a9'!E27</f>
        <v>807.99322212546565</v>
      </c>
      <c r="H27" s="4">
        <f t="shared" si="0"/>
        <v>231950.70554893708</v>
      </c>
      <c r="I27" s="6">
        <f t="shared" si="1"/>
        <v>0.33468284599159931</v>
      </c>
      <c r="J27" s="6">
        <f t="shared" si="2"/>
        <v>12.354280151990039</v>
      </c>
      <c r="K27" s="6">
        <f t="shared" si="3"/>
        <v>0.48146825180011532</v>
      </c>
      <c r="L27" s="4">
        <f>'a7'!G28</f>
        <v>84397.372002548684</v>
      </c>
      <c r="M27" s="4">
        <f>'a8'!E26</f>
        <v>827.74604751262314</v>
      </c>
      <c r="N27" s="4">
        <f>'a13'!K28</f>
        <v>64715.097814980356</v>
      </c>
      <c r="O27" s="4">
        <f>'a16'!H28</f>
        <v>-8703.3447686550753</v>
      </c>
      <c r="P27" s="4">
        <f>'a15'!AG27</f>
        <v>114981.68664645425</v>
      </c>
      <c r="Q27" s="4">
        <f>'a9'!I27</f>
        <v>945.86295338391551</v>
      </c>
      <c r="R27" s="4">
        <f t="shared" si="4"/>
        <v>255272.69478945693</v>
      </c>
      <c r="S27" s="6">
        <f t="shared" si="5"/>
        <v>0.38423944418169698</v>
      </c>
      <c r="T27" s="6">
        <f t="shared" si="6"/>
        <v>12.450087644080181</v>
      </c>
      <c r="U27" s="6">
        <f t="shared" si="7"/>
        <v>0.53494460161263713</v>
      </c>
      <c r="V27" s="4">
        <f>'a7'!J28</f>
        <v>51871.767146906692</v>
      </c>
      <c r="W27" s="4">
        <f>'a8'!G26</f>
        <v>679.4470907975101</v>
      </c>
      <c r="X27" s="4">
        <f>'a13'!O28</f>
        <v>45.184438313301293</v>
      </c>
      <c r="Y27" s="4">
        <f>'a16'!L28</f>
        <v>-5987.2511133738726</v>
      </c>
      <c r="Z27" s="4">
        <f>'a15'!AW27</f>
        <v>129416.78199682555</v>
      </c>
      <c r="AA27" s="4">
        <f>'a9'!M27</f>
        <v>512.08495953570548</v>
      </c>
      <c r="AB27" s="4">
        <f t="shared" si="8"/>
        <v>175513.84459993345</v>
      </c>
      <c r="AC27" s="6">
        <f t="shared" si="9"/>
        <v>0.21476087825906282</v>
      </c>
      <c r="AD27" s="6">
        <f t="shared" si="10"/>
        <v>12.075473205385981</v>
      </c>
      <c r="AE27" s="6">
        <f t="shared" si="11"/>
        <v>0.32584808597078918</v>
      </c>
      <c r="AF27" s="4">
        <f>'a7'!M28</f>
        <v>65342.109062134085</v>
      </c>
      <c r="AG27" s="4">
        <f>'a8'!I26</f>
        <v>1159.1661275403542</v>
      </c>
      <c r="AH27" s="4">
        <f>'a13'!S28</f>
        <v>9327.2583649858407</v>
      </c>
      <c r="AI27" s="4">
        <f>'a16'!P28</f>
        <v>-6686.5991273906957</v>
      </c>
      <c r="AJ27" s="4">
        <f>'a15'!BM27</f>
        <v>115808.06653268512</v>
      </c>
      <c r="AK27" s="4">
        <f>'a9'!Q27</f>
        <v>728.92931237867356</v>
      </c>
      <c r="AL27" s="4">
        <f t="shared" si="12"/>
        <v>184221.07164757603</v>
      </c>
      <c r="AM27" s="6">
        <f t="shared" si="13"/>
        <v>0.23326275422255396</v>
      </c>
      <c r="AN27" s="6">
        <f t="shared" si="14"/>
        <v>12.123891791741547</v>
      </c>
      <c r="AO27" s="6">
        <f t="shared" si="15"/>
        <v>0.35287362650933018</v>
      </c>
      <c r="AP27" s="4">
        <f>'a7'!P28</f>
        <v>57051.238425416246</v>
      </c>
      <c r="AQ27" s="4">
        <f>'a8'!K26</f>
        <v>740.61322775257918</v>
      </c>
      <c r="AR27" s="4">
        <f>'a13'!W28</f>
        <v>25303.55645901879</v>
      </c>
      <c r="AS27" s="4">
        <f>'a16'!T28</f>
        <v>-6734.2901574901998</v>
      </c>
      <c r="AT27" s="4">
        <f>'a15'!CC27</f>
        <v>137098.52258113929</v>
      </c>
      <c r="AU27" s="4">
        <f>'a9'!U27</f>
        <v>959.81682518127343</v>
      </c>
      <c r="AV27" s="4">
        <f t="shared" si="16"/>
        <v>212499.82371065542</v>
      </c>
      <c r="AW27" s="6">
        <f t="shared" si="17"/>
        <v>0.29335191466486377</v>
      </c>
      <c r="AX27" s="6">
        <f t="shared" si="18"/>
        <v>12.266696437749349</v>
      </c>
      <c r="AY27" s="6">
        <f t="shared" si="19"/>
        <v>0.43258212360245407</v>
      </c>
      <c r="AZ27" s="4">
        <f>'a7'!S28</f>
        <v>66476.13155308245</v>
      </c>
      <c r="BA27" s="4">
        <f>'a8'!M26</f>
        <v>2362.4275649875872</v>
      </c>
      <c r="BB27" s="4">
        <f>'a13'!AA28</f>
        <v>11662.628198420267</v>
      </c>
      <c r="BC27" s="4">
        <f>'a16'!X28</f>
        <v>-7491.1781615677255</v>
      </c>
      <c r="BD27" s="4">
        <f>'a15'!CS27</f>
        <v>138317.85279124242</v>
      </c>
      <c r="BE27" s="4">
        <f>'a9'!Y27</f>
        <v>368.82172918793344</v>
      </c>
      <c r="BF27" s="4">
        <f t="shared" si="20"/>
        <v>210959.04021697704</v>
      </c>
      <c r="BG27" s="6">
        <f t="shared" si="21"/>
        <v>0.29007792342394967</v>
      </c>
      <c r="BH27" s="6">
        <f t="shared" si="22"/>
        <v>12.259419271419629</v>
      </c>
      <c r="BI27" s="6">
        <f t="shared" si="23"/>
        <v>0.42852026702107243</v>
      </c>
      <c r="BJ27" s="4">
        <f>'a7'!V28</f>
        <v>73009.771775261659</v>
      </c>
      <c r="BK27" s="4">
        <f>'a8'!O26</f>
        <v>2100.5847949347817</v>
      </c>
      <c r="BL27" s="4">
        <f>'a13'!AE28</f>
        <v>5346.2656826192415</v>
      </c>
      <c r="BM27" s="4">
        <f>'a16'!AB28</f>
        <v>-8870.1857106362968</v>
      </c>
      <c r="BN27" s="4">
        <f>'a15'!DI27</f>
        <v>146606.01685893183</v>
      </c>
      <c r="BO27" s="4">
        <f>'a9'!AC27</f>
        <v>527.03689669176242</v>
      </c>
      <c r="BP27" s="4">
        <f t="shared" si="24"/>
        <v>217665.41650441944</v>
      </c>
      <c r="BQ27" s="6">
        <f t="shared" si="25"/>
        <v>0.3043282170657528</v>
      </c>
      <c r="BR27" s="6">
        <f t="shared" si="26"/>
        <v>12.290714376102692</v>
      </c>
      <c r="BS27" s="6">
        <f t="shared" si="27"/>
        <v>0.44598808638405446</v>
      </c>
      <c r="BT27" s="4">
        <f>'a7'!Y28</f>
        <v>65130.257055806665</v>
      </c>
      <c r="BU27" s="4">
        <f>'a8'!Q26</f>
        <v>1069.4808046783949</v>
      </c>
      <c r="BV27" s="4">
        <f>'a13'!AI28</f>
        <v>6623.0113093529817</v>
      </c>
      <c r="BW27" s="4">
        <f>'a16'!AF28</f>
        <v>-7365.9236812878153</v>
      </c>
      <c r="BX27" s="4">
        <f>'a15'!DY27</f>
        <v>156649.47304337579</v>
      </c>
      <c r="BY27" s="4">
        <f>'a9'!AG27</f>
        <v>619.21074464993364</v>
      </c>
      <c r="BZ27" s="4">
        <f t="shared" si="28"/>
        <v>221487.0877872761</v>
      </c>
      <c r="CA27" s="6">
        <f t="shared" si="29"/>
        <v>0.31244883774806226</v>
      </c>
      <c r="CB27" s="6">
        <f t="shared" si="30"/>
        <v>12.308119572354039</v>
      </c>
      <c r="CC27" s="6">
        <f t="shared" si="31"/>
        <v>0.45570305066280775</v>
      </c>
      <c r="CD27" s="4">
        <f>'a7'!AB28</f>
        <v>93727.42813116964</v>
      </c>
      <c r="CE27" s="4">
        <f>'a8'!S26</f>
        <v>1170.7275966677903</v>
      </c>
      <c r="CF27" s="4">
        <f>'a13'!AM28</f>
        <v>42874.475319201112</v>
      </c>
      <c r="CG27" s="4">
        <f>'a16'!AJ28</f>
        <v>-9468.8690246199694</v>
      </c>
      <c r="CH27" s="4">
        <f>'a15'!EO27</f>
        <v>150903.8162239432</v>
      </c>
      <c r="CI27" s="4">
        <f>'a9'!AK27</f>
        <v>2814.9628416879345</v>
      </c>
      <c r="CJ27" s="4">
        <f t="shared" si="32"/>
        <v>276392.61540467379</v>
      </c>
      <c r="CK27" s="6">
        <f t="shared" si="33"/>
        <v>0.4291168947688293</v>
      </c>
      <c r="CL27" s="6">
        <f t="shared" si="34"/>
        <v>12.529577653458954</v>
      </c>
      <c r="CM27" s="6">
        <f t="shared" si="35"/>
        <v>0.5793131103315633</v>
      </c>
      <c r="CN27" s="4">
        <f>'a7'!AE28</f>
        <v>149865.64424591034</v>
      </c>
      <c r="CO27" s="4">
        <f>'a8'!U26</f>
        <v>1548.4636517018075</v>
      </c>
      <c r="CP27" s="4">
        <f>'a13'!AQ28</f>
        <v>90980.781240381664</v>
      </c>
      <c r="CQ27" s="4">
        <f>'a16'!AN28</f>
        <v>-13876.846424148322</v>
      </c>
      <c r="CR27" s="4">
        <f>'a15'!FE27</f>
        <v>124543.50478487523</v>
      </c>
      <c r="CS27" s="4">
        <f>'a9'!AO27</f>
        <v>3258.3511133099269</v>
      </c>
      <c r="CT27" s="4">
        <f t="shared" si="36"/>
        <v>349803.19638541079</v>
      </c>
      <c r="CU27" s="6">
        <f t="shared" si="37"/>
        <v>0.58510610422457099</v>
      </c>
      <c r="CV27" s="6">
        <f t="shared" si="38"/>
        <v>12.765125979276206</v>
      </c>
      <c r="CW27" s="6">
        <f t="shared" si="39"/>
        <v>0.71078784570305031</v>
      </c>
      <c r="CX27" s="4">
        <f>'a7'!AH28</f>
        <v>72065.218902379682</v>
      </c>
      <c r="CY27" s="4">
        <f>'a8'!W26</f>
        <v>992.40005453444394</v>
      </c>
      <c r="CZ27" s="4">
        <f>'a13'!AU28</f>
        <v>35811.740527163689</v>
      </c>
      <c r="DA27" s="4">
        <f>'a16'!AR28</f>
        <v>-7992.3122780463227</v>
      </c>
      <c r="DB27" s="4">
        <f>'a15'!FU27</f>
        <v>145832.03023569056</v>
      </c>
      <c r="DC27" s="4">
        <f>'a9'!AS27</f>
        <v>533.3846556179044</v>
      </c>
      <c r="DD27" s="4">
        <f t="shared" si="40"/>
        <v>246175.69278610413</v>
      </c>
      <c r="DE27" s="6">
        <f t="shared" si="41"/>
        <v>0.3649093403742818</v>
      </c>
      <c r="DF27" s="6">
        <f t="shared" si="42"/>
        <v>12.413800758313746</v>
      </c>
      <c r="DG27" s="6">
        <f t="shared" si="43"/>
        <v>0.5146905467937597</v>
      </c>
    </row>
    <row r="28" spans="1:111">
      <c r="A28" s="1">
        <v>2003</v>
      </c>
      <c r="B28" s="4">
        <f>'a7'!D29</f>
        <v>80706.524916699927</v>
      </c>
      <c r="C28" s="4">
        <f>'a8'!C27</f>
        <v>1872.5647193270386</v>
      </c>
      <c r="D28" s="4">
        <f>'a13'!G29</f>
        <v>23836.369426003148</v>
      </c>
      <c r="E28" s="4">
        <f>'a16'!D29</f>
        <v>-9114.3247170098457</v>
      </c>
      <c r="F28" s="4">
        <f>'a15'!Q28</f>
        <v>140273.08261795959</v>
      </c>
      <c r="G28" s="4">
        <f>'a9'!E28</f>
        <v>823.63411572557891</v>
      </c>
      <c r="H28" s="4">
        <f t="shared" si="0"/>
        <v>236750.58284725429</v>
      </c>
      <c r="I28" s="6">
        <f t="shared" si="1"/>
        <v>0.34488204418954754</v>
      </c>
      <c r="J28" s="6">
        <f t="shared" ref="J28:J33" si="44">LN(H28)</f>
        <v>12.374762472913316</v>
      </c>
      <c r="K28" s="6">
        <f t="shared" si="3"/>
        <v>0.49290075811846185</v>
      </c>
      <c r="L28" s="4">
        <f>'a7'!G29</f>
        <v>85993.692677140294</v>
      </c>
      <c r="M28" s="4">
        <f>'a8'!E27</f>
        <v>864.122520228761</v>
      </c>
      <c r="N28" s="4">
        <f>'a13'!K29</f>
        <v>67170.10499100537</v>
      </c>
      <c r="O28" s="4">
        <f>'a16'!H29</f>
        <v>-9549.9190094543264</v>
      </c>
      <c r="P28" s="4">
        <f>'a15'!AG28</f>
        <v>116584.61610691098</v>
      </c>
      <c r="Q28" s="4">
        <f>'a9'!I28</f>
        <v>882.95282717620955</v>
      </c>
      <c r="R28" s="4">
        <f t="shared" si="4"/>
        <v>260179.66445865488</v>
      </c>
      <c r="S28" s="6">
        <f t="shared" si="5"/>
        <v>0.39466620159589511</v>
      </c>
      <c r="T28" s="6">
        <f t="shared" ref="T28:T33" si="45">LN(R28)</f>
        <v>12.469127688503919</v>
      </c>
      <c r="U28" s="6">
        <f t="shared" si="7"/>
        <v>0.54557208025587078</v>
      </c>
      <c r="V28" s="4">
        <f>'a7'!J29</f>
        <v>53191.566888450019</v>
      </c>
      <c r="W28" s="4">
        <f>'a8'!G27</f>
        <v>736.03894447642858</v>
      </c>
      <c r="X28" s="4">
        <f>'a13'!O29</f>
        <v>51.813498742814815</v>
      </c>
      <c r="Y28" s="4">
        <f>'a16'!L29</f>
        <v>-6231.7255243034951</v>
      </c>
      <c r="Z28" s="4">
        <f>'a15'!AW28</f>
        <v>132179.91007402394</v>
      </c>
      <c r="AA28" s="4">
        <f>'a9'!M28</f>
        <v>534.89170013146565</v>
      </c>
      <c r="AB28" s="4">
        <f t="shared" si="8"/>
        <v>179392.71218125825</v>
      </c>
      <c r="AC28" s="6">
        <f t="shared" si="9"/>
        <v>0.22300303462822613</v>
      </c>
      <c r="AD28" s="6">
        <f t="shared" ref="AD28:AD33" si="46">LN(AB28)</f>
        <v>12.097332604488809</v>
      </c>
      <c r="AE28" s="6">
        <f t="shared" si="11"/>
        <v>0.33804922857051961</v>
      </c>
      <c r="AF28" s="4">
        <f>'a7'!M29</f>
        <v>66511.246955238268</v>
      </c>
      <c r="AG28" s="4">
        <f>'a8'!I27</f>
        <v>1174.1795673558884</v>
      </c>
      <c r="AH28" s="4">
        <f>'a13'!S29</f>
        <v>8301.3152671962234</v>
      </c>
      <c r="AI28" s="4">
        <f>'a16'!P29</f>
        <v>-6923.081585687466</v>
      </c>
      <c r="AJ28" s="4">
        <f>'a15'!BM28</f>
        <v>117737.23121196368</v>
      </c>
      <c r="AK28" s="4">
        <f>'a9'!Q28</f>
        <v>805.2585682451321</v>
      </c>
      <c r="AL28" s="4">
        <f t="shared" si="12"/>
        <v>185995.63284782149</v>
      </c>
      <c r="AM28" s="6">
        <f t="shared" si="13"/>
        <v>0.237033496737584</v>
      </c>
      <c r="AN28" s="6">
        <f t="shared" ref="AN28:AN33" si="47">LN(AL28)</f>
        <v>12.133478473106907</v>
      </c>
      <c r="AO28" s="6">
        <f t="shared" si="15"/>
        <v>0.35822457261021334</v>
      </c>
      <c r="AP28" s="4">
        <f>'a7'!P29</f>
        <v>58233.280048676737</v>
      </c>
      <c r="AQ28" s="4">
        <f>'a8'!K27</f>
        <v>764.57700077658603</v>
      </c>
      <c r="AR28" s="4">
        <f>'a13'!W29</f>
        <v>19163.942525447601</v>
      </c>
      <c r="AS28" s="4">
        <f>'a16'!T29</f>
        <v>-7108.3940224406369</v>
      </c>
      <c r="AT28" s="4">
        <f>'a15'!CC28</f>
        <v>138594.85168000619</v>
      </c>
      <c r="AU28" s="4">
        <f>'a9'!U28</f>
        <v>945.9701215495196</v>
      </c>
      <c r="AV28" s="4">
        <f t="shared" si="16"/>
        <v>208702.28711091695</v>
      </c>
      <c r="AW28" s="6">
        <f t="shared" si="17"/>
        <v>0.28528257746362445</v>
      </c>
      <c r="AX28" s="6">
        <f t="shared" ref="AX28:AX33" si="48">LN(AV28)</f>
        <v>12.24866405185008</v>
      </c>
      <c r="AY28" s="6">
        <f t="shared" si="19"/>
        <v>0.42251708426924145</v>
      </c>
      <c r="AZ28" s="4">
        <f>'a7'!S29</f>
        <v>67611.329704357398</v>
      </c>
      <c r="BA28" s="4">
        <f>'a8'!M27</f>
        <v>2443.3934928249864</v>
      </c>
      <c r="BB28" s="4">
        <f>'a13'!AA29</f>
        <v>8847.7593772835316</v>
      </c>
      <c r="BC28" s="4">
        <f>'a16'!X29</f>
        <v>-7746.8889165797309</v>
      </c>
      <c r="BD28" s="4">
        <f>'a15'!CS28</f>
        <v>140937.75278344672</v>
      </c>
      <c r="BE28" s="4">
        <f>'a9'!Y28</f>
        <v>387.88379792668928</v>
      </c>
      <c r="BF28" s="4">
        <f t="shared" si="20"/>
        <v>211705.46264340621</v>
      </c>
      <c r="BG28" s="6">
        <f t="shared" si="21"/>
        <v>0.29166398694045115</v>
      </c>
      <c r="BH28" s="6">
        <f t="shared" ref="BH28:BH33" si="49">LN(BF28)</f>
        <v>12.262951260490595</v>
      </c>
      <c r="BI28" s="6">
        <f t="shared" si="23"/>
        <v>0.43049169826274697</v>
      </c>
      <c r="BJ28" s="4">
        <f>'a7'!V29</f>
        <v>73920.768443806228</v>
      </c>
      <c r="BK28" s="4">
        <f>'a8'!O27</f>
        <v>2186.9102607222389</v>
      </c>
      <c r="BL28" s="4">
        <f>'a13'!AE29</f>
        <v>4408.7452485621743</v>
      </c>
      <c r="BM28" s="4">
        <f>'a16'!AB29</f>
        <v>-9153.9046521546625</v>
      </c>
      <c r="BN28" s="4">
        <f>'a15'!DI28</f>
        <v>148798.67783997493</v>
      </c>
      <c r="BO28" s="4">
        <f>'a9'!AC28</f>
        <v>531.07670620284193</v>
      </c>
      <c r="BP28" s="4">
        <f t="shared" si="24"/>
        <v>219630.12043470808</v>
      </c>
      <c r="BQ28" s="6">
        <f t="shared" si="25"/>
        <v>0.30850299144849108</v>
      </c>
      <c r="BR28" s="6">
        <f t="shared" ref="BR28:BR33" si="50">LN(BP28)</f>
        <v>12.299700139661368</v>
      </c>
      <c r="BS28" s="6">
        <f t="shared" si="27"/>
        <v>0.45100362144204659</v>
      </c>
      <c r="BT28" s="4">
        <f>'a7'!Y29</f>
        <v>65456.095598902648</v>
      </c>
      <c r="BU28" s="4">
        <f>'a8'!Q27</f>
        <v>1078.6160711216232</v>
      </c>
      <c r="BV28" s="4">
        <f>'a13'!AI29</f>
        <v>7051.6622502109776</v>
      </c>
      <c r="BW28" s="4">
        <f>'a16'!AF29</f>
        <v>-7621.8250752751428</v>
      </c>
      <c r="BX28" s="4">
        <f>'a15'!DY28</f>
        <v>158171.57338013334</v>
      </c>
      <c r="BY28" s="4">
        <f>'a9'!AG28</f>
        <v>633.64713788611857</v>
      </c>
      <c r="BZ28" s="4">
        <f t="shared" si="28"/>
        <v>223502.47508720733</v>
      </c>
      <c r="CA28" s="6">
        <f t="shared" si="29"/>
        <v>0.31673130857806298</v>
      </c>
      <c r="CB28" s="6">
        <f t="shared" ref="CB28:CB33" si="51">LN(BZ28)</f>
        <v>12.317177767190135</v>
      </c>
      <c r="CC28" s="6">
        <f t="shared" si="31"/>
        <v>0.46075901429526828</v>
      </c>
      <c r="CD28" s="4">
        <f>'a7'!AB29</f>
        <v>94857.54658375743</v>
      </c>
      <c r="CE28" s="4">
        <f>'a8'!S27</f>
        <v>1149.1011419757112</v>
      </c>
      <c r="CF28" s="4">
        <f>'a13'!AM29</f>
        <v>53276.83682551363</v>
      </c>
      <c r="CG28" s="4">
        <f>'a16'!AJ29</f>
        <v>-10124.682551395905</v>
      </c>
      <c r="CH28" s="4">
        <f>'a15'!EO28</f>
        <v>153817.66779880982</v>
      </c>
      <c r="CI28" s="4">
        <f>'a9'!AK28</f>
        <v>2917.377638031513</v>
      </c>
      <c r="CJ28" s="4">
        <f t="shared" si="32"/>
        <v>290059.09216062922</v>
      </c>
      <c r="CK28" s="6">
        <f t="shared" si="33"/>
        <v>0.45815661733642687</v>
      </c>
      <c r="CL28" s="6">
        <f t="shared" ref="CL28:CL33" si="52">LN(CJ28)</f>
        <v>12.577839947276306</v>
      </c>
      <c r="CM28" s="6">
        <f t="shared" si="35"/>
        <v>0.60625141390914949</v>
      </c>
      <c r="CN28" s="4">
        <f>'a7'!AE29</f>
        <v>153646.16388069568</v>
      </c>
      <c r="CO28" s="4">
        <f>'a8'!U27</f>
        <v>1633.1265167214813</v>
      </c>
      <c r="CP28" s="4">
        <f>'a13'!AQ29</f>
        <v>114844.50626810826</v>
      </c>
      <c r="CQ28" s="4">
        <f>'a16'!AN29</f>
        <v>-14490.46723593684</v>
      </c>
      <c r="CR28" s="4">
        <f>'a15'!FE28</f>
        <v>125098.01829509721</v>
      </c>
      <c r="CS28" s="4">
        <f>'a9'!AO28</f>
        <v>3315.8278421719747</v>
      </c>
      <c r="CT28" s="4">
        <f t="shared" si="36"/>
        <v>377415.51988251379</v>
      </c>
      <c r="CU28" s="6">
        <f t="shared" si="37"/>
        <v>0.6437791790866203</v>
      </c>
      <c r="CV28" s="6">
        <f t="shared" ref="CV28:CV33" si="53">LN(CT28)</f>
        <v>12.841102034236165</v>
      </c>
      <c r="CW28" s="6">
        <f t="shared" si="39"/>
        <v>0.7531949894845773</v>
      </c>
      <c r="CX28" s="4">
        <f>'a7'!AH29</f>
        <v>73552.530021675891</v>
      </c>
      <c r="CY28" s="4">
        <f>'a8'!W27</f>
        <v>1053.6048441089183</v>
      </c>
      <c r="CZ28" s="4">
        <f>'a13'!AU29</f>
        <v>32891.258279965725</v>
      </c>
      <c r="DA28" s="4">
        <f>'a16'!AR29</f>
        <v>-8282.1630124045278</v>
      </c>
      <c r="DB28" s="4">
        <f>'a15'!FU28</f>
        <v>148705.13231796061</v>
      </c>
      <c r="DC28" s="4">
        <f>'a9'!AS28</f>
        <v>539.07494491577131</v>
      </c>
      <c r="DD28" s="4">
        <f t="shared" si="40"/>
        <v>247381.28750639083</v>
      </c>
      <c r="DE28" s="6">
        <f t="shared" si="41"/>
        <v>0.36747109325553046</v>
      </c>
      <c r="DF28" s="6">
        <f t="shared" ref="DF28:DF33" si="54">LN(DD28)</f>
        <v>12.418686099484908</v>
      </c>
      <c r="DG28" s="6">
        <f t="shared" si="43"/>
        <v>0.51741737125939535</v>
      </c>
    </row>
    <row r="29" spans="1:111">
      <c r="A29" s="1">
        <v>2004</v>
      </c>
      <c r="B29" s="4">
        <f>'a7'!D30</f>
        <v>82549.523132378585</v>
      </c>
      <c r="C29" s="4">
        <f>'a8'!C28</f>
        <v>1943.3900753472258</v>
      </c>
      <c r="D29" s="4">
        <f>'a13'!G30</f>
        <v>28876.016840522469</v>
      </c>
      <c r="E29" s="4">
        <f>'a16'!D30</f>
        <v>-6935.6881228689472</v>
      </c>
      <c r="F29" s="4">
        <f>'a15'!Q29</f>
        <v>141104.16106901402</v>
      </c>
      <c r="G29" s="4">
        <f>'a9'!E29</f>
        <v>819.72787733097607</v>
      </c>
      <c r="H29" s="4">
        <f t="shared" si="0"/>
        <v>246717.6751170624</v>
      </c>
      <c r="I29" s="6">
        <f t="shared" si="1"/>
        <v>0.36606099173319623</v>
      </c>
      <c r="J29" s="6">
        <f t="shared" si="44"/>
        <v>12.415999946149046</v>
      </c>
      <c r="K29" s="6">
        <f t="shared" si="3"/>
        <v>0.51591805557640602</v>
      </c>
      <c r="L29" s="4">
        <f>'a7'!G30</f>
        <v>88393.55085600751</v>
      </c>
      <c r="M29" s="4">
        <f>'a8'!E28</f>
        <v>877.46085248994018</v>
      </c>
      <c r="N29" s="4">
        <f>'a13'!K30</f>
        <v>84385.774693080428</v>
      </c>
      <c r="O29" s="4">
        <f>'a16'!H30</f>
        <v>-7128.7329629091455</v>
      </c>
      <c r="P29" s="4">
        <f>'a15'!AG29</f>
        <v>116184.55759687362</v>
      </c>
      <c r="Q29" s="4">
        <f>'a9'!I29</f>
        <v>811.68139394915863</v>
      </c>
      <c r="R29" s="4">
        <f t="shared" si="4"/>
        <v>281900.92964159319</v>
      </c>
      <c r="S29" s="6">
        <f t="shared" si="5"/>
        <v>0.44082144160351966</v>
      </c>
      <c r="T29" s="6">
        <f t="shared" si="45"/>
        <v>12.549310974867582</v>
      </c>
      <c r="U29" s="6">
        <f t="shared" si="7"/>
        <v>0.59032755164078643</v>
      </c>
      <c r="V29" s="4">
        <f>'a7'!J30</f>
        <v>54299.431294078342</v>
      </c>
      <c r="W29" s="4">
        <f>'a8'!G28</f>
        <v>748.10612938604459</v>
      </c>
      <c r="X29" s="4">
        <f>'a13'!O30</f>
        <v>80.727772096603772</v>
      </c>
      <c r="Y29" s="4">
        <f>'a16'!L30</f>
        <v>-4765.2377522845582</v>
      </c>
      <c r="Z29" s="4">
        <f>'a15'!AW29</f>
        <v>134196.93549932574</v>
      </c>
      <c r="AA29" s="4">
        <f>'a9'!M29</f>
        <v>554.71694525633461</v>
      </c>
      <c r="AB29" s="4">
        <f t="shared" si="8"/>
        <v>184005.24599734583</v>
      </c>
      <c r="AC29" s="6">
        <f t="shared" si="9"/>
        <v>0.23280414904452773</v>
      </c>
      <c r="AD29" s="6">
        <f t="shared" si="46"/>
        <v>12.122719547039836</v>
      </c>
      <c r="AE29" s="6">
        <f t="shared" si="11"/>
        <v>0.35221932102270259</v>
      </c>
      <c r="AF29" s="4">
        <f>'a7'!M30</f>
        <v>67703.477605649998</v>
      </c>
      <c r="AG29" s="4">
        <f>'a8'!I28</f>
        <v>1206.8811381719263</v>
      </c>
      <c r="AH29" s="4">
        <f>'a13'!S30</f>
        <v>8990.6530001867632</v>
      </c>
      <c r="AI29" s="4">
        <f>'a16'!P30</f>
        <v>-5191.4025417260436</v>
      </c>
      <c r="AJ29" s="4">
        <f>'a15'!BM29</f>
        <v>118599.85558576044</v>
      </c>
      <c r="AK29" s="4">
        <f>'a9'!Q29</f>
        <v>866.84564196204769</v>
      </c>
      <c r="AL29" s="4">
        <f t="shared" si="12"/>
        <v>190442.61914608104</v>
      </c>
      <c r="AM29" s="6">
        <f t="shared" si="13"/>
        <v>0.24648284133966589</v>
      </c>
      <c r="AN29" s="6">
        <f t="shared" si="47"/>
        <v>12.157106216343902</v>
      </c>
      <c r="AO29" s="6">
        <f t="shared" si="15"/>
        <v>0.37141274229357363</v>
      </c>
      <c r="AP29" s="4">
        <f>'a7'!P30</f>
        <v>59680.441094837523</v>
      </c>
      <c r="AQ29" s="4">
        <f>'a8'!K28</f>
        <v>785.95371279730136</v>
      </c>
      <c r="AR29" s="4">
        <f>'a13'!W30</f>
        <v>27527.254998972967</v>
      </c>
      <c r="AS29" s="4">
        <f>'a16'!T30</f>
        <v>-5473.0283611202067</v>
      </c>
      <c r="AT29" s="4">
        <f>'a15'!CC29</f>
        <v>139922.13174211429</v>
      </c>
      <c r="AU29" s="4">
        <f>'a9'!U29</f>
        <v>1001.1099085278541</v>
      </c>
      <c r="AV29" s="4">
        <f t="shared" si="16"/>
        <v>221441.64327907402</v>
      </c>
      <c r="AW29" s="6">
        <f t="shared" si="17"/>
        <v>0.31235227329081583</v>
      </c>
      <c r="AX29" s="6">
        <f t="shared" si="48"/>
        <v>12.307914372261228</v>
      </c>
      <c r="AY29" s="6">
        <f t="shared" si="19"/>
        <v>0.4555885152365553</v>
      </c>
      <c r="AZ29" s="4">
        <f>'a7'!S30</f>
        <v>69224.386943653575</v>
      </c>
      <c r="BA29" s="4">
        <f>'a8'!M28</f>
        <v>2449.4119526844265</v>
      </c>
      <c r="BB29" s="4">
        <f>'a13'!AA30</f>
        <v>12520.460322434083</v>
      </c>
      <c r="BC29" s="4">
        <f>'a16'!X30</f>
        <v>-5872.2163258185064</v>
      </c>
      <c r="BD29" s="4">
        <f>'a15'!CS29</f>
        <v>142022.29607311726</v>
      </c>
      <c r="BE29" s="4">
        <f>'a9'!Y29</f>
        <v>392.79014041200617</v>
      </c>
      <c r="BF29" s="4">
        <f t="shared" si="20"/>
        <v>219951.54882565883</v>
      </c>
      <c r="BG29" s="6">
        <f t="shared" si="21"/>
        <v>0.30918599054659379</v>
      </c>
      <c r="BH29" s="6">
        <f t="shared" si="49"/>
        <v>12.301162568469094</v>
      </c>
      <c r="BI29" s="6">
        <f t="shared" si="23"/>
        <v>0.45181989742205297</v>
      </c>
      <c r="BJ29" s="4">
        <f>'a7'!V30</f>
        <v>75064.801904234904</v>
      </c>
      <c r="BK29" s="4">
        <f>'a8'!O28</f>
        <v>2314.353722675291</v>
      </c>
      <c r="BL29" s="4">
        <f>'a13'!AE30</f>
        <v>6680.1537224947697</v>
      </c>
      <c r="BM29" s="4">
        <f>'a16'!AB30</f>
        <v>-6912.8419051636174</v>
      </c>
      <c r="BN29" s="4">
        <f>'a15'!DI29</f>
        <v>149626.30671686793</v>
      </c>
      <c r="BO29" s="4">
        <f>'a9'!AC29</f>
        <v>522.2073596827654</v>
      </c>
      <c r="BP29" s="4">
        <f t="shared" si="24"/>
        <v>226250.56680142652</v>
      </c>
      <c r="BQ29" s="6">
        <f t="shared" si="25"/>
        <v>0.32257069369511321</v>
      </c>
      <c r="BR29" s="6">
        <f t="shared" si="50"/>
        <v>12.32939836675871</v>
      </c>
      <c r="BS29" s="6">
        <f t="shared" si="27"/>
        <v>0.4675801202775961</v>
      </c>
      <c r="BT29" s="4">
        <f>'a7'!Y30</f>
        <v>66034.33447861149</v>
      </c>
      <c r="BU29" s="4">
        <f>'a8'!Q28</f>
        <v>1103.7969763634023</v>
      </c>
      <c r="BV29" s="4">
        <f>'a13'!AI30</f>
        <v>10332.65810210661</v>
      </c>
      <c r="BW29" s="4">
        <f>'a16'!AF30</f>
        <v>-5781.2185494596506</v>
      </c>
      <c r="BX29" s="4">
        <f>'a15'!DY29</f>
        <v>159377.1396280796</v>
      </c>
      <c r="BY29" s="4">
        <f>'a9'!AG29</f>
        <v>634.39582226411574</v>
      </c>
      <c r="BZ29" s="4">
        <f t="shared" si="28"/>
        <v>230432.31481343735</v>
      </c>
      <c r="CA29" s="6">
        <f t="shared" si="29"/>
        <v>0.33145643683761544</v>
      </c>
      <c r="CB29" s="6">
        <f t="shared" si="51"/>
        <v>12.347712453235678</v>
      </c>
      <c r="CC29" s="6">
        <f t="shared" si="31"/>
        <v>0.47780239489905951</v>
      </c>
      <c r="CD29" s="4">
        <f>'a7'!AB30</f>
        <v>95913.816338317396</v>
      </c>
      <c r="CE29" s="4">
        <f>'a8'!S28</f>
        <v>1140.0644933581466</v>
      </c>
      <c r="CF29" s="4">
        <f>'a13'!AM30</f>
        <v>63973.605418718449</v>
      </c>
      <c r="CG29" s="4">
        <f>'a16'!AJ30</f>
        <v>-7949.3064096006474</v>
      </c>
      <c r="CH29" s="4">
        <f>'a15'!EO29</f>
        <v>154697.66540710462</v>
      </c>
      <c r="CI29" s="4">
        <f>'a9'!AK29</f>
        <v>2982.2922636737208</v>
      </c>
      <c r="CJ29" s="4">
        <f t="shared" si="32"/>
        <v>304793.55298422422</v>
      </c>
      <c r="CK29" s="6">
        <f t="shared" si="33"/>
        <v>0.48946568566040988</v>
      </c>
      <c r="CL29" s="6">
        <f t="shared" si="52"/>
        <v>12.627389950944368</v>
      </c>
      <c r="CM29" s="6">
        <f t="shared" si="35"/>
        <v>0.63390847153123953</v>
      </c>
      <c r="CN29" s="4">
        <f>'a7'!AE30</f>
        <v>158421.46105453116</v>
      </c>
      <c r="CO29" s="4">
        <f>'a8'!U28</f>
        <v>1669.0407909863768</v>
      </c>
      <c r="CP29" s="4">
        <f>'a13'!AQ30</f>
        <v>119126.66577774308</v>
      </c>
      <c r="CQ29" s="4">
        <f>'a16'!AN30</f>
        <v>-11206.272510483872</v>
      </c>
      <c r="CR29" s="4">
        <f>'a15'!FE29</f>
        <v>125518.64357923143</v>
      </c>
      <c r="CS29" s="4">
        <f>'a9'!AO29</f>
        <v>3300.7464116767414</v>
      </c>
      <c r="CT29" s="4">
        <f t="shared" si="36"/>
        <v>390228.79228033149</v>
      </c>
      <c r="CU29" s="6">
        <f t="shared" si="37"/>
        <v>0.67100593856971347</v>
      </c>
      <c r="CV29" s="6">
        <f t="shared" si="53"/>
        <v>12.874488492968467</v>
      </c>
      <c r="CW29" s="6">
        <f t="shared" si="39"/>
        <v>0.77183012862891587</v>
      </c>
      <c r="CX29" s="4">
        <f>'a7'!AH30</f>
        <v>75798.727177289533</v>
      </c>
      <c r="CY29" s="4">
        <f>'a8'!W28</f>
        <v>1154.7485846628306</v>
      </c>
      <c r="CZ29" s="4">
        <f>'a13'!AU30</f>
        <v>41602.40803171364</v>
      </c>
      <c r="DA29" s="4">
        <f>'a16'!AR30</f>
        <v>-6371.3013946192868</v>
      </c>
      <c r="DB29" s="4">
        <f>'a15'!FU29</f>
        <v>149550.9010516103</v>
      </c>
      <c r="DC29" s="4">
        <f>'a9'!AS29</f>
        <v>568.97213390195247</v>
      </c>
      <c r="DD29" s="4">
        <f t="shared" si="40"/>
        <v>261166.51131675506</v>
      </c>
      <c r="DE29" s="6">
        <f t="shared" si="41"/>
        <v>0.39676313992811346</v>
      </c>
      <c r="DF29" s="6">
        <f t="shared" si="54"/>
        <v>12.472913457279377</v>
      </c>
      <c r="DG29" s="6">
        <f t="shared" si="43"/>
        <v>0.54768516234297149</v>
      </c>
    </row>
    <row r="30" spans="1:111">
      <c r="A30" s="1">
        <v>2005</v>
      </c>
      <c r="B30" s="4">
        <f>'a7'!D31</f>
        <v>84891.88323784199</v>
      </c>
      <c r="C30" s="4">
        <f>'a8'!C29</f>
        <v>2003.109945660312</v>
      </c>
      <c r="D30" s="4">
        <f>'a13'!G31</f>
        <v>32982.827394950917</v>
      </c>
      <c r="E30" s="4">
        <f>'a16'!D31</f>
        <v>-6792.9966100850525</v>
      </c>
      <c r="F30" s="4">
        <f>'a15'!Q30</f>
        <v>143125.24325832789</v>
      </c>
      <c r="G30" s="4">
        <f>'a9'!E30</f>
        <v>817.92132772017487</v>
      </c>
      <c r="H30" s="4">
        <f t="shared" si="0"/>
        <v>255392.1458989759</v>
      </c>
      <c r="I30" s="6">
        <f t="shared" si="1"/>
        <v>0.38449326432442765</v>
      </c>
      <c r="J30" s="6">
        <f t="shared" si="44"/>
        <v>12.450555469950224</v>
      </c>
      <c r="K30" s="6">
        <f t="shared" si="3"/>
        <v>0.53520572544890477</v>
      </c>
      <c r="L30" s="4">
        <f>'a7'!G31</f>
        <v>91601.450472959172</v>
      </c>
      <c r="M30" s="4">
        <f>'a8'!E29</f>
        <v>937.16885566238591</v>
      </c>
      <c r="N30" s="4">
        <f>'a13'!K31</f>
        <v>160430.36669900801</v>
      </c>
      <c r="O30" s="4">
        <f>'a16'!H31</f>
        <v>-7124.7433460996044</v>
      </c>
      <c r="P30" s="4">
        <f>'a15'!AG30</f>
        <v>118015.42425298183</v>
      </c>
      <c r="Q30" s="4">
        <f>'a9'!I30</f>
        <v>805.12148881481858</v>
      </c>
      <c r="R30" s="4">
        <f t="shared" si="4"/>
        <v>363054.54544569697</v>
      </c>
      <c r="S30" s="6">
        <f t="shared" si="5"/>
        <v>0.61326372723369182</v>
      </c>
      <c r="T30" s="6">
        <f t="shared" si="45"/>
        <v>12.802308364894449</v>
      </c>
      <c r="U30" s="6">
        <f t="shared" si="7"/>
        <v>0.73154173683209089</v>
      </c>
      <c r="V30" s="4">
        <f>'a7'!J31</f>
        <v>55771.236527987021</v>
      </c>
      <c r="W30" s="4">
        <f>'a8'!G29</f>
        <v>890.89118090161082</v>
      </c>
      <c r="X30" s="4">
        <f>'a13'!O31</f>
        <v>102.25403326904114</v>
      </c>
      <c r="Y30" s="4">
        <f>'a16'!L31</f>
        <v>-4558.4936299118517</v>
      </c>
      <c r="Z30" s="4">
        <f>'a15'!AW30</f>
        <v>134515.56282024868</v>
      </c>
      <c r="AA30" s="4">
        <f>'a9'!M30</f>
        <v>514.86275089891922</v>
      </c>
      <c r="AB30" s="4">
        <f t="shared" si="8"/>
        <v>186206.58818159558</v>
      </c>
      <c r="AC30" s="6">
        <f t="shared" si="9"/>
        <v>0.23748175304214217</v>
      </c>
      <c r="AD30" s="6">
        <f t="shared" si="46"/>
        <v>12.134612025484856</v>
      </c>
      <c r="AE30" s="6">
        <f t="shared" si="11"/>
        <v>0.35885728141170231</v>
      </c>
      <c r="AF30" s="4">
        <f>'a7'!M31</f>
        <v>69169.494796348008</v>
      </c>
      <c r="AG30" s="4">
        <f>'a8'!I29</f>
        <v>1245.3366513878359</v>
      </c>
      <c r="AH30" s="4">
        <f>'a13'!S31</f>
        <v>9369.534655269601</v>
      </c>
      <c r="AI30" s="4">
        <f>'a16'!P31</f>
        <v>-5072.3794381695807</v>
      </c>
      <c r="AJ30" s="4">
        <f>'a15'!BM30</f>
        <v>119151.76390599107</v>
      </c>
      <c r="AK30" s="4">
        <f>'a9'!Q30</f>
        <v>860.97454344634366</v>
      </c>
      <c r="AL30" s="4">
        <f t="shared" si="12"/>
        <v>193002.77602738058</v>
      </c>
      <c r="AM30" s="6">
        <f t="shared" si="13"/>
        <v>0.25192288612151259</v>
      </c>
      <c r="AN30" s="6">
        <f t="shared" si="47"/>
        <v>12.170459851345138</v>
      </c>
      <c r="AO30" s="6">
        <f t="shared" si="15"/>
        <v>0.37886626853683397</v>
      </c>
      <c r="AP30" s="4">
        <f>'a7'!P31</f>
        <v>61563.223553694705</v>
      </c>
      <c r="AQ30" s="4">
        <f>'a8'!K29</f>
        <v>846.20690761506012</v>
      </c>
      <c r="AR30" s="4">
        <f>'a13'!W31</f>
        <v>22649.433776233069</v>
      </c>
      <c r="AS30" s="4">
        <f>'a16'!T31</f>
        <v>-5293.7245823015337</v>
      </c>
      <c r="AT30" s="4">
        <f>'a15'!CC30</f>
        <v>141478.06505837958</v>
      </c>
      <c r="AU30" s="4">
        <f>'a9'!U30</f>
        <v>924.72479934297689</v>
      </c>
      <c r="AV30" s="4">
        <f t="shared" si="16"/>
        <v>220318.47991427791</v>
      </c>
      <c r="AW30" s="6">
        <f t="shared" si="17"/>
        <v>0.30996567774799932</v>
      </c>
      <c r="AX30" s="6">
        <f t="shared" si="48"/>
        <v>12.302829414493681</v>
      </c>
      <c r="AY30" s="6">
        <f t="shared" si="19"/>
        <v>0.45275027185467648</v>
      </c>
      <c r="AZ30" s="4">
        <f>'a7'!S31</f>
        <v>70768.686507346079</v>
      </c>
      <c r="BA30" s="4">
        <f>'a8'!M29</f>
        <v>2444.0747576370577</v>
      </c>
      <c r="BB30" s="4">
        <f>'a13'!AA31</f>
        <v>10492.346544198026</v>
      </c>
      <c r="BC30" s="4">
        <f>'a16'!X31</f>
        <v>-5693.9054245052812</v>
      </c>
      <c r="BD30" s="4">
        <f>'a15'!CS30</f>
        <v>144496.39896631514</v>
      </c>
      <c r="BE30" s="4">
        <f>'a9'!Y30</f>
        <v>373.81662100922176</v>
      </c>
      <c r="BF30" s="4">
        <f t="shared" si="20"/>
        <v>222133.78472998179</v>
      </c>
      <c r="BG30" s="6">
        <f t="shared" si="21"/>
        <v>0.31382299585309859</v>
      </c>
      <c r="BH30" s="6">
        <f t="shared" si="49"/>
        <v>12.311035113262353</v>
      </c>
      <c r="BI30" s="6">
        <f t="shared" si="23"/>
        <v>0.45733040236677464</v>
      </c>
      <c r="BJ30" s="4">
        <f>'a7'!V31</f>
        <v>76458.31454207738</v>
      </c>
      <c r="BK30" s="4">
        <f>'a8'!O29</f>
        <v>2413.0766387904205</v>
      </c>
      <c r="BL30" s="4">
        <f>'a13'!AE31</f>
        <v>6778.4811377202268</v>
      </c>
      <c r="BM30" s="4">
        <f>'a16'!AB31</f>
        <v>-6749.9141508786688</v>
      </c>
      <c r="BN30" s="4">
        <f>'a15'!DI30</f>
        <v>151136.93881452057</v>
      </c>
      <c r="BO30" s="4">
        <f>'a9'!AC30</f>
        <v>531.87498858624372</v>
      </c>
      <c r="BP30" s="4">
        <f t="shared" si="24"/>
        <v>229505.02199364369</v>
      </c>
      <c r="BQ30" s="6">
        <f t="shared" si="25"/>
        <v>0.32948604412363386</v>
      </c>
      <c r="BR30" s="6">
        <f t="shared" si="50"/>
        <v>12.343680190568568</v>
      </c>
      <c r="BS30" s="6">
        <f t="shared" si="27"/>
        <v>0.47555172864929002</v>
      </c>
      <c r="BT30" s="4">
        <f>'a7'!Y31</f>
        <v>66898.300596794012</v>
      </c>
      <c r="BU30" s="4">
        <f>'a8'!Q29</f>
        <v>1161.8472777638217</v>
      </c>
      <c r="BV30" s="4">
        <f>'a13'!AI31</f>
        <v>12055.014566248261</v>
      </c>
      <c r="BW30" s="4">
        <f>'a16'!AF31</f>
        <v>-5673.419592961337</v>
      </c>
      <c r="BX30" s="4">
        <f>'a15'!DY30</f>
        <v>160882.12634596296</v>
      </c>
      <c r="BY30" s="4">
        <f>'a9'!AG30</f>
        <v>622.72586487898889</v>
      </c>
      <c r="BZ30" s="4">
        <f t="shared" si="28"/>
        <v>234701.14332892871</v>
      </c>
      <c r="CA30" s="6">
        <f t="shared" si="29"/>
        <v>0.34052721623395826</v>
      </c>
      <c r="CB30" s="6">
        <f t="shared" si="51"/>
        <v>12.366068253275603</v>
      </c>
      <c r="CC30" s="6">
        <f t="shared" si="31"/>
        <v>0.48804795255440664</v>
      </c>
      <c r="CD30" s="4">
        <f>'a7'!AB31</f>
        <v>98637.877532779821</v>
      </c>
      <c r="CE30" s="4">
        <f>'a8'!S29</f>
        <v>1152.4645126484238</v>
      </c>
      <c r="CF30" s="4">
        <f>'a13'!AM31</f>
        <v>77133.662526444692</v>
      </c>
      <c r="CG30" s="4">
        <f>'a16'!AJ31</f>
        <v>-7786.8716888552508</v>
      </c>
      <c r="CH30" s="4">
        <f>'a15'!EO30</f>
        <v>157110.45634592831</v>
      </c>
      <c r="CI30" s="4">
        <f>'a9'!AK30</f>
        <v>3010.6031247146379</v>
      </c>
      <c r="CJ30" s="4">
        <f t="shared" si="32"/>
        <v>323236.98610423139</v>
      </c>
      <c r="CK30" s="6">
        <f t="shared" si="33"/>
        <v>0.52865590202437907</v>
      </c>
      <c r="CL30" s="6">
        <f t="shared" si="52"/>
        <v>12.686141036285326</v>
      </c>
      <c r="CM30" s="6">
        <f t="shared" si="35"/>
        <v>0.66670124715887424</v>
      </c>
      <c r="CN30" s="4">
        <f>'a7'!AE31</f>
        <v>164936.99795101091</v>
      </c>
      <c r="CO30" s="4">
        <f>'a8'!U29</f>
        <v>1692.5384403718888</v>
      </c>
      <c r="CP30" s="4">
        <f>'a13'!AQ31</f>
        <v>135664.04595902943</v>
      </c>
      <c r="CQ30" s="4">
        <f>'a16'!AN31</f>
        <v>-10915.561505044112</v>
      </c>
      <c r="CR30" s="4">
        <f>'a15'!FE30</f>
        <v>129584.33259756328</v>
      </c>
      <c r="CS30" s="4">
        <f>'a9'!AO30</f>
        <v>3150.1283258262483</v>
      </c>
      <c r="CT30" s="4">
        <f t="shared" si="36"/>
        <v>417812.22511710518</v>
      </c>
      <c r="CU30" s="6">
        <f t="shared" si="37"/>
        <v>0.72961762403523112</v>
      </c>
      <c r="CV30" s="6">
        <f t="shared" si="53"/>
        <v>12.942787388368487</v>
      </c>
      <c r="CW30" s="6">
        <f t="shared" si="39"/>
        <v>0.80995215377058105</v>
      </c>
      <c r="CX30" s="4">
        <f>'a7'!AH31</f>
        <v>78501.317042617273</v>
      </c>
      <c r="CY30" s="4">
        <f>'a8'!W29</f>
        <v>1253.6453432557216</v>
      </c>
      <c r="CZ30" s="4">
        <f>'a13'!AU31</f>
        <v>42427.691012299962</v>
      </c>
      <c r="DA30" s="4">
        <f>'a16'!AR31</f>
        <v>-6329.7121054879581</v>
      </c>
      <c r="DB30" s="4">
        <f>'a15'!FU30</f>
        <v>151607.90937899175</v>
      </c>
      <c r="DC30" s="4">
        <f>'a9'!AS30</f>
        <v>536.73887035343978</v>
      </c>
      <c r="DD30" s="4">
        <f t="shared" si="40"/>
        <v>266924.11180132331</v>
      </c>
      <c r="DE30" s="6">
        <f t="shared" si="41"/>
        <v>0.40899739193853502</v>
      </c>
      <c r="DF30" s="6">
        <f t="shared" si="54"/>
        <v>12.494719671519466</v>
      </c>
      <c r="DG30" s="6">
        <f t="shared" si="43"/>
        <v>0.55985661903544615</v>
      </c>
    </row>
    <row r="31" spans="1:111">
      <c r="A31" s="1">
        <v>2006</v>
      </c>
      <c r="B31" s="4">
        <f>'a7'!D32</f>
        <v>87399.780875365614</v>
      </c>
      <c r="C31" s="4">
        <f>'a8'!C30</f>
        <v>2025.0223323218354</v>
      </c>
      <c r="D31" s="4">
        <f>'a13'!G32</f>
        <v>32406.874393344839</v>
      </c>
      <c r="E31" s="4">
        <f>'a16'!D32</f>
        <v>-4292.214283348063</v>
      </c>
      <c r="F31" s="4">
        <f>'a15'!Q31</f>
        <v>144811.15369396802</v>
      </c>
      <c r="G31" s="4">
        <f>'a9'!E31</f>
        <v>799.95179856235131</v>
      </c>
      <c r="H31" s="4">
        <f t="shared" si="0"/>
        <v>261550.66521308993</v>
      </c>
      <c r="I31" s="6">
        <f t="shared" si="1"/>
        <v>0.39757942365449267</v>
      </c>
      <c r="J31" s="6">
        <f t="shared" si="44"/>
        <v>12.474383292145131</v>
      </c>
      <c r="K31" s="6">
        <f t="shared" si="3"/>
        <v>0.54850557212234163</v>
      </c>
      <c r="L31" s="4">
        <f>'a7'!G32</f>
        <v>94004.120771508708</v>
      </c>
      <c r="M31" s="4">
        <f>'a8'!E30</f>
        <v>989.06350375256568</v>
      </c>
      <c r="N31" s="4">
        <f>'a13'!K32</f>
        <v>182129.83140705162</v>
      </c>
      <c r="O31" s="4">
        <f>'a16'!H32</f>
        <v>-5033.6524929412408</v>
      </c>
      <c r="P31" s="4">
        <f>'a15'!AG31</f>
        <v>118942.70128724822</v>
      </c>
      <c r="Q31" s="4">
        <f>'a9'!I31</f>
        <v>773.16884586386891</v>
      </c>
      <c r="R31" s="4">
        <f t="shared" si="4"/>
        <v>390258.89563075599</v>
      </c>
      <c r="S31" s="6">
        <f t="shared" si="5"/>
        <v>0.67106990479599771</v>
      </c>
      <c r="T31" s="6">
        <f t="shared" si="45"/>
        <v>12.874565632815528</v>
      </c>
      <c r="U31" s="6">
        <f t="shared" si="7"/>
        <v>0.77187318536024163</v>
      </c>
      <c r="V31" s="4">
        <f>'a7'!J32</f>
        <v>57875.457875457876</v>
      </c>
      <c r="W31" s="4">
        <f>'a8'!G30</f>
        <v>986.47227360098645</v>
      </c>
      <c r="X31" s="4">
        <f>'a13'!O32</f>
        <v>140.8775080660632</v>
      </c>
      <c r="Y31" s="4">
        <f>'a16'!L32</f>
        <v>-2951.261942003995</v>
      </c>
      <c r="Z31" s="4">
        <f>'a15'!AW31</f>
        <v>136559.75468902916</v>
      </c>
      <c r="AA31" s="4">
        <f>'a9'!M31</f>
        <v>508.41142364928902</v>
      </c>
      <c r="AB31" s="4">
        <f t="shared" ref="AB31:AB36" si="55">SUM(V31:Z31)-AA31</f>
        <v>192102.88898050081</v>
      </c>
      <c r="AC31" s="6">
        <f t="shared" si="9"/>
        <v>0.25001072758568693</v>
      </c>
      <c r="AD31" s="6">
        <f t="shared" si="46"/>
        <v>12.165786387584225</v>
      </c>
      <c r="AE31" s="6">
        <f t="shared" si="11"/>
        <v>0.3762577065396201</v>
      </c>
      <c r="AF31" s="4">
        <f>'a7'!M32</f>
        <v>70419.216329785922</v>
      </c>
      <c r="AG31" s="4">
        <f>'a8'!I30</f>
        <v>1272.0326612778545</v>
      </c>
      <c r="AH31" s="4">
        <f>'a13'!S32</f>
        <v>7561.9993875584369</v>
      </c>
      <c r="AI31" s="4">
        <f>'a16'!P32</f>
        <v>-3154.3451689296162</v>
      </c>
      <c r="AJ31" s="4">
        <f>'a15'!BM31</f>
        <v>120516.81048412494</v>
      </c>
      <c r="AK31" s="4">
        <f>'a9'!Q31</f>
        <v>779.0018853354868</v>
      </c>
      <c r="AL31" s="4">
        <f t="shared" ref="AL31:AL36" si="56">SUM(AF31:AJ31)-AK31</f>
        <v>195836.71180848207</v>
      </c>
      <c r="AM31" s="6">
        <f t="shared" si="13"/>
        <v>0.25794468020400813</v>
      </c>
      <c r="AN31" s="6">
        <f t="shared" si="47"/>
        <v>12.185036487971525</v>
      </c>
      <c r="AO31" s="6">
        <f t="shared" si="15"/>
        <v>0.38700243098422676</v>
      </c>
      <c r="AP31" s="4">
        <f>'a7'!P32</f>
        <v>64445.305783594347</v>
      </c>
      <c r="AQ31" s="4">
        <f>'a8'!K30</f>
        <v>887.86481922830865</v>
      </c>
      <c r="AR31" s="4">
        <f>'a13'!W32</f>
        <v>25027.859746700862</v>
      </c>
      <c r="AS31" s="4">
        <f>'a16'!T32</f>
        <v>-3379.9228628417823</v>
      </c>
      <c r="AT31" s="4">
        <f>'a15'!CC31</f>
        <v>143409.46221223447</v>
      </c>
      <c r="AU31" s="4">
        <f>'a9'!U31</f>
        <v>913.89781673174946</v>
      </c>
      <c r="AV31" s="4">
        <f t="shared" ref="AV31:AV36" si="57">SUM(AP31:AT31)-AU31</f>
        <v>229476.67188218448</v>
      </c>
      <c r="AW31" s="6">
        <f t="shared" si="17"/>
        <v>0.3294258033325187</v>
      </c>
      <c r="AX31" s="6">
        <f t="shared" si="48"/>
        <v>12.343556655744091</v>
      </c>
      <c r="AY31" s="6">
        <f t="shared" si="19"/>
        <v>0.47548277588428578</v>
      </c>
      <c r="AZ31" s="4">
        <f>'a7'!S32</f>
        <v>72149.523452499794</v>
      </c>
      <c r="BA31" s="4">
        <f>'a8'!M30</f>
        <v>2451.9537995456685</v>
      </c>
      <c r="BB31" s="4">
        <f>'a13'!AA32</f>
        <v>10198.999969526489</v>
      </c>
      <c r="BC31" s="4">
        <f>'a16'!X32</f>
        <v>-3566.0858906003782</v>
      </c>
      <c r="BD31" s="4">
        <f>'a15'!CS31</f>
        <v>145841.76649746831</v>
      </c>
      <c r="BE31" s="4">
        <f>'a9'!Y31</f>
        <v>367.86380271385889</v>
      </c>
      <c r="BF31" s="4">
        <f t="shared" ref="BF31:BF36" si="58">SUM(AZ31:BD31)-BE31</f>
        <v>226708.29402572601</v>
      </c>
      <c r="BG31" s="6">
        <f t="shared" si="21"/>
        <v>0.32354331244994344</v>
      </c>
      <c r="BH31" s="6">
        <f t="shared" si="49"/>
        <v>12.33141942173606</v>
      </c>
      <c r="BI31" s="6">
        <f t="shared" si="23"/>
        <v>0.46870820160611487</v>
      </c>
      <c r="BJ31" s="4">
        <f>'a7'!V32</f>
        <v>77936.647015069073</v>
      </c>
      <c r="BK31" s="4">
        <f>'a8'!O30</f>
        <v>2438.7978548625028</v>
      </c>
      <c r="BL31" s="4">
        <f>'a13'!AE32</f>
        <v>7332.5009484663442</v>
      </c>
      <c r="BM31" s="4">
        <f>'a16'!AB32</f>
        <v>-4235.6273737403153</v>
      </c>
      <c r="BN31" s="4">
        <f>'a15'!DI31</f>
        <v>153260.32984219471</v>
      </c>
      <c r="BO31" s="4">
        <f>'a9'!AC31</f>
        <v>498.29814325463707</v>
      </c>
      <c r="BP31" s="4">
        <f t="shared" ref="BP31:BP36" si="59">SUM(BJ31:BN31)-BO31</f>
        <v>236234.35014359767</v>
      </c>
      <c r="BQ31" s="6">
        <f t="shared" si="25"/>
        <v>0.34378510788605027</v>
      </c>
      <c r="BR31" s="6">
        <f t="shared" si="50"/>
        <v>12.372579600383418</v>
      </c>
      <c r="BS31" s="6">
        <f t="shared" si="27"/>
        <v>0.49168235596161208</v>
      </c>
      <c r="BT31" s="4">
        <f>'a7'!Y32</f>
        <v>68308.711948384662</v>
      </c>
      <c r="BU31" s="4">
        <f>'a8'!Q30</f>
        <v>1166.8542420770511</v>
      </c>
      <c r="BV31" s="4">
        <f>'a13'!AI32</f>
        <v>15451.717021111303</v>
      </c>
      <c r="BW31" s="4">
        <f>'a16'!AF32</f>
        <v>-3630.4647185710278</v>
      </c>
      <c r="BX31" s="4">
        <f>'a15'!DY31</f>
        <v>162255.77361031665</v>
      </c>
      <c r="BY31" s="4">
        <f>'a9'!AG31</f>
        <v>614.04231173143944</v>
      </c>
      <c r="BZ31" s="4">
        <f t="shared" ref="BZ31:BZ36" si="60">SUM(BT31:BX31)-BY31</f>
        <v>242938.5497915872</v>
      </c>
      <c r="CA31" s="6">
        <f t="shared" si="29"/>
        <v>0.35803077641437542</v>
      </c>
      <c r="CB31" s="6">
        <f t="shared" si="51"/>
        <v>12.400563808826661</v>
      </c>
      <c r="CC31" s="6">
        <f t="shared" si="31"/>
        <v>0.5073021502729943</v>
      </c>
      <c r="CD31" s="4">
        <f>'a7'!AB32</f>
        <v>100265.10074021577</v>
      </c>
      <c r="CE31" s="4">
        <f>'a8'!S30</f>
        <v>1152.8748304447638</v>
      </c>
      <c r="CF31" s="4">
        <f>'a13'!AM32</f>
        <v>73595.072858392901</v>
      </c>
      <c r="CG31" s="4">
        <f>'a16'!AJ32</f>
        <v>-4777.6435105993432</v>
      </c>
      <c r="CH31" s="4">
        <f>'a15'!EO31</f>
        <v>159086.37407975874</v>
      </c>
      <c r="CI31" s="4">
        <f>'a9'!AK31</f>
        <v>2942.2355360530883</v>
      </c>
      <c r="CJ31" s="4">
        <f t="shared" ref="CJ31:CJ36" si="61">SUM(CD31:CH31)-CI31</f>
        <v>326379.54346215981</v>
      </c>
      <c r="CK31" s="6">
        <f t="shared" si="33"/>
        <v>0.53533348216859844</v>
      </c>
      <c r="CL31" s="6">
        <f t="shared" si="52"/>
        <v>12.695816226891619</v>
      </c>
      <c r="CM31" s="6">
        <f t="shared" si="35"/>
        <v>0.67210159598418484</v>
      </c>
      <c r="CN31" s="4">
        <f>'a7'!AE32</f>
        <v>171305.51263079225</v>
      </c>
      <c r="CO31" s="4">
        <f>'a8'!U30</f>
        <v>1662.204017640933</v>
      </c>
      <c r="CP31" s="4">
        <f>'a13'!AQ32</f>
        <v>136216.67093157599</v>
      </c>
      <c r="CQ31" s="4">
        <f>'a16'!AN32</f>
        <v>-6952.1568571881762</v>
      </c>
      <c r="CR31" s="4">
        <f>'a15'!FE31</f>
        <v>130222.31831875033</v>
      </c>
      <c r="CS31" s="4">
        <f>'a9'!AO31</f>
        <v>3190.1347410578328</v>
      </c>
      <c r="CT31" s="4">
        <f t="shared" ref="CT31:CT36" si="62">SUM(CN31:CR31)-CS31</f>
        <v>429264.41430051351</v>
      </c>
      <c r="CU31" s="6">
        <f t="shared" si="37"/>
        <v>0.75395223511433718</v>
      </c>
      <c r="CV31" s="6">
        <f t="shared" si="53"/>
        <v>12.969828358395135</v>
      </c>
      <c r="CW31" s="6">
        <f t="shared" si="39"/>
        <v>0.82504546579522353</v>
      </c>
      <c r="CX31" s="4">
        <f>'a7'!AH32</f>
        <v>81834.579652313187</v>
      </c>
      <c r="CY31" s="4">
        <f>'a8'!W30</f>
        <v>1326.8293234938612</v>
      </c>
      <c r="CZ31" s="4">
        <f>'a13'!AU32</f>
        <v>36161.787417022999</v>
      </c>
      <c r="DA31" s="4">
        <f>'a16'!AR32</f>
        <v>-4050.4001043145972</v>
      </c>
      <c r="DB31" s="4">
        <f>'a15'!FU31</f>
        <v>153340.45485998777</v>
      </c>
      <c r="DC31" s="4">
        <f>'a9'!AS31</f>
        <v>519.84857855912583</v>
      </c>
      <c r="DD31" s="4">
        <f t="shared" ref="DD31:DD36" si="63">SUM(CX31:DB31)-DC31</f>
        <v>268093.4025699441</v>
      </c>
      <c r="DE31" s="6">
        <f t="shared" si="41"/>
        <v>0.4114820030148173</v>
      </c>
      <c r="DF31" s="6">
        <f t="shared" si="54"/>
        <v>12.499090715827064</v>
      </c>
      <c r="DG31" s="6">
        <f t="shared" si="43"/>
        <v>0.56229638120163705</v>
      </c>
    </row>
    <row r="32" spans="1:111">
      <c r="A32" s="1">
        <v>2007</v>
      </c>
      <c r="B32" s="4">
        <f>'a7'!D33</f>
        <v>89912.109999754321</v>
      </c>
      <c r="C32" s="4">
        <f>'a8'!C31</f>
        <v>2003.0146015887653</v>
      </c>
      <c r="D32" s="4">
        <f>'a13'!G33</f>
        <v>29527.050168681952</v>
      </c>
      <c r="E32" s="4">
        <f>'a16'!D33</f>
        <v>-5386.5661588653438</v>
      </c>
      <c r="F32" s="4">
        <f>'a15'!Q32</f>
        <v>146483.62229382785</v>
      </c>
      <c r="G32" s="4">
        <f>'a9'!E32</f>
        <v>814.71316752542123</v>
      </c>
      <c r="H32" s="4">
        <f t="shared" ref="H32:H37" si="64">SUM(B32:F32)-G32</f>
        <v>261724.51773746213</v>
      </c>
      <c r="I32" s="6">
        <f t="shared" si="1"/>
        <v>0.39794884067144587</v>
      </c>
      <c r="J32" s="6">
        <f t="shared" si="44"/>
        <v>12.47504777055509</v>
      </c>
      <c r="K32" s="6">
        <f t="shared" si="3"/>
        <v>0.5488764604434806</v>
      </c>
      <c r="L32" s="4">
        <f>'a7'!G33</f>
        <v>95318.826258891757</v>
      </c>
      <c r="M32" s="4">
        <f>'a8'!E31</f>
        <v>1027.4261893489497</v>
      </c>
      <c r="N32" s="4">
        <f>'a13'!K33</f>
        <v>228127.16943217794</v>
      </c>
      <c r="O32" s="4">
        <f>'a16'!H33</f>
        <v>-6479.5573691077761</v>
      </c>
      <c r="P32" s="4">
        <f>'a15'!AG32</f>
        <v>120676.55945190269</v>
      </c>
      <c r="Q32" s="4">
        <f>'a9'!I32</f>
        <v>882.76766014692078</v>
      </c>
      <c r="R32" s="4">
        <f t="shared" ref="R32:R37" si="65">SUM(L32:P32)-Q32</f>
        <v>437787.65630306664</v>
      </c>
      <c r="S32" s="6">
        <f t="shared" si="5"/>
        <v>0.7720631635965286</v>
      </c>
      <c r="T32" s="6">
        <f t="shared" si="45"/>
        <v>12.989489268842597</v>
      </c>
      <c r="U32" s="6">
        <f t="shared" si="7"/>
        <v>0.83601948986979069</v>
      </c>
      <c r="V32" s="4">
        <f>'a7'!J33</f>
        <v>60077.983749754938</v>
      </c>
      <c r="W32" s="4">
        <f>'a8'!G31</f>
        <v>1009.2868916142055</v>
      </c>
      <c r="X32" s="4">
        <f>'a13'!O33</f>
        <v>179.29139346940553</v>
      </c>
      <c r="Y32" s="4">
        <f>'a16'!L33</f>
        <v>-3673.0650911459047</v>
      </c>
      <c r="Z32" s="4">
        <f>'a15'!AW32</f>
        <v>136826.47412202723</v>
      </c>
      <c r="AA32" s="4">
        <f>'a9'!M32</f>
        <v>496.93964166861912</v>
      </c>
      <c r="AB32" s="4">
        <f t="shared" si="55"/>
        <v>193923.03142405127</v>
      </c>
      <c r="AC32" s="6">
        <f t="shared" si="9"/>
        <v>0.25387832510464375</v>
      </c>
      <c r="AD32" s="6">
        <f t="shared" si="46"/>
        <v>12.175216614084402</v>
      </c>
      <c r="AE32" s="6">
        <f t="shared" si="11"/>
        <v>0.38152132507438252</v>
      </c>
      <c r="AF32" s="4">
        <f>'a7'!M33</f>
        <v>71913.255784854846</v>
      </c>
      <c r="AG32" s="4">
        <f>'a8'!I31</f>
        <v>1297.227697148131</v>
      </c>
      <c r="AH32" s="4">
        <f>'a13'!S33</f>
        <v>5792.8370065925674</v>
      </c>
      <c r="AI32" s="4">
        <f>'a16'!P33</f>
        <v>-3994.599615286133</v>
      </c>
      <c r="AJ32" s="4">
        <f>'a15'!BM32</f>
        <v>121324.42457447744</v>
      </c>
      <c r="AK32" s="4">
        <f>'a9'!Q32</f>
        <v>871.05531808305852</v>
      </c>
      <c r="AL32" s="4">
        <f t="shared" si="56"/>
        <v>195462.09012970378</v>
      </c>
      <c r="AM32" s="6">
        <f t="shared" si="13"/>
        <v>0.25714865136542775</v>
      </c>
      <c r="AN32" s="6">
        <f t="shared" si="47"/>
        <v>12.183121727224089</v>
      </c>
      <c r="AO32" s="6">
        <f t="shared" si="15"/>
        <v>0.38593367933126804</v>
      </c>
      <c r="AP32" s="4">
        <f>'a7'!P33</f>
        <v>67663.705868069388</v>
      </c>
      <c r="AQ32" s="4">
        <f>'a8'!K31</f>
        <v>937.74273651843896</v>
      </c>
      <c r="AR32" s="4">
        <f>'a13'!W33</f>
        <v>22712.468088078567</v>
      </c>
      <c r="AS32" s="4">
        <f>'a16'!T33</f>
        <v>-4186.9643276970055</v>
      </c>
      <c r="AT32" s="4">
        <f>'a15'!CC32</f>
        <v>144433.50797987325</v>
      </c>
      <c r="AU32" s="4">
        <f>'a9'!U32</f>
        <v>914.14547654575688</v>
      </c>
      <c r="AV32" s="4">
        <f t="shared" si="57"/>
        <v>230646.31486829687</v>
      </c>
      <c r="AW32" s="6">
        <f t="shared" si="17"/>
        <v>0.33191116283126726</v>
      </c>
      <c r="AX32" s="6">
        <f t="shared" si="48"/>
        <v>12.348640711699417</v>
      </c>
      <c r="AY32" s="6">
        <f t="shared" si="19"/>
        <v>0.47832051590651326</v>
      </c>
      <c r="AZ32" s="4">
        <f>'a7'!S33</f>
        <v>73738.914217256388</v>
      </c>
      <c r="BA32" s="4">
        <f>'a8'!M31</f>
        <v>2402.3962345776586</v>
      </c>
      <c r="BB32" s="4">
        <f>'a13'!AA33</f>
        <v>9012.781717214757</v>
      </c>
      <c r="BC32" s="4">
        <f>'a16'!X33</f>
        <v>-4459.8266413572883</v>
      </c>
      <c r="BD32" s="4">
        <f>'a15'!CS32</f>
        <v>148043.58515744327</v>
      </c>
      <c r="BE32" s="4">
        <f>'a9'!Y32</f>
        <v>370.97852980419856</v>
      </c>
      <c r="BF32" s="4">
        <f t="shared" si="58"/>
        <v>228366.87215533058</v>
      </c>
      <c r="BG32" s="6">
        <f t="shared" si="21"/>
        <v>0.32706760401392776</v>
      </c>
      <c r="BH32" s="6">
        <f t="shared" si="49"/>
        <v>12.338708703141469</v>
      </c>
      <c r="BI32" s="6">
        <f t="shared" si="23"/>
        <v>0.47277682039378571</v>
      </c>
      <c r="BJ32" s="4">
        <f>'a7'!V33</f>
        <v>79469.328069651077</v>
      </c>
      <c r="BK32" s="4">
        <f>'a8'!O31</f>
        <v>2388.0080177402492</v>
      </c>
      <c r="BL32" s="4">
        <f>'a13'!AE33</f>
        <v>7395.8025155274781</v>
      </c>
      <c r="BM32" s="4">
        <f>'a16'!AB33</f>
        <v>-5285.5142958659098</v>
      </c>
      <c r="BN32" s="4">
        <f>'a15'!DI32</f>
        <v>155047.46001351421</v>
      </c>
      <c r="BO32" s="4">
        <f>'a9'!AC32</f>
        <v>504.37922038602085</v>
      </c>
      <c r="BP32" s="4">
        <f t="shared" si="59"/>
        <v>238510.70510018111</v>
      </c>
      <c r="BQ32" s="6">
        <f t="shared" si="25"/>
        <v>0.34862210556914019</v>
      </c>
      <c r="BR32" s="6">
        <f t="shared" si="50"/>
        <v>12.382169473419289</v>
      </c>
      <c r="BS32" s="6">
        <f t="shared" si="27"/>
        <v>0.497035083539967</v>
      </c>
      <c r="BT32" s="4">
        <f>'a7'!Y33</f>
        <v>70013.772043256657</v>
      </c>
      <c r="BU32" s="4">
        <f>'a8'!Q31</f>
        <v>1179.6200664892051</v>
      </c>
      <c r="BV32" s="4">
        <f>'a13'!AI33</f>
        <v>18069.534862566481</v>
      </c>
      <c r="BW32" s="4">
        <f>'a16'!AF33</f>
        <v>-4678.5028591959554</v>
      </c>
      <c r="BX32" s="4">
        <f>'a15'!DY32</f>
        <v>162979.14922403896</v>
      </c>
      <c r="BY32" s="4">
        <f>'a9'!AG32</f>
        <v>628.73712646155957</v>
      </c>
      <c r="BZ32" s="4">
        <f t="shared" si="60"/>
        <v>246934.83621069379</v>
      </c>
      <c r="CA32" s="6">
        <f t="shared" si="29"/>
        <v>0.36652243457791356</v>
      </c>
      <c r="CB32" s="6">
        <f t="shared" si="51"/>
        <v>12.416879759793893</v>
      </c>
      <c r="CC32" s="6">
        <f t="shared" si="31"/>
        <v>0.51640913640124786</v>
      </c>
      <c r="CD32" s="4">
        <f>'a7'!AB33</f>
        <v>101828.51025069428</v>
      </c>
      <c r="CE32" s="4">
        <f>'a8'!S31</f>
        <v>1134.6761831768538</v>
      </c>
      <c r="CF32" s="4">
        <f>'a13'!AM33</f>
        <v>75376.753795538447</v>
      </c>
      <c r="CG32" s="4">
        <f>'a16'!AJ33</f>
        <v>-5927.9216599334577</v>
      </c>
      <c r="CH32" s="4">
        <f>'a15'!EO32</f>
        <v>159363.1610472186</v>
      </c>
      <c r="CI32" s="4">
        <f>'a9'!AK32</f>
        <v>3001.7833821161848</v>
      </c>
      <c r="CJ32" s="4">
        <f t="shared" si="61"/>
        <v>328773.39623457851</v>
      </c>
      <c r="CK32" s="6">
        <f t="shared" si="33"/>
        <v>0.54042014946552408</v>
      </c>
      <c r="CL32" s="6">
        <f t="shared" si="52"/>
        <v>12.703124027195313</v>
      </c>
      <c r="CM32" s="6">
        <f t="shared" si="35"/>
        <v>0.67618055136517663</v>
      </c>
      <c r="CN32" s="4">
        <f>'a7'!AE33</f>
        <v>177286.99604528246</v>
      </c>
      <c r="CO32" s="4">
        <f>'a8'!U31</f>
        <v>1663.047366400581</v>
      </c>
      <c r="CP32" s="4">
        <f>'a13'!AQ33</f>
        <v>107924.00699393652</v>
      </c>
      <c r="CQ32" s="4">
        <f>'a16'!AN33</f>
        <v>-8596.649825499775</v>
      </c>
      <c r="CR32" s="4">
        <f>'a15'!FE32</f>
        <v>131158.41907347075</v>
      </c>
      <c r="CS32" s="4">
        <f>'a9'!AO32</f>
        <v>3131.6758204387706</v>
      </c>
      <c r="CT32" s="4">
        <f t="shared" si="62"/>
        <v>406304.14383315173</v>
      </c>
      <c r="CU32" s="6">
        <f t="shared" si="37"/>
        <v>0.7051642485428431</v>
      </c>
      <c r="CV32" s="6">
        <f t="shared" si="53"/>
        <v>12.914857280873235</v>
      </c>
      <c r="CW32" s="6">
        <f t="shared" si="39"/>
        <v>0.79436255669280631</v>
      </c>
      <c r="CX32" s="4">
        <f>'a7'!AH33</f>
        <v>84997.674195313521</v>
      </c>
      <c r="CY32" s="4">
        <f>'a8'!W31</f>
        <v>1374.5086213245061</v>
      </c>
      <c r="CZ32" s="4">
        <f>'a13'!AU33</f>
        <v>29331.372097365384</v>
      </c>
      <c r="DA32" s="4">
        <f>'a16'!AR33</f>
        <v>-5130.0573019296071</v>
      </c>
      <c r="DB32" s="4">
        <f>'a15'!FU32</f>
        <v>155548.85566003466</v>
      </c>
      <c r="DC32" s="4">
        <f>'a9'!AS32</f>
        <v>527.35502268337132</v>
      </c>
      <c r="DD32" s="4">
        <f t="shared" si="63"/>
        <v>265594.99824942509</v>
      </c>
      <c r="DE32" s="6">
        <f t="shared" si="41"/>
        <v>0.40617317546363862</v>
      </c>
      <c r="DF32" s="6">
        <f t="shared" si="54"/>
        <v>12.489727864514869</v>
      </c>
      <c r="DG32" s="6">
        <f t="shared" si="43"/>
        <v>0.5570703691112413</v>
      </c>
    </row>
    <row r="33" spans="1:111">
      <c r="A33" s="1">
        <v>2008</v>
      </c>
      <c r="B33" s="4">
        <f>'a7'!D34</f>
        <v>92160.137169919311</v>
      </c>
      <c r="C33" s="4">
        <f>'a8'!C32</f>
        <v>2004.9165348027852</v>
      </c>
      <c r="D33" s="4">
        <f>'a13'!G34</f>
        <v>45354.438454013842</v>
      </c>
      <c r="E33" s="4">
        <f>'a16'!D34</f>
        <v>-3022.2465597934233</v>
      </c>
      <c r="F33" s="4">
        <f>'a15'!Q33</f>
        <v>147838.82032426447</v>
      </c>
      <c r="G33" s="4">
        <f>'a9'!E33</f>
        <v>784.76272126514505</v>
      </c>
      <c r="H33" s="4">
        <f t="shared" si="64"/>
        <v>283551.30320194183</v>
      </c>
      <c r="I33" s="6">
        <f t="shared" si="1"/>
        <v>0.44432829938268631</v>
      </c>
      <c r="J33" s="6">
        <f t="shared" si="44"/>
        <v>12.555148349453273</v>
      </c>
      <c r="K33" s="6">
        <f t="shared" si="3"/>
        <v>0.59358576744960212</v>
      </c>
      <c r="L33" s="4">
        <f>'a7'!G34</f>
        <v>96924.403227099188</v>
      </c>
      <c r="M33" s="4">
        <f>'a8'!E32</f>
        <v>1034.1261633919339</v>
      </c>
      <c r="N33" s="4">
        <f>'a13'!K34</f>
        <v>248584.24249110592</v>
      </c>
      <c r="O33" s="4">
        <f>'a16'!H34</f>
        <v>-3566.5360275049707</v>
      </c>
      <c r="P33" s="4">
        <f>'a15'!AG33</f>
        <v>121886.25131958455</v>
      </c>
      <c r="Q33" s="4">
        <f>'a9'!I33</f>
        <v>814.41022940270091</v>
      </c>
      <c r="R33" s="4">
        <f t="shared" si="65"/>
        <v>464048.07694427395</v>
      </c>
      <c r="S33" s="6">
        <f t="shared" si="5"/>
        <v>0.82786359728158609</v>
      </c>
      <c r="T33" s="6">
        <f t="shared" si="45"/>
        <v>13.04774343994486</v>
      </c>
      <c r="U33" s="6">
        <f t="shared" si="7"/>
        <v>0.86853490556371271</v>
      </c>
      <c r="V33" s="4">
        <f>'a7'!J34</f>
        <v>61507.307370787814</v>
      </c>
      <c r="W33" s="4">
        <f>'a8'!G32</f>
        <v>1037.7331296301634</v>
      </c>
      <c r="X33" s="4">
        <f>'a13'!O34</f>
        <v>218.45979274021326</v>
      </c>
      <c r="Y33" s="4">
        <f>'a16'!L34</f>
        <v>-2067.426707962672</v>
      </c>
      <c r="Z33" s="4">
        <f>'a15'!AW33</f>
        <v>137691.85814221922</v>
      </c>
      <c r="AA33" s="4">
        <f>'a9'!M33</f>
        <v>474.14342293663628</v>
      </c>
      <c r="AB33" s="4">
        <f t="shared" si="55"/>
        <v>197913.7883044781</v>
      </c>
      <c r="AC33" s="6">
        <f t="shared" si="9"/>
        <v>0.26235823362179872</v>
      </c>
      <c r="AD33" s="6">
        <f t="shared" si="46"/>
        <v>12.195586802253434</v>
      </c>
      <c r="AE33" s="6">
        <f t="shared" si="11"/>
        <v>0.39289124285961324</v>
      </c>
      <c r="AF33" s="4">
        <f>'a7'!M34</f>
        <v>72566.021808701043</v>
      </c>
      <c r="AG33" s="4">
        <f>'a8'!I32</f>
        <v>1302.5382934504441</v>
      </c>
      <c r="AH33" s="4">
        <f>'a13'!S34</f>
        <v>8295.3925780772861</v>
      </c>
      <c r="AI33" s="4">
        <f>'a16'!P34</f>
        <v>-2286.4611943441037</v>
      </c>
      <c r="AJ33" s="4">
        <f>'a15'!BM33</f>
        <v>122103.79076906385</v>
      </c>
      <c r="AK33" s="4">
        <f>'a9'!Q33</f>
        <v>776.9347258332956</v>
      </c>
      <c r="AL33" s="4">
        <f t="shared" si="56"/>
        <v>201204.34752911521</v>
      </c>
      <c r="AM33" s="6">
        <f t="shared" si="13"/>
        <v>0.26935030104942376</v>
      </c>
      <c r="AN33" s="6">
        <f t="shared" si="47"/>
        <v>12.212076324971862</v>
      </c>
      <c r="AO33" s="6">
        <f t="shared" si="15"/>
        <v>0.40209511059369979</v>
      </c>
      <c r="AP33" s="4">
        <f>'a7'!P34</f>
        <v>70309.497827556886</v>
      </c>
      <c r="AQ33" s="4">
        <f>'a8'!K32</f>
        <v>972.07623969846895</v>
      </c>
      <c r="AR33" s="4">
        <f>'a13'!W34</f>
        <v>24157.509943064768</v>
      </c>
      <c r="AS33" s="4">
        <f>'a16'!T34</f>
        <v>-2356.8615790834647</v>
      </c>
      <c r="AT33" s="4">
        <f>'a15'!CC33</f>
        <v>146003.78742792952</v>
      </c>
      <c r="AU33" s="4">
        <f>'a9'!U33</f>
        <v>857.07779284980802</v>
      </c>
      <c r="AV33" s="4">
        <f t="shared" si="57"/>
        <v>238228.93206631637</v>
      </c>
      <c r="AW33" s="6">
        <f t="shared" si="17"/>
        <v>0.34802336963473801</v>
      </c>
      <c r="AX33" s="6">
        <f t="shared" si="48"/>
        <v>12.380987389763103</v>
      </c>
      <c r="AY33" s="6">
        <f t="shared" si="19"/>
        <v>0.49637528629732136</v>
      </c>
      <c r="AZ33" s="4">
        <f>'a7'!S34</f>
        <v>75204.75413012736</v>
      </c>
      <c r="BA33" s="4">
        <f>'a8'!M32</f>
        <v>2392.8352030740434</v>
      </c>
      <c r="BB33" s="4">
        <f>'a13'!AA34</f>
        <v>9096.2560797810893</v>
      </c>
      <c r="BC33" s="4">
        <f>'a16'!X34</f>
        <v>-2519.4868097415624</v>
      </c>
      <c r="BD33" s="4">
        <f>'a15'!CS33</f>
        <v>148466.93229326498</v>
      </c>
      <c r="BE33" s="4">
        <f>'a9'!Y33</f>
        <v>360.86670642004395</v>
      </c>
      <c r="BF33" s="4">
        <f t="shared" si="58"/>
        <v>232280.42419008588</v>
      </c>
      <c r="BG33" s="6">
        <f t="shared" si="21"/>
        <v>0.33538346093686339</v>
      </c>
      <c r="BH33" s="6">
        <f t="shared" si="49"/>
        <v>12.355700645685825</v>
      </c>
      <c r="BI33" s="6">
        <f t="shared" si="23"/>
        <v>0.48226112108544078</v>
      </c>
      <c r="BJ33" s="4">
        <f>'a7'!V34</f>
        <v>80615.790648256851</v>
      </c>
      <c r="BK33" s="4">
        <f>'a8'!O32</f>
        <v>2364.424952212767</v>
      </c>
      <c r="BL33" s="4">
        <f>'a13'!AE34</f>
        <v>8935.5599010045444</v>
      </c>
      <c r="BM33" s="4">
        <f>'a16'!AB34</f>
        <v>-2934.454951148864</v>
      </c>
      <c r="BN33" s="4">
        <f>'a15'!DI33</f>
        <v>156792.56012254619</v>
      </c>
      <c r="BO33" s="4">
        <f>'a9'!AC33</f>
        <v>479.75276265799391</v>
      </c>
      <c r="BP33" s="4">
        <f t="shared" si="59"/>
        <v>245294.12791021349</v>
      </c>
      <c r="BQ33" s="6">
        <f t="shared" si="25"/>
        <v>0.36303611438646116</v>
      </c>
      <c r="BR33" s="6">
        <f t="shared" si="50"/>
        <v>12.410213291558966</v>
      </c>
      <c r="BS33" s="6">
        <f t="shared" si="27"/>
        <v>0.51268814987328803</v>
      </c>
      <c r="BT33" s="4">
        <f>'a7'!Y34</f>
        <v>71996.052677717162</v>
      </c>
      <c r="BU33" s="4">
        <f>'a8'!Q32</f>
        <v>1176.3487936789411</v>
      </c>
      <c r="BV33" s="4">
        <f>'a13'!AI34</f>
        <v>22271.908920589001</v>
      </c>
      <c r="BW33" s="4">
        <f>'a16'!AF34</f>
        <v>-2700.9571246042888</v>
      </c>
      <c r="BX33" s="4">
        <f>'a15'!DY33</f>
        <v>165205.06926882535</v>
      </c>
      <c r="BY33" s="4">
        <f>'a9'!AG33</f>
        <v>636.04797450830029</v>
      </c>
      <c r="BZ33" s="4">
        <f t="shared" si="60"/>
        <v>257312.37456169786</v>
      </c>
      <c r="CA33" s="6">
        <f t="shared" si="29"/>
        <v>0.38857353377701315</v>
      </c>
      <c r="CB33" s="6">
        <f t="shared" si="51"/>
        <v>12.458046091018133</v>
      </c>
      <c r="CC33" s="6">
        <f t="shared" si="31"/>
        <v>0.53938672490731521</v>
      </c>
      <c r="CD33" s="4">
        <f>'a7'!AB34</f>
        <v>103530.88538610763</v>
      </c>
      <c r="CE33" s="4">
        <f>'a8'!S32</f>
        <v>1166.7613574929276</v>
      </c>
      <c r="CF33" s="4">
        <f>'a13'!AM34</f>
        <v>93128.480829269116</v>
      </c>
      <c r="CG33" s="4">
        <f>'a16'!AJ34</f>
        <v>-3468.3864251864979</v>
      </c>
      <c r="CH33" s="4">
        <f>'a15'!EO33</f>
        <v>161358.8025059677</v>
      </c>
      <c r="CI33" s="4">
        <f>'a9'!AK33</f>
        <v>3043.4835956193519</v>
      </c>
      <c r="CJ33" s="4">
        <f t="shared" si="61"/>
        <v>352673.06005803158</v>
      </c>
      <c r="CK33" s="6">
        <f t="shared" si="33"/>
        <v>0.59120424102661251</v>
      </c>
      <c r="CL33" s="6">
        <f t="shared" si="52"/>
        <v>12.773296731276924</v>
      </c>
      <c r="CM33" s="6">
        <f t="shared" si="35"/>
        <v>0.7153484701666426</v>
      </c>
      <c r="CN33" s="4">
        <f>'a7'!AE34</f>
        <v>182854.22672011858</v>
      </c>
      <c r="CO33" s="4">
        <f>'a8'!U32</f>
        <v>1729.5394152271219</v>
      </c>
      <c r="CP33" s="4">
        <f>'a13'!AQ34</f>
        <v>196045.04918418088</v>
      </c>
      <c r="CQ33" s="4">
        <f>'a16'!AN34</f>
        <v>-4805.9411937513942</v>
      </c>
      <c r="CR33" s="4">
        <f>'a15'!FE33</f>
        <v>133002.34063457718</v>
      </c>
      <c r="CS33" s="4">
        <f>'a9'!AO33</f>
        <v>2985.2411895294763</v>
      </c>
      <c r="CT33" s="4">
        <f t="shared" si="62"/>
        <v>505839.97357082291</v>
      </c>
      <c r="CU33" s="6">
        <f t="shared" si="37"/>
        <v>0.91666666666666663</v>
      </c>
      <c r="CV33" s="6">
        <f t="shared" si="53"/>
        <v>13.133975640484397</v>
      </c>
      <c r="CW33" s="6">
        <f t="shared" si="39"/>
        <v>0.91666666666666663</v>
      </c>
      <c r="CX33" s="4">
        <f>'a7'!AH34</f>
        <v>88116.508622314926</v>
      </c>
      <c r="CY33" s="4">
        <f>'a8'!W32</f>
        <v>1408.9260801230143</v>
      </c>
      <c r="CZ33" s="4">
        <f>'a13'!AU34</f>
        <v>36853.951745888742</v>
      </c>
      <c r="DA33" s="4">
        <f>'a16'!AR34</f>
        <v>-2871.7945815523644</v>
      </c>
      <c r="DB33" s="4">
        <f>'a15'!FU33</f>
        <v>156636.64473586541</v>
      </c>
      <c r="DC33" s="4">
        <f>'a9'!AS33</f>
        <v>522.76457565264411</v>
      </c>
      <c r="DD33" s="4">
        <f t="shared" si="63"/>
        <v>279621.47202698706</v>
      </c>
      <c r="DE33" s="6">
        <f t="shared" si="41"/>
        <v>0.43597785112187526</v>
      </c>
      <c r="DF33" s="6">
        <f t="shared" si="54"/>
        <v>12.541192081911719</v>
      </c>
      <c r="DG33" s="6">
        <f t="shared" si="43"/>
        <v>0.58579587305984948</v>
      </c>
    </row>
    <row r="34" spans="1:111">
      <c r="A34" s="1">
        <v>2009</v>
      </c>
      <c r="B34" s="4">
        <f>'a7'!D35</f>
        <v>92926.339332111384</v>
      </c>
      <c r="C34" s="4">
        <f>'a8'!C33</f>
        <v>1973.6491330541521</v>
      </c>
      <c r="D34" s="4">
        <f>'a13'!G35</f>
        <v>16185.548008974296</v>
      </c>
      <c r="E34" s="4">
        <f>'a16'!D35</f>
        <v>-5709.1381456653326</v>
      </c>
      <c r="F34" s="4">
        <f>'a15'!Q34</f>
        <v>148689.90337842327</v>
      </c>
      <c r="G34" s="4">
        <f>'a9'!E34</f>
        <v>731.85552283073253</v>
      </c>
      <c r="H34" s="4">
        <f t="shared" si="64"/>
        <v>253334.44618406703</v>
      </c>
      <c r="I34" s="6">
        <f t="shared" si="1"/>
        <v>0.38012088438222064</v>
      </c>
      <c r="J34" s="6">
        <f t="shared" ref="J34:J39" si="66">LN(H34)</f>
        <v>12.442465816416599</v>
      </c>
      <c r="K34" s="6">
        <f t="shared" si="3"/>
        <v>0.53069036727817598</v>
      </c>
      <c r="L34" s="4">
        <f>'a7'!G35</f>
        <v>97641.123296737744</v>
      </c>
      <c r="M34" s="4">
        <f>'a8'!E33</f>
        <v>1054.7114638427493</v>
      </c>
      <c r="N34" s="4">
        <f>'a13'!K35</f>
        <v>129315.08159013647</v>
      </c>
      <c r="O34" s="4">
        <f>'a16'!H35</f>
        <v>-6162.1260809418245</v>
      </c>
      <c r="P34" s="4">
        <f>'a15'!AG34</f>
        <v>122421.91257350805</v>
      </c>
      <c r="Q34" s="4">
        <f>'a9'!I34</f>
        <v>787.54365192920852</v>
      </c>
      <c r="R34" s="4">
        <f t="shared" si="65"/>
        <v>343483.159191354</v>
      </c>
      <c r="S34" s="6">
        <f t="shared" si="5"/>
        <v>0.57167673760655591</v>
      </c>
      <c r="T34" s="6">
        <f t="shared" ref="T34:T39" si="67">LN(R34)</f>
        <v>12.746893362343268</v>
      </c>
      <c r="U34" s="6">
        <f t="shared" si="7"/>
        <v>0.70061104449645839</v>
      </c>
      <c r="V34" s="4">
        <f>'a7'!J35</f>
        <v>62740.781507980188</v>
      </c>
      <c r="W34" s="4">
        <f>'a8'!G33</f>
        <v>1050.6829439135438</v>
      </c>
      <c r="X34" s="4">
        <f>'a13'!O35</f>
        <v>87.548258676460549</v>
      </c>
      <c r="Y34" s="4">
        <f>'a16'!L35</f>
        <v>-4058.0452402994952</v>
      </c>
      <c r="Z34" s="4">
        <f>'a15'!AW34</f>
        <v>140347.44462204154</v>
      </c>
      <c r="AA34" s="4">
        <f>'a9'!M34</f>
        <v>467.89995378529147</v>
      </c>
      <c r="AB34" s="4">
        <f t="shared" si="55"/>
        <v>199700.51213852694</v>
      </c>
      <c r="AC34" s="6">
        <f t="shared" si="9"/>
        <v>0.26615482036264121</v>
      </c>
      <c r="AD34" s="6">
        <f t="shared" ref="AD34:AD39" si="68">LN(AB34)</f>
        <v>12.204574083940063</v>
      </c>
      <c r="AE34" s="6">
        <f t="shared" si="11"/>
        <v>0.39790762528287565</v>
      </c>
      <c r="AF34" s="4">
        <f>'a7'!M35</f>
        <v>73926.074990886744</v>
      </c>
      <c r="AG34" s="4">
        <f>'a8'!I33</f>
        <v>1281.184914847036</v>
      </c>
      <c r="AH34" s="4">
        <f>'a13'!S35</f>
        <v>2294.3335527219911</v>
      </c>
      <c r="AI34" s="4">
        <f>'a16'!P35</f>
        <v>-4497.2483496264649</v>
      </c>
      <c r="AJ34" s="4">
        <f>'a15'!BM34</f>
        <v>123367.88388817874</v>
      </c>
      <c r="AK34" s="4">
        <f>'a9'!Q34</f>
        <v>752.65009705625175</v>
      </c>
      <c r="AL34" s="4">
        <f t="shared" si="56"/>
        <v>195619.5788999518</v>
      </c>
      <c r="AM34" s="6">
        <f t="shared" si="13"/>
        <v>0.25748329724945351</v>
      </c>
      <c r="AN34" s="6">
        <f t="shared" ref="AN34:AN39" si="69">LN(AL34)</f>
        <v>12.183927128199041</v>
      </c>
      <c r="AO34" s="6">
        <f t="shared" si="15"/>
        <v>0.38638322563851701</v>
      </c>
      <c r="AP34" s="4">
        <f>'a7'!P35</f>
        <v>71644.394189510291</v>
      </c>
      <c r="AQ34" s="4">
        <f>'a8'!K33</f>
        <v>994.72767663083334</v>
      </c>
      <c r="AR34" s="4">
        <f>'a13'!W35</f>
        <v>10315.485024636469</v>
      </c>
      <c r="AS34" s="4">
        <f>'a16'!T35</f>
        <v>-4581.2644270806913</v>
      </c>
      <c r="AT34" s="4">
        <f>'a15'!CC34</f>
        <v>147072.69123502693</v>
      </c>
      <c r="AU34" s="4">
        <f>'a9'!U34</f>
        <v>839.76941841055384</v>
      </c>
      <c r="AV34" s="4">
        <f t="shared" si="57"/>
        <v>224606.26428031328</v>
      </c>
      <c r="AW34" s="6">
        <f t="shared" si="17"/>
        <v>0.3190767361899704</v>
      </c>
      <c r="AX34" s="6">
        <f t="shared" ref="AX34:AX39" si="70">LN(AV34)</f>
        <v>12.322104211727071</v>
      </c>
      <c r="AY34" s="6">
        <f t="shared" si="19"/>
        <v>0.46350878120432515</v>
      </c>
      <c r="AZ34" s="4">
        <f>'a7'!S35</f>
        <v>76008.274393683925</v>
      </c>
      <c r="BA34" s="4">
        <f>'a8'!M33</f>
        <v>2345.006518156812</v>
      </c>
      <c r="BB34" s="4">
        <f>'a13'!AA35</f>
        <v>5051.7702609666285</v>
      </c>
      <c r="BC34" s="4">
        <f>'a16'!X35</f>
        <v>-4882.2024886818235</v>
      </c>
      <c r="BD34" s="4">
        <f>'a15'!CS34</f>
        <v>149956.44611385805</v>
      </c>
      <c r="BE34" s="4">
        <f>'a9'!Y34</f>
        <v>352.8743565868254</v>
      </c>
      <c r="BF34" s="4">
        <f t="shared" si="58"/>
        <v>228126.42044139677</v>
      </c>
      <c r="BG34" s="6">
        <f t="shared" si="21"/>
        <v>0.32655667122647775</v>
      </c>
      <c r="BH34" s="6">
        <f t="shared" ref="BH34:BH39" si="71">LN(BF34)</f>
        <v>12.337655229891933</v>
      </c>
      <c r="BI34" s="6">
        <f t="shared" si="23"/>
        <v>0.47218880892640142</v>
      </c>
      <c r="BJ34" s="4">
        <f>'a7'!V35</f>
        <v>81044.727419578572</v>
      </c>
      <c r="BK34" s="4">
        <f>'a8'!O33</f>
        <v>2312.5653048884774</v>
      </c>
      <c r="BL34" s="4">
        <f>'a13'!AE35</f>
        <v>3591.6984750234319</v>
      </c>
      <c r="BM34" s="4">
        <f>'a16'!AB35</f>
        <v>-5558.0034013152072</v>
      </c>
      <c r="BN34" s="4">
        <f>'a15'!DI34</f>
        <v>157151.49595944924</v>
      </c>
      <c r="BO34" s="4">
        <f>'a9'!AC34</f>
        <v>416.06753319127637</v>
      </c>
      <c r="BP34" s="4">
        <f t="shared" si="59"/>
        <v>238126.41622443325</v>
      </c>
      <c r="BQ34" s="6">
        <f t="shared" si="25"/>
        <v>0.34780553502672379</v>
      </c>
      <c r="BR34" s="6">
        <f t="shared" ref="BR34:BR39" si="72">LN(BP34)</f>
        <v>12.380556972244612</v>
      </c>
      <c r="BS34" s="6">
        <f t="shared" si="27"/>
        <v>0.49613504247836632</v>
      </c>
      <c r="BT34" s="4">
        <f>'a7'!Y35</f>
        <v>73242.433945700323</v>
      </c>
      <c r="BU34" s="4">
        <f>'a8'!Q33</f>
        <v>1209.6750839201748</v>
      </c>
      <c r="BV34" s="4">
        <f>'a13'!AI35</f>
        <v>12921.527578214484</v>
      </c>
      <c r="BW34" s="4">
        <f>'a16'!AF35</f>
        <v>-5252.7794398259039</v>
      </c>
      <c r="BX34" s="4">
        <f>'a15'!DY34</f>
        <v>165974.45647015466</v>
      </c>
      <c r="BY34" s="4">
        <f>'a9'!AG34</f>
        <v>589.68817975508159</v>
      </c>
      <c r="BZ34" s="4">
        <f t="shared" si="60"/>
        <v>247505.62545840864</v>
      </c>
      <c r="CA34" s="6">
        <f t="shared" si="29"/>
        <v>0.36773529738770716</v>
      </c>
      <c r="CB34" s="6">
        <f t="shared" ref="CB34:CB39" si="73">LN(BZ34)</f>
        <v>12.419188589857463</v>
      </c>
      <c r="CC34" s="6">
        <f t="shared" si="31"/>
        <v>0.51769784359359283</v>
      </c>
      <c r="CD34" s="4">
        <f>'a7'!AB35</f>
        <v>105358.48962392281</v>
      </c>
      <c r="CE34" s="4">
        <f>'a8'!S33</f>
        <v>1200.2528068713989</v>
      </c>
      <c r="CF34" s="4">
        <f>'a13'!AM35</f>
        <v>35096.305629999224</v>
      </c>
      <c r="CG34" s="4">
        <f>'a16'!AJ35</f>
        <v>-6326.7589881240865</v>
      </c>
      <c r="CH34" s="4">
        <f>'a15'!EO34</f>
        <v>162212.60415481133</v>
      </c>
      <c r="CI34" s="4">
        <f>'a9'!AK34</f>
        <v>2971.8736693432475</v>
      </c>
      <c r="CJ34" s="4">
        <f t="shared" si="61"/>
        <v>294569.01955813746</v>
      </c>
      <c r="CK34" s="6">
        <f t="shared" si="33"/>
        <v>0.46773970467944492</v>
      </c>
      <c r="CL34" s="6">
        <f t="shared" ref="CL34:CL39" si="74">LN(CJ34)</f>
        <v>12.593268616442627</v>
      </c>
      <c r="CM34" s="6">
        <f t="shared" si="35"/>
        <v>0.61486315075227183</v>
      </c>
      <c r="CN34" s="4">
        <f>'a7'!AE35</f>
        <v>181570.07218085331</v>
      </c>
      <c r="CO34" s="4">
        <f>'a8'!U33</f>
        <v>1735.2107530879903</v>
      </c>
      <c r="CP34" s="4">
        <f>'a13'!AQ35</f>
        <v>58872.474297403343</v>
      </c>
      <c r="CQ34" s="4">
        <f>'a16'!AN35</f>
        <v>-8730.3353925614156</v>
      </c>
      <c r="CR34" s="4">
        <f>'a15'!FE34</f>
        <v>133380.83577805397</v>
      </c>
      <c r="CS34" s="4">
        <f>'a9'!AO34</f>
        <v>2856.3264021467257</v>
      </c>
      <c r="CT34" s="4">
        <f t="shared" si="62"/>
        <v>363971.93121469044</v>
      </c>
      <c r="CU34" s="6">
        <f t="shared" si="37"/>
        <v>0.61521306858148472</v>
      </c>
      <c r="CV34" s="6">
        <f t="shared" ref="CV34:CV39" si="75">LN(CT34)</f>
        <v>12.804832031598037</v>
      </c>
      <c r="CW34" s="6">
        <f t="shared" si="39"/>
        <v>0.73295035823013699</v>
      </c>
      <c r="CX34" s="4">
        <f>'a7'!AH35</f>
        <v>89701.154856202411</v>
      </c>
      <c r="CY34" s="4">
        <f>'a8'!W33</f>
        <v>1391.3957465505878</v>
      </c>
      <c r="CZ34" s="4">
        <f>'a13'!AU35</f>
        <v>12910.316540441248</v>
      </c>
      <c r="DA34" s="4">
        <f>'a16'!AR35</f>
        <v>-5439.2822464308592</v>
      </c>
      <c r="DB34" s="4">
        <f>'a15'!FU34</f>
        <v>158705.33061352663</v>
      </c>
      <c r="DC34" s="4">
        <f>'a9'!AS34</f>
        <v>490.09670829803281</v>
      </c>
      <c r="DD34" s="4">
        <f t="shared" si="63"/>
        <v>256778.81880199199</v>
      </c>
      <c r="DE34" s="6">
        <f t="shared" si="41"/>
        <v>0.38743978793213402</v>
      </c>
      <c r="DF34" s="6">
        <f t="shared" ref="DF34:DF39" si="76">LN(DD34)</f>
        <v>12.455970366095519</v>
      </c>
      <c r="DG34" s="6">
        <f t="shared" si="43"/>
        <v>0.53822812875105808</v>
      </c>
    </row>
    <row r="35" spans="1:111">
      <c r="A35" s="1">
        <v>2010</v>
      </c>
      <c r="B35" s="4">
        <f>'a7'!D36</f>
        <v>94645.201212023763</v>
      </c>
      <c r="C35" s="4">
        <f>'a8'!C34</f>
        <v>1952.6971022200851</v>
      </c>
      <c r="D35" s="4">
        <f>'a13'!G36</f>
        <v>26532.546309641075</v>
      </c>
      <c r="E35" s="4">
        <f>'a16'!D36</f>
        <v>-6842.2541536564968</v>
      </c>
      <c r="F35" s="4">
        <f>'a15'!Q35</f>
        <v>150496.04670704887</v>
      </c>
      <c r="G35" s="4">
        <f>'a9'!E35</f>
        <v>732.03142821108554</v>
      </c>
      <c r="H35" s="4">
        <f t="shared" si="64"/>
        <v>266052.2057490662</v>
      </c>
      <c r="I35" s="6">
        <f t="shared" si="1"/>
        <v>0.40714468986215518</v>
      </c>
      <c r="J35" s="6">
        <f t="shared" si="66"/>
        <v>12.491447830721462</v>
      </c>
      <c r="K35" s="6">
        <f t="shared" si="3"/>
        <v>0.55803039334862525</v>
      </c>
      <c r="L35" s="4">
        <f>'a7'!G36</f>
        <v>99788.877564313792</v>
      </c>
      <c r="M35" s="4">
        <f>'a8'!E34</f>
        <v>1069.022859463726</v>
      </c>
      <c r="N35" s="4">
        <f>'a13'!K36</f>
        <v>137312.35600569105</v>
      </c>
      <c r="O35" s="4">
        <f>'a16'!H36</f>
        <v>-7596.5447933790629</v>
      </c>
      <c r="P35" s="4">
        <f>'a15'!AG35</f>
        <v>122978.20894642916</v>
      </c>
      <c r="Q35" s="4">
        <f>'a9'!I35</f>
        <v>746.64551944827042</v>
      </c>
      <c r="R35" s="4">
        <f t="shared" si="65"/>
        <v>352805.27506307041</v>
      </c>
      <c r="S35" s="6">
        <f t="shared" si="5"/>
        <v>0.59148518300852648</v>
      </c>
      <c r="T35" s="6">
        <f t="shared" si="67"/>
        <v>12.773671554995824</v>
      </c>
      <c r="U35" s="6">
        <f t="shared" si="7"/>
        <v>0.71555768349508542</v>
      </c>
      <c r="V35" s="4">
        <f>'a7'!J36</f>
        <v>63220.824686966218</v>
      </c>
      <c r="W35" s="4">
        <f>'a8'!G34</f>
        <v>1058.7388303053403</v>
      </c>
      <c r="X35" s="4">
        <f>'a13'!O36</f>
        <v>153.17680294918969</v>
      </c>
      <c r="Y35" s="4">
        <f>'a16'!L36</f>
        <v>-4823.3632963216005</v>
      </c>
      <c r="Z35" s="4">
        <f>'a15'!AW35</f>
        <v>145542.78814649014</v>
      </c>
      <c r="AA35" s="4">
        <f>'a9'!M35</f>
        <v>471.39222645067389</v>
      </c>
      <c r="AB35" s="4">
        <f t="shared" si="55"/>
        <v>204680.77294393862</v>
      </c>
      <c r="AC35" s="6">
        <f t="shared" si="9"/>
        <v>0.27673731317962946</v>
      </c>
      <c r="AD35" s="6">
        <f t="shared" si="68"/>
        <v>12.229206839264929</v>
      </c>
      <c r="AE35" s="6">
        <f t="shared" si="11"/>
        <v>0.41165675712905148</v>
      </c>
      <c r="AF35" s="4">
        <f>'a7'!M36</f>
        <v>76045.062325318737</v>
      </c>
      <c r="AG35" s="4">
        <f>'a8'!I34</f>
        <v>1274.8481274805667</v>
      </c>
      <c r="AH35" s="4">
        <f>'a13'!S36</f>
        <v>3371.4733155759159</v>
      </c>
      <c r="AI35" s="4">
        <f>'a16'!P36</f>
        <v>-5390.4969767265702</v>
      </c>
      <c r="AJ35" s="4">
        <f>'a15'!BM35</f>
        <v>126300.73764012592</v>
      </c>
      <c r="AK35" s="4">
        <f>'a9'!Q35</f>
        <v>738.41910249036005</v>
      </c>
      <c r="AL35" s="4">
        <f t="shared" si="56"/>
        <v>200863.20532928422</v>
      </c>
      <c r="AM35" s="6">
        <f t="shared" si="13"/>
        <v>0.2686254123296683</v>
      </c>
      <c r="AN35" s="6">
        <f t="shared" si="69"/>
        <v>12.210379384846908</v>
      </c>
      <c r="AO35" s="6">
        <f t="shared" si="15"/>
        <v>0.4011479386997982</v>
      </c>
      <c r="AP35" s="4">
        <f>'a7'!P36</f>
        <v>73131.184897562431</v>
      </c>
      <c r="AQ35" s="4">
        <f>'a8'!K34</f>
        <v>970.72681011999293</v>
      </c>
      <c r="AR35" s="4">
        <f>'a13'!W36</f>
        <v>16605.843166743238</v>
      </c>
      <c r="AS35" s="4">
        <f>'a16'!T36</f>
        <v>-5450.4086284783853</v>
      </c>
      <c r="AT35" s="4">
        <f>'a15'!CC35</f>
        <v>147660.55362796353</v>
      </c>
      <c r="AU35" s="4">
        <f>'a9'!U35</f>
        <v>836.32355402163546</v>
      </c>
      <c r="AV35" s="4">
        <f t="shared" si="57"/>
        <v>232081.57631988917</v>
      </c>
      <c r="AW35" s="6">
        <f t="shared" si="17"/>
        <v>0.33496093162760643</v>
      </c>
      <c r="AX35" s="6">
        <f t="shared" si="70"/>
        <v>12.354844210912383</v>
      </c>
      <c r="AY35" s="6">
        <f t="shared" si="19"/>
        <v>0.48178308951883697</v>
      </c>
      <c r="AZ35" s="4">
        <f>'a7'!S36</f>
        <v>77065.691893360941</v>
      </c>
      <c r="BA35" s="4">
        <f>'a8'!M34</f>
        <v>2301.4453238058786</v>
      </c>
      <c r="BB35" s="4">
        <f>'a13'!AA36</f>
        <v>7862.7931979188261</v>
      </c>
      <c r="BC35" s="4">
        <f>'a16'!X36</f>
        <v>-5797.3529343684568</v>
      </c>
      <c r="BD35" s="4">
        <f>'a15'!CS35</f>
        <v>151862.27174016691</v>
      </c>
      <c r="BE35" s="4">
        <f>'a9'!Y35</f>
        <v>330.68089969862729</v>
      </c>
      <c r="BF35" s="4">
        <f t="shared" si="58"/>
        <v>232964.16832118545</v>
      </c>
      <c r="BG35" s="6">
        <f t="shared" si="21"/>
        <v>0.33683634014113251</v>
      </c>
      <c r="BH35" s="6">
        <f t="shared" si="71"/>
        <v>12.358639936692615</v>
      </c>
      <c r="BI35" s="6">
        <f t="shared" si="23"/>
        <v>0.48390172925345343</v>
      </c>
      <c r="BJ35" s="4">
        <f>'a7'!V36</f>
        <v>82029.450486838163</v>
      </c>
      <c r="BK35" s="4">
        <f>'a8'!O34</f>
        <v>2275.5124965902332</v>
      </c>
      <c r="BL35" s="4">
        <f>'a13'!AE36</f>
        <v>5620.6290970524706</v>
      </c>
      <c r="BM35" s="4">
        <f>'a16'!AB36</f>
        <v>-6647.1145133532318</v>
      </c>
      <c r="BN35" s="4">
        <f>'a15'!DI35</f>
        <v>159145.42767558101</v>
      </c>
      <c r="BO35" s="4">
        <f>'a9'!AC35</f>
        <v>428.87083088872527</v>
      </c>
      <c r="BP35" s="4">
        <f t="shared" si="59"/>
        <v>241995.03441181994</v>
      </c>
      <c r="BQ35" s="6">
        <f t="shared" si="25"/>
        <v>0.35602591258912047</v>
      </c>
      <c r="BR35" s="6">
        <f t="shared" si="72"/>
        <v>12.396672485968885</v>
      </c>
      <c r="BS35" s="6">
        <f t="shared" si="27"/>
        <v>0.50513015163451547</v>
      </c>
      <c r="BT35" s="4">
        <f>'a7'!Y36</f>
        <v>75583.366777784147</v>
      </c>
      <c r="BU35" s="4">
        <f>'a8'!Q34</f>
        <v>1244.1335703111563</v>
      </c>
      <c r="BV35" s="4">
        <f>'a13'!AI36</f>
        <v>18444.623577578186</v>
      </c>
      <c r="BW35" s="4">
        <f>'a16'!AF36</f>
        <v>-6264.81399529996</v>
      </c>
      <c r="BX35" s="4">
        <f>'a15'!DY35</f>
        <v>167977.11393870303</v>
      </c>
      <c r="BY35" s="4">
        <f>'a9'!AG35</f>
        <v>580.85218326612312</v>
      </c>
      <c r="BZ35" s="4">
        <f t="shared" si="60"/>
        <v>256403.5716858104</v>
      </c>
      <c r="CA35" s="6">
        <f t="shared" si="29"/>
        <v>0.38664243010957333</v>
      </c>
      <c r="CB35" s="6">
        <f t="shared" si="73"/>
        <v>12.454507934063495</v>
      </c>
      <c r="CC35" s="6">
        <f t="shared" si="31"/>
        <v>0.53741185097136213</v>
      </c>
      <c r="CD35" s="4">
        <f>'a7'!AB36</f>
        <v>107356.21935830406</v>
      </c>
      <c r="CE35" s="4">
        <f>'a8'!S34</f>
        <v>1199.3247259671398</v>
      </c>
      <c r="CF35" s="4">
        <f>'a13'!AM36</f>
        <v>58647.662376571003</v>
      </c>
      <c r="CG35" s="4">
        <f>'a16'!AJ36</f>
        <v>-7680.7761199330316</v>
      </c>
      <c r="CH35" s="4">
        <f>'a15'!EO35</f>
        <v>164778.48837965951</v>
      </c>
      <c r="CI35" s="4">
        <f>'a9'!AK35</f>
        <v>2924.8318989089512</v>
      </c>
      <c r="CJ35" s="4">
        <f t="shared" si="61"/>
        <v>321376.0868216597</v>
      </c>
      <c r="CK35" s="6">
        <f t="shared" si="33"/>
        <v>0.5247017008167727</v>
      </c>
      <c r="CL35" s="6">
        <f t="shared" si="74"/>
        <v>12.680367326349044</v>
      </c>
      <c r="CM35" s="6">
        <f t="shared" si="35"/>
        <v>0.66347856670317318</v>
      </c>
      <c r="CN35" s="4">
        <f>'a7'!AE36</f>
        <v>185473.39864484902</v>
      </c>
      <c r="CO35" s="4">
        <f>'a8'!U34</f>
        <v>1741.4260886525194</v>
      </c>
      <c r="CP35" s="4">
        <f>'a13'!AQ36</f>
        <v>104450.2972027147</v>
      </c>
      <c r="CQ35" s="4">
        <f>'a16'!AN36</f>
        <v>-10652.642890171488</v>
      </c>
      <c r="CR35" s="4">
        <f>'a15'!FE35</f>
        <v>134291.00009542448</v>
      </c>
      <c r="CS35" s="4">
        <f>'a9'!AO35</f>
        <v>2912.0665353937929</v>
      </c>
      <c r="CT35" s="4">
        <f t="shared" si="62"/>
        <v>412391.41260607546</v>
      </c>
      <c r="CU35" s="6">
        <f t="shared" si="37"/>
        <v>0.71809900850451891</v>
      </c>
      <c r="CV35" s="6">
        <f t="shared" si="75"/>
        <v>12.929728207935481</v>
      </c>
      <c r="CW35" s="6">
        <f t="shared" si="39"/>
        <v>0.80266298164150385</v>
      </c>
      <c r="CX35" s="4">
        <f>'a7'!AH36</f>
        <v>91764.212736266898</v>
      </c>
      <c r="CY35" s="4">
        <f>'a8'!W34</f>
        <v>1409.5627243096837</v>
      </c>
      <c r="CZ35" s="4">
        <f>'a13'!AU36</f>
        <v>20197.024328571497</v>
      </c>
      <c r="DA35" s="4">
        <f>'a16'!AR36</f>
        <v>-6470.1177145404818</v>
      </c>
      <c r="DB35" s="4">
        <f>'a15'!FU35</f>
        <v>160743.65855075981</v>
      </c>
      <c r="DC35" s="4">
        <f>'a9'!AS35</f>
        <v>483.22462371604274</v>
      </c>
      <c r="DD35" s="4">
        <f t="shared" si="63"/>
        <v>267161.11600165139</v>
      </c>
      <c r="DE35" s="6">
        <f t="shared" si="41"/>
        <v>0.4095009991481901</v>
      </c>
      <c r="DF35" s="6">
        <f t="shared" si="76"/>
        <v>12.495607186109076</v>
      </c>
      <c r="DG35" s="6">
        <f t="shared" si="43"/>
        <v>0.56035199825498649</v>
      </c>
    </row>
    <row r="36" spans="1:111">
      <c r="A36" s="1">
        <v>2011</v>
      </c>
      <c r="B36" s="4">
        <f>'a7'!D37</f>
        <v>96703.149832366515</v>
      </c>
      <c r="C36" s="4">
        <f>'a8'!C35</f>
        <v>1944.6008738954738</v>
      </c>
      <c r="D36" s="4">
        <f>'a13'!G37</f>
        <v>32378.042563407143</v>
      </c>
      <c r="E36" s="4">
        <f>'a16'!D37</f>
        <v>-6432.9906914732628</v>
      </c>
      <c r="F36" s="4">
        <f>'a15'!Q36</f>
        <v>151872.74996007606</v>
      </c>
      <c r="G36" s="4">
        <f>'a9'!E36</f>
        <v>726.88779893030676</v>
      </c>
      <c r="H36" s="4">
        <f t="shared" si="64"/>
        <v>275738.66473934165</v>
      </c>
      <c r="I36" s="6">
        <f t="shared" si="1"/>
        <v>0.42772732332087982</v>
      </c>
      <c r="J36" s="6">
        <f t="shared" si="66"/>
        <v>12.527208829251219</v>
      </c>
      <c r="K36" s="6">
        <f t="shared" si="3"/>
        <v>0.57799091653216761</v>
      </c>
      <c r="L36" s="4">
        <f>'a7'!G37</f>
        <v>104527.87136906541</v>
      </c>
      <c r="M36" s="4">
        <f>'a8'!E35</f>
        <v>1133.2534659462094</v>
      </c>
      <c r="N36" s="4">
        <f>'a13'!K37</f>
        <v>162440.296638042</v>
      </c>
      <c r="O36" s="4">
        <f>'a16'!H37</f>
        <v>-7208.1608119668181</v>
      </c>
      <c r="P36" s="4">
        <f>'a15'!AG36</f>
        <v>125257.65042547726</v>
      </c>
      <c r="Q36" s="4">
        <f>'a9'!I36</f>
        <v>744.68647315756584</v>
      </c>
      <c r="R36" s="4">
        <f t="shared" si="65"/>
        <v>385406.22461340652</v>
      </c>
      <c r="S36" s="6">
        <f t="shared" si="5"/>
        <v>0.66075852589622086</v>
      </c>
      <c r="T36" s="6">
        <f t="shared" si="67"/>
        <v>12.862053185878699</v>
      </c>
      <c r="U36" s="6">
        <f t="shared" si="7"/>
        <v>0.76488918051044374</v>
      </c>
      <c r="V36" s="4">
        <f>'a7'!J37</f>
        <v>63955.345117260724</v>
      </c>
      <c r="W36" s="4">
        <f>'a8'!G35</f>
        <v>1041.3918549271721</v>
      </c>
      <c r="X36" s="4">
        <f>'a13'!O37</f>
        <v>204.73062087556818</v>
      </c>
      <c r="Y36" s="4">
        <f>'a16'!L37</f>
        <v>-4444.7466269420047</v>
      </c>
      <c r="Z36" s="4">
        <f>'a15'!AW36</f>
        <v>147284.96481610165</v>
      </c>
      <c r="AA36" s="4">
        <f>'a9'!M36</f>
        <v>475.14561706108043</v>
      </c>
      <c r="AB36" s="4">
        <f t="shared" si="55"/>
        <v>207566.54016516203</v>
      </c>
      <c r="AC36" s="6">
        <f t="shared" si="9"/>
        <v>0.28286924322974105</v>
      </c>
      <c r="AD36" s="6">
        <f t="shared" si="68"/>
        <v>12.243207242742249</v>
      </c>
      <c r="AE36" s="6">
        <f t="shared" si="11"/>
        <v>0.41947128663542044</v>
      </c>
      <c r="AF36" s="4">
        <f>'a7'!M37</f>
        <v>77660.569060498543</v>
      </c>
      <c r="AG36" s="4">
        <f>'a8'!I35</f>
        <v>1251.4968728460119</v>
      </c>
      <c r="AH36" s="4">
        <f>'a13'!S37</f>
        <v>3399.3502963426599</v>
      </c>
      <c r="AI36" s="4">
        <f>'a16'!P37</f>
        <v>-4960.3178984382539</v>
      </c>
      <c r="AJ36" s="4">
        <f>'a15'!BM36</f>
        <v>126753.26827049014</v>
      </c>
      <c r="AK36" s="4">
        <f>'a9'!Q36</f>
        <v>762.45447249249662</v>
      </c>
      <c r="AL36" s="4">
        <f t="shared" si="56"/>
        <v>203341.91212924657</v>
      </c>
      <c r="AM36" s="6">
        <f t="shared" si="13"/>
        <v>0.2738923848700458</v>
      </c>
      <c r="AN36" s="6">
        <f t="shared" si="69"/>
        <v>12.222644137390951</v>
      </c>
      <c r="AO36" s="6">
        <f t="shared" si="15"/>
        <v>0.40799368930970015</v>
      </c>
      <c r="AP36" s="4">
        <f>'a7'!P37</f>
        <v>74991.065874286927</v>
      </c>
      <c r="AQ36" s="4">
        <f>'a8'!K35</f>
        <v>951.6498352150146</v>
      </c>
      <c r="AR36" s="4">
        <f>'a13'!W37</f>
        <v>17570.746411109209</v>
      </c>
      <c r="AS36" s="4">
        <f>'a16'!T37</f>
        <v>-5003.5973243424241</v>
      </c>
      <c r="AT36" s="4">
        <f>'a15'!CC36</f>
        <v>147693.39477550125</v>
      </c>
      <c r="AU36" s="4">
        <f>'a9'!U36</f>
        <v>842.68178381284451</v>
      </c>
      <c r="AV36" s="4">
        <f t="shared" si="57"/>
        <v>235360.57778795713</v>
      </c>
      <c r="AW36" s="6">
        <f t="shared" si="17"/>
        <v>0.34192844012535761</v>
      </c>
      <c r="AX36" s="6">
        <f t="shared" si="70"/>
        <v>12.368873990743694</v>
      </c>
      <c r="AY36" s="6">
        <f t="shared" si="19"/>
        <v>0.48961401586587022</v>
      </c>
      <c r="AZ36" s="4">
        <f>'a7'!S37</f>
        <v>78410.835830110591</v>
      </c>
      <c r="BA36" s="4">
        <f>'a8'!M35</f>
        <v>2284.8134335440982</v>
      </c>
      <c r="BB36" s="4">
        <f>'a13'!AA37</f>
        <v>8779.260420299539</v>
      </c>
      <c r="BC36" s="4">
        <f>'a16'!X37</f>
        <v>-5356.1447655050324</v>
      </c>
      <c r="BD36" s="4">
        <f>'a15'!CS36</f>
        <v>153827.13745407813</v>
      </c>
      <c r="BE36" s="4">
        <f>'a9'!Y36</f>
        <v>333.23604561452328</v>
      </c>
      <c r="BF36" s="4">
        <f t="shared" si="58"/>
        <v>237612.66632691282</v>
      </c>
      <c r="BG36" s="6">
        <f t="shared" si="21"/>
        <v>0.34671387440639428</v>
      </c>
      <c r="BH36" s="6">
        <f t="shared" si="71"/>
        <v>12.378397174506432</v>
      </c>
      <c r="BI36" s="6">
        <f t="shared" si="23"/>
        <v>0.49492951985324063</v>
      </c>
      <c r="BJ36" s="4">
        <f>'a7'!V37</f>
        <v>83056.006750533648</v>
      </c>
      <c r="BK36" s="4">
        <f>'a8'!O35</f>
        <v>2252.4145884388063</v>
      </c>
      <c r="BL36" s="4">
        <f>'a13'!AE37</f>
        <v>7981.6357139880711</v>
      </c>
      <c r="BM36" s="4">
        <f>'a16'!AB37</f>
        <v>-6216.0428035838231</v>
      </c>
      <c r="BN36" s="4">
        <f>'a15'!DI36</f>
        <v>160701.00982771788</v>
      </c>
      <c r="BO36" s="4">
        <f>'a9'!AC36</f>
        <v>415.00864988472529</v>
      </c>
      <c r="BP36" s="4">
        <f t="shared" si="59"/>
        <v>247360.01542720984</v>
      </c>
      <c r="BQ36" s="6">
        <f t="shared" si="25"/>
        <v>0.36742589248514296</v>
      </c>
      <c r="BR36" s="6">
        <f t="shared" si="72"/>
        <v>12.418600106748631</v>
      </c>
      <c r="BS36" s="6">
        <f t="shared" si="27"/>
        <v>0.51736937315876463</v>
      </c>
      <c r="BT36" s="4">
        <f>'a7'!Y37</f>
        <v>77455.484515225398</v>
      </c>
      <c r="BU36" s="4">
        <f>'a8'!Q35</f>
        <v>1246.6281060330964</v>
      </c>
      <c r="BV36" s="4">
        <f>'a13'!AI37</f>
        <v>22605.445833881855</v>
      </c>
      <c r="BW36" s="4">
        <f>'a16'!AF37</f>
        <v>-5871.9759703771479</v>
      </c>
      <c r="BX36" s="4">
        <f>'a15'!DY36</f>
        <v>168358.94018563116</v>
      </c>
      <c r="BY36" s="4">
        <f>'a9'!AG36</f>
        <v>560.59836469673667</v>
      </c>
      <c r="BZ36" s="4">
        <f t="shared" si="60"/>
        <v>263233.92430569767</v>
      </c>
      <c r="CA36" s="6">
        <f t="shared" si="29"/>
        <v>0.40115615948272387</v>
      </c>
      <c r="CB36" s="6">
        <f t="shared" si="73"/>
        <v>12.480798361866446</v>
      </c>
      <c r="CC36" s="6">
        <f t="shared" si="31"/>
        <v>0.55208623690131342</v>
      </c>
      <c r="CD36" s="4">
        <f>'a7'!AB37</f>
        <v>109190.26176036241</v>
      </c>
      <c r="CE36" s="4">
        <f>'a8'!S35</f>
        <v>1181.6018958145974</v>
      </c>
      <c r="CF36" s="4">
        <f>'a13'!AM37</f>
        <v>66380.118137469588</v>
      </c>
      <c r="CG36" s="4">
        <f>'a16'!AJ37</f>
        <v>-7388.9170853852183</v>
      </c>
      <c r="CH36" s="4">
        <f>'a15'!EO36</f>
        <v>166317.90014133431</v>
      </c>
      <c r="CI36" s="4">
        <f>'a9'!AK36</f>
        <v>2868.1170921559906</v>
      </c>
      <c r="CJ36" s="4">
        <f t="shared" si="61"/>
        <v>332812.84775743971</v>
      </c>
      <c r="CK36" s="6">
        <f t="shared" si="33"/>
        <v>0.54900352860880119</v>
      </c>
      <c r="CL36" s="6">
        <f t="shared" si="74"/>
        <v>12.715335592224418</v>
      </c>
      <c r="CM36" s="6">
        <f t="shared" si="35"/>
        <v>0.68299661458745964</v>
      </c>
      <c r="CN36" s="4">
        <f>'a7'!AE37</f>
        <v>190735.24263025267</v>
      </c>
      <c r="CO36" s="4">
        <f>'a8'!U35</f>
        <v>1792.2579627253613</v>
      </c>
      <c r="CP36" s="4">
        <f>'a13'!AQ37</f>
        <v>127390.02366005364</v>
      </c>
      <c r="CQ36" s="4">
        <f>'a16'!AN37</f>
        <v>-10261.342326428961</v>
      </c>
      <c r="CR36" s="4">
        <f>'a15'!FE36</f>
        <v>134907.62031401586</v>
      </c>
      <c r="CS36" s="4">
        <f>'a9'!AO36</f>
        <v>2903.4963976676304</v>
      </c>
      <c r="CT36" s="4">
        <f t="shared" si="62"/>
        <v>441660.305842951</v>
      </c>
      <c r="CU36" s="6">
        <f t="shared" si="37"/>
        <v>0.78029210732855281</v>
      </c>
      <c r="CV36" s="6">
        <f t="shared" si="75"/>
        <v>12.998296326765626</v>
      </c>
      <c r="CW36" s="6">
        <f t="shared" si="39"/>
        <v>0.84093527776942512</v>
      </c>
      <c r="CX36" s="4">
        <f>'a7'!AH37</f>
        <v>94112.229028709713</v>
      </c>
      <c r="CY36" s="4">
        <f>'a8'!W35</f>
        <v>1407.8249193901322</v>
      </c>
      <c r="CZ36" s="4">
        <f>'a13'!AU37</f>
        <v>23591.366179891607</v>
      </c>
      <c r="DA36" s="4">
        <f>'a16'!AR37</f>
        <v>-6089.268103407594</v>
      </c>
      <c r="DB36" s="4">
        <f>'a15'!FU36</f>
        <v>162255.66280263884</v>
      </c>
      <c r="DC36" s="4">
        <f>'a9'!AS36</f>
        <v>482.87099013915855</v>
      </c>
      <c r="DD36" s="4">
        <f t="shared" si="63"/>
        <v>274794.94383708353</v>
      </c>
      <c r="DE36" s="6">
        <f t="shared" si="41"/>
        <v>0.42572202278349908</v>
      </c>
      <c r="DF36" s="6">
        <f t="shared" si="76"/>
        <v>12.523780439732688</v>
      </c>
      <c r="DG36" s="6">
        <f t="shared" si="43"/>
        <v>0.57607731089249559</v>
      </c>
    </row>
    <row r="37" spans="1:111">
      <c r="A37" s="1">
        <v>2012</v>
      </c>
      <c r="B37" s="4">
        <f>'a7'!D38</f>
        <v>98802.076780853851</v>
      </c>
      <c r="C37" s="4">
        <f>'a8'!C36</f>
        <v>1917.0121004356765</v>
      </c>
      <c r="D37" s="4">
        <f>'a13'!G38</f>
        <v>22570.029825980626</v>
      </c>
      <c r="E37" s="4">
        <f>'a16'!D38</f>
        <v>-8123.5909679570605</v>
      </c>
      <c r="F37" s="4">
        <f>'a15'!Q37</f>
        <v>153197.77630198869</v>
      </c>
      <c r="G37" s="4">
        <f>'a9'!E37</f>
        <v>724.41824268422954</v>
      </c>
      <c r="H37" s="4">
        <f t="shared" si="64"/>
        <v>267638.88579861756</v>
      </c>
      <c r="I37" s="6">
        <f t="shared" si="1"/>
        <v>0.4105162061106597</v>
      </c>
      <c r="J37" s="6">
        <f t="shared" si="66"/>
        <v>12.497393909828073</v>
      </c>
      <c r="K37" s="6">
        <f t="shared" si="3"/>
        <v>0.56134928417209939</v>
      </c>
      <c r="L37" s="4">
        <f>'a7'!G38</f>
        <v>111633.24761100409</v>
      </c>
      <c r="M37" s="4">
        <f>'a8'!E36</f>
        <v>1241.2340219588343</v>
      </c>
      <c r="N37" s="4">
        <f>'a13'!K38</f>
        <v>125282.38628383398</v>
      </c>
      <c r="O37" s="4">
        <f>'a16'!H38</f>
        <v>-8567.3886103167297</v>
      </c>
      <c r="P37" s="4">
        <f>'a15'!AG37</f>
        <v>127823.09397760364</v>
      </c>
      <c r="Q37" s="4">
        <f>'a9'!I37</f>
        <v>696.62819715784008</v>
      </c>
      <c r="R37" s="4">
        <f t="shared" si="65"/>
        <v>356715.94508692599</v>
      </c>
      <c r="S37" s="6">
        <f t="shared" si="5"/>
        <v>0.59979491598317192</v>
      </c>
      <c r="T37" s="6">
        <f t="shared" si="67"/>
        <v>12.784695072021361</v>
      </c>
      <c r="U37" s="6">
        <f t="shared" si="7"/>
        <v>0.72171062038719458</v>
      </c>
      <c r="V37" s="4">
        <f>'a7'!J38</f>
        <v>64271.404869922</v>
      </c>
      <c r="W37" s="4">
        <f>'a8'!G36</f>
        <v>991.33272292938818</v>
      </c>
      <c r="X37" s="4">
        <f>'a13'!O38</f>
        <v>137.30380446879937</v>
      </c>
      <c r="Y37" s="4">
        <f>'a16'!L38</f>
        <v>-5619.35271535828</v>
      </c>
      <c r="Z37" s="4">
        <f>'a15'!AW37</f>
        <v>148786.28891169227</v>
      </c>
      <c r="AA37" s="4">
        <f>'a9'!M37</f>
        <v>441.5624602208062</v>
      </c>
      <c r="AB37" s="4">
        <f t="shared" ref="AB37" si="77">SUM(V37:Z37)-AA37</f>
        <v>208125.41513343339</v>
      </c>
      <c r="AC37" s="6">
        <f t="shared" si="9"/>
        <v>0.28405678953874147</v>
      </c>
      <c r="AD37" s="6">
        <f t="shared" si="68"/>
        <v>12.245896134349971</v>
      </c>
      <c r="AE37" s="6">
        <f t="shared" si="11"/>
        <v>0.42097213072480749</v>
      </c>
      <c r="AF37" s="4">
        <f>'a7'!M38</f>
        <v>78424.275137987061</v>
      </c>
      <c r="AG37" s="4">
        <f>'a8'!I36</f>
        <v>1237.2530653500346</v>
      </c>
      <c r="AH37" s="4">
        <f>'a13'!S38</f>
        <v>2639.3178788294013</v>
      </c>
      <c r="AI37" s="4">
        <f>'a16'!P38</f>
        <v>-6182.1864556312557</v>
      </c>
      <c r="AJ37" s="4">
        <f>'a15'!BM37</f>
        <v>128752.47327356829</v>
      </c>
      <c r="AK37" s="4">
        <f>'a9'!Q37</f>
        <v>702.96229615628692</v>
      </c>
      <c r="AL37" s="4">
        <f t="shared" ref="AL37" si="78">SUM(AF37:AJ37)-AK37</f>
        <v>204168.17060394722</v>
      </c>
      <c r="AM37" s="6">
        <f t="shared" si="13"/>
        <v>0.27564809098969195</v>
      </c>
      <c r="AN37" s="6">
        <f t="shared" si="69"/>
        <v>12.226699298929194</v>
      </c>
      <c r="AO37" s="6">
        <f t="shared" si="15"/>
        <v>0.41025713689855214</v>
      </c>
      <c r="AP37" s="4">
        <f>'a7'!P38</f>
        <v>75713.893102336573</v>
      </c>
      <c r="AQ37" s="4">
        <f>'a8'!K36</f>
        <v>916.9754081465469</v>
      </c>
      <c r="AR37" s="4">
        <f>'a13'!W38</f>
        <v>13098.454238403237</v>
      </c>
      <c r="AS37" s="4">
        <f>'a16'!T38</f>
        <v>-6214.6899342637325</v>
      </c>
      <c r="AT37" s="4">
        <f>'a15'!CC37</f>
        <v>147928.42348066298</v>
      </c>
      <c r="AU37" s="4">
        <f>'a9'!U37</f>
        <v>745.73694191990626</v>
      </c>
      <c r="AV37" s="4">
        <f t="shared" ref="AV37" si="79">SUM(AP37:AT37)-AU37</f>
        <v>230697.31935336572</v>
      </c>
      <c r="AW37" s="6">
        <f t="shared" si="17"/>
        <v>0.33201954161261316</v>
      </c>
      <c r="AX37" s="6">
        <f t="shared" si="70"/>
        <v>12.348861824473035</v>
      </c>
      <c r="AY37" s="6">
        <f t="shared" si="19"/>
        <v>0.47844393322776907</v>
      </c>
      <c r="AZ37" s="4">
        <f>'a7'!S38</f>
        <v>79874.524537995399</v>
      </c>
      <c r="BA37" s="4">
        <f>'a8'!M36</f>
        <v>2263.2684079493683</v>
      </c>
      <c r="BB37" s="4">
        <f>'a13'!AA38</f>
        <v>6662.0217407284154</v>
      </c>
      <c r="BC37" s="4">
        <f>'a16'!X38</f>
        <v>-6722.7618031595321</v>
      </c>
      <c r="BD37" s="4">
        <f>'a15'!CS37</f>
        <v>156249.21992220578</v>
      </c>
      <c r="BE37" s="4">
        <f>'a9'!Y37</f>
        <v>320.63914265125157</v>
      </c>
      <c r="BF37" s="4">
        <f t="shared" ref="BF37" si="80">SUM(AZ37:BD37)-BE37</f>
        <v>238005.63366306818</v>
      </c>
      <c r="BG37" s="6">
        <f t="shared" si="21"/>
        <v>0.34754888569890657</v>
      </c>
      <c r="BH37" s="6">
        <f t="shared" si="71"/>
        <v>12.380049623226689</v>
      </c>
      <c r="BI37" s="6">
        <f t="shared" si="23"/>
        <v>0.49585185822035494</v>
      </c>
      <c r="BJ37" s="4">
        <f>'a7'!V38</f>
        <v>83977.861164402289</v>
      </c>
      <c r="BK37" s="4">
        <f>'a8'!O36</f>
        <v>2210.3636823823722</v>
      </c>
      <c r="BL37" s="4">
        <f>'a13'!AE38</f>
        <v>5339.562227485756</v>
      </c>
      <c r="BM37" s="4">
        <f>'a16'!AB38</f>
        <v>-7824.9111625494252</v>
      </c>
      <c r="BN37" s="4">
        <f>'a15'!DI37</f>
        <v>161840.95076630657</v>
      </c>
      <c r="BO37" s="4">
        <f>'a9'!AC37</f>
        <v>400.88760521916879</v>
      </c>
      <c r="BP37" s="4">
        <f t="shared" ref="BP37" si="81">SUM(BJ37:BN37)-BO37</f>
        <v>245142.9390728084</v>
      </c>
      <c r="BQ37" s="6">
        <f t="shared" si="25"/>
        <v>0.36271485514957347</v>
      </c>
      <c r="BR37" s="6">
        <f t="shared" si="72"/>
        <v>12.409596744187763</v>
      </c>
      <c r="BS37" s="6">
        <f t="shared" si="27"/>
        <v>0.51234401496088011</v>
      </c>
      <c r="BT37" s="4">
        <f>'a7'!Y38</f>
        <v>79350.227046255372</v>
      </c>
      <c r="BU37" s="4">
        <f>'a8'!Q36</f>
        <v>1227.6012751058456</v>
      </c>
      <c r="BV37" s="4">
        <f>'a13'!AI38</f>
        <v>14228.643735971853</v>
      </c>
      <c r="BW37" s="4">
        <f>'a16'!AF38</f>
        <v>-7483.7707078882277</v>
      </c>
      <c r="BX37" s="4">
        <f>'a15'!DY37</f>
        <v>169509.64855544319</v>
      </c>
      <c r="BY37" s="4">
        <f>'a9'!AG37</f>
        <v>592.42916174207903</v>
      </c>
      <c r="BZ37" s="4">
        <f t="shared" ref="BZ37" si="82">SUM(BT37:BX37)-BY37</f>
        <v>256239.92074314595</v>
      </c>
      <c r="CA37" s="6">
        <f t="shared" si="29"/>
        <v>0.38629469030378688</v>
      </c>
      <c r="CB37" s="6">
        <f t="shared" si="73"/>
        <v>12.453869474975882</v>
      </c>
      <c r="CC37" s="6">
        <f t="shared" si="31"/>
        <v>0.53705548571468642</v>
      </c>
      <c r="CD37" s="4">
        <f>'a7'!AB38</f>
        <v>111068.45472338556</v>
      </c>
      <c r="CE37" s="4">
        <f>'a8'!S36</f>
        <v>1175.4718213282831</v>
      </c>
      <c r="CF37" s="4">
        <f>'a13'!AM38</f>
        <v>50271.314984533543</v>
      </c>
      <c r="CG37" s="4">
        <f>'a16'!AJ38</f>
        <v>-9222.3329496893984</v>
      </c>
      <c r="CH37" s="4">
        <f>'a15'!EO37</f>
        <v>168322.88914583405</v>
      </c>
      <c r="CI37" s="4">
        <f>'a9'!AK37</f>
        <v>2894.3083623963576</v>
      </c>
      <c r="CJ37" s="4">
        <f t="shared" ref="CJ37" si="83">SUM(CD37:CH37)-CI37</f>
        <v>318721.48936299566</v>
      </c>
      <c r="CK37" s="6">
        <f t="shared" si="33"/>
        <v>0.51906098045373839</v>
      </c>
      <c r="CL37" s="6">
        <f t="shared" si="74"/>
        <v>12.672072926318618</v>
      </c>
      <c r="CM37" s="6">
        <f t="shared" si="35"/>
        <v>0.65884892628742442</v>
      </c>
      <c r="CN37" s="4">
        <f>'a7'!AE38</f>
        <v>195599.54450911289</v>
      </c>
      <c r="CO37" s="4">
        <f>'a8'!U36</f>
        <v>1755.4092114494033</v>
      </c>
      <c r="CP37" s="4">
        <f>'a13'!AQ38</f>
        <v>88863.6886707831</v>
      </c>
      <c r="CQ37" s="4">
        <f>'a16'!AN38</f>
        <v>-13040.274052132543</v>
      </c>
      <c r="CR37" s="4">
        <f>'a15'!FE37</f>
        <v>135086.30259453336</v>
      </c>
      <c r="CS37" s="4">
        <f>'a9'!AO37</f>
        <v>2888.0452756969776</v>
      </c>
      <c r="CT37" s="4">
        <f t="shared" ref="CT37" si="84">SUM(CN37:CR37)-CS37</f>
        <v>405376.62565804925</v>
      </c>
      <c r="CU37" s="6">
        <f t="shared" si="37"/>
        <v>0.70319337697423334</v>
      </c>
      <c r="CV37" s="6">
        <f t="shared" si="75"/>
        <v>12.91257185385887</v>
      </c>
      <c r="CW37" s="6">
        <f t="shared" si="39"/>
        <v>0.79308691225389105</v>
      </c>
      <c r="CX37" s="4">
        <f>'a7'!AH38</f>
        <v>96555.083919307493</v>
      </c>
      <c r="CY37" s="4">
        <f>'a8'!W36</f>
        <v>1395.6832441842496</v>
      </c>
      <c r="CZ37" s="4">
        <f>'a13'!AU38</f>
        <v>17033.938167699871</v>
      </c>
      <c r="DA37" s="4">
        <f>'a16'!AR38</f>
        <v>-7781.2078886366216</v>
      </c>
      <c r="DB37" s="4">
        <f>'a15'!FU37</f>
        <v>163740.50043514866</v>
      </c>
      <c r="DC37" s="4">
        <f>'a9'!AS37</f>
        <v>478.25347274250515</v>
      </c>
      <c r="DD37" s="4">
        <f t="shared" ref="DD37" si="85">SUM(CX37:DB37)-DC37</f>
        <v>270465.74440496112</v>
      </c>
      <c r="DE37" s="6">
        <f t="shared" si="41"/>
        <v>0.41652296199456151</v>
      </c>
      <c r="DF37" s="6">
        <f t="shared" si="76"/>
        <v>12.507900731190103</v>
      </c>
      <c r="DG37" s="6">
        <f t="shared" si="43"/>
        <v>0.56721381983957064</v>
      </c>
    </row>
    <row r="38" spans="1:111">
      <c r="A38" s="1">
        <v>2013</v>
      </c>
      <c r="B38" s="4">
        <f>'a7'!D39</f>
        <v>100534.25781269667</v>
      </c>
      <c r="C38" s="4">
        <f>'a8'!C37</f>
        <v>1857.3765657543363</v>
      </c>
      <c r="D38" s="4">
        <f>'a13'!G39</f>
        <v>19080.348437773708</v>
      </c>
      <c r="E38" s="4">
        <f>'a16'!D39</f>
        <v>-7829.3915759427982</v>
      </c>
      <c r="F38" s="4">
        <f>'a15'!Q38</f>
        <v>154343.95072982938</v>
      </c>
      <c r="G38" s="4">
        <f>'a9'!E38</f>
        <v>727.10971225027299</v>
      </c>
      <c r="H38" s="4">
        <f t="shared" ref="H38" si="86">SUM(B38:F38)-G38</f>
        <v>267259.43225786102</v>
      </c>
      <c r="I38" s="6">
        <f t="shared" si="1"/>
        <v>0.40970991011004193</v>
      </c>
      <c r="J38" s="6">
        <f t="shared" si="66"/>
        <v>12.495975122026357</v>
      </c>
      <c r="K38" s="6">
        <f t="shared" si="3"/>
        <v>0.56055736705644266</v>
      </c>
      <c r="L38" s="4">
        <f>'a7'!G39</f>
        <v>120068.10386786789</v>
      </c>
      <c r="M38" s="4">
        <f>'a8'!E37</f>
        <v>1291.6250802530978</v>
      </c>
      <c r="N38" s="4">
        <f>'a13'!K39</f>
        <v>26106.598930635952</v>
      </c>
      <c r="O38" s="4">
        <f>'a16'!H39</f>
        <v>-8198.455857293864</v>
      </c>
      <c r="P38" s="4">
        <f>'a15'!AG38</f>
        <v>129484.68412434569</v>
      </c>
      <c r="Q38" s="4">
        <f>'a9'!I38</f>
        <v>684.01281752138846</v>
      </c>
      <c r="R38" s="4">
        <f t="shared" ref="R38" si="87">SUM(L38:P38)-Q38</f>
        <v>268068.54332828737</v>
      </c>
      <c r="S38" s="6">
        <f t="shared" si="5"/>
        <v>0.41142917992852784</v>
      </c>
      <c r="T38" s="6">
        <f t="shared" si="67"/>
        <v>12.498997985479956</v>
      </c>
      <c r="U38" s="6">
        <f t="shared" si="7"/>
        <v>0.56224462240520079</v>
      </c>
      <c r="V38" s="4">
        <f>'a7'!J39</f>
        <v>65387.339195962624</v>
      </c>
      <c r="W38" s="4">
        <f>'a8'!G37</f>
        <v>955.71400086633071</v>
      </c>
      <c r="X38" s="4">
        <f>'a13'!O39</f>
        <v>83.080673568948811</v>
      </c>
      <c r="Y38" s="4">
        <f>'a16'!L39</f>
        <v>-5460.0725348282604</v>
      </c>
      <c r="Z38" s="4">
        <f>'a15'!AW38</f>
        <v>149159.89231096624</v>
      </c>
      <c r="AA38" s="4">
        <f>'a9'!M38</f>
        <v>409.18444676501969</v>
      </c>
      <c r="AB38" s="4">
        <f t="shared" ref="AB38" si="88">SUM(V38:Z38)-AA38</f>
        <v>209716.76919977088</v>
      </c>
      <c r="AC38" s="6">
        <f t="shared" si="9"/>
        <v>0.28743823754604308</v>
      </c>
      <c r="AD38" s="6">
        <f t="shared" si="68"/>
        <v>12.253513181264406</v>
      </c>
      <c r="AE38" s="6">
        <f t="shared" si="11"/>
        <v>0.42522369661436715</v>
      </c>
      <c r="AF38" s="4">
        <f>'a7'!M39</f>
        <v>79403.727076928626</v>
      </c>
      <c r="AG38" s="4">
        <f>'a8'!I37</f>
        <v>1207.8588236791231</v>
      </c>
      <c r="AH38" s="4">
        <f>'a13'!S39</f>
        <v>2406.986435692439</v>
      </c>
      <c r="AI38" s="4">
        <f>'a16'!P39</f>
        <v>-6014.6630080347049</v>
      </c>
      <c r="AJ38" s="4">
        <f>'a15'!BM38</f>
        <v>129588.90331242517</v>
      </c>
      <c r="AK38" s="4">
        <f>'a9'!Q38</f>
        <v>678.38766971128098</v>
      </c>
      <c r="AL38" s="4">
        <f t="shared" ref="AL38" si="89">SUM(AF38:AJ38)-AK38</f>
        <v>205914.42497097937</v>
      </c>
      <c r="AM38" s="6">
        <f t="shared" si="13"/>
        <v>0.27935868467500086</v>
      </c>
      <c r="AN38" s="6">
        <f t="shared" si="69"/>
        <v>12.235215948701697</v>
      </c>
      <c r="AO38" s="6">
        <f t="shared" si="15"/>
        <v>0.41501082925109362</v>
      </c>
      <c r="AP38" s="4">
        <f>'a7'!P39</f>
        <v>75970.137008778402</v>
      </c>
      <c r="AQ38" s="4">
        <f>'a8'!K37</f>
        <v>878.63462296782666</v>
      </c>
      <c r="AR38" s="4">
        <f>'a13'!W39</f>
        <v>9830.5013787117878</v>
      </c>
      <c r="AS38" s="4">
        <f>'a16'!T39</f>
        <v>-6157.1734464896726</v>
      </c>
      <c r="AT38" s="4">
        <f>'a15'!CC38</f>
        <v>150135.71554437</v>
      </c>
      <c r="AU38" s="4">
        <f>'a9'!U38</f>
        <v>714.96285147610547</v>
      </c>
      <c r="AV38" s="4">
        <f t="shared" ref="AV38" si="90">SUM(AP38:AT38)-AU38</f>
        <v>229942.85225686227</v>
      </c>
      <c r="AW38" s="6">
        <f t="shared" si="17"/>
        <v>0.33041638407903057</v>
      </c>
      <c r="AX38" s="6">
        <f t="shared" si="70"/>
        <v>12.345586088583508</v>
      </c>
      <c r="AY38" s="6">
        <f t="shared" si="19"/>
        <v>0.47661553343877355</v>
      </c>
      <c r="AZ38" s="4">
        <f>'a7'!S39</f>
        <v>80795.623562726119</v>
      </c>
      <c r="BA38" s="4">
        <f>'a8'!M37</f>
        <v>2204.7243322029917</v>
      </c>
      <c r="BB38" s="4">
        <f>'a13'!AA39</f>
        <v>5490.1931452457384</v>
      </c>
      <c r="BC38" s="4">
        <f>'a16'!X39</f>
        <v>-6545.4343871822284</v>
      </c>
      <c r="BD38" s="4">
        <f>'a15'!CS38</f>
        <v>155995.32218263563</v>
      </c>
      <c r="BE38" s="4">
        <f>'a9'!Y38</f>
        <v>335.34446965566542</v>
      </c>
      <c r="BF38" s="4">
        <f t="shared" ref="BF38" si="91">SUM(AZ38:BD38)-BE38</f>
        <v>237605.08436597261</v>
      </c>
      <c r="BG38" s="6">
        <f t="shared" si="21"/>
        <v>0.34669776359406468</v>
      </c>
      <c r="BH38" s="6">
        <f t="shared" si="71"/>
        <v>12.378365265088361</v>
      </c>
      <c r="BI38" s="6">
        <f t="shared" si="23"/>
        <v>0.49491170914589538</v>
      </c>
      <c r="BJ38" s="4">
        <f>'a7'!V39</f>
        <v>84148.598878725155</v>
      </c>
      <c r="BK38" s="4">
        <f>'a8'!O37</f>
        <v>2134.0116200984075</v>
      </c>
      <c r="BL38" s="4">
        <f>'a13'!AE39</f>
        <v>3866.6832816885367</v>
      </c>
      <c r="BM38" s="4">
        <f>'a16'!AB39</f>
        <v>-7625.2061422890774</v>
      </c>
      <c r="BN38" s="4">
        <f>'a15'!DI38</f>
        <v>163568.25013564897</v>
      </c>
      <c r="BO38" s="4">
        <f>'a9'!AC38</f>
        <v>405.72989967412713</v>
      </c>
      <c r="BP38" s="4">
        <f t="shared" ref="BP38" si="92">SUM(BJ38:BN38)-BO38</f>
        <v>245686.60787419786</v>
      </c>
      <c r="BQ38" s="6">
        <f t="shared" si="25"/>
        <v>0.36387009006804855</v>
      </c>
      <c r="BR38" s="6">
        <f t="shared" si="72"/>
        <v>12.411812051017243</v>
      </c>
      <c r="BS38" s="6">
        <f t="shared" si="27"/>
        <v>0.51358052079534977</v>
      </c>
      <c r="BT38" s="4">
        <f>'a7'!Y39</f>
        <v>80840.594874745322</v>
      </c>
      <c r="BU38" s="4">
        <f>'a8'!Q37</f>
        <v>1187.8211582323197</v>
      </c>
      <c r="BV38" s="4">
        <f>'a13'!AI39</f>
        <v>8539.7077773025612</v>
      </c>
      <c r="BW38" s="4">
        <f>'a16'!AF39</f>
        <v>-7241.8068917596929</v>
      </c>
      <c r="BX38" s="4">
        <f>'a15'!DY38</f>
        <v>169959.35213606703</v>
      </c>
      <c r="BY38" s="4">
        <f>'a9'!AG38</f>
        <v>593.75991037836855</v>
      </c>
      <c r="BZ38" s="4">
        <f t="shared" ref="BZ38" si="93">SUM(BT38:BX38)-BY38</f>
        <v>252691.90914420917</v>
      </c>
      <c r="CA38" s="6">
        <f t="shared" si="29"/>
        <v>0.37875556560181539</v>
      </c>
      <c r="CB38" s="6">
        <f t="shared" si="73"/>
        <v>12.439926275230981</v>
      </c>
      <c r="CC38" s="6">
        <f t="shared" si="31"/>
        <v>0.52927288530633165</v>
      </c>
      <c r="CD38" s="4">
        <f>'a7'!AB39</f>
        <v>113014.71588142078</v>
      </c>
      <c r="CE38" s="4">
        <f>'a8'!S37</f>
        <v>1144.5392099605649</v>
      </c>
      <c r="CF38" s="4">
        <f>'a13'!AM39</f>
        <v>44305.159187063364</v>
      </c>
      <c r="CG38" s="4">
        <f>'a16'!AJ39</f>
        <v>-8869.1013248143809</v>
      </c>
      <c r="CH38" s="4">
        <f>'a15'!EO38</f>
        <v>170434.34270017489</v>
      </c>
      <c r="CI38" s="4">
        <f>'a9'!AK38</f>
        <v>2844.8567343291743</v>
      </c>
      <c r="CJ38" s="4">
        <f t="shared" ref="CJ38" si="94">SUM(CD38:CH38)-CI38</f>
        <v>317184.79891947604</v>
      </c>
      <c r="CK38" s="6">
        <f t="shared" si="33"/>
        <v>0.51579568648302698</v>
      </c>
      <c r="CL38" s="6">
        <f t="shared" si="74"/>
        <v>12.667239844894237</v>
      </c>
      <c r="CM38" s="6">
        <f t="shared" si="35"/>
        <v>0.65615127136207207</v>
      </c>
      <c r="CN38" s="4">
        <f>'a7'!AE39</f>
        <v>200924.30961228101</v>
      </c>
      <c r="CO38" s="4">
        <f>'a8'!U37</f>
        <v>1680.7443981008787</v>
      </c>
      <c r="CP38" s="4">
        <f>'a13'!AQ39</f>
        <v>81046.682318766078</v>
      </c>
      <c r="CQ38" s="4">
        <f>'a16'!AN39</f>
        <v>-11950.505626778684</v>
      </c>
      <c r="CR38" s="4">
        <f>'a15'!FE38</f>
        <v>136604.84783319948</v>
      </c>
      <c r="CS38" s="4">
        <f>'a9'!AO38</f>
        <v>3006.9666331731328</v>
      </c>
      <c r="CT38" s="4">
        <f t="shared" ref="CT38" si="95">SUM(CN38:CR38)-CS38</f>
        <v>405299.11190239561</v>
      </c>
      <c r="CU38" s="6">
        <f t="shared" si="37"/>
        <v>0.70302866898112359</v>
      </c>
      <c r="CV38" s="6">
        <f t="shared" si="75"/>
        <v>12.912380621403527</v>
      </c>
      <c r="CW38" s="6">
        <f t="shared" si="39"/>
        <v>0.79298017306831869</v>
      </c>
      <c r="CX38" s="4">
        <f>'a7'!AH39</f>
        <v>98139.988875327952</v>
      </c>
      <c r="CY38" s="4">
        <f>'a8'!W37</f>
        <v>1359.9246018696344</v>
      </c>
      <c r="CZ38" s="4">
        <f>'a13'!AU39</f>
        <v>14623.374214719617</v>
      </c>
      <c r="DA38" s="4">
        <f>'a16'!AR39</f>
        <v>-7615.5814207867306</v>
      </c>
      <c r="DB38" s="4">
        <f>'a15'!FU38</f>
        <v>164890.72095678438</v>
      </c>
      <c r="DC38" s="4">
        <f>'a9'!AS38</f>
        <v>495.37385678145733</v>
      </c>
      <c r="DD38" s="4">
        <f t="shared" ref="DD38" si="96">SUM(CX38:DB38)-DC38</f>
        <v>270903.0533711334</v>
      </c>
      <c r="DE38" s="6">
        <f t="shared" si="41"/>
        <v>0.41745219425249752</v>
      </c>
      <c r="DF38" s="6">
        <f t="shared" si="76"/>
        <v>12.509516299220937</v>
      </c>
      <c r="DG38" s="6">
        <f t="shared" si="43"/>
        <v>0.56811557271168978</v>
      </c>
    </row>
    <row r="39" spans="1:111">
      <c r="A39" s="1">
        <v>2014</v>
      </c>
      <c r="B39" s="4">
        <f>'a7'!D40</f>
        <v>102139.51529693426</v>
      </c>
      <c r="C39" s="4">
        <f>'a8'!C38</f>
        <v>1790.5585294569287</v>
      </c>
      <c r="D39" s="4">
        <f>'a13'!G40</f>
        <v>18437.471774283029</v>
      </c>
      <c r="E39" s="4">
        <f>'a16'!D40</f>
        <v>-6723.7263020738892</v>
      </c>
      <c r="F39" s="4">
        <f>'a15'!Q39</f>
        <v>155247.0362297711</v>
      </c>
      <c r="G39" s="4">
        <f>'a9'!E39</f>
        <v>716.23373635518465</v>
      </c>
      <c r="H39" s="4">
        <f>SUM(B39:F39)-G39</f>
        <v>270174.6217920162</v>
      </c>
      <c r="I39" s="6">
        <f t="shared" si="1"/>
        <v>0.41590435925853519</v>
      </c>
      <c r="J39" s="6">
        <f t="shared" si="66"/>
        <v>12.506823776307394</v>
      </c>
      <c r="K39" s="6">
        <f t="shared" si="3"/>
        <v>0.56661270175596745</v>
      </c>
      <c r="L39" s="4">
        <f>'a7'!G40</f>
        <v>128315.9663484347</v>
      </c>
      <c r="M39" s="4">
        <f>'a8'!E38</f>
        <v>1313.6282791091521</v>
      </c>
      <c r="N39" s="4">
        <f>'a13'!K40</f>
        <v>21138.398227420723</v>
      </c>
      <c r="O39" s="4">
        <f>'a16'!H40</f>
        <v>-7399.7353875503513</v>
      </c>
      <c r="P39" s="4">
        <f>'a15'!AG39</f>
        <v>129288.31678072277</v>
      </c>
      <c r="Q39" s="4">
        <f>'a9'!I39</f>
        <v>663.43317641240799</v>
      </c>
      <c r="R39" s="4">
        <f t="shared" ref="R39" si="97">SUM(L39:P39)-Q39</f>
        <v>271993.14107172459</v>
      </c>
      <c r="S39" s="6">
        <f t="shared" si="5"/>
        <v>0.41976850773729701</v>
      </c>
      <c r="T39" s="6">
        <f t="shared" si="67"/>
        <v>12.513532128312118</v>
      </c>
      <c r="U39" s="6">
        <f t="shared" si="7"/>
        <v>0.57035706632124183</v>
      </c>
      <c r="V39" s="4">
        <f>'a7'!J40</f>
        <v>65735.280031745599</v>
      </c>
      <c r="W39" s="4">
        <f>'a8'!G38</f>
        <v>903.10751084413187</v>
      </c>
      <c r="X39" s="4">
        <f>'a13'!O40</f>
        <v>80.83528528894702</v>
      </c>
      <c r="Y39" s="4">
        <f>'a16'!L40</f>
        <v>-4695.8329793371377</v>
      </c>
      <c r="Z39" s="4">
        <f>'a15'!AW39</f>
        <v>150425.27085463231</v>
      </c>
      <c r="AA39" s="4">
        <f>'a9'!M39</f>
        <v>399.07578659243512</v>
      </c>
      <c r="AB39" s="4">
        <f t="shared" ref="AB39" si="98">SUM(V39:Z39)-AA39</f>
        <v>212049.5849165814</v>
      </c>
      <c r="AC39" s="6">
        <f t="shared" si="9"/>
        <v>0.29239520798013746</v>
      </c>
      <c r="AD39" s="6">
        <f t="shared" si="68"/>
        <v>12.264575417421836</v>
      </c>
      <c r="AE39" s="6">
        <f t="shared" si="11"/>
        <v>0.4313982451549645</v>
      </c>
      <c r="AF39" s="4">
        <f>'a7'!M40</f>
        <v>79959.719308521875</v>
      </c>
      <c r="AG39" s="4">
        <f>'a8'!I38</f>
        <v>1176.7989159442989</v>
      </c>
      <c r="AH39" s="4">
        <f>'a13'!S40</f>
        <v>2293.6086284797548</v>
      </c>
      <c r="AI39" s="4">
        <f>'a16'!P40</f>
        <v>-5280.9541875979776</v>
      </c>
      <c r="AJ39" s="4">
        <f>'a15'!BM39</f>
        <v>131164.71081831306</v>
      </c>
      <c r="AK39" s="4">
        <f>'a9'!Q39</f>
        <v>661.65828954869551</v>
      </c>
      <c r="AL39" s="4">
        <f t="shared" ref="AL39" si="99">SUM(AF39:AJ39)-AK39</f>
        <v>208652.22519411228</v>
      </c>
      <c r="AM39" s="6">
        <f t="shared" si="13"/>
        <v>0.28517620153358997</v>
      </c>
      <c r="AN39" s="6">
        <f t="shared" si="69"/>
        <v>12.248424150684194</v>
      </c>
      <c r="AO39" s="6">
        <f t="shared" si="15"/>
        <v>0.42238317993266561</v>
      </c>
      <c r="AP39" s="4">
        <f>'a7'!P40</f>
        <v>75890.100161944822</v>
      </c>
      <c r="AQ39" s="4">
        <f>'a8'!K38</f>
        <v>844.18045583094124</v>
      </c>
      <c r="AR39" s="4">
        <f>'a13'!W40</f>
        <v>9123.8417119634341</v>
      </c>
      <c r="AS39" s="4">
        <f>'a16'!T40</f>
        <v>-5402.3104183437699</v>
      </c>
      <c r="AT39" s="4">
        <f>'a15'!CC39</f>
        <v>151491.63594285055</v>
      </c>
      <c r="AU39" s="4">
        <f>'a9'!U39</f>
        <v>692.17585553338176</v>
      </c>
      <c r="AV39" s="4">
        <f t="shared" ref="AV39" si="100">SUM(AP39:AT39)-AU39</f>
        <v>231255.27199871259</v>
      </c>
      <c r="AW39" s="6">
        <f t="shared" si="17"/>
        <v>0.33320512808936692</v>
      </c>
      <c r="AX39" s="6">
        <f t="shared" si="70"/>
        <v>12.351277452947075</v>
      </c>
      <c r="AY39" s="6">
        <f t="shared" si="19"/>
        <v>0.47979225151140925</v>
      </c>
      <c r="AZ39" s="4">
        <f>'a7'!S40</f>
        <v>81380.932295461229</v>
      </c>
      <c r="BA39" s="4">
        <f>'a8'!M38</f>
        <v>2136.3658773068641</v>
      </c>
      <c r="BB39" s="4">
        <f>'a13'!AA40</f>
        <v>5577.1039110658994</v>
      </c>
      <c r="BC39" s="4">
        <f>'a16'!X40</f>
        <v>-5691.4649479876325</v>
      </c>
      <c r="BD39" s="4">
        <f>'a15'!CS39</f>
        <v>157369.40871069115</v>
      </c>
      <c r="BE39" s="4">
        <f>'a9'!Y39</f>
        <v>331.30106694921244</v>
      </c>
      <c r="BF39" s="4">
        <f t="shared" ref="BF39" si="101">SUM(AZ39:BD39)-BE39</f>
        <v>240441.04477958829</v>
      </c>
      <c r="BG39" s="6">
        <f t="shared" si="21"/>
        <v>0.35272385979242837</v>
      </c>
      <c r="BH39" s="6">
        <f t="shared" si="71"/>
        <v>12.390230202425592</v>
      </c>
      <c r="BI39" s="6">
        <f t="shared" si="23"/>
        <v>0.50153429706368002</v>
      </c>
      <c r="BJ39" s="4">
        <f>'a7'!V40</f>
        <v>84546.312545388704</v>
      </c>
      <c r="BK39" s="4">
        <f>'a8'!O38</f>
        <v>2053.5635886389268</v>
      </c>
      <c r="BL39" s="4">
        <f>'a13'!AE40</f>
        <v>3722.7644737997916</v>
      </c>
      <c r="BM39" s="4">
        <f>'a16'!AB40</f>
        <v>-6581.7413839343026</v>
      </c>
      <c r="BN39" s="4">
        <f>'a15'!DI39</f>
        <v>164228.15154945303</v>
      </c>
      <c r="BO39" s="4">
        <f>'a9'!AC39</f>
        <v>392.67491054002733</v>
      </c>
      <c r="BP39" s="4">
        <f t="shared" ref="BP39" si="102">SUM(BJ39:BN39)-BO39</f>
        <v>247576.37586280613</v>
      </c>
      <c r="BQ39" s="6">
        <f t="shared" si="25"/>
        <v>0.36788563402178903</v>
      </c>
      <c r="BR39" s="6">
        <f t="shared" si="72"/>
        <v>12.419474402731655</v>
      </c>
      <c r="BS39" s="6">
        <f t="shared" si="27"/>
        <v>0.517857374220142</v>
      </c>
      <c r="BT39" s="4">
        <f>'a7'!Y40</f>
        <v>83202.238326816339</v>
      </c>
      <c r="BU39" s="4">
        <f>'a8'!Q38</f>
        <v>1144.3149029636584</v>
      </c>
      <c r="BV39" s="4">
        <f>'a13'!AI40</f>
        <v>7876.8453211499718</v>
      </c>
      <c r="BW39" s="4">
        <f>'a16'!AF40</f>
        <v>-6251.8448040886888</v>
      </c>
      <c r="BX39" s="4">
        <f>'a15'!DY39</f>
        <v>171065.27544175184</v>
      </c>
      <c r="BY39" s="4">
        <f>'a9'!AG39</f>
        <v>585.21780693147684</v>
      </c>
      <c r="BZ39" s="4">
        <f t="shared" ref="BZ39" si="103">SUM(BT39:BX39)-BY39</f>
        <v>256451.61138166167</v>
      </c>
      <c r="CA39" s="6">
        <f t="shared" si="29"/>
        <v>0.38674450904803453</v>
      </c>
      <c r="CB39" s="6">
        <f t="shared" si="73"/>
        <v>12.454695276212226</v>
      </c>
      <c r="CC39" s="6">
        <f t="shared" si="31"/>
        <v>0.53751641872552847</v>
      </c>
      <c r="CD39" s="4">
        <f>'a7'!AB40</f>
        <v>115013.28593771084</v>
      </c>
      <c r="CE39" s="4">
        <f>'a8'!S38</f>
        <v>1108.4548193281018</v>
      </c>
      <c r="CF39" s="4">
        <f>'a13'!AM40</f>
        <v>45047.592499396669</v>
      </c>
      <c r="CG39" s="4">
        <f>'a16'!AJ40</f>
        <v>-7944.7589652856122</v>
      </c>
      <c r="CH39" s="4">
        <f>'a15'!EO39</f>
        <v>173000.00874976834</v>
      </c>
      <c r="CI39" s="4">
        <f>'a9'!AK39</f>
        <v>2812.9745498357543</v>
      </c>
      <c r="CJ39" s="4">
        <f t="shared" ref="CJ39" si="104">SUM(CD39:CH39)-CI39</f>
        <v>323411.60849108256</v>
      </c>
      <c r="CK39" s="6">
        <f t="shared" si="33"/>
        <v>0.5290269549123181</v>
      </c>
      <c r="CL39" s="6">
        <f t="shared" si="74"/>
        <v>12.686681120629606</v>
      </c>
      <c r="CM39" s="6">
        <f t="shared" si="35"/>
        <v>0.66700270311699295</v>
      </c>
      <c r="CN39" s="4">
        <f>'a7'!AE40</f>
        <v>205249.00282632641</v>
      </c>
      <c r="CO39" s="4">
        <f>'a8'!U38</f>
        <v>1601.1077199939723</v>
      </c>
      <c r="CP39" s="4">
        <f>'a13'!AQ40</f>
        <v>75675.424929768196</v>
      </c>
      <c r="CQ39" s="4">
        <f>'a16'!AN40</f>
        <v>-9870.7281862944164</v>
      </c>
      <c r="CR39" s="4">
        <f>'a15'!FE39</f>
        <v>138683.72029237548</v>
      </c>
      <c r="CS39" s="4">
        <f>'a9'!AO39</f>
        <v>2992.8789707109727</v>
      </c>
      <c r="CT39" s="4">
        <f t="shared" ref="CT39" si="105">SUM(CN39:CR39)-CS39</f>
        <v>408345.64861145866</v>
      </c>
      <c r="CU39" s="6">
        <f t="shared" si="37"/>
        <v>0.70950221607032771</v>
      </c>
      <c r="CV39" s="6">
        <f t="shared" si="75"/>
        <v>12.919869272702853</v>
      </c>
      <c r="CW39" s="6">
        <f t="shared" si="39"/>
        <v>0.79716007307165004</v>
      </c>
      <c r="CX39" s="4">
        <f>'a7'!AH40</f>
        <v>99786.672818193285</v>
      </c>
      <c r="CY39" s="4">
        <f>'a8'!W38</f>
        <v>1312.5173146430409</v>
      </c>
      <c r="CZ39" s="4">
        <f>'a13'!AU40</f>
        <v>14072.015926053573</v>
      </c>
      <c r="DA39" s="4">
        <f>'a16'!AR40</f>
        <v>-6563.0696229057939</v>
      </c>
      <c r="DB39" s="4">
        <f>'a15'!FU39</f>
        <v>164607.17215303564</v>
      </c>
      <c r="DC39" s="4">
        <f>'a9'!AS39</f>
        <v>489.25795356045739</v>
      </c>
      <c r="DD39" s="4">
        <f t="shared" ref="DD39" si="106">SUM(CX39:DB39)-DC39</f>
        <v>272726.05063545931</v>
      </c>
      <c r="DE39" s="6">
        <f t="shared" si="41"/>
        <v>0.42132585794379557</v>
      </c>
      <c r="DF39" s="6">
        <f t="shared" si="76"/>
        <v>12.516223092820658</v>
      </c>
      <c r="DG39" s="6">
        <f t="shared" si="43"/>
        <v>0.5718590674304701</v>
      </c>
    </row>
    <row r="41" spans="1:111">
      <c r="B41" s="1" t="s">
        <v>666</v>
      </c>
      <c r="L41" s="1" t="s">
        <v>666</v>
      </c>
      <c r="V41" s="1" t="s">
        <v>666</v>
      </c>
      <c r="AF41" s="1" t="s">
        <v>666</v>
      </c>
      <c r="AP41" s="1" t="s">
        <v>666</v>
      </c>
      <c r="AZ41" s="1" t="s">
        <v>666</v>
      </c>
      <c r="BJ41" s="1" t="s">
        <v>666</v>
      </c>
      <c r="BT41" s="1" t="s">
        <v>666</v>
      </c>
      <c r="CD41" s="1" t="s">
        <v>666</v>
      </c>
      <c r="CN41" s="1" t="s">
        <v>666</v>
      </c>
      <c r="CX41" s="1" t="s">
        <v>666</v>
      </c>
    </row>
    <row r="42" spans="1:111" s="5" customFormat="1">
      <c r="A42" s="5" t="s">
        <v>1095</v>
      </c>
      <c r="B42" s="5">
        <f t="shared" ref="B42:H42" si="107">(POWER(B39/B6, 1/33)-1)*100</f>
        <v>1.5490862248454196</v>
      </c>
      <c r="C42" s="5">
        <f t="shared" si="107"/>
        <v>0.92627533549705099</v>
      </c>
      <c r="D42" s="5">
        <f t="shared" si="107"/>
        <v>-0.95830571466096748</v>
      </c>
      <c r="E42" s="5">
        <f t="shared" si="107"/>
        <v>-1.7058730599352812</v>
      </c>
      <c r="F42" s="5">
        <f t="shared" si="107"/>
        <v>1.144777715219103</v>
      </c>
      <c r="G42" s="5">
        <f t="shared" si="107"/>
        <v>-0.19990417526767335</v>
      </c>
      <c r="H42" s="5">
        <f t="shared" si="107"/>
        <v>1.2016497003569437</v>
      </c>
      <c r="I42" s="6"/>
      <c r="J42" s="6">
        <f>(POWER(J39/J6, 1/33)-1)*100</f>
        <v>9.7091389959746977E-2</v>
      </c>
      <c r="K42" s="6"/>
      <c r="L42" s="5">
        <f t="shared" ref="L42:R42" si="108">(POWER(L39/L6, 1/33)-1)*100</f>
        <v>3.0842869300735876</v>
      </c>
      <c r="M42" s="5">
        <f t="shared" si="108"/>
        <v>2.6676471672269164</v>
      </c>
      <c r="N42" s="5">
        <f t="shared" si="108"/>
        <v>-0.1029319881805324</v>
      </c>
      <c r="O42" s="5">
        <f t="shared" si="108"/>
        <v>-0.27204609071165287</v>
      </c>
      <c r="P42" s="5">
        <f t="shared" si="108"/>
        <v>1.5121074129472278</v>
      </c>
      <c r="Q42" s="5">
        <f t="shared" si="108"/>
        <v>5.2566019271305109E-2</v>
      </c>
      <c r="R42" s="5">
        <f t="shared" si="108"/>
        <v>2.0428206917058045</v>
      </c>
      <c r="S42" s="6"/>
      <c r="T42" s="6">
        <f>(POWER(T39/T6, 1/33)-1)*100</f>
        <v>0.16621053858258961</v>
      </c>
      <c r="U42" s="6"/>
      <c r="V42" s="5">
        <f t="shared" ref="V42:AB42" si="109">(POWER(V39/V6, 1/33)-1)*100</f>
        <v>1.9927813957834495</v>
      </c>
      <c r="W42" s="5">
        <f t="shared" si="109"/>
        <v>1.650913001373322</v>
      </c>
      <c r="X42" s="5">
        <f t="shared" si="109"/>
        <v>-2.8318966419240699</v>
      </c>
      <c r="Y42" s="5">
        <f t="shared" si="109"/>
        <v>-1.5321173450304482</v>
      </c>
      <c r="Z42" s="5">
        <f t="shared" si="109"/>
        <v>1.6742551604550515</v>
      </c>
      <c r="AA42" s="5">
        <f t="shared" si="109"/>
        <v>-0.68862213563783969</v>
      </c>
      <c r="AB42" s="5">
        <f t="shared" si="109"/>
        <v>1.9076286248595142</v>
      </c>
      <c r="AC42" s="6"/>
      <c r="AD42" s="6">
        <f>(POWER(AD39/AD6, 1/33)-1)*100</f>
        <v>0.15825484081979369</v>
      </c>
      <c r="AE42" s="6"/>
      <c r="AF42" s="5">
        <f t="shared" ref="AF42:AL42" si="110">(POWER(AF39/AF6, 1/33)-1)*100</f>
        <v>1.8225103798645836</v>
      </c>
      <c r="AG42" s="5">
        <f t="shared" si="110"/>
        <v>0.69677023205465538</v>
      </c>
      <c r="AH42" s="5">
        <f t="shared" si="110"/>
        <v>-4.4413117277984142</v>
      </c>
      <c r="AI42" s="5">
        <f t="shared" si="110"/>
        <v>-1.8863693642732438</v>
      </c>
      <c r="AJ42" s="5">
        <f t="shared" si="110"/>
        <v>1.3218637789743859</v>
      </c>
      <c r="AK42" s="5">
        <f t="shared" si="110"/>
        <v>-0.26246546657872072</v>
      </c>
      <c r="AL42" s="5">
        <f t="shared" si="110"/>
        <v>1.4516262276798475</v>
      </c>
      <c r="AM42" s="6"/>
      <c r="AN42" s="6">
        <f>(POWER(AN39/AN6, 1/33)-1)*100</f>
        <v>0.12008070160138828</v>
      </c>
      <c r="AO42" s="6"/>
      <c r="AP42" s="5">
        <f t="shared" ref="AP42:AV42" si="111">(POWER(AP39/AP6, 1/33)-1)*100</f>
        <v>1.6875375492975797</v>
      </c>
      <c r="AQ42" s="5">
        <f t="shared" si="111"/>
        <v>1.1047484513662775</v>
      </c>
      <c r="AR42" s="5">
        <f t="shared" si="111"/>
        <v>-2.2367431691852735</v>
      </c>
      <c r="AS42" s="5">
        <f t="shared" si="111"/>
        <v>-1.4488630621360521</v>
      </c>
      <c r="AT42" s="5">
        <f t="shared" si="111"/>
        <v>1.2007902464494791</v>
      </c>
      <c r="AU42" s="5">
        <f t="shared" si="111"/>
        <v>-9.4840313569533041E-2</v>
      </c>
      <c r="AV42" s="5">
        <f t="shared" si="111"/>
        <v>1.1955087802589137</v>
      </c>
      <c r="AW42" s="6"/>
      <c r="AX42" s="6">
        <f>(POWER(AX39/AX6, 1/33)-1)*100</f>
        <v>9.782681723107256E-2</v>
      </c>
      <c r="AY42" s="6"/>
      <c r="AZ42" s="5">
        <f t="shared" ref="AZ42:BF42" si="112">(POWER(AZ39/AZ6, 1/33)-1)*100</f>
        <v>1.4384817872405087</v>
      </c>
      <c r="BA42" s="5">
        <f t="shared" si="112"/>
        <v>1.4973438096750336</v>
      </c>
      <c r="BB42" s="5">
        <f t="shared" si="112"/>
        <v>-2.1776613517572874</v>
      </c>
      <c r="BC42" s="5">
        <f t="shared" si="112"/>
        <v>-1.6422210064114706</v>
      </c>
      <c r="BD42" s="5">
        <f t="shared" si="112"/>
        <v>1.2718571882827323</v>
      </c>
      <c r="BE42" s="5">
        <f t="shared" si="112"/>
        <v>-0.49572821292189762</v>
      </c>
      <c r="BF42" s="5">
        <f t="shared" si="112"/>
        <v>1.2976214004232212</v>
      </c>
      <c r="BG42" s="6"/>
      <c r="BH42" s="6">
        <f>(POWER(BH39/BH6, 1/33)-1)*100</f>
        <v>0.10594033964050897</v>
      </c>
      <c r="BI42" s="6"/>
      <c r="BJ42" s="5">
        <f t="shared" ref="BJ42:BP42" si="113">(POWER(BJ39/BJ6, 1/33)-1)*100</f>
        <v>1.0830406595995878</v>
      </c>
      <c r="BK42" s="5">
        <f t="shared" si="113"/>
        <v>0.54423339342466459</v>
      </c>
      <c r="BL42" s="5">
        <f t="shared" si="113"/>
        <v>-2.5271463014266859</v>
      </c>
      <c r="BM42" s="5">
        <f t="shared" si="113"/>
        <v>-1.8497893785154207</v>
      </c>
      <c r="BN42" s="5">
        <f t="shared" si="113"/>
        <v>1.075653995963477</v>
      </c>
      <c r="BO42" s="5">
        <f t="shared" si="113"/>
        <v>-1.1672262114206133</v>
      </c>
      <c r="BP42" s="5">
        <f t="shared" si="113"/>
        <v>1.1055165488393692</v>
      </c>
      <c r="BQ42" s="6"/>
      <c r="BR42" s="6">
        <f>(POWER(BR39/BR6, 1/33)-1)*100</f>
        <v>8.9885533243405646E-2</v>
      </c>
      <c r="BS42" s="6"/>
      <c r="BT42" s="5">
        <f t="shared" ref="BT42:BZ42" si="114">(POWER(BT39/BT6, 1/33)-1)*100</f>
        <v>1.1980944861079035</v>
      </c>
      <c r="BU42" s="5">
        <f t="shared" si="114"/>
        <v>1.4662317791452661</v>
      </c>
      <c r="BV42" s="5">
        <f t="shared" si="114"/>
        <v>-1.4523743627354535</v>
      </c>
      <c r="BW42" s="5">
        <f t="shared" si="114"/>
        <v>-1.6112275805133858</v>
      </c>
      <c r="BX42" s="5">
        <f t="shared" si="114"/>
        <v>0.88749118325592846</v>
      </c>
      <c r="BY42" s="5">
        <f t="shared" si="114"/>
        <v>0.17583742015909731</v>
      </c>
      <c r="BZ42" s="5">
        <f t="shared" si="114"/>
        <v>0.97481659052314207</v>
      </c>
      <c r="CA42" s="6"/>
      <c r="CB42" s="6">
        <f>(POWER(CB39/CB6, 1/33)-1)*100</f>
        <v>7.8939637281805197E-2</v>
      </c>
      <c r="CC42" s="6"/>
      <c r="CD42" s="5">
        <f t="shared" ref="CD42:CJ42" si="115">(POWER(CD39/CD6, 1/33)-1)*100</f>
        <v>1.6220279054658837</v>
      </c>
      <c r="CE42" s="5">
        <f t="shared" si="115"/>
        <v>0.39386645946850596</v>
      </c>
      <c r="CF42" s="5">
        <f t="shared" si="115"/>
        <v>0.792912289394887</v>
      </c>
      <c r="CG42" s="5">
        <f t="shared" si="115"/>
        <v>-1.2584030153490633</v>
      </c>
      <c r="CH42" s="5">
        <f t="shared" si="115"/>
        <v>1.1837010449508467</v>
      </c>
      <c r="CI42" s="5">
        <f t="shared" si="115"/>
        <v>1.5006937999312742</v>
      </c>
      <c r="CJ42" s="5">
        <f t="shared" si="115"/>
        <v>1.3634457671275246</v>
      </c>
      <c r="CK42" s="6"/>
      <c r="CL42" s="6">
        <f>(POWER(CL39/CL6, 1/33)-1)*100</f>
        <v>0.10872907829222456</v>
      </c>
      <c r="CM42" s="6"/>
      <c r="CN42" s="5">
        <f t="shared" ref="CN42:CT42" si="116">(POWER(CN39/CN6, 1/33)-1)*100</f>
        <v>1.8543645242592</v>
      </c>
      <c r="CO42" s="5">
        <f t="shared" si="116"/>
        <v>5.024264757469421E-2</v>
      </c>
      <c r="CP42" s="5">
        <f t="shared" si="116"/>
        <v>-1.9144335197477602</v>
      </c>
      <c r="CQ42" s="5">
        <f t="shared" si="116"/>
        <v>-1.9149226976781342</v>
      </c>
      <c r="CR42" s="5">
        <f t="shared" si="116"/>
        <v>1.0420735768659872</v>
      </c>
      <c r="CS42" s="5">
        <f t="shared" si="116"/>
        <v>-3.5844913926874611E-2</v>
      </c>
      <c r="CT42" s="5">
        <f t="shared" si="116"/>
        <v>0.61532169695863725</v>
      </c>
      <c r="CU42" s="6"/>
      <c r="CV42" s="6">
        <f>(POWER(CV39/CV6, 1/33)-1)*100</f>
        <v>4.7867425411873832E-2</v>
      </c>
      <c r="CW42" s="6"/>
      <c r="CX42" s="5">
        <f t="shared" ref="CX42:DD42" si="117">(POWER(CX39/CX6, 1/33)-1)*100</f>
        <v>1.5196051723671111</v>
      </c>
      <c r="CY42" s="5">
        <f t="shared" si="117"/>
        <v>1.6326937156727839</v>
      </c>
      <c r="CZ42" s="5">
        <f t="shared" si="117"/>
        <v>-2.822088811841228</v>
      </c>
      <c r="DA42" s="5">
        <f t="shared" si="117"/>
        <v>-1.7468649791753665</v>
      </c>
      <c r="DB42" s="5">
        <f t="shared" si="117"/>
        <v>1.0935039957500337</v>
      </c>
      <c r="DC42" s="5">
        <f t="shared" si="117"/>
        <v>-0.54326427623210272</v>
      </c>
      <c r="DD42" s="5">
        <f t="shared" si="117"/>
        <v>0.94017045937180299</v>
      </c>
      <c r="DE42" s="6"/>
      <c r="DF42" s="6">
        <f>(POWER(DF39/DF6, 1/33)-1)*100</f>
        <v>7.5731677989065993E-2</v>
      </c>
      <c r="DG42" s="6"/>
    </row>
    <row r="43" spans="1:111">
      <c r="B43" s="1" t="s">
        <v>667</v>
      </c>
      <c r="L43" s="1" t="s">
        <v>667</v>
      </c>
      <c r="V43" s="1" t="s">
        <v>667</v>
      </c>
      <c r="AF43" s="1" t="s">
        <v>667</v>
      </c>
      <c r="AP43" s="1" t="s">
        <v>667</v>
      </c>
      <c r="AZ43" s="1" t="s">
        <v>667</v>
      </c>
      <c r="BJ43" s="1" t="s">
        <v>667</v>
      </c>
      <c r="BT43" s="1" t="s">
        <v>667</v>
      </c>
      <c r="CD43" s="1" t="s">
        <v>667</v>
      </c>
      <c r="CN43" s="1" t="s">
        <v>667</v>
      </c>
      <c r="CX43" s="1" t="s">
        <v>667</v>
      </c>
    </row>
    <row r="44" spans="1:111" s="6" customFormat="1">
      <c r="A44" s="6" t="s">
        <v>1095</v>
      </c>
      <c r="I44" s="6">
        <f>I39-I6</f>
        <v>0.18702026138503045</v>
      </c>
      <c r="K44" s="6">
        <f>K39-K6</f>
        <v>0.22001775453536837</v>
      </c>
      <c r="S44" s="6">
        <f>S39-S6</f>
        <v>0.28142189920756272</v>
      </c>
      <c r="U44" s="6">
        <f>U39-U6</f>
        <v>0.37248419009487344</v>
      </c>
      <c r="AC44" s="6">
        <f>AC39-AC6</f>
        <v>0.20906187464680415</v>
      </c>
      <c r="AE44" s="6">
        <f>AE39-AE6</f>
        <v>0.34806491182163107</v>
      </c>
      <c r="AM44" s="6">
        <f>AM39-AM6</f>
        <v>0.16780543297973516</v>
      </c>
      <c r="AO44" s="6">
        <f>AO39-AO6</f>
        <v>0.26545918992994955</v>
      </c>
      <c r="AW44" s="6">
        <f>AW39-AW6</f>
        <v>0.15941539384118419</v>
      </c>
      <c r="AY44" s="6">
        <f>AY39-AY6</f>
        <v>0.21890002878896625</v>
      </c>
      <c r="BG44" s="6">
        <f>BG39-BG6</f>
        <v>0.17704631923539774</v>
      </c>
      <c r="BI44" s="6">
        <f>BI39-BI6</f>
        <v>0.23747702028123296</v>
      </c>
      <c r="BQ44" s="6">
        <f>BQ39-BQ6</f>
        <v>0.16007704464748207</v>
      </c>
      <c r="BS44" s="6">
        <f>BS39-BS6</f>
        <v>0.20251251068805598</v>
      </c>
      <c r="CA44" s="6">
        <f>CA39-CA6</f>
        <v>0.14928190537500186</v>
      </c>
      <c r="CC44" s="6">
        <f>CC39-CC6</f>
        <v>0.1786861517759516</v>
      </c>
      <c r="CK44" s="6">
        <f>CK39-CK6</f>
        <v>0.24766508343109378</v>
      </c>
      <c r="CM44" s="6">
        <f>CM39-CM6</f>
        <v>0.24944229291394965</v>
      </c>
      <c r="CU44" s="6">
        <f>CU39-CU6</f>
        <v>0.15901224543035763</v>
      </c>
      <c r="CW44" s="6">
        <f>CW39-CW6</f>
        <v>0.1129914837235062</v>
      </c>
      <c r="DE44" s="6">
        <f>DE39-DE6</f>
        <v>0.15396328164928602</v>
      </c>
      <c r="DG44" s="6">
        <f>DG39-DG6</f>
        <v>0.17236505538518976</v>
      </c>
    </row>
    <row r="45" spans="1:111">
      <c r="B45" s="1" t="s">
        <v>502</v>
      </c>
      <c r="L45" s="1" t="s">
        <v>301</v>
      </c>
      <c r="V45" s="1" t="s">
        <v>301</v>
      </c>
      <c r="AF45" s="1" t="s">
        <v>301</v>
      </c>
      <c r="AP45" s="1" t="s">
        <v>301</v>
      </c>
      <c r="AZ45" s="1" t="s">
        <v>301</v>
      </c>
      <c r="BJ45" s="1" t="s">
        <v>301</v>
      </c>
      <c r="BT45" s="1" t="s">
        <v>301</v>
      </c>
      <c r="CD45" s="1" t="s">
        <v>301</v>
      </c>
      <c r="CN45" s="1" t="s">
        <v>301</v>
      </c>
      <c r="CX45" s="1" t="s">
        <v>301</v>
      </c>
    </row>
    <row r="46" spans="1:111">
      <c r="B46" s="1" t="s">
        <v>503</v>
      </c>
    </row>
    <row r="47" spans="1:111">
      <c r="B47" s="1" t="s">
        <v>1120</v>
      </c>
    </row>
    <row r="48" spans="1:111">
      <c r="H48" s="22"/>
      <c r="I48" s="22"/>
    </row>
    <row r="49" spans="8:17">
      <c r="H49" s="22"/>
      <c r="I49" s="22"/>
      <c r="L49" s="1" t="s">
        <v>479</v>
      </c>
      <c r="M49" s="23">
        <f>MAX(H6:H39,R6:R39,AB6:AB39,AL6:AL39,AV6:AV39,BF6:BF39,BP6:BP39,BZ6:BZ39,CJ6:CJ39,CT6:CT39,DD6:DD39)</f>
        <v>505839.97357082291</v>
      </c>
      <c r="O49" s="1" t="s">
        <v>479</v>
      </c>
      <c r="Q49" s="1">
        <f>MAX(J6:J39,T6:T39,AD6:AD39,AN6:AN39,AX6:AX39,BH6:BH39,BR6:BR39,CB6:CB39,CL6:CL39,CV6:CV39,DF6:DF39)</f>
        <v>13.133975640484397</v>
      </c>
    </row>
    <row r="50" spans="8:17">
      <c r="H50" s="22"/>
      <c r="I50" s="22"/>
      <c r="L50" s="1" t="s">
        <v>480</v>
      </c>
      <c r="M50" s="1">
        <f>MIN(H6:H39,R6:R39,AB6:AB39,AL6:AL39,AV6:AV39,BF6:BF39,BP6:BP39,BZ6:BZ39,CJ6:CJ39,CT6:CT39,DD6:DD39)</f>
        <v>113662.30715363879</v>
      </c>
      <c r="O50" s="1" t="s">
        <v>480</v>
      </c>
      <c r="Q50" s="1">
        <f>MIN(J6:J39,T6:T39,AD6:AD39,AN6:AN39,AX6:AX39,BH6:BH39,BR6:BR39,CB6:CB39,CL6:CL39,CV6:CV39,DF6:DF39)</f>
        <v>11.640987113374981</v>
      </c>
    </row>
    <row r="51" spans="8:17">
      <c r="H51" s="22"/>
      <c r="I51" s="22"/>
      <c r="L51" s="1" t="s">
        <v>481</v>
      </c>
      <c r="M51" s="1">
        <f>M49-M50</f>
        <v>392177.66641718411</v>
      </c>
      <c r="O51" s="1" t="s">
        <v>481</v>
      </c>
      <c r="Q51" s="1">
        <f>Q49-Q50</f>
        <v>1.4929885271094161</v>
      </c>
    </row>
    <row r="52" spans="8:17">
      <c r="H52" s="22"/>
      <c r="L52" s="1" t="s">
        <v>482</v>
      </c>
      <c r="M52" s="1">
        <f>M51/10</f>
        <v>39217.766641718408</v>
      </c>
      <c r="O52" s="1" t="s">
        <v>482</v>
      </c>
      <c r="Q52" s="1">
        <f>Q51/10</f>
        <v>0.14929885271094162</v>
      </c>
    </row>
    <row r="53" spans="8:17">
      <c r="L53" s="1" t="s">
        <v>483</v>
      </c>
      <c r="M53" s="1">
        <f>M49+M52</f>
        <v>545057.74021254131</v>
      </c>
      <c r="O53" s="1" t="s">
        <v>483</v>
      </c>
      <c r="Q53" s="1">
        <f>Q49+Q52</f>
        <v>13.283274493195339</v>
      </c>
    </row>
    <row r="54" spans="8:17">
      <c r="L54" s="1" t="s">
        <v>484</v>
      </c>
      <c r="M54" s="1">
        <f>M50-M52</f>
        <v>74444.540511920379</v>
      </c>
      <c r="O54" s="1" t="s">
        <v>484</v>
      </c>
      <c r="Q54" s="1">
        <f>Q50-Q52</f>
        <v>11.49168826066404</v>
      </c>
    </row>
    <row r="55" spans="8:17">
      <c r="L55" s="1" t="s">
        <v>485</v>
      </c>
      <c r="M55" s="1">
        <f>M53-M54</f>
        <v>470613.19970062096</v>
      </c>
      <c r="O55" s="1" t="s">
        <v>485</v>
      </c>
      <c r="Q55" s="1">
        <f>Q53-Q54</f>
        <v>1.7915862325312997</v>
      </c>
    </row>
    <row r="57" spans="8:17">
      <c r="H57" s="22"/>
    </row>
    <row r="58" spans="8:17">
      <c r="H58" s="22"/>
    </row>
    <row r="59" spans="8:17">
      <c r="H59" s="22"/>
    </row>
    <row r="60" spans="8:17">
      <c r="H60" s="22"/>
    </row>
  </sheetData>
  <phoneticPr fontId="2" type="noConversion"/>
  <pageMargins left="0.15748031496062992" right="0.15748031496062992" top="0.39370078740157483" bottom="0.39370078740157483" header="0.51181102362204722" footer="0.51181102362204722"/>
  <pageSetup scale="85" orientation="landscape" r:id="rId1"/>
  <headerFooter alignWithMargins="0"/>
  <colBreaks count="10" manualBreakCount="10">
    <brk id="11" max="42" man="1"/>
    <brk id="21" max="1048575" man="1"/>
    <brk id="31" max="42" man="1"/>
    <brk id="41" max="1048575" man="1"/>
    <brk id="51" max="42" man="1"/>
    <brk id="61" max="1048575" man="1"/>
    <brk id="71" max="42" man="1"/>
    <brk id="81" max="1048575" man="1"/>
    <brk id="91" max="42" man="1"/>
    <brk id="101" max="1048575" man="1"/>
  </colBreaks>
</worksheet>
</file>

<file path=xl/worksheets/sheet30.xml><?xml version="1.0" encoding="utf-8"?>
<worksheet xmlns="http://schemas.openxmlformats.org/spreadsheetml/2006/main" xmlns:r="http://schemas.openxmlformats.org/officeDocument/2006/relationships">
  <dimension ref="A1:BZ93"/>
  <sheetViews>
    <sheetView view="pageBreakPreview" zoomScale="70" zoomScaleSheetLayoutView="70" workbookViewId="0">
      <pane xSplit="1" ySplit="6" topLeftCell="B10" activePane="bottomRight" state="frozen"/>
      <selection activeCell="O54" sqref="O54"/>
      <selection pane="topRight" activeCell="O54" sqref="O54"/>
      <selection pane="bottomLeft" activeCell="O54" sqref="O54"/>
      <selection pane="bottomRight" activeCell="O54" sqref="O54"/>
    </sheetView>
  </sheetViews>
  <sheetFormatPr defaultRowHeight="12.75"/>
  <cols>
    <col min="1" max="1" width="8.875" style="1" customWidth="1"/>
    <col min="2" max="6" width="11.375" style="1" customWidth="1"/>
    <col min="7" max="7" width="9.875" style="1" customWidth="1"/>
    <col min="8" max="84" width="11.375" style="1" customWidth="1"/>
    <col min="85" max="16384" width="9" style="1"/>
  </cols>
  <sheetData>
    <row r="1" spans="1:78">
      <c r="B1" s="1" t="s">
        <v>1047</v>
      </c>
      <c r="W1" s="1" t="s">
        <v>1048</v>
      </c>
      <c r="AR1" s="1" t="s">
        <v>1049</v>
      </c>
      <c r="BM1" s="1" t="s">
        <v>1050</v>
      </c>
    </row>
    <row r="3" spans="1:78">
      <c r="B3" s="1" t="s">
        <v>272</v>
      </c>
      <c r="I3" s="1" t="s">
        <v>291</v>
      </c>
      <c r="P3" s="1" t="s">
        <v>292</v>
      </c>
      <c r="W3" s="1" t="s">
        <v>293</v>
      </c>
      <c r="AD3" s="1" t="s">
        <v>294</v>
      </c>
      <c r="AK3" s="1" t="s">
        <v>295</v>
      </c>
      <c r="AR3" s="1" t="s">
        <v>296</v>
      </c>
      <c r="AY3" s="1" t="s">
        <v>297</v>
      </c>
      <c r="BF3" s="1" t="s">
        <v>298</v>
      </c>
      <c r="BM3" s="1" t="s">
        <v>299</v>
      </c>
      <c r="BT3" s="1" t="s">
        <v>300</v>
      </c>
    </row>
    <row r="4" spans="1:78" s="3" customFormat="1" ht="51" customHeight="1">
      <c r="B4" s="3" t="s">
        <v>341</v>
      </c>
      <c r="C4" s="3" t="s">
        <v>342</v>
      </c>
      <c r="D4" s="3" t="s">
        <v>343</v>
      </c>
      <c r="E4" s="3" t="s">
        <v>344</v>
      </c>
      <c r="F4" s="3" t="s">
        <v>345</v>
      </c>
      <c r="G4" s="3" t="s">
        <v>346</v>
      </c>
      <c r="H4" s="3" t="s">
        <v>946</v>
      </c>
      <c r="I4" s="3" t="s">
        <v>341</v>
      </c>
      <c r="J4" s="3" t="s">
        <v>342</v>
      </c>
      <c r="K4" s="3" t="s">
        <v>343</v>
      </c>
      <c r="L4" s="3" t="s">
        <v>344</v>
      </c>
      <c r="M4" s="3" t="s">
        <v>345</v>
      </c>
      <c r="N4" s="3" t="s">
        <v>346</v>
      </c>
      <c r="O4" s="3" t="s">
        <v>946</v>
      </c>
      <c r="P4" s="3" t="s">
        <v>341</v>
      </c>
      <c r="Q4" s="3" t="s">
        <v>342</v>
      </c>
      <c r="R4" s="3" t="s">
        <v>343</v>
      </c>
      <c r="S4" s="3" t="s">
        <v>344</v>
      </c>
      <c r="T4" s="3" t="s">
        <v>345</v>
      </c>
      <c r="U4" s="3" t="s">
        <v>346</v>
      </c>
      <c r="V4" s="3" t="s">
        <v>946</v>
      </c>
      <c r="W4" s="3" t="s">
        <v>341</v>
      </c>
      <c r="X4" s="3" t="s">
        <v>342</v>
      </c>
      <c r="Y4" s="3" t="s">
        <v>343</v>
      </c>
      <c r="Z4" s="3" t="s">
        <v>344</v>
      </c>
      <c r="AA4" s="3" t="s">
        <v>345</v>
      </c>
      <c r="AB4" s="3" t="s">
        <v>346</v>
      </c>
      <c r="AC4" s="3" t="s">
        <v>946</v>
      </c>
      <c r="AD4" s="3" t="s">
        <v>341</v>
      </c>
      <c r="AE4" s="3" t="s">
        <v>342</v>
      </c>
      <c r="AF4" s="3" t="s">
        <v>343</v>
      </c>
      <c r="AG4" s="3" t="s">
        <v>344</v>
      </c>
      <c r="AH4" s="3" t="s">
        <v>345</v>
      </c>
      <c r="AI4" s="3" t="s">
        <v>346</v>
      </c>
      <c r="AJ4" s="3" t="s">
        <v>946</v>
      </c>
      <c r="AK4" s="3" t="s">
        <v>341</v>
      </c>
      <c r="AL4" s="3" t="s">
        <v>342</v>
      </c>
      <c r="AM4" s="3" t="s">
        <v>343</v>
      </c>
      <c r="AN4" s="3" t="s">
        <v>344</v>
      </c>
      <c r="AO4" s="3" t="s">
        <v>345</v>
      </c>
      <c r="AP4" s="3" t="s">
        <v>346</v>
      </c>
      <c r="AQ4" s="3" t="s">
        <v>946</v>
      </c>
      <c r="AR4" s="3" t="s">
        <v>341</v>
      </c>
      <c r="AS4" s="3" t="s">
        <v>342</v>
      </c>
      <c r="AT4" s="3" t="s">
        <v>343</v>
      </c>
      <c r="AU4" s="3" t="s">
        <v>344</v>
      </c>
      <c r="AV4" s="3" t="s">
        <v>345</v>
      </c>
      <c r="AW4" s="3" t="s">
        <v>346</v>
      </c>
      <c r="AX4" s="3" t="s">
        <v>946</v>
      </c>
      <c r="AY4" s="3" t="s">
        <v>341</v>
      </c>
      <c r="AZ4" s="3" t="s">
        <v>342</v>
      </c>
      <c r="BA4" s="3" t="s">
        <v>343</v>
      </c>
      <c r="BB4" s="3" t="s">
        <v>344</v>
      </c>
      <c r="BC4" s="3" t="s">
        <v>345</v>
      </c>
      <c r="BD4" s="3" t="s">
        <v>346</v>
      </c>
      <c r="BE4" s="3" t="s">
        <v>946</v>
      </c>
      <c r="BF4" s="3" t="s">
        <v>341</v>
      </c>
      <c r="BG4" s="3" t="s">
        <v>342</v>
      </c>
      <c r="BH4" s="3" t="s">
        <v>343</v>
      </c>
      <c r="BI4" s="3" t="s">
        <v>344</v>
      </c>
      <c r="BJ4" s="3" t="s">
        <v>345</v>
      </c>
      <c r="BK4" s="3" t="s">
        <v>346</v>
      </c>
      <c r="BL4" s="3" t="s">
        <v>946</v>
      </c>
      <c r="BM4" s="3" t="s">
        <v>341</v>
      </c>
      <c r="BN4" s="3" t="s">
        <v>342</v>
      </c>
      <c r="BO4" s="3" t="s">
        <v>343</v>
      </c>
      <c r="BP4" s="3" t="s">
        <v>344</v>
      </c>
      <c r="BQ4" s="3" t="s">
        <v>345</v>
      </c>
      <c r="BR4" s="3" t="s">
        <v>346</v>
      </c>
      <c r="BS4" s="3" t="s">
        <v>946</v>
      </c>
      <c r="BT4" s="3" t="s">
        <v>341</v>
      </c>
      <c r="BU4" s="3" t="s">
        <v>342</v>
      </c>
      <c r="BV4" s="3" t="s">
        <v>343</v>
      </c>
      <c r="BW4" s="3" t="s">
        <v>344</v>
      </c>
      <c r="BX4" s="3" t="s">
        <v>345</v>
      </c>
      <c r="BY4" s="3" t="s">
        <v>346</v>
      </c>
      <c r="BZ4" s="3" t="s">
        <v>946</v>
      </c>
    </row>
    <row r="6" spans="1:78">
      <c r="B6" s="1" t="s">
        <v>82</v>
      </c>
      <c r="C6" s="1" t="s">
        <v>83</v>
      </c>
      <c r="D6" s="1" t="s">
        <v>84</v>
      </c>
      <c r="E6" s="1" t="s">
        <v>85</v>
      </c>
      <c r="F6" s="1" t="s">
        <v>86</v>
      </c>
      <c r="G6" s="1" t="s">
        <v>156</v>
      </c>
      <c r="H6" s="1" t="s">
        <v>158</v>
      </c>
      <c r="I6" s="1" t="s">
        <v>89</v>
      </c>
      <c r="J6" s="1" t="s">
        <v>106</v>
      </c>
      <c r="K6" s="1" t="s">
        <v>90</v>
      </c>
      <c r="L6" s="1" t="s">
        <v>91</v>
      </c>
      <c r="M6" s="1" t="s">
        <v>92</v>
      </c>
      <c r="N6" s="1" t="s">
        <v>157</v>
      </c>
      <c r="O6" s="1" t="s">
        <v>159</v>
      </c>
      <c r="P6" s="1" t="s">
        <v>82</v>
      </c>
      <c r="Q6" s="1" t="s">
        <v>83</v>
      </c>
      <c r="R6" s="1" t="s">
        <v>84</v>
      </c>
      <c r="S6" s="1" t="s">
        <v>85</v>
      </c>
      <c r="T6" s="1" t="s">
        <v>86</v>
      </c>
      <c r="U6" s="1" t="s">
        <v>156</v>
      </c>
      <c r="V6" s="1" t="s">
        <v>158</v>
      </c>
      <c r="W6" s="1" t="s">
        <v>89</v>
      </c>
      <c r="X6" s="1" t="s">
        <v>106</v>
      </c>
      <c r="Y6" s="1" t="s">
        <v>90</v>
      </c>
      <c r="Z6" s="1" t="s">
        <v>91</v>
      </c>
      <c r="AA6" s="1" t="s">
        <v>92</v>
      </c>
      <c r="AB6" s="1" t="s">
        <v>157</v>
      </c>
      <c r="AC6" s="1" t="s">
        <v>159</v>
      </c>
      <c r="AD6" s="1" t="s">
        <v>82</v>
      </c>
      <c r="AE6" s="1" t="s">
        <v>83</v>
      </c>
      <c r="AF6" s="1" t="s">
        <v>84</v>
      </c>
      <c r="AG6" s="1" t="s">
        <v>85</v>
      </c>
      <c r="AH6" s="1" t="s">
        <v>86</v>
      </c>
      <c r="AI6" s="1" t="s">
        <v>156</v>
      </c>
      <c r="AJ6" s="1" t="s">
        <v>158</v>
      </c>
      <c r="AK6" s="1" t="s">
        <v>89</v>
      </c>
      <c r="AL6" s="1" t="s">
        <v>106</v>
      </c>
      <c r="AM6" s="1" t="s">
        <v>90</v>
      </c>
      <c r="AN6" s="1" t="s">
        <v>91</v>
      </c>
      <c r="AO6" s="1" t="s">
        <v>92</v>
      </c>
      <c r="AP6" s="1" t="s">
        <v>157</v>
      </c>
      <c r="AQ6" s="1" t="s">
        <v>159</v>
      </c>
      <c r="AR6" s="1" t="s">
        <v>82</v>
      </c>
      <c r="AS6" s="1" t="s">
        <v>83</v>
      </c>
      <c r="AT6" s="1" t="s">
        <v>84</v>
      </c>
      <c r="AU6" s="1" t="s">
        <v>85</v>
      </c>
      <c r="AV6" s="1" t="s">
        <v>86</v>
      </c>
      <c r="AW6" s="1" t="s">
        <v>156</v>
      </c>
      <c r="AX6" s="1" t="s">
        <v>158</v>
      </c>
      <c r="AY6" s="1" t="s">
        <v>89</v>
      </c>
      <c r="AZ6" s="1" t="s">
        <v>106</v>
      </c>
      <c r="BA6" s="1" t="s">
        <v>90</v>
      </c>
      <c r="BB6" s="1" t="s">
        <v>91</v>
      </c>
      <c r="BC6" s="1" t="s">
        <v>92</v>
      </c>
      <c r="BD6" s="1" t="s">
        <v>157</v>
      </c>
      <c r="BE6" s="1" t="s">
        <v>159</v>
      </c>
      <c r="BF6" s="1" t="s">
        <v>82</v>
      </c>
      <c r="BG6" s="1" t="s">
        <v>83</v>
      </c>
      <c r="BH6" s="1" t="s">
        <v>84</v>
      </c>
      <c r="BI6" s="1" t="s">
        <v>85</v>
      </c>
      <c r="BJ6" s="1" t="s">
        <v>86</v>
      </c>
      <c r="BK6" s="1" t="s">
        <v>156</v>
      </c>
      <c r="BL6" s="1" t="s">
        <v>158</v>
      </c>
      <c r="BM6" s="1" t="s">
        <v>89</v>
      </c>
      <c r="BN6" s="1" t="s">
        <v>106</v>
      </c>
      <c r="BO6" s="1" t="s">
        <v>90</v>
      </c>
      <c r="BP6" s="1" t="s">
        <v>91</v>
      </c>
      <c r="BQ6" s="1" t="s">
        <v>92</v>
      </c>
      <c r="BR6" s="1" t="s">
        <v>157</v>
      </c>
      <c r="BS6" s="1" t="s">
        <v>159</v>
      </c>
      <c r="BT6" s="1" t="s">
        <v>82</v>
      </c>
      <c r="BU6" s="1" t="s">
        <v>83</v>
      </c>
      <c r="BV6" s="1" t="s">
        <v>84</v>
      </c>
      <c r="BW6" s="1" t="s">
        <v>85</v>
      </c>
      <c r="BX6" s="1" t="s">
        <v>86</v>
      </c>
      <c r="BY6" s="1" t="s">
        <v>156</v>
      </c>
      <c r="BZ6" s="1" t="s">
        <v>158</v>
      </c>
    </row>
    <row r="7" spans="1:78" ht="18.75" customHeight="1">
      <c r="A7" s="1">
        <v>1981</v>
      </c>
      <c r="B7" s="4">
        <v>199421</v>
      </c>
      <c r="C7" s="4">
        <f>C58/'a30-2'!B4*100</f>
        <v>16531.453362255965</v>
      </c>
      <c r="D7" s="4">
        <v>22754</v>
      </c>
      <c r="E7" s="4">
        <v>1869</v>
      </c>
      <c r="F7" s="4">
        <f>D7+E7</f>
        <v>24623</v>
      </c>
      <c r="G7" s="4">
        <f t="shared" ref="G7:G27" si="0">B7-C7+F7</f>
        <v>207512.54663774403</v>
      </c>
      <c r="H7" s="4">
        <f>G7*1000000/'a1'!F8</f>
        <v>8360.7275302008093</v>
      </c>
      <c r="I7" s="4">
        <v>3602</v>
      </c>
      <c r="J7" s="4">
        <f>D58/'a30-2'!C4*100</f>
        <v>520.88452088452084</v>
      </c>
      <c r="K7" s="4">
        <v>421</v>
      </c>
      <c r="L7" s="4">
        <v>-128</v>
      </c>
      <c r="M7" s="4">
        <f>K7+L7</f>
        <v>293</v>
      </c>
      <c r="N7" s="4">
        <f t="shared" ref="N7:N27" si="1">I7-J7+M7</f>
        <v>3374.115479115479</v>
      </c>
      <c r="O7" s="4">
        <f>N7*1000000/'a1'!L8</f>
        <v>5864.9465482746091</v>
      </c>
      <c r="P7" s="4">
        <v>946</v>
      </c>
      <c r="Q7" s="4">
        <f>E58/'a30-2'!D4*100</f>
        <v>104.34782608695652</v>
      </c>
      <c r="R7" s="4">
        <v>130</v>
      </c>
      <c r="S7" s="4">
        <v>-46</v>
      </c>
      <c r="T7" s="4">
        <f>R7+S7</f>
        <v>84</v>
      </c>
      <c r="U7" s="4">
        <f t="shared" ref="U7:U27" si="2">P7-Q7+T7</f>
        <v>925.6521739130435</v>
      </c>
      <c r="V7" s="4">
        <f>U7*1000000/'a1'!R8</f>
        <v>7492.0654135785508</v>
      </c>
      <c r="W7" s="4">
        <v>9310</v>
      </c>
      <c r="X7" s="4">
        <f>F58/'a30-2'!E4*100</f>
        <v>668.25775656324583</v>
      </c>
      <c r="Y7" s="4">
        <v>921</v>
      </c>
      <c r="Z7" s="4">
        <v>71</v>
      </c>
      <c r="AA7" s="4">
        <f>Y7+Z7</f>
        <v>992</v>
      </c>
      <c r="AB7" s="4">
        <f t="shared" ref="AB7:AB27" si="3">W7-X7+AA7</f>
        <v>9633.7422434367545</v>
      </c>
      <c r="AC7" s="4">
        <f>AB7*1000000/'a1'!X8</f>
        <v>11269.235058197966</v>
      </c>
      <c r="AD7" s="4">
        <v>5464</v>
      </c>
      <c r="AE7" s="4">
        <f>G58/'a30-2'!F4*100</f>
        <v>555.80865603644645</v>
      </c>
      <c r="AF7" s="4">
        <v>653</v>
      </c>
      <c r="AG7" s="4">
        <v>38</v>
      </c>
      <c r="AH7" s="4">
        <f>AF7+AG7</f>
        <v>691</v>
      </c>
      <c r="AI7" s="4">
        <f t="shared" ref="AI7:AI27" si="4">AD7-AE7+AH7</f>
        <v>5599.1913439635537</v>
      </c>
      <c r="AJ7" s="4">
        <f>AI7*1000000/'a1'!AD8</f>
        <v>7925.9486946675479</v>
      </c>
      <c r="AK7" s="4">
        <v>50383</v>
      </c>
      <c r="AL7" s="4">
        <f>H58/'a30-2'!G4*100</f>
        <v>3958.6056644880173</v>
      </c>
      <c r="AM7" s="4">
        <v>4214</v>
      </c>
      <c r="AN7" s="4">
        <v>342</v>
      </c>
      <c r="AO7" s="4">
        <f>AM7+AN7</f>
        <v>4556</v>
      </c>
      <c r="AP7" s="4">
        <f t="shared" ref="AP7:AP27" si="5">AK7-AL7+AO7</f>
        <v>50980.394335511985</v>
      </c>
      <c r="AQ7" s="4">
        <f>AP7*1000000/'a1'!AJ8</f>
        <v>7786.5866063975045</v>
      </c>
      <c r="AR7" s="4">
        <v>67142</v>
      </c>
      <c r="AS7" s="4">
        <f>I58/'a30-2'!H4*100</f>
        <v>5365.9574468085102</v>
      </c>
      <c r="AT7" s="4">
        <v>5823</v>
      </c>
      <c r="AU7" s="4">
        <v>-45</v>
      </c>
      <c r="AV7" s="4">
        <f>AT7+AU7</f>
        <v>5778</v>
      </c>
      <c r="AW7" s="4">
        <f t="shared" ref="AW7:AW27" si="6">AR7-AS7+AV7</f>
        <v>67554.042553191481</v>
      </c>
      <c r="AX7" s="4">
        <f>AW7/'a1'!AP8*1000000</f>
        <v>7665.8931125466743</v>
      </c>
      <c r="AY7" s="4">
        <v>8299</v>
      </c>
      <c r="AZ7" s="4">
        <f>J58/'a30-2'!I4*100</f>
        <v>782.97872340425533</v>
      </c>
      <c r="BA7" s="4">
        <v>925</v>
      </c>
      <c r="BB7" s="4">
        <v>349</v>
      </c>
      <c r="BC7" s="4">
        <f>BA7+BB7</f>
        <v>1274</v>
      </c>
      <c r="BD7" s="4">
        <f t="shared" ref="BD7:BD27" si="7">AY7-AZ7+BC7</f>
        <v>8790.021276595744</v>
      </c>
      <c r="BE7" s="4">
        <f>BD7*1000000/'a1'!AV8</f>
        <v>8488.3044933786005</v>
      </c>
      <c r="BF7" s="4">
        <v>8410</v>
      </c>
      <c r="BG7" s="4">
        <f>K58/'a30-2'!J4*100</f>
        <v>751.56576200417544</v>
      </c>
      <c r="BH7" s="4">
        <v>1008</v>
      </c>
      <c r="BI7" s="4">
        <v>855</v>
      </c>
      <c r="BJ7" s="4">
        <f>BH7+BI7</f>
        <v>1863</v>
      </c>
      <c r="BK7" s="4">
        <f t="shared" ref="BK7:BK27" si="8">BF7-BG7+BJ7</f>
        <v>9521.4342379958252</v>
      </c>
      <c r="BL7" s="4">
        <f>BK7*1000000/'a1'!BB8</f>
        <v>9757.9773673579493</v>
      </c>
      <c r="BM7" s="4">
        <v>20098</v>
      </c>
      <c r="BN7" s="4">
        <f>L58/'a30-2'!K4*100</f>
        <v>1775.4237288135591</v>
      </c>
      <c r="BO7" s="4">
        <v>4847</v>
      </c>
      <c r="BP7" s="4">
        <v>146</v>
      </c>
      <c r="BQ7" s="4">
        <f>BO7+BP7</f>
        <v>4993</v>
      </c>
      <c r="BR7" s="4">
        <f t="shared" ref="BR7:BR27" si="9">BM7-BN7+BQ7</f>
        <v>23315.576271186441</v>
      </c>
      <c r="BS7" s="4">
        <f>BR7/'a1'!BH8*1000000</f>
        <v>10176.568270661848</v>
      </c>
      <c r="BT7" s="4">
        <v>23038</v>
      </c>
      <c r="BU7" s="4">
        <f>M58/'a30-2'!L4*100</f>
        <v>1856.8329718004338</v>
      </c>
      <c r="BV7" s="4">
        <v>2622</v>
      </c>
      <c r="BW7" s="4">
        <v>-328</v>
      </c>
      <c r="BX7" s="4">
        <f>BV7+BW7</f>
        <v>2294</v>
      </c>
      <c r="BY7" s="4">
        <f t="shared" ref="BY7:BY27" si="10">BT7-BU7+BX7</f>
        <v>23475.167028199565</v>
      </c>
      <c r="BZ7" s="4">
        <f>BY7*1000000/'a1'!BN8</f>
        <v>8305.2132764300495</v>
      </c>
    </row>
    <row r="8" spans="1:78" ht="18.75" customHeight="1">
      <c r="A8" s="1">
        <v>1982</v>
      </c>
      <c r="B8" s="4">
        <v>201779</v>
      </c>
      <c r="C8" s="27">
        <f>C59/'a30-2'!B5*100</f>
        <v>16962.075848303393</v>
      </c>
      <c r="D8" s="4">
        <v>23472</v>
      </c>
      <c r="E8" s="4">
        <v>-15532</v>
      </c>
      <c r="F8" s="4">
        <f t="shared" ref="F8:F27" si="11">D8+E8</f>
        <v>7940</v>
      </c>
      <c r="G8" s="4">
        <f t="shared" si="0"/>
        <v>192756.92415169661</v>
      </c>
      <c r="H8" s="4">
        <f>G8*1000000/'a1'!F9</f>
        <v>7674.3786784114336</v>
      </c>
      <c r="I8" s="4">
        <v>3735</v>
      </c>
      <c r="J8" s="27">
        <f>D59/'a30-2'!C5*100</f>
        <v>534.40366972477068</v>
      </c>
      <c r="K8" s="4">
        <v>502</v>
      </c>
      <c r="L8" s="4">
        <v>-126</v>
      </c>
      <c r="M8" s="4">
        <f t="shared" ref="M8:M27" si="12">K8+L8</f>
        <v>376</v>
      </c>
      <c r="N8" s="4">
        <f t="shared" si="1"/>
        <v>3576.5963302752293</v>
      </c>
      <c r="O8" s="4">
        <f>N8*1000000/'a1'!L9</f>
        <v>6233.2302133605717</v>
      </c>
      <c r="P8" s="4">
        <v>939</v>
      </c>
      <c r="Q8" s="27">
        <f>E59/'a30-2'!D5*100</f>
        <v>105.26315789473684</v>
      </c>
      <c r="R8" s="4">
        <v>106</v>
      </c>
      <c r="S8" s="4">
        <v>-31</v>
      </c>
      <c r="T8" s="4">
        <f t="shared" ref="T8:T27" si="13">R8+S8</f>
        <v>75</v>
      </c>
      <c r="U8" s="4">
        <f t="shared" si="2"/>
        <v>908.73684210526312</v>
      </c>
      <c r="V8" s="4">
        <f>U8*1000000/'a1'!R9</f>
        <v>7352.953701858296</v>
      </c>
      <c r="W8" s="4">
        <v>9236</v>
      </c>
      <c r="X8" s="27">
        <f>F59/'a30-2'!E5*100</f>
        <v>671.67381974248929</v>
      </c>
      <c r="Y8" s="4">
        <v>865</v>
      </c>
      <c r="Z8" s="4">
        <v>-73</v>
      </c>
      <c r="AA8" s="4">
        <f t="shared" ref="AA8:AA27" si="14">Y8+Z8</f>
        <v>792</v>
      </c>
      <c r="AB8" s="4">
        <f t="shared" si="3"/>
        <v>9356.3261802575107</v>
      </c>
      <c r="AC8" s="4">
        <f>AB8*1000000/'a1'!X9</f>
        <v>10891.632477559213</v>
      </c>
      <c r="AD8" s="4">
        <v>5684</v>
      </c>
      <c r="AE8" s="27">
        <f>G59/'a30-2'!F5*100</f>
        <v>562.76150627615061</v>
      </c>
      <c r="AF8" s="4">
        <v>739</v>
      </c>
      <c r="AG8" s="4">
        <v>-567</v>
      </c>
      <c r="AH8" s="4">
        <f t="shared" ref="AH8:AH27" si="15">AF8+AG8</f>
        <v>172</v>
      </c>
      <c r="AI8" s="4">
        <f t="shared" si="4"/>
        <v>5293.2384937238494</v>
      </c>
      <c r="AJ8" s="4">
        <f>AI8*1000000/'a1'!AD9</f>
        <v>7482.0639186888384</v>
      </c>
      <c r="AK8" s="4">
        <v>49710</v>
      </c>
      <c r="AL8" s="27">
        <f>H59/'a30-2'!G5*100</f>
        <v>3958.4158415841584</v>
      </c>
      <c r="AM8" s="4">
        <v>3932</v>
      </c>
      <c r="AN8" s="4">
        <v>-2235</v>
      </c>
      <c r="AO8" s="4">
        <f t="shared" ref="AO8:AO27" si="16">AM8+AN8</f>
        <v>1697</v>
      </c>
      <c r="AP8" s="4">
        <f t="shared" si="5"/>
        <v>47448.584158415841</v>
      </c>
      <c r="AQ8" s="4">
        <f>AP8*1000000/'a1'!AJ9</f>
        <v>7210.3395796566983</v>
      </c>
      <c r="AR8" s="4">
        <v>68279</v>
      </c>
      <c r="AS8" s="27">
        <f>I59/'a30-2'!H5*100</f>
        <v>5443.5797665369646</v>
      </c>
      <c r="AT8" s="4">
        <v>6042</v>
      </c>
      <c r="AU8" s="4">
        <v>-6320</v>
      </c>
      <c r="AV8" s="4">
        <f t="shared" ref="AV8:AV27" si="17">AT8+AU8</f>
        <v>-278</v>
      </c>
      <c r="AW8" s="4">
        <f t="shared" si="6"/>
        <v>62557.420233463039</v>
      </c>
      <c r="AX8" s="4">
        <f>AW8/'a1'!AP9*1000000</f>
        <v>7012.9372766286288</v>
      </c>
      <c r="AY8" s="4">
        <v>8704</v>
      </c>
      <c r="AZ8" s="27">
        <f>J59/'a30-2'!I5*100</f>
        <v>805.61122244488979</v>
      </c>
      <c r="BA8" s="4">
        <v>927</v>
      </c>
      <c r="BB8" s="4">
        <v>-508</v>
      </c>
      <c r="BC8" s="4">
        <f t="shared" ref="BC8:BC27" si="18">BA8+BB8</f>
        <v>419</v>
      </c>
      <c r="BD8" s="4">
        <f t="shared" si="7"/>
        <v>8317.3887775551102</v>
      </c>
      <c r="BE8" s="4">
        <f>BD8*1000000/'a1'!AV9</f>
        <v>7957.5179842360203</v>
      </c>
      <c r="BF8" s="4">
        <v>8518</v>
      </c>
      <c r="BG8" s="27">
        <f>K59/'a30-2'!J5*100</f>
        <v>799.19678714859447</v>
      </c>
      <c r="BH8" s="4">
        <v>951</v>
      </c>
      <c r="BI8" s="4">
        <v>-361</v>
      </c>
      <c r="BJ8" s="4">
        <f t="shared" ref="BJ8:BJ27" si="19">BH8+BI8</f>
        <v>590</v>
      </c>
      <c r="BK8" s="4">
        <f t="shared" si="8"/>
        <v>8308.803212851406</v>
      </c>
      <c r="BL8" s="4">
        <f>BK8*1000000/'a1'!BB9</f>
        <v>8421.807019438229</v>
      </c>
      <c r="BM8" s="4">
        <v>20774</v>
      </c>
      <c r="BN8" s="27">
        <f>L59/'a30-2'!K5*100</f>
        <v>1920.8494208494208</v>
      </c>
      <c r="BO8" s="4">
        <v>5858</v>
      </c>
      <c r="BP8" s="4">
        <v>-1637</v>
      </c>
      <c r="BQ8" s="4">
        <f t="shared" ref="BQ8:BQ27" si="20">BO8+BP8</f>
        <v>4221</v>
      </c>
      <c r="BR8" s="4">
        <f t="shared" si="9"/>
        <v>23074.150579150581</v>
      </c>
      <c r="BS8" s="4">
        <f>BR8/'a1'!BH9*1000000</f>
        <v>9736.6392479917649</v>
      </c>
      <c r="BT8" s="4">
        <v>23389</v>
      </c>
      <c r="BU8" s="27">
        <f>M59/'a30-2'!L5*100</f>
        <v>1926.9776876267749</v>
      </c>
      <c r="BV8" s="4">
        <v>2361</v>
      </c>
      <c r="BW8" s="4">
        <v>-1348</v>
      </c>
      <c r="BX8" s="4">
        <f t="shared" ref="BX8:BX27" si="21">BV8+BW8</f>
        <v>1013</v>
      </c>
      <c r="BY8" s="4">
        <f t="shared" si="10"/>
        <v>22475.022312373225</v>
      </c>
      <c r="BZ8" s="4">
        <f>BY8*1000000/'a1'!BN9</f>
        <v>7813.2872378373486</v>
      </c>
    </row>
    <row r="9" spans="1:78" ht="18.75" customHeight="1">
      <c r="A9" s="1">
        <v>1983</v>
      </c>
      <c r="B9" s="4">
        <v>203968</v>
      </c>
      <c r="C9" s="27">
        <f>C60/'a30-2'!B6*100</f>
        <v>17009.433962264153</v>
      </c>
      <c r="D9" s="4">
        <v>23684</v>
      </c>
      <c r="E9" s="4">
        <v>-5156</v>
      </c>
      <c r="F9" s="4">
        <f t="shared" si="11"/>
        <v>18528</v>
      </c>
      <c r="G9" s="4">
        <f t="shared" si="0"/>
        <v>205486.56603773584</v>
      </c>
      <c r="H9" s="4">
        <f>G9*1000000/'a1'!F10</f>
        <v>8100.7219353521641</v>
      </c>
      <c r="I9" s="4">
        <v>3883</v>
      </c>
      <c r="J9" s="27">
        <f>D60/'a30-2'!C6*100</f>
        <v>540.83885209713026</v>
      </c>
      <c r="K9" s="4">
        <v>629</v>
      </c>
      <c r="L9" s="4">
        <v>-113</v>
      </c>
      <c r="M9" s="4">
        <f t="shared" si="12"/>
        <v>516</v>
      </c>
      <c r="N9" s="4">
        <f t="shared" si="1"/>
        <v>3858.1611479028697</v>
      </c>
      <c r="O9" s="4">
        <f>N9*1000000/'a1'!L10</f>
        <v>6661.6038771451085</v>
      </c>
      <c r="P9" s="4">
        <v>949</v>
      </c>
      <c r="Q9" s="27">
        <f>E60/'a30-2'!D6*100</f>
        <v>101.7274472168906</v>
      </c>
      <c r="R9" s="4">
        <v>92</v>
      </c>
      <c r="S9" s="4">
        <v>-7</v>
      </c>
      <c r="T9" s="4">
        <f t="shared" si="13"/>
        <v>85</v>
      </c>
      <c r="U9" s="4">
        <f t="shared" si="2"/>
        <v>932.2725527831094</v>
      </c>
      <c r="V9" s="4">
        <f>U9*1000000/'a1'!R10</f>
        <v>7452.0995090654778</v>
      </c>
      <c r="W9" s="4">
        <v>8787</v>
      </c>
      <c r="X9" s="27">
        <f>F60/'a30-2'!E6*100</f>
        <v>638.29787234042556</v>
      </c>
      <c r="Y9" s="4">
        <v>962</v>
      </c>
      <c r="Z9" s="4">
        <v>178</v>
      </c>
      <c r="AA9" s="4">
        <f t="shared" si="14"/>
        <v>1140</v>
      </c>
      <c r="AB9" s="4">
        <f t="shared" si="3"/>
        <v>9288.7021276595733</v>
      </c>
      <c r="AC9" s="4">
        <f>AB9*1000000/'a1'!X10</f>
        <v>10697.707937863514</v>
      </c>
      <c r="AD9" s="4">
        <v>5570</v>
      </c>
      <c r="AE9" s="27">
        <f>G60/'a30-2'!F6*100</f>
        <v>561.0236220472442</v>
      </c>
      <c r="AF9" s="4">
        <v>734</v>
      </c>
      <c r="AG9" s="4">
        <v>-91</v>
      </c>
      <c r="AH9" s="4">
        <f t="shared" si="15"/>
        <v>643</v>
      </c>
      <c r="AI9" s="4">
        <f t="shared" si="4"/>
        <v>5651.9763779527557</v>
      </c>
      <c r="AJ9" s="4">
        <f>AI9*1000000/'a1'!AD10</f>
        <v>7906.6092618407365</v>
      </c>
      <c r="AK9" s="4">
        <v>50460</v>
      </c>
      <c r="AL9" s="27">
        <f>H60/'a30-2'!G6*100</f>
        <v>3928.9719626168221</v>
      </c>
      <c r="AM9" s="4">
        <v>4331</v>
      </c>
      <c r="AN9" s="4">
        <v>-1306</v>
      </c>
      <c r="AO9" s="4">
        <f t="shared" si="16"/>
        <v>3025</v>
      </c>
      <c r="AP9" s="4">
        <f t="shared" si="5"/>
        <v>49556.028037383177</v>
      </c>
      <c r="AQ9" s="4">
        <f>AP9*1000000/'a1'!AJ10</f>
        <v>7505.1049765110729</v>
      </c>
      <c r="AR9" s="4">
        <v>68849</v>
      </c>
      <c r="AS9" s="27">
        <f>I60/'a30-2'!H6*100</f>
        <v>5415.7509157509157</v>
      </c>
      <c r="AT9" s="4">
        <v>6252</v>
      </c>
      <c r="AU9" s="4">
        <v>-1127</v>
      </c>
      <c r="AV9" s="4">
        <f t="shared" si="17"/>
        <v>5125</v>
      </c>
      <c r="AW9" s="4">
        <f t="shared" si="6"/>
        <v>68558.249084249081</v>
      </c>
      <c r="AX9" s="4">
        <f>AW9/'a1'!AP10*1000000</f>
        <v>7584.2428997957286</v>
      </c>
      <c r="AY9" s="4">
        <v>8804</v>
      </c>
      <c r="AZ9" s="27">
        <f>J60/'a30-2'!I6*100</f>
        <v>783.42749529190212</v>
      </c>
      <c r="BA9" s="4">
        <v>1080</v>
      </c>
      <c r="BB9" s="4">
        <v>-209</v>
      </c>
      <c r="BC9" s="4">
        <f t="shared" si="18"/>
        <v>871</v>
      </c>
      <c r="BD9" s="4">
        <f t="shared" si="7"/>
        <v>8891.5725047080978</v>
      </c>
      <c r="BE9" s="4">
        <f>BD9*1000000/'a1'!AV10</f>
        <v>8390.2389471386687</v>
      </c>
      <c r="BF9" s="4">
        <v>8405</v>
      </c>
      <c r="BG9" s="27">
        <f>K60/'a30-2'!J6*100</f>
        <v>810.4448742746614</v>
      </c>
      <c r="BH9" s="4">
        <v>996</v>
      </c>
      <c r="BI9" s="4">
        <v>-472</v>
      </c>
      <c r="BJ9" s="4">
        <f t="shared" si="19"/>
        <v>524</v>
      </c>
      <c r="BK9" s="4">
        <f t="shared" si="8"/>
        <v>8118.5551257253383</v>
      </c>
      <c r="BL9" s="4">
        <f>BK9*1000000/'a1'!BB10</f>
        <v>8108.4276995286264</v>
      </c>
      <c r="BM9" s="4">
        <v>22226</v>
      </c>
      <c r="BN9" s="27">
        <f>L60/'a30-2'!K6*100</f>
        <v>2065.0557620817845</v>
      </c>
      <c r="BO9" s="4">
        <v>4820</v>
      </c>
      <c r="BP9" s="4">
        <v>-678</v>
      </c>
      <c r="BQ9" s="4">
        <f t="shared" si="20"/>
        <v>4142</v>
      </c>
      <c r="BR9" s="4">
        <f t="shared" si="9"/>
        <v>24302.944237918215</v>
      </c>
      <c r="BS9" s="4">
        <f>BR9/'a1'!BH10*1000000</f>
        <v>10153.357382839318</v>
      </c>
      <c r="BT9" s="4">
        <v>23164</v>
      </c>
      <c r="BU9" s="27">
        <f>M60/'a30-2'!L6*100</f>
        <v>1934.3629343629345</v>
      </c>
      <c r="BV9" s="4">
        <v>2591</v>
      </c>
      <c r="BW9" s="4">
        <v>-435</v>
      </c>
      <c r="BX9" s="4">
        <f t="shared" si="21"/>
        <v>2156</v>
      </c>
      <c r="BY9" s="4">
        <f t="shared" si="10"/>
        <v>23385.637065637064</v>
      </c>
      <c r="BZ9" s="4">
        <f>BY9*1000000/'a1'!BN10</f>
        <v>8043.2058398023673</v>
      </c>
    </row>
    <row r="10" spans="1:78" ht="18.75" customHeight="1">
      <c r="A10" s="1">
        <v>1984</v>
      </c>
      <c r="B10" s="4">
        <v>208575</v>
      </c>
      <c r="C10" s="27">
        <f>C61/'a30-2'!B7*100</f>
        <v>17451.730418943534</v>
      </c>
      <c r="D10" s="4">
        <v>24835</v>
      </c>
      <c r="E10" s="4">
        <v>6022</v>
      </c>
      <c r="F10" s="4">
        <f t="shared" si="11"/>
        <v>30857</v>
      </c>
      <c r="G10" s="4">
        <f t="shared" si="0"/>
        <v>221980.26958105646</v>
      </c>
      <c r="H10" s="4">
        <f>G10*1000000/'a1'!F11</f>
        <v>8668.7159815327614</v>
      </c>
      <c r="I10" s="4">
        <v>4057</v>
      </c>
      <c r="J10" s="27">
        <f>D61/'a30-2'!C7*100</f>
        <v>557.20338983050851</v>
      </c>
      <c r="K10" s="4">
        <v>644</v>
      </c>
      <c r="L10" s="4">
        <v>-35</v>
      </c>
      <c r="M10" s="4">
        <f t="shared" si="12"/>
        <v>609</v>
      </c>
      <c r="N10" s="4">
        <f t="shared" si="1"/>
        <v>4108.796610169491</v>
      </c>
      <c r="O10" s="4">
        <f>N10*1000000/'a1'!L11</f>
        <v>7083.338264107455</v>
      </c>
      <c r="P10" s="4">
        <v>1015</v>
      </c>
      <c r="Q10" s="27">
        <f>E61/'a30-2'!D7*100</f>
        <v>106.06060606060606</v>
      </c>
      <c r="R10" s="4">
        <v>137</v>
      </c>
      <c r="S10" s="4">
        <v>24</v>
      </c>
      <c r="T10" s="4">
        <f t="shared" si="13"/>
        <v>161</v>
      </c>
      <c r="U10" s="4">
        <f t="shared" si="2"/>
        <v>1069.939393939394</v>
      </c>
      <c r="V10" s="4">
        <f>U10*1000000/'a1'!R11</f>
        <v>8453.8087271903642</v>
      </c>
      <c r="W10" s="4">
        <v>9103</v>
      </c>
      <c r="X10" s="27">
        <f>F61/'a30-2'!E7*100</f>
        <v>653.63128491620103</v>
      </c>
      <c r="Y10" s="4">
        <v>1313</v>
      </c>
      <c r="Z10" s="4">
        <v>492</v>
      </c>
      <c r="AA10" s="4">
        <f t="shared" si="14"/>
        <v>1805</v>
      </c>
      <c r="AB10" s="4">
        <f t="shared" si="3"/>
        <v>10254.3687150838</v>
      </c>
      <c r="AC10" s="4">
        <f>AB10*1000000/'a1'!X11</f>
        <v>11686.276486725828</v>
      </c>
      <c r="AD10" s="4">
        <v>5624</v>
      </c>
      <c r="AE10" s="27">
        <f>G61/'a30-2'!F7*100</f>
        <v>547.27272727272725</v>
      </c>
      <c r="AF10" s="4">
        <v>788</v>
      </c>
      <c r="AG10" s="4">
        <v>261</v>
      </c>
      <c r="AH10" s="4">
        <f t="shared" si="15"/>
        <v>1049</v>
      </c>
      <c r="AI10" s="4">
        <f t="shared" si="4"/>
        <v>6125.727272727273</v>
      </c>
      <c r="AJ10" s="4">
        <f>AI10*1000000/'a1'!AD11</f>
        <v>8502.1919486893239</v>
      </c>
      <c r="AK10" s="4">
        <v>50916</v>
      </c>
      <c r="AL10" s="27">
        <f>H61/'a30-2'!G7*100</f>
        <v>3982.1109123434703</v>
      </c>
      <c r="AM10" s="4">
        <v>4845</v>
      </c>
      <c r="AN10" s="4">
        <v>1980</v>
      </c>
      <c r="AO10" s="4">
        <f t="shared" si="16"/>
        <v>6825</v>
      </c>
      <c r="AP10" s="4">
        <f t="shared" si="5"/>
        <v>53758.889087656527</v>
      </c>
      <c r="AQ10" s="4">
        <f>AP10*1000000/'a1'!AJ11</f>
        <v>8106.9379522405416</v>
      </c>
      <c r="AR10" s="4">
        <v>71941</v>
      </c>
      <c r="AS10" s="27">
        <f>I61/'a30-2'!H7*100</f>
        <v>5551.4184397163117</v>
      </c>
      <c r="AT10" s="4">
        <v>6872</v>
      </c>
      <c r="AU10" s="4">
        <v>3980</v>
      </c>
      <c r="AV10" s="4">
        <f t="shared" si="17"/>
        <v>10852</v>
      </c>
      <c r="AW10" s="4">
        <f t="shared" si="6"/>
        <v>77241.581560283696</v>
      </c>
      <c r="AX10" s="4">
        <f>AW10/'a1'!AP11*1000000</f>
        <v>8425.6030946204755</v>
      </c>
      <c r="AY10" s="4">
        <v>8996</v>
      </c>
      <c r="AZ10" s="27">
        <f>J61/'a30-2'!I7*100</f>
        <v>790.23508137432191</v>
      </c>
      <c r="BA10" s="4">
        <v>1230</v>
      </c>
      <c r="BB10" s="4">
        <v>195</v>
      </c>
      <c r="BC10" s="4">
        <f t="shared" si="18"/>
        <v>1425</v>
      </c>
      <c r="BD10" s="4">
        <f t="shared" si="7"/>
        <v>9630.7649186256785</v>
      </c>
      <c r="BE10" s="4">
        <f>BD10*1000000/'a1'!AV11</f>
        <v>8985.5150806819111</v>
      </c>
      <c r="BF10" s="4">
        <v>8525</v>
      </c>
      <c r="BG10" s="27">
        <f>K61/'a30-2'!J7*100</f>
        <v>829.90654205607473</v>
      </c>
      <c r="BH10" s="4">
        <v>1027</v>
      </c>
      <c r="BI10" s="4">
        <v>-772</v>
      </c>
      <c r="BJ10" s="4">
        <f t="shared" si="19"/>
        <v>255</v>
      </c>
      <c r="BK10" s="4">
        <f t="shared" si="8"/>
        <v>7950.0934579439254</v>
      </c>
      <c r="BL10" s="4">
        <f>BK10*1000000/'a1'!BB11</f>
        <v>7835.5765072898839</v>
      </c>
      <c r="BM10" s="4">
        <v>22350</v>
      </c>
      <c r="BN10" s="27">
        <f>L61/'a30-2'!K7*100</f>
        <v>2196.3636363636365</v>
      </c>
      <c r="BO10" s="4">
        <v>3945</v>
      </c>
      <c r="BP10" s="4">
        <v>-682</v>
      </c>
      <c r="BQ10" s="4">
        <f t="shared" si="20"/>
        <v>3263</v>
      </c>
      <c r="BR10" s="4">
        <f t="shared" si="9"/>
        <v>23416.636363636364</v>
      </c>
      <c r="BS10" s="4">
        <f>BR10/'a1'!BH11*1000000</f>
        <v>9781.7652747731481</v>
      </c>
      <c r="BT10" s="4">
        <v>23155</v>
      </c>
      <c r="BU10" s="27">
        <f>M61/'a30-2'!L7*100</f>
        <v>1968.4014869888476</v>
      </c>
      <c r="BV10" s="4">
        <v>2650</v>
      </c>
      <c r="BW10" s="4">
        <v>-183</v>
      </c>
      <c r="BX10" s="4">
        <f t="shared" si="21"/>
        <v>2467</v>
      </c>
      <c r="BY10" s="4">
        <f t="shared" si="10"/>
        <v>23653.598513011151</v>
      </c>
      <c r="BZ10" s="4">
        <f>BY10*1000000/'a1'!BN11</f>
        <v>8025.8384242471539</v>
      </c>
    </row>
    <row r="11" spans="1:78" ht="18.75" customHeight="1">
      <c r="A11" s="1">
        <v>1985</v>
      </c>
      <c r="B11" s="4">
        <v>216877</v>
      </c>
      <c r="C11" s="27">
        <f>C62/'a30-2'!B8*100</f>
        <v>18075.837742504409</v>
      </c>
      <c r="D11" s="4">
        <v>27372</v>
      </c>
      <c r="E11" s="4">
        <v>6748</v>
      </c>
      <c r="F11" s="4">
        <f t="shared" si="11"/>
        <v>34120</v>
      </c>
      <c r="G11" s="4">
        <f t="shared" si="0"/>
        <v>232921.1622574956</v>
      </c>
      <c r="H11" s="4">
        <f>G11*1000000/'a1'!F12</f>
        <v>9013.2387865411492</v>
      </c>
      <c r="I11" s="4">
        <v>4219</v>
      </c>
      <c r="J11" s="27">
        <f>D62/'a30-2'!C8*100</f>
        <v>572.89527720739216</v>
      </c>
      <c r="K11" s="4">
        <v>613</v>
      </c>
      <c r="L11" s="4">
        <v>14</v>
      </c>
      <c r="M11" s="4">
        <f t="shared" si="12"/>
        <v>627</v>
      </c>
      <c r="N11" s="4">
        <f t="shared" si="1"/>
        <v>4273.1047227926083</v>
      </c>
      <c r="O11" s="4">
        <f>N11*1000000/'a1'!L12</f>
        <v>7376.6427392734167</v>
      </c>
      <c r="P11" s="4">
        <v>1034</v>
      </c>
      <c r="Q11" s="27">
        <f>E62/'a30-2'!D8*100</f>
        <v>110.50724637681159</v>
      </c>
      <c r="R11" s="4">
        <v>139</v>
      </c>
      <c r="S11" s="4">
        <v>-4</v>
      </c>
      <c r="T11" s="4">
        <f t="shared" si="13"/>
        <v>135</v>
      </c>
      <c r="U11" s="4">
        <f t="shared" si="2"/>
        <v>1058.4927536231885</v>
      </c>
      <c r="V11" s="4">
        <f>U11*1000000/'a1'!R12</f>
        <v>8294.1627314364523</v>
      </c>
      <c r="W11" s="4">
        <v>10016</v>
      </c>
      <c r="X11" s="27">
        <f>F62/'a30-2'!E8*100</f>
        <v>678.11934900542497</v>
      </c>
      <c r="Y11" s="4">
        <v>1150</v>
      </c>
      <c r="Z11" s="4">
        <v>310</v>
      </c>
      <c r="AA11" s="4">
        <f t="shared" si="14"/>
        <v>1460</v>
      </c>
      <c r="AB11" s="4">
        <f t="shared" si="3"/>
        <v>10797.880650994575</v>
      </c>
      <c r="AC11" s="4">
        <f>AB11*1000000/'a1'!X12</f>
        <v>12189.315380284852</v>
      </c>
      <c r="AD11" s="4">
        <v>5884</v>
      </c>
      <c r="AE11" s="27">
        <f>G62/'a30-2'!F8*100</f>
        <v>567.3758865248227</v>
      </c>
      <c r="AF11" s="4">
        <v>858</v>
      </c>
      <c r="AG11" s="4">
        <v>480</v>
      </c>
      <c r="AH11" s="4">
        <f t="shared" si="15"/>
        <v>1338</v>
      </c>
      <c r="AI11" s="4">
        <f t="shared" si="4"/>
        <v>6654.6241134751772</v>
      </c>
      <c r="AJ11" s="4">
        <f>AI11*1000000/'a1'!AD12</f>
        <v>9200.5305134409664</v>
      </c>
      <c r="AK11" s="4">
        <v>52201</v>
      </c>
      <c r="AL11" s="27">
        <f>H62/'a30-2'!G8*100</f>
        <v>4093.2642487046637</v>
      </c>
      <c r="AM11" s="4">
        <v>5870</v>
      </c>
      <c r="AN11" s="4">
        <v>1128</v>
      </c>
      <c r="AO11" s="4">
        <f t="shared" si="16"/>
        <v>6998</v>
      </c>
      <c r="AP11" s="4">
        <f t="shared" si="5"/>
        <v>55105.735751295339</v>
      </c>
      <c r="AQ11" s="4">
        <f>AP11*1000000/'a1'!AJ12</f>
        <v>8266.9325838504265</v>
      </c>
      <c r="AR11" s="4">
        <v>74963</v>
      </c>
      <c r="AS11" s="27">
        <f>I62/'a30-2'!H8*100</f>
        <v>5688.1355932203387</v>
      </c>
      <c r="AT11" s="4">
        <v>7470</v>
      </c>
      <c r="AU11" s="4">
        <v>2952</v>
      </c>
      <c r="AV11" s="4">
        <f t="shared" si="17"/>
        <v>10422</v>
      </c>
      <c r="AW11" s="4">
        <f t="shared" si="6"/>
        <v>79696.864406779656</v>
      </c>
      <c r="AX11" s="4">
        <f>AW11/'a1'!AP12*1000000</f>
        <v>8574.4814904713166</v>
      </c>
      <c r="AY11" s="4">
        <v>9564</v>
      </c>
      <c r="AZ11" s="27">
        <f>J62/'a30-2'!I8*100</f>
        <v>819.46902654867256</v>
      </c>
      <c r="BA11" s="4">
        <v>1273</v>
      </c>
      <c r="BB11" s="4">
        <v>512</v>
      </c>
      <c r="BC11" s="4">
        <f t="shared" si="18"/>
        <v>1785</v>
      </c>
      <c r="BD11" s="4">
        <f t="shared" si="7"/>
        <v>10529.530973451327</v>
      </c>
      <c r="BE11" s="4">
        <f>BD11*1000000/'a1'!AV12</f>
        <v>9727.0943269496183</v>
      </c>
      <c r="BF11" s="4">
        <v>8881</v>
      </c>
      <c r="BG11" s="27">
        <f>K62/'a30-2'!J8*100</f>
        <v>861.06032906764153</v>
      </c>
      <c r="BH11" s="4">
        <v>1021</v>
      </c>
      <c r="BI11" s="4">
        <v>310</v>
      </c>
      <c r="BJ11" s="4">
        <f t="shared" si="19"/>
        <v>1331</v>
      </c>
      <c r="BK11" s="4">
        <f t="shared" si="8"/>
        <v>9350.9396709323591</v>
      </c>
      <c r="BL11" s="4">
        <f>BK11*1000000/'a1'!BB12</f>
        <v>9123.5088425063605</v>
      </c>
      <c r="BM11" s="4">
        <v>23160</v>
      </c>
      <c r="BN11" s="27">
        <f>L62/'a30-2'!K8*100</f>
        <v>2389.3967093235829</v>
      </c>
      <c r="BO11" s="4">
        <v>4260</v>
      </c>
      <c r="BP11" s="4">
        <v>214</v>
      </c>
      <c r="BQ11" s="4">
        <f t="shared" si="20"/>
        <v>4474</v>
      </c>
      <c r="BR11" s="4">
        <f t="shared" si="9"/>
        <v>25244.603290676416</v>
      </c>
      <c r="BS11" s="4">
        <f>BR11/'a1'!BH12*1000000</f>
        <v>10498.94293204647</v>
      </c>
      <c r="BT11" s="4">
        <v>23726</v>
      </c>
      <c r="BU11" s="27">
        <f>M62/'a30-2'!L8*100</f>
        <v>2083.0258302583024</v>
      </c>
      <c r="BV11" s="4">
        <v>3234</v>
      </c>
      <c r="BW11" s="4">
        <v>-46</v>
      </c>
      <c r="BX11" s="4">
        <f t="shared" si="21"/>
        <v>3188</v>
      </c>
      <c r="BY11" s="4">
        <f t="shared" si="10"/>
        <v>24830.974169741698</v>
      </c>
      <c r="BZ11" s="4">
        <f>BY11*1000000/'a1'!BN12</f>
        <v>8346.1784270143726</v>
      </c>
    </row>
    <row r="12" spans="1:78" ht="18.75" customHeight="1">
      <c r="A12" s="1">
        <v>1986</v>
      </c>
      <c r="B12" s="4">
        <v>220414</v>
      </c>
      <c r="C12" s="27">
        <f>C63/'a30-2'!B9*100</f>
        <v>18244.444444444445</v>
      </c>
      <c r="D12" s="4">
        <v>26969</v>
      </c>
      <c r="E12" s="4">
        <v>4439</v>
      </c>
      <c r="F12" s="4">
        <f t="shared" si="11"/>
        <v>31408</v>
      </c>
      <c r="G12" s="4">
        <f t="shared" si="0"/>
        <v>233577.55555555556</v>
      </c>
      <c r="H12" s="4">
        <f>G12*1000000/'a1'!F13</f>
        <v>8949.2363091134721</v>
      </c>
      <c r="I12" s="4">
        <v>4289</v>
      </c>
      <c r="J12" s="27">
        <f>D63/'a30-2'!C9*100</f>
        <v>543.72623574144484</v>
      </c>
      <c r="K12" s="4">
        <v>638</v>
      </c>
      <c r="L12" s="4">
        <v>-126</v>
      </c>
      <c r="M12" s="4">
        <f t="shared" si="12"/>
        <v>512</v>
      </c>
      <c r="N12" s="4">
        <f t="shared" si="1"/>
        <v>4257.2737642585553</v>
      </c>
      <c r="O12" s="4">
        <f>N12*1000000/'a1'!L13</f>
        <v>7387.1758480018525</v>
      </c>
      <c r="P12" s="4">
        <v>1002</v>
      </c>
      <c r="Q12" s="27">
        <f>E63/'a30-2'!D9*100</f>
        <v>101.14192495921696</v>
      </c>
      <c r="R12" s="4">
        <v>159</v>
      </c>
      <c r="S12" s="4">
        <v>39</v>
      </c>
      <c r="T12" s="4">
        <f t="shared" si="13"/>
        <v>198</v>
      </c>
      <c r="U12" s="4">
        <f t="shared" si="2"/>
        <v>1098.858075040783</v>
      </c>
      <c r="V12" s="4">
        <f>U12*1000000/'a1'!R13</f>
        <v>8555.6859061383329</v>
      </c>
      <c r="W12" s="4">
        <v>10017</v>
      </c>
      <c r="X12" s="27">
        <f>F63/'a30-2'!E9*100</f>
        <v>662.71186440677968</v>
      </c>
      <c r="Y12" s="4">
        <v>1259</v>
      </c>
      <c r="Z12" s="4">
        <v>267</v>
      </c>
      <c r="AA12" s="4">
        <f t="shared" si="14"/>
        <v>1526</v>
      </c>
      <c r="AB12" s="4">
        <f t="shared" si="3"/>
        <v>10880.28813559322</v>
      </c>
      <c r="AC12" s="4">
        <f>AB12*1000000/'a1'!X13</f>
        <v>12237.596698178266</v>
      </c>
      <c r="AD12" s="4">
        <v>5922</v>
      </c>
      <c r="AE12" s="27">
        <f>G63/'a30-2'!F9*100</f>
        <v>555.74324324324323</v>
      </c>
      <c r="AF12" s="4">
        <v>834</v>
      </c>
      <c r="AG12" s="4">
        <v>-276</v>
      </c>
      <c r="AH12" s="4">
        <f t="shared" si="15"/>
        <v>558</v>
      </c>
      <c r="AI12" s="4">
        <f t="shared" si="4"/>
        <v>5924.2567567567567</v>
      </c>
      <c r="AJ12" s="4">
        <f>AI12*1000000/'a1'!AD13</f>
        <v>8171.1744888847834</v>
      </c>
      <c r="AK12" s="4">
        <v>53987</v>
      </c>
      <c r="AL12" s="27">
        <f>H63/'a30-2'!G9*100</f>
        <v>3954.838709677419</v>
      </c>
      <c r="AM12" s="4">
        <v>5399</v>
      </c>
      <c r="AN12" s="4">
        <v>657</v>
      </c>
      <c r="AO12" s="4">
        <f t="shared" si="16"/>
        <v>6056</v>
      </c>
      <c r="AP12" s="4">
        <f t="shared" si="5"/>
        <v>56088.161290322583</v>
      </c>
      <c r="AQ12" s="4">
        <f>AP12*1000000/'a1'!AJ13</f>
        <v>8361.1717190116815</v>
      </c>
      <c r="AR12" s="4">
        <v>76295</v>
      </c>
      <c r="AS12" s="27">
        <f>I63/'a30-2'!H9*100</f>
        <v>5616.6134185303508</v>
      </c>
      <c r="AT12" s="4">
        <v>7553</v>
      </c>
      <c r="AU12" s="4">
        <v>163</v>
      </c>
      <c r="AV12" s="4">
        <f t="shared" si="17"/>
        <v>7716</v>
      </c>
      <c r="AW12" s="4">
        <f t="shared" si="6"/>
        <v>78394.386581469647</v>
      </c>
      <c r="AX12" s="4">
        <f>AW12/'a1'!AP13*1000000</f>
        <v>8306.8140760004626</v>
      </c>
      <c r="AY12" s="4">
        <v>9718</v>
      </c>
      <c r="AZ12" s="27">
        <f>J63/'a30-2'!I9*100</f>
        <v>827.58620689655174</v>
      </c>
      <c r="BA12" s="4">
        <v>1304</v>
      </c>
      <c r="BB12" s="4">
        <v>437</v>
      </c>
      <c r="BC12" s="4">
        <f t="shared" si="18"/>
        <v>1741</v>
      </c>
      <c r="BD12" s="4">
        <f t="shared" si="7"/>
        <v>10631.413793103447</v>
      </c>
      <c r="BE12" s="4">
        <f>BD12*1000000/'a1'!AV13</f>
        <v>9739.7227004333708</v>
      </c>
      <c r="BF12" s="4">
        <v>9045</v>
      </c>
      <c r="BG12" s="27">
        <f>K63/'a30-2'!J9*100</f>
        <v>947.265625</v>
      </c>
      <c r="BH12" s="4">
        <v>1153</v>
      </c>
      <c r="BI12" s="4">
        <v>971</v>
      </c>
      <c r="BJ12" s="4">
        <f t="shared" si="19"/>
        <v>2124</v>
      </c>
      <c r="BK12" s="4">
        <f t="shared" si="8"/>
        <v>10221.734375</v>
      </c>
      <c r="BL12" s="4">
        <f>BK12*1000000/'a1'!BB13</f>
        <v>9936.3910336856497</v>
      </c>
      <c r="BM12" s="4">
        <v>22818</v>
      </c>
      <c r="BN12" s="27">
        <f>L63/'a30-2'!K9*100</f>
        <v>2829.5687885010266</v>
      </c>
      <c r="BO12" s="4">
        <v>4374</v>
      </c>
      <c r="BP12" s="4">
        <v>1388</v>
      </c>
      <c r="BQ12" s="4">
        <f t="shared" si="20"/>
        <v>5762</v>
      </c>
      <c r="BR12" s="4">
        <f t="shared" si="9"/>
        <v>25750.431211498973</v>
      </c>
      <c r="BS12" s="4">
        <f>BR12/'a1'!BH13*1000000</f>
        <v>10584.123345718526</v>
      </c>
      <c r="BT12" s="4">
        <v>23941</v>
      </c>
      <c r="BU12" s="27">
        <f>M63/'a30-2'!L9*100</f>
        <v>2060.0706713780919</v>
      </c>
      <c r="BV12" s="4">
        <v>2924</v>
      </c>
      <c r="BW12" s="4">
        <v>-7</v>
      </c>
      <c r="BX12" s="4">
        <f t="shared" si="21"/>
        <v>2917</v>
      </c>
      <c r="BY12" s="4">
        <f t="shared" si="10"/>
        <v>24797.929328621907</v>
      </c>
      <c r="BZ12" s="4">
        <f>BY12*1000000/'a1'!BN13</f>
        <v>8256.0114370694264</v>
      </c>
    </row>
    <row r="13" spans="1:78" ht="18.75" customHeight="1">
      <c r="A13" s="1">
        <v>1987</v>
      </c>
      <c r="B13" s="4">
        <v>223566</v>
      </c>
      <c r="C13" s="27">
        <f>C64/'a30-2'!B10*100</f>
        <v>18463.295269168026</v>
      </c>
      <c r="D13" s="4">
        <v>27330</v>
      </c>
      <c r="E13" s="4">
        <v>3216</v>
      </c>
      <c r="F13" s="4">
        <f t="shared" si="11"/>
        <v>30546</v>
      </c>
      <c r="G13" s="4">
        <f t="shared" si="0"/>
        <v>235648.70473083196</v>
      </c>
      <c r="H13" s="4">
        <f>G13*1000000/'a1'!F14</f>
        <v>8910.3588295082591</v>
      </c>
      <c r="I13" s="4">
        <v>4400</v>
      </c>
      <c r="J13" s="27">
        <f>D64/'a30-2'!C10*100</f>
        <v>560.43956043956041</v>
      </c>
      <c r="K13" s="4">
        <v>587</v>
      </c>
      <c r="L13" s="4">
        <v>139</v>
      </c>
      <c r="M13" s="4">
        <f t="shared" si="12"/>
        <v>726</v>
      </c>
      <c r="N13" s="4">
        <f t="shared" si="1"/>
        <v>4565.5604395604396</v>
      </c>
      <c r="O13" s="4">
        <f>N13*1000000/'a1'!L14</f>
        <v>7936.764769541237</v>
      </c>
      <c r="P13" s="4">
        <v>1048</v>
      </c>
      <c r="Q13" s="27">
        <f>E64/'a30-2'!D10*100</f>
        <v>104.10094637223975</v>
      </c>
      <c r="R13" s="4">
        <v>129</v>
      </c>
      <c r="S13" s="4">
        <v>-30</v>
      </c>
      <c r="T13" s="4">
        <f t="shared" si="13"/>
        <v>99</v>
      </c>
      <c r="U13" s="4">
        <f t="shared" si="2"/>
        <v>1042.8990536277602</v>
      </c>
      <c r="V13" s="4">
        <f>U13*1000000/'a1'!R14</f>
        <v>8107.0502687926883</v>
      </c>
      <c r="W13" s="4">
        <v>9962</v>
      </c>
      <c r="X13" s="27">
        <f>F64/'a30-2'!E10*100</f>
        <v>673.73572593800986</v>
      </c>
      <c r="Y13" s="4">
        <v>1288</v>
      </c>
      <c r="Z13" s="4">
        <v>368</v>
      </c>
      <c r="AA13" s="4">
        <f t="shared" si="14"/>
        <v>1656</v>
      </c>
      <c r="AB13" s="4">
        <f t="shared" si="3"/>
        <v>10944.26427406199</v>
      </c>
      <c r="AC13" s="4">
        <f>AB13*1000000/'a1'!X14</f>
        <v>12247.303928198771</v>
      </c>
      <c r="AD13" s="4">
        <v>6124</v>
      </c>
      <c r="AE13" s="27">
        <f>G64/'a30-2'!F10*100</f>
        <v>567.04361873990308</v>
      </c>
      <c r="AF13" s="4">
        <v>875</v>
      </c>
      <c r="AG13" s="4">
        <v>359</v>
      </c>
      <c r="AH13" s="4">
        <f t="shared" si="15"/>
        <v>1234</v>
      </c>
      <c r="AI13" s="4">
        <f t="shared" si="4"/>
        <v>6790.9563812600973</v>
      </c>
      <c r="AJ13" s="4">
        <f>AI13*1000000/'a1'!AD14</f>
        <v>9331.2104699026295</v>
      </c>
      <c r="AK13" s="4">
        <v>53707</v>
      </c>
      <c r="AL13" s="27">
        <f>H64/'a30-2'!G10*100</f>
        <v>4024.5398773006132</v>
      </c>
      <c r="AM13" s="4">
        <v>5219</v>
      </c>
      <c r="AN13" s="4">
        <v>1880</v>
      </c>
      <c r="AO13" s="4">
        <f t="shared" si="16"/>
        <v>7099</v>
      </c>
      <c r="AP13" s="4">
        <f t="shared" si="5"/>
        <v>56781.460122699384</v>
      </c>
      <c r="AQ13" s="4">
        <f>AP13*1000000/'a1'!AJ14</f>
        <v>8372.3966501099658</v>
      </c>
      <c r="AR13" s="4">
        <v>78290</v>
      </c>
      <c r="AS13" s="27">
        <f>I64/'a30-2'!H10*100</f>
        <v>5859.3040847201219</v>
      </c>
      <c r="AT13" s="4">
        <v>8388</v>
      </c>
      <c r="AU13" s="4">
        <v>346</v>
      </c>
      <c r="AV13" s="4">
        <f t="shared" si="17"/>
        <v>8734</v>
      </c>
      <c r="AW13" s="4">
        <f t="shared" si="6"/>
        <v>81164.695915279881</v>
      </c>
      <c r="AX13" s="4">
        <f>AW13/'a1'!AP14*1000000</f>
        <v>8421.3694843952617</v>
      </c>
      <c r="AY13" s="4">
        <v>9945</v>
      </c>
      <c r="AZ13" s="27">
        <f>J64/'a30-2'!I10*100</f>
        <v>821.89542483660125</v>
      </c>
      <c r="BA13" s="4">
        <v>1153</v>
      </c>
      <c r="BB13" s="4">
        <v>-180</v>
      </c>
      <c r="BC13" s="4">
        <f t="shared" si="18"/>
        <v>973</v>
      </c>
      <c r="BD13" s="4">
        <f t="shared" si="7"/>
        <v>10096.104575163399</v>
      </c>
      <c r="BE13" s="4">
        <f>BD13*1000000/'a1'!AV14</f>
        <v>9191.8725015667715</v>
      </c>
      <c r="BF13" s="4">
        <v>8906</v>
      </c>
      <c r="BG13" s="27">
        <f>K64/'a30-2'!J10*100</f>
        <v>973.23135755258136</v>
      </c>
      <c r="BH13" s="4">
        <v>1135</v>
      </c>
      <c r="BI13" s="4">
        <v>-213</v>
      </c>
      <c r="BJ13" s="4">
        <f t="shared" si="19"/>
        <v>922</v>
      </c>
      <c r="BK13" s="4">
        <f t="shared" si="8"/>
        <v>8854.7686424474196</v>
      </c>
      <c r="BL13" s="4">
        <f>BK13*1000000/'a1'!BB14</f>
        <v>8573.564306750317</v>
      </c>
      <c r="BM13" s="4">
        <v>23428</v>
      </c>
      <c r="BN13" s="27">
        <f>L64/'a30-2'!K10*100</f>
        <v>2785.4251012145751</v>
      </c>
      <c r="BO13" s="4">
        <v>3996</v>
      </c>
      <c r="BP13" s="4">
        <v>-123</v>
      </c>
      <c r="BQ13" s="4">
        <f t="shared" si="20"/>
        <v>3873</v>
      </c>
      <c r="BR13" s="4">
        <f t="shared" si="9"/>
        <v>24515.574898785424</v>
      </c>
      <c r="BS13" s="4">
        <f>BR13/'a1'!BH14*1000000</f>
        <v>10043.756772170587</v>
      </c>
      <c r="BT13" s="4">
        <v>24223</v>
      </c>
      <c r="BU13" s="27">
        <f>M64/'a30-2'!L10*100</f>
        <v>1960.9507640067911</v>
      </c>
      <c r="BV13" s="4">
        <v>3120</v>
      </c>
      <c r="BW13" s="4">
        <v>355</v>
      </c>
      <c r="BX13" s="4">
        <f t="shared" si="21"/>
        <v>3475</v>
      </c>
      <c r="BY13" s="4">
        <f t="shared" si="10"/>
        <v>25737.04923599321</v>
      </c>
      <c r="BZ13" s="4">
        <f>BY13*1000000/'a1'!BN14</f>
        <v>8442.1107027315393</v>
      </c>
    </row>
    <row r="14" spans="1:78" ht="18.75" customHeight="1">
      <c r="A14" s="1">
        <v>1988</v>
      </c>
      <c r="B14" s="4">
        <v>230095</v>
      </c>
      <c r="C14" s="27">
        <f>C65/'a30-2'!B11*100</f>
        <v>19040.625</v>
      </c>
      <c r="D14" s="4">
        <v>28968</v>
      </c>
      <c r="E14" s="4">
        <v>6573</v>
      </c>
      <c r="F14" s="4">
        <f t="shared" si="11"/>
        <v>35541</v>
      </c>
      <c r="G14" s="4">
        <f t="shared" si="0"/>
        <v>246595.375</v>
      </c>
      <c r="H14" s="4">
        <f>G14*1000000/'a1'!F15</f>
        <v>9204.1543614158491</v>
      </c>
      <c r="I14" s="4">
        <v>4640</v>
      </c>
      <c r="J14" s="27">
        <f>D65/'a30-2'!C11*100</f>
        <v>567.32495511669651</v>
      </c>
      <c r="K14" s="4">
        <v>647</v>
      </c>
      <c r="L14" s="4">
        <v>149</v>
      </c>
      <c r="M14" s="4">
        <f t="shared" si="12"/>
        <v>796</v>
      </c>
      <c r="N14" s="4">
        <f t="shared" si="1"/>
        <v>4868.6750448833036</v>
      </c>
      <c r="O14" s="4">
        <f>N14*1000000/'a1'!L15</f>
        <v>8467.5260180028308</v>
      </c>
      <c r="P14" s="4">
        <v>1114</v>
      </c>
      <c r="Q14" s="27">
        <f>E65/'a30-2'!D11*100</f>
        <v>103.39734121122599</v>
      </c>
      <c r="R14" s="4">
        <v>171</v>
      </c>
      <c r="S14" s="4">
        <v>60</v>
      </c>
      <c r="T14" s="4">
        <f t="shared" si="13"/>
        <v>231</v>
      </c>
      <c r="U14" s="4">
        <f t="shared" si="2"/>
        <v>1241.6026587887741</v>
      </c>
      <c r="V14" s="4">
        <f>U14*1000000/'a1'!R15</f>
        <v>9603.3124147357776</v>
      </c>
      <c r="W14" s="4">
        <v>10257</v>
      </c>
      <c r="X14" s="27">
        <f>F65/'a30-2'!E11*100</f>
        <v>682.31611893583727</v>
      </c>
      <c r="Y14" s="4">
        <v>1455</v>
      </c>
      <c r="Z14" s="4">
        <v>511</v>
      </c>
      <c r="AA14" s="4">
        <f t="shared" si="14"/>
        <v>1966</v>
      </c>
      <c r="AB14" s="4">
        <f t="shared" si="3"/>
        <v>11540.683881064162</v>
      </c>
      <c r="AC14" s="4">
        <f>AB14*1000000/'a1'!X15</f>
        <v>12862.770928142343</v>
      </c>
      <c r="AD14" s="4">
        <v>6440</v>
      </c>
      <c r="AE14" s="27">
        <f>G65/'a30-2'!F11*100</f>
        <v>559.45121951219517</v>
      </c>
      <c r="AF14" s="4">
        <v>807</v>
      </c>
      <c r="AG14" s="4">
        <v>180</v>
      </c>
      <c r="AH14" s="4">
        <f t="shared" si="15"/>
        <v>987</v>
      </c>
      <c r="AI14" s="4">
        <f t="shared" si="4"/>
        <v>6867.5487804878048</v>
      </c>
      <c r="AJ14" s="4">
        <f>AI14*1000000/'a1'!AD15</f>
        <v>9403.1056118209308</v>
      </c>
      <c r="AK14" s="4">
        <v>55011</v>
      </c>
      <c r="AL14" s="27">
        <f>H65/'a30-2'!G11*100</f>
        <v>4076.0233918128647</v>
      </c>
      <c r="AM14" s="4">
        <v>5528</v>
      </c>
      <c r="AN14" s="4">
        <v>1955</v>
      </c>
      <c r="AO14" s="4">
        <f t="shared" si="16"/>
        <v>7483</v>
      </c>
      <c r="AP14" s="4">
        <f t="shared" si="5"/>
        <v>58417.976608187135</v>
      </c>
      <c r="AQ14" s="4">
        <f>AP14*1000000/'a1'!AJ15</f>
        <v>8544.2911653894098</v>
      </c>
      <c r="AR14" s="4">
        <v>80635</v>
      </c>
      <c r="AS14" s="27">
        <f>I65/'a30-2'!H11*100</f>
        <v>6058.7392550143268</v>
      </c>
      <c r="AT14" s="4">
        <v>9937</v>
      </c>
      <c r="AU14" s="4">
        <v>2807</v>
      </c>
      <c r="AV14" s="4">
        <f t="shared" si="17"/>
        <v>12744</v>
      </c>
      <c r="AW14" s="4">
        <f t="shared" si="6"/>
        <v>87320.260744985673</v>
      </c>
      <c r="AX14" s="4">
        <f>AW14/'a1'!AP15*1000000</f>
        <v>8875.254938699296</v>
      </c>
      <c r="AY14" s="4">
        <v>9935</v>
      </c>
      <c r="AZ14" s="27">
        <f>J65/'a30-2'!I11*100</f>
        <v>819.27710843373484</v>
      </c>
      <c r="BA14" s="4">
        <v>1195</v>
      </c>
      <c r="BB14" s="4">
        <v>-438</v>
      </c>
      <c r="BC14" s="4">
        <f t="shared" si="18"/>
        <v>757</v>
      </c>
      <c r="BD14" s="4">
        <f t="shared" si="7"/>
        <v>9872.7228915662654</v>
      </c>
      <c r="BE14" s="4">
        <f>BD14*1000000/'a1'!AV15</f>
        <v>8957.6781528920383</v>
      </c>
      <c r="BF14" s="4">
        <v>8909</v>
      </c>
      <c r="BG14" s="27">
        <f>K65/'a30-2'!J11*100</f>
        <v>937.61140819964339</v>
      </c>
      <c r="BH14" s="4">
        <v>1075</v>
      </c>
      <c r="BI14" s="4">
        <v>-1304</v>
      </c>
      <c r="BJ14" s="4">
        <f t="shared" si="19"/>
        <v>-229</v>
      </c>
      <c r="BK14" s="4">
        <f t="shared" si="8"/>
        <v>7742.3885918003562</v>
      </c>
      <c r="BL14" s="4">
        <f>BK14*1000000/'a1'!BB15</f>
        <v>7529.8583401496326</v>
      </c>
      <c r="BM14" s="4">
        <v>23908</v>
      </c>
      <c r="BN14" s="27">
        <f>L65/'a30-2'!K11*100</f>
        <v>2954.8254620123203</v>
      </c>
      <c r="BO14" s="4">
        <v>3768</v>
      </c>
      <c r="BP14" s="4">
        <v>631</v>
      </c>
      <c r="BQ14" s="4">
        <f t="shared" si="20"/>
        <v>4399</v>
      </c>
      <c r="BR14" s="4">
        <f t="shared" si="9"/>
        <v>25352.174537987681</v>
      </c>
      <c r="BS14" s="4">
        <f>BR14/'a1'!BH15*1000000</f>
        <v>10319.966644327389</v>
      </c>
      <c r="BT14" s="4">
        <v>25380</v>
      </c>
      <c r="BU14" s="27">
        <f>M65/'a30-2'!L11*100</f>
        <v>2121.3592233009708</v>
      </c>
      <c r="BV14" s="4">
        <v>2880</v>
      </c>
      <c r="BW14" s="4">
        <v>1006</v>
      </c>
      <c r="BX14" s="4">
        <f t="shared" si="21"/>
        <v>3886</v>
      </c>
      <c r="BY14" s="4">
        <f t="shared" si="10"/>
        <v>27144.640776699031</v>
      </c>
      <c r="BZ14" s="4">
        <f>BY14*1000000/'a1'!BN15</f>
        <v>8714.8390443758071</v>
      </c>
    </row>
    <row r="15" spans="1:78" ht="18.75" customHeight="1">
      <c r="A15" s="1">
        <v>1989</v>
      </c>
      <c r="B15" s="4">
        <v>235757</v>
      </c>
      <c r="C15" s="27">
        <f>C66/'a30-2'!B12*100</f>
        <v>19664.679582712371</v>
      </c>
      <c r="D15" s="4">
        <v>30946</v>
      </c>
      <c r="E15" s="4">
        <v>6242</v>
      </c>
      <c r="F15" s="4">
        <f>D15+E15</f>
        <v>37188</v>
      </c>
      <c r="G15" s="4">
        <f>B15-C15+F15</f>
        <v>253280.32041728764</v>
      </c>
      <c r="H15" s="4">
        <f>G15*1000000/'a1'!F16</f>
        <v>9285.5649065513862</v>
      </c>
      <c r="I15" s="4">
        <v>4749</v>
      </c>
      <c r="J15" s="27">
        <f>D66/'a30-2'!C12*100</f>
        <v>580.98591549295782</v>
      </c>
      <c r="K15" s="4">
        <v>723</v>
      </c>
      <c r="L15" s="4">
        <v>18</v>
      </c>
      <c r="M15" s="4">
        <f t="shared" si="12"/>
        <v>741</v>
      </c>
      <c r="N15" s="4">
        <f t="shared" si="1"/>
        <v>4909.0140845070418</v>
      </c>
      <c r="O15" s="4">
        <f>N15*1000000/'a1'!L16</f>
        <v>8514.4489984529409</v>
      </c>
      <c r="P15" s="4">
        <v>1140</v>
      </c>
      <c r="Q15" s="27">
        <f>E66/'a30-2'!D12*100</f>
        <v>105.93220338983052</v>
      </c>
      <c r="R15" s="4">
        <v>157</v>
      </c>
      <c r="S15" s="4">
        <v>19</v>
      </c>
      <c r="T15" s="4">
        <f t="shared" si="13"/>
        <v>176</v>
      </c>
      <c r="U15" s="4">
        <f t="shared" si="2"/>
        <v>1210.0677966101696</v>
      </c>
      <c r="V15" s="4">
        <f>U15*1000000/'a1'!R16</f>
        <v>9297.2716465250105</v>
      </c>
      <c r="W15" s="4">
        <v>9901</v>
      </c>
      <c r="X15" s="27">
        <f>F66/'a30-2'!E12*100</f>
        <v>682.63473053892221</v>
      </c>
      <c r="Y15" s="4">
        <v>1803</v>
      </c>
      <c r="Z15" s="4">
        <v>443</v>
      </c>
      <c r="AA15" s="4">
        <f t="shared" si="14"/>
        <v>2246</v>
      </c>
      <c r="AB15" s="4">
        <f t="shared" si="3"/>
        <v>11464.365269461077</v>
      </c>
      <c r="AC15" s="4">
        <f>AB15*1000000/'a1'!X16</f>
        <v>12684.050922077087</v>
      </c>
      <c r="AD15" s="4">
        <v>6460</v>
      </c>
      <c r="AE15" s="27">
        <f>G66/'a30-2'!F12*100</f>
        <v>575.18248175182475</v>
      </c>
      <c r="AF15" s="4">
        <v>820</v>
      </c>
      <c r="AG15" s="4">
        <v>434</v>
      </c>
      <c r="AH15" s="4">
        <f t="shared" si="15"/>
        <v>1254</v>
      </c>
      <c r="AI15" s="4">
        <f t="shared" si="4"/>
        <v>7138.8175182481755</v>
      </c>
      <c r="AJ15" s="4">
        <f>AI15*1000000/'a1'!AD16</f>
        <v>9710.9725208067921</v>
      </c>
      <c r="AK15" s="4">
        <v>56168</v>
      </c>
      <c r="AL15" s="27">
        <f>H66/'a30-2'!G12*100</f>
        <v>4191.6083916083917</v>
      </c>
      <c r="AM15" s="4">
        <v>6090</v>
      </c>
      <c r="AN15" s="4">
        <v>785</v>
      </c>
      <c r="AO15" s="4">
        <f t="shared" si="16"/>
        <v>6875</v>
      </c>
      <c r="AP15" s="4">
        <f t="shared" si="5"/>
        <v>58851.391608391612</v>
      </c>
      <c r="AQ15" s="4">
        <f>AP15*1000000/'a1'!AJ16</f>
        <v>8498.2388207685999</v>
      </c>
      <c r="AR15" s="4">
        <v>83705</v>
      </c>
      <c r="AS15" s="27">
        <f>I66/'a30-2'!H12*100</f>
        <v>6286.1035422343321</v>
      </c>
      <c r="AT15" s="4">
        <v>10141</v>
      </c>
      <c r="AU15" s="4">
        <v>2012</v>
      </c>
      <c r="AV15" s="4">
        <f t="shared" si="17"/>
        <v>12153</v>
      </c>
      <c r="AW15" s="4">
        <f t="shared" si="6"/>
        <v>89571.896457765673</v>
      </c>
      <c r="AX15" s="4">
        <f>AW15/'a1'!AP16*1000000</f>
        <v>8865.6035285251382</v>
      </c>
      <c r="AY15" s="4">
        <v>10127</v>
      </c>
      <c r="AZ15" s="27">
        <f>J66/'a30-2'!I12*100</f>
        <v>843.02325581395348</v>
      </c>
      <c r="BA15" s="4">
        <v>1109</v>
      </c>
      <c r="BB15" s="4">
        <v>315</v>
      </c>
      <c r="BC15" s="4">
        <f t="shared" si="18"/>
        <v>1424</v>
      </c>
      <c r="BD15" s="4">
        <f t="shared" si="7"/>
        <v>10707.976744186046</v>
      </c>
      <c r="BE15" s="4">
        <f>BD15*1000000/'a1'!AV16</f>
        <v>9701.0820373639654</v>
      </c>
      <c r="BF15" s="4">
        <v>9019</v>
      </c>
      <c r="BG15" s="27">
        <f>K66/'a30-2'!J12*100</f>
        <v>967.29776247848531</v>
      </c>
      <c r="BH15" s="4">
        <v>1178</v>
      </c>
      <c r="BI15" s="4">
        <v>605</v>
      </c>
      <c r="BJ15" s="4">
        <f t="shared" si="19"/>
        <v>1783</v>
      </c>
      <c r="BK15" s="4">
        <f t="shared" si="8"/>
        <v>9834.7022375215147</v>
      </c>
      <c r="BL15" s="4">
        <f>BK15*1000000/'a1'!BB16</f>
        <v>9647.1708827320854</v>
      </c>
      <c r="BM15" s="4">
        <v>24559</v>
      </c>
      <c r="BN15" s="27">
        <f>L66/'a30-2'!K12*100</f>
        <v>3118.3431952662718</v>
      </c>
      <c r="BO15" s="4">
        <v>3614</v>
      </c>
      <c r="BP15" s="4">
        <v>90</v>
      </c>
      <c r="BQ15" s="4">
        <f t="shared" si="20"/>
        <v>3704</v>
      </c>
      <c r="BR15" s="4">
        <f t="shared" si="9"/>
        <v>25144.656804733728</v>
      </c>
      <c r="BS15" s="4">
        <f>BR15/'a1'!BH16*1000000</f>
        <v>10064.606007918796</v>
      </c>
      <c r="BT15" s="4">
        <v>25702</v>
      </c>
      <c r="BU15" s="27">
        <f>M66/'a30-2'!L12*100</f>
        <v>2183.7672281776418</v>
      </c>
      <c r="BV15" s="4">
        <v>3680</v>
      </c>
      <c r="BW15" s="4">
        <v>890</v>
      </c>
      <c r="BX15" s="4">
        <f t="shared" si="21"/>
        <v>4570</v>
      </c>
      <c r="BY15" s="4">
        <f t="shared" si="10"/>
        <v>28088.232771822357</v>
      </c>
      <c r="BZ15" s="4">
        <f>BY15*1000000/'a1'!BN16</f>
        <v>8786.5652415588938</v>
      </c>
    </row>
    <row r="16" spans="1:78" ht="18.75" customHeight="1">
      <c r="A16" s="1">
        <v>1990</v>
      </c>
      <c r="B16" s="4">
        <v>243481</v>
      </c>
      <c r="C16" s="27">
        <f>C67/'a30-2'!B13*100</f>
        <v>20461.760461760463</v>
      </c>
      <c r="D16" s="4">
        <v>32846</v>
      </c>
      <c r="E16" s="4">
        <v>-2975</v>
      </c>
      <c r="F16" s="4">
        <f t="shared" si="11"/>
        <v>29871</v>
      </c>
      <c r="G16" s="4">
        <f t="shared" si="0"/>
        <v>252890.23953823955</v>
      </c>
      <c r="H16" s="4">
        <f>G16*1000000/'a1'!F17</f>
        <v>9132.5332869396534</v>
      </c>
      <c r="I16" s="4">
        <v>4862</v>
      </c>
      <c r="J16" s="27">
        <f>D67/'a30-2'!C13*100</f>
        <v>605.85197934595521</v>
      </c>
      <c r="K16" s="4">
        <v>727</v>
      </c>
      <c r="L16" s="4">
        <v>63</v>
      </c>
      <c r="M16" s="4">
        <f t="shared" si="12"/>
        <v>790</v>
      </c>
      <c r="N16" s="4">
        <f t="shared" si="1"/>
        <v>5046.1480206540446</v>
      </c>
      <c r="O16" s="4">
        <f>N16*1000000/'a1'!L17</f>
        <v>8739.9163456479127</v>
      </c>
      <c r="P16" s="4">
        <v>1147</v>
      </c>
      <c r="Q16" s="27">
        <f>E67/'a30-2'!D13*100</f>
        <v>108.40108401084012</v>
      </c>
      <c r="R16" s="4">
        <v>148</v>
      </c>
      <c r="S16" s="4">
        <v>-5</v>
      </c>
      <c r="T16" s="4">
        <f t="shared" si="13"/>
        <v>143</v>
      </c>
      <c r="U16" s="4">
        <f t="shared" si="2"/>
        <v>1181.5989159891599</v>
      </c>
      <c r="V16" s="4">
        <f>U16*1000000/'a1'!R17</f>
        <v>9061.063433553878</v>
      </c>
      <c r="W16" s="4">
        <v>10112</v>
      </c>
      <c r="X16" s="27">
        <f>F67/'a30-2'!E13*100</f>
        <v>693.40974212034382</v>
      </c>
      <c r="Y16" s="4">
        <v>1550</v>
      </c>
      <c r="Z16" s="4">
        <v>284</v>
      </c>
      <c r="AA16" s="4">
        <f t="shared" si="14"/>
        <v>1834</v>
      </c>
      <c r="AB16" s="4">
        <f t="shared" si="3"/>
        <v>11252.590257879656</v>
      </c>
      <c r="AC16" s="4">
        <f>AB16*1000000/'a1'!X17</f>
        <v>12359.358447494325</v>
      </c>
      <c r="AD16" s="4">
        <v>6732</v>
      </c>
      <c r="AE16" s="27">
        <f>G67/'a30-2'!F13*100</f>
        <v>590.97320169252464</v>
      </c>
      <c r="AF16" s="4">
        <v>967</v>
      </c>
      <c r="AG16" s="4">
        <v>-237</v>
      </c>
      <c r="AH16" s="4">
        <f t="shared" si="15"/>
        <v>730</v>
      </c>
      <c r="AI16" s="4">
        <f t="shared" si="4"/>
        <v>6871.0267983074755</v>
      </c>
      <c r="AJ16" s="4">
        <f>AI16*1000000/'a1'!AD17</f>
        <v>9283.2143471207091</v>
      </c>
      <c r="AK16" s="4">
        <v>57592</v>
      </c>
      <c r="AL16" s="27">
        <f>H67/'a30-2'!G13*100</f>
        <v>4419.2672998643147</v>
      </c>
      <c r="AM16" s="4">
        <v>6417</v>
      </c>
      <c r="AN16" s="4">
        <v>-1338</v>
      </c>
      <c r="AO16" s="4">
        <f t="shared" si="16"/>
        <v>5079</v>
      </c>
      <c r="AP16" s="4">
        <f t="shared" si="5"/>
        <v>58251.732700135683</v>
      </c>
      <c r="AQ16" s="4">
        <f>AP16*1000000/'a1'!AJ17</f>
        <v>8325.2607194205739</v>
      </c>
      <c r="AR16" s="4">
        <v>87234</v>
      </c>
      <c r="AS16" s="27">
        <f>I67/'a30-2'!H13*100</f>
        <v>6419.5250659630601</v>
      </c>
      <c r="AT16" s="4">
        <v>11486</v>
      </c>
      <c r="AU16" s="4">
        <v>-3579</v>
      </c>
      <c r="AV16" s="4">
        <f t="shared" si="17"/>
        <v>7907</v>
      </c>
      <c r="AW16" s="4">
        <f t="shared" si="6"/>
        <v>88721.474934036945</v>
      </c>
      <c r="AX16" s="4">
        <f>AW16/'a1'!AP17*1000000</f>
        <v>8617.2224774099795</v>
      </c>
      <c r="AY16" s="4">
        <v>10306</v>
      </c>
      <c r="AZ16" s="27">
        <f>J67/'a30-2'!I13*100</f>
        <v>867.62589928057548</v>
      </c>
      <c r="BA16" s="4">
        <v>1198</v>
      </c>
      <c r="BB16" s="4">
        <v>238</v>
      </c>
      <c r="BC16" s="4">
        <f t="shared" si="18"/>
        <v>1436</v>
      </c>
      <c r="BD16" s="4">
        <f t="shared" si="7"/>
        <v>10874.374100719424</v>
      </c>
      <c r="BE16" s="4">
        <f>BD16*1000000/'a1'!AV17</f>
        <v>9837.3145622522316</v>
      </c>
      <c r="BF16" s="4">
        <v>9287</v>
      </c>
      <c r="BG16" s="27">
        <f>K67/'a30-2'!J13*100</f>
        <v>1027.5862068965519</v>
      </c>
      <c r="BH16" s="4">
        <v>1153</v>
      </c>
      <c r="BI16" s="4">
        <v>828</v>
      </c>
      <c r="BJ16" s="4">
        <f t="shared" si="19"/>
        <v>1981</v>
      </c>
      <c r="BK16" s="4">
        <f t="shared" si="8"/>
        <v>10240.413793103447</v>
      </c>
      <c r="BL16" s="4">
        <f>BK16*1000000/'a1'!BB17</f>
        <v>10161.892847074105</v>
      </c>
      <c r="BM16" s="4">
        <v>25230</v>
      </c>
      <c r="BN16" s="27">
        <f>L67/'a30-2'!K13*100</f>
        <v>3147.8743068391864</v>
      </c>
      <c r="BO16" s="4">
        <v>4043</v>
      </c>
      <c r="BP16" s="4">
        <v>-109</v>
      </c>
      <c r="BQ16" s="4">
        <f t="shared" si="20"/>
        <v>3934</v>
      </c>
      <c r="BR16" s="4">
        <f t="shared" si="9"/>
        <v>26016.125693160815</v>
      </c>
      <c r="BS16" s="4">
        <f>BR16/'a1'!BH17*1000000</f>
        <v>10211.260000110218</v>
      </c>
      <c r="BT16" s="4">
        <v>26636</v>
      </c>
      <c r="BU16" s="27">
        <f>M67/'a30-2'!L13*100</f>
        <v>2401.4814814814818</v>
      </c>
      <c r="BV16" s="4">
        <v>3672</v>
      </c>
      <c r="BW16" s="4">
        <v>1274</v>
      </c>
      <c r="BX16" s="4">
        <f t="shared" si="21"/>
        <v>4946</v>
      </c>
      <c r="BY16" s="4">
        <f t="shared" si="10"/>
        <v>29180.518518518518</v>
      </c>
      <c r="BZ16" s="4">
        <f>BY16*1000000/'a1'!BN17</f>
        <v>8863.7711542893048</v>
      </c>
    </row>
    <row r="17" spans="1:78" ht="18.75" customHeight="1">
      <c r="A17" s="1">
        <v>1991</v>
      </c>
      <c r="B17" s="4">
        <v>249217</v>
      </c>
      <c r="C17" s="27">
        <f>C68/'a30-2'!B14*100</f>
        <v>19930.069930069931</v>
      </c>
      <c r="D17" s="4">
        <v>34306</v>
      </c>
      <c r="E17" s="4">
        <v>-8699</v>
      </c>
      <c r="F17" s="4">
        <f t="shared" si="11"/>
        <v>25607</v>
      </c>
      <c r="G17" s="4">
        <f t="shared" si="0"/>
        <v>254893.93006993007</v>
      </c>
      <c r="H17" s="4">
        <f>G17*1000000/'a1'!F18</f>
        <v>9091.2048993784047</v>
      </c>
      <c r="I17" s="4">
        <v>4879</v>
      </c>
      <c r="J17" s="27">
        <f>D68/'a30-2'!C14*100</f>
        <v>577.11442786069654</v>
      </c>
      <c r="K17" s="4">
        <v>640</v>
      </c>
      <c r="L17" s="4">
        <v>-77</v>
      </c>
      <c r="M17" s="4">
        <f t="shared" si="12"/>
        <v>563</v>
      </c>
      <c r="N17" s="4">
        <f t="shared" si="1"/>
        <v>4864.8855721393038</v>
      </c>
      <c r="O17" s="4">
        <f>N17*1000000/'a1'!L18</f>
        <v>8392.8852401462009</v>
      </c>
      <c r="P17" s="4">
        <v>1099</v>
      </c>
      <c r="Q17" s="27">
        <f>E68/'a30-2'!D14*100</f>
        <v>104.43864229765015</v>
      </c>
      <c r="R17" s="4">
        <v>176</v>
      </c>
      <c r="S17" s="4">
        <v>-28</v>
      </c>
      <c r="T17" s="4">
        <f t="shared" si="13"/>
        <v>148</v>
      </c>
      <c r="U17" s="4">
        <f t="shared" si="2"/>
        <v>1142.5613577023498</v>
      </c>
      <c r="V17" s="4">
        <f>U17*1000000/'a1'!R18</f>
        <v>8764.0570818396245</v>
      </c>
      <c r="W17" s="4">
        <v>10086</v>
      </c>
      <c r="X17" s="27">
        <f>F68/'a30-2'!E14*100</f>
        <v>663.02864938608468</v>
      </c>
      <c r="Y17" s="4">
        <v>1444</v>
      </c>
      <c r="Z17" s="4">
        <v>-41</v>
      </c>
      <c r="AA17" s="4">
        <f t="shared" si="14"/>
        <v>1403</v>
      </c>
      <c r="AB17" s="4">
        <f t="shared" si="3"/>
        <v>10825.971350613916</v>
      </c>
      <c r="AC17" s="4">
        <f>AB17*1000000/'a1'!X18</f>
        <v>11832.063545993271</v>
      </c>
      <c r="AD17" s="4">
        <v>6795</v>
      </c>
      <c r="AE17" s="27">
        <f>G68/'a30-2'!F14*100</f>
        <v>586.92628650904032</v>
      </c>
      <c r="AF17" s="4">
        <v>956</v>
      </c>
      <c r="AG17" s="4">
        <v>-35</v>
      </c>
      <c r="AH17" s="4">
        <f t="shared" si="15"/>
        <v>921</v>
      </c>
      <c r="AI17" s="4">
        <f t="shared" si="4"/>
        <v>7129.0737134909596</v>
      </c>
      <c r="AJ17" s="4">
        <f>AI17*1000000/'a1'!AD18</f>
        <v>9561.9491118718488</v>
      </c>
      <c r="AK17" s="4">
        <v>58753</v>
      </c>
      <c r="AL17" s="27">
        <f>H68/'a30-2'!G14*100</f>
        <v>4240.5228758169933</v>
      </c>
      <c r="AM17" s="4">
        <v>6750</v>
      </c>
      <c r="AN17" s="4">
        <v>-2504</v>
      </c>
      <c r="AO17" s="4">
        <f t="shared" si="16"/>
        <v>4246</v>
      </c>
      <c r="AP17" s="4">
        <f t="shared" si="5"/>
        <v>58758.477124183009</v>
      </c>
      <c r="AQ17" s="4">
        <f>AP17*1000000/'a1'!AJ18</f>
        <v>8314.0207686371341</v>
      </c>
      <c r="AR17" s="4">
        <v>90296</v>
      </c>
      <c r="AS17" s="27">
        <f>I68/'a30-2'!H14*100</f>
        <v>6279.5425667090212</v>
      </c>
      <c r="AT17" s="4">
        <v>12762</v>
      </c>
      <c r="AU17" s="4">
        <v>-5406</v>
      </c>
      <c r="AV17" s="4">
        <f t="shared" si="17"/>
        <v>7356</v>
      </c>
      <c r="AW17" s="4">
        <f t="shared" si="6"/>
        <v>91372.457433290983</v>
      </c>
      <c r="AX17" s="4">
        <f>AW17/'a1'!AP18*1000000</f>
        <v>8759.4372017194182</v>
      </c>
      <c r="AY17" s="4">
        <v>10429</v>
      </c>
      <c r="AZ17" s="27">
        <f>J68/'a30-2'!I14*100</f>
        <v>848.73949579831935</v>
      </c>
      <c r="BA17" s="4">
        <v>1273</v>
      </c>
      <c r="BB17" s="4">
        <v>-406</v>
      </c>
      <c r="BC17" s="4">
        <f t="shared" si="18"/>
        <v>867</v>
      </c>
      <c r="BD17" s="4">
        <f t="shared" si="7"/>
        <v>10447.26050420168</v>
      </c>
      <c r="BE17" s="4">
        <f>BD17*1000000/'a1'!AV18</f>
        <v>9415.3053739907937</v>
      </c>
      <c r="BF17" s="4">
        <v>9193</v>
      </c>
      <c r="BG17" s="27">
        <f>K68/'a30-2'!J14*100</f>
        <v>1029.3609671848014</v>
      </c>
      <c r="BH17" s="4">
        <v>1021</v>
      </c>
      <c r="BI17" s="4">
        <v>156</v>
      </c>
      <c r="BJ17" s="4">
        <f t="shared" si="19"/>
        <v>1177</v>
      </c>
      <c r="BK17" s="4">
        <f t="shared" si="8"/>
        <v>9340.6390328151974</v>
      </c>
      <c r="BL17" s="4">
        <f>BK17*1000000/'a1'!BB18</f>
        <v>9315.3664436535655</v>
      </c>
      <c r="BM17" s="4">
        <v>24997</v>
      </c>
      <c r="BN17" s="27">
        <f>L68/'a30-2'!K14*100</f>
        <v>3206.7039106145253</v>
      </c>
      <c r="BO17" s="4">
        <v>3701</v>
      </c>
      <c r="BP17" s="4">
        <v>587</v>
      </c>
      <c r="BQ17" s="4">
        <f t="shared" si="20"/>
        <v>4288</v>
      </c>
      <c r="BR17" s="4">
        <f t="shared" si="9"/>
        <v>26078.296089385476</v>
      </c>
      <c r="BS17" s="4">
        <f>BR17/'a1'!BH18*1000000</f>
        <v>10059.8833970162</v>
      </c>
      <c r="BT17" s="4">
        <v>28148</v>
      </c>
      <c r="BU17" s="27">
        <f>M68/'a30-2'!L14*100</f>
        <v>2305.0359712230215</v>
      </c>
      <c r="BV17" s="4">
        <v>4164</v>
      </c>
      <c r="BW17" s="4">
        <v>-437</v>
      </c>
      <c r="BX17" s="4">
        <f t="shared" si="21"/>
        <v>3727</v>
      </c>
      <c r="BY17" s="4">
        <f t="shared" si="10"/>
        <v>29569.96402877698</v>
      </c>
      <c r="BZ17" s="4">
        <f>BY17*1000000/'a1'!BN18</f>
        <v>8764.6208930133944</v>
      </c>
    </row>
    <row r="18" spans="1:78" ht="18.75" customHeight="1">
      <c r="A18" s="1">
        <v>1992</v>
      </c>
      <c r="B18" s="4">
        <v>251245</v>
      </c>
      <c r="C18" s="27">
        <f>C69/'a30-2'!B15*100</f>
        <v>20234.159779614329</v>
      </c>
      <c r="D18" s="4">
        <v>33794</v>
      </c>
      <c r="E18" s="4">
        <v>-9184</v>
      </c>
      <c r="F18" s="4">
        <f t="shared" si="11"/>
        <v>24610</v>
      </c>
      <c r="G18" s="4">
        <f t="shared" si="0"/>
        <v>255620.84022038567</v>
      </c>
      <c r="H18" s="4">
        <f>G18*1000000/'a1'!F19</f>
        <v>9009.8502562446884</v>
      </c>
      <c r="I18" s="4">
        <v>4974</v>
      </c>
      <c r="J18" s="27">
        <f>D69/'a30-2'!C15*100</f>
        <v>587.27569331158247</v>
      </c>
      <c r="K18" s="4">
        <v>628</v>
      </c>
      <c r="L18" s="4">
        <v>-119</v>
      </c>
      <c r="M18" s="4">
        <f t="shared" si="12"/>
        <v>509</v>
      </c>
      <c r="N18" s="4">
        <f t="shared" si="1"/>
        <v>4895.7243066884175</v>
      </c>
      <c r="O18" s="4">
        <f>N18*1000000/'a1'!L19</f>
        <v>8439.3179672930728</v>
      </c>
      <c r="P18" s="4">
        <v>1066</v>
      </c>
      <c r="Q18" s="27">
        <f>E69/'a30-2'!D15*100</f>
        <v>105.12483574244416</v>
      </c>
      <c r="R18" s="4">
        <v>209</v>
      </c>
      <c r="S18" s="4">
        <v>39</v>
      </c>
      <c r="T18" s="4">
        <f t="shared" si="13"/>
        <v>248</v>
      </c>
      <c r="U18" s="4">
        <f t="shared" si="2"/>
        <v>1208.8751642575558</v>
      </c>
      <c r="V18" s="4">
        <f>U18*1000000/'a1'!R19</f>
        <v>9240.2574717570205</v>
      </c>
      <c r="W18" s="4">
        <v>10036</v>
      </c>
      <c r="X18" s="27">
        <f>F69/'a30-2'!E15*100</f>
        <v>658.60215053763443</v>
      </c>
      <c r="Y18" s="4">
        <v>1475</v>
      </c>
      <c r="Z18" s="4">
        <v>42</v>
      </c>
      <c r="AA18" s="4">
        <f t="shared" si="14"/>
        <v>1517</v>
      </c>
      <c r="AB18" s="4">
        <f t="shared" si="3"/>
        <v>10894.397849462366</v>
      </c>
      <c r="AC18" s="4">
        <f>AB18*1000000/'a1'!X19</f>
        <v>11848.807439942277</v>
      </c>
      <c r="AD18" s="4">
        <v>6851</v>
      </c>
      <c r="AE18" s="27">
        <f>G69/'a30-2'!F15*100</f>
        <v>586.39455782312928</v>
      </c>
      <c r="AF18" s="4">
        <v>928</v>
      </c>
      <c r="AG18" s="4">
        <v>-145</v>
      </c>
      <c r="AH18" s="4">
        <f t="shared" si="15"/>
        <v>783</v>
      </c>
      <c r="AI18" s="4">
        <f t="shared" si="4"/>
        <v>7047.6054421768704</v>
      </c>
      <c r="AJ18" s="4">
        <f>AI18*1000000/'a1'!AD19</f>
        <v>9420.4085197138829</v>
      </c>
      <c r="AK18" s="4">
        <v>59334</v>
      </c>
      <c r="AL18" s="27">
        <f>H69/'a30-2'!G15*100</f>
        <v>4359.897172236504</v>
      </c>
      <c r="AM18" s="4">
        <v>6658</v>
      </c>
      <c r="AN18" s="4">
        <v>-1809</v>
      </c>
      <c r="AO18" s="4">
        <f t="shared" si="16"/>
        <v>4849</v>
      </c>
      <c r="AP18" s="4">
        <f t="shared" si="5"/>
        <v>59823.102827763498</v>
      </c>
      <c r="AQ18" s="4">
        <f>AP18*1000000/'a1'!AJ19</f>
        <v>8413.9266791134614</v>
      </c>
      <c r="AR18" s="4">
        <v>91278</v>
      </c>
      <c r="AS18" s="27">
        <f>I69/'a30-2'!H15*100</f>
        <v>6357.7749683944376</v>
      </c>
      <c r="AT18" s="4">
        <v>12622</v>
      </c>
      <c r="AU18" s="4">
        <v>-4637</v>
      </c>
      <c r="AV18" s="4">
        <f t="shared" si="17"/>
        <v>7985</v>
      </c>
      <c r="AW18" s="4">
        <f t="shared" si="6"/>
        <v>92905.225031605558</v>
      </c>
      <c r="AX18" s="4">
        <f>AW18/'a1'!AP19*1000000</f>
        <v>8787.6866776235947</v>
      </c>
      <c r="AY18" s="4">
        <v>10254</v>
      </c>
      <c r="AZ18" s="27">
        <f>J69/'a30-2'!I15*100</f>
        <v>861.49584487534628</v>
      </c>
      <c r="BA18" s="4">
        <v>1288</v>
      </c>
      <c r="BB18" s="4">
        <v>-444</v>
      </c>
      <c r="BC18" s="4">
        <f t="shared" si="18"/>
        <v>844</v>
      </c>
      <c r="BD18" s="4">
        <f t="shared" si="7"/>
        <v>10236.504155124654</v>
      </c>
      <c r="BE18" s="4">
        <f>BD18*1000000/'a1'!AV19</f>
        <v>9199.7891190841783</v>
      </c>
      <c r="BF18" s="4">
        <v>8747</v>
      </c>
      <c r="BG18" s="27">
        <f>K69/'a30-2'!J15*100</f>
        <v>1000</v>
      </c>
      <c r="BH18" s="4">
        <v>933</v>
      </c>
      <c r="BI18" s="4">
        <v>-802</v>
      </c>
      <c r="BJ18" s="4">
        <f t="shared" si="19"/>
        <v>131</v>
      </c>
      <c r="BK18" s="4">
        <f t="shared" si="8"/>
        <v>7878</v>
      </c>
      <c r="BL18" s="4">
        <f>BK18*1000000/'a1'!BB19</f>
        <v>7846.652622772026</v>
      </c>
      <c r="BM18" s="4">
        <v>25153</v>
      </c>
      <c r="BN18" s="27">
        <f>L69/'a30-2'!K15*100</f>
        <v>3262.3853211009177</v>
      </c>
      <c r="BO18" s="4">
        <v>3579</v>
      </c>
      <c r="BP18" s="4">
        <v>-1198</v>
      </c>
      <c r="BQ18" s="4">
        <f t="shared" si="20"/>
        <v>2381</v>
      </c>
      <c r="BR18" s="4">
        <f t="shared" si="9"/>
        <v>24271.614678899081</v>
      </c>
      <c r="BS18" s="4">
        <f>BR18/'a1'!BH19*1000000</f>
        <v>9219.3842145542931</v>
      </c>
      <c r="BT18" s="4">
        <v>29115</v>
      </c>
      <c r="BU18" s="27">
        <f>M69/'a30-2'!L15*100</f>
        <v>2348.1276005547852</v>
      </c>
      <c r="BV18" s="4">
        <v>4174</v>
      </c>
      <c r="BW18" s="4">
        <v>-432</v>
      </c>
      <c r="BX18" s="4">
        <f t="shared" si="21"/>
        <v>3742</v>
      </c>
      <c r="BY18" s="4">
        <f t="shared" si="10"/>
        <v>30508.872399445216</v>
      </c>
      <c r="BZ18" s="4">
        <f>BY18*1000000/'a1'!BN19</f>
        <v>8795.2187525967802</v>
      </c>
    </row>
    <row r="19" spans="1:78" ht="18.75" customHeight="1">
      <c r="A19" s="1">
        <v>1993</v>
      </c>
      <c r="B19" s="4">
        <v>250741</v>
      </c>
      <c r="C19" s="27">
        <f>C70/'a30-2'!B16*100</f>
        <v>20791.836734693876</v>
      </c>
      <c r="D19" s="4">
        <v>34078</v>
      </c>
      <c r="E19" s="4">
        <v>-1558</v>
      </c>
      <c r="F19" s="4">
        <f t="shared" si="11"/>
        <v>32520</v>
      </c>
      <c r="G19" s="4">
        <f t="shared" si="0"/>
        <v>262469.16326530615</v>
      </c>
      <c r="H19" s="4">
        <f>G19*1000000/'a1'!F20</f>
        <v>9150.1245492312974</v>
      </c>
      <c r="I19" s="4">
        <v>4840</v>
      </c>
      <c r="J19" s="27">
        <f>D70/'a30-2'!C16*100</f>
        <v>598.0551053484603</v>
      </c>
      <c r="K19" s="4">
        <v>666</v>
      </c>
      <c r="L19" s="4">
        <v>-83</v>
      </c>
      <c r="M19" s="4">
        <f t="shared" si="12"/>
        <v>583</v>
      </c>
      <c r="N19" s="4">
        <f t="shared" si="1"/>
        <v>4824.9448946515395</v>
      </c>
      <c r="O19" s="4">
        <f>N19*1000000/'a1'!L20</f>
        <v>8319.2004073463941</v>
      </c>
      <c r="P19" s="4">
        <v>1043</v>
      </c>
      <c r="Q19" s="27">
        <f>E70/'a30-2'!D16*100</f>
        <v>105.06798516687267</v>
      </c>
      <c r="R19" s="4">
        <v>201</v>
      </c>
      <c r="S19" s="4">
        <v>-9</v>
      </c>
      <c r="T19" s="4">
        <f t="shared" si="13"/>
        <v>192</v>
      </c>
      <c r="U19" s="4">
        <f t="shared" si="2"/>
        <v>1129.9320148331274</v>
      </c>
      <c r="V19" s="4">
        <f>U19*1000000/'a1'!R20</f>
        <v>8548.6280883446234</v>
      </c>
      <c r="W19" s="4">
        <v>10228</v>
      </c>
      <c r="X19" s="27">
        <f>F70/'a30-2'!E16*100</f>
        <v>678.28418230563011</v>
      </c>
      <c r="Y19" s="4">
        <v>1590</v>
      </c>
      <c r="Z19" s="4">
        <v>42</v>
      </c>
      <c r="AA19" s="4">
        <f t="shared" si="14"/>
        <v>1632</v>
      </c>
      <c r="AB19" s="4">
        <f t="shared" si="3"/>
        <v>11181.71581769437</v>
      </c>
      <c r="AC19" s="4">
        <f>AB19*1000000/'a1'!X20</f>
        <v>12102.40638330424</v>
      </c>
      <c r="AD19" s="4">
        <v>7147</v>
      </c>
      <c r="AE19" s="27">
        <f>G70/'a30-2'!F16*100</f>
        <v>608.2887700534759</v>
      </c>
      <c r="AF19" s="4">
        <v>1010</v>
      </c>
      <c r="AG19" s="4">
        <v>-7</v>
      </c>
      <c r="AH19" s="4">
        <f t="shared" si="15"/>
        <v>1003</v>
      </c>
      <c r="AI19" s="4">
        <f t="shared" si="4"/>
        <v>7541.7112299465243</v>
      </c>
      <c r="AJ19" s="4">
        <f>AI19*1000000/'a1'!AD20</f>
        <v>10071.568337508646</v>
      </c>
      <c r="AK19" s="4">
        <v>59007</v>
      </c>
      <c r="AL19" s="27">
        <f>H70/'a30-2'!G16*100</f>
        <v>4514.7247119078111</v>
      </c>
      <c r="AM19" s="4">
        <v>7158</v>
      </c>
      <c r="AN19" s="4">
        <v>-506</v>
      </c>
      <c r="AO19" s="4">
        <f t="shared" si="16"/>
        <v>6652</v>
      </c>
      <c r="AP19" s="4">
        <f t="shared" si="5"/>
        <v>61144.275288092191</v>
      </c>
      <c r="AQ19" s="4">
        <f>AP19*1000000/'a1'!AJ20</f>
        <v>8543.8355573501813</v>
      </c>
      <c r="AR19" s="4">
        <v>91248</v>
      </c>
      <c r="AS19" s="27">
        <f>I70/'a30-2'!H16*100</f>
        <v>6560.9452736318399</v>
      </c>
      <c r="AT19" s="4">
        <v>12100</v>
      </c>
      <c r="AU19" s="4">
        <v>-2256</v>
      </c>
      <c r="AV19" s="4">
        <f t="shared" si="17"/>
        <v>9844</v>
      </c>
      <c r="AW19" s="4">
        <f t="shared" si="6"/>
        <v>94531.054726368166</v>
      </c>
      <c r="AX19" s="4">
        <f>AW19/'a1'!AP20*1000000</f>
        <v>8842.9110098924029</v>
      </c>
      <c r="AY19" s="4">
        <v>10103</v>
      </c>
      <c r="AZ19" s="27">
        <f>J70/'a30-2'!I16*100</f>
        <v>883.81742738589219</v>
      </c>
      <c r="BA19" s="4">
        <v>1213</v>
      </c>
      <c r="BB19" s="4">
        <v>-312</v>
      </c>
      <c r="BC19" s="4">
        <f t="shared" si="18"/>
        <v>901</v>
      </c>
      <c r="BD19" s="4">
        <f t="shared" si="7"/>
        <v>10120.182572614107</v>
      </c>
      <c r="BE19" s="4">
        <f>BD19*1000000/'a1'!AV20</f>
        <v>9055.1356300758471</v>
      </c>
      <c r="BF19" s="4">
        <v>8847</v>
      </c>
      <c r="BG19" s="27">
        <f>K70/'a30-2'!J16*100</f>
        <v>1013.2450331125827</v>
      </c>
      <c r="BH19" s="4">
        <v>1054</v>
      </c>
      <c r="BI19" s="4">
        <v>725</v>
      </c>
      <c r="BJ19" s="4">
        <f t="shared" si="19"/>
        <v>1779</v>
      </c>
      <c r="BK19" s="4">
        <f t="shared" si="8"/>
        <v>9612.7549668874162</v>
      </c>
      <c r="BL19" s="4">
        <f>BK19*1000000/'a1'!BB20</f>
        <v>9546.8814846433779</v>
      </c>
      <c r="BM19" s="4">
        <v>24672</v>
      </c>
      <c r="BN19" s="27">
        <f>L70/'a30-2'!K16*100</f>
        <v>3330.8957952468008</v>
      </c>
      <c r="BO19" s="4">
        <v>3403</v>
      </c>
      <c r="BP19" s="4">
        <v>677</v>
      </c>
      <c r="BQ19" s="4">
        <f t="shared" si="20"/>
        <v>4080</v>
      </c>
      <c r="BR19" s="4">
        <f t="shared" si="9"/>
        <v>25421.104204753199</v>
      </c>
      <c r="BS19" s="4">
        <f>BR19/'a1'!BH20*1000000</f>
        <v>9530.6791325258728</v>
      </c>
      <c r="BT19" s="4">
        <v>29520</v>
      </c>
      <c r="BU19" s="27">
        <f>M70/'a30-2'!L16*100</f>
        <v>2395.9459459459458</v>
      </c>
      <c r="BV19" s="4">
        <v>4256</v>
      </c>
      <c r="BW19" s="4">
        <v>336</v>
      </c>
      <c r="BX19" s="4">
        <f t="shared" si="21"/>
        <v>4592</v>
      </c>
      <c r="BY19" s="4">
        <f t="shared" si="10"/>
        <v>31716.054054054053</v>
      </c>
      <c r="BZ19" s="4">
        <f>BY19*1000000/'a1'!BN20</f>
        <v>8889.5966597792831</v>
      </c>
    </row>
    <row r="20" spans="1:78" ht="18.75" customHeight="1">
      <c r="A20" s="1">
        <v>1994</v>
      </c>
      <c r="B20" s="4">
        <v>247893</v>
      </c>
      <c r="C20" s="27">
        <f>C71/'a30-2'!B17*100</f>
        <v>21690.34852546917</v>
      </c>
      <c r="D20" s="4">
        <v>35215</v>
      </c>
      <c r="E20" s="4">
        <v>2117</v>
      </c>
      <c r="F20" s="4">
        <f t="shared" si="11"/>
        <v>37332</v>
      </c>
      <c r="G20" s="4">
        <f t="shared" si="0"/>
        <v>263534.65147453081</v>
      </c>
      <c r="H20" s="4">
        <f>G20*1000000/'a1'!F21</f>
        <v>9087.1940229273659</v>
      </c>
      <c r="I20" s="4">
        <v>4866</v>
      </c>
      <c r="J20" s="27">
        <f>D71/'a30-2'!C17*100</f>
        <v>619.80830670926514</v>
      </c>
      <c r="K20" s="4">
        <v>586</v>
      </c>
      <c r="L20" s="4">
        <v>-61</v>
      </c>
      <c r="M20" s="4">
        <f t="shared" si="12"/>
        <v>525</v>
      </c>
      <c r="N20" s="4">
        <f t="shared" si="1"/>
        <v>4771.1916932907352</v>
      </c>
      <c r="O20" s="4">
        <f>N20*1000000/'a1'!L21</f>
        <v>8305.4379080585022</v>
      </c>
      <c r="P20" s="4">
        <v>1040</v>
      </c>
      <c r="Q20" s="27">
        <f>E71/'a30-2'!D17*100</f>
        <v>115.92356687898089</v>
      </c>
      <c r="R20" s="4">
        <v>146</v>
      </c>
      <c r="S20" s="4">
        <v>16</v>
      </c>
      <c r="T20" s="4">
        <f t="shared" si="13"/>
        <v>162</v>
      </c>
      <c r="U20" s="4">
        <f t="shared" si="2"/>
        <v>1086.0764331210191</v>
      </c>
      <c r="V20" s="4">
        <f>U20*1000000/'a1'!R21</f>
        <v>8139.2449854314709</v>
      </c>
      <c r="W20" s="4">
        <v>10025</v>
      </c>
      <c r="X20" s="27">
        <f>F71/'a30-2'!E17*100</f>
        <v>703.02233902759531</v>
      </c>
      <c r="Y20" s="4">
        <v>1423</v>
      </c>
      <c r="Z20" s="4">
        <v>-92</v>
      </c>
      <c r="AA20" s="4">
        <f t="shared" si="14"/>
        <v>1331</v>
      </c>
      <c r="AB20" s="4">
        <f t="shared" si="3"/>
        <v>10652.977660972405</v>
      </c>
      <c r="AC20" s="4">
        <f>AB20*1000000/'a1'!X21</f>
        <v>11493.484703882637</v>
      </c>
      <c r="AD20" s="4">
        <v>7027</v>
      </c>
      <c r="AE20" s="27">
        <f>G71/'a30-2'!F17*100</f>
        <v>635.77023498694518</v>
      </c>
      <c r="AF20" s="4">
        <v>973</v>
      </c>
      <c r="AG20" s="4">
        <v>-23</v>
      </c>
      <c r="AH20" s="4">
        <f t="shared" si="15"/>
        <v>950</v>
      </c>
      <c r="AI20" s="4">
        <f t="shared" si="4"/>
        <v>7341.2297650130549</v>
      </c>
      <c r="AJ20" s="4">
        <f>AI20*1000000/'a1'!AD21</f>
        <v>9785.8924998674393</v>
      </c>
      <c r="AK20" s="4">
        <v>58963</v>
      </c>
      <c r="AL20" s="27">
        <f>H71/'a30-2'!G17*100</f>
        <v>4745.2471482889723</v>
      </c>
      <c r="AM20" s="4">
        <v>7310</v>
      </c>
      <c r="AN20" s="4">
        <v>620</v>
      </c>
      <c r="AO20" s="4">
        <f t="shared" si="16"/>
        <v>7930</v>
      </c>
      <c r="AP20" s="4">
        <f t="shared" si="5"/>
        <v>62147.752851711026</v>
      </c>
      <c r="AQ20" s="4">
        <f>AP20*1000000/'a1'!AJ21</f>
        <v>8640.7495313751224</v>
      </c>
      <c r="AR20" s="4">
        <v>90816</v>
      </c>
      <c r="AS20" s="27">
        <f>I71/'a30-2'!H17*100</f>
        <v>6955.3903345724902</v>
      </c>
      <c r="AT20" s="4">
        <v>12959</v>
      </c>
      <c r="AU20" s="4">
        <v>538</v>
      </c>
      <c r="AV20" s="4">
        <f t="shared" si="17"/>
        <v>13497</v>
      </c>
      <c r="AW20" s="4">
        <f t="shared" si="6"/>
        <v>97357.609665427502</v>
      </c>
      <c r="AX20" s="4">
        <f>AW20/'a1'!AP21*1000000</f>
        <v>8998.6408969273089</v>
      </c>
      <c r="AY20" s="4">
        <v>9878</v>
      </c>
      <c r="AZ20" s="27">
        <f>J71/'a30-2'!I17*100</f>
        <v>910.44776119402991</v>
      </c>
      <c r="BA20" s="4">
        <v>1361</v>
      </c>
      <c r="BB20" s="4">
        <v>325</v>
      </c>
      <c r="BC20" s="4">
        <f t="shared" si="18"/>
        <v>1686</v>
      </c>
      <c r="BD20" s="4">
        <f t="shared" si="7"/>
        <v>10653.552238805971</v>
      </c>
      <c r="BE20" s="4">
        <f>BD20*1000000/'a1'!AV21</f>
        <v>9484.7468806976049</v>
      </c>
      <c r="BF20" s="4">
        <v>8550</v>
      </c>
      <c r="BG20" s="27">
        <f>K71/'a30-2'!J17*100</f>
        <v>1020.9339774557166</v>
      </c>
      <c r="BH20" s="4">
        <v>1066</v>
      </c>
      <c r="BI20" s="4">
        <v>86</v>
      </c>
      <c r="BJ20" s="4">
        <f t="shared" si="19"/>
        <v>1152</v>
      </c>
      <c r="BK20" s="4">
        <f t="shared" si="8"/>
        <v>8681.0660225442844</v>
      </c>
      <c r="BL20" s="4">
        <f>BK20*1000000/'a1'!BB21</f>
        <v>8598.7331526080634</v>
      </c>
      <c r="BM20" s="4">
        <v>23265</v>
      </c>
      <c r="BN20" s="27">
        <f>L71/'a30-2'!K17*100</f>
        <v>3370.1067615658358</v>
      </c>
      <c r="BO20" s="4">
        <v>3067</v>
      </c>
      <c r="BP20" s="4">
        <v>-217</v>
      </c>
      <c r="BQ20" s="4">
        <f t="shared" si="20"/>
        <v>2850</v>
      </c>
      <c r="BR20" s="4">
        <f t="shared" si="9"/>
        <v>22744.893238434164</v>
      </c>
      <c r="BS20" s="4">
        <f>BR20/'a1'!BH21*1000000</f>
        <v>8422.1442292708234</v>
      </c>
      <c r="BT20" s="4">
        <v>29776</v>
      </c>
      <c r="BU20" s="27">
        <f>M71/'a30-2'!L17*100</f>
        <v>2457.03125</v>
      </c>
      <c r="BV20" s="4">
        <v>4895</v>
      </c>
      <c r="BW20" s="4">
        <v>750</v>
      </c>
      <c r="BX20" s="4">
        <f t="shared" si="21"/>
        <v>5645</v>
      </c>
      <c r="BY20" s="4">
        <f t="shared" si="10"/>
        <v>32963.96875</v>
      </c>
      <c r="BZ20" s="4">
        <f>BY20*1000000/'a1'!BN21</f>
        <v>8967.1643668858778</v>
      </c>
    </row>
    <row r="21" spans="1:78" ht="18.75" customHeight="1">
      <c r="A21" s="1">
        <v>1995</v>
      </c>
      <c r="B21" s="4">
        <v>245433</v>
      </c>
      <c r="C21" s="27">
        <f>C72/'a30-2'!B18*100</f>
        <v>22285.714285714286</v>
      </c>
      <c r="D21" s="4">
        <v>35041</v>
      </c>
      <c r="E21" s="4">
        <v>9608</v>
      </c>
      <c r="F21" s="4">
        <f t="shared" si="11"/>
        <v>44649</v>
      </c>
      <c r="G21" s="4">
        <f t="shared" si="0"/>
        <v>267796.28571428568</v>
      </c>
      <c r="H21" s="4">
        <f>G21*1000000/'a1'!F22</f>
        <v>9139.084139619079</v>
      </c>
      <c r="I21" s="4">
        <v>4751</v>
      </c>
      <c r="J21" s="27">
        <f>D72/'a30-2'!C18*100</f>
        <v>630.33175355450237</v>
      </c>
      <c r="K21" s="4">
        <v>527</v>
      </c>
      <c r="L21" s="4">
        <v>23</v>
      </c>
      <c r="M21" s="4">
        <f t="shared" si="12"/>
        <v>550</v>
      </c>
      <c r="N21" s="4">
        <f t="shared" si="1"/>
        <v>4670.668246445498</v>
      </c>
      <c r="O21" s="4">
        <f>N21*1000000/'a1'!L22</f>
        <v>8231.7464604950273</v>
      </c>
      <c r="P21" s="4">
        <v>1066</v>
      </c>
      <c r="Q21" s="27">
        <f>E72/'a30-2'!D18*100</f>
        <v>123.71134020618557</v>
      </c>
      <c r="R21" s="4">
        <v>131</v>
      </c>
      <c r="S21" s="4">
        <v>73</v>
      </c>
      <c r="T21" s="4">
        <f t="shared" si="13"/>
        <v>204</v>
      </c>
      <c r="U21" s="4">
        <f t="shared" si="2"/>
        <v>1146.2886597938145</v>
      </c>
      <c r="V21" s="4">
        <f>U21*1000000/'a1'!R22</f>
        <v>8527.9816969372059</v>
      </c>
      <c r="W21" s="4">
        <v>9790</v>
      </c>
      <c r="X21" s="27">
        <f>F72/'a30-2'!E18*100</f>
        <v>721.86287192755503</v>
      </c>
      <c r="Y21" s="4">
        <v>1389</v>
      </c>
      <c r="Z21" s="4">
        <v>78</v>
      </c>
      <c r="AA21" s="4">
        <f t="shared" si="14"/>
        <v>1467</v>
      </c>
      <c r="AB21" s="4">
        <f t="shared" si="3"/>
        <v>10535.137128072445</v>
      </c>
      <c r="AC21" s="4">
        <f>AB21*1000000/'a1'!X22</f>
        <v>11351.050648701079</v>
      </c>
      <c r="AD21" s="4">
        <v>6887</v>
      </c>
      <c r="AE21" s="27">
        <f>G72/'a30-2'!F18*100</f>
        <v>642.05256570713391</v>
      </c>
      <c r="AF21" s="4">
        <v>1089</v>
      </c>
      <c r="AG21" s="4">
        <v>-3</v>
      </c>
      <c r="AH21" s="4">
        <f t="shared" si="15"/>
        <v>1086</v>
      </c>
      <c r="AI21" s="4">
        <f t="shared" si="4"/>
        <v>7330.9474342928661</v>
      </c>
      <c r="AJ21" s="4">
        <f>AI21*1000000/'a1'!AD22</f>
        <v>9762.3220860875808</v>
      </c>
      <c r="AK21" s="4">
        <v>58206</v>
      </c>
      <c r="AL21" s="27">
        <f>H72/'a30-2'!G18*100</f>
        <v>4918.0124223602479</v>
      </c>
      <c r="AM21" s="4">
        <v>7296</v>
      </c>
      <c r="AN21" s="4">
        <v>2465</v>
      </c>
      <c r="AO21" s="4">
        <f t="shared" si="16"/>
        <v>9761</v>
      </c>
      <c r="AP21" s="4">
        <f t="shared" si="5"/>
        <v>63048.987577639753</v>
      </c>
      <c r="AQ21" s="4">
        <f>AP21*1000000/'a1'!AJ22</f>
        <v>8733.4914729196826</v>
      </c>
      <c r="AR21" s="4">
        <v>90585</v>
      </c>
      <c r="AS21" s="27">
        <f>I72/'a30-2'!H18*100</f>
        <v>7172.3300970873779</v>
      </c>
      <c r="AT21" s="4">
        <v>13730</v>
      </c>
      <c r="AU21" s="4">
        <v>3839</v>
      </c>
      <c r="AV21" s="4">
        <f t="shared" si="17"/>
        <v>17569</v>
      </c>
      <c r="AW21" s="4">
        <f t="shared" si="6"/>
        <v>100981.66990291262</v>
      </c>
      <c r="AX21" s="4">
        <f>AW21/'a1'!AP22*1000000</f>
        <v>9221.9700902714048</v>
      </c>
      <c r="AY21" s="4">
        <v>9892</v>
      </c>
      <c r="AZ21" s="27">
        <f>J72/'a30-2'!I18*100</f>
        <v>915.03267973856202</v>
      </c>
      <c r="BA21" s="4">
        <v>1321</v>
      </c>
      <c r="BB21" s="4">
        <v>194</v>
      </c>
      <c r="BC21" s="4">
        <f t="shared" si="18"/>
        <v>1515</v>
      </c>
      <c r="BD21" s="4">
        <f t="shared" si="7"/>
        <v>10491.967320261438</v>
      </c>
      <c r="BE21" s="4">
        <f>BD21*1000000/'a1'!AV22</f>
        <v>9291.9163266717787</v>
      </c>
      <c r="BF21" s="4">
        <v>8629</v>
      </c>
      <c r="BG21" s="27">
        <f>K72/'a30-2'!J18*100</f>
        <v>986.40483383685796</v>
      </c>
      <c r="BH21" s="4">
        <v>850</v>
      </c>
      <c r="BI21" s="4">
        <v>610</v>
      </c>
      <c r="BJ21" s="4">
        <f t="shared" si="19"/>
        <v>1460</v>
      </c>
      <c r="BK21" s="4">
        <f t="shared" si="8"/>
        <v>9102.5951661631425</v>
      </c>
      <c r="BL21" s="4">
        <f>BK21*1000000/'a1'!BB22</f>
        <v>8975.2631084436525</v>
      </c>
      <c r="BM21" s="4">
        <v>22824</v>
      </c>
      <c r="BN21" s="27">
        <f>L72/'a30-2'!K18*100</f>
        <v>3451.4991181657847</v>
      </c>
      <c r="BO21" s="4">
        <v>2773</v>
      </c>
      <c r="BP21" s="4">
        <v>1242</v>
      </c>
      <c r="BQ21" s="4">
        <f t="shared" si="20"/>
        <v>4015</v>
      </c>
      <c r="BR21" s="4">
        <f t="shared" si="9"/>
        <v>23387.500881834214</v>
      </c>
      <c r="BS21" s="4">
        <f>BR21/'a1'!BH22*1000000</f>
        <v>8552.6927704046739</v>
      </c>
      <c r="BT21" s="4">
        <v>29265</v>
      </c>
      <c r="BU21" s="27">
        <f>M72/'a30-2'!L18*100</f>
        <v>2544.993662864385</v>
      </c>
      <c r="BV21" s="4">
        <v>4548</v>
      </c>
      <c r="BW21" s="4">
        <v>638</v>
      </c>
      <c r="BX21" s="4">
        <f t="shared" si="21"/>
        <v>5186</v>
      </c>
      <c r="BY21" s="4">
        <f t="shared" si="10"/>
        <v>31906.006337135615</v>
      </c>
      <c r="BZ21" s="4">
        <f>BY21*1000000/'a1'!BN22</f>
        <v>8446.574575867362</v>
      </c>
    </row>
    <row r="22" spans="1:78" ht="18.75" customHeight="1">
      <c r="A22" s="1">
        <v>1996</v>
      </c>
      <c r="B22" s="4">
        <v>240750</v>
      </c>
      <c r="C22" s="27">
        <f>C73/'a30-2'!B19*100</f>
        <v>22475.515463917527</v>
      </c>
      <c r="D22" s="4">
        <v>34205</v>
      </c>
      <c r="E22" s="4">
        <v>1375</v>
      </c>
      <c r="F22" s="4">
        <f t="shared" si="11"/>
        <v>35580</v>
      </c>
      <c r="G22" s="4">
        <f t="shared" si="0"/>
        <v>253854.48453608248</v>
      </c>
      <c r="H22" s="4">
        <f>G22*1000000/'a1'!F23</f>
        <v>8573.2055243930481</v>
      </c>
      <c r="I22" s="4">
        <v>4617</v>
      </c>
      <c r="J22" s="27">
        <f>D73/'a30-2'!C19*100</f>
        <v>622.49614791987665</v>
      </c>
      <c r="K22" s="4">
        <v>452</v>
      </c>
      <c r="L22" s="4">
        <v>-40</v>
      </c>
      <c r="M22" s="4">
        <f t="shared" si="12"/>
        <v>412</v>
      </c>
      <c r="N22" s="4">
        <f t="shared" si="1"/>
        <v>4406.5038520801236</v>
      </c>
      <c r="O22" s="4">
        <f>N22*1000000/'a1'!L23</f>
        <v>7873.0026765865232</v>
      </c>
      <c r="P22" s="4">
        <v>1111</v>
      </c>
      <c r="Q22" s="27">
        <f>E73/'a30-2'!D19*100</f>
        <v>124.8423707440101</v>
      </c>
      <c r="R22" s="4">
        <v>137</v>
      </c>
      <c r="S22" s="4">
        <v>7</v>
      </c>
      <c r="T22" s="4">
        <f t="shared" si="13"/>
        <v>144</v>
      </c>
      <c r="U22" s="4">
        <f t="shared" si="2"/>
        <v>1130.1576292559898</v>
      </c>
      <c r="V22" s="4">
        <f>U22*1000000/'a1'!R23</f>
        <v>8326.0837447121248</v>
      </c>
      <c r="W22" s="4">
        <v>9368</v>
      </c>
      <c r="X22" s="27">
        <f>F73/'a30-2'!E19*100</f>
        <v>727.62148337595909</v>
      </c>
      <c r="Y22" s="4">
        <v>1081</v>
      </c>
      <c r="Z22" s="4">
        <v>-105</v>
      </c>
      <c r="AA22" s="4">
        <f t="shared" si="14"/>
        <v>976</v>
      </c>
      <c r="AB22" s="4">
        <f t="shared" si="3"/>
        <v>9616.3785166240414</v>
      </c>
      <c r="AC22" s="4">
        <f>AB22*1000000/'a1'!X23</f>
        <v>10325.458745020858</v>
      </c>
      <c r="AD22" s="4">
        <v>6761</v>
      </c>
      <c r="AE22" s="27">
        <f>G73/'a30-2'!F19*100</f>
        <v>654.22885572139307</v>
      </c>
      <c r="AF22" s="4">
        <v>1053</v>
      </c>
      <c r="AG22" s="4">
        <v>-5</v>
      </c>
      <c r="AH22" s="4">
        <f t="shared" si="15"/>
        <v>1048</v>
      </c>
      <c r="AI22" s="4">
        <f t="shared" si="4"/>
        <v>7154.7711442786067</v>
      </c>
      <c r="AJ22" s="4">
        <f>AI22*1000000/'a1'!AD23</f>
        <v>9510.9337952413316</v>
      </c>
      <c r="AK22" s="4">
        <v>57421</v>
      </c>
      <c r="AL22" s="27">
        <f>H73/'a30-2'!G19*100</f>
        <v>5040.7911001236089</v>
      </c>
      <c r="AM22" s="4">
        <v>7452</v>
      </c>
      <c r="AN22" s="4">
        <v>351</v>
      </c>
      <c r="AO22" s="4">
        <f t="shared" si="16"/>
        <v>7803</v>
      </c>
      <c r="AP22" s="4">
        <f t="shared" si="5"/>
        <v>60183.208899876394</v>
      </c>
      <c r="AQ22" s="4">
        <f>AP22*1000000/'a1'!AJ23</f>
        <v>8304.686667945798</v>
      </c>
      <c r="AR22" s="4">
        <v>87157</v>
      </c>
      <c r="AS22" s="27">
        <f>I73/'a30-2'!H19*100</f>
        <v>7240.4306220095705</v>
      </c>
      <c r="AT22" s="4">
        <v>13040</v>
      </c>
      <c r="AU22" s="4">
        <v>-564</v>
      </c>
      <c r="AV22" s="4">
        <f t="shared" si="17"/>
        <v>12476</v>
      </c>
      <c r="AW22" s="4">
        <f t="shared" si="6"/>
        <v>92392.569377990425</v>
      </c>
      <c r="AX22" s="4">
        <f>AW22/'a1'!AP23*1000000</f>
        <v>8336.4953548714111</v>
      </c>
      <c r="AY22" s="4">
        <v>9846</v>
      </c>
      <c r="AZ22" s="27">
        <f>J73/'a30-2'!I19*100</f>
        <v>911.98979591836724</v>
      </c>
      <c r="BA22" s="4">
        <v>1261</v>
      </c>
      <c r="BB22" s="4">
        <v>423</v>
      </c>
      <c r="BC22" s="4">
        <f t="shared" si="18"/>
        <v>1684</v>
      </c>
      <c r="BD22" s="4">
        <f t="shared" si="7"/>
        <v>10618.010204081633</v>
      </c>
      <c r="BE22" s="4">
        <f>BD22*1000000/'a1'!AV23</f>
        <v>9361.7066222078302</v>
      </c>
      <c r="BF22" s="4">
        <v>8601</v>
      </c>
      <c r="BG22" s="27">
        <f>K73/'a30-2'!J19*100</f>
        <v>934.65909090909088</v>
      </c>
      <c r="BH22" s="4">
        <v>914</v>
      </c>
      <c r="BI22" s="4">
        <v>726</v>
      </c>
      <c r="BJ22" s="4">
        <f t="shared" si="19"/>
        <v>1640</v>
      </c>
      <c r="BK22" s="4">
        <f t="shared" si="8"/>
        <v>9306.3409090909081</v>
      </c>
      <c r="BL22" s="4">
        <f>BK22*1000000/'a1'!BB23</f>
        <v>9133.3103446122295</v>
      </c>
      <c r="BM22" s="4">
        <v>22571</v>
      </c>
      <c r="BN22" s="27">
        <f>L73/'a30-2'!K19*100</f>
        <v>3341.7508417508416</v>
      </c>
      <c r="BO22" s="4">
        <v>2872</v>
      </c>
      <c r="BP22" s="4">
        <v>-94</v>
      </c>
      <c r="BQ22" s="4">
        <f t="shared" si="20"/>
        <v>2778</v>
      </c>
      <c r="BR22" s="4">
        <f t="shared" si="9"/>
        <v>22007.249158249157</v>
      </c>
      <c r="BS22" s="4">
        <f>BR22/'a1'!BH23*1000000</f>
        <v>7930.1601610622474</v>
      </c>
      <c r="BT22" s="4">
        <v>29845</v>
      </c>
      <c r="BU22" s="27">
        <f>M73/'a30-2'!L19*100</f>
        <v>2639.7984886649874</v>
      </c>
      <c r="BV22" s="4">
        <v>4891</v>
      </c>
      <c r="BW22" s="4">
        <v>211</v>
      </c>
      <c r="BX22" s="4">
        <f t="shared" si="21"/>
        <v>5102</v>
      </c>
      <c r="BY22" s="4">
        <f t="shared" si="10"/>
        <v>32307.201511335013</v>
      </c>
      <c r="BZ22" s="4">
        <f>BY22*1000000/'a1'!BN23</f>
        <v>8338.812108388398</v>
      </c>
    </row>
    <row r="23" spans="1:78" ht="18.75" customHeight="1">
      <c r="A23" s="1">
        <v>1997</v>
      </c>
      <c r="B23" s="4">
        <v>239318</v>
      </c>
      <c r="C23" s="27">
        <f>C74/'a30-2'!B20*100</f>
        <v>23057.324840764333</v>
      </c>
      <c r="D23" s="4">
        <v>32219</v>
      </c>
      <c r="E23" s="4">
        <v>8929</v>
      </c>
      <c r="F23" s="4">
        <f t="shared" si="11"/>
        <v>41148</v>
      </c>
      <c r="G23" s="4">
        <f t="shared" si="0"/>
        <v>257408.67515923566</v>
      </c>
      <c r="H23" s="4">
        <f>G23*1000000/'a1'!F24</f>
        <v>8607.2735483668894</v>
      </c>
      <c r="I23" s="4">
        <v>4472</v>
      </c>
      <c r="J23" s="27">
        <f>D74/'a30-2'!C20*100</f>
        <v>634.82280431432969</v>
      </c>
      <c r="K23" s="4">
        <v>424</v>
      </c>
      <c r="L23" s="4">
        <v>265</v>
      </c>
      <c r="M23" s="4">
        <f t="shared" si="12"/>
        <v>689</v>
      </c>
      <c r="N23" s="4">
        <f t="shared" si="1"/>
        <v>4526.1771956856701</v>
      </c>
      <c r="O23" s="4">
        <f>N23*1000000/'a1'!L24</f>
        <v>8215.8047228784144</v>
      </c>
      <c r="P23" s="4">
        <v>1128</v>
      </c>
      <c r="Q23" s="27">
        <f>E74/'a30-2'!D20*100</f>
        <v>124.6819338422392</v>
      </c>
      <c r="R23" s="4">
        <v>175</v>
      </c>
      <c r="S23" s="4">
        <v>111</v>
      </c>
      <c r="T23" s="4">
        <f t="shared" si="13"/>
        <v>286</v>
      </c>
      <c r="U23" s="4">
        <f t="shared" si="2"/>
        <v>1289.3180661577608</v>
      </c>
      <c r="V23" s="4">
        <f>U23*1000000/'a1'!R24</f>
        <v>9473.6622664885617</v>
      </c>
      <c r="W23" s="4">
        <v>9158</v>
      </c>
      <c r="X23" s="27">
        <f>F74/'a30-2'!E20*100</f>
        <v>735.70520965692504</v>
      </c>
      <c r="Y23" s="4">
        <v>1024</v>
      </c>
      <c r="Z23" s="4">
        <v>182</v>
      </c>
      <c r="AA23" s="4">
        <f t="shared" si="14"/>
        <v>1206</v>
      </c>
      <c r="AB23" s="4">
        <f t="shared" si="3"/>
        <v>9628.2947903430759</v>
      </c>
      <c r="AC23" s="4">
        <f>AB23*1000000/'a1'!X24</f>
        <v>10326.334338990131</v>
      </c>
      <c r="AD23" s="4">
        <v>6736</v>
      </c>
      <c r="AE23" s="27">
        <f>G74/'a30-2'!F20*100</f>
        <v>681.19551681195526</v>
      </c>
      <c r="AF23" s="4">
        <v>911</v>
      </c>
      <c r="AG23" s="4">
        <v>240</v>
      </c>
      <c r="AH23" s="4">
        <f t="shared" si="15"/>
        <v>1151</v>
      </c>
      <c r="AI23" s="4">
        <f t="shared" si="4"/>
        <v>7205.8044831880452</v>
      </c>
      <c r="AJ23" s="4">
        <f>AI23*1000000/'a1'!AD24</f>
        <v>9575.6799344966985</v>
      </c>
      <c r="AK23" s="4">
        <v>56442</v>
      </c>
      <c r="AL23" s="27">
        <f>H74/'a30-2'!G20*100</f>
        <v>5164.0340218712035</v>
      </c>
      <c r="AM23" s="4">
        <v>7010</v>
      </c>
      <c r="AN23" s="4">
        <v>649</v>
      </c>
      <c r="AO23" s="4">
        <f t="shared" si="16"/>
        <v>7659</v>
      </c>
      <c r="AP23" s="4">
        <f t="shared" si="5"/>
        <v>58936.965978128799</v>
      </c>
      <c r="AQ23" s="4">
        <f>AP23*1000000/'a1'!AJ24</f>
        <v>8101.7343715188072</v>
      </c>
      <c r="AR23" s="4">
        <v>87136</v>
      </c>
      <c r="AS23" s="27">
        <f>I74/'a30-2'!H20*100</f>
        <v>7447.3372781065091</v>
      </c>
      <c r="AT23" s="4">
        <v>12524</v>
      </c>
      <c r="AU23" s="4">
        <v>3839</v>
      </c>
      <c r="AV23" s="4">
        <f t="shared" si="17"/>
        <v>16363</v>
      </c>
      <c r="AW23" s="4">
        <f t="shared" si="6"/>
        <v>96051.662721893488</v>
      </c>
      <c r="AX23" s="4">
        <f>AW23/'a1'!AP24*1000000</f>
        <v>8554.9205904149931</v>
      </c>
      <c r="AY23" s="4">
        <v>9903</v>
      </c>
      <c r="AZ23" s="27">
        <f>J74/'a30-2'!I20*100</f>
        <v>942.38156209987199</v>
      </c>
      <c r="BA23" s="4">
        <v>1100</v>
      </c>
      <c r="BB23" s="4">
        <v>676</v>
      </c>
      <c r="BC23" s="4">
        <f t="shared" si="18"/>
        <v>1776</v>
      </c>
      <c r="BD23" s="4">
        <f t="shared" si="7"/>
        <v>10736.618437900128</v>
      </c>
      <c r="BE23" s="4">
        <f>BD23*1000000/'a1'!AV24</f>
        <v>9450.1838154680881</v>
      </c>
      <c r="BF23" s="4">
        <v>8455</v>
      </c>
      <c r="BG23" s="27">
        <f>K74/'a30-2'!J20*100</f>
        <v>1002.9542097488921</v>
      </c>
      <c r="BH23" s="4">
        <v>1016</v>
      </c>
      <c r="BI23" s="4">
        <v>466</v>
      </c>
      <c r="BJ23" s="4">
        <f t="shared" si="19"/>
        <v>1482</v>
      </c>
      <c r="BK23" s="4">
        <f t="shared" si="8"/>
        <v>8934.045790251108</v>
      </c>
      <c r="BL23" s="4">
        <f>BK23*1000000/'a1'!BB24</f>
        <v>8776.9213443446497</v>
      </c>
      <c r="BM23" s="4">
        <v>22647</v>
      </c>
      <c r="BN23" s="27">
        <f>L74/'a30-2'!K20*100</f>
        <v>3370.8609271523178</v>
      </c>
      <c r="BO23" s="4">
        <v>2807</v>
      </c>
      <c r="BP23" s="4">
        <v>1597</v>
      </c>
      <c r="BQ23" s="4">
        <f t="shared" si="20"/>
        <v>4404</v>
      </c>
      <c r="BR23" s="4">
        <f t="shared" si="9"/>
        <v>23680.139072847684</v>
      </c>
      <c r="BS23" s="4">
        <f>BR23/'a1'!BH24*1000000</f>
        <v>8367.9897552263174</v>
      </c>
      <c r="BT23" s="4">
        <v>29781</v>
      </c>
      <c r="BU23" s="27">
        <f>M74/'a30-2'!L20*100</f>
        <v>2719.4066749072927</v>
      </c>
      <c r="BV23" s="4">
        <v>4256</v>
      </c>
      <c r="BW23" s="4">
        <v>959</v>
      </c>
      <c r="BX23" s="4">
        <f t="shared" si="21"/>
        <v>5215</v>
      </c>
      <c r="BY23" s="4">
        <f t="shared" si="10"/>
        <v>32276.593325092708</v>
      </c>
      <c r="BZ23" s="4">
        <f>BY23*1000000/'a1'!BN24</f>
        <v>8174.2218221302955</v>
      </c>
    </row>
    <row r="24" spans="1:78" ht="18.75" customHeight="1">
      <c r="A24" s="1">
        <v>1998</v>
      </c>
      <c r="B24" s="4">
        <v>243919</v>
      </c>
      <c r="C24" s="27">
        <f>C75/'a30-2'!B21*100</f>
        <v>23786.989795918365</v>
      </c>
      <c r="D24" s="4">
        <v>32632</v>
      </c>
      <c r="E24" s="4">
        <v>5690</v>
      </c>
      <c r="F24" s="4">
        <f t="shared" si="11"/>
        <v>38322</v>
      </c>
      <c r="G24" s="4">
        <f t="shared" si="0"/>
        <v>258454.01020408163</v>
      </c>
      <c r="H24" s="4">
        <f>G24*1000000/'a1'!F25</f>
        <v>8570.8017726869493</v>
      </c>
      <c r="I24" s="4">
        <v>4803</v>
      </c>
      <c r="J24" s="27">
        <f>D75/'a30-2'!C21*100</f>
        <v>644.61538461538464</v>
      </c>
      <c r="K24" s="4">
        <v>550</v>
      </c>
      <c r="L24" s="4">
        <v>-41</v>
      </c>
      <c r="M24" s="4">
        <f t="shared" si="12"/>
        <v>509</v>
      </c>
      <c r="N24" s="4">
        <f t="shared" si="1"/>
        <v>4667.3846153846152</v>
      </c>
      <c r="O24" s="4">
        <f>N24*1000000/'a1'!L25</f>
        <v>8645.8185349900159</v>
      </c>
      <c r="P24" s="4">
        <v>1139</v>
      </c>
      <c r="Q24" s="27">
        <f>E75/'a30-2'!D21*100</f>
        <v>129.39698492462313</v>
      </c>
      <c r="R24" s="4">
        <v>174</v>
      </c>
      <c r="S24" s="4">
        <v>71</v>
      </c>
      <c r="T24" s="4">
        <f t="shared" si="13"/>
        <v>245</v>
      </c>
      <c r="U24" s="4">
        <f t="shared" si="2"/>
        <v>1254.6030150753768</v>
      </c>
      <c r="V24" s="4">
        <f>U24*1000000/'a1'!R25</f>
        <v>9238.3362424919505</v>
      </c>
      <c r="W24" s="4">
        <v>9477</v>
      </c>
      <c r="X24" s="27">
        <f>F75/'a30-2'!E21*100</f>
        <v>740.88050314465409</v>
      </c>
      <c r="Y24" s="4">
        <v>908</v>
      </c>
      <c r="Z24" s="4">
        <v>-42</v>
      </c>
      <c r="AA24" s="4">
        <f t="shared" si="14"/>
        <v>866</v>
      </c>
      <c r="AB24" s="4">
        <f t="shared" si="3"/>
        <v>9602.1194968553464</v>
      </c>
      <c r="AC24" s="4">
        <f>AB24*1000000/'a1'!X25</f>
        <v>10304.516563918272</v>
      </c>
      <c r="AD24" s="4">
        <v>7078</v>
      </c>
      <c r="AE24" s="27">
        <f>G75/'a30-2'!F21*100</f>
        <v>692.9716399506782</v>
      </c>
      <c r="AF24" s="4">
        <v>929</v>
      </c>
      <c r="AG24" s="4">
        <v>-2</v>
      </c>
      <c r="AH24" s="4">
        <f t="shared" si="15"/>
        <v>927</v>
      </c>
      <c r="AI24" s="4">
        <f t="shared" si="4"/>
        <v>7312.0283600493221</v>
      </c>
      <c r="AJ24" s="4">
        <f>AI24*1000000/'a1'!AD25</f>
        <v>9742.4864563033079</v>
      </c>
      <c r="AK24" s="4">
        <v>56356</v>
      </c>
      <c r="AL24" s="27">
        <f>H75/'a30-2'!G21*100</f>
        <v>5298.3091787439616</v>
      </c>
      <c r="AM24" s="4">
        <v>7471</v>
      </c>
      <c r="AN24" s="4">
        <v>381</v>
      </c>
      <c r="AO24" s="4">
        <f t="shared" si="16"/>
        <v>7852</v>
      </c>
      <c r="AP24" s="4">
        <f t="shared" si="5"/>
        <v>58909.690821256037</v>
      </c>
      <c r="AQ24" s="4">
        <f>AP24*1000000/'a1'!AJ25</f>
        <v>8074.3168382470558</v>
      </c>
      <c r="AR24" s="4">
        <v>88529</v>
      </c>
      <c r="AS24" s="27">
        <f>I75/'a30-2'!H21*100</f>
        <v>7623.6811254396262</v>
      </c>
      <c r="AT24" s="4">
        <v>12185</v>
      </c>
      <c r="AU24" s="4">
        <v>4523</v>
      </c>
      <c r="AV24" s="4">
        <f t="shared" si="17"/>
        <v>16708</v>
      </c>
      <c r="AW24" s="4">
        <f t="shared" si="6"/>
        <v>97613.318874560369</v>
      </c>
      <c r="AX24" s="4">
        <f>AW24/'a1'!AP25*1000000</f>
        <v>8588.2605236980653</v>
      </c>
      <c r="AY24" s="4">
        <v>10138</v>
      </c>
      <c r="AZ24" s="27">
        <f>J75/'a30-2'!I21*100</f>
        <v>957.96178343949043</v>
      </c>
      <c r="BA24" s="4">
        <v>1163</v>
      </c>
      <c r="BB24" s="4">
        <v>-158</v>
      </c>
      <c r="BC24" s="4">
        <f t="shared" si="18"/>
        <v>1005</v>
      </c>
      <c r="BD24" s="4">
        <f t="shared" si="7"/>
        <v>10185.03821656051</v>
      </c>
      <c r="BE24" s="4">
        <f>BD24*1000000/'a1'!AV25</f>
        <v>8953.9663386287775</v>
      </c>
      <c r="BF24" s="4">
        <v>8760</v>
      </c>
      <c r="BG24" s="27">
        <f>K75/'a30-2'!J21*100</f>
        <v>1045.1807228915661</v>
      </c>
      <c r="BH24" s="4">
        <v>1090</v>
      </c>
      <c r="BI24" s="4">
        <v>376</v>
      </c>
      <c r="BJ24" s="4">
        <f t="shared" si="19"/>
        <v>1466</v>
      </c>
      <c r="BK24" s="4">
        <f t="shared" si="8"/>
        <v>9180.8192771084341</v>
      </c>
      <c r="BL24" s="4">
        <f>BK24*1000000/'a1'!BB25</f>
        <v>9024.4082336036172</v>
      </c>
      <c r="BM24" s="4">
        <v>23916</v>
      </c>
      <c r="BN24" s="27">
        <f>L75/'a30-2'!K21*100</f>
        <v>3595.4861111111109</v>
      </c>
      <c r="BO24" s="4">
        <v>3147</v>
      </c>
      <c r="BP24" s="4">
        <v>23</v>
      </c>
      <c r="BQ24" s="4">
        <f t="shared" si="20"/>
        <v>3170</v>
      </c>
      <c r="BR24" s="4">
        <f t="shared" si="9"/>
        <v>23490.513888888891</v>
      </c>
      <c r="BS24" s="4">
        <f>BR24/'a1'!BH25*1000000</f>
        <v>8102.7868592466984</v>
      </c>
      <c r="BT24" s="4">
        <v>30242</v>
      </c>
      <c r="BU24" s="27">
        <f>M75/'a30-2'!L21*100</f>
        <v>2836.4312267657988</v>
      </c>
      <c r="BV24" s="4">
        <v>4079</v>
      </c>
      <c r="BW24" s="4">
        <v>272</v>
      </c>
      <c r="BX24" s="4">
        <f t="shared" si="21"/>
        <v>4351</v>
      </c>
      <c r="BY24" s="4">
        <f t="shared" si="10"/>
        <v>31756.568773234201</v>
      </c>
      <c r="BZ24" s="4">
        <f>BY24*1000000/'a1'!BN25</f>
        <v>7972.8013674817157</v>
      </c>
    </row>
    <row r="25" spans="1:78" ht="18.75" customHeight="1">
      <c r="A25" s="1">
        <v>1999</v>
      </c>
      <c r="B25" s="4">
        <v>249199</v>
      </c>
      <c r="C25" s="27">
        <f>C76/'a30-2'!B22*100</f>
        <v>24105.263157894737</v>
      </c>
      <c r="D25" s="4">
        <v>36486</v>
      </c>
      <c r="E25" s="4">
        <v>5852</v>
      </c>
      <c r="F25" s="4">
        <f t="shared" si="11"/>
        <v>42338</v>
      </c>
      <c r="G25" s="4">
        <f t="shared" si="0"/>
        <v>267431.73684210528</v>
      </c>
      <c r="H25" s="4">
        <f>G25*1000000/'a1'!F26</f>
        <v>8796.7244820533342</v>
      </c>
      <c r="I25" s="4">
        <v>4887</v>
      </c>
      <c r="J25" s="27">
        <f>D76/'a30-2'!C22*100</f>
        <v>642.85714285714278</v>
      </c>
      <c r="K25" s="4">
        <v>719</v>
      </c>
      <c r="L25" s="4">
        <v>-39</v>
      </c>
      <c r="M25" s="4">
        <f t="shared" si="12"/>
        <v>680</v>
      </c>
      <c r="N25" s="4">
        <f t="shared" si="1"/>
        <v>4924.1428571428569</v>
      </c>
      <c r="O25" s="4">
        <f>N25*1000000/'a1'!L26</f>
        <v>9232.8428739912069</v>
      </c>
      <c r="P25" s="4">
        <v>1257</v>
      </c>
      <c r="Q25" s="27">
        <f>E76/'a30-2'!D22*100</f>
        <v>133.49814585908527</v>
      </c>
      <c r="R25" s="4">
        <v>180</v>
      </c>
      <c r="S25" s="4">
        <v>44</v>
      </c>
      <c r="T25" s="4">
        <f t="shared" si="13"/>
        <v>224</v>
      </c>
      <c r="U25" s="4">
        <f t="shared" si="2"/>
        <v>1347.5018541409147</v>
      </c>
      <c r="V25" s="4">
        <f>U25*1000000/'a1'!R26</f>
        <v>9887.6721930490294</v>
      </c>
      <c r="W25" s="4">
        <v>9535</v>
      </c>
      <c r="X25" s="27">
        <f>F76/'a30-2'!E22*100</f>
        <v>725.82619339045289</v>
      </c>
      <c r="Y25" s="4">
        <v>902</v>
      </c>
      <c r="Z25" s="4">
        <v>303</v>
      </c>
      <c r="AA25" s="4">
        <f t="shared" si="14"/>
        <v>1205</v>
      </c>
      <c r="AB25" s="4">
        <f t="shared" si="3"/>
        <v>10014.173806609548</v>
      </c>
      <c r="AC25" s="4">
        <f>AB25*1000000/'a1'!X26</f>
        <v>10724.293633869876</v>
      </c>
      <c r="AD25" s="4">
        <v>7252</v>
      </c>
      <c r="AE25" s="27">
        <f>G76/'a30-2'!F22*100</f>
        <v>708.58524788391776</v>
      </c>
      <c r="AF25" s="4">
        <v>1113</v>
      </c>
      <c r="AG25" s="4">
        <v>351</v>
      </c>
      <c r="AH25" s="4">
        <f t="shared" si="15"/>
        <v>1464</v>
      </c>
      <c r="AI25" s="4">
        <f t="shared" si="4"/>
        <v>8007.4147521160821</v>
      </c>
      <c r="AJ25" s="4">
        <f>AI25*1000000/'a1'!AD26</f>
        <v>10668.004375315357</v>
      </c>
      <c r="AK25" s="4">
        <v>57107</v>
      </c>
      <c r="AL25" s="27">
        <f>H76/'a30-2'!G22*100</f>
        <v>5396.4285714285716</v>
      </c>
      <c r="AM25" s="4">
        <v>7787</v>
      </c>
      <c r="AN25" s="4">
        <v>2843</v>
      </c>
      <c r="AO25" s="4">
        <f t="shared" si="16"/>
        <v>10630</v>
      </c>
      <c r="AP25" s="4">
        <f t="shared" si="5"/>
        <v>62340.571428571428</v>
      </c>
      <c r="AQ25" s="4">
        <f>AP25*1000000/'a1'!AJ26</f>
        <v>8512.691964438116</v>
      </c>
      <c r="AR25" s="4">
        <v>90939</v>
      </c>
      <c r="AS25" s="27">
        <f>I76/'a30-2'!H22*100</f>
        <v>7820.3033838973151</v>
      </c>
      <c r="AT25" s="4">
        <v>13927</v>
      </c>
      <c r="AU25" s="4">
        <v>-549</v>
      </c>
      <c r="AV25" s="4">
        <f t="shared" si="17"/>
        <v>13378</v>
      </c>
      <c r="AW25" s="4">
        <f t="shared" si="6"/>
        <v>96496.696616102679</v>
      </c>
      <c r="AX25" s="4">
        <f>AW25/'a1'!AP26*1000000</f>
        <v>8387.5461116658498</v>
      </c>
      <c r="AY25" s="4">
        <v>10372</v>
      </c>
      <c r="AZ25" s="27">
        <f>J76/'a30-2'!I22*100</f>
        <v>956.3046192259676</v>
      </c>
      <c r="BA25" s="4">
        <v>1361</v>
      </c>
      <c r="BB25" s="4">
        <v>373</v>
      </c>
      <c r="BC25" s="4">
        <f t="shared" si="18"/>
        <v>1734</v>
      </c>
      <c r="BD25" s="4">
        <f t="shared" si="7"/>
        <v>11149.695380774032</v>
      </c>
      <c r="BE25" s="4">
        <f>BD25*1000000/'a1'!AV26</f>
        <v>9759.4773510689611</v>
      </c>
      <c r="BF25" s="4">
        <v>8823</v>
      </c>
      <c r="BG25" s="27">
        <f>K76/'a30-2'!J22*100</f>
        <v>1037.6266280752534</v>
      </c>
      <c r="BH25" s="4">
        <v>1173</v>
      </c>
      <c r="BI25" s="4">
        <v>627</v>
      </c>
      <c r="BJ25" s="4">
        <f t="shared" si="19"/>
        <v>1800</v>
      </c>
      <c r="BK25" s="4">
        <f t="shared" si="8"/>
        <v>9585.3733719247466</v>
      </c>
      <c r="BL25" s="4">
        <f>BK25*1000000/'a1'!BB26</f>
        <v>9448.1484636388559</v>
      </c>
      <c r="BM25" s="4">
        <v>24722</v>
      </c>
      <c r="BN25" s="27">
        <f>L76/'a30-2'!K22*100</f>
        <v>3453.2258064516127</v>
      </c>
      <c r="BO25" s="4">
        <v>3571</v>
      </c>
      <c r="BP25" s="4">
        <v>887</v>
      </c>
      <c r="BQ25" s="4">
        <f t="shared" si="20"/>
        <v>4458</v>
      </c>
      <c r="BR25" s="4">
        <f t="shared" si="9"/>
        <v>25726.774193548386</v>
      </c>
      <c r="BS25" s="4">
        <f>BR25/'a1'!BH26*1000000</f>
        <v>8712.9894325410132</v>
      </c>
      <c r="BT25" s="4">
        <v>30459</v>
      </c>
      <c r="BU25" s="27">
        <f>M76/'a30-2'!L22*100</f>
        <v>2896.2148962148958</v>
      </c>
      <c r="BV25" s="4">
        <v>4799</v>
      </c>
      <c r="BW25" s="4">
        <v>1096</v>
      </c>
      <c r="BX25" s="4">
        <f t="shared" si="21"/>
        <v>5895</v>
      </c>
      <c r="BY25" s="4">
        <f t="shared" si="10"/>
        <v>33457.785103785107</v>
      </c>
      <c r="BZ25" s="4">
        <f>BY25*1000000/'a1'!BN26</f>
        <v>8340.7273325942115</v>
      </c>
    </row>
    <row r="26" spans="1:78" ht="18.75" customHeight="1">
      <c r="A26" s="1">
        <v>2000</v>
      </c>
      <c r="B26" s="4">
        <v>257764</v>
      </c>
      <c r="C26" s="27">
        <f>C77/'a30-2'!B23*100</f>
        <v>24183.673469387755</v>
      </c>
      <c r="D26" s="4">
        <v>37796</v>
      </c>
      <c r="E26" s="4">
        <v>12764</v>
      </c>
      <c r="F26" s="4">
        <f t="shared" si="11"/>
        <v>50560</v>
      </c>
      <c r="G26" s="4">
        <f t="shared" si="0"/>
        <v>284140.32653061225</v>
      </c>
      <c r="H26" s="4">
        <f>G26*1000000/'a1'!F27</f>
        <v>9259.6893256445983</v>
      </c>
      <c r="I26" s="4">
        <v>5059</v>
      </c>
      <c r="J26" s="27">
        <f>D77/'a30-2'!C23*100</f>
        <v>614.22708618331058</v>
      </c>
      <c r="K26" s="4">
        <v>712</v>
      </c>
      <c r="L26" s="4">
        <v>267</v>
      </c>
      <c r="M26" s="4">
        <f t="shared" si="12"/>
        <v>979</v>
      </c>
      <c r="N26" s="4">
        <f t="shared" si="1"/>
        <v>5423.7729138166897</v>
      </c>
      <c r="O26" s="4">
        <f>N26*1000000/'a1'!L27</f>
        <v>10272.958701538904</v>
      </c>
      <c r="P26" s="4">
        <v>1282</v>
      </c>
      <c r="Q26" s="27">
        <f>E77/'a30-2'!D23*100</f>
        <v>133.72781065088756</v>
      </c>
      <c r="R26" s="4">
        <v>187</v>
      </c>
      <c r="S26" s="4">
        <v>92</v>
      </c>
      <c r="T26" s="4">
        <f t="shared" si="13"/>
        <v>279</v>
      </c>
      <c r="U26" s="4">
        <f t="shared" si="2"/>
        <v>1427.2721893491125</v>
      </c>
      <c r="V26" s="4">
        <f>U26*1000000/'a1'!R27</f>
        <v>10458.50508792491</v>
      </c>
      <c r="W26" s="4">
        <v>9455</v>
      </c>
      <c r="X26" s="27">
        <f>F77/'a30-2'!E23*100</f>
        <v>703.52941176470586</v>
      </c>
      <c r="Y26" s="4">
        <v>1147</v>
      </c>
      <c r="Z26" s="4">
        <v>234</v>
      </c>
      <c r="AA26" s="4">
        <f t="shared" si="14"/>
        <v>1381</v>
      </c>
      <c r="AB26" s="4">
        <f t="shared" si="3"/>
        <v>10132.470588235294</v>
      </c>
      <c r="AC26" s="4">
        <f>AB26*1000000/'a1'!X27</f>
        <v>10850.549075503008</v>
      </c>
      <c r="AD26" s="4">
        <v>7209</v>
      </c>
      <c r="AE26" s="27">
        <f>G77/'a30-2'!F23*100</f>
        <v>723.45390898483083</v>
      </c>
      <c r="AF26" s="4">
        <v>1030</v>
      </c>
      <c r="AG26" s="4">
        <v>412</v>
      </c>
      <c r="AH26" s="4">
        <f t="shared" si="15"/>
        <v>1442</v>
      </c>
      <c r="AI26" s="4">
        <f t="shared" si="4"/>
        <v>7927.5460910151687</v>
      </c>
      <c r="AJ26" s="4">
        <f>AI26*1000000/'a1'!AD27</f>
        <v>10562.780178217374</v>
      </c>
      <c r="AK26" s="4">
        <v>58902</v>
      </c>
      <c r="AL26" s="27">
        <f>H77/'a30-2'!G23*100</f>
        <v>5523.2558139534876</v>
      </c>
      <c r="AM26" s="4">
        <v>7844</v>
      </c>
      <c r="AN26" s="4">
        <v>3093</v>
      </c>
      <c r="AO26" s="4">
        <f t="shared" si="16"/>
        <v>10937</v>
      </c>
      <c r="AP26" s="4">
        <f t="shared" si="5"/>
        <v>64315.744186046511</v>
      </c>
      <c r="AQ26" s="4">
        <f>AP26*1000000/'a1'!AJ27</f>
        <v>8742.1737872178983</v>
      </c>
      <c r="AR26" s="4">
        <v>94233</v>
      </c>
      <c r="AS26" s="27">
        <f>I77/'a30-2'!H23*100</f>
        <v>8086.0091743119274</v>
      </c>
      <c r="AT26" s="4">
        <v>14791</v>
      </c>
      <c r="AU26" s="4">
        <v>3815</v>
      </c>
      <c r="AV26" s="4">
        <f t="shared" si="17"/>
        <v>18606</v>
      </c>
      <c r="AW26" s="4">
        <f t="shared" si="6"/>
        <v>104752.99082568807</v>
      </c>
      <c r="AX26" s="4">
        <f>AW26/'a1'!AP27*1000000</f>
        <v>8966.05244119491</v>
      </c>
      <c r="AY26" s="4">
        <v>10710</v>
      </c>
      <c r="AZ26" s="27">
        <f>J77/'a30-2'!I23*100</f>
        <v>966.99266503667491</v>
      </c>
      <c r="BA26" s="4">
        <v>1285</v>
      </c>
      <c r="BB26" s="4">
        <v>272</v>
      </c>
      <c r="BC26" s="4">
        <f t="shared" si="18"/>
        <v>1557</v>
      </c>
      <c r="BD26" s="4">
        <f t="shared" si="7"/>
        <v>11300.007334963326</v>
      </c>
      <c r="BE26" s="4">
        <f>BD26*1000000/'a1'!AV27</f>
        <v>9849.10598499566</v>
      </c>
      <c r="BF26" s="4">
        <v>9022</v>
      </c>
      <c r="BG26" s="27">
        <f>K77/'a30-2'!J23*100</f>
        <v>1002.6954177897574</v>
      </c>
      <c r="BH26" s="4">
        <v>1176</v>
      </c>
      <c r="BI26" s="4">
        <v>294</v>
      </c>
      <c r="BJ26" s="4">
        <f t="shared" si="19"/>
        <v>1470</v>
      </c>
      <c r="BK26" s="4">
        <f t="shared" si="8"/>
        <v>9489.3045822102431</v>
      </c>
      <c r="BL26" s="4">
        <f>BK26*1000000/'a1'!BB27</f>
        <v>9418.0569811478599</v>
      </c>
      <c r="BM26" s="4">
        <v>26213</v>
      </c>
      <c r="BN26" s="27">
        <f>L77/'a30-2'!K23*100</f>
        <v>3110.9570041608881</v>
      </c>
      <c r="BO26" s="4">
        <v>4130</v>
      </c>
      <c r="BP26" s="4">
        <v>1137</v>
      </c>
      <c r="BQ26" s="4">
        <f t="shared" si="20"/>
        <v>5267</v>
      </c>
      <c r="BR26" s="4">
        <f t="shared" si="9"/>
        <v>28369.042995839111</v>
      </c>
      <c r="BS26" s="4">
        <f>BR26/'a1'!BH27*1000000</f>
        <v>9443.1335736989076</v>
      </c>
      <c r="BT26" s="4">
        <v>31613</v>
      </c>
      <c r="BU26" s="27">
        <f>M77/'a30-2'!L23*100</f>
        <v>2927.1445358401879</v>
      </c>
      <c r="BV26" s="4">
        <v>4863</v>
      </c>
      <c r="BW26" s="4">
        <v>2261</v>
      </c>
      <c r="BX26" s="4">
        <f t="shared" si="21"/>
        <v>7124</v>
      </c>
      <c r="BY26" s="4">
        <f t="shared" si="10"/>
        <v>35809.855464159817</v>
      </c>
      <c r="BZ26" s="4">
        <f>BY26*1000000/'a1'!BN27</f>
        <v>8865.5153244949688</v>
      </c>
    </row>
    <row r="27" spans="1:78" ht="18.75" customHeight="1">
      <c r="A27" s="1">
        <v>2001</v>
      </c>
      <c r="B27" s="4">
        <v>266540</v>
      </c>
      <c r="C27" s="27">
        <f>C78/'a30-2'!B24*100</f>
        <v>24656.434474616293</v>
      </c>
      <c r="D27" s="4">
        <v>42108</v>
      </c>
      <c r="E27" s="4">
        <v>-5941</v>
      </c>
      <c r="F27" s="4">
        <f t="shared" si="11"/>
        <v>36167</v>
      </c>
      <c r="G27" s="4">
        <f t="shared" si="0"/>
        <v>278050.56552538369</v>
      </c>
      <c r="H27" s="4">
        <f>G27*1000000/'a1'!F28</f>
        <v>8963.4179022667286</v>
      </c>
      <c r="I27" s="4">
        <v>5111</v>
      </c>
      <c r="J27" s="27">
        <f>D78/'a30-2'!C24*100</f>
        <v>635.98901098901104</v>
      </c>
      <c r="K27" s="4">
        <v>729</v>
      </c>
      <c r="L27" s="4">
        <v>166</v>
      </c>
      <c r="M27" s="4">
        <f t="shared" si="12"/>
        <v>895</v>
      </c>
      <c r="N27" s="4">
        <f t="shared" si="1"/>
        <v>5370.0109890109889</v>
      </c>
      <c r="O27" s="4">
        <f>N27*1000000/'a1'!L28</f>
        <v>10286.4709029683</v>
      </c>
      <c r="P27" s="4">
        <v>1342</v>
      </c>
      <c r="Q27" s="27">
        <f>E78/'a30-2'!D24*100</f>
        <v>134.02061855670104</v>
      </c>
      <c r="R27" s="4">
        <v>230</v>
      </c>
      <c r="S27" s="4">
        <v>-65</v>
      </c>
      <c r="T27" s="4">
        <f t="shared" si="13"/>
        <v>165</v>
      </c>
      <c r="U27" s="4">
        <f t="shared" si="2"/>
        <v>1372.979381443299</v>
      </c>
      <c r="V27" s="4">
        <f>U27*1000000/'a1'!R28</f>
        <v>10046.313111940139</v>
      </c>
      <c r="W27" s="4">
        <v>9480</v>
      </c>
      <c r="X27" s="27">
        <f>F78/'a30-2'!E24*100</f>
        <v>706.69745958429564</v>
      </c>
      <c r="Y27" s="4">
        <v>1187</v>
      </c>
      <c r="Z27" s="4">
        <v>191</v>
      </c>
      <c r="AA27" s="4">
        <f t="shared" si="14"/>
        <v>1378</v>
      </c>
      <c r="AB27" s="4">
        <f t="shared" si="3"/>
        <v>10151.302540415705</v>
      </c>
      <c r="AC27" s="4">
        <f>AB27*1000000/'a1'!X28</f>
        <v>10886.220392921437</v>
      </c>
      <c r="AD27" s="4">
        <v>7308</v>
      </c>
      <c r="AE27" s="27">
        <f>G78/'a30-2'!F24*100</f>
        <v>740.48442906574394</v>
      </c>
      <c r="AF27" s="4">
        <v>940</v>
      </c>
      <c r="AG27" s="4">
        <v>103</v>
      </c>
      <c r="AH27" s="4">
        <f t="shared" si="15"/>
        <v>1043</v>
      </c>
      <c r="AI27" s="4">
        <f t="shared" si="4"/>
        <v>7610.5155709342562</v>
      </c>
      <c r="AJ27" s="4">
        <f>AI27*1000000/'a1'!AD28</f>
        <v>10149.803580509772</v>
      </c>
      <c r="AK27" s="4">
        <v>61686</v>
      </c>
      <c r="AL27" s="27">
        <f>H78/'a30-2'!G24*100</f>
        <v>5606.1643835616442</v>
      </c>
      <c r="AM27" s="4">
        <v>9109</v>
      </c>
      <c r="AN27" s="4">
        <v>-2029</v>
      </c>
      <c r="AO27" s="4">
        <f t="shared" si="16"/>
        <v>7080</v>
      </c>
      <c r="AP27" s="4">
        <f t="shared" si="5"/>
        <v>63159.835616438359</v>
      </c>
      <c r="AQ27" s="4">
        <f>AP27*1000000/'a1'!AJ28</f>
        <v>8539.2498415027221</v>
      </c>
      <c r="AR27" s="4">
        <v>97234</v>
      </c>
      <c r="AS27" s="27">
        <f>I78/'a30-2'!H24*100</f>
        <v>8282.657657657659</v>
      </c>
      <c r="AT27" s="4">
        <v>16290</v>
      </c>
      <c r="AU27" s="4">
        <v>-1076</v>
      </c>
      <c r="AV27" s="4">
        <f t="shared" si="17"/>
        <v>15214</v>
      </c>
      <c r="AW27" s="4">
        <f t="shared" si="6"/>
        <v>104165.34234234234</v>
      </c>
      <c r="AX27" s="4">
        <f>AW27/'a1'!AP28*1000000</f>
        <v>8755.3251132260593</v>
      </c>
      <c r="AY27" s="4">
        <v>10930</v>
      </c>
      <c r="AZ27" s="27">
        <f>J78/'a30-2'!I24*100</f>
        <v>964.15770609318997</v>
      </c>
      <c r="BA27" s="4">
        <v>1373</v>
      </c>
      <c r="BB27" s="4">
        <v>-377</v>
      </c>
      <c r="BC27" s="4">
        <f t="shared" si="18"/>
        <v>996</v>
      </c>
      <c r="BD27" s="4">
        <f t="shared" si="7"/>
        <v>10961.84229390681</v>
      </c>
      <c r="BE27" s="4">
        <f>BD27*1000000/'a1'!AV28</f>
        <v>9520.0332571165127</v>
      </c>
      <c r="BF27" s="4">
        <v>9214</v>
      </c>
      <c r="BG27" s="27">
        <f>K78/'a30-2'!J24*100</f>
        <v>1042.1195652173915</v>
      </c>
      <c r="BH27" s="4">
        <v>1437</v>
      </c>
      <c r="BI27" s="4">
        <v>-680</v>
      </c>
      <c r="BJ27" s="4">
        <f t="shared" si="19"/>
        <v>757</v>
      </c>
      <c r="BK27" s="4">
        <f t="shared" si="8"/>
        <v>8928.8804347826081</v>
      </c>
      <c r="BL27" s="4">
        <f>BK27*1000000/'a1'!BB28</f>
        <v>8926.7469422634076</v>
      </c>
      <c r="BM27" s="4">
        <v>27328</v>
      </c>
      <c r="BN27" s="27">
        <f>L78/'a30-2'!K24*100</f>
        <v>3129.0322580645161</v>
      </c>
      <c r="BO27" s="4">
        <v>5182</v>
      </c>
      <c r="BP27" s="4">
        <v>-1713</v>
      </c>
      <c r="BQ27" s="4">
        <f t="shared" si="20"/>
        <v>3469</v>
      </c>
      <c r="BR27" s="4">
        <f t="shared" si="9"/>
        <v>27667.967741935485</v>
      </c>
      <c r="BS27" s="4">
        <f>BR27/'a1'!BH28*1000000</f>
        <v>9047.4845497819842</v>
      </c>
      <c r="BT27" s="4">
        <v>32641</v>
      </c>
      <c r="BU27" s="27">
        <f>M78/'a30-2'!L24*100</f>
        <v>3003.4924330616996</v>
      </c>
      <c r="BV27" s="4">
        <v>4912</v>
      </c>
      <c r="BW27" s="4">
        <v>-423</v>
      </c>
      <c r="BX27" s="4">
        <f t="shared" si="21"/>
        <v>4489</v>
      </c>
      <c r="BY27" s="4">
        <f t="shared" si="10"/>
        <v>34126.5075669383</v>
      </c>
      <c r="BZ27" s="4">
        <f>BY27*1000000/'a1'!BN28</f>
        <v>8370.739191783694</v>
      </c>
    </row>
    <row r="28" spans="1:78" ht="18.75" customHeight="1">
      <c r="A28" s="1">
        <v>2002</v>
      </c>
      <c r="B28" s="4">
        <v>272571</v>
      </c>
      <c r="C28" s="27">
        <f>C79/'a30-2'!B25*100</f>
        <v>25472.578763127185</v>
      </c>
      <c r="D28" s="4">
        <v>43671</v>
      </c>
      <c r="E28" s="4">
        <v>-3196</v>
      </c>
      <c r="F28" s="4">
        <f>D28+E28</f>
        <v>40475</v>
      </c>
      <c r="G28" s="4">
        <f t="shared" ref="G28:G34" si="22">B28-C28+F28</f>
        <v>287573.42123687279</v>
      </c>
      <c r="H28" s="4">
        <f>G28*1000000/'a1'!F29</f>
        <v>9170.5334509181175</v>
      </c>
      <c r="I28" s="4">
        <v>5232</v>
      </c>
      <c r="J28" s="27">
        <f>D79/'a30-2'!C25*100</f>
        <v>677.24137931034477</v>
      </c>
      <c r="K28" s="4">
        <v>821</v>
      </c>
      <c r="L28" s="4">
        <v>-226</v>
      </c>
      <c r="M28" s="4">
        <f t="shared" ref="M28:M34" si="23">K28+L28</f>
        <v>595</v>
      </c>
      <c r="N28" s="4">
        <f t="shared" ref="N28:N37" si="24">I28-J28+M28</f>
        <v>5149.7586206896549</v>
      </c>
      <c r="O28" s="4">
        <f>N28*1000000/'a1'!L29</f>
        <v>9913.2380091160921</v>
      </c>
      <c r="P28" s="4">
        <v>1292</v>
      </c>
      <c r="Q28" s="27">
        <f>E79/'a30-2'!D25*100</f>
        <v>138.39285714285717</v>
      </c>
      <c r="R28" s="4">
        <v>248</v>
      </c>
      <c r="S28" s="4">
        <v>75</v>
      </c>
      <c r="T28" s="4">
        <f t="shared" ref="T28:T34" si="25">R28+S28</f>
        <v>323</v>
      </c>
      <c r="U28" s="4">
        <f t="shared" ref="U28:U37" si="26">P28-Q28+T28</f>
        <v>1476.6071428571429</v>
      </c>
      <c r="V28" s="4">
        <f>U28*1000000/'a1'!R29</f>
        <v>10787.918574893647</v>
      </c>
      <c r="W28" s="4">
        <v>9645</v>
      </c>
      <c r="X28" s="27">
        <f>F79/'a30-2'!E25*100</f>
        <v>741.08170310701951</v>
      </c>
      <c r="Y28" s="4">
        <v>1281</v>
      </c>
      <c r="Z28" s="4">
        <v>37</v>
      </c>
      <c r="AA28" s="4">
        <f t="shared" ref="AA28:AA37" si="27">Y28+Z28</f>
        <v>1318</v>
      </c>
      <c r="AB28" s="4">
        <f t="shared" ref="AB28:AB37" si="28">W28-X28+AA28</f>
        <v>10221.91829689298</v>
      </c>
      <c r="AC28" s="4">
        <f>AB28*1000000/'a1'!X29</f>
        <v>10930.720893213404</v>
      </c>
      <c r="AD28" s="4">
        <v>7434</v>
      </c>
      <c r="AE28" s="27">
        <f>G79/'a30-2'!F25*100</f>
        <v>778.56301531213182</v>
      </c>
      <c r="AF28" s="4">
        <v>899</v>
      </c>
      <c r="AG28" s="4">
        <v>9</v>
      </c>
      <c r="AH28" s="4">
        <f t="shared" ref="AH28:AH37" si="29">AF28+AG28</f>
        <v>908</v>
      </c>
      <c r="AI28" s="4">
        <f t="shared" ref="AI28:AI37" si="30">AD28-AE28+AH28</f>
        <v>7563.4369846878681</v>
      </c>
      <c r="AJ28" s="4">
        <f>AI28*1000000/'a1'!AD29</f>
        <v>10092.93960023949</v>
      </c>
      <c r="AK28" s="4">
        <v>62830</v>
      </c>
      <c r="AL28" s="27">
        <f>H79/'a30-2'!G25*100</f>
        <v>5832.7721661055002</v>
      </c>
      <c r="AM28" s="4">
        <v>9679</v>
      </c>
      <c r="AN28" s="4">
        <v>-1833</v>
      </c>
      <c r="AO28" s="4">
        <f t="shared" ref="AO28:AO37" si="31">AM28+AN28</f>
        <v>7846</v>
      </c>
      <c r="AP28" s="4">
        <f t="shared" ref="AP28:AP37" si="32">AK28-AL28+AO28</f>
        <v>64843.227833894503</v>
      </c>
      <c r="AQ28" s="4">
        <f>AP28*1000000/'a1'!AJ29</f>
        <v>8713.7331534449786</v>
      </c>
      <c r="AR28" s="4">
        <v>99782</v>
      </c>
      <c r="AS28" s="27">
        <f>I79/'a30-2'!H25*100</f>
        <v>8416.7585446527009</v>
      </c>
      <c r="AT28" s="4">
        <v>16930</v>
      </c>
      <c r="AU28" s="4">
        <v>1577</v>
      </c>
      <c r="AV28" s="4">
        <f t="shared" ref="AV28:AV37" si="33">AT28+AU28</f>
        <v>18507</v>
      </c>
      <c r="AW28" s="4">
        <f t="shared" ref="AW28:AW37" si="34">AR28-AS28+AV28</f>
        <v>109872.24145534731</v>
      </c>
      <c r="AX28" s="4">
        <f>AW28/'a1'!AP29*1000000</f>
        <v>9085.3820330868602</v>
      </c>
      <c r="AY28" s="4">
        <v>11165</v>
      </c>
      <c r="AZ28" s="27">
        <f>J79/'a30-2'!I25*100</f>
        <v>955.65927654609095</v>
      </c>
      <c r="BA28" s="4">
        <v>1344</v>
      </c>
      <c r="BB28" s="4">
        <v>-21</v>
      </c>
      <c r="BC28" s="4">
        <f t="shared" ref="BC28:BC37" si="35">BA28+BB28</f>
        <v>1323</v>
      </c>
      <c r="BD28" s="4">
        <f t="shared" ref="BD28:BD37" si="36">AY28-AZ28+BC28</f>
        <v>11532.340723453908</v>
      </c>
      <c r="BE28" s="4">
        <f>BD28*1000000/'a1'!AV29</f>
        <v>9970.5877419118115</v>
      </c>
      <c r="BF28" s="4">
        <v>9394</v>
      </c>
      <c r="BG28" s="27">
        <f>K79/'a30-2'!J25*100</f>
        <v>1050.78125</v>
      </c>
      <c r="BH28" s="4">
        <v>1397</v>
      </c>
      <c r="BI28" s="4">
        <v>-296</v>
      </c>
      <c r="BJ28" s="4">
        <f t="shared" ref="BJ28:BJ37" si="37">BH28+BI28</f>
        <v>1101</v>
      </c>
      <c r="BK28" s="4">
        <f t="shared" ref="BK28:BK37" si="38">BF28-BG28+BJ28</f>
        <v>9444.21875</v>
      </c>
      <c r="BL28" s="4">
        <f>BK28*1000000/'a1'!BB29</f>
        <v>9474.3851924527698</v>
      </c>
      <c r="BM28" s="4">
        <v>28255</v>
      </c>
      <c r="BN28" s="27">
        <f>L79/'a30-2'!K25*100</f>
        <v>3389.8071625344355</v>
      </c>
      <c r="BO28" s="4">
        <v>5437</v>
      </c>
      <c r="BP28" s="4">
        <v>-2250</v>
      </c>
      <c r="BQ28" s="4">
        <f t="shared" ref="BQ28:BQ37" si="39">BO28+BP28</f>
        <v>3187</v>
      </c>
      <c r="BR28" s="4">
        <f t="shared" ref="BR28:BR37" si="40">BM28-BN28+BQ28</f>
        <v>28052.192837465565</v>
      </c>
      <c r="BS28" s="4">
        <f>BR28/'a1'!BH29*1000000</f>
        <v>8967.3412385105748</v>
      </c>
      <c r="BT28" s="4">
        <v>33118</v>
      </c>
      <c r="BU28" s="27">
        <f>M79/'a30-2'!L25*100</f>
        <v>3120.0466200466203</v>
      </c>
      <c r="BV28" s="4">
        <v>4691</v>
      </c>
      <c r="BW28" s="4">
        <v>608</v>
      </c>
      <c r="BX28" s="4">
        <f t="shared" ref="BX28:BX37" si="41">BV28+BW28</f>
        <v>5299</v>
      </c>
      <c r="BY28" s="4">
        <f t="shared" ref="BY28:BY37" si="42">BT28-BU28+BX28</f>
        <v>35296.953379953382</v>
      </c>
      <c r="BZ28" s="4">
        <f>BY28*1000000/'a1'!BN29</f>
        <v>8608.6749715324313</v>
      </c>
    </row>
    <row r="29" spans="1:78" ht="18.75" customHeight="1">
      <c r="A29" s="1">
        <v>2003</v>
      </c>
      <c r="B29" s="4">
        <v>280418</v>
      </c>
      <c r="C29" s="27">
        <f>C80/'a30-2'!B26*100</f>
        <v>25115.254237288136</v>
      </c>
      <c r="D29" s="4">
        <v>45299</v>
      </c>
      <c r="E29" s="4">
        <v>5624</v>
      </c>
      <c r="F29" s="4">
        <f t="shared" ref="F29:F37" si="43">D29+E29</f>
        <v>50923</v>
      </c>
      <c r="G29" s="4">
        <f t="shared" si="22"/>
        <v>306225.74576271186</v>
      </c>
      <c r="H29" s="4">
        <f>G29*1000000/'a1'!F30</f>
        <v>9677.9383920079927</v>
      </c>
      <c r="I29" s="4">
        <v>5297</v>
      </c>
      <c r="J29" s="27">
        <f>D80/'a30-2'!C26*100</f>
        <v>672.89719626168221</v>
      </c>
      <c r="K29" s="4">
        <v>577</v>
      </c>
      <c r="L29" s="4">
        <v>113</v>
      </c>
      <c r="M29" s="4">
        <f t="shared" si="23"/>
        <v>690</v>
      </c>
      <c r="N29" s="4">
        <f t="shared" si="24"/>
        <v>5314.1028037383176</v>
      </c>
      <c r="O29" s="4">
        <f>N29*1000000/'a1'!L30</f>
        <v>10250.080150716696</v>
      </c>
      <c r="P29" s="4">
        <v>1348</v>
      </c>
      <c r="Q29" s="27">
        <f>E80/'a30-2'!D26*100</f>
        <v>142.06437291897893</v>
      </c>
      <c r="R29" s="4">
        <v>239</v>
      </c>
      <c r="S29" s="4">
        <v>36</v>
      </c>
      <c r="T29" s="4">
        <f t="shared" si="25"/>
        <v>275</v>
      </c>
      <c r="U29" s="4">
        <f t="shared" si="26"/>
        <v>1480.935627081021</v>
      </c>
      <c r="V29" s="4">
        <f>U29*1000000/'a1'!R30</f>
        <v>10792.339562319332</v>
      </c>
      <c r="W29" s="4">
        <v>9798</v>
      </c>
      <c r="X29" s="27">
        <f>F80/'a30-2'!E26*100</f>
        <v>729.75929978118165</v>
      </c>
      <c r="Y29" s="4">
        <v>1343</v>
      </c>
      <c r="Z29" s="4">
        <v>203</v>
      </c>
      <c r="AA29" s="4">
        <f t="shared" si="27"/>
        <v>1546</v>
      </c>
      <c r="AB29" s="4">
        <f t="shared" si="28"/>
        <v>10614.240700218819</v>
      </c>
      <c r="AC29" s="4">
        <f>AB29*1000000/'a1'!X30</f>
        <v>11319.731655943864</v>
      </c>
      <c r="AD29" s="4">
        <v>7527</v>
      </c>
      <c r="AE29" s="27">
        <f>G80/'a30-2'!F26*100</f>
        <v>769.85040276179518</v>
      </c>
      <c r="AF29" s="4">
        <v>931</v>
      </c>
      <c r="AG29" s="4">
        <v>93</v>
      </c>
      <c r="AH29" s="4">
        <f t="shared" si="29"/>
        <v>1024</v>
      </c>
      <c r="AI29" s="4">
        <f t="shared" si="30"/>
        <v>7781.1495972382045</v>
      </c>
      <c r="AJ29" s="4">
        <f>AI29*1000000/'a1'!AD30</f>
        <v>10382.701608464793</v>
      </c>
      <c r="AK29" s="4">
        <v>65096</v>
      </c>
      <c r="AL29" s="27">
        <f>H80/'a30-2'!G26*100</f>
        <v>5752.4644030668132</v>
      </c>
      <c r="AM29" s="4">
        <v>9942</v>
      </c>
      <c r="AN29" s="4">
        <v>-113</v>
      </c>
      <c r="AO29" s="4">
        <f t="shared" si="31"/>
        <v>9829</v>
      </c>
      <c r="AP29" s="4">
        <f t="shared" si="32"/>
        <v>69172.535596933187</v>
      </c>
      <c r="AQ29" s="4">
        <f>AP29*1000000/'a1'!AJ30</f>
        <v>9240.8815396255486</v>
      </c>
      <c r="AR29" s="4">
        <v>103212</v>
      </c>
      <c r="AS29" s="27">
        <f>I80/'a30-2'!H26*100</f>
        <v>8420.368364030337</v>
      </c>
      <c r="AT29" s="4">
        <v>18793</v>
      </c>
      <c r="AU29" s="4">
        <v>1250</v>
      </c>
      <c r="AV29" s="4">
        <f t="shared" si="33"/>
        <v>20043</v>
      </c>
      <c r="AW29" s="4">
        <f t="shared" si="34"/>
        <v>114834.63163596966</v>
      </c>
      <c r="AX29" s="4">
        <f>AW29/'a1'!AP30*1000000</f>
        <v>9379.0347404750792</v>
      </c>
      <c r="AY29" s="4">
        <v>11637</v>
      </c>
      <c r="AZ29" s="27">
        <f>J80/'a30-2'!I26*100</f>
        <v>953.86389850057662</v>
      </c>
      <c r="BA29" s="4">
        <v>1407</v>
      </c>
      <c r="BB29" s="4">
        <v>818</v>
      </c>
      <c r="BC29" s="4">
        <f t="shared" si="35"/>
        <v>2225</v>
      </c>
      <c r="BD29" s="4">
        <f t="shared" si="36"/>
        <v>12908.136101499424</v>
      </c>
      <c r="BE29" s="4">
        <f>BD29*1000000/'a1'!AV30</f>
        <v>11093.962587492028</v>
      </c>
      <c r="BF29" s="4">
        <v>9532</v>
      </c>
      <c r="BG29" s="27">
        <f>K80/'a30-2'!J26*100</f>
        <v>1045.8015267175574</v>
      </c>
      <c r="BH29" s="4">
        <v>1291</v>
      </c>
      <c r="BI29" s="4">
        <v>1490</v>
      </c>
      <c r="BJ29" s="4">
        <f t="shared" si="37"/>
        <v>2781</v>
      </c>
      <c r="BK29" s="4">
        <f t="shared" si="38"/>
        <v>11267.198473282442</v>
      </c>
      <c r="BL29" s="4">
        <f>BK29*1000000/'a1'!BB30</f>
        <v>11307.555137568424</v>
      </c>
      <c r="BM29" s="4">
        <v>29283</v>
      </c>
      <c r="BN29" s="27">
        <f>L80/'a30-2'!K26*100</f>
        <v>3204.0302267002517</v>
      </c>
      <c r="BO29" s="4">
        <v>4926</v>
      </c>
      <c r="BP29" s="4">
        <v>1462</v>
      </c>
      <c r="BQ29" s="4">
        <f t="shared" si="39"/>
        <v>6388</v>
      </c>
      <c r="BR29" s="4">
        <f t="shared" si="40"/>
        <v>32466.969773299748</v>
      </c>
      <c r="BS29" s="4">
        <f>BR29/'a1'!BH30*1000000</f>
        <v>10200.590468328326</v>
      </c>
      <c r="BT29" s="4">
        <v>33263</v>
      </c>
      <c r="BU29" s="27">
        <f>M80/'a30-2'!L26*100</f>
        <v>3068.8487584650115</v>
      </c>
      <c r="BV29" s="4">
        <v>4899</v>
      </c>
      <c r="BW29" s="4">
        <v>712</v>
      </c>
      <c r="BX29" s="4">
        <f t="shared" si="41"/>
        <v>5611</v>
      </c>
      <c r="BY29" s="4">
        <f t="shared" si="42"/>
        <v>35805.151241534986</v>
      </c>
      <c r="BZ29" s="4">
        <f>BY29*1000000/'a1'!BN30</f>
        <v>8682.2740603299681</v>
      </c>
    </row>
    <row r="30" spans="1:78" ht="18.75" customHeight="1">
      <c r="A30" s="1">
        <v>2004</v>
      </c>
      <c r="B30" s="4">
        <v>285678</v>
      </c>
      <c r="C30" s="27">
        <f>C81/'a30-2'!B27*100</f>
        <v>25492.341356673958</v>
      </c>
      <c r="D30" s="4">
        <v>48194</v>
      </c>
      <c r="E30" s="4">
        <v>6085</v>
      </c>
      <c r="F30" s="4">
        <f t="shared" si="43"/>
        <v>54279</v>
      </c>
      <c r="G30" s="4">
        <f>B30-C30+F30</f>
        <v>314464.65864332602</v>
      </c>
      <c r="H30" s="4">
        <f>G30*1000000/'a1'!F31</f>
        <v>9846.0961631580376</v>
      </c>
      <c r="I30" s="4">
        <v>5212</v>
      </c>
      <c r="J30" s="27">
        <f>D81/'a30-2'!C27*100</f>
        <v>645.16129032258073</v>
      </c>
      <c r="K30" s="4">
        <v>470</v>
      </c>
      <c r="L30" s="4">
        <v>132</v>
      </c>
      <c r="M30" s="4">
        <f t="shared" si="23"/>
        <v>602</v>
      </c>
      <c r="N30" s="4">
        <f t="shared" si="24"/>
        <v>5168.8387096774195</v>
      </c>
      <c r="O30" s="4">
        <f>N30*1000000/'a1'!L31</f>
        <v>9989.9859484065</v>
      </c>
      <c r="P30" s="4">
        <v>1365</v>
      </c>
      <c r="Q30" s="27">
        <f>E81/'a30-2'!D27*100</f>
        <v>141.9284940411701</v>
      </c>
      <c r="R30" s="4">
        <v>190</v>
      </c>
      <c r="S30" s="4">
        <v>34</v>
      </c>
      <c r="T30" s="4">
        <f t="shared" si="25"/>
        <v>224</v>
      </c>
      <c r="U30" s="4">
        <f t="shared" si="26"/>
        <v>1447.0715059588299</v>
      </c>
      <c r="V30" s="4">
        <f>U30*1000000/'a1'!R31</f>
        <v>10510.321002598977</v>
      </c>
      <c r="W30" s="4">
        <v>9794</v>
      </c>
      <c r="X30" s="27">
        <f>F81/'a30-2'!E27*100</f>
        <v>739.08413205537795</v>
      </c>
      <c r="Y30" s="4">
        <v>1305</v>
      </c>
      <c r="Z30" s="4">
        <v>155</v>
      </c>
      <c r="AA30" s="4">
        <f t="shared" si="27"/>
        <v>1460</v>
      </c>
      <c r="AB30" s="4">
        <f t="shared" si="28"/>
        <v>10514.915867944623</v>
      </c>
      <c r="AC30" s="4">
        <f>AB30*1000000/'a1'!X31</f>
        <v>11190.699850517683</v>
      </c>
      <c r="AD30" s="4">
        <v>7607</v>
      </c>
      <c r="AE30" s="27">
        <f>G81/'a30-2'!F27*100</f>
        <v>777.90178571428578</v>
      </c>
      <c r="AF30" s="4">
        <v>1039</v>
      </c>
      <c r="AG30" s="4">
        <v>69</v>
      </c>
      <c r="AH30" s="4">
        <f t="shared" si="29"/>
        <v>1108</v>
      </c>
      <c r="AI30" s="4">
        <f t="shared" si="30"/>
        <v>7937.0982142857138</v>
      </c>
      <c r="AJ30" s="4">
        <f>AI30*1000000/'a1'!AD31</f>
        <v>10591.157572758382</v>
      </c>
      <c r="AK30" s="4">
        <v>65672</v>
      </c>
      <c r="AL30" s="27">
        <f>H81/'a30-2'!G27*100</f>
        <v>5868.3083511777295</v>
      </c>
      <c r="AM30" s="4">
        <v>10870</v>
      </c>
      <c r="AN30" s="4">
        <v>1469</v>
      </c>
      <c r="AO30" s="4">
        <f t="shared" si="31"/>
        <v>12339</v>
      </c>
      <c r="AP30" s="4">
        <f t="shared" si="32"/>
        <v>72142.691648822278</v>
      </c>
      <c r="AQ30" s="4">
        <f>AP30*1000000/'a1'!AJ31</f>
        <v>9573.9920476487114</v>
      </c>
      <c r="AR30" s="4">
        <v>107110</v>
      </c>
      <c r="AS30" s="27">
        <f>I81/'a30-2'!H27*100</f>
        <v>8678.7234042553191</v>
      </c>
      <c r="AT30" s="4">
        <v>19622</v>
      </c>
      <c r="AU30" s="4">
        <v>2662</v>
      </c>
      <c r="AV30" s="4">
        <f t="shared" si="33"/>
        <v>22284</v>
      </c>
      <c r="AW30" s="4">
        <f t="shared" si="34"/>
        <v>120715.27659574468</v>
      </c>
      <c r="AX30" s="4">
        <f>AW30/'a1'!AP31*1000000</f>
        <v>9742.9067052533264</v>
      </c>
      <c r="AY30" s="4">
        <v>11916</v>
      </c>
      <c r="AZ30" s="27">
        <f>J81/'a30-2'!I27*100</f>
        <v>951.16537180910109</v>
      </c>
      <c r="BA30" s="4">
        <v>1464</v>
      </c>
      <c r="BB30" s="4">
        <v>242</v>
      </c>
      <c r="BC30" s="4">
        <f t="shared" si="35"/>
        <v>1706</v>
      </c>
      <c r="BD30" s="4">
        <f t="shared" si="36"/>
        <v>12670.8346281909</v>
      </c>
      <c r="BE30" s="4">
        <f>BD30*1000000/'a1'!AV31</f>
        <v>10800.022355673984</v>
      </c>
      <c r="BF30" s="4">
        <v>9601</v>
      </c>
      <c r="BG30" s="27">
        <f>K81/'a30-2'!J27*100</f>
        <v>1033.7349397590363</v>
      </c>
      <c r="BH30" s="4">
        <v>1337</v>
      </c>
      <c r="BI30" s="4">
        <v>1143</v>
      </c>
      <c r="BJ30" s="4">
        <f t="shared" si="37"/>
        <v>2480</v>
      </c>
      <c r="BK30" s="4">
        <f t="shared" si="38"/>
        <v>11047.265060240963</v>
      </c>
      <c r="BL30" s="4">
        <f>BK30*1000000/'a1'!BB31</f>
        <v>11077.040144148434</v>
      </c>
      <c r="BM30" s="4">
        <v>29863</v>
      </c>
      <c r="BN30" s="27">
        <f>L81/'a30-2'!K27*100</f>
        <v>3209.2746730083236</v>
      </c>
      <c r="BO30" s="4">
        <v>5269</v>
      </c>
      <c r="BP30" s="4">
        <v>597</v>
      </c>
      <c r="BQ30" s="4">
        <f t="shared" si="39"/>
        <v>5866</v>
      </c>
      <c r="BR30" s="4">
        <f t="shared" si="40"/>
        <v>32519.725326991676</v>
      </c>
      <c r="BS30" s="4">
        <f>BR30/'a1'!BH31*1000000</f>
        <v>10041.951541613673</v>
      </c>
      <c r="BT30" s="4">
        <v>33074</v>
      </c>
      <c r="BU30" s="27">
        <f>M81/'a30-2'!L27*100</f>
        <v>3098.4848484848485</v>
      </c>
      <c r="BV30" s="4">
        <v>5669</v>
      </c>
      <c r="BW30" s="4">
        <v>788</v>
      </c>
      <c r="BX30" s="4">
        <f t="shared" si="41"/>
        <v>6457</v>
      </c>
      <c r="BY30" s="4">
        <f t="shared" si="42"/>
        <v>36432.515151515152</v>
      </c>
      <c r="BZ30" s="4">
        <f>BY30*1000000/'a1'!BN31</f>
        <v>8768.3191552562002</v>
      </c>
    </row>
    <row r="31" spans="1:78" ht="18.75" customHeight="1">
      <c r="A31" s="1">
        <v>2005</v>
      </c>
      <c r="B31" s="4">
        <v>288716</v>
      </c>
      <c r="C31" s="27">
        <f>C82/'a30-2'!B28*100</f>
        <v>26114.528101802756</v>
      </c>
      <c r="D31" s="4">
        <v>52957</v>
      </c>
      <c r="E31" s="4">
        <v>12133</v>
      </c>
      <c r="F31" s="4">
        <f t="shared" si="43"/>
        <v>65090</v>
      </c>
      <c r="G31" s="4">
        <f>B31-C31+F31</f>
        <v>327691.47189819725</v>
      </c>
      <c r="H31" s="4">
        <f>G31*1000000/'a1'!F32</f>
        <v>10163.382309628329</v>
      </c>
      <c r="I31" s="4">
        <v>5291</v>
      </c>
      <c r="J31" s="27">
        <f>D82/'a30-2'!C28*100</f>
        <v>606.09480812641095</v>
      </c>
      <c r="K31" s="4">
        <v>594</v>
      </c>
      <c r="L31" s="4">
        <v>165</v>
      </c>
      <c r="M31" s="4">
        <f t="shared" si="23"/>
        <v>759</v>
      </c>
      <c r="N31" s="4">
        <f t="shared" si="24"/>
        <v>5443.9051918735895</v>
      </c>
      <c r="O31" s="4">
        <f>N31*1000000/'a1'!L32</f>
        <v>10584.76846266119</v>
      </c>
      <c r="P31" s="4">
        <v>1517</v>
      </c>
      <c r="Q31" s="27">
        <f>E82/'a30-2'!D28*100</f>
        <v>148.61995753715499</v>
      </c>
      <c r="R31" s="4">
        <v>296</v>
      </c>
      <c r="S31" s="4">
        <v>-13</v>
      </c>
      <c r="T31" s="4">
        <f t="shared" si="25"/>
        <v>283</v>
      </c>
      <c r="U31" s="4">
        <f t="shared" si="26"/>
        <v>1651.380042462845</v>
      </c>
      <c r="V31" s="4">
        <f>U31*1000000/'a1'!R32</f>
        <v>11960.974928025011</v>
      </c>
      <c r="W31" s="4">
        <v>9954</v>
      </c>
      <c r="X31" s="27">
        <f>F82/'a30-2'!E28*100</f>
        <v>742.23602484472053</v>
      </c>
      <c r="Y31" s="4">
        <v>1364</v>
      </c>
      <c r="Z31" s="4">
        <v>227</v>
      </c>
      <c r="AA31" s="4">
        <f t="shared" si="27"/>
        <v>1591</v>
      </c>
      <c r="AB31" s="4">
        <f t="shared" si="28"/>
        <v>10802.76397515528</v>
      </c>
      <c r="AC31" s="4">
        <f>AB31*1000000/'a1'!X32</f>
        <v>11518.046159720054</v>
      </c>
      <c r="AD31" s="4">
        <v>7785</v>
      </c>
      <c r="AE31" s="27">
        <f>G82/'a30-2'!F28*100</f>
        <v>780.88077336197637</v>
      </c>
      <c r="AF31" s="4">
        <v>1148</v>
      </c>
      <c r="AG31" s="4">
        <v>55</v>
      </c>
      <c r="AH31" s="4">
        <f t="shared" si="29"/>
        <v>1203</v>
      </c>
      <c r="AI31" s="4">
        <f t="shared" si="30"/>
        <v>8207.119226638024</v>
      </c>
      <c r="AJ31" s="4">
        <f>AI31*1000000/'a1'!AD32</f>
        <v>10971.439148817482</v>
      </c>
      <c r="AK31" s="4">
        <v>65629</v>
      </c>
      <c r="AL31" s="27">
        <f>H82/'a30-2'!G28*100</f>
        <v>6103.2665964172811</v>
      </c>
      <c r="AM31" s="4">
        <v>11940</v>
      </c>
      <c r="AN31" s="4">
        <v>3272</v>
      </c>
      <c r="AO31" s="4">
        <f t="shared" si="31"/>
        <v>15212</v>
      </c>
      <c r="AP31" s="4">
        <f t="shared" si="32"/>
        <v>74737.733403582723</v>
      </c>
      <c r="AQ31" s="4">
        <f>AP31*1000000/'a1'!AJ32</f>
        <v>9858.3090104541243</v>
      </c>
      <c r="AR31" s="4">
        <v>108217</v>
      </c>
      <c r="AS31" s="27">
        <f>I82/'a30-2'!H28*100</f>
        <v>9028.4210526315783</v>
      </c>
      <c r="AT31" s="4">
        <v>20717</v>
      </c>
      <c r="AU31" s="4">
        <v>2341</v>
      </c>
      <c r="AV31" s="4">
        <f t="shared" si="33"/>
        <v>23058</v>
      </c>
      <c r="AW31" s="4">
        <f t="shared" si="34"/>
        <v>122246.57894736843</v>
      </c>
      <c r="AX31" s="4">
        <f>AW31/'a1'!AP32*1000000</f>
        <v>9757.8764787781947</v>
      </c>
      <c r="AY31" s="4">
        <v>11976</v>
      </c>
      <c r="AZ31" s="27">
        <f>J82/'a30-2'!I28*100</f>
        <v>972.85559174809998</v>
      </c>
      <c r="BA31" s="4">
        <v>1626</v>
      </c>
      <c r="BB31" s="4">
        <v>20</v>
      </c>
      <c r="BC31" s="4">
        <f t="shared" si="35"/>
        <v>1646</v>
      </c>
      <c r="BD31" s="4">
        <f t="shared" si="36"/>
        <v>12649.144408251899</v>
      </c>
      <c r="BE31" s="4">
        <f>BD31*1000000/'a1'!AV32</f>
        <v>10735.116140810034</v>
      </c>
      <c r="BF31" s="4">
        <v>9673</v>
      </c>
      <c r="BG31" s="27">
        <f>K82/'a30-2'!J28*100</f>
        <v>1036.5714285714287</v>
      </c>
      <c r="BH31" s="4">
        <v>1467</v>
      </c>
      <c r="BI31" s="4">
        <v>1881</v>
      </c>
      <c r="BJ31" s="4">
        <f t="shared" si="37"/>
        <v>3348</v>
      </c>
      <c r="BK31" s="4">
        <f t="shared" si="38"/>
        <v>11984.428571428571</v>
      </c>
      <c r="BL31" s="4">
        <f>BK31*1000000/'a1'!BB32</f>
        <v>12062.557758027313</v>
      </c>
      <c r="BM31" s="4">
        <v>30685</v>
      </c>
      <c r="BN31" s="27">
        <f>L82/'a30-2'!K28*100</f>
        <v>3112.4197002141327</v>
      </c>
      <c r="BO31" s="4">
        <v>6142</v>
      </c>
      <c r="BP31" s="4">
        <v>2639</v>
      </c>
      <c r="BQ31" s="4">
        <f t="shared" si="39"/>
        <v>8781</v>
      </c>
      <c r="BR31" s="4">
        <f t="shared" si="40"/>
        <v>36353.58029978587</v>
      </c>
      <c r="BS31" s="4">
        <f>BR31/'a1'!BH32*1000000</f>
        <v>10944.473870959408</v>
      </c>
      <c r="BT31" s="4">
        <v>33468</v>
      </c>
      <c r="BU31" s="27">
        <f>M82/'a30-2'!L28*100</f>
        <v>3228.6617492096943</v>
      </c>
      <c r="BV31" s="4">
        <v>6765</v>
      </c>
      <c r="BW31" s="4">
        <v>1392</v>
      </c>
      <c r="BX31" s="4">
        <f t="shared" si="41"/>
        <v>8157</v>
      </c>
      <c r="BY31" s="4">
        <f t="shared" si="42"/>
        <v>38396.338250790301</v>
      </c>
      <c r="BZ31" s="4">
        <f>BY31*1000000/'a1'!BN32</f>
        <v>9151.2149517442595</v>
      </c>
    </row>
    <row r="32" spans="1:78" ht="18.75" customHeight="1">
      <c r="A32" s="1">
        <v>2006</v>
      </c>
      <c r="B32" s="4">
        <v>296660</v>
      </c>
      <c r="C32" s="27">
        <f>C83/'a30-2'!B29*100</f>
        <v>27369.834710743798</v>
      </c>
      <c r="D32" s="4">
        <v>55382</v>
      </c>
      <c r="E32" s="4">
        <v>10518</v>
      </c>
      <c r="F32" s="4">
        <f t="shared" si="43"/>
        <v>65900</v>
      </c>
      <c r="G32" s="4">
        <f t="shared" si="22"/>
        <v>335190.1652892562</v>
      </c>
      <c r="H32" s="4">
        <f>G32*1000000/'a1'!F33</f>
        <v>10291.217937494559</v>
      </c>
      <c r="I32" s="4">
        <v>5403</v>
      </c>
      <c r="J32" s="27">
        <f>D83/'a30-2'!C29*100</f>
        <v>590.8607863974496</v>
      </c>
      <c r="K32" s="4">
        <v>627</v>
      </c>
      <c r="L32" s="4">
        <v>230</v>
      </c>
      <c r="M32" s="4">
        <f t="shared" si="23"/>
        <v>857</v>
      </c>
      <c r="N32" s="4">
        <f t="shared" si="24"/>
        <v>5669.1392136025506</v>
      </c>
      <c r="O32" s="4">
        <f>N32*1000000/'a1'!L33</f>
        <v>11103.244938350106</v>
      </c>
      <c r="P32" s="4">
        <v>1542</v>
      </c>
      <c r="Q32" s="27">
        <f>E83/'a30-2'!D29*100</f>
        <v>158.4470094438615</v>
      </c>
      <c r="R32" s="4">
        <v>360</v>
      </c>
      <c r="S32" s="4">
        <v>-9</v>
      </c>
      <c r="T32" s="4">
        <f t="shared" si="25"/>
        <v>351</v>
      </c>
      <c r="U32" s="4">
        <f t="shared" si="26"/>
        <v>1734.5529905561384</v>
      </c>
      <c r="V32" s="4">
        <f>U32*1000000/'a1'!R33</f>
        <v>12581.532590259591</v>
      </c>
      <c r="W32" s="4">
        <v>10145</v>
      </c>
      <c r="X32" s="27">
        <f>F83/'a30-2'!E29*100</f>
        <v>766.63254861821906</v>
      </c>
      <c r="Y32" s="4">
        <v>1363</v>
      </c>
      <c r="Z32" s="4">
        <v>96</v>
      </c>
      <c r="AA32" s="4">
        <f t="shared" si="27"/>
        <v>1459</v>
      </c>
      <c r="AB32" s="4">
        <f t="shared" si="28"/>
        <v>10837.36745138178</v>
      </c>
      <c r="AC32" s="4">
        <f>AB32*1000000/'a1'!X33</f>
        <v>11555.310444616232</v>
      </c>
      <c r="AD32" s="4">
        <v>7901</v>
      </c>
      <c r="AE32" s="27">
        <f>G83/'a30-2'!F29*100</f>
        <v>811.97478991596643</v>
      </c>
      <c r="AF32" s="4">
        <v>1254</v>
      </c>
      <c r="AG32" s="4">
        <v>181</v>
      </c>
      <c r="AH32" s="4">
        <f t="shared" si="29"/>
        <v>1435</v>
      </c>
      <c r="AI32" s="4">
        <f t="shared" si="30"/>
        <v>8524.0252100840335</v>
      </c>
      <c r="AJ32" s="4">
        <f>AI32*1000000/'a1'!AD33</f>
        <v>11432.299248109979</v>
      </c>
      <c r="AK32" s="4">
        <v>66931</v>
      </c>
      <c r="AL32" s="27">
        <f>H83/'a30-2'!G29*100</f>
        <v>6294.9640287769789</v>
      </c>
      <c r="AM32" s="4">
        <v>11619</v>
      </c>
      <c r="AN32" s="4">
        <v>1785</v>
      </c>
      <c r="AO32" s="4">
        <f t="shared" si="31"/>
        <v>13404</v>
      </c>
      <c r="AP32" s="4">
        <f t="shared" si="32"/>
        <v>74040.035971223027</v>
      </c>
      <c r="AQ32" s="4">
        <f>AP32*1000000/'a1'!AJ33</f>
        <v>9701.4240110157789</v>
      </c>
      <c r="AR32" s="4">
        <v>112864</v>
      </c>
      <c r="AS32" s="27">
        <f>I83/'a30-2'!H29*100</f>
        <v>9475.748194014448</v>
      </c>
      <c r="AT32" s="4">
        <v>21735</v>
      </c>
      <c r="AU32" s="4">
        <v>3374</v>
      </c>
      <c r="AV32" s="4">
        <f t="shared" si="33"/>
        <v>25109</v>
      </c>
      <c r="AW32" s="4">
        <f t="shared" si="34"/>
        <v>128497.25180598555</v>
      </c>
      <c r="AX32" s="4">
        <f>AW32/'a1'!AP33*1000000</f>
        <v>10148.606563041692</v>
      </c>
      <c r="AY32" s="4">
        <v>12023</v>
      </c>
      <c r="AZ32" s="27">
        <f>J83/'a30-2'!I29*100</f>
        <v>1001.0405827263268</v>
      </c>
      <c r="BA32" s="4">
        <v>1926</v>
      </c>
      <c r="BB32" s="4">
        <v>1020</v>
      </c>
      <c r="BC32" s="4">
        <f t="shared" si="35"/>
        <v>2946</v>
      </c>
      <c r="BD32" s="4">
        <f t="shared" si="36"/>
        <v>13967.959417273672</v>
      </c>
      <c r="BE32" s="4">
        <f>BD32*1000000/'a1'!AV33</f>
        <v>11802.007747433658</v>
      </c>
      <c r="BF32" s="4">
        <v>9887</v>
      </c>
      <c r="BG32" s="27">
        <f>K83/'a30-2'!J29*100</f>
        <v>1078.7746170678336</v>
      </c>
      <c r="BH32" s="4">
        <v>1543</v>
      </c>
      <c r="BI32" s="4">
        <v>567</v>
      </c>
      <c r="BJ32" s="4">
        <f t="shared" si="37"/>
        <v>2110</v>
      </c>
      <c r="BK32" s="4">
        <f t="shared" si="38"/>
        <v>10918.225382932167</v>
      </c>
      <c r="BL32" s="4">
        <f>BK32*1000000/'a1'!BB33</f>
        <v>11002.925906560873</v>
      </c>
      <c r="BM32" s="4">
        <v>31660</v>
      </c>
      <c r="BN32" s="27">
        <f>L83/'a30-2'!K29*100</f>
        <v>3391.4405010438413</v>
      </c>
      <c r="BO32" s="4">
        <v>7289</v>
      </c>
      <c r="BP32" s="4">
        <v>1636</v>
      </c>
      <c r="BQ32" s="4">
        <f t="shared" si="39"/>
        <v>8925</v>
      </c>
      <c r="BR32" s="4">
        <f t="shared" si="40"/>
        <v>37193.559498956158</v>
      </c>
      <c r="BS32" s="4">
        <f>BR32/'a1'!BH33*1000000</f>
        <v>10870.983652106912</v>
      </c>
      <c r="BT32" s="4">
        <v>33879</v>
      </c>
      <c r="BU32" s="27">
        <f>M83/'a30-2'!L29*100</f>
        <v>3451.9427402862989</v>
      </c>
      <c r="BV32" s="4">
        <v>7000</v>
      </c>
      <c r="BW32" s="4">
        <v>1505</v>
      </c>
      <c r="BX32" s="4">
        <f t="shared" si="41"/>
        <v>8505</v>
      </c>
      <c r="BY32" s="4">
        <f t="shared" si="42"/>
        <v>38932.0572597137</v>
      </c>
      <c r="BZ32" s="4">
        <f>BY32*1000000/'a1'!BN33</f>
        <v>9178.4284285945632</v>
      </c>
    </row>
    <row r="33" spans="1:78" ht="18.75" customHeight="1">
      <c r="A33" s="1">
        <v>2007</v>
      </c>
      <c r="B33" s="4">
        <v>303708</v>
      </c>
      <c r="C33" s="27">
        <f>C84/'a30-2'!B30*100</f>
        <v>28650</v>
      </c>
      <c r="D33" s="4">
        <v>59078</v>
      </c>
      <c r="E33" s="4">
        <v>8975</v>
      </c>
      <c r="F33" s="4">
        <f t="shared" si="43"/>
        <v>68053</v>
      </c>
      <c r="G33" s="4">
        <f t="shared" si="22"/>
        <v>343111</v>
      </c>
      <c r="H33" s="4">
        <f>G33*1000000/'a1'!F34</f>
        <v>10432.733859062208</v>
      </c>
      <c r="I33" s="4">
        <v>6042</v>
      </c>
      <c r="J33" s="27">
        <f>D84/'a30-2'!C30*100</f>
        <v>580</v>
      </c>
      <c r="K33" s="4">
        <v>718</v>
      </c>
      <c r="L33" s="4">
        <v>137</v>
      </c>
      <c r="M33" s="4">
        <f t="shared" si="23"/>
        <v>855</v>
      </c>
      <c r="N33" s="4">
        <f t="shared" si="24"/>
        <v>6317</v>
      </c>
      <c r="O33" s="4">
        <f>N33*1000000/'a1'!L34</f>
        <v>12409.658199077085</v>
      </c>
      <c r="P33" s="4">
        <v>1492</v>
      </c>
      <c r="Q33" s="27">
        <f>E84/'a30-2'!D30*100</f>
        <v>163</v>
      </c>
      <c r="R33" s="4">
        <v>267</v>
      </c>
      <c r="S33" s="4">
        <v>6</v>
      </c>
      <c r="T33" s="4">
        <f t="shared" si="25"/>
        <v>273</v>
      </c>
      <c r="U33" s="4">
        <f t="shared" si="26"/>
        <v>1602</v>
      </c>
      <c r="V33" s="4">
        <f>U33*1000000/'a1'!R34</f>
        <v>11632.212952273074</v>
      </c>
      <c r="W33" s="4">
        <v>10515</v>
      </c>
      <c r="X33" s="27">
        <f>F84/'a30-2'!E30*100</f>
        <v>787</v>
      </c>
      <c r="Y33" s="4">
        <v>1419</v>
      </c>
      <c r="Z33" s="4">
        <v>143</v>
      </c>
      <c r="AA33" s="4">
        <f t="shared" si="27"/>
        <v>1562</v>
      </c>
      <c r="AB33" s="4">
        <f t="shared" si="28"/>
        <v>11290</v>
      </c>
      <c r="AC33" s="4">
        <f>AB33*1000000/'a1'!X34</f>
        <v>12073.9494648</v>
      </c>
      <c r="AD33" s="4">
        <v>8114</v>
      </c>
      <c r="AE33" s="27">
        <f>G84/'a30-2'!F30*100</f>
        <v>821.00000000000011</v>
      </c>
      <c r="AF33" s="4">
        <v>1736</v>
      </c>
      <c r="AG33" s="4">
        <v>-62</v>
      </c>
      <c r="AH33" s="4">
        <f t="shared" si="29"/>
        <v>1674</v>
      </c>
      <c r="AI33" s="4">
        <f t="shared" si="30"/>
        <v>8967</v>
      </c>
      <c r="AJ33" s="4">
        <f>AI33*1000000/'a1'!AD34</f>
        <v>12029.669697225811</v>
      </c>
      <c r="AK33" s="4">
        <v>68477</v>
      </c>
      <c r="AL33" s="27">
        <f>H84/'a30-2'!G30*100</f>
        <v>6500</v>
      </c>
      <c r="AM33" s="4">
        <v>12431</v>
      </c>
      <c r="AN33" s="4">
        <v>1569</v>
      </c>
      <c r="AO33" s="4">
        <f t="shared" si="31"/>
        <v>14000</v>
      </c>
      <c r="AP33" s="4">
        <f t="shared" si="32"/>
        <v>75977</v>
      </c>
      <c r="AQ33" s="4">
        <f>AP33*1000000/'a1'!AJ34</f>
        <v>9876.4600787028176</v>
      </c>
      <c r="AR33" s="4">
        <v>112827</v>
      </c>
      <c r="AS33" s="27">
        <f>I84/'a30-2'!H30*100</f>
        <v>9875</v>
      </c>
      <c r="AT33" s="4">
        <v>22373</v>
      </c>
      <c r="AU33" s="4">
        <v>4922</v>
      </c>
      <c r="AV33" s="4">
        <f t="shared" si="33"/>
        <v>27295</v>
      </c>
      <c r="AW33" s="4">
        <f t="shared" si="34"/>
        <v>130247</v>
      </c>
      <c r="AX33" s="4">
        <f>AW33/'a1'!AP34*1000000</f>
        <v>10204.090426384117</v>
      </c>
      <c r="AY33" s="4">
        <v>12353</v>
      </c>
      <c r="AZ33" s="27">
        <f>J84/'a30-2'!I30*100</f>
        <v>1062</v>
      </c>
      <c r="BA33" s="4">
        <v>2156</v>
      </c>
      <c r="BB33" s="4">
        <v>189</v>
      </c>
      <c r="BC33" s="4">
        <f t="shared" si="35"/>
        <v>2345</v>
      </c>
      <c r="BD33" s="4">
        <f t="shared" si="36"/>
        <v>13636</v>
      </c>
      <c r="BE33" s="4">
        <f>BD33*1000000/'a1'!AV34</f>
        <v>11464.931736740415</v>
      </c>
      <c r="BF33" s="4">
        <v>10231</v>
      </c>
      <c r="BG33" s="27">
        <f>K84/'a30-2'!J30*100</f>
        <v>1083</v>
      </c>
      <c r="BH33" s="4">
        <v>1502</v>
      </c>
      <c r="BI33" s="4">
        <v>1096</v>
      </c>
      <c r="BJ33" s="4">
        <f t="shared" si="37"/>
        <v>2598</v>
      </c>
      <c r="BK33" s="4">
        <f t="shared" si="38"/>
        <v>11746</v>
      </c>
      <c r="BL33" s="4">
        <f>BK33*1000000/'a1'!BB34</f>
        <v>11721.993357603627</v>
      </c>
      <c r="BM33" s="4">
        <v>33392</v>
      </c>
      <c r="BN33" s="27">
        <f>L84/'a30-2'!K30*100</f>
        <v>3657</v>
      </c>
      <c r="BO33" s="4">
        <v>8554</v>
      </c>
      <c r="BP33" s="4">
        <v>21</v>
      </c>
      <c r="BQ33" s="4">
        <f t="shared" si="39"/>
        <v>8575</v>
      </c>
      <c r="BR33" s="4">
        <f t="shared" si="40"/>
        <v>38310</v>
      </c>
      <c r="BS33" s="4">
        <f>BR33/'a1'!BH34*1000000</f>
        <v>10902.009686311818</v>
      </c>
      <c r="BT33" s="4">
        <v>35695</v>
      </c>
      <c r="BU33" s="27">
        <f>M84/'a30-2'!L30*100</f>
        <v>3715.9999999999995</v>
      </c>
      <c r="BV33" s="4">
        <v>7284</v>
      </c>
      <c r="BW33" s="4">
        <v>1021</v>
      </c>
      <c r="BX33" s="4">
        <f t="shared" si="41"/>
        <v>8305</v>
      </c>
      <c r="BY33" s="4">
        <f t="shared" si="42"/>
        <v>40284</v>
      </c>
      <c r="BZ33" s="4">
        <f>BY33*1000000/'a1'!BN34</f>
        <v>9388.0476943771464</v>
      </c>
    </row>
    <row r="34" spans="1:78" ht="18.75" customHeight="1">
      <c r="A34" s="1">
        <v>2008</v>
      </c>
      <c r="B34" s="4">
        <v>315129</v>
      </c>
      <c r="C34" s="27">
        <f>C85/'a30-2'!B31*100</f>
        <v>30538.461538461535</v>
      </c>
      <c r="D34" s="4">
        <v>61898</v>
      </c>
      <c r="E34" s="4">
        <v>9189</v>
      </c>
      <c r="F34" s="4">
        <f t="shared" si="43"/>
        <v>71087</v>
      </c>
      <c r="G34" s="4">
        <f t="shared" si="22"/>
        <v>355677.53846153844</v>
      </c>
      <c r="H34" s="4">
        <f>G34*1000000/'a1'!F35</f>
        <v>10698.428893848804</v>
      </c>
      <c r="I34" s="4">
        <v>5787</v>
      </c>
      <c r="J34" s="27">
        <f>D85/'a30-2'!C31*100</f>
        <v>565.72982774252046</v>
      </c>
      <c r="K34" s="4">
        <v>808</v>
      </c>
      <c r="L34" s="4">
        <v>-62</v>
      </c>
      <c r="M34" s="4">
        <f t="shared" si="23"/>
        <v>746</v>
      </c>
      <c r="N34" s="4">
        <f t="shared" si="24"/>
        <v>5967.2701722574793</v>
      </c>
      <c r="O34" s="4">
        <f>N34*1000000/'a1'!L35</f>
        <v>11665.236690283084</v>
      </c>
      <c r="P34" s="4">
        <v>1542</v>
      </c>
      <c r="Q34" s="27">
        <f>E85/'a30-2'!D31*100</f>
        <v>176.35467980295567</v>
      </c>
      <c r="R34" s="4">
        <v>196</v>
      </c>
      <c r="S34" s="4">
        <v>12</v>
      </c>
      <c r="T34" s="4">
        <f t="shared" si="25"/>
        <v>208</v>
      </c>
      <c r="U34" s="4">
        <f t="shared" si="26"/>
        <v>1573.6453201970444</v>
      </c>
      <c r="V34" s="4">
        <f>U34*1000000/'a1'!R35</f>
        <v>11340.443632332914</v>
      </c>
      <c r="W34" s="4">
        <v>10829</v>
      </c>
      <c r="X34" s="27">
        <f>F85/'a30-2'!E31*100</f>
        <v>819.15933528836752</v>
      </c>
      <c r="Y34" s="4">
        <v>1374</v>
      </c>
      <c r="Z34" s="4">
        <v>142</v>
      </c>
      <c r="AA34" s="4">
        <f t="shared" si="27"/>
        <v>1516</v>
      </c>
      <c r="AB34" s="4">
        <f t="shared" si="28"/>
        <v>11525.840664711632</v>
      </c>
      <c r="AC34" s="4">
        <f>AB34*1000000/'a1'!X35</f>
        <v>12315.708638224136</v>
      </c>
      <c r="AD34" s="4">
        <v>8400</v>
      </c>
      <c r="AE34" s="27">
        <f>G85/'a30-2'!F31*100</f>
        <v>894.05940594059405</v>
      </c>
      <c r="AF34" s="4">
        <v>1210</v>
      </c>
      <c r="AG34" s="4">
        <v>16</v>
      </c>
      <c r="AH34" s="4">
        <f t="shared" si="29"/>
        <v>1226</v>
      </c>
      <c r="AI34" s="4">
        <f t="shared" si="30"/>
        <v>8731.9405940594061</v>
      </c>
      <c r="AJ34" s="4">
        <f>AI34*1000000/'a1'!AD35</f>
        <v>11691.614294688268</v>
      </c>
      <c r="AK34" s="4">
        <v>69149</v>
      </c>
      <c r="AL34" s="27">
        <f>H85/'a30-2'!G31*100</f>
        <v>7139.8809523809532</v>
      </c>
      <c r="AM34" s="4">
        <v>14271</v>
      </c>
      <c r="AN34" s="4">
        <v>2036</v>
      </c>
      <c r="AO34" s="4">
        <f t="shared" si="31"/>
        <v>16307</v>
      </c>
      <c r="AP34" s="4">
        <f t="shared" si="32"/>
        <v>78316.119047619053</v>
      </c>
      <c r="AQ34" s="4">
        <f>AP34*1000000/'a1'!AJ35</f>
        <v>10090.327731277217</v>
      </c>
      <c r="AR34" s="4">
        <v>118401</v>
      </c>
      <c r="AS34" s="27">
        <f>I85/'a30-2'!H31*100</f>
        <v>10792.284866468843</v>
      </c>
      <c r="AT34" s="4">
        <v>22033</v>
      </c>
      <c r="AU34" s="4">
        <v>5598</v>
      </c>
      <c r="AV34" s="4">
        <f t="shared" si="33"/>
        <v>27631</v>
      </c>
      <c r="AW34" s="4">
        <f t="shared" si="34"/>
        <v>135239.71513353116</v>
      </c>
      <c r="AX34" s="4">
        <f>AW34/'a1'!AP35*1000000</f>
        <v>10497.838377933935</v>
      </c>
      <c r="AY34" s="4">
        <v>13051</v>
      </c>
      <c r="AZ34" s="27">
        <f>J85/'a30-2'!I31*100</f>
        <v>1177.8656126482213</v>
      </c>
      <c r="BA34" s="4">
        <v>2336</v>
      </c>
      <c r="BB34" s="4">
        <v>523</v>
      </c>
      <c r="BC34" s="4">
        <f t="shared" si="35"/>
        <v>2859</v>
      </c>
      <c r="BD34" s="4">
        <f t="shared" si="36"/>
        <v>14732.134387351778</v>
      </c>
      <c r="BE34" s="4">
        <f>BD34*1000000/'a1'!AV35</f>
        <v>12299.59440374543</v>
      </c>
      <c r="BF34" s="4">
        <v>10632</v>
      </c>
      <c r="BG34" s="27">
        <f>K85/'a30-2'!J31*100</f>
        <v>984.5024469820554</v>
      </c>
      <c r="BH34" s="4">
        <v>1980</v>
      </c>
      <c r="BI34" s="4">
        <v>1434</v>
      </c>
      <c r="BJ34" s="4">
        <f t="shared" si="37"/>
        <v>3414</v>
      </c>
      <c r="BK34" s="4">
        <f t="shared" si="38"/>
        <v>13061.497553017945</v>
      </c>
      <c r="BL34" s="4">
        <f>BK34*1000000/'a1'!BB35</f>
        <v>12838.795801052884</v>
      </c>
      <c r="BM34" s="4">
        <v>35555</v>
      </c>
      <c r="BN34" s="27">
        <f>L85/'a30-2'!K31*100</f>
        <v>3743.9570277529092</v>
      </c>
      <c r="BO34" s="4">
        <v>9454</v>
      </c>
      <c r="BP34" s="4">
        <v>-709</v>
      </c>
      <c r="BQ34" s="4">
        <f t="shared" si="39"/>
        <v>8745</v>
      </c>
      <c r="BR34" s="4">
        <f t="shared" si="40"/>
        <v>40556.042972247087</v>
      </c>
      <c r="BS34" s="4">
        <f>BR34/'a1'!BH35*1000000</f>
        <v>11278.867156479539</v>
      </c>
      <c r="BT34" s="4">
        <v>37106</v>
      </c>
      <c r="BU34" s="27">
        <f>M85/'a30-2'!L31*100</f>
        <v>3998.0449657869017</v>
      </c>
      <c r="BV34" s="4">
        <v>7696</v>
      </c>
      <c r="BW34" s="4">
        <v>89</v>
      </c>
      <c r="BX34" s="4">
        <f t="shared" si="41"/>
        <v>7785</v>
      </c>
      <c r="BY34" s="4">
        <f t="shared" si="42"/>
        <v>40892.955034213097</v>
      </c>
      <c r="BZ34" s="4">
        <f>BY34*1000000/'a1'!BN35</f>
        <v>9401.9502025131442</v>
      </c>
    </row>
    <row r="35" spans="1:78" ht="18.75" customHeight="1">
      <c r="A35" s="1">
        <v>2009</v>
      </c>
      <c r="B35" s="4">
        <v>323626</v>
      </c>
      <c r="C35" s="27">
        <f>C86/'a30-2'!B32*100</f>
        <v>33362.20472440945</v>
      </c>
      <c r="D35" s="4">
        <v>67809</v>
      </c>
      <c r="E35" s="4">
        <v>-2759</v>
      </c>
      <c r="F35" s="4">
        <f t="shared" si="43"/>
        <v>65050</v>
      </c>
      <c r="G35" s="4">
        <f t="shared" ref="G35:G39" si="44">B35-C35+F35</f>
        <v>355313.79527559056</v>
      </c>
      <c r="H35" s="4">
        <f>G35*1000000/'a1'!F36</f>
        <v>10565.830920249051</v>
      </c>
      <c r="I35" s="4">
        <v>6257</v>
      </c>
      <c r="J35" s="27">
        <f>D86/'a30-2'!C32*100</f>
        <v>684.86096807415038</v>
      </c>
      <c r="K35" s="4">
        <v>1028</v>
      </c>
      <c r="L35" s="4">
        <v>-238</v>
      </c>
      <c r="M35" s="4">
        <f t="shared" ref="M35:M40" si="45">K35+L35</f>
        <v>790</v>
      </c>
      <c r="N35" s="4">
        <f t="shared" si="24"/>
        <v>6362.1390319258498</v>
      </c>
      <c r="O35" s="4">
        <f>N35*1000000/'a1'!L36</f>
        <v>12312.332057859825</v>
      </c>
      <c r="P35" s="4">
        <v>1594</v>
      </c>
      <c r="Q35" s="27">
        <f>E86/'a30-2'!D32*100</f>
        <v>183.03145853193516</v>
      </c>
      <c r="R35" s="4">
        <v>338</v>
      </c>
      <c r="S35" s="4">
        <v>-109</v>
      </c>
      <c r="T35" s="4">
        <f t="shared" ref="T35:T40" si="46">R35+S35</f>
        <v>229</v>
      </c>
      <c r="U35" s="4">
        <f t="shared" si="26"/>
        <v>1639.9685414680648</v>
      </c>
      <c r="V35" s="4">
        <f>U35*1000000/'a1'!R36</f>
        <v>11721.680102552837</v>
      </c>
      <c r="W35" s="4">
        <v>10794</v>
      </c>
      <c r="X35" s="27">
        <f>F86/'a30-2'!E32*100</f>
        <v>873.75745526838978</v>
      </c>
      <c r="Y35" s="4">
        <v>1890</v>
      </c>
      <c r="Z35" s="4">
        <v>-168</v>
      </c>
      <c r="AA35" s="4">
        <f t="shared" si="27"/>
        <v>1722</v>
      </c>
      <c r="AB35" s="4">
        <f t="shared" si="28"/>
        <v>11642.242544731611</v>
      </c>
      <c r="AC35" s="4">
        <f>AB35*1000000/'a1'!X36</f>
        <v>12409.205926206745</v>
      </c>
      <c r="AD35" s="4">
        <v>8382</v>
      </c>
      <c r="AE35" s="27">
        <f>G86/'a30-2'!F32*100</f>
        <v>929.9610894941635</v>
      </c>
      <c r="AF35" s="4">
        <v>1223</v>
      </c>
      <c r="AG35" s="4">
        <v>-19</v>
      </c>
      <c r="AH35" s="4">
        <f t="shared" si="29"/>
        <v>1204</v>
      </c>
      <c r="AI35" s="4">
        <f t="shared" si="30"/>
        <v>8656.0389105058366</v>
      </c>
      <c r="AJ35" s="4">
        <f>AI35*1000000/'a1'!AD36</f>
        <v>11542.09312905303</v>
      </c>
      <c r="AK35" s="4">
        <v>71868</v>
      </c>
      <c r="AL35" s="27">
        <f>H86/'a30-2'!G32*100</f>
        <v>7737.4631268436569</v>
      </c>
      <c r="AM35" s="4">
        <v>15757</v>
      </c>
      <c r="AN35" s="4">
        <v>-1698</v>
      </c>
      <c r="AO35" s="4">
        <f t="shared" si="31"/>
        <v>14059</v>
      </c>
      <c r="AP35" s="4">
        <f t="shared" si="32"/>
        <v>78189.53687315635</v>
      </c>
      <c r="AQ35" s="4">
        <f>AP35*1000000/'a1'!AJ36</f>
        <v>9968.7366726044711</v>
      </c>
      <c r="AR35" s="4">
        <v>121179</v>
      </c>
      <c r="AS35" s="27">
        <f>I86/'a30-2'!H32*100</f>
        <v>11423.001949317739</v>
      </c>
      <c r="AT35" s="4">
        <v>25523</v>
      </c>
      <c r="AU35" s="4">
        <v>470</v>
      </c>
      <c r="AV35" s="4">
        <f t="shared" si="33"/>
        <v>25993</v>
      </c>
      <c r="AW35" s="4">
        <f t="shared" si="34"/>
        <v>135748.99805068225</v>
      </c>
      <c r="AX35" s="4">
        <f>AW35/'a1'!AP36*1000000</f>
        <v>10444.088863709538</v>
      </c>
      <c r="AY35" s="4">
        <v>13189</v>
      </c>
      <c r="AZ35" s="27">
        <f>J86/'a30-2'!I32*100</f>
        <v>1250.2532928064843</v>
      </c>
      <c r="BA35" s="4">
        <v>2207</v>
      </c>
      <c r="BB35" s="4">
        <v>-237</v>
      </c>
      <c r="BC35" s="4">
        <f t="shared" si="35"/>
        <v>1970</v>
      </c>
      <c r="BD35" s="4">
        <f t="shared" si="36"/>
        <v>13908.746707193515</v>
      </c>
      <c r="BE35" s="4">
        <f>BD35*1000000/'a1'!AV36</f>
        <v>11508.251942714616</v>
      </c>
      <c r="BF35" s="4">
        <v>10957</v>
      </c>
      <c r="BG35" s="27">
        <f>K86/'a30-2'!J32*100</f>
        <v>1079.9304952215466</v>
      </c>
      <c r="BH35" s="4">
        <v>1835</v>
      </c>
      <c r="BI35" s="4">
        <v>-349</v>
      </c>
      <c r="BJ35" s="4">
        <f t="shared" si="37"/>
        <v>1486</v>
      </c>
      <c r="BK35" s="4">
        <f t="shared" si="38"/>
        <v>11363.069504778454</v>
      </c>
      <c r="BL35" s="4">
        <f>BK35*1000000/'a1'!BB36</f>
        <v>10981.124048136182</v>
      </c>
      <c r="BM35" s="4">
        <v>36741</v>
      </c>
      <c r="BN35" s="27">
        <f>L86/'a30-2'!K32*100</f>
        <v>4574.9235474006118</v>
      </c>
      <c r="BO35" s="4">
        <v>9588</v>
      </c>
      <c r="BP35" s="4">
        <v>-1865</v>
      </c>
      <c r="BQ35" s="4">
        <f t="shared" si="39"/>
        <v>7723</v>
      </c>
      <c r="BR35" s="4">
        <f t="shared" si="40"/>
        <v>39889.076452599387</v>
      </c>
      <c r="BS35" s="4">
        <f>BR35/'a1'!BH36*1000000</f>
        <v>10842.098118937876</v>
      </c>
      <c r="BT35" s="4">
        <v>37553</v>
      </c>
      <c r="BU35" s="27">
        <f>M86/'a30-2'!L32*100</f>
        <v>4180.9145129224653</v>
      </c>
      <c r="BV35" s="4">
        <v>7714</v>
      </c>
      <c r="BW35" s="4">
        <v>-1011</v>
      </c>
      <c r="BX35" s="4">
        <f t="shared" si="41"/>
        <v>6703</v>
      </c>
      <c r="BY35" s="4">
        <f t="shared" si="42"/>
        <v>40075.085487077537</v>
      </c>
      <c r="BZ35" s="4">
        <f>BY35*1000000/'a1'!BN36</f>
        <v>9085.9220285759948</v>
      </c>
    </row>
    <row r="36" spans="1:78" ht="18.75" customHeight="1">
      <c r="A36" s="1">
        <v>2010</v>
      </c>
      <c r="B36" s="4">
        <v>330912</v>
      </c>
      <c r="C36" s="27">
        <f>C87/'a30-2'!B33*100</f>
        <v>34961.549030483329</v>
      </c>
      <c r="D36" s="4">
        <v>75507</v>
      </c>
      <c r="E36" s="4">
        <v>-598</v>
      </c>
      <c r="F36" s="4">
        <f t="shared" si="43"/>
        <v>74909</v>
      </c>
      <c r="G36" s="4">
        <f t="shared" si="44"/>
        <v>370859.45096951665</v>
      </c>
      <c r="H36" s="4">
        <f>G36*1000000/'a1'!F37</f>
        <v>10905.939207239344</v>
      </c>
      <c r="I36" s="4">
        <v>6428</v>
      </c>
      <c r="J36" s="27">
        <f>D87/'a30-2'!C33*100</f>
        <v>652.22258715396026</v>
      </c>
      <c r="K36" s="4">
        <v>1236</v>
      </c>
      <c r="L36" s="4">
        <v>300</v>
      </c>
      <c r="M36" s="4">
        <f t="shared" si="45"/>
        <v>1536</v>
      </c>
      <c r="N36" s="4">
        <f t="shared" si="24"/>
        <v>7311.7774128460396</v>
      </c>
      <c r="O36" s="4">
        <f>N36*1000000/'a1'!L37</f>
        <v>14007.987809395983</v>
      </c>
      <c r="P36" s="4">
        <v>1639</v>
      </c>
      <c r="Q36" s="27">
        <f>E87/'a30-2'!D33*100</f>
        <v>190.4926923301569</v>
      </c>
      <c r="R36" s="4">
        <v>280</v>
      </c>
      <c r="S36" s="4">
        <v>6</v>
      </c>
      <c r="T36" s="4">
        <f t="shared" si="46"/>
        <v>286</v>
      </c>
      <c r="U36" s="4">
        <f t="shared" si="26"/>
        <v>1734.5073076698432</v>
      </c>
      <c r="V36" s="4">
        <f>U36*1000000/'a1'!R37</f>
        <v>12242.601587189565</v>
      </c>
      <c r="W36" s="4">
        <v>11089</v>
      </c>
      <c r="X36" s="27">
        <f>F87/'a30-2'!E33*100</f>
        <v>892.96627844290288</v>
      </c>
      <c r="Y36" s="4">
        <v>1934</v>
      </c>
      <c r="Z36" s="4">
        <v>80</v>
      </c>
      <c r="AA36" s="4">
        <f t="shared" si="27"/>
        <v>2014</v>
      </c>
      <c r="AB36" s="4">
        <f t="shared" si="28"/>
        <v>12210.033721557098</v>
      </c>
      <c r="AC36" s="4">
        <f>AB36*1000000/'a1'!X37</f>
        <v>12960.814842965565</v>
      </c>
      <c r="AD36" s="4">
        <v>8700</v>
      </c>
      <c r="AE36" s="27">
        <f>G87/'a30-2'!F33*100</f>
        <v>965.27365995472712</v>
      </c>
      <c r="AF36" s="4">
        <v>1555</v>
      </c>
      <c r="AG36" s="4">
        <v>244</v>
      </c>
      <c r="AH36" s="4">
        <f t="shared" si="29"/>
        <v>1799</v>
      </c>
      <c r="AI36" s="4">
        <f t="shared" si="30"/>
        <v>9533.7263400452721</v>
      </c>
      <c r="AJ36" s="4">
        <f>AI36*1000000/'a1'!AD37</f>
        <v>12660.251379793575</v>
      </c>
      <c r="AK36" s="4">
        <v>73254</v>
      </c>
      <c r="AL36" s="27">
        <f>H87/'a30-2'!G33*100</f>
        <v>8141.7159472884632</v>
      </c>
      <c r="AM36" s="4">
        <v>15719</v>
      </c>
      <c r="AN36" s="4">
        <v>168</v>
      </c>
      <c r="AO36" s="4">
        <f t="shared" si="31"/>
        <v>15887</v>
      </c>
      <c r="AP36" s="4">
        <f t="shared" si="32"/>
        <v>80999.284052711533</v>
      </c>
      <c r="AQ36" s="4">
        <f>AP36*1000000/'a1'!AJ37</f>
        <v>10215.103485930025</v>
      </c>
      <c r="AR36" s="4">
        <v>124583</v>
      </c>
      <c r="AS36" s="27">
        <f>I87/'a30-2'!H33*100</f>
        <v>11989.295870341615</v>
      </c>
      <c r="AT36" s="4">
        <v>30125</v>
      </c>
      <c r="AU36" s="4">
        <v>746</v>
      </c>
      <c r="AV36" s="4">
        <f t="shared" si="33"/>
        <v>30871</v>
      </c>
      <c r="AW36" s="4">
        <f t="shared" si="34"/>
        <v>143464.70412965838</v>
      </c>
      <c r="AX36" s="4">
        <f>AW36/'a1'!AP37*1000000</f>
        <v>10922.269967769349</v>
      </c>
      <c r="AY36" s="4">
        <v>13175</v>
      </c>
      <c r="AZ36" s="27">
        <f>J87/'a30-2'!I33*100</f>
        <v>1312.8976520910974</v>
      </c>
      <c r="BA36" s="4">
        <v>2679</v>
      </c>
      <c r="BB36" s="4">
        <v>-467</v>
      </c>
      <c r="BC36" s="4">
        <f t="shared" si="35"/>
        <v>2212</v>
      </c>
      <c r="BD36" s="4">
        <f t="shared" si="36"/>
        <v>14074.102347908902</v>
      </c>
      <c r="BE36" s="4">
        <f>BD36*1000000/'a1'!AV37</f>
        <v>11527.362213975332</v>
      </c>
      <c r="BF36" s="4">
        <v>11290</v>
      </c>
      <c r="BG36" s="27">
        <f>K87/'a30-2'!J33*100</f>
        <v>1154.0108911905938</v>
      </c>
      <c r="BH36" s="4">
        <v>2180</v>
      </c>
      <c r="BI36" s="4">
        <v>-1049</v>
      </c>
      <c r="BJ36" s="4">
        <f t="shared" si="37"/>
        <v>1131</v>
      </c>
      <c r="BK36" s="4">
        <f t="shared" si="38"/>
        <v>11266.989108809406</v>
      </c>
      <c r="BL36" s="4">
        <f>BK36*1000000/'a1'!BB37</f>
        <v>10715.922779855346</v>
      </c>
      <c r="BM36" s="4">
        <v>37652</v>
      </c>
      <c r="BN36" s="27">
        <f>L87/'a30-2'!K33*100</f>
        <v>4833.1439054973462</v>
      </c>
      <c r="BO36" s="4">
        <v>10763</v>
      </c>
      <c r="BP36" s="4">
        <v>287</v>
      </c>
      <c r="BQ36" s="4">
        <f t="shared" si="39"/>
        <v>11050</v>
      </c>
      <c r="BR36" s="4">
        <f t="shared" si="40"/>
        <v>43868.856094502655</v>
      </c>
      <c r="BS36" s="4">
        <f>BR36/'a1'!BH37*1000000</f>
        <v>11752.980074201538</v>
      </c>
      <c r="BT36" s="4">
        <v>37830</v>
      </c>
      <c r="BU36" s="27">
        <f>M87/'a30-2'!L33*100</f>
        <v>4435.8708761651023</v>
      </c>
      <c r="BV36" s="4">
        <v>8300</v>
      </c>
      <c r="BW36" s="4">
        <v>-1002</v>
      </c>
      <c r="BX36" s="4">
        <f t="shared" si="41"/>
        <v>7298</v>
      </c>
      <c r="BY36" s="4">
        <f t="shared" si="42"/>
        <v>40692.1291238349</v>
      </c>
      <c r="BZ36" s="4">
        <f>BY36*1000000/'a1'!BN37</f>
        <v>9111.6931510332233</v>
      </c>
    </row>
    <row r="37" spans="1:78" ht="18.75" customHeight="1">
      <c r="A37" s="1">
        <v>2011</v>
      </c>
      <c r="B37" s="4">
        <v>335249</v>
      </c>
      <c r="C37" s="27">
        <f>C88/'a30-2'!B34*100</f>
        <v>36495.894986825995</v>
      </c>
      <c r="D37" s="4">
        <v>69753</v>
      </c>
      <c r="E37" s="4">
        <v>11159</v>
      </c>
      <c r="F37" s="4">
        <f t="shared" si="43"/>
        <v>80912</v>
      </c>
      <c r="G37" s="4">
        <f t="shared" si="44"/>
        <v>379665.105013174</v>
      </c>
      <c r="H37" s="4">
        <f>G37*1000000/'a1'!F38</f>
        <v>11055.165161736295</v>
      </c>
      <c r="I37" s="4">
        <v>6436</v>
      </c>
      <c r="J37" s="27">
        <f>D88/'a30-2'!C34*100</f>
        <v>611.45953249339038</v>
      </c>
      <c r="K37" s="4">
        <v>1196</v>
      </c>
      <c r="L37" s="4">
        <v>226</v>
      </c>
      <c r="M37" s="4">
        <f t="shared" si="45"/>
        <v>1422</v>
      </c>
      <c r="N37" s="4">
        <f t="shared" si="24"/>
        <v>7246.5404675066093</v>
      </c>
      <c r="O37" s="4">
        <f>N37*1000000/'a1'!L38</f>
        <v>13801.961514153496</v>
      </c>
      <c r="P37" s="4">
        <v>1634</v>
      </c>
      <c r="Q37" s="27">
        <f>E88/'a30-2'!D34*100</f>
        <v>201.9172587285571</v>
      </c>
      <c r="R37" s="4">
        <v>320</v>
      </c>
      <c r="S37" s="4">
        <v>15</v>
      </c>
      <c r="T37" s="4">
        <f t="shared" si="46"/>
        <v>335</v>
      </c>
      <c r="U37" s="4">
        <f t="shared" si="26"/>
        <v>1767.082741271443</v>
      </c>
      <c r="V37" s="4">
        <f>U37*1000000/'a1'!R38</f>
        <v>12268.1704916164</v>
      </c>
      <c r="W37" s="4">
        <v>11340</v>
      </c>
      <c r="X37" s="27">
        <f>F88/'a30-2'!E34*100</f>
        <v>921.01170311733608</v>
      </c>
      <c r="Y37" s="4">
        <v>1764</v>
      </c>
      <c r="Z37" s="4">
        <v>417</v>
      </c>
      <c r="AA37" s="4">
        <f t="shared" si="27"/>
        <v>2181</v>
      </c>
      <c r="AB37" s="4">
        <f t="shared" si="28"/>
        <v>12599.988296882664</v>
      </c>
      <c r="AC37" s="4">
        <f>AB37*1000000/'a1'!X38</f>
        <v>13340.81721780457</v>
      </c>
      <c r="AD37" s="4">
        <v>8438</v>
      </c>
      <c r="AE37" s="27">
        <f>G88/'a30-2'!F34*100</f>
        <v>988.87480156553784</v>
      </c>
      <c r="AF37" s="4">
        <v>1956</v>
      </c>
      <c r="AG37" s="4">
        <v>223</v>
      </c>
      <c r="AH37" s="4">
        <f t="shared" si="29"/>
        <v>2179</v>
      </c>
      <c r="AI37" s="4">
        <f t="shared" si="30"/>
        <v>9628.1251984344617</v>
      </c>
      <c r="AJ37" s="4">
        <f>AI37*1000000/'a1'!AD38</f>
        <v>12743.537911710271</v>
      </c>
      <c r="AK37" s="4">
        <v>73790</v>
      </c>
      <c r="AL37" s="27">
        <f>H88/'a30-2'!G34*100</f>
        <v>8482.984183242259</v>
      </c>
      <c r="AM37" s="4">
        <v>15529</v>
      </c>
      <c r="AN37" s="4">
        <v>1996</v>
      </c>
      <c r="AO37" s="4">
        <f t="shared" si="31"/>
        <v>17525</v>
      </c>
      <c r="AP37" s="4">
        <f t="shared" si="32"/>
        <v>82832.015816757747</v>
      </c>
      <c r="AQ37" s="4">
        <f>AP37*1000000/'a1'!AJ38</f>
        <v>10344.102670838727</v>
      </c>
      <c r="AR37" s="4">
        <v>125622</v>
      </c>
      <c r="AS37" s="27">
        <f>I88/'a30-2'!H34*100</f>
        <v>12625.990377176948</v>
      </c>
      <c r="AT37" s="4">
        <v>26623</v>
      </c>
      <c r="AU37" s="4">
        <v>5280</v>
      </c>
      <c r="AV37" s="4">
        <f t="shared" si="33"/>
        <v>31903</v>
      </c>
      <c r="AW37" s="4">
        <f t="shared" si="34"/>
        <v>144899.00962282304</v>
      </c>
      <c r="AX37" s="4">
        <f>AW37/'a1'!AP38*1000000</f>
        <v>10924.607301247921</v>
      </c>
      <c r="AY37" s="4">
        <v>13799</v>
      </c>
      <c r="AZ37" s="27">
        <f>J88/'a30-2'!I34*100</f>
        <v>1372.8261890529573</v>
      </c>
      <c r="BA37" s="4">
        <v>2588</v>
      </c>
      <c r="BB37" s="4">
        <v>-260</v>
      </c>
      <c r="BC37" s="4">
        <f t="shared" si="35"/>
        <v>2328</v>
      </c>
      <c r="BD37" s="4">
        <f t="shared" si="36"/>
        <v>14754.173810947043</v>
      </c>
      <c r="BE37" s="4">
        <f>BD37*1000000/'a1'!AV38</f>
        <v>11959.016745139157</v>
      </c>
      <c r="BF37" s="4">
        <v>11331</v>
      </c>
      <c r="BG37" s="27">
        <f>K88/'a30-2'!J34*100</f>
        <v>1108.973868388543</v>
      </c>
      <c r="BH37" s="4">
        <v>2114</v>
      </c>
      <c r="BI37" s="4">
        <v>14</v>
      </c>
      <c r="BJ37" s="4">
        <f t="shared" si="37"/>
        <v>2128</v>
      </c>
      <c r="BK37" s="4">
        <f t="shared" si="38"/>
        <v>12350.026131611457</v>
      </c>
      <c r="BL37" s="4">
        <f>BK37*1000000/'a1'!BB38</f>
        <v>11581.598643231679</v>
      </c>
      <c r="BM37" s="4">
        <v>39060</v>
      </c>
      <c r="BN37" s="27">
        <f>L88/'a30-2'!K34*100</f>
        <v>5135.7439461771983</v>
      </c>
      <c r="BO37" s="4">
        <v>10438</v>
      </c>
      <c r="BP37" s="4">
        <v>1213</v>
      </c>
      <c r="BQ37" s="4">
        <f t="shared" si="39"/>
        <v>11651</v>
      </c>
      <c r="BR37" s="4">
        <f t="shared" si="40"/>
        <v>45575.256053822799</v>
      </c>
      <c r="BS37" s="4">
        <f>BR37/'a1'!BH38*1000000</f>
        <v>12024.527538011356</v>
      </c>
      <c r="BT37" s="4">
        <v>38601</v>
      </c>
      <c r="BU37" s="27">
        <f>M88/'a30-2'!L34*100</f>
        <v>4667.5149799814581</v>
      </c>
      <c r="BV37" s="4">
        <v>6600</v>
      </c>
      <c r="BW37" s="4">
        <v>788</v>
      </c>
      <c r="BX37" s="4">
        <f t="shared" si="41"/>
        <v>7388</v>
      </c>
      <c r="BY37" s="4">
        <f t="shared" si="42"/>
        <v>41321.485020018539</v>
      </c>
      <c r="BZ37" s="4">
        <f>BY37*1000000/'a1'!BN38</f>
        <v>9184.3094912201068</v>
      </c>
    </row>
    <row r="38" spans="1:78" ht="18.75" customHeight="1">
      <c r="A38" s="1">
        <v>2012</v>
      </c>
      <c r="B38" s="4">
        <v>337586</v>
      </c>
      <c r="C38" s="27">
        <f>C89/'a30-2'!B35*100</f>
        <v>38868.817700988671</v>
      </c>
      <c r="D38" s="4">
        <v>67686</v>
      </c>
      <c r="E38" s="4">
        <v>6159</v>
      </c>
      <c r="F38" s="4">
        <f t="shared" ref="F38:F39" si="47">D38+E38</f>
        <v>73845</v>
      </c>
      <c r="G38" s="4">
        <f t="shared" si="44"/>
        <v>372562.18229901133</v>
      </c>
      <c r="H38" s="4">
        <f>G38*1000000/'a1'!F39</f>
        <v>10720.758516818432</v>
      </c>
      <c r="I38" s="4">
        <v>6339</v>
      </c>
      <c r="J38" s="27">
        <f>D89/'a30-2'!C35*100</f>
        <v>642.82601348232538</v>
      </c>
      <c r="K38" s="4">
        <v>1244</v>
      </c>
      <c r="L38" s="4">
        <v>159</v>
      </c>
      <c r="M38" s="4">
        <f t="shared" si="45"/>
        <v>1403</v>
      </c>
      <c r="N38" s="4">
        <f t="shared" ref="N38:N39" si="48">I38-J38+M38</f>
        <v>7099.1739865176751</v>
      </c>
      <c r="O38" s="4">
        <f>N38*1000000/'a1'!L39</f>
        <v>13473.602874420283</v>
      </c>
      <c r="P38" s="4">
        <v>1598</v>
      </c>
      <c r="Q38" s="27">
        <f>E89/'a30-2'!D35*100</f>
        <v>214.66768166268258</v>
      </c>
      <c r="R38" s="4">
        <v>230</v>
      </c>
      <c r="S38" s="4">
        <v>60</v>
      </c>
      <c r="T38" s="4">
        <f t="shared" si="46"/>
        <v>290</v>
      </c>
      <c r="U38" s="4">
        <f t="shared" ref="U38" si="49">P38-Q38+T38</f>
        <v>1673.3323183373175</v>
      </c>
      <c r="V38" s="4">
        <f>U38*1000000/'a1'!R39</f>
        <v>11519.646413215825</v>
      </c>
      <c r="W38" s="4">
        <v>11512</v>
      </c>
      <c r="X38" s="27">
        <f>F89/'a30-2'!E35*100</f>
        <v>951.97356740283772</v>
      </c>
      <c r="Y38" s="4">
        <v>1835</v>
      </c>
      <c r="Z38" s="4">
        <v>128</v>
      </c>
      <c r="AA38" s="4">
        <f t="shared" ref="AA38" si="50">Y38+Z38</f>
        <v>1963</v>
      </c>
      <c r="AB38" s="4">
        <f t="shared" ref="AB38" si="51">W38-X38+AA38</f>
        <v>12523.026432597162</v>
      </c>
      <c r="AC38" s="4">
        <f>AB38*1000000/'a1'!X39</f>
        <v>13254.194047211589</v>
      </c>
      <c r="AD38" s="4">
        <v>8341</v>
      </c>
      <c r="AE38" s="27">
        <f>G89/'a30-2'!F35*100</f>
        <v>1035.4491267527972</v>
      </c>
      <c r="AF38" s="4">
        <v>1470</v>
      </c>
      <c r="AG38" s="4">
        <v>163</v>
      </c>
      <c r="AH38" s="4">
        <f t="shared" ref="AH38" si="52">AF38+AG38</f>
        <v>1633</v>
      </c>
      <c r="AI38" s="4">
        <f t="shared" ref="AI38" si="53">AD38-AE38+AH38</f>
        <v>8938.5508732472026</v>
      </c>
      <c r="AJ38" s="4">
        <f>AI38*1000000/'a1'!AD39</f>
        <v>11810.419791404216</v>
      </c>
      <c r="AK38" s="4">
        <v>74363</v>
      </c>
      <c r="AL38" s="27">
        <f>H89/'a30-2'!G35*100</f>
        <v>8976.9232372901497</v>
      </c>
      <c r="AM38" s="4">
        <v>14841</v>
      </c>
      <c r="AN38" s="4">
        <v>1560</v>
      </c>
      <c r="AO38" s="4">
        <f t="shared" ref="AO38" si="54">AM38+AN38</f>
        <v>16401</v>
      </c>
      <c r="AP38" s="4">
        <f t="shared" ref="AP38" si="55">AK38-AL38+AO38</f>
        <v>81787.076762709854</v>
      </c>
      <c r="AQ38" s="4">
        <f>AP38*1000000/'a1'!AJ39</f>
        <v>10116.193409966725</v>
      </c>
      <c r="AR38" s="4">
        <v>125702</v>
      </c>
      <c r="AS38" s="27">
        <f>I89/'a30-2'!H35*100</f>
        <v>13338.632884016433</v>
      </c>
      <c r="AT38" s="4">
        <v>25124</v>
      </c>
      <c r="AU38" s="4">
        <v>1707</v>
      </c>
      <c r="AV38" s="4">
        <f t="shared" ref="AV38" si="56">AT38+AU38</f>
        <v>26831</v>
      </c>
      <c r="AW38" s="4">
        <f t="shared" ref="AW38" si="57">AR38-AS38+AV38</f>
        <v>139194.36711598356</v>
      </c>
      <c r="AX38" s="4">
        <f>AW38/'a1'!AP39*1000000</f>
        <v>10380.235285606248</v>
      </c>
      <c r="AY38" s="4">
        <v>14234</v>
      </c>
      <c r="AZ38" s="27">
        <f>J89/'a30-2'!I35*100</f>
        <v>1429.9191452886114</v>
      </c>
      <c r="BA38" s="4">
        <v>2776</v>
      </c>
      <c r="BB38" s="4">
        <v>357</v>
      </c>
      <c r="BC38" s="4">
        <f t="shared" ref="BC38" si="58">BA38+BB38</f>
        <v>3133</v>
      </c>
      <c r="BD38" s="4">
        <f t="shared" ref="BD38" si="59">AY38-AZ38+BC38</f>
        <v>15937.080854711388</v>
      </c>
      <c r="BE38" s="4">
        <f>BD38*1000000/'a1'!AV39</f>
        <v>12745.524937269485</v>
      </c>
      <c r="BF38" s="4">
        <v>11328</v>
      </c>
      <c r="BG38" s="27">
        <f>K89/'a30-2'!J35*100</f>
        <v>1165.6205843574128</v>
      </c>
      <c r="BH38" s="4">
        <v>1994</v>
      </c>
      <c r="BI38" s="4">
        <v>-709</v>
      </c>
      <c r="BJ38" s="4">
        <f t="shared" ref="BJ38" si="60">BH38+BI38</f>
        <v>1285</v>
      </c>
      <c r="BK38" s="4">
        <f t="shared" ref="BK38" si="61">BF38-BG38+BJ38</f>
        <v>11447.379415642587</v>
      </c>
      <c r="BL38" s="4">
        <f>BK38*1000000/'a1'!BB39</f>
        <v>10529.007770846078</v>
      </c>
      <c r="BM38" s="4">
        <v>39675</v>
      </c>
      <c r="BN38" s="27">
        <f>L89/'a30-2'!K35*100</f>
        <v>5659.141526745082</v>
      </c>
      <c r="BO38" s="4">
        <v>10479</v>
      </c>
      <c r="BP38" s="4">
        <v>267</v>
      </c>
      <c r="BQ38" s="4">
        <f t="shared" ref="BQ38" si="62">BO38+BP38</f>
        <v>10746</v>
      </c>
      <c r="BR38" s="4">
        <f t="shared" ref="BR38" si="63">BM38-BN38+BQ38</f>
        <v>44761.858473254921</v>
      </c>
      <c r="BS38" s="4">
        <f>BR38/'a1'!BH39*1000000</f>
        <v>11511.189376728129</v>
      </c>
      <c r="BT38" s="4">
        <v>39264</v>
      </c>
      <c r="BU38" s="27">
        <f>M89/'a30-2'!L35*100</f>
        <v>5060.0095775338095</v>
      </c>
      <c r="BV38" s="4">
        <v>7237</v>
      </c>
      <c r="BW38" s="4">
        <v>500</v>
      </c>
      <c r="BX38" s="4">
        <f t="shared" ref="BX38" si="64">BV38+BW38</f>
        <v>7737</v>
      </c>
      <c r="BY38" s="4">
        <f t="shared" ref="BY38" si="65">BT38-BU38+BX38</f>
        <v>41940.990422466188</v>
      </c>
      <c r="BZ38" s="4">
        <f>BY38*1000000/'a1'!BN39</f>
        <v>9232.8608165817259</v>
      </c>
    </row>
    <row r="39" spans="1:78" ht="18.75" customHeight="1">
      <c r="A39" s="1">
        <v>2013</v>
      </c>
      <c r="B39" s="4">
        <v>338621</v>
      </c>
      <c r="C39" s="27">
        <f>C90/'a30-2'!B36*100</f>
        <v>41252.562297645549</v>
      </c>
      <c r="D39" s="4">
        <v>63439</v>
      </c>
      <c r="E39" s="4">
        <v>15476</v>
      </c>
      <c r="F39" s="4">
        <f t="shared" si="47"/>
        <v>78915</v>
      </c>
      <c r="G39" s="4">
        <f t="shared" si="44"/>
        <v>376283.43770235445</v>
      </c>
      <c r="H39" s="4">
        <f>G39*1000000/'a1'!F40</f>
        <v>10703.401982783815</v>
      </c>
      <c r="I39" s="4">
        <v>6226</v>
      </c>
      <c r="J39" s="27">
        <f>D90/'a30-2'!C36*100</f>
        <v>653.96671107040379</v>
      </c>
      <c r="K39" s="4">
        <v>1208</v>
      </c>
      <c r="L39" s="4">
        <v>132</v>
      </c>
      <c r="M39" s="4">
        <f t="shared" si="45"/>
        <v>1340</v>
      </c>
      <c r="N39" s="4">
        <f t="shared" si="48"/>
        <v>6912.033288929596</v>
      </c>
      <c r="O39" s="4">
        <f>N39*1000000/'a1'!L40</f>
        <v>13090.550662061252</v>
      </c>
      <c r="P39" s="4">
        <v>1593</v>
      </c>
      <c r="Q39" s="27">
        <f>E90/'a30-2'!D36*100</f>
        <v>227.67727690459282</v>
      </c>
      <c r="R39" s="4">
        <v>252</v>
      </c>
      <c r="S39" s="4">
        <v>51</v>
      </c>
      <c r="T39" s="4">
        <f t="shared" si="46"/>
        <v>303</v>
      </c>
      <c r="U39" s="4">
        <f t="shared" ref="U39" si="66">P39-Q39+T39</f>
        <v>1668.3227230954071</v>
      </c>
      <c r="V39" s="4">
        <f>U39*1000000/'a1'!R40</f>
        <v>11470.786938314553</v>
      </c>
      <c r="W39" s="4">
        <v>11406</v>
      </c>
      <c r="X39" s="27">
        <f>F90/'a30-2'!E36*100</f>
        <v>978.72945931696029</v>
      </c>
      <c r="Y39" s="4">
        <v>1620</v>
      </c>
      <c r="Z39" s="4">
        <v>96</v>
      </c>
      <c r="AA39" s="4">
        <f t="shared" ref="AA39" si="67">Y39+Z39</f>
        <v>1716</v>
      </c>
      <c r="AB39" s="4">
        <f t="shared" ref="AB39" si="68">W39-X39+AA39</f>
        <v>12143.270540683039</v>
      </c>
      <c r="AC39" s="4">
        <f>AB39*1000000/'a1'!X40</f>
        <v>12877.398130717089</v>
      </c>
      <c r="AD39" s="4">
        <v>8265</v>
      </c>
      <c r="AE39" s="27">
        <f>G90/'a30-2'!F36*100</f>
        <v>1102.0081604329805</v>
      </c>
      <c r="AF39" s="4">
        <v>1184</v>
      </c>
      <c r="AG39" s="4">
        <v>9</v>
      </c>
      <c r="AH39" s="4">
        <f t="shared" ref="AH39" si="69">AF39+AG39</f>
        <v>1193</v>
      </c>
      <c r="AI39" s="4">
        <f t="shared" ref="AI39" si="70">AD39-AE39+AH39</f>
        <v>8355.9918395670193</v>
      </c>
      <c r="AJ39" s="4">
        <f>AI39*1000000/'a1'!AD40</f>
        <v>11057.023704036452</v>
      </c>
      <c r="AK39" s="4">
        <v>74993</v>
      </c>
      <c r="AL39" s="27">
        <f>H90/'a30-2'!G36*100</f>
        <v>9571.1693320398517</v>
      </c>
      <c r="AM39" s="4">
        <v>14288</v>
      </c>
      <c r="AN39" s="4">
        <v>2048</v>
      </c>
      <c r="AO39" s="4">
        <f t="shared" ref="AO39" si="71">AM39+AN39</f>
        <v>16336</v>
      </c>
      <c r="AP39" s="4">
        <f t="shared" ref="AP39" si="72">AK39-AL39+AO39</f>
        <v>81757.830667960152</v>
      </c>
      <c r="AQ39" s="4">
        <f>AP39*1000000/'a1'!AJ40</f>
        <v>10025.778887690291</v>
      </c>
      <c r="AR39" s="4">
        <v>125703</v>
      </c>
      <c r="AS39" s="27">
        <f>I90/'a30-2'!H36*100</f>
        <v>14262.655754141306</v>
      </c>
      <c r="AT39" s="4">
        <v>23177</v>
      </c>
      <c r="AU39" s="4">
        <v>2984</v>
      </c>
      <c r="AV39" s="4">
        <f t="shared" ref="AV39" si="73">AT39+AU39</f>
        <v>26161</v>
      </c>
      <c r="AW39" s="4">
        <f t="shared" ref="AW39" si="74">AR39-AS39+AV39</f>
        <v>137601.34424585869</v>
      </c>
      <c r="AX39" s="4">
        <f>AW39/'a1'!AP40*1000000</f>
        <v>10154.328361637166</v>
      </c>
      <c r="AY39" s="4">
        <v>14368</v>
      </c>
      <c r="AZ39" s="27">
        <f>J90/'a30-2'!I36*100</f>
        <v>1521.0826220336323</v>
      </c>
      <c r="BA39" s="4">
        <v>2423</v>
      </c>
      <c r="BB39" s="4">
        <v>850</v>
      </c>
      <c r="BC39" s="4">
        <f t="shared" ref="BC39" si="75">BA39+BB39</f>
        <v>3273</v>
      </c>
      <c r="BD39" s="4">
        <f t="shared" ref="BD39" si="76">AY39-AZ39+BC39</f>
        <v>16119.917377966367</v>
      </c>
      <c r="BE39" s="4">
        <f>BD39*1000000/'a1'!AV40</f>
        <v>12739.573473390094</v>
      </c>
      <c r="BF39" s="4">
        <v>11178</v>
      </c>
      <c r="BG39" s="27">
        <f>K90/'a30-2'!J36*100</f>
        <v>1240.4187120868062</v>
      </c>
      <c r="BH39" s="4">
        <v>1932</v>
      </c>
      <c r="BI39" s="4">
        <v>2873</v>
      </c>
      <c r="BJ39" s="4">
        <f t="shared" ref="BJ39" si="77">BH39+BI39</f>
        <v>4805</v>
      </c>
      <c r="BK39" s="4">
        <f t="shared" ref="BK39" si="78">BF39-BG39+BJ39</f>
        <v>14742.581287913194</v>
      </c>
      <c r="BL39" s="4">
        <f>BK39*1000000/'a1'!BB40</f>
        <v>13328.169304934892</v>
      </c>
      <c r="BM39" s="4">
        <v>40375</v>
      </c>
      <c r="BN39" s="27">
        <f>L90/'a30-2'!K36*100</f>
        <v>5976.1806850693893</v>
      </c>
      <c r="BO39" s="4">
        <v>11198</v>
      </c>
      <c r="BP39" s="4">
        <v>2631</v>
      </c>
      <c r="BQ39" s="4">
        <f t="shared" ref="BQ39" si="79">BO39+BP39</f>
        <v>13829</v>
      </c>
      <c r="BR39" s="4">
        <f t="shared" ref="BR39" si="80">BM39-BN39+BQ39</f>
        <v>48227.81931493061</v>
      </c>
      <c r="BS39" s="4">
        <f>BR39/'a1'!BH40*1000000</f>
        <v>12033.645657094859</v>
      </c>
      <c r="BT39" s="4">
        <v>39247</v>
      </c>
      <c r="BU39" s="27">
        <f>M90/'a30-2'!L36*100</f>
        <v>5449.0187905914318</v>
      </c>
      <c r="BV39" s="4">
        <v>5655</v>
      </c>
      <c r="BW39" s="4">
        <v>-38</v>
      </c>
      <c r="BX39" s="4">
        <f t="shared" ref="BX39" si="81">BV39+BW39</f>
        <v>5617</v>
      </c>
      <c r="BY39" s="4">
        <f t="shared" ref="BY39" si="82">BT39-BU39+BX39</f>
        <v>39414.981209408565</v>
      </c>
      <c r="BZ39" s="4">
        <f>BY39*1000000/'a1'!BN40</f>
        <v>8600.9952870513571</v>
      </c>
    </row>
    <row r="40" spans="1:78" ht="18.75" customHeight="1">
      <c r="A40" s="1">
        <v>2014</v>
      </c>
      <c r="B40" s="4">
        <v>339711</v>
      </c>
      <c r="C40" s="27">
        <f>C91/'a30-2'!B37*100</f>
        <v>43676.420547637972</v>
      </c>
      <c r="D40" s="4">
        <v>64799</v>
      </c>
      <c r="E40" s="4">
        <v>9869</v>
      </c>
      <c r="F40" s="4">
        <f t="shared" ref="F40" si="83">D40+E40</f>
        <v>74668</v>
      </c>
      <c r="G40" s="4">
        <f>B40-C40+F40</f>
        <v>370702.57945236203</v>
      </c>
      <c r="H40" s="4">
        <f>G40*1000000/'a1'!F41</f>
        <v>10429.499953335191</v>
      </c>
      <c r="I40" s="4">
        <v>6158</v>
      </c>
      <c r="J40" s="27">
        <f>D91/'a30-2'!C37*100</f>
        <v>702.83693579148098</v>
      </c>
      <c r="K40" s="4">
        <v>1019</v>
      </c>
      <c r="L40" s="4">
        <v>-77</v>
      </c>
      <c r="M40" s="4">
        <f t="shared" si="45"/>
        <v>942</v>
      </c>
      <c r="N40" s="4">
        <f t="shared" ref="N40" si="84">I40-J40+M40</f>
        <v>6397.1630642085192</v>
      </c>
      <c r="O40" s="4">
        <f>N40*1000000/'a1'!L41</f>
        <v>12091.358715419952</v>
      </c>
      <c r="P40" s="4">
        <v>1566</v>
      </c>
      <c r="Q40" s="27">
        <f>E91/'a30-2'!D37*100</f>
        <v>240.31134086479221</v>
      </c>
      <c r="R40" s="4">
        <v>233</v>
      </c>
      <c r="S40" s="4">
        <v>46</v>
      </c>
      <c r="T40" s="4">
        <f t="shared" si="46"/>
        <v>279</v>
      </c>
      <c r="U40" s="4">
        <f t="shared" ref="U40" si="85">P40-Q40+T40</f>
        <v>1604.6886591352077</v>
      </c>
      <c r="V40" s="4">
        <f>U40*1000000/'a1'!R41</f>
        <v>10978.836216904583</v>
      </c>
      <c r="W40" s="4">
        <v>11496</v>
      </c>
      <c r="X40" s="27">
        <f>F91/'a30-2'!E37*100</f>
        <v>1018.5869734306074</v>
      </c>
      <c r="Y40" s="4">
        <v>1417</v>
      </c>
      <c r="Z40" s="4">
        <v>47</v>
      </c>
      <c r="AA40" s="4">
        <f t="shared" ref="AA40" si="86">Y40+Z40</f>
        <v>1464</v>
      </c>
      <c r="AB40" s="4">
        <f t="shared" ref="AB40" si="87">W40-X40+AA40</f>
        <v>11941.413026569393</v>
      </c>
      <c r="AC40" s="4">
        <f>AB40*1000000/'a1'!X41</f>
        <v>12671.453475662751</v>
      </c>
      <c r="AD40" s="4">
        <v>8153</v>
      </c>
      <c r="AE40" s="27">
        <f>G91/'a30-2'!F37*100</f>
        <v>1163.4804505046982</v>
      </c>
      <c r="AF40" s="4">
        <v>1191</v>
      </c>
      <c r="AG40" s="4">
        <v>-65</v>
      </c>
      <c r="AH40" s="4">
        <f t="shared" ref="AH40" si="88">AF40+AG40</f>
        <v>1126</v>
      </c>
      <c r="AI40" s="4">
        <f t="shared" ref="AI40" si="89">AD40-AE40+AH40</f>
        <v>8115.5195494953023</v>
      </c>
      <c r="AJ40" s="4">
        <f>AI40*1000000/'a1'!AD41</f>
        <v>10755.043944423642</v>
      </c>
      <c r="AK40" s="4">
        <v>75172</v>
      </c>
      <c r="AL40" s="27">
        <f>H91/'a30-2'!G37*100</f>
        <v>10196.22776285916</v>
      </c>
      <c r="AM40" s="4">
        <v>14379</v>
      </c>
      <c r="AN40" s="4">
        <v>1127</v>
      </c>
      <c r="AO40" s="4">
        <f t="shared" ref="AO40" si="90">AM40+AN40</f>
        <v>15506</v>
      </c>
      <c r="AP40" s="4">
        <f t="shared" ref="AP40" si="91">AK40-AL40+AO40</f>
        <v>80481.772237140831</v>
      </c>
      <c r="AQ40" s="4">
        <f>AP40*1000000/'a1'!AJ41</f>
        <v>9797.0662081259597</v>
      </c>
      <c r="AR40" s="4">
        <v>126586</v>
      </c>
      <c r="AS40" s="27">
        <f>I91/'a30-2'!H37*100</f>
        <v>15114.240606196377</v>
      </c>
      <c r="AT40" s="4">
        <v>23511</v>
      </c>
      <c r="AU40" s="4">
        <v>4900</v>
      </c>
      <c r="AV40" s="4">
        <f t="shared" ref="AV40" si="92">AT40+AU40</f>
        <v>28411</v>
      </c>
      <c r="AW40" s="4">
        <f t="shared" ref="AW40" si="93">AR40-AS40+AV40</f>
        <v>139882.75939380363</v>
      </c>
      <c r="AX40" s="4">
        <f>AW40/'a1'!AP41*1000000</f>
        <v>10227.077092333202</v>
      </c>
      <c r="AY40" s="4">
        <v>14252</v>
      </c>
      <c r="AZ40" s="27">
        <f>J91/'a30-2'!I37*100</f>
        <v>1616.7832643020113</v>
      </c>
      <c r="BA40" s="4">
        <v>2786</v>
      </c>
      <c r="BB40" s="4">
        <v>-151</v>
      </c>
      <c r="BC40" s="4">
        <f t="shared" ref="BC40" si="94">BA40+BB40</f>
        <v>2635</v>
      </c>
      <c r="BD40" s="4">
        <f t="shared" ref="BD40" si="95">AY40-AZ40+BC40</f>
        <v>15270.216735697988</v>
      </c>
      <c r="BE40" s="4">
        <f>BD40*1000000/'a1'!AV41</f>
        <v>11927.60176255582</v>
      </c>
      <c r="BF40" s="4">
        <v>11280</v>
      </c>
      <c r="BG40" s="27">
        <f>K91/'a30-2'!J37*100</f>
        <v>1373.5746836433345</v>
      </c>
      <c r="BH40" s="4">
        <v>2005</v>
      </c>
      <c r="BI40" s="4">
        <v>-1437</v>
      </c>
      <c r="BJ40" s="4">
        <f t="shared" ref="BJ40" si="96">BH40+BI40</f>
        <v>568</v>
      </c>
      <c r="BK40" s="4">
        <f t="shared" ref="BK40" si="97">BF40-BG40+BJ40</f>
        <v>10474.425316356665</v>
      </c>
      <c r="BL40" s="4">
        <f>BK40*1000000/'a1'!BB41</f>
        <v>9333.1408533824924</v>
      </c>
      <c r="BM40" s="4">
        <v>40550</v>
      </c>
      <c r="BN40" s="27">
        <f>L91/'a30-2'!K37*100</f>
        <v>6356.7439009842146</v>
      </c>
      <c r="BO40" s="4">
        <v>11330</v>
      </c>
      <c r="BP40" s="4">
        <v>1218</v>
      </c>
      <c r="BQ40" s="4">
        <f t="shared" ref="BQ40" si="98">BO40+BP40</f>
        <v>12548</v>
      </c>
      <c r="BR40" s="4">
        <f t="shared" ref="BR40" si="99">BM40-BN40+BQ40</f>
        <v>46741.256099015787</v>
      </c>
      <c r="BS40" s="4">
        <f>BR40/'a1'!BH41*1000000</f>
        <v>11342.495602053577</v>
      </c>
      <c r="BT40" s="4">
        <v>39141</v>
      </c>
      <c r="BU40" s="27">
        <f>M91/'a30-2'!L37*100</f>
        <v>5807.317367817026</v>
      </c>
      <c r="BV40" s="4">
        <v>6288</v>
      </c>
      <c r="BW40" s="4">
        <v>1505</v>
      </c>
      <c r="BX40" s="4">
        <f t="shared" ref="BX40" si="100">BV40+BW40</f>
        <v>7793</v>
      </c>
      <c r="BY40" s="4">
        <f t="shared" ref="BY40" si="101">BT40-BU40+BX40</f>
        <v>41126.682632182972</v>
      </c>
      <c r="BZ40" s="4">
        <f>BY40*1000000/'a1'!BN41</f>
        <v>8866.5379514732886</v>
      </c>
    </row>
    <row r="41" spans="1:78" ht="18.75" customHeight="1"/>
    <row r="42" spans="1:78" ht="18.75" customHeight="1">
      <c r="B42" s="1" t="s">
        <v>352</v>
      </c>
      <c r="P42" s="1" t="s">
        <v>352</v>
      </c>
      <c r="AD42" s="1" t="s">
        <v>352</v>
      </c>
      <c r="AR42" s="1" t="s">
        <v>352</v>
      </c>
      <c r="BF42" s="1" t="s">
        <v>352</v>
      </c>
      <c r="BT42" s="1" t="s">
        <v>352</v>
      </c>
    </row>
    <row r="43" spans="1:78" s="5" customFormat="1" ht="18.75" customHeight="1">
      <c r="A43" s="5" t="s">
        <v>1095</v>
      </c>
      <c r="B43" s="5">
        <f>(POWER(B40/B7, 1/33)-1)*100</f>
        <v>1.6272711476188251</v>
      </c>
      <c r="C43" s="5">
        <f t="shared" ref="C43:BN43" si="102">(POWER(C40/C7, 1/33)-1)*100</f>
        <v>2.9878375925500134</v>
      </c>
      <c r="D43" s="5">
        <f t="shared" si="102"/>
        <v>3.2221847677905924</v>
      </c>
      <c r="E43" s="5">
        <f t="shared" si="102"/>
        <v>5.1717025528108751</v>
      </c>
      <c r="F43" s="5">
        <f t="shared" si="102"/>
        <v>3.4188739263773416</v>
      </c>
      <c r="G43" s="5">
        <f t="shared" si="102"/>
        <v>1.7737543052560145</v>
      </c>
      <c r="H43" s="5">
        <f t="shared" si="102"/>
        <v>0.67222778902928937</v>
      </c>
      <c r="I43" s="5">
        <f>(POWER(I40/I7, 1/33)-1)*100</f>
        <v>1.6383143652153098</v>
      </c>
      <c r="J43" s="5">
        <f t="shared" si="102"/>
        <v>0.9120019329855733</v>
      </c>
      <c r="K43" s="5">
        <f t="shared" si="102"/>
        <v>2.7148162541714482</v>
      </c>
      <c r="L43" s="5">
        <f t="shared" si="102"/>
        <v>-1.5282767659773211</v>
      </c>
      <c r="M43" s="5">
        <f t="shared" si="102"/>
        <v>3.6022507153878447</v>
      </c>
      <c r="N43" s="5">
        <f t="shared" si="102"/>
        <v>1.957461613831768</v>
      </c>
      <c r="O43" s="5">
        <f t="shared" si="102"/>
        <v>2.2166272625061545</v>
      </c>
      <c r="P43" s="5">
        <f>(POWER(P40/P7, 1/33)-1)*100</f>
        <v>1.5391099318635915</v>
      </c>
      <c r="Q43" s="5">
        <f t="shared" si="102"/>
        <v>2.5601177847922152</v>
      </c>
      <c r="R43" s="5">
        <f t="shared" si="102"/>
        <v>1.7839190446903519</v>
      </c>
      <c r="S43" s="5">
        <f t="shared" si="102"/>
        <v>-200</v>
      </c>
      <c r="T43" s="5">
        <f t="shared" si="102"/>
        <v>3.7045293309517779</v>
      </c>
      <c r="U43" s="5">
        <f t="shared" si="102"/>
        <v>1.6812076681394839</v>
      </c>
      <c r="V43" s="5">
        <f t="shared" si="102"/>
        <v>1.1646845576014364</v>
      </c>
      <c r="W43" s="5">
        <f>(POWER(W40/W7, 1/33)-1)*100</f>
        <v>0.64116812511725296</v>
      </c>
      <c r="X43" s="5">
        <f t="shared" si="102"/>
        <v>1.2854575246425082</v>
      </c>
      <c r="Y43" s="5">
        <f t="shared" si="102"/>
        <v>1.314127023283751</v>
      </c>
      <c r="Z43" s="5">
        <f t="shared" si="102"/>
        <v>-1.2423165396575064</v>
      </c>
      <c r="AA43" s="5">
        <f t="shared" si="102"/>
        <v>1.1863902778489255</v>
      </c>
      <c r="AB43" s="5">
        <f t="shared" si="102"/>
        <v>0.65285121303944038</v>
      </c>
      <c r="AC43" s="5">
        <f t="shared" si="102"/>
        <v>0.35601177960518093</v>
      </c>
      <c r="AD43" s="5">
        <f>(POWER(AD40/AD7, 1/33)-1)*100</f>
        <v>1.2201254579230936</v>
      </c>
      <c r="AE43" s="5">
        <f t="shared" si="102"/>
        <v>2.2638728398236774</v>
      </c>
      <c r="AF43" s="5">
        <f t="shared" si="102"/>
        <v>1.8378091904535765</v>
      </c>
      <c r="AG43" s="5">
        <f t="shared" si="102"/>
        <v>-201.6399723380971</v>
      </c>
      <c r="AH43" s="5">
        <f t="shared" si="102"/>
        <v>1.4906586548148137</v>
      </c>
      <c r="AI43" s="5">
        <f t="shared" si="102"/>
        <v>1.1310639675440548</v>
      </c>
      <c r="AJ43" s="5">
        <f t="shared" si="102"/>
        <v>0.92923882334312591</v>
      </c>
      <c r="AK43" s="5">
        <f>(POWER(AK40/AK7, 1/33)-1)*100</f>
        <v>1.2198805950526026</v>
      </c>
      <c r="AL43" s="5">
        <f t="shared" si="102"/>
        <v>2.9085438306964306</v>
      </c>
      <c r="AM43" s="5">
        <f t="shared" si="102"/>
        <v>3.7892921572025173</v>
      </c>
      <c r="AN43" s="5">
        <f t="shared" si="102"/>
        <v>3.6797336956019944</v>
      </c>
      <c r="AO43" s="5">
        <f t="shared" si="102"/>
        <v>3.7811953569131029</v>
      </c>
      <c r="AP43" s="5">
        <f t="shared" si="102"/>
        <v>1.3932209371133819</v>
      </c>
      <c r="AQ43" s="5">
        <f t="shared" si="102"/>
        <v>0.69842888936477721</v>
      </c>
      <c r="AR43" s="5">
        <f>(POWER(AR40/AR7, 1/33)-1)*100</f>
        <v>1.9401325683656934</v>
      </c>
      <c r="AS43" s="5">
        <f t="shared" si="102"/>
        <v>3.187824841740805</v>
      </c>
      <c r="AT43" s="5">
        <f t="shared" si="102"/>
        <v>4.3199579609627614</v>
      </c>
      <c r="AU43" s="5">
        <f t="shared" si="102"/>
        <v>-215.27278204256808</v>
      </c>
      <c r="AV43" s="5">
        <f t="shared" si="102"/>
        <v>4.9447888940050921</v>
      </c>
      <c r="AW43" s="5">
        <f t="shared" si="102"/>
        <v>2.2301921775097044</v>
      </c>
      <c r="AX43" s="5">
        <f t="shared" si="102"/>
        <v>0.87733469097743821</v>
      </c>
      <c r="AY43" s="5">
        <f>(POWER(AY40/AY7, 1/33)-1)*100</f>
        <v>1.6521732918556076</v>
      </c>
      <c r="AZ43" s="5">
        <f t="shared" si="102"/>
        <v>2.2215542819306044</v>
      </c>
      <c r="BA43" s="5">
        <f t="shared" si="102"/>
        <v>3.3975585542324271</v>
      </c>
      <c r="BB43" s="5">
        <f t="shared" si="102"/>
        <v>-197.49319171844965</v>
      </c>
      <c r="BC43" s="5">
        <f t="shared" si="102"/>
        <v>2.2266138548512115</v>
      </c>
      <c r="BD43" s="5">
        <f t="shared" si="102"/>
        <v>1.6876806148602652</v>
      </c>
      <c r="BE43" s="5">
        <f t="shared" si="102"/>
        <v>1.0361369113500718</v>
      </c>
      <c r="BF43" s="5">
        <f>(POWER(BF40/BF7, 1/33)-1)*100</f>
        <v>0.89369641384515752</v>
      </c>
      <c r="BG43" s="5">
        <f t="shared" si="102"/>
        <v>1.8441101389284231</v>
      </c>
      <c r="BH43" s="5">
        <f t="shared" si="102"/>
        <v>2.1057304400360799</v>
      </c>
      <c r="BI43" s="5">
        <f t="shared" si="102"/>
        <v>-201.58581053429012</v>
      </c>
      <c r="BJ43" s="5">
        <f t="shared" si="102"/>
        <v>-3.5354501884948264</v>
      </c>
      <c r="BK43" s="5">
        <f t="shared" si="102"/>
        <v>0.28948215999544669</v>
      </c>
      <c r="BL43" s="5">
        <f t="shared" si="102"/>
        <v>-0.13479859089468027</v>
      </c>
      <c r="BM43" s="5">
        <f>(POWER(BM40/BM7, 1/33)-1)*100</f>
        <v>2.1497988230221754</v>
      </c>
      <c r="BN43" s="5">
        <f t="shared" si="102"/>
        <v>3.9407483315108127</v>
      </c>
      <c r="BO43" s="5">
        <f t="shared" ref="BO43:BS43" si="103">(POWER(BO40/BO7, 1/33)-1)*100</f>
        <v>2.6064001869950948</v>
      </c>
      <c r="BP43" s="5">
        <f t="shared" si="103"/>
        <v>6.6394786300533415</v>
      </c>
      <c r="BQ43" s="5">
        <f t="shared" si="103"/>
        <v>2.8318537657153309</v>
      </c>
      <c r="BR43" s="5">
        <f t="shared" si="103"/>
        <v>2.1299591831387188</v>
      </c>
      <c r="BS43" s="5">
        <f t="shared" si="103"/>
        <v>0.32923319666409157</v>
      </c>
      <c r="BT43" s="5">
        <f>(POWER(BT40/BT7, 1/33)-1)*100</f>
        <v>1.6191055588310688</v>
      </c>
      <c r="BU43" s="5">
        <f t="shared" ref="BU43:BZ43" si="104">(POWER(BU40/BU7, 1/33)-1)*100</f>
        <v>3.5156808817041307</v>
      </c>
      <c r="BV43" s="5">
        <f t="shared" si="104"/>
        <v>2.6860647066251575</v>
      </c>
      <c r="BW43" s="5">
        <f t="shared" si="104"/>
        <v>-204.72500349373269</v>
      </c>
      <c r="BX43" s="5">
        <f t="shared" si="104"/>
        <v>3.7753676590322804</v>
      </c>
      <c r="BY43" s="5">
        <f t="shared" si="104"/>
        <v>1.7136506582944966</v>
      </c>
      <c r="BZ43" s="5">
        <f t="shared" si="104"/>
        <v>0.19838132511211803</v>
      </c>
    </row>
    <row r="44" spans="1:78">
      <c r="B44" s="1" t="s">
        <v>1081</v>
      </c>
      <c r="W44" s="1" t="s">
        <v>301</v>
      </c>
      <c r="AR44" s="1" t="s">
        <v>301</v>
      </c>
      <c r="BM44" s="1" t="s">
        <v>301</v>
      </c>
    </row>
    <row r="45" spans="1:78" hidden="1">
      <c r="B45" s="1" t="s">
        <v>1031</v>
      </c>
    </row>
    <row r="46" spans="1:78" hidden="1">
      <c r="B46" s="1" t="s">
        <v>1004</v>
      </c>
    </row>
    <row r="47" spans="1:78" hidden="1">
      <c r="B47" s="1" t="s">
        <v>1032</v>
      </c>
    </row>
    <row r="48" spans="1:78" hidden="1">
      <c r="B48" s="1" t="s">
        <v>1033</v>
      </c>
    </row>
    <row r="49" spans="2:26" hidden="1">
      <c r="B49" s="1" t="s">
        <v>1031</v>
      </c>
    </row>
    <row r="50" spans="2:26">
      <c r="B50" s="1" t="s">
        <v>1034</v>
      </c>
    </row>
    <row r="51" spans="2:26" hidden="1">
      <c r="B51" s="1" t="s">
        <v>1035</v>
      </c>
    </row>
    <row r="52" spans="2:26">
      <c r="B52" s="1" t="s">
        <v>1109</v>
      </c>
    </row>
    <row r="53" spans="2:26" hidden="1">
      <c r="B53" s="1" t="s">
        <v>1051</v>
      </c>
    </row>
    <row r="54" spans="2:26">
      <c r="B54" s="1" t="s">
        <v>360</v>
      </c>
    </row>
    <row r="55" spans="2:26">
      <c r="B55" s="1" t="s">
        <v>1108</v>
      </c>
    </row>
    <row r="56" spans="2:26">
      <c r="B56" s="1" t="s">
        <v>552</v>
      </c>
      <c r="O56" s="24"/>
    </row>
    <row r="57" spans="2:26">
      <c r="C57" s="1" t="s">
        <v>553</v>
      </c>
      <c r="D57" s="1" t="s">
        <v>554</v>
      </c>
      <c r="E57" s="1" t="s">
        <v>367</v>
      </c>
      <c r="F57" s="1" t="s">
        <v>368</v>
      </c>
      <c r="G57" s="1" t="s">
        <v>369</v>
      </c>
      <c r="H57" s="1" t="s">
        <v>75</v>
      </c>
      <c r="I57" s="1" t="s">
        <v>371</v>
      </c>
      <c r="J57" s="1" t="s">
        <v>76</v>
      </c>
      <c r="K57" s="1" t="s">
        <v>77</v>
      </c>
      <c r="L57" s="1" t="s">
        <v>555</v>
      </c>
      <c r="M57" s="1" t="s">
        <v>375</v>
      </c>
    </row>
    <row r="58" spans="2:26" ht="15">
      <c r="B58" s="1">
        <v>1981</v>
      </c>
      <c r="C58" s="1">
        <v>7621</v>
      </c>
      <c r="D58" s="1">
        <v>212</v>
      </c>
      <c r="E58" s="1">
        <v>48</v>
      </c>
      <c r="F58" s="1">
        <v>280</v>
      </c>
      <c r="G58" s="1">
        <v>244</v>
      </c>
      <c r="H58" s="1">
        <v>1817</v>
      </c>
      <c r="I58" s="1">
        <v>2522</v>
      </c>
      <c r="J58" s="1">
        <v>368</v>
      </c>
      <c r="K58" s="1">
        <v>360</v>
      </c>
      <c r="L58" s="1">
        <v>838</v>
      </c>
      <c r="M58" s="1">
        <v>856</v>
      </c>
      <c r="P58" s="26"/>
      <c r="Q58" s="26"/>
      <c r="R58" s="26"/>
      <c r="S58" s="26"/>
      <c r="T58" s="26"/>
      <c r="U58" s="26"/>
      <c r="V58" s="26"/>
      <c r="W58" s="26"/>
      <c r="X58" s="26"/>
      <c r="Y58" s="26"/>
      <c r="Z58" s="26"/>
    </row>
    <row r="59" spans="2:26" ht="15">
      <c r="B59" s="1">
        <v>1982</v>
      </c>
      <c r="C59" s="1">
        <v>8498</v>
      </c>
      <c r="D59" s="1">
        <v>233</v>
      </c>
      <c r="E59" s="1">
        <v>52</v>
      </c>
      <c r="F59" s="1">
        <v>313</v>
      </c>
      <c r="G59" s="1">
        <v>269</v>
      </c>
      <c r="H59" s="1">
        <v>1999</v>
      </c>
      <c r="I59" s="1">
        <v>2798</v>
      </c>
      <c r="J59" s="1">
        <v>402</v>
      </c>
      <c r="K59" s="1">
        <v>398</v>
      </c>
      <c r="L59" s="1">
        <v>995</v>
      </c>
      <c r="M59" s="1">
        <v>950</v>
      </c>
      <c r="P59" s="26"/>
      <c r="Q59" s="26"/>
      <c r="R59" s="26"/>
      <c r="S59" s="26"/>
      <c r="T59" s="26"/>
      <c r="U59" s="26"/>
      <c r="V59" s="26"/>
      <c r="W59" s="26"/>
      <c r="X59" s="26"/>
      <c r="Y59" s="26"/>
      <c r="Z59" s="26"/>
    </row>
    <row r="60" spans="2:26" ht="15">
      <c r="B60" s="1">
        <v>1983</v>
      </c>
      <c r="C60" s="1">
        <v>9015</v>
      </c>
      <c r="D60" s="1">
        <v>245</v>
      </c>
      <c r="E60" s="1">
        <v>53</v>
      </c>
      <c r="F60" s="1">
        <v>330</v>
      </c>
      <c r="G60" s="1">
        <v>285</v>
      </c>
      <c r="H60" s="1">
        <v>2102</v>
      </c>
      <c r="I60" s="1">
        <v>2957</v>
      </c>
      <c r="J60" s="1">
        <v>416</v>
      </c>
      <c r="K60" s="1">
        <v>419</v>
      </c>
      <c r="L60" s="1">
        <v>1111</v>
      </c>
      <c r="M60" s="1">
        <v>1002</v>
      </c>
      <c r="P60" s="26"/>
      <c r="Q60" s="26"/>
      <c r="R60" s="26"/>
      <c r="S60" s="26"/>
      <c r="T60" s="26"/>
      <c r="U60" s="26"/>
      <c r="V60" s="26"/>
      <c r="W60" s="26"/>
      <c r="X60" s="26"/>
      <c r="Y60" s="26"/>
      <c r="Z60" s="26"/>
    </row>
    <row r="61" spans="2:26" ht="15">
      <c r="B61" s="1">
        <v>1984</v>
      </c>
      <c r="C61" s="1">
        <v>9581</v>
      </c>
      <c r="D61" s="1">
        <v>263</v>
      </c>
      <c r="E61" s="1">
        <v>56</v>
      </c>
      <c r="F61" s="1">
        <v>351</v>
      </c>
      <c r="G61" s="1">
        <v>301</v>
      </c>
      <c r="H61" s="1">
        <v>2226</v>
      </c>
      <c r="I61" s="1">
        <v>3131</v>
      </c>
      <c r="J61" s="1">
        <v>437</v>
      </c>
      <c r="K61" s="1">
        <v>444</v>
      </c>
      <c r="L61" s="1">
        <v>1208</v>
      </c>
      <c r="M61" s="1">
        <v>1059</v>
      </c>
      <c r="P61" s="26"/>
      <c r="Q61" s="26"/>
      <c r="R61" s="26"/>
      <c r="S61" s="26"/>
      <c r="T61" s="26"/>
      <c r="U61" s="26"/>
      <c r="V61" s="26"/>
      <c r="W61" s="26"/>
      <c r="X61" s="26"/>
      <c r="Y61" s="26"/>
      <c r="Z61" s="26"/>
    </row>
    <row r="62" spans="2:26" ht="15">
      <c r="B62" s="1">
        <v>1985</v>
      </c>
      <c r="C62" s="1">
        <v>10249</v>
      </c>
      <c r="D62" s="1">
        <v>279</v>
      </c>
      <c r="E62" s="1">
        <v>61</v>
      </c>
      <c r="F62" s="1">
        <v>375</v>
      </c>
      <c r="G62" s="1">
        <v>320</v>
      </c>
      <c r="H62" s="1">
        <v>2370</v>
      </c>
      <c r="I62" s="1">
        <v>3356</v>
      </c>
      <c r="J62" s="1">
        <v>463</v>
      </c>
      <c r="K62" s="1">
        <v>471</v>
      </c>
      <c r="L62" s="1">
        <v>1307</v>
      </c>
      <c r="M62" s="1">
        <v>1129</v>
      </c>
      <c r="P62" s="26"/>
      <c r="Q62" s="26"/>
      <c r="R62" s="26"/>
      <c r="S62" s="26"/>
      <c r="T62" s="26"/>
      <c r="U62" s="26"/>
      <c r="V62" s="26"/>
      <c r="W62" s="26"/>
      <c r="X62" s="26"/>
      <c r="Y62" s="26"/>
      <c r="Z62" s="26"/>
    </row>
    <row r="63" spans="2:26" ht="15">
      <c r="B63" s="1">
        <v>1986</v>
      </c>
      <c r="C63" s="1">
        <v>10673</v>
      </c>
      <c r="D63" s="1">
        <v>286</v>
      </c>
      <c r="E63" s="1">
        <v>62</v>
      </c>
      <c r="F63" s="1">
        <v>391</v>
      </c>
      <c r="G63" s="1">
        <v>329</v>
      </c>
      <c r="H63" s="1">
        <v>2452</v>
      </c>
      <c r="I63" s="1">
        <v>3516</v>
      </c>
      <c r="J63" s="1">
        <v>480</v>
      </c>
      <c r="K63" s="1">
        <v>485</v>
      </c>
      <c r="L63" s="1">
        <v>1378</v>
      </c>
      <c r="M63" s="1">
        <v>1166</v>
      </c>
      <c r="P63" s="26"/>
      <c r="Q63" s="26"/>
      <c r="R63" s="26"/>
      <c r="S63" s="26"/>
      <c r="T63" s="26"/>
      <c r="U63" s="26"/>
      <c r="V63" s="26"/>
      <c r="W63" s="26"/>
      <c r="X63" s="26"/>
      <c r="Y63" s="26"/>
      <c r="Z63" s="26"/>
    </row>
    <row r="64" spans="2:26" ht="15">
      <c r="B64" s="1">
        <v>1987</v>
      </c>
      <c r="C64" s="1">
        <v>11318</v>
      </c>
      <c r="D64" s="1">
        <v>306</v>
      </c>
      <c r="E64" s="1">
        <v>66</v>
      </c>
      <c r="F64" s="1">
        <v>413</v>
      </c>
      <c r="G64" s="1">
        <v>351</v>
      </c>
      <c r="H64" s="1">
        <v>2624</v>
      </c>
      <c r="I64" s="1">
        <v>3873</v>
      </c>
      <c r="J64" s="1">
        <v>503</v>
      </c>
      <c r="K64" s="1">
        <v>509</v>
      </c>
      <c r="L64" s="1">
        <v>1376</v>
      </c>
      <c r="M64" s="1">
        <v>1155</v>
      </c>
      <c r="P64" s="26"/>
      <c r="Q64" s="26"/>
      <c r="R64" s="26"/>
      <c r="S64" s="26"/>
      <c r="T64" s="26"/>
      <c r="U64" s="26"/>
      <c r="V64" s="26"/>
      <c r="W64" s="26"/>
      <c r="X64" s="26"/>
      <c r="Y64" s="26"/>
      <c r="Z64" s="26"/>
    </row>
    <row r="65" spans="2:26" ht="15">
      <c r="B65" s="1">
        <v>1988</v>
      </c>
      <c r="C65" s="1">
        <v>12186</v>
      </c>
      <c r="D65" s="1">
        <v>316</v>
      </c>
      <c r="E65" s="1">
        <v>70</v>
      </c>
      <c r="F65" s="1">
        <v>436</v>
      </c>
      <c r="G65" s="1">
        <v>367</v>
      </c>
      <c r="H65" s="1">
        <v>2788</v>
      </c>
      <c r="I65" s="1">
        <v>4229</v>
      </c>
      <c r="J65" s="1">
        <v>544</v>
      </c>
      <c r="K65" s="1">
        <v>526</v>
      </c>
      <c r="L65" s="1">
        <v>1439</v>
      </c>
      <c r="M65" s="1">
        <v>1311</v>
      </c>
      <c r="P65" s="26"/>
      <c r="Q65" s="26"/>
      <c r="R65" s="26"/>
      <c r="S65" s="26"/>
      <c r="T65" s="26"/>
      <c r="U65" s="26"/>
      <c r="V65" s="26"/>
      <c r="W65" s="26"/>
      <c r="X65" s="26"/>
      <c r="Y65" s="26"/>
      <c r="Z65" s="26"/>
    </row>
    <row r="66" spans="2:26" ht="15">
      <c r="B66" s="1">
        <v>1989</v>
      </c>
      <c r="C66" s="1">
        <v>13195</v>
      </c>
      <c r="D66" s="1">
        <v>330</v>
      </c>
      <c r="E66" s="1">
        <v>75</v>
      </c>
      <c r="F66" s="1">
        <v>456</v>
      </c>
      <c r="G66" s="1">
        <v>394</v>
      </c>
      <c r="H66" s="1">
        <v>2997</v>
      </c>
      <c r="I66" s="1">
        <v>4614</v>
      </c>
      <c r="J66" s="1">
        <v>580</v>
      </c>
      <c r="K66" s="1">
        <v>562</v>
      </c>
      <c r="L66" s="1">
        <v>1581</v>
      </c>
      <c r="M66" s="1">
        <v>1426</v>
      </c>
      <c r="P66" s="26"/>
      <c r="Q66" s="26"/>
      <c r="R66" s="26"/>
      <c r="S66" s="26"/>
      <c r="T66" s="26"/>
      <c r="U66" s="26"/>
      <c r="V66" s="26"/>
      <c r="W66" s="26"/>
      <c r="X66" s="26"/>
      <c r="Y66" s="26"/>
      <c r="Z66" s="26"/>
    </row>
    <row r="67" spans="2:26" ht="15">
      <c r="B67" s="1">
        <v>1990</v>
      </c>
      <c r="C67" s="1">
        <v>14180</v>
      </c>
      <c r="D67" s="1">
        <v>352</v>
      </c>
      <c r="E67" s="1">
        <v>80</v>
      </c>
      <c r="F67" s="1">
        <v>484</v>
      </c>
      <c r="G67" s="1">
        <v>419</v>
      </c>
      <c r="H67" s="1">
        <v>3257</v>
      </c>
      <c r="I67" s="1">
        <v>4866</v>
      </c>
      <c r="J67" s="1">
        <v>603</v>
      </c>
      <c r="K67" s="1">
        <v>596</v>
      </c>
      <c r="L67" s="1">
        <v>1703</v>
      </c>
      <c r="M67" s="1">
        <v>1621</v>
      </c>
      <c r="P67" s="26"/>
      <c r="Q67" s="26"/>
      <c r="R67" s="26"/>
      <c r="S67" s="26"/>
      <c r="T67" s="26"/>
      <c r="U67" s="26"/>
      <c r="V67" s="26"/>
      <c r="W67" s="26"/>
      <c r="X67" s="26"/>
      <c r="Y67" s="26"/>
      <c r="Z67" s="26"/>
    </row>
    <row r="68" spans="2:26" ht="15">
      <c r="B68" s="1">
        <v>1991</v>
      </c>
      <c r="C68" s="1">
        <v>14250</v>
      </c>
      <c r="D68" s="1">
        <v>348</v>
      </c>
      <c r="E68" s="1">
        <v>80</v>
      </c>
      <c r="F68" s="1">
        <v>486</v>
      </c>
      <c r="G68" s="1">
        <v>422</v>
      </c>
      <c r="H68" s="1">
        <v>3244</v>
      </c>
      <c r="I68" s="1">
        <v>4942</v>
      </c>
      <c r="J68" s="1">
        <v>606</v>
      </c>
      <c r="K68" s="1">
        <v>596</v>
      </c>
      <c r="L68" s="1">
        <v>1722</v>
      </c>
      <c r="M68" s="1">
        <v>1602</v>
      </c>
      <c r="P68" s="26"/>
      <c r="Q68" s="26"/>
      <c r="R68" s="26"/>
      <c r="S68" s="26"/>
      <c r="T68" s="26"/>
      <c r="U68" s="26"/>
      <c r="V68" s="26"/>
      <c r="W68" s="26"/>
      <c r="X68" s="26"/>
      <c r="Y68" s="26"/>
      <c r="Z68" s="26"/>
    </row>
    <row r="69" spans="2:26" ht="15">
      <c r="B69" s="1">
        <v>1992</v>
      </c>
      <c r="C69" s="1">
        <v>14690</v>
      </c>
      <c r="D69" s="1">
        <v>360</v>
      </c>
      <c r="E69" s="1">
        <v>80</v>
      </c>
      <c r="F69" s="1">
        <v>490</v>
      </c>
      <c r="G69" s="1">
        <v>431</v>
      </c>
      <c r="H69" s="1">
        <v>3392</v>
      </c>
      <c r="I69" s="1">
        <v>5029</v>
      </c>
      <c r="J69" s="1">
        <v>622</v>
      </c>
      <c r="K69" s="1">
        <v>604</v>
      </c>
      <c r="L69" s="1">
        <v>1778</v>
      </c>
      <c r="M69" s="1">
        <v>1693</v>
      </c>
      <c r="P69" s="26"/>
      <c r="Q69" s="26"/>
      <c r="R69" s="26"/>
      <c r="S69" s="26"/>
      <c r="T69" s="26"/>
      <c r="U69" s="26"/>
      <c r="V69" s="26"/>
      <c r="W69" s="26"/>
      <c r="X69" s="26"/>
      <c r="Y69" s="26"/>
      <c r="Z69" s="26"/>
    </row>
    <row r="70" spans="2:26" ht="15">
      <c r="B70" s="1">
        <v>1993</v>
      </c>
      <c r="C70" s="1">
        <v>15282</v>
      </c>
      <c r="D70" s="1">
        <v>369</v>
      </c>
      <c r="E70" s="1">
        <v>85</v>
      </c>
      <c r="F70" s="1">
        <v>506</v>
      </c>
      <c r="G70" s="1">
        <v>455</v>
      </c>
      <c r="H70" s="1">
        <v>3526</v>
      </c>
      <c r="I70" s="1">
        <v>5275</v>
      </c>
      <c r="J70" s="1">
        <v>639</v>
      </c>
      <c r="K70" s="1">
        <v>612</v>
      </c>
      <c r="L70" s="1">
        <v>1822</v>
      </c>
      <c r="M70" s="1">
        <v>1773</v>
      </c>
      <c r="P70" s="26"/>
      <c r="Q70" s="26"/>
      <c r="R70" s="26"/>
      <c r="S70" s="26"/>
      <c r="T70" s="26"/>
      <c r="U70" s="26"/>
      <c r="V70" s="26"/>
      <c r="W70" s="26"/>
      <c r="X70" s="26"/>
      <c r="Y70" s="26"/>
      <c r="Z70" s="26"/>
    </row>
    <row r="71" spans="2:26" ht="15">
      <c r="B71" s="1">
        <v>1994</v>
      </c>
      <c r="C71" s="1">
        <v>16181</v>
      </c>
      <c r="D71" s="1">
        <v>388</v>
      </c>
      <c r="E71" s="1">
        <v>91</v>
      </c>
      <c r="F71" s="1">
        <v>535</v>
      </c>
      <c r="G71" s="1">
        <v>487</v>
      </c>
      <c r="H71" s="1">
        <v>3744</v>
      </c>
      <c r="I71" s="1">
        <v>5613</v>
      </c>
      <c r="J71" s="1">
        <v>671</v>
      </c>
      <c r="K71" s="1">
        <v>634</v>
      </c>
      <c r="L71" s="1">
        <v>1894</v>
      </c>
      <c r="M71" s="1">
        <v>1887</v>
      </c>
      <c r="P71" s="26"/>
      <c r="Q71" s="26"/>
      <c r="R71" s="26"/>
      <c r="S71" s="26"/>
      <c r="T71" s="26"/>
      <c r="U71" s="26"/>
      <c r="V71" s="26"/>
      <c r="W71" s="26"/>
      <c r="X71" s="26"/>
      <c r="Y71" s="26"/>
      <c r="Z71" s="26"/>
    </row>
    <row r="72" spans="2:26" ht="15">
      <c r="B72" s="1">
        <v>1995</v>
      </c>
      <c r="C72" s="1">
        <v>17004</v>
      </c>
      <c r="D72" s="1">
        <v>399</v>
      </c>
      <c r="E72" s="1">
        <v>96</v>
      </c>
      <c r="F72" s="1">
        <v>558</v>
      </c>
      <c r="G72" s="1">
        <v>513</v>
      </c>
      <c r="H72" s="1">
        <v>3959</v>
      </c>
      <c r="I72" s="1">
        <v>5910</v>
      </c>
      <c r="J72" s="1">
        <v>700</v>
      </c>
      <c r="K72" s="1">
        <v>653</v>
      </c>
      <c r="L72" s="1">
        <v>1957</v>
      </c>
      <c r="M72" s="1">
        <v>2008</v>
      </c>
      <c r="P72" s="26"/>
      <c r="Q72" s="26"/>
      <c r="R72" s="26"/>
      <c r="S72" s="26"/>
      <c r="T72" s="26"/>
      <c r="U72" s="26"/>
      <c r="V72" s="26"/>
      <c r="W72" s="26"/>
      <c r="X72" s="26"/>
      <c r="Y72" s="26"/>
      <c r="Z72" s="26"/>
    </row>
    <row r="73" spans="2:26" ht="15">
      <c r="B73" s="1">
        <v>1996</v>
      </c>
      <c r="C73" s="1">
        <v>17441</v>
      </c>
      <c r="D73" s="1">
        <v>404</v>
      </c>
      <c r="E73" s="1">
        <v>99</v>
      </c>
      <c r="F73" s="1">
        <v>569</v>
      </c>
      <c r="G73" s="1">
        <v>526</v>
      </c>
      <c r="H73" s="1">
        <v>4078</v>
      </c>
      <c r="I73" s="1">
        <v>6053</v>
      </c>
      <c r="J73" s="1">
        <v>715</v>
      </c>
      <c r="K73" s="1">
        <v>658</v>
      </c>
      <c r="L73" s="1">
        <v>1985</v>
      </c>
      <c r="M73" s="1">
        <v>2096</v>
      </c>
      <c r="P73" s="26"/>
      <c r="Q73" s="26"/>
      <c r="R73" s="26"/>
      <c r="S73" s="26"/>
      <c r="T73" s="26"/>
      <c r="U73" s="26"/>
      <c r="V73" s="26"/>
      <c r="W73" s="26"/>
      <c r="X73" s="26"/>
      <c r="Y73" s="26"/>
      <c r="Z73" s="26"/>
    </row>
    <row r="74" spans="2:26" ht="15">
      <c r="B74" s="1">
        <v>1997</v>
      </c>
      <c r="C74" s="1">
        <v>18100</v>
      </c>
      <c r="D74" s="1">
        <v>412</v>
      </c>
      <c r="E74" s="1">
        <v>98</v>
      </c>
      <c r="F74" s="1">
        <v>579</v>
      </c>
      <c r="G74" s="1">
        <v>547</v>
      </c>
      <c r="H74" s="1">
        <v>4250</v>
      </c>
      <c r="I74" s="1">
        <v>6293</v>
      </c>
      <c r="J74" s="1">
        <v>736</v>
      </c>
      <c r="K74" s="1">
        <v>679</v>
      </c>
      <c r="L74" s="1">
        <v>2036</v>
      </c>
      <c r="M74" s="1">
        <v>2200</v>
      </c>
      <c r="P74" s="26"/>
      <c r="Q74" s="26"/>
      <c r="R74" s="26"/>
      <c r="S74" s="26"/>
      <c r="T74" s="26"/>
      <c r="U74" s="26"/>
      <c r="V74" s="26"/>
      <c r="W74" s="26"/>
      <c r="X74" s="26"/>
      <c r="Y74" s="26"/>
      <c r="Z74" s="26"/>
    </row>
    <row r="75" spans="2:26" ht="15">
      <c r="B75" s="1">
        <v>1998</v>
      </c>
      <c r="C75" s="1">
        <v>18649</v>
      </c>
      <c r="D75" s="1">
        <v>419</v>
      </c>
      <c r="E75" s="1">
        <v>103</v>
      </c>
      <c r="F75" s="1">
        <v>589</v>
      </c>
      <c r="G75" s="1">
        <v>562</v>
      </c>
      <c r="H75" s="1">
        <v>4387</v>
      </c>
      <c r="I75" s="1">
        <v>6503</v>
      </c>
      <c r="J75" s="1">
        <v>752</v>
      </c>
      <c r="K75" s="1">
        <v>694</v>
      </c>
      <c r="L75" s="1">
        <v>2071</v>
      </c>
      <c r="M75" s="1">
        <v>2289</v>
      </c>
      <c r="P75" s="26"/>
      <c r="Q75" s="26"/>
      <c r="R75" s="26"/>
      <c r="S75" s="26"/>
      <c r="T75" s="26"/>
      <c r="U75" s="26"/>
      <c r="V75" s="26"/>
      <c r="W75" s="26"/>
      <c r="X75" s="26"/>
      <c r="Y75" s="26"/>
      <c r="Z75" s="26"/>
    </row>
    <row r="76" spans="2:26" ht="15">
      <c r="B76" s="1">
        <v>1999</v>
      </c>
      <c r="C76" s="1">
        <v>19236</v>
      </c>
      <c r="D76" s="1">
        <v>432</v>
      </c>
      <c r="E76" s="1">
        <v>108</v>
      </c>
      <c r="F76" s="1">
        <v>593</v>
      </c>
      <c r="G76" s="1">
        <v>586</v>
      </c>
      <c r="H76" s="1">
        <v>4533</v>
      </c>
      <c r="I76" s="1">
        <v>6702</v>
      </c>
      <c r="J76" s="1">
        <v>766</v>
      </c>
      <c r="K76" s="1">
        <v>717</v>
      </c>
      <c r="L76" s="1">
        <v>2141</v>
      </c>
      <c r="M76" s="1">
        <v>2372</v>
      </c>
      <c r="P76" s="26"/>
      <c r="Q76" s="26"/>
      <c r="R76" s="26"/>
      <c r="S76" s="26"/>
      <c r="T76" s="26"/>
      <c r="U76" s="26"/>
      <c r="V76" s="26"/>
      <c r="W76" s="26"/>
      <c r="X76" s="26"/>
      <c r="Y76" s="26"/>
      <c r="Z76" s="26"/>
    </row>
    <row r="77" spans="2:26" ht="15">
      <c r="B77" s="1">
        <v>2000</v>
      </c>
      <c r="C77" s="1">
        <v>20145</v>
      </c>
      <c r="D77" s="1">
        <v>449</v>
      </c>
      <c r="E77" s="1">
        <v>113</v>
      </c>
      <c r="F77" s="1">
        <v>598</v>
      </c>
      <c r="G77" s="1">
        <v>620</v>
      </c>
      <c r="H77" s="1">
        <v>4750</v>
      </c>
      <c r="I77" s="1">
        <v>7051</v>
      </c>
      <c r="J77" s="1">
        <v>791</v>
      </c>
      <c r="K77" s="1">
        <v>744</v>
      </c>
      <c r="L77" s="1">
        <v>2243</v>
      </c>
      <c r="M77" s="1">
        <v>2491</v>
      </c>
      <c r="P77" s="26"/>
      <c r="Q77" s="26"/>
      <c r="R77" s="26"/>
      <c r="S77" s="26"/>
      <c r="T77" s="26"/>
      <c r="U77" s="26"/>
      <c r="V77" s="26"/>
      <c r="W77" s="26"/>
      <c r="X77" s="26"/>
      <c r="Y77" s="26"/>
      <c r="Z77" s="26"/>
    </row>
    <row r="78" spans="2:26" ht="15">
      <c r="B78" s="1">
        <v>2001</v>
      </c>
      <c r="C78" s="1">
        <v>20884</v>
      </c>
      <c r="D78" s="1">
        <v>463</v>
      </c>
      <c r="E78" s="1">
        <v>117</v>
      </c>
      <c r="F78" s="1">
        <v>612</v>
      </c>
      <c r="G78" s="1">
        <v>642</v>
      </c>
      <c r="H78" s="1">
        <v>4911</v>
      </c>
      <c r="I78" s="1">
        <v>7355</v>
      </c>
      <c r="J78" s="1">
        <v>807</v>
      </c>
      <c r="K78" s="1">
        <v>767</v>
      </c>
      <c r="L78" s="1">
        <v>2328</v>
      </c>
      <c r="M78" s="1">
        <v>2580</v>
      </c>
      <c r="P78" s="26"/>
      <c r="Q78" s="26"/>
      <c r="R78" s="26"/>
      <c r="S78" s="26"/>
      <c r="T78" s="26"/>
      <c r="U78" s="26"/>
      <c r="V78" s="26"/>
      <c r="W78" s="26"/>
      <c r="X78" s="26"/>
      <c r="Y78" s="26"/>
      <c r="Z78" s="26"/>
    </row>
    <row r="79" spans="2:26" ht="15">
      <c r="B79" s="1">
        <v>2002</v>
      </c>
      <c r="C79" s="1">
        <v>21830</v>
      </c>
      <c r="D79" s="1">
        <v>491</v>
      </c>
      <c r="E79" s="1">
        <v>124</v>
      </c>
      <c r="F79" s="1">
        <v>644</v>
      </c>
      <c r="G79" s="1">
        <v>661</v>
      </c>
      <c r="H79" s="1">
        <v>5197</v>
      </c>
      <c r="I79" s="1">
        <v>7634</v>
      </c>
      <c r="J79" s="1">
        <v>819</v>
      </c>
      <c r="K79" s="1">
        <v>807</v>
      </c>
      <c r="L79" s="1">
        <v>2461</v>
      </c>
      <c r="M79" s="1">
        <v>2677</v>
      </c>
      <c r="P79" s="26"/>
      <c r="Q79" s="26"/>
      <c r="R79" s="26"/>
      <c r="S79" s="26"/>
      <c r="T79" s="26"/>
      <c r="U79" s="26"/>
      <c r="V79" s="26"/>
      <c r="W79" s="26"/>
      <c r="X79" s="26"/>
      <c r="Y79" s="26"/>
      <c r="Z79" s="26"/>
    </row>
    <row r="80" spans="2:26" ht="15">
      <c r="B80" s="1">
        <v>2003</v>
      </c>
      <c r="C80" s="1">
        <v>22227</v>
      </c>
      <c r="D80" s="1">
        <v>504</v>
      </c>
      <c r="E80" s="1">
        <v>128</v>
      </c>
      <c r="F80" s="1">
        <v>667</v>
      </c>
      <c r="G80" s="1">
        <v>669</v>
      </c>
      <c r="H80" s="1">
        <v>5252</v>
      </c>
      <c r="I80" s="1">
        <v>7772</v>
      </c>
      <c r="J80" s="1">
        <v>827</v>
      </c>
      <c r="K80" s="1">
        <v>822</v>
      </c>
      <c r="L80" s="1">
        <v>2544</v>
      </c>
      <c r="M80" s="1">
        <v>2719</v>
      </c>
      <c r="P80" s="26"/>
      <c r="Q80" s="26"/>
      <c r="R80" s="26"/>
      <c r="S80" s="26"/>
      <c r="T80" s="26"/>
      <c r="U80" s="26"/>
      <c r="V80" s="26"/>
      <c r="W80" s="26"/>
      <c r="X80" s="26"/>
      <c r="Y80" s="26"/>
      <c r="Z80" s="26"/>
    </row>
    <row r="81" spans="2:26" ht="15">
      <c r="B81" s="1">
        <v>2004</v>
      </c>
      <c r="C81" s="1">
        <v>23300</v>
      </c>
      <c r="D81" s="1">
        <v>520</v>
      </c>
      <c r="E81" s="1">
        <v>131</v>
      </c>
      <c r="F81" s="1">
        <v>694</v>
      </c>
      <c r="G81" s="1">
        <v>697</v>
      </c>
      <c r="H81" s="1">
        <v>5481</v>
      </c>
      <c r="I81" s="1">
        <v>8158</v>
      </c>
      <c r="J81" s="1">
        <v>857</v>
      </c>
      <c r="K81" s="1">
        <v>858</v>
      </c>
      <c r="L81" s="1">
        <v>2699</v>
      </c>
      <c r="M81" s="1">
        <v>2863</v>
      </c>
      <c r="P81" s="26"/>
      <c r="Q81" s="26"/>
      <c r="R81" s="26"/>
      <c r="S81" s="26"/>
      <c r="T81" s="26"/>
      <c r="U81" s="26"/>
      <c r="V81" s="26"/>
      <c r="W81" s="26"/>
      <c r="X81" s="26"/>
      <c r="Y81" s="26"/>
      <c r="Z81" s="26"/>
    </row>
    <row r="82" spans="2:26" ht="15">
      <c r="B82" s="1">
        <v>2005</v>
      </c>
      <c r="C82" s="1">
        <v>24626</v>
      </c>
      <c r="D82" s="1">
        <v>537</v>
      </c>
      <c r="E82" s="1">
        <v>140</v>
      </c>
      <c r="F82" s="1">
        <v>717</v>
      </c>
      <c r="G82" s="1">
        <v>727</v>
      </c>
      <c r="H82" s="1">
        <v>5792</v>
      </c>
      <c r="I82" s="1">
        <v>8577</v>
      </c>
      <c r="J82" s="1">
        <v>896</v>
      </c>
      <c r="K82" s="1">
        <v>907</v>
      </c>
      <c r="L82" s="1">
        <v>2907</v>
      </c>
      <c r="M82" s="1">
        <v>3064</v>
      </c>
      <c r="P82" s="26"/>
      <c r="Q82" s="26"/>
      <c r="R82" s="26"/>
      <c r="S82" s="26"/>
      <c r="T82" s="26"/>
      <c r="U82" s="26"/>
      <c r="V82" s="26"/>
      <c r="W82" s="26"/>
      <c r="X82" s="26"/>
      <c r="Y82" s="26"/>
      <c r="Z82" s="26"/>
    </row>
    <row r="83" spans="2:26" ht="15">
      <c r="B83" s="1">
        <v>2006</v>
      </c>
      <c r="C83" s="1">
        <v>26494</v>
      </c>
      <c r="D83" s="1">
        <v>556</v>
      </c>
      <c r="E83" s="1">
        <v>151</v>
      </c>
      <c r="F83" s="1">
        <v>749</v>
      </c>
      <c r="G83" s="1">
        <v>773</v>
      </c>
      <c r="H83" s="1">
        <v>6125</v>
      </c>
      <c r="I83" s="1">
        <v>9182</v>
      </c>
      <c r="J83" s="1">
        <v>962</v>
      </c>
      <c r="K83" s="1">
        <v>986</v>
      </c>
      <c r="L83" s="1">
        <v>3249</v>
      </c>
      <c r="M83" s="1">
        <v>3376</v>
      </c>
      <c r="P83" s="26"/>
      <c r="Q83" s="26"/>
      <c r="R83" s="26"/>
      <c r="S83" s="26"/>
      <c r="T83" s="26"/>
      <c r="U83" s="26"/>
      <c r="V83" s="26"/>
      <c r="W83" s="26"/>
      <c r="X83" s="26"/>
      <c r="Y83" s="26"/>
      <c r="Z83" s="26"/>
    </row>
    <row r="84" spans="2:26" ht="15">
      <c r="B84" s="1">
        <v>2007</v>
      </c>
      <c r="C84" s="1">
        <v>28650</v>
      </c>
      <c r="D84" s="1">
        <v>580</v>
      </c>
      <c r="E84" s="1">
        <v>163</v>
      </c>
      <c r="F84" s="1">
        <v>787</v>
      </c>
      <c r="G84" s="1">
        <v>821</v>
      </c>
      <c r="H84" s="1">
        <v>6500</v>
      </c>
      <c r="I84" s="1">
        <v>9875</v>
      </c>
      <c r="J84" s="1">
        <v>1062</v>
      </c>
      <c r="K84" s="1">
        <v>1083</v>
      </c>
      <c r="L84" s="1">
        <v>3657</v>
      </c>
      <c r="M84" s="1">
        <v>3716</v>
      </c>
      <c r="P84" s="26"/>
      <c r="Q84" s="26"/>
      <c r="R84" s="26"/>
      <c r="S84" s="26"/>
      <c r="T84" s="26"/>
      <c r="U84" s="26"/>
      <c r="V84" s="26"/>
      <c r="W84" s="26"/>
      <c r="X84" s="26"/>
      <c r="Y84" s="26"/>
      <c r="Z84" s="26"/>
    </row>
    <row r="85" spans="2:26" ht="15">
      <c r="B85" s="1">
        <v>2008</v>
      </c>
      <c r="C85" s="1">
        <v>31760</v>
      </c>
      <c r="D85" s="1">
        <v>624</v>
      </c>
      <c r="E85" s="1">
        <v>179</v>
      </c>
      <c r="F85" s="1">
        <v>838</v>
      </c>
      <c r="G85" s="1">
        <v>903</v>
      </c>
      <c r="H85" s="1">
        <v>7197</v>
      </c>
      <c r="I85" s="1">
        <v>10911</v>
      </c>
      <c r="J85" s="1">
        <v>1192</v>
      </c>
      <c r="K85" s="1">
        <v>1207</v>
      </c>
      <c r="L85" s="1">
        <v>4182</v>
      </c>
      <c r="M85" s="1">
        <v>4090</v>
      </c>
      <c r="P85" s="26"/>
      <c r="Q85" s="26"/>
      <c r="R85" s="26"/>
      <c r="S85" s="26"/>
      <c r="T85" s="26"/>
      <c r="U85" s="26"/>
      <c r="V85" s="26"/>
      <c r="W85" s="26"/>
      <c r="X85" s="26"/>
      <c r="Y85" s="26"/>
      <c r="Z85" s="26"/>
    </row>
    <row r="86" spans="2:26" ht="15">
      <c r="B86" s="1">
        <v>2009</v>
      </c>
      <c r="C86" s="1">
        <v>33896</v>
      </c>
      <c r="D86" s="1">
        <v>665</v>
      </c>
      <c r="E86" s="1">
        <v>192</v>
      </c>
      <c r="F86" s="1">
        <v>879</v>
      </c>
      <c r="G86" s="1">
        <v>956</v>
      </c>
      <c r="H86" s="1">
        <v>7869</v>
      </c>
      <c r="I86" s="1">
        <v>11720</v>
      </c>
      <c r="J86" s="1">
        <v>1234</v>
      </c>
      <c r="K86" s="1">
        <v>1243</v>
      </c>
      <c r="L86" s="1">
        <v>4488</v>
      </c>
      <c r="M86" s="1">
        <v>4206</v>
      </c>
      <c r="P86" s="26"/>
      <c r="Q86" s="26"/>
      <c r="R86" s="26"/>
      <c r="S86" s="26"/>
      <c r="T86" s="26"/>
      <c r="U86" s="26"/>
      <c r="V86" s="26"/>
      <c r="W86" s="26"/>
      <c r="X86" s="26"/>
      <c r="Y86" s="26"/>
      <c r="Z86" s="26"/>
    </row>
    <row r="87" spans="2:26" ht="15">
      <c r="B87" s="1">
        <v>2010</v>
      </c>
      <c r="C87" s="1">
        <f>C86*POWER(C$86/C$81,1/5)</f>
        <v>36534.818736855079</v>
      </c>
      <c r="D87" s="1">
        <f t="shared" ref="D87:M91" si="105">D86*POWER(D$86/D$81,1/5)</f>
        <v>698.5303908418914</v>
      </c>
      <c r="E87" s="1">
        <f t="shared" si="105"/>
        <v>207.25604925521071</v>
      </c>
      <c r="F87" s="1">
        <f t="shared" si="105"/>
        <v>921.54119935307574</v>
      </c>
      <c r="G87" s="1">
        <f t="shared" si="105"/>
        <v>1018.3637112522371</v>
      </c>
      <c r="H87" s="1">
        <f t="shared" si="105"/>
        <v>8459.2428692327139</v>
      </c>
      <c r="I87" s="1">
        <f t="shared" si="105"/>
        <v>12600.749959729037</v>
      </c>
      <c r="J87" s="1">
        <f t="shared" si="105"/>
        <v>1327.3395262640993</v>
      </c>
      <c r="K87" s="1">
        <f t="shared" si="105"/>
        <v>1338.652633781089</v>
      </c>
      <c r="L87" s="1">
        <f t="shared" si="105"/>
        <v>4968.4719348512717</v>
      </c>
      <c r="M87" s="1">
        <f t="shared" si="105"/>
        <v>4542.3317771930651</v>
      </c>
      <c r="P87" s="26"/>
      <c r="Q87" s="26"/>
      <c r="R87" s="26"/>
      <c r="S87" s="26"/>
      <c r="T87" s="26"/>
      <c r="U87" s="26"/>
      <c r="V87" s="26"/>
      <c r="W87" s="26"/>
      <c r="X87" s="26"/>
      <c r="Y87" s="26"/>
      <c r="Z87" s="26"/>
    </row>
    <row r="88" spans="2:26" ht="15">
      <c r="B88" s="1">
        <v>2011</v>
      </c>
      <c r="C88" s="1">
        <f>C87*POWER(C$86/C$81,1/5)</f>
        <v>39379.070690785251</v>
      </c>
      <c r="D88" s="1">
        <f t="shared" si="105"/>
        <v>733.75143899206853</v>
      </c>
      <c r="E88" s="1">
        <f t="shared" si="105"/>
        <v>223.72432267124128</v>
      </c>
      <c r="F88" s="1">
        <f t="shared" si="105"/>
        <v>966.14127657008567</v>
      </c>
      <c r="G88" s="1">
        <f t="shared" si="105"/>
        <v>1084.7956573173951</v>
      </c>
      <c r="H88" s="1">
        <f t="shared" si="105"/>
        <v>9093.7590444357011</v>
      </c>
      <c r="I88" s="1">
        <f t="shared" si="105"/>
        <v>13547.687674710864</v>
      </c>
      <c r="J88" s="1">
        <f t="shared" si="105"/>
        <v>1427.7392366150757</v>
      </c>
      <c r="K88" s="1">
        <f t="shared" si="105"/>
        <v>1441.6660289051058</v>
      </c>
      <c r="L88" s="1">
        <f t="shared" si="105"/>
        <v>5500.3817663557793</v>
      </c>
      <c r="M88" s="1">
        <f t="shared" si="105"/>
        <v>4905.5582439605114</v>
      </c>
      <c r="P88" s="26"/>
      <c r="Q88" s="26"/>
      <c r="R88" s="26"/>
      <c r="S88" s="26"/>
      <c r="T88" s="26"/>
      <c r="U88" s="26"/>
      <c r="V88" s="26"/>
      <c r="W88" s="26"/>
      <c r="X88" s="26"/>
      <c r="Y88" s="26"/>
      <c r="Z88" s="26"/>
    </row>
    <row r="89" spans="2:26" ht="15">
      <c r="B89" s="1">
        <v>2012</v>
      </c>
      <c r="C89" s="1">
        <f>C88*POWER(C$86/C$81,1/5)</f>
        <v>42444.748929479632</v>
      </c>
      <c r="D89" s="1">
        <f t="shared" si="105"/>
        <v>770.74839016530814</v>
      </c>
      <c r="E89" s="1">
        <f t="shared" si="105"/>
        <v>241.5011418705179</v>
      </c>
      <c r="F89" s="1">
        <f t="shared" si="105"/>
        <v>1012.8998757166194</v>
      </c>
      <c r="G89" s="1">
        <f t="shared" si="105"/>
        <v>1155.5612254561217</v>
      </c>
      <c r="H89" s="1">
        <f t="shared" si="105"/>
        <v>9775.8694054089738</v>
      </c>
      <c r="I89" s="1">
        <f t="shared" si="105"/>
        <v>14565.787109345945</v>
      </c>
      <c r="J89" s="1">
        <f t="shared" si="105"/>
        <v>1535.7331620399686</v>
      </c>
      <c r="K89" s="1">
        <f t="shared" si="105"/>
        <v>1552.6066183640737</v>
      </c>
      <c r="L89" s="1">
        <f t="shared" si="105"/>
        <v>6089.2362827777079</v>
      </c>
      <c r="M89" s="1">
        <f t="shared" si="105"/>
        <v>5297.8300276778991</v>
      </c>
      <c r="P89" s="26"/>
      <c r="Q89" s="26"/>
      <c r="R89" s="26"/>
      <c r="S89" s="26"/>
      <c r="T89" s="26"/>
      <c r="U89" s="26"/>
      <c r="V89" s="26"/>
      <c r="W89" s="26"/>
      <c r="X89" s="26"/>
      <c r="Y89" s="26"/>
      <c r="Z89" s="26"/>
    </row>
    <row r="90" spans="2:26" ht="15">
      <c r="B90" s="1">
        <v>2013</v>
      </c>
      <c r="C90" s="1">
        <f>C89*POWER(C$86/C$81,1/5)</f>
        <v>45749.091588088915</v>
      </c>
      <c r="D90" s="1">
        <f t="shared" si="105"/>
        <v>809.61078830515987</v>
      </c>
      <c r="E90" s="1">
        <f t="shared" si="105"/>
        <v>260.69048205575876</v>
      </c>
      <c r="F90" s="1">
        <f t="shared" si="105"/>
        <v>1061.921463358902</v>
      </c>
      <c r="G90" s="1">
        <f t="shared" si="105"/>
        <v>1230.9431152036393</v>
      </c>
      <c r="H90" s="1">
        <f t="shared" si="105"/>
        <v>10509.143926579758</v>
      </c>
      <c r="I90" s="1">
        <f t="shared" si="105"/>
        <v>15660.396018047153</v>
      </c>
      <c r="J90" s="1">
        <f t="shared" si="105"/>
        <v>1651.8957275285245</v>
      </c>
      <c r="K90" s="1">
        <f t="shared" si="105"/>
        <v>1672.0844238930149</v>
      </c>
      <c r="L90" s="1">
        <f t="shared" si="105"/>
        <v>6741.1318127582708</v>
      </c>
      <c r="M90" s="1">
        <f t="shared" si="105"/>
        <v>5721.4697301210035</v>
      </c>
      <c r="P90" s="26"/>
      <c r="Q90" s="26"/>
      <c r="R90" s="26"/>
      <c r="S90" s="26"/>
      <c r="T90" s="26"/>
      <c r="U90" s="26"/>
      <c r="V90" s="26"/>
      <c r="W90" s="26"/>
      <c r="X90" s="26"/>
      <c r="Y90" s="26"/>
      <c r="Z90" s="26"/>
    </row>
    <row r="91" spans="2:26" ht="15">
      <c r="B91" s="1">
        <v>2014</v>
      </c>
      <c r="C91" s="1">
        <f>C90*POWER(C$86/C$81,1/5)</f>
        <v>49310.678798283276</v>
      </c>
      <c r="D91" s="1">
        <f t="shared" si="105"/>
        <v>850.43269230769192</v>
      </c>
      <c r="E91" s="1">
        <f t="shared" si="105"/>
        <v>281.40458015267166</v>
      </c>
      <c r="F91" s="1">
        <f t="shared" si="105"/>
        <v>1113.3155619596539</v>
      </c>
      <c r="G91" s="1">
        <f t="shared" si="105"/>
        <v>1311.2424677187951</v>
      </c>
      <c r="H91" s="1">
        <f t="shared" si="105"/>
        <v>11297.420361247949</v>
      </c>
      <c r="I91" s="1">
        <f t="shared" si="105"/>
        <v>16837.264035302767</v>
      </c>
      <c r="J91" s="1">
        <f t="shared" si="105"/>
        <v>1776.8448074679104</v>
      </c>
      <c r="K91" s="1">
        <f t="shared" si="105"/>
        <v>1800.7564102564113</v>
      </c>
      <c r="L91" s="1">
        <f t="shared" si="105"/>
        <v>7462.8173397554683</v>
      </c>
      <c r="M91" s="1">
        <f t="shared" si="105"/>
        <v>6178.9856793573153</v>
      </c>
      <c r="P91" s="26"/>
      <c r="Q91" s="26"/>
      <c r="R91" s="26"/>
      <c r="S91" s="26"/>
      <c r="T91" s="26"/>
      <c r="U91" s="26"/>
      <c r="V91" s="26"/>
      <c r="W91" s="26"/>
      <c r="X91" s="26"/>
      <c r="Y91" s="26"/>
      <c r="Z91" s="26"/>
    </row>
    <row r="92" spans="2:26">
      <c r="P92" s="25"/>
    </row>
    <row r="93" spans="2:26">
      <c r="C93" s="1" t="s">
        <v>1080</v>
      </c>
    </row>
  </sheetData>
  <phoneticPr fontId="2" type="noConversion"/>
  <pageMargins left="0.35433070866141736" right="0.35433070866141736" top="0.59055118110236227" bottom="0.59055118110236227" header="0.51181102362204722" footer="0.51181102362204722"/>
  <pageSetup scale="53" orientation="landscape" r:id="rId1"/>
  <headerFooter alignWithMargins="0"/>
  <colBreaks count="3" manualBreakCount="3">
    <brk id="22" max="65" man="1"/>
    <brk id="43" max="1048575" man="1"/>
    <brk id="64" max="65" man="1"/>
  </colBreaks>
</worksheet>
</file>

<file path=xl/worksheets/sheet31.xml><?xml version="1.0" encoding="utf-8"?>
<worksheet xmlns="http://schemas.openxmlformats.org/spreadsheetml/2006/main" xmlns:r="http://schemas.openxmlformats.org/officeDocument/2006/relationships">
  <dimension ref="A1:AH49"/>
  <sheetViews>
    <sheetView view="pageBreakPreview" zoomScale="85" zoomScaleSheetLayoutView="85" workbookViewId="0">
      <pane xSplit="1" ySplit="6" topLeftCell="B28" activePane="bottomRight" state="frozen"/>
      <selection activeCell="O54" sqref="O54"/>
      <selection pane="topRight" activeCell="O54" sqref="O54"/>
      <selection pane="bottomLeft" activeCell="O54" sqref="O54"/>
      <selection pane="bottomRight" activeCell="O54" sqref="O54"/>
    </sheetView>
  </sheetViews>
  <sheetFormatPr defaultRowHeight="12.75"/>
  <cols>
    <col min="1" max="1" width="8.875" style="1" customWidth="1"/>
    <col min="2" max="6" width="10" style="1" customWidth="1"/>
    <col min="7" max="7" width="9.875" style="1" customWidth="1"/>
    <col min="8" max="83" width="10" style="1" customWidth="1"/>
    <col min="84" max="16384" width="9" style="1"/>
  </cols>
  <sheetData>
    <row r="1" spans="1:34">
      <c r="B1" s="1" t="s">
        <v>1052</v>
      </c>
      <c r="Q1" s="1" t="s">
        <v>1110</v>
      </c>
    </row>
    <row r="3" spans="1:34">
      <c r="B3" s="1" t="s">
        <v>272</v>
      </c>
      <c r="E3" s="1" t="s">
        <v>291</v>
      </c>
      <c r="H3" s="1" t="s">
        <v>292</v>
      </c>
      <c r="K3" s="1" t="s">
        <v>293</v>
      </c>
      <c r="N3" s="1" t="s">
        <v>294</v>
      </c>
      <c r="Q3" s="1" t="s">
        <v>295</v>
      </c>
      <c r="T3" s="1" t="s">
        <v>296</v>
      </c>
      <c r="W3" s="1" t="s">
        <v>297</v>
      </c>
      <c r="Z3" s="1" t="s">
        <v>298</v>
      </c>
      <c r="AC3" s="1" t="s">
        <v>299</v>
      </c>
      <c r="AF3" s="1" t="s">
        <v>300</v>
      </c>
    </row>
    <row r="4" spans="1:34" s="3" customFormat="1" ht="38.25">
      <c r="B4" s="3" t="s">
        <v>383</v>
      </c>
      <c r="C4" s="3" t="s">
        <v>382</v>
      </c>
      <c r="D4" s="3" t="s">
        <v>937</v>
      </c>
      <c r="E4" s="3" t="s">
        <v>383</v>
      </c>
      <c r="F4" s="3" t="s">
        <v>382</v>
      </c>
      <c r="G4" s="3" t="s">
        <v>937</v>
      </c>
      <c r="H4" s="3" t="s">
        <v>383</v>
      </c>
      <c r="I4" s="3" t="s">
        <v>382</v>
      </c>
      <c r="J4" s="3" t="s">
        <v>937</v>
      </c>
      <c r="K4" s="3" t="s">
        <v>383</v>
      </c>
      <c r="L4" s="3" t="s">
        <v>382</v>
      </c>
      <c r="M4" s="3" t="s">
        <v>937</v>
      </c>
      <c r="N4" s="3" t="s">
        <v>383</v>
      </c>
      <c r="O4" s="3" t="s">
        <v>382</v>
      </c>
      <c r="P4" s="3" t="s">
        <v>937</v>
      </c>
      <c r="Q4" s="3" t="s">
        <v>383</v>
      </c>
      <c r="R4" s="3" t="s">
        <v>382</v>
      </c>
      <c r="S4" s="3" t="s">
        <v>937</v>
      </c>
      <c r="T4" s="3" t="s">
        <v>383</v>
      </c>
      <c r="U4" s="3" t="s">
        <v>382</v>
      </c>
      <c r="V4" s="3" t="s">
        <v>937</v>
      </c>
      <c r="W4" s="3" t="s">
        <v>383</v>
      </c>
      <c r="X4" s="3" t="s">
        <v>382</v>
      </c>
      <c r="Y4" s="3" t="s">
        <v>937</v>
      </c>
      <c r="Z4" s="3" t="s">
        <v>383</v>
      </c>
      <c r="AA4" s="3" t="s">
        <v>382</v>
      </c>
      <c r="AB4" s="3" t="s">
        <v>937</v>
      </c>
      <c r="AC4" s="3" t="s">
        <v>383</v>
      </c>
      <c r="AD4" s="3" t="s">
        <v>382</v>
      </c>
      <c r="AE4" s="3" t="s">
        <v>937</v>
      </c>
      <c r="AF4" s="3" t="s">
        <v>383</v>
      </c>
      <c r="AG4" s="3" t="s">
        <v>382</v>
      </c>
      <c r="AH4" s="3" t="s">
        <v>937</v>
      </c>
    </row>
    <row r="5" spans="1:34">
      <c r="B5" s="1" t="s">
        <v>936</v>
      </c>
      <c r="C5" s="1" t="s">
        <v>936</v>
      </c>
      <c r="E5" s="1" t="s">
        <v>936</v>
      </c>
      <c r="F5" s="1" t="s">
        <v>936</v>
      </c>
      <c r="H5" s="1" t="s">
        <v>936</v>
      </c>
      <c r="I5" s="1" t="s">
        <v>936</v>
      </c>
      <c r="K5" s="1" t="s">
        <v>936</v>
      </c>
      <c r="L5" s="1" t="s">
        <v>936</v>
      </c>
      <c r="N5" s="1" t="s">
        <v>936</v>
      </c>
      <c r="O5" s="1" t="s">
        <v>936</v>
      </c>
      <c r="Q5" s="1" t="s">
        <v>936</v>
      </c>
      <c r="R5" s="1" t="s">
        <v>936</v>
      </c>
      <c r="T5" s="1" t="s">
        <v>936</v>
      </c>
      <c r="U5" s="1" t="s">
        <v>936</v>
      </c>
      <c r="W5" s="1" t="s">
        <v>936</v>
      </c>
      <c r="X5" s="1" t="s">
        <v>936</v>
      </c>
      <c r="Z5" s="1" t="s">
        <v>936</v>
      </c>
      <c r="AA5" s="1" t="s">
        <v>936</v>
      </c>
      <c r="AC5" s="1" t="s">
        <v>936</v>
      </c>
      <c r="AD5" s="1" t="s">
        <v>936</v>
      </c>
      <c r="AF5" s="1" t="s">
        <v>936</v>
      </c>
      <c r="AG5" s="1" t="s">
        <v>936</v>
      </c>
    </row>
    <row r="6" spans="1:34">
      <c r="B6" s="1" t="s">
        <v>82</v>
      </c>
      <c r="C6" s="1" t="s">
        <v>83</v>
      </c>
      <c r="D6" s="1" t="s">
        <v>171</v>
      </c>
      <c r="E6" s="1" t="s">
        <v>85</v>
      </c>
      <c r="F6" s="1" t="s">
        <v>86</v>
      </c>
      <c r="G6" s="1" t="s">
        <v>172</v>
      </c>
      <c r="H6" s="1" t="s">
        <v>88</v>
      </c>
      <c r="I6" s="1" t="s">
        <v>89</v>
      </c>
      <c r="J6" s="1" t="s">
        <v>173</v>
      </c>
      <c r="K6" s="1" t="s">
        <v>90</v>
      </c>
      <c r="L6" s="1" t="s">
        <v>91</v>
      </c>
      <c r="M6" s="1" t="s">
        <v>174</v>
      </c>
      <c r="N6" s="1" t="s">
        <v>93</v>
      </c>
      <c r="O6" s="1" t="s">
        <v>107</v>
      </c>
      <c r="P6" s="1" t="s">
        <v>175</v>
      </c>
      <c r="Q6" s="1" t="s">
        <v>82</v>
      </c>
      <c r="R6" s="1" t="s">
        <v>83</v>
      </c>
      <c r="S6" s="1" t="s">
        <v>171</v>
      </c>
      <c r="T6" s="1" t="s">
        <v>85</v>
      </c>
      <c r="U6" s="1" t="s">
        <v>86</v>
      </c>
      <c r="V6" s="1" t="s">
        <v>172</v>
      </c>
      <c r="W6" s="1" t="s">
        <v>88</v>
      </c>
      <c r="X6" s="1" t="s">
        <v>89</v>
      </c>
      <c r="Y6" s="1" t="s">
        <v>173</v>
      </c>
      <c r="Z6" s="1" t="s">
        <v>90</v>
      </c>
      <c r="AA6" s="1" t="s">
        <v>91</v>
      </c>
      <c r="AB6" s="1" t="s">
        <v>174</v>
      </c>
      <c r="AC6" s="1" t="s">
        <v>93</v>
      </c>
      <c r="AD6" s="1" t="s">
        <v>107</v>
      </c>
      <c r="AE6" s="1" t="s">
        <v>175</v>
      </c>
      <c r="AF6" s="1" t="s">
        <v>82</v>
      </c>
      <c r="AG6" s="1" t="s">
        <v>83</v>
      </c>
      <c r="AH6" s="1" t="s">
        <v>171</v>
      </c>
    </row>
    <row r="7" spans="1:34" ht="21.75" customHeight="1">
      <c r="A7" s="1">
        <v>1981</v>
      </c>
      <c r="B7" s="4">
        <v>890761</v>
      </c>
      <c r="C7" s="4">
        <v>635699</v>
      </c>
      <c r="D7" s="4">
        <f>(B7+C7)*1000000/'a1'!F8</f>
        <v>61501.419323958202</v>
      </c>
      <c r="E7" s="4">
        <v>18309</v>
      </c>
      <c r="F7" s="4">
        <v>8782</v>
      </c>
      <c r="G7" s="4">
        <f>(E7+F7)*1000000/'a1'!L8</f>
        <v>47090.050095428138</v>
      </c>
      <c r="H7" s="4">
        <v>2347</v>
      </c>
      <c r="I7" s="4">
        <v>1888</v>
      </c>
      <c r="J7" s="4">
        <f>(H7+I7)*1000000/'a1'!R8</f>
        <v>34277.342959587542</v>
      </c>
      <c r="K7" s="4">
        <v>22395</v>
      </c>
      <c r="L7" s="4">
        <v>15269</v>
      </c>
      <c r="M7" s="4">
        <f>(K7+L7)*1000000/'a1'!X8</f>
        <v>44058.109352171261</v>
      </c>
      <c r="N7" s="4">
        <v>20853</v>
      </c>
      <c r="O7" s="4">
        <v>10009</v>
      </c>
      <c r="P7" s="4">
        <f>(N7+O7)*1000000/'a1'!AD8</f>
        <v>43686.777891336533</v>
      </c>
      <c r="Q7" s="4">
        <v>178074</v>
      </c>
      <c r="R7" s="4">
        <v>154500</v>
      </c>
      <c r="S7" s="4">
        <f>(Q7+R7)*1000000/'a1'!AJ8</f>
        <v>50796.316658385782</v>
      </c>
      <c r="T7" s="4">
        <v>271157</v>
      </c>
      <c r="U7" s="4">
        <v>250998</v>
      </c>
      <c r="V7" s="4">
        <f>(T7+U7)*1000000/'a1'!AP8</f>
        <v>59253.070088737477</v>
      </c>
      <c r="W7" s="4">
        <v>36090</v>
      </c>
      <c r="X7" s="4">
        <v>22069</v>
      </c>
      <c r="Y7" s="4">
        <f>(W7+X7)*1000000/'a1'!AV8</f>
        <v>56162.696937361485</v>
      </c>
      <c r="Z7" s="4">
        <v>42065</v>
      </c>
      <c r="AA7" s="4">
        <v>23927</v>
      </c>
      <c r="AB7" s="4">
        <f>(Z7+AA7)*1000000/'a1'!BB8</f>
        <v>67631.454078312367</v>
      </c>
      <c r="AC7" s="4">
        <v>167494</v>
      </c>
      <c r="AD7" s="4">
        <v>88953</v>
      </c>
      <c r="AE7" s="4">
        <f>(AC7+AD7)*1000000/'a1'!BH8</f>
        <v>111931.62772183192</v>
      </c>
      <c r="AF7" s="4">
        <v>113884</v>
      </c>
      <c r="AG7" s="4">
        <v>57584</v>
      </c>
      <c r="AH7" s="4">
        <f>(AF7+AG7)*1000000/'a1'!BN8</f>
        <v>60663.181155313279</v>
      </c>
    </row>
    <row r="8" spans="1:34" ht="21.75" customHeight="1">
      <c r="A8" s="1">
        <v>1982</v>
      </c>
      <c r="B8" s="4">
        <v>915393</v>
      </c>
      <c r="C8" s="4">
        <v>652704</v>
      </c>
      <c r="D8" s="4">
        <f>(B8+C8)*1000000/'a1'!F9</f>
        <v>62431.843812833584</v>
      </c>
      <c r="E8" s="4">
        <v>18986</v>
      </c>
      <c r="F8" s="4">
        <v>9110</v>
      </c>
      <c r="G8" s="4">
        <f>(E8+F8)*1000000/'a1'!L9</f>
        <v>48965.222771198773</v>
      </c>
      <c r="H8" s="4">
        <v>2376</v>
      </c>
      <c r="I8" s="4">
        <v>1913</v>
      </c>
      <c r="J8" s="4">
        <f>(H8+I8)*1000000/'a1'!R9</f>
        <v>34704.016571188142</v>
      </c>
      <c r="K8" s="4">
        <v>23473</v>
      </c>
      <c r="L8" s="4">
        <v>15664</v>
      </c>
      <c r="M8" s="4">
        <f>(K8+L8)*1000000/'a1'!X9</f>
        <v>45559.102158460977</v>
      </c>
      <c r="N8" s="4">
        <v>21144</v>
      </c>
      <c r="O8" s="4">
        <v>10245</v>
      </c>
      <c r="P8" s="4">
        <f>(N8+O8)*1000000/'a1'!AD9</f>
        <v>44368.774356604008</v>
      </c>
      <c r="Q8" s="4">
        <v>179155</v>
      </c>
      <c r="R8" s="4">
        <v>157026</v>
      </c>
      <c r="S8" s="4">
        <f>(Q8+R8)*1000000/'a1'!AJ9</f>
        <v>51086.438367384522</v>
      </c>
      <c r="T8" s="4">
        <v>274747</v>
      </c>
      <c r="U8" s="4">
        <v>256578</v>
      </c>
      <c r="V8" s="4">
        <f>(T8+U8)*1000000/'a1'!AP9</f>
        <v>59563.65982802349</v>
      </c>
      <c r="W8" s="4">
        <v>35466</v>
      </c>
      <c r="X8" s="4">
        <v>22278</v>
      </c>
      <c r="Y8" s="4">
        <f>(W8+X8)*1000000/'a1'!AV9</f>
        <v>55245.574154439622</v>
      </c>
      <c r="Z8" s="4">
        <v>42800</v>
      </c>
      <c r="AA8" s="4">
        <v>24637</v>
      </c>
      <c r="AB8" s="4">
        <f>(Z8+AA8)*1000000/'a1'!BB9</f>
        <v>68354.176338104691</v>
      </c>
      <c r="AC8" s="4">
        <v>180713</v>
      </c>
      <c r="AD8" s="4">
        <v>93173</v>
      </c>
      <c r="AE8" s="4">
        <f>(AC8+AD8)*1000000/'a1'!BH9</f>
        <v>115572.14935942582</v>
      </c>
      <c r="AF8" s="4">
        <v>116109</v>
      </c>
      <c r="AG8" s="4">
        <v>60326</v>
      </c>
      <c r="AH8" s="4">
        <f>(AF8+AG8)*1000000/'a1'!BN9</f>
        <v>61336.416696187363</v>
      </c>
    </row>
    <row r="9" spans="1:34" ht="21.75" customHeight="1">
      <c r="A9" s="1">
        <v>1983</v>
      </c>
      <c r="B9" s="4">
        <v>928109</v>
      </c>
      <c r="C9" s="4">
        <v>674205</v>
      </c>
      <c r="D9" s="4">
        <f>(B9+C9)*1000000/'a1'!F10</f>
        <v>63166.660562803998</v>
      </c>
      <c r="E9" s="4">
        <v>19769</v>
      </c>
      <c r="F9" s="4">
        <v>9508</v>
      </c>
      <c r="G9" s="4">
        <f>(E9+F9)*1000000/'a1'!L10</f>
        <v>50550.448577604962</v>
      </c>
      <c r="H9" s="4">
        <v>2394</v>
      </c>
      <c r="I9" s="4">
        <v>1958</v>
      </c>
      <c r="J9" s="4">
        <f>(H9+I9)*1000000/'a1'!R10</f>
        <v>34787.613307541047</v>
      </c>
      <c r="K9" s="4">
        <v>24889</v>
      </c>
      <c r="L9" s="4">
        <v>16246</v>
      </c>
      <c r="M9" s="4">
        <f>(K9+L9)*1000000/'a1'!X10</f>
        <v>47374.779595273001</v>
      </c>
      <c r="N9" s="4">
        <v>20868</v>
      </c>
      <c r="O9" s="4">
        <v>10692</v>
      </c>
      <c r="P9" s="4">
        <f>(N9+O9)*1000000/'a1'!AD10</f>
        <v>44149.616278842041</v>
      </c>
      <c r="Q9" s="4">
        <v>178972</v>
      </c>
      <c r="R9" s="4">
        <v>162064</v>
      </c>
      <c r="S9" s="4">
        <f>(Q9+R9)*1000000/'a1'!AJ10</f>
        <v>51648.83228410947</v>
      </c>
      <c r="T9" s="4">
        <v>276530</v>
      </c>
      <c r="U9" s="4">
        <v>264751</v>
      </c>
      <c r="V9" s="4">
        <f>(T9+U9)*1000000/'a1'!AP10</f>
        <v>59879.104788682285</v>
      </c>
      <c r="W9" s="4">
        <v>34917</v>
      </c>
      <c r="X9" s="4">
        <v>22898</v>
      </c>
      <c r="Y9" s="4">
        <f>(W9+X9)*1000000/'a1'!AV10</f>
        <v>54555.216692207236</v>
      </c>
      <c r="Z9" s="4">
        <v>43526</v>
      </c>
      <c r="AA9" s="4">
        <v>25646</v>
      </c>
      <c r="AB9" s="4">
        <f>(Z9+AA9)*1000000/'a1'!BB10</f>
        <v>69085.711945779723</v>
      </c>
      <c r="AC9" s="4">
        <v>186516</v>
      </c>
      <c r="AD9" s="4">
        <v>95888</v>
      </c>
      <c r="AE9" s="4">
        <f>(AC9+AD9)*1000000/'a1'!BH10</f>
        <v>117983.59533202679</v>
      </c>
      <c r="AF9" s="4">
        <v>117462</v>
      </c>
      <c r="AG9" s="4">
        <v>62753</v>
      </c>
      <c r="AH9" s="4">
        <f>(AF9+AG9)*1000000/'a1'!BN10</f>
        <v>61982.760458978191</v>
      </c>
    </row>
    <row r="10" spans="1:34" ht="21.75" customHeight="1">
      <c r="A10" s="1">
        <v>1984</v>
      </c>
      <c r="B10" s="4">
        <v>941207</v>
      </c>
      <c r="C10" s="4">
        <v>695236</v>
      </c>
      <c r="D10" s="4">
        <f>(B10+C10)*1000000/'a1'!F11</f>
        <v>63905.948099533358</v>
      </c>
      <c r="E10" s="4">
        <v>20621</v>
      </c>
      <c r="F10" s="4">
        <v>9856</v>
      </c>
      <c r="G10" s="4">
        <f>(E10+F10)*1000000/'a1'!L11</f>
        <v>52540.663546326701</v>
      </c>
      <c r="H10" s="4">
        <v>2416</v>
      </c>
      <c r="I10" s="4">
        <v>2028</v>
      </c>
      <c r="J10" s="4">
        <f>(H10+I10)*1000000/'a1'!R11</f>
        <v>35112.947701935002</v>
      </c>
      <c r="K10" s="4">
        <v>25994</v>
      </c>
      <c r="L10" s="4">
        <v>16845</v>
      </c>
      <c r="M10" s="4">
        <f>(K10+L10)*1000000/'a1'!X11</f>
        <v>48820.986676482753</v>
      </c>
      <c r="N10" s="4">
        <v>20733</v>
      </c>
      <c r="O10" s="4">
        <v>11056</v>
      </c>
      <c r="P10" s="4">
        <f>(N10+O10)*1000000/'a1'!AD11</f>
        <v>44121.484327289283</v>
      </c>
      <c r="Q10" s="4">
        <v>180051</v>
      </c>
      <c r="R10" s="4">
        <v>167933</v>
      </c>
      <c r="S10" s="4">
        <f>(Q10+R10)*1000000/'a1'!AJ11</f>
        <v>52476.618178856981</v>
      </c>
      <c r="T10" s="4">
        <v>280205</v>
      </c>
      <c r="U10" s="4">
        <v>274026</v>
      </c>
      <c r="V10" s="4">
        <f>(T10+U10)*1000000/'a1'!AP11</f>
        <v>60456.173144125474</v>
      </c>
      <c r="W10" s="4">
        <v>34998</v>
      </c>
      <c r="X10" s="4">
        <v>23584</v>
      </c>
      <c r="Y10" s="4">
        <f>(W10+X10)*1000000/'a1'!AV11</f>
        <v>54657.075414485778</v>
      </c>
      <c r="Z10" s="4">
        <v>44217</v>
      </c>
      <c r="AA10" s="4">
        <v>26499</v>
      </c>
      <c r="AB10" s="4">
        <f>(Z10+AA10)*1000000/'a1'!BB11</f>
        <v>69697.372895137567</v>
      </c>
      <c r="AC10" s="4">
        <v>189961</v>
      </c>
      <c r="AD10" s="4">
        <v>96960</v>
      </c>
      <c r="AE10" s="4">
        <f>(AC10+AD10)*1000000/'a1'!BH11</f>
        <v>119854.69778065731</v>
      </c>
      <c r="AF10" s="4">
        <v>118286</v>
      </c>
      <c r="AG10" s="4">
        <v>64603</v>
      </c>
      <c r="AH10" s="4">
        <f>(AF10+AG10)*1000000/'a1'!BN11</f>
        <v>62055.571069438898</v>
      </c>
    </row>
    <row r="11" spans="1:34" ht="21.75" customHeight="1">
      <c r="A11" s="1">
        <v>1985</v>
      </c>
      <c r="B11" s="4">
        <v>959774</v>
      </c>
      <c r="C11" s="4">
        <v>718888</v>
      </c>
      <c r="D11" s="4">
        <f>(B11+C11)*1000000/'a1'!F12</f>
        <v>64958.38034315766</v>
      </c>
      <c r="E11" s="4">
        <v>21245</v>
      </c>
      <c r="F11" s="4">
        <v>10235</v>
      </c>
      <c r="G11" s="4">
        <f>(E11+F11)*1000000/'a1'!L12</f>
        <v>54343.791808726426</v>
      </c>
      <c r="H11" s="4">
        <v>2447</v>
      </c>
      <c r="I11" s="4">
        <v>2104</v>
      </c>
      <c r="J11" s="4">
        <f>(H11+I11)*1000000/'a1'!R12</f>
        <v>35660.834201803809</v>
      </c>
      <c r="K11" s="4">
        <v>26720</v>
      </c>
      <c r="L11" s="4">
        <v>17643</v>
      </c>
      <c r="M11" s="4">
        <f>(K11+L11)*1000000/'a1'!X12</f>
        <v>50079.697645645756</v>
      </c>
      <c r="N11" s="4">
        <v>20715</v>
      </c>
      <c r="O11" s="4">
        <v>11516</v>
      </c>
      <c r="P11" s="4">
        <f>(N11+O11)*1000000/'a1'!AD12</f>
        <v>44561.840597162678</v>
      </c>
      <c r="Q11" s="4">
        <v>182432</v>
      </c>
      <c r="R11" s="4">
        <v>174130</v>
      </c>
      <c r="S11" s="4">
        <f>(Q11+R11)*1000000/'a1'!AJ12</f>
        <v>53491.237813544416</v>
      </c>
      <c r="T11" s="4">
        <v>286342</v>
      </c>
      <c r="U11" s="4">
        <v>284893</v>
      </c>
      <c r="V11" s="4">
        <f>(T11+U11)*1000000/'a1'!AP12</f>
        <v>61458.427137225182</v>
      </c>
      <c r="W11" s="4">
        <v>35520</v>
      </c>
      <c r="X11" s="4">
        <v>24442</v>
      </c>
      <c r="Y11" s="4">
        <f>(W11+X11)*1000000/'a1'!AV12</f>
        <v>55392.403660063093</v>
      </c>
      <c r="Z11" s="4">
        <v>45276</v>
      </c>
      <c r="AA11" s="4">
        <v>27452</v>
      </c>
      <c r="AB11" s="4">
        <f>(Z11+AA11)*1000000/'a1'!BB12</f>
        <v>70959.130787723625</v>
      </c>
      <c r="AC11" s="4">
        <v>194930</v>
      </c>
      <c r="AD11" s="4">
        <v>98098</v>
      </c>
      <c r="AE11" s="4">
        <f>(AC11+AD11)*1000000/'a1'!BH12</f>
        <v>121867.0071408074</v>
      </c>
      <c r="AF11" s="4">
        <v>119809</v>
      </c>
      <c r="AG11" s="4">
        <v>66428</v>
      </c>
      <c r="AH11" s="4">
        <f>(AF11+AG11)*1000000/'a1'!BN12</f>
        <v>62597.915856478256</v>
      </c>
    </row>
    <row r="12" spans="1:34" ht="21.75" customHeight="1">
      <c r="A12" s="1">
        <v>1986</v>
      </c>
      <c r="B12" s="4">
        <v>974003</v>
      </c>
      <c r="C12" s="4">
        <v>747664</v>
      </c>
      <c r="D12" s="4">
        <f>(B12+C12)*1000000/'a1'!F13</f>
        <v>65963.550273295943</v>
      </c>
      <c r="E12" s="4">
        <v>21713</v>
      </c>
      <c r="F12" s="4">
        <v>10628</v>
      </c>
      <c r="G12" s="4">
        <f>(E12+F12)*1000000/'a1'!L13</f>
        <v>56117.756886098701</v>
      </c>
      <c r="H12" s="4">
        <v>2480</v>
      </c>
      <c r="I12" s="4">
        <v>2214</v>
      </c>
      <c r="J12" s="4">
        <f>(H12+I12)*1000000/'a1'!R13</f>
        <v>36547.38546824878</v>
      </c>
      <c r="K12" s="4">
        <v>27207</v>
      </c>
      <c r="L12" s="4">
        <v>18585</v>
      </c>
      <c r="M12" s="4">
        <f>(K12+L12)*1000000/'a1'!X13</f>
        <v>51504.52092989775</v>
      </c>
      <c r="N12" s="4">
        <v>20521</v>
      </c>
      <c r="O12" s="4">
        <v>12130</v>
      </c>
      <c r="P12" s="4">
        <f>(N12+O12)*1000000/'a1'!AD13</f>
        <v>45034.681849717039</v>
      </c>
      <c r="Q12" s="4">
        <v>184340</v>
      </c>
      <c r="R12" s="4">
        <v>182057</v>
      </c>
      <c r="S12" s="4">
        <f>(Q12+R12)*1000000/'a1'!AJ13</f>
        <v>54619.516201885162</v>
      </c>
      <c r="T12" s="4">
        <v>295429</v>
      </c>
      <c r="U12" s="4">
        <v>298393</v>
      </c>
      <c r="V12" s="4">
        <f>(T12+U12)*1000000/'a1'!AP13</f>
        <v>62922.476510642438</v>
      </c>
      <c r="W12" s="4">
        <v>36312</v>
      </c>
      <c r="X12" s="4">
        <v>25632</v>
      </c>
      <c r="Y12" s="4">
        <f>(W12+X12)*1000000/'a1'!AV13</f>
        <v>56748.5561842221</v>
      </c>
      <c r="Z12" s="4">
        <v>45682</v>
      </c>
      <c r="AA12" s="4">
        <v>28406</v>
      </c>
      <c r="AB12" s="4">
        <f>(Z12+AA12)*1000000/'a1'!BB13</f>
        <v>72019.807196731461</v>
      </c>
      <c r="AC12" s="4">
        <v>196986</v>
      </c>
      <c r="AD12" s="4">
        <v>99175</v>
      </c>
      <c r="AE12" s="4">
        <f>(AC12+AD12)*1000000/'a1'!BH13</f>
        <v>121730.17719375403</v>
      </c>
      <c r="AF12" s="4">
        <v>119186</v>
      </c>
      <c r="AG12" s="4">
        <v>68396</v>
      </c>
      <c r="AH12" s="4">
        <f>(AF12+AG12)*1000000/'a1'!BN13</f>
        <v>62451.953825066477</v>
      </c>
    </row>
    <row r="13" spans="1:34" ht="21.75" customHeight="1">
      <c r="A13" s="1">
        <v>1987</v>
      </c>
      <c r="B13" s="4">
        <v>990689</v>
      </c>
      <c r="C13" s="4">
        <v>784260</v>
      </c>
      <c r="D13" s="4">
        <f>(B13+C13)*1000000/'a1'!F14</f>
        <v>67114.446956718559</v>
      </c>
      <c r="E13" s="4">
        <v>21798</v>
      </c>
      <c r="F13" s="4">
        <v>10979</v>
      </c>
      <c r="G13" s="4">
        <f>(E13+F13)*1000000/'a1'!L14</f>
        <v>56979.49732460425</v>
      </c>
      <c r="H13" s="4">
        <v>2520</v>
      </c>
      <c r="I13" s="4">
        <v>2314</v>
      </c>
      <c r="J13" s="4">
        <f>(H13+I13)*1000000/'a1'!R14</f>
        <v>37577.44420519119</v>
      </c>
      <c r="K13" s="4">
        <v>27460</v>
      </c>
      <c r="L13" s="4">
        <v>19489</v>
      </c>
      <c r="M13" s="4">
        <f>(K13+L13)*1000000/'a1'!X14</f>
        <v>52538.814645380626</v>
      </c>
      <c r="N13" s="4">
        <v>20422</v>
      </c>
      <c r="O13" s="4">
        <v>12639</v>
      </c>
      <c r="P13" s="4">
        <f>(N13+O13)*1000000/'a1'!AD14</f>
        <v>45427.938573831219</v>
      </c>
      <c r="Q13" s="4">
        <v>187573</v>
      </c>
      <c r="R13" s="4">
        <v>192364</v>
      </c>
      <c r="S13" s="4">
        <f>(Q13+R13)*1000000/'a1'!AJ14</f>
        <v>56021.512289029284</v>
      </c>
      <c r="T13" s="4">
        <v>306131</v>
      </c>
      <c r="U13" s="4">
        <v>315888</v>
      </c>
      <c r="V13" s="4">
        <f>(T13+U13)*1000000/'a1'!AP14</f>
        <v>64538.55048975689</v>
      </c>
      <c r="W13" s="4">
        <v>36647</v>
      </c>
      <c r="X13" s="4">
        <v>26786</v>
      </c>
      <c r="Y13" s="4">
        <f>(W13+X13)*1000000/'a1'!AV14</f>
        <v>57751.783774728625</v>
      </c>
      <c r="Z13" s="4">
        <v>46397</v>
      </c>
      <c r="AA13" s="4">
        <v>29650</v>
      </c>
      <c r="AB13" s="4">
        <f>(Z13+AA13)*1000000/'a1'!BB14</f>
        <v>73631.94580939757</v>
      </c>
      <c r="AC13" s="4">
        <v>198787</v>
      </c>
      <c r="AD13" s="4">
        <v>101188</v>
      </c>
      <c r="AE13" s="4">
        <f>(AC13+AD13)*1000000/'a1'!BH14</f>
        <v>122896.4015802517</v>
      </c>
      <c r="AF13" s="4">
        <v>119459</v>
      </c>
      <c r="AG13" s="4">
        <v>70817</v>
      </c>
      <c r="AH13" s="4">
        <f>(AF13+AG13)*1000000/'a1'!BN14</f>
        <v>62413.178812530525</v>
      </c>
    </row>
    <row r="14" spans="1:34" ht="21.75" customHeight="1">
      <c r="A14" s="1">
        <v>1988</v>
      </c>
      <c r="B14" s="4">
        <v>1018553</v>
      </c>
      <c r="C14" s="4">
        <v>820659</v>
      </c>
      <c r="D14" s="4">
        <f>(B14+C14)*1000000/'a1'!F15</f>
        <v>68648.453570422265</v>
      </c>
      <c r="E14" s="4">
        <v>21866</v>
      </c>
      <c r="F14" s="4">
        <v>11495</v>
      </c>
      <c r="G14" s="4">
        <f>(E14+F14)*1000000/'a1'!L15</f>
        <v>58020.946742680637</v>
      </c>
      <c r="H14" s="4">
        <v>2622</v>
      </c>
      <c r="I14" s="4">
        <v>2436</v>
      </c>
      <c r="J14" s="4">
        <f>(H14+I14)*1000000/'a1'!R15</f>
        <v>39121.657681627978</v>
      </c>
      <c r="K14" s="4">
        <v>28140</v>
      </c>
      <c r="L14" s="4">
        <v>20265</v>
      </c>
      <c r="M14" s="4">
        <f>(K14+L14)*1000000/'a1'!X15</f>
        <v>53950.21934517441</v>
      </c>
      <c r="N14" s="4">
        <v>20611</v>
      </c>
      <c r="O14" s="4">
        <v>13154</v>
      </c>
      <c r="P14" s="4">
        <f>(N14+O14)*1000000/'a1'!AD15</f>
        <v>46231.322285647002</v>
      </c>
      <c r="Q14" s="4">
        <v>192507</v>
      </c>
      <c r="R14" s="4">
        <v>201747</v>
      </c>
      <c r="S14" s="4">
        <f>(Q14+R14)*1000000/'a1'!AJ15</f>
        <v>57664.115820254767</v>
      </c>
      <c r="T14" s="4">
        <v>320597</v>
      </c>
      <c r="U14" s="4">
        <v>333591</v>
      </c>
      <c r="V14" s="4">
        <f>(T14+U14)*1000000/'a1'!AP15</f>
        <v>66491.845401082668</v>
      </c>
      <c r="W14" s="4">
        <v>37196</v>
      </c>
      <c r="X14" s="4">
        <v>27752</v>
      </c>
      <c r="Y14" s="4">
        <f>(W14+X14)*1000000/'a1'!AV15</f>
        <v>58928.351080431734</v>
      </c>
      <c r="Z14" s="4">
        <v>47377</v>
      </c>
      <c r="AA14" s="4">
        <v>30534</v>
      </c>
      <c r="AB14" s="4">
        <f>(Z14+AA14)*1000000/'a1'!BB15</f>
        <v>75772.326095942029</v>
      </c>
      <c r="AC14" s="4">
        <v>203215</v>
      </c>
      <c r="AD14" s="4">
        <v>103797</v>
      </c>
      <c r="AE14" s="4">
        <f>(AC14+AD14)*1000000/'a1'!BH15</f>
        <v>124973.64258283963</v>
      </c>
      <c r="AF14" s="4">
        <v>121377</v>
      </c>
      <c r="AG14" s="4">
        <v>73600</v>
      </c>
      <c r="AH14" s="4">
        <f>(AF14+AG14)*1000000/'a1'!BN15</f>
        <v>62597.740243954511</v>
      </c>
    </row>
    <row r="15" spans="1:34" ht="21.75" customHeight="1">
      <c r="A15" s="1">
        <v>1989</v>
      </c>
      <c r="B15" s="4">
        <v>1047444</v>
      </c>
      <c r="C15" s="4">
        <v>858908</v>
      </c>
      <c r="D15" s="4">
        <f>(B15+C15)*1000000/'a1'!F16</f>
        <v>69889.18523780354</v>
      </c>
      <c r="E15" s="4">
        <v>21848</v>
      </c>
      <c r="F15" s="4">
        <v>12107</v>
      </c>
      <c r="G15" s="4">
        <f>(E15+F15)*1000000/'a1'!L16</f>
        <v>58893.315595671498</v>
      </c>
      <c r="H15" s="4">
        <v>2717</v>
      </c>
      <c r="I15" s="4">
        <v>2540</v>
      </c>
      <c r="J15" s="4">
        <f>(H15+I15)*1000000/'a1'!R16</f>
        <v>40390.924527287119</v>
      </c>
      <c r="K15" s="4">
        <v>29269</v>
      </c>
      <c r="L15" s="4">
        <v>20898</v>
      </c>
      <c r="M15" s="4">
        <f>(K15+L15)*1000000/'a1'!X16</f>
        <v>55504.231385830033</v>
      </c>
      <c r="N15" s="4">
        <v>21119</v>
      </c>
      <c r="O15" s="4">
        <v>13656</v>
      </c>
      <c r="P15" s="4">
        <f>(N15+O15)*1000000/'a1'!AD16</f>
        <v>47304.622726079368</v>
      </c>
      <c r="Q15" s="4">
        <v>198981</v>
      </c>
      <c r="R15" s="4">
        <v>209268</v>
      </c>
      <c r="S15" s="4">
        <f>(Q15+R15)*1000000/'a1'!AJ16</f>
        <v>58951.834536487993</v>
      </c>
      <c r="T15" s="4">
        <v>334595</v>
      </c>
      <c r="U15" s="4">
        <v>353900</v>
      </c>
      <c r="V15" s="4">
        <f>(T15+U15)*1000000/'a1'!AP16</f>
        <v>68145.522677975183</v>
      </c>
      <c r="W15" s="4">
        <v>37750</v>
      </c>
      <c r="X15" s="4">
        <v>28401</v>
      </c>
      <c r="Y15" s="4">
        <f>(W15+X15)*1000000/'a1'!AV16</f>
        <v>59930.675344630145</v>
      </c>
      <c r="Z15" s="4">
        <v>47734</v>
      </c>
      <c r="AA15" s="4">
        <v>30997</v>
      </c>
      <c r="AB15" s="4">
        <f>(Z15+AA15)*1000000/'a1'!BB16</f>
        <v>77229.731254150567</v>
      </c>
      <c r="AC15" s="4">
        <v>205444</v>
      </c>
      <c r="AD15" s="4">
        <v>107029</v>
      </c>
      <c r="AE15" s="4">
        <f>(AC15+AD15)*1000000/'a1'!BH16</f>
        <v>125072.99890926921</v>
      </c>
      <c r="AF15" s="4">
        <v>125090</v>
      </c>
      <c r="AG15" s="4">
        <v>77660</v>
      </c>
      <c r="AH15" s="4">
        <f>(AF15+AG15)*1000000/'a1'!BN16</f>
        <v>63424.285792490751</v>
      </c>
    </row>
    <row r="16" spans="1:34" ht="21.75" customHeight="1">
      <c r="A16" s="1">
        <v>1990</v>
      </c>
      <c r="B16" s="4">
        <v>1071800</v>
      </c>
      <c r="C16" s="4">
        <v>891159</v>
      </c>
      <c r="D16" s="4">
        <f>(B16+C16)*1000000/'a1'!F17</f>
        <v>70887.624770061811</v>
      </c>
      <c r="E16" s="4">
        <v>21701</v>
      </c>
      <c r="F16" s="4">
        <v>12675</v>
      </c>
      <c r="G16" s="4">
        <f>(E16+F16)*1000000/'a1'!L17</f>
        <v>59539.150074129495</v>
      </c>
      <c r="H16" s="4">
        <v>2771</v>
      </c>
      <c r="I16" s="4">
        <v>2619</v>
      </c>
      <c r="J16" s="4">
        <f>(H16+I16)*1000000/'a1'!R17</f>
        <v>41333.087942087666</v>
      </c>
      <c r="K16" s="4">
        <v>29881</v>
      </c>
      <c r="L16" s="4">
        <v>21689</v>
      </c>
      <c r="M16" s="4">
        <f>(K16+L16)*1000000/'a1'!X17</f>
        <v>56642.25751852653</v>
      </c>
      <c r="N16" s="4">
        <v>21545</v>
      </c>
      <c r="O16" s="4">
        <v>14018</v>
      </c>
      <c r="P16" s="4">
        <f>(N16+O16)*1000000/'a1'!AD17</f>
        <v>48047.979074681556</v>
      </c>
      <c r="Q16" s="4">
        <v>204936</v>
      </c>
      <c r="R16" s="4">
        <v>216658</v>
      </c>
      <c r="S16" s="4">
        <f>(Q16+R16)*1000000/'a1'!AJ17</f>
        <v>60253.657789225246</v>
      </c>
      <c r="T16" s="4">
        <v>345100</v>
      </c>
      <c r="U16" s="4">
        <v>367452</v>
      </c>
      <c r="V16" s="4">
        <f>(T16+U16)*1000000/'a1'!AP17</f>
        <v>69207.811471671259</v>
      </c>
      <c r="W16" s="4">
        <v>38320</v>
      </c>
      <c r="X16" s="4">
        <v>28910</v>
      </c>
      <c r="Y16" s="4">
        <f>(W16+X16)*1000000/'a1'!AV17</f>
        <v>60818.457402202417</v>
      </c>
      <c r="Z16" s="4">
        <v>48561</v>
      </c>
      <c r="AA16" s="4">
        <v>31142</v>
      </c>
      <c r="AB16" s="4">
        <f>(Z16+AA16)*1000000/'a1'!BB17</f>
        <v>79091.85721926672</v>
      </c>
      <c r="AC16" s="4">
        <v>208481</v>
      </c>
      <c r="AD16" s="4">
        <v>111066</v>
      </c>
      <c r="AE16" s="4">
        <f>(AC16+AD16)*1000000/'a1'!BH17</f>
        <v>125421.34588906141</v>
      </c>
      <c r="AF16" s="4">
        <v>128330</v>
      </c>
      <c r="AG16" s="4">
        <v>82349</v>
      </c>
      <c r="AH16" s="4">
        <f>(AF16+AG16)*1000000/'a1'!BN17</f>
        <v>63995.108305886402</v>
      </c>
    </row>
    <row r="17" spans="1:34" ht="21.75" customHeight="1">
      <c r="A17" s="1">
        <v>1991</v>
      </c>
      <c r="B17" s="4">
        <v>1091043</v>
      </c>
      <c r="C17" s="4">
        <v>913489</v>
      </c>
      <c r="D17" s="4">
        <f>(B17+C17)*1000000/'a1'!F18</f>
        <v>71494.880770056596</v>
      </c>
      <c r="E17" s="4">
        <v>21761</v>
      </c>
      <c r="F17" s="4">
        <v>13072</v>
      </c>
      <c r="G17" s="4">
        <f>(E17+F17)*1000000/'a1'!L18</f>
        <v>60093.781700492029</v>
      </c>
      <c r="H17" s="4">
        <v>2905</v>
      </c>
      <c r="I17" s="4">
        <v>2703</v>
      </c>
      <c r="J17" s="4">
        <f>(H17+I17)*1000000/'a1'!R18</f>
        <v>43016.361251524519</v>
      </c>
      <c r="K17" s="4">
        <v>30311</v>
      </c>
      <c r="L17" s="4">
        <v>22215</v>
      </c>
      <c r="M17" s="4">
        <f>(K17+L17)*1000000/'a1'!X18</f>
        <v>57407.409431357781</v>
      </c>
      <c r="N17" s="4">
        <v>21942</v>
      </c>
      <c r="O17" s="4">
        <v>14325</v>
      </c>
      <c r="P17" s="4">
        <f>(N17+O17)*1000000/'a1'!AD18</f>
        <v>48643.515606243302</v>
      </c>
      <c r="Q17" s="4">
        <v>208846</v>
      </c>
      <c r="R17" s="4">
        <v>221527</v>
      </c>
      <c r="S17" s="4">
        <f>(Q17+R17)*1000000/'a1'!AJ18</f>
        <v>60895.554741803062</v>
      </c>
      <c r="T17" s="4">
        <v>353983</v>
      </c>
      <c r="U17" s="4">
        <v>376417</v>
      </c>
      <c r="V17" s="4">
        <f>(T17+U17)*1000000/'a1'!AP18</f>
        <v>70019.928453897854</v>
      </c>
      <c r="W17" s="4">
        <v>38549</v>
      </c>
      <c r="X17" s="4">
        <v>29034</v>
      </c>
      <c r="Y17" s="4">
        <f>(W17+X17)*1000000/'a1'!AV18</f>
        <v>60907.314681634169</v>
      </c>
      <c r="Z17" s="4">
        <v>49489</v>
      </c>
      <c r="AA17" s="4">
        <v>30978</v>
      </c>
      <c r="AB17" s="4">
        <f>(Z17+AA17)*1000000/'a1'!BB18</f>
        <v>80249.283693339967</v>
      </c>
      <c r="AC17" s="4">
        <v>210171</v>
      </c>
      <c r="AD17" s="4">
        <v>113934</v>
      </c>
      <c r="AE17" s="4">
        <f>(AC17+AD17)*1000000/'a1'!BH18</f>
        <v>125025.74927496986</v>
      </c>
      <c r="AF17" s="4">
        <v>131841</v>
      </c>
      <c r="AG17" s="4">
        <v>86611</v>
      </c>
      <c r="AH17" s="4">
        <f>(AF17+AG17)*1000000/'a1'!BN18</f>
        <v>64749.790072698721</v>
      </c>
    </row>
    <row r="18" spans="1:34" ht="21.75" customHeight="1">
      <c r="A18" s="1">
        <v>1992</v>
      </c>
      <c r="B18" s="4">
        <v>1096630</v>
      </c>
      <c r="C18" s="4">
        <v>938795</v>
      </c>
      <c r="D18" s="4">
        <f>(B18+C18)*1000000/'a1'!F19</f>
        <v>71742.485636170459</v>
      </c>
      <c r="E18" s="4">
        <v>21924</v>
      </c>
      <c r="F18" s="4">
        <v>13339</v>
      </c>
      <c r="G18" s="4">
        <f>(E18+F18)*1000000/'a1'!L19</f>
        <v>60786.852126065962</v>
      </c>
      <c r="H18" s="4">
        <v>2961</v>
      </c>
      <c r="I18" s="4">
        <v>2759</v>
      </c>
      <c r="J18" s="4">
        <f>(H18+I18)*1000000/'a1'!R19</f>
        <v>43721.861695215819</v>
      </c>
      <c r="K18" s="4">
        <v>30279</v>
      </c>
      <c r="L18" s="4">
        <v>22724</v>
      </c>
      <c r="M18" s="4">
        <f>(K18+L18)*1000000/'a1'!X19</f>
        <v>57646.356358305122</v>
      </c>
      <c r="N18" s="4">
        <v>22001</v>
      </c>
      <c r="O18" s="4">
        <v>14676</v>
      </c>
      <c r="P18" s="4">
        <f>(N18+O18)*1000000/'a1'!AD19</f>
        <v>49025.491865620672</v>
      </c>
      <c r="Q18" s="4">
        <v>210395</v>
      </c>
      <c r="R18" s="4">
        <v>226283</v>
      </c>
      <c r="S18" s="4">
        <f>(Q18+R18)*1000000/'a1'!AJ19</f>
        <v>61417.35384338419</v>
      </c>
      <c r="T18" s="4">
        <v>356906</v>
      </c>
      <c r="U18" s="4">
        <v>386113</v>
      </c>
      <c r="V18" s="4">
        <f>(T18+U18)*1000000/'a1'!AP19</f>
        <v>70280.419269206381</v>
      </c>
      <c r="W18" s="4">
        <v>38652</v>
      </c>
      <c r="X18" s="4">
        <v>29165</v>
      </c>
      <c r="Y18" s="4">
        <f>(W18+X18)*1000000/'a1'!AV19</f>
        <v>60948.74668483287</v>
      </c>
      <c r="Z18" s="4">
        <v>49467</v>
      </c>
      <c r="AA18" s="4">
        <v>30932</v>
      </c>
      <c r="AB18" s="4">
        <f>(Z18+AA18)*1000000/'a1'!BB19</f>
        <v>80079.084059183559</v>
      </c>
      <c r="AC18" s="4">
        <v>210181</v>
      </c>
      <c r="AD18" s="4">
        <v>117739</v>
      </c>
      <c r="AE18" s="4">
        <f>(AC18+AD18)*1000000/'a1'!BH19</f>
        <v>124557.86364575609</v>
      </c>
      <c r="AF18" s="4">
        <v>133499</v>
      </c>
      <c r="AG18" s="4">
        <v>92251</v>
      </c>
      <c r="AH18" s="4">
        <f>(AF18+AG18)*1000000/'a1'!BN19</f>
        <v>65080.105465806351</v>
      </c>
    </row>
    <row r="19" spans="1:34" ht="21.75" customHeight="1">
      <c r="A19" s="1">
        <v>1993</v>
      </c>
      <c r="B19" s="4">
        <v>1100911</v>
      </c>
      <c r="C19" s="4">
        <v>961449</v>
      </c>
      <c r="D19" s="4">
        <f>(B19+C19)*1000000/'a1'!F20</f>
        <v>71897.401700777453</v>
      </c>
      <c r="E19" s="4">
        <v>22554</v>
      </c>
      <c r="F19" s="4">
        <v>13618</v>
      </c>
      <c r="G19" s="4">
        <f>(E19+F19)*1000000/'a1'!L20</f>
        <v>62367.9904547939</v>
      </c>
      <c r="H19" s="4">
        <v>2998</v>
      </c>
      <c r="I19" s="4">
        <v>2827</v>
      </c>
      <c r="J19" s="4">
        <f>(H19+I19)*1000000/'a1'!R20</f>
        <v>44069.694424899943</v>
      </c>
      <c r="K19" s="4">
        <v>30149</v>
      </c>
      <c r="L19" s="4">
        <v>23261</v>
      </c>
      <c r="M19" s="4">
        <f>(K19+L19)*1000000/'a1'!X20</f>
        <v>57807.722488297208</v>
      </c>
      <c r="N19" s="4">
        <v>21847</v>
      </c>
      <c r="O19" s="4">
        <v>15020</v>
      </c>
      <c r="P19" s="4">
        <f>(N19+O19)*1000000/'a1'!AD20</f>
        <v>49233.986634829569</v>
      </c>
      <c r="Q19" s="4">
        <v>212160</v>
      </c>
      <c r="R19" s="4">
        <v>230241</v>
      </c>
      <c r="S19" s="4">
        <f>(Q19+R19)*1000000/'a1'!AJ20</f>
        <v>61817.747885604447</v>
      </c>
      <c r="T19" s="4">
        <v>356246</v>
      </c>
      <c r="U19" s="4">
        <v>393622</v>
      </c>
      <c r="V19" s="4">
        <f>(T19+U19)*1000000/'a1'!AP20</f>
        <v>70146.429788182228</v>
      </c>
      <c r="W19" s="4">
        <v>38573</v>
      </c>
      <c r="X19" s="4">
        <v>29440</v>
      </c>
      <c r="Y19" s="4">
        <f>(W19+X19)*1000000/'a1'!AV20</f>
        <v>60855.31908040135</v>
      </c>
      <c r="Z19" s="4">
        <v>49455</v>
      </c>
      <c r="AA19" s="4">
        <v>30906</v>
      </c>
      <c r="AB19" s="4">
        <f>(Z19+AA19)*1000000/'a1'!BB20</f>
        <v>79810.308868805238</v>
      </c>
      <c r="AC19" s="4">
        <v>212788</v>
      </c>
      <c r="AD19" s="4">
        <v>121524</v>
      </c>
      <c r="AE19" s="4">
        <f>(AC19+AD19)*1000000/'a1'!BH20</f>
        <v>125337.60833084641</v>
      </c>
      <c r="AF19" s="4">
        <v>134657</v>
      </c>
      <c r="AG19" s="4">
        <v>98060</v>
      </c>
      <c r="AH19" s="4">
        <f>(AF19+AG19)*1000000/'a1'!BN20</f>
        <v>65227.542567181983</v>
      </c>
    </row>
    <row r="20" spans="1:34" ht="21.75" customHeight="1">
      <c r="A20" s="1">
        <v>1994</v>
      </c>
      <c r="B20" s="4">
        <v>1113832</v>
      </c>
      <c r="C20" s="4">
        <v>985483</v>
      </c>
      <c r="D20" s="4">
        <f>(B20+C20)*1000000/'a1'!F21</f>
        <v>72388.517462514559</v>
      </c>
      <c r="E20" s="4">
        <v>23607</v>
      </c>
      <c r="F20" s="4">
        <v>13905</v>
      </c>
      <c r="G20" s="4">
        <f>(E20+F20)*1000000/'a1'!L21</f>
        <v>65298.90367750224</v>
      </c>
      <c r="H20" s="4">
        <v>3119</v>
      </c>
      <c r="I20" s="4">
        <v>2881</v>
      </c>
      <c r="J20" s="4">
        <f>(H20+I20)*1000000/'a1'!R21</f>
        <v>44965.039681647519</v>
      </c>
      <c r="K20" s="4">
        <v>29823</v>
      </c>
      <c r="L20" s="4">
        <v>23784</v>
      </c>
      <c r="M20" s="4">
        <f>(K20+L20)*1000000/'a1'!X21</f>
        <v>57836.527413199896</v>
      </c>
      <c r="N20" s="4">
        <v>21675</v>
      </c>
      <c r="O20" s="4">
        <v>15370</v>
      </c>
      <c r="P20" s="4">
        <f>(N20+O20)*1000000/'a1'!AD21</f>
        <v>49381.152649013246</v>
      </c>
      <c r="Q20" s="4">
        <v>214006</v>
      </c>
      <c r="R20" s="4">
        <v>235313</v>
      </c>
      <c r="S20" s="4">
        <f>(Q20+R20)*1000000/'a1'!AJ21</f>
        <v>62471.332599132722</v>
      </c>
      <c r="T20" s="4">
        <v>357785</v>
      </c>
      <c r="U20" s="4">
        <v>401170</v>
      </c>
      <c r="V20" s="4">
        <f>(T20+U20)*1000000/'a1'!AP21</f>
        <v>70149.25207590322</v>
      </c>
      <c r="W20" s="4">
        <v>38479</v>
      </c>
      <c r="X20" s="4">
        <v>29818</v>
      </c>
      <c r="Y20" s="4">
        <f>(W20+X20)*1000000/'a1'!AV21</f>
        <v>60804.109576845345</v>
      </c>
      <c r="Z20" s="4">
        <v>50003</v>
      </c>
      <c r="AA20" s="4">
        <v>30972</v>
      </c>
      <c r="AB20" s="4">
        <f>(Z20+AA20)*1000000/'a1'!BB21</f>
        <v>80207.017804521704</v>
      </c>
      <c r="AC20" s="4">
        <v>218235</v>
      </c>
      <c r="AD20" s="4">
        <v>125142</v>
      </c>
      <c r="AE20" s="4">
        <f>(AC20+AD20)*1000000/'a1'!BH21</f>
        <v>127148.12897549661</v>
      </c>
      <c r="AF20" s="4">
        <v>138345</v>
      </c>
      <c r="AG20" s="4">
        <v>104050</v>
      </c>
      <c r="AH20" s="4">
        <f>(AF20+AG20)*1000000/'a1'!BN21</f>
        <v>65938.534986364539</v>
      </c>
    </row>
    <row r="21" spans="1:34" ht="21.75" customHeight="1">
      <c r="A21" s="1">
        <v>1995</v>
      </c>
      <c r="B21" s="4">
        <v>1126841</v>
      </c>
      <c r="C21" s="4">
        <v>1001272</v>
      </c>
      <c r="D21" s="4">
        <f>(B21+C21)*1000000/'a1'!F22</f>
        <v>72626.11471156661</v>
      </c>
      <c r="E21" s="4">
        <v>24676</v>
      </c>
      <c r="F21" s="4">
        <v>14051</v>
      </c>
      <c r="G21" s="4">
        <f>(E21+F21)*1000000/'a1'!L22</f>
        <v>68253.797605556596</v>
      </c>
      <c r="H21" s="4">
        <v>3268</v>
      </c>
      <c r="I21" s="4">
        <v>2932</v>
      </c>
      <c r="J21" s="4">
        <f>(H21+I21)*1000000/'a1'!R22</f>
        <v>46125.80441171</v>
      </c>
      <c r="K21" s="4">
        <v>29428</v>
      </c>
      <c r="L21" s="4">
        <v>24244</v>
      </c>
      <c r="M21" s="4">
        <f>(K21+L21)*1000000/'a1'!X22</f>
        <v>57828.729043658146</v>
      </c>
      <c r="N21" s="4">
        <v>21919</v>
      </c>
      <c r="O21" s="4">
        <v>15546</v>
      </c>
      <c r="P21" s="4">
        <f>(N21+O21)*1000000/'a1'!AD22</f>
        <v>49890.604213635386</v>
      </c>
      <c r="Q21" s="4">
        <v>215108</v>
      </c>
      <c r="R21" s="4">
        <v>237187</v>
      </c>
      <c r="S21" s="4">
        <f>(Q21+R21)*1000000/'a1'!AJ22</f>
        <v>62651.513965707374</v>
      </c>
      <c r="T21" s="4">
        <v>360346</v>
      </c>
      <c r="U21" s="4">
        <v>405960</v>
      </c>
      <c r="V21" s="4">
        <f>(T21+U21)*1000000/'a1'!AP22</f>
        <v>69981.522575234107</v>
      </c>
      <c r="W21" s="4">
        <v>38619</v>
      </c>
      <c r="X21" s="4">
        <v>30002</v>
      </c>
      <c r="Y21" s="4">
        <f>(W21+X21)*1000000/'a1'!AV22</f>
        <v>60772.262321215072</v>
      </c>
      <c r="Z21" s="4">
        <v>50506</v>
      </c>
      <c r="AA21" s="4">
        <v>31070</v>
      </c>
      <c r="AB21" s="4">
        <f>(Z21+AA21)*1000000/'a1'!BB22</f>
        <v>80434.870492325383</v>
      </c>
      <c r="AC21" s="4">
        <v>223617</v>
      </c>
      <c r="AD21" s="4">
        <v>127728</v>
      </c>
      <c r="AE21" s="4">
        <f>(AC21+AD21)*1000000/'a1'!BH22</f>
        <v>128485.11932080194</v>
      </c>
      <c r="AF21" s="4">
        <v>141102</v>
      </c>
      <c r="AG21" s="4">
        <v>109366</v>
      </c>
      <c r="AH21" s="4">
        <f>(AF21+AG21)*1000000/'a1'!BN22</f>
        <v>66307.159176044835</v>
      </c>
    </row>
    <row r="22" spans="1:34" ht="21.75" customHeight="1">
      <c r="A22" s="1">
        <v>1996</v>
      </c>
      <c r="B22" s="4">
        <v>1140401</v>
      </c>
      <c r="C22" s="4">
        <v>1020174</v>
      </c>
      <c r="D22" s="4">
        <f>(B22+C22)*1000000/'a1'!F23</f>
        <v>72967.210170489125</v>
      </c>
      <c r="E22" s="4">
        <v>24859</v>
      </c>
      <c r="F22" s="4">
        <v>14203</v>
      </c>
      <c r="G22" s="4">
        <f>(E22+F22)*1000000/'a1'!L23</f>
        <v>69791.208830476433</v>
      </c>
      <c r="H22" s="4">
        <v>3447</v>
      </c>
      <c r="I22" s="4">
        <v>2978</v>
      </c>
      <c r="J22" s="4">
        <f>(H22+I22)*1000000/'a1'!R23</f>
        <v>47334.183015684743</v>
      </c>
      <c r="K22" s="4">
        <v>28904</v>
      </c>
      <c r="L22" s="4">
        <v>24700</v>
      </c>
      <c r="M22" s="4">
        <f>(K22+L22)*1000000/'a1'!X23</f>
        <v>57556.583240902495</v>
      </c>
      <c r="N22" s="4">
        <v>22253</v>
      </c>
      <c r="O22" s="4">
        <v>15795</v>
      </c>
      <c r="P22" s="4">
        <f>(N22+O22)*1000000/'a1'!AD23</f>
        <v>50577.71964246784</v>
      </c>
      <c r="Q22" s="4">
        <v>216374</v>
      </c>
      <c r="R22" s="4">
        <v>240166</v>
      </c>
      <c r="S22" s="4">
        <f>(Q22+R22)*1000000/'a1'!AJ23</f>
        <v>62997.997625742435</v>
      </c>
      <c r="T22" s="4">
        <v>365031</v>
      </c>
      <c r="U22" s="4">
        <v>412323</v>
      </c>
      <c r="V22" s="4">
        <f>(T22+U22)*1000000/'a1'!AP23</f>
        <v>70139.926335184922</v>
      </c>
      <c r="W22" s="4">
        <v>38954</v>
      </c>
      <c r="X22" s="4">
        <v>30221</v>
      </c>
      <c r="Y22" s="4">
        <f>(W22+X22)*1000000/'a1'!AV23</f>
        <v>60990.340293917456</v>
      </c>
      <c r="Z22" s="4">
        <v>51741</v>
      </c>
      <c r="AA22" s="4">
        <v>31307</v>
      </c>
      <c r="AB22" s="4">
        <f>(Z22+AA22)*1000000/'a1'!BB23</f>
        <v>81503.908454332661</v>
      </c>
      <c r="AC22" s="4">
        <v>228287</v>
      </c>
      <c r="AD22" s="4">
        <v>130876</v>
      </c>
      <c r="AE22" s="4">
        <f>(AC22+AD22)*1000000/'a1'!BH23</f>
        <v>129421.90518436414</v>
      </c>
      <c r="AF22" s="4">
        <v>142835</v>
      </c>
      <c r="AG22" s="4">
        <v>114340</v>
      </c>
      <c r="AH22" s="4">
        <f>(AF22+AG22)*1000000/'a1'!BN23</f>
        <v>66379.441847427559</v>
      </c>
    </row>
    <row r="23" spans="1:34" ht="21.75" customHeight="1">
      <c r="A23" s="1">
        <v>1997</v>
      </c>
      <c r="B23" s="4">
        <v>1167026</v>
      </c>
      <c r="C23" s="4">
        <v>1043806</v>
      </c>
      <c r="D23" s="4">
        <f>(B23+C23)*1000000/'a1'!F24</f>
        <v>73926.163450829248</v>
      </c>
      <c r="E23" s="4">
        <v>25299</v>
      </c>
      <c r="F23" s="4">
        <v>14423</v>
      </c>
      <c r="G23" s="4">
        <f>(E23+F23)*1000000/'a1'!L24</f>
        <v>72102.390404257676</v>
      </c>
      <c r="H23" s="4">
        <v>3443</v>
      </c>
      <c r="I23" s="4">
        <v>3038</v>
      </c>
      <c r="J23" s="4">
        <f>(H23+I23)*1000000/'a1'!R24</f>
        <v>47621.146992909366</v>
      </c>
      <c r="K23" s="4">
        <v>29065</v>
      </c>
      <c r="L23" s="4">
        <v>25199</v>
      </c>
      <c r="M23" s="4">
        <f>(K23+L23)*1000000/'a1'!X24</f>
        <v>58198.073363206</v>
      </c>
      <c r="N23" s="4">
        <v>22197</v>
      </c>
      <c r="O23" s="4">
        <v>16125</v>
      </c>
      <c r="P23" s="4">
        <f>(N23+O23)*1000000/'a1'!AD24</f>
        <v>50925.501421241686</v>
      </c>
      <c r="Q23" s="4">
        <v>217631</v>
      </c>
      <c r="R23" s="4">
        <v>242743</v>
      </c>
      <c r="S23" s="4">
        <f>(Q23+R23)*1000000/'a1'!AJ24</f>
        <v>63285.033385290291</v>
      </c>
      <c r="T23" s="4">
        <v>371669</v>
      </c>
      <c r="U23" s="4">
        <v>420812</v>
      </c>
      <c r="V23" s="4">
        <f>(T23+U23)*1000000/'a1'!AP24</f>
        <v>70582.974123438646</v>
      </c>
      <c r="W23" s="4">
        <v>39968</v>
      </c>
      <c r="X23" s="4">
        <v>30476</v>
      </c>
      <c r="Y23" s="4">
        <f>(W23+X23)*1000000/'a1'!AV24</f>
        <v>62003.577061739525</v>
      </c>
      <c r="Z23" s="4">
        <v>54867</v>
      </c>
      <c r="AA23" s="4">
        <v>31646</v>
      </c>
      <c r="AB23" s="4">
        <f>(Z23+AA23)*1000000/'a1'!BB24</f>
        <v>84991.482480631734</v>
      </c>
      <c r="AC23" s="4">
        <v>239167</v>
      </c>
      <c r="AD23" s="4">
        <v>136079</v>
      </c>
      <c r="AE23" s="4">
        <f>(AC23+AD23)*1000000/'a1'!BH24</f>
        <v>132602.881850898</v>
      </c>
      <c r="AF23" s="4">
        <v>146263</v>
      </c>
      <c r="AG23" s="4">
        <v>119942</v>
      </c>
      <c r="AH23" s="4">
        <f>(AF23+AG23)*1000000/'a1'!BN24</f>
        <v>67417.855975168815</v>
      </c>
    </row>
    <row r="24" spans="1:34" ht="21.75" customHeight="1">
      <c r="A24" s="1">
        <v>1998</v>
      </c>
      <c r="B24" s="4">
        <v>1193437</v>
      </c>
      <c r="C24" s="4">
        <v>1066389</v>
      </c>
      <c r="D24" s="4">
        <f>(B24+C24)*1000000/'a1'!F25</f>
        <v>74939.91163638822</v>
      </c>
      <c r="E24" s="4">
        <v>25620</v>
      </c>
      <c r="F24" s="4">
        <v>14635</v>
      </c>
      <c r="G24" s="4">
        <f>(E24+F24)*1000000/'a1'!L25</f>
        <v>74567.976244945283</v>
      </c>
      <c r="H24" s="4">
        <v>3449</v>
      </c>
      <c r="I24" s="4">
        <v>3094</v>
      </c>
      <c r="J24" s="4">
        <f>(H24+I24)*1000000/'a1'!R25</f>
        <v>48179.729610320755</v>
      </c>
      <c r="K24" s="4">
        <v>29788</v>
      </c>
      <c r="L24" s="4">
        <v>25545</v>
      </c>
      <c r="M24" s="4">
        <f>(K24+L24)*1000000/'a1'!X25</f>
        <v>59380.620624230018</v>
      </c>
      <c r="N24" s="4">
        <v>22549</v>
      </c>
      <c r="O24" s="4">
        <v>16407</v>
      </c>
      <c r="P24" s="4">
        <f>(N24+O24)*1000000/'a1'!AD25</f>
        <v>51904.654044475239</v>
      </c>
      <c r="Q24" s="4">
        <v>220285</v>
      </c>
      <c r="R24" s="4">
        <v>245272</v>
      </c>
      <c r="S24" s="4">
        <f>(Q24+R24)*1000000/'a1'!AJ25</f>
        <v>63810.464320200219</v>
      </c>
      <c r="T24" s="4">
        <v>378325</v>
      </c>
      <c r="U24" s="4">
        <v>428897</v>
      </c>
      <c r="V24" s="4">
        <f>(T24+U24)*1000000/'a1'!AP25</f>
        <v>71021.382290766036</v>
      </c>
      <c r="W24" s="4">
        <v>40890</v>
      </c>
      <c r="X24" s="4">
        <v>30831</v>
      </c>
      <c r="Y24" s="4">
        <f>(W24+X24)*1000000/'a1'!AV25</f>
        <v>63052.038305425369</v>
      </c>
      <c r="Z24" s="4">
        <v>56371</v>
      </c>
      <c r="AA24" s="4">
        <v>32038</v>
      </c>
      <c r="AB24" s="4">
        <f>(Z24+AA24)*1000000/'a1'!BB25</f>
        <v>86902.80065897858</v>
      </c>
      <c r="AC24" s="4">
        <v>251285</v>
      </c>
      <c r="AD24" s="4">
        <v>141894</v>
      </c>
      <c r="AE24" s="4">
        <f>(AC24+AD24)*1000000/'a1'!BH25</f>
        <v>135622.64536233395</v>
      </c>
      <c r="AF24" s="4">
        <v>147594</v>
      </c>
      <c r="AG24" s="4">
        <v>124354</v>
      </c>
      <c r="AH24" s="4">
        <f>(AF24+AG24)*1000000/'a1'!BN25</f>
        <v>68275.240998686204</v>
      </c>
    </row>
    <row r="25" spans="1:34" ht="21.75" customHeight="1">
      <c r="A25" s="1">
        <v>1999</v>
      </c>
      <c r="B25" s="4">
        <v>1221100</v>
      </c>
      <c r="C25" s="4">
        <v>1089901</v>
      </c>
      <c r="D25" s="4">
        <f>(B25+C25)*1000000/'a1'!F26</f>
        <v>76016.554036562797</v>
      </c>
      <c r="E25" s="4">
        <v>26891</v>
      </c>
      <c r="F25" s="4">
        <v>14846</v>
      </c>
      <c r="G25" s="4">
        <f>(E25+F25)*1000000/'a1'!L26</f>
        <v>78257.510842275587</v>
      </c>
      <c r="H25" s="4">
        <v>3474</v>
      </c>
      <c r="I25" s="4">
        <v>3170</v>
      </c>
      <c r="J25" s="4">
        <f>(H25+I25)*1000000/'a1'!R26</f>
        <v>48752.210506233445</v>
      </c>
      <c r="K25" s="4">
        <v>31161</v>
      </c>
      <c r="L25" s="4">
        <v>26077</v>
      </c>
      <c r="M25" s="4">
        <f>(K25+L25)*1000000/'a1'!X26</f>
        <v>61296.830958765626</v>
      </c>
      <c r="N25" s="4">
        <v>23693</v>
      </c>
      <c r="O25" s="4">
        <v>16712</v>
      </c>
      <c r="P25" s="4">
        <f>(N25+O25)*1000000/'a1'!AD26</f>
        <v>53830.197401815349</v>
      </c>
      <c r="Q25" s="4">
        <v>223390</v>
      </c>
      <c r="R25" s="4">
        <v>248018</v>
      </c>
      <c r="S25" s="4">
        <f>(Q25+R25)*1000000/'a1'!AJ26</f>
        <v>64371.419793124638</v>
      </c>
      <c r="T25" s="4">
        <v>386142</v>
      </c>
      <c r="U25" s="4">
        <v>439306</v>
      </c>
      <c r="V25" s="4">
        <f>(T25+U25)*1000000/'a1'!AP26</f>
        <v>71748.395598725707</v>
      </c>
      <c r="W25" s="4">
        <v>41824</v>
      </c>
      <c r="X25" s="4">
        <v>31151</v>
      </c>
      <c r="Y25" s="4">
        <f>(W25+X25)*1000000/'a1'!AV26</f>
        <v>63875.992605352716</v>
      </c>
      <c r="Z25" s="4">
        <v>57630</v>
      </c>
      <c r="AA25" s="4">
        <v>32399</v>
      </c>
      <c r="AB25" s="4">
        <f>(Z25+AA25)*1000000/'a1'!BB26</f>
        <v>88740.138232313868</v>
      </c>
      <c r="AC25" s="4">
        <v>260191</v>
      </c>
      <c r="AD25" s="4">
        <v>147080</v>
      </c>
      <c r="AE25" s="4">
        <f>(AC25+AD25)*1000000/'a1'!BH26</f>
        <v>137932.09721840272</v>
      </c>
      <c r="AF25" s="4">
        <v>149828</v>
      </c>
      <c r="AG25" s="4">
        <v>127608</v>
      </c>
      <c r="AH25" s="4">
        <f>(AF25+AG25)*1000000/'a1'!BN26</f>
        <v>69162.319653485407</v>
      </c>
    </row>
    <row r="26" spans="1:34" ht="21.75" customHeight="1">
      <c r="A26" s="1">
        <v>2000</v>
      </c>
      <c r="B26" s="4">
        <v>1250100</v>
      </c>
      <c r="C26" s="4">
        <v>1115537</v>
      </c>
      <c r="D26" s="4">
        <f>(B26+C26)*1000000/'a1'!F27</f>
        <v>77092.413965709799</v>
      </c>
      <c r="E26" s="4">
        <v>27448</v>
      </c>
      <c r="F26" s="4">
        <v>15083</v>
      </c>
      <c r="G26" s="4">
        <f>(E26+F26)*1000000/'a1'!L27</f>
        <v>80556.323702662674</v>
      </c>
      <c r="H26" s="4">
        <v>3504</v>
      </c>
      <c r="I26" s="4">
        <v>3279</v>
      </c>
      <c r="J26" s="4">
        <f>(H26+I26)*1000000/'a1'!R27</f>
        <v>49703.231479446033</v>
      </c>
      <c r="K26" s="4">
        <v>31655</v>
      </c>
      <c r="L26" s="4">
        <v>26761</v>
      </c>
      <c r="M26" s="4">
        <f>(K26+L26)*1000000/'a1'!X27</f>
        <v>62555.885978147846</v>
      </c>
      <c r="N26" s="4">
        <v>24479</v>
      </c>
      <c r="O26" s="4">
        <v>17196</v>
      </c>
      <c r="P26" s="4">
        <f>(N26+O26)*1000000/'a1'!AD27</f>
        <v>55528.389097115723</v>
      </c>
      <c r="Q26" s="4">
        <v>226790</v>
      </c>
      <c r="R26" s="4">
        <v>250722</v>
      </c>
      <c r="S26" s="4">
        <f>(Q26+R26)*1000000/'a1'!AJ27</f>
        <v>64906.236292725072</v>
      </c>
      <c r="T26" s="4">
        <v>392295</v>
      </c>
      <c r="U26" s="4">
        <v>451378</v>
      </c>
      <c r="V26" s="4">
        <f>(T26+U26)*1000000/'a1'!AP27</f>
        <v>72211.936877369299</v>
      </c>
      <c r="W26" s="4">
        <v>42181</v>
      </c>
      <c r="X26" s="4">
        <v>31474</v>
      </c>
      <c r="Y26" s="4">
        <f>(W26+X26)*1000000/'a1'!AV27</f>
        <v>64197.825702314884</v>
      </c>
      <c r="Z26" s="4">
        <v>58836</v>
      </c>
      <c r="AA26" s="4">
        <v>32741</v>
      </c>
      <c r="AB26" s="4">
        <f>(Z26+AA26)*1000000/'a1'!BB27</f>
        <v>90889.421526154634</v>
      </c>
      <c r="AC26" s="4">
        <v>274386</v>
      </c>
      <c r="AD26" s="4">
        <v>152337</v>
      </c>
      <c r="AE26" s="4">
        <f>(AC26+AD26)*1000000/'a1'!BH27</f>
        <v>142042.23556503266</v>
      </c>
      <c r="AF26" s="4">
        <v>151757</v>
      </c>
      <c r="AG26" s="4">
        <v>130926</v>
      </c>
      <c r="AH26" s="4">
        <f>(AF26+AG26)*1000000/'a1'!BN27</f>
        <v>69984.378210698575</v>
      </c>
    </row>
    <row r="27" spans="1:34" ht="21.75" customHeight="1">
      <c r="A27" s="1">
        <v>2001</v>
      </c>
      <c r="B27" s="4">
        <v>1280402</v>
      </c>
      <c r="C27" s="4">
        <v>1146909</v>
      </c>
      <c r="D27" s="4">
        <f>(B27+C27)*1000000/'a1'!F28</f>
        <v>78248.367632910726</v>
      </c>
      <c r="E27" s="4">
        <v>27838</v>
      </c>
      <c r="F27" s="4">
        <v>15399</v>
      </c>
      <c r="G27" s="4">
        <f>(E27+F27)*1000000/'a1'!L28</f>
        <v>82822.203407362569</v>
      </c>
      <c r="H27" s="4">
        <v>3545</v>
      </c>
      <c r="I27" s="4">
        <v>3389</v>
      </c>
      <c r="J27" s="4">
        <f>(H27+I27)*1000000/'a1'!R28</f>
        <v>50737.204112245272</v>
      </c>
      <c r="K27" s="4">
        <v>32226</v>
      </c>
      <c r="L27" s="4">
        <v>27493</v>
      </c>
      <c r="M27" s="4">
        <f>(K27+L27)*1000000/'a1'!X28</f>
        <v>64042.441160290022</v>
      </c>
      <c r="N27" s="4">
        <v>24339</v>
      </c>
      <c r="O27" s="4">
        <v>17792</v>
      </c>
      <c r="P27" s="4">
        <f>(N27+O27)*1000000/'a1'!AD28</f>
        <v>56188.226758724442</v>
      </c>
      <c r="Q27" s="4">
        <v>229448</v>
      </c>
      <c r="R27" s="4">
        <v>255160</v>
      </c>
      <c r="S27" s="4">
        <f>(Q27+R27)*1000000/'a1'!AJ28</f>
        <v>65519.309016597908</v>
      </c>
      <c r="T27" s="4">
        <v>397820</v>
      </c>
      <c r="U27" s="4">
        <v>465558</v>
      </c>
      <c r="V27" s="4">
        <f>(T27+U27)*1000000/'a1'!AP28</f>
        <v>72568.811426390879</v>
      </c>
      <c r="W27" s="4">
        <v>42576</v>
      </c>
      <c r="X27" s="4">
        <v>31972</v>
      </c>
      <c r="Y27" s="4">
        <f>(W27+X27)*1000000/'a1'!AV28</f>
        <v>64742.715706283379</v>
      </c>
      <c r="Z27" s="4">
        <v>59736</v>
      </c>
      <c r="AA27" s="4">
        <v>33087</v>
      </c>
      <c r="AB27" s="4">
        <f>(Z27+AA27)*1000000/'a1'!BB28</f>
        <v>92800.820603875676</v>
      </c>
      <c r="AC27" s="4">
        <v>290938</v>
      </c>
      <c r="AD27" s="4">
        <v>158580</v>
      </c>
      <c r="AE27" s="4">
        <f>(AC27+AD27)*1000000/'a1'!BH28</f>
        <v>146993.34616053713</v>
      </c>
      <c r="AF27" s="4">
        <v>154536</v>
      </c>
      <c r="AG27" s="4">
        <v>134733</v>
      </c>
      <c r="AH27" s="4">
        <f>(AF27+AG27)*1000000/'a1'!BN28</f>
        <v>70953.505878636148</v>
      </c>
    </row>
    <row r="28" spans="1:34" ht="21.75" customHeight="1">
      <c r="A28" s="1">
        <v>2002</v>
      </c>
      <c r="B28" s="4">
        <v>1300809</v>
      </c>
      <c r="C28" s="4">
        <v>1186239</v>
      </c>
      <c r="D28" s="4">
        <f>(B28+C28)*1000000/'a1'!F29</f>
        <v>79310.378476363185</v>
      </c>
      <c r="E28" s="4">
        <v>28013</v>
      </c>
      <c r="F28" s="4">
        <v>15830</v>
      </c>
      <c r="G28" s="4">
        <f>(E28+F28)*1000000/'a1'!L29</f>
        <v>84397.372002548684</v>
      </c>
      <c r="H28" s="4">
        <v>3591</v>
      </c>
      <c r="I28" s="4">
        <v>3509</v>
      </c>
      <c r="J28" s="4">
        <f>(H28+I28)*1000000/'a1'!R29</f>
        <v>51871.767146906692</v>
      </c>
      <c r="K28" s="4">
        <v>32813</v>
      </c>
      <c r="L28" s="4">
        <v>28292</v>
      </c>
      <c r="M28" s="4">
        <f>(K28+L28)*1000000/'a1'!X29</f>
        <v>65342.109062134085</v>
      </c>
      <c r="N28" s="4">
        <v>24244</v>
      </c>
      <c r="O28" s="4">
        <v>18509</v>
      </c>
      <c r="P28" s="4">
        <f>(N28+O28)*1000000/'a1'!AD29</f>
        <v>57051.238425416246</v>
      </c>
      <c r="Q28" s="4">
        <v>232310</v>
      </c>
      <c r="R28" s="4">
        <v>262372</v>
      </c>
      <c r="S28" s="4">
        <f>(Q28+R28)*1000000/'a1'!AJ29</f>
        <v>66476.13155308245</v>
      </c>
      <c r="T28" s="4">
        <v>401307</v>
      </c>
      <c r="U28" s="4">
        <v>481622</v>
      </c>
      <c r="V28" s="4">
        <f>(T28+U28)*1000000/'a1'!AP29</f>
        <v>73009.771775261659</v>
      </c>
      <c r="W28" s="4">
        <v>42781</v>
      </c>
      <c r="X28" s="4">
        <v>32551</v>
      </c>
      <c r="Y28" s="4">
        <f>(W28+X28)*1000000/'a1'!AV29</f>
        <v>65130.257055806665</v>
      </c>
      <c r="Z28" s="4">
        <v>59914</v>
      </c>
      <c r="AA28" s="4">
        <v>33515</v>
      </c>
      <c r="AB28" s="4">
        <f>(Z28+AA28)*1000000/'a1'!BB29</f>
        <v>93727.42813116964</v>
      </c>
      <c r="AC28" s="4">
        <v>302326</v>
      </c>
      <c r="AD28" s="4">
        <v>166493</v>
      </c>
      <c r="AE28" s="4">
        <f>(AC28+AD28)*1000000/'a1'!BH29</f>
        <v>149865.64424591034</v>
      </c>
      <c r="AF28" s="4">
        <v>155888</v>
      </c>
      <c r="AG28" s="4">
        <v>139591</v>
      </c>
      <c r="AH28" s="4">
        <f>(AF28+AG28)*1000000/'a1'!BN29</f>
        <v>72065.218902379682</v>
      </c>
    </row>
    <row r="29" spans="1:34" ht="21.75" customHeight="1">
      <c r="A29" s="1">
        <v>2003</v>
      </c>
      <c r="B29" s="4">
        <v>1326343</v>
      </c>
      <c r="C29" s="4">
        <v>1227343</v>
      </c>
      <c r="D29" s="4">
        <f>(B29+C29)*1000000/'a1'!F30</f>
        <v>80706.524916699927</v>
      </c>
      <c r="E29" s="4">
        <v>28278</v>
      </c>
      <c r="F29" s="4">
        <v>16305</v>
      </c>
      <c r="G29" s="4">
        <f>(E29+F29)*1000000/'a1'!L30</f>
        <v>85993.692677140294</v>
      </c>
      <c r="H29" s="4">
        <v>3657</v>
      </c>
      <c r="I29" s="4">
        <v>3642</v>
      </c>
      <c r="J29" s="4">
        <f>(H29+I29)*1000000/'a1'!R30</f>
        <v>53191.566888450019</v>
      </c>
      <c r="K29" s="4">
        <v>33125</v>
      </c>
      <c r="L29" s="4">
        <v>29241</v>
      </c>
      <c r="M29" s="4">
        <f>(K29+L29)*1000000/'a1'!X30</f>
        <v>66511.246955238268</v>
      </c>
      <c r="N29" s="4">
        <v>24367</v>
      </c>
      <c r="O29" s="4">
        <v>19275</v>
      </c>
      <c r="P29" s="4">
        <f>(N29+O29)*1000000/'a1'!AD30</f>
        <v>58233.280048676737</v>
      </c>
      <c r="Q29" s="4">
        <v>235169</v>
      </c>
      <c r="R29" s="4">
        <v>270935</v>
      </c>
      <c r="S29" s="4">
        <f>(Q29+R29)*1000000/'a1'!AJ30</f>
        <v>67611.329704357398</v>
      </c>
      <c r="T29" s="4">
        <v>407317</v>
      </c>
      <c r="U29" s="4">
        <v>497751</v>
      </c>
      <c r="V29" s="4">
        <f>(T29+U29)*1000000/'a1'!AP30</f>
        <v>73920.768443806228</v>
      </c>
      <c r="W29" s="4">
        <v>42928</v>
      </c>
      <c r="X29" s="4">
        <v>33232</v>
      </c>
      <c r="Y29" s="4">
        <f>(W29+X29)*1000000/'a1'!AV30</f>
        <v>65456.095598902648</v>
      </c>
      <c r="Z29" s="4">
        <v>60488</v>
      </c>
      <c r="AA29" s="4">
        <v>34031</v>
      </c>
      <c r="AB29" s="4">
        <f>(Z29+AA29)*1000000/'a1'!BB30</f>
        <v>94857.54658375743</v>
      </c>
      <c r="AC29" s="4">
        <v>315361</v>
      </c>
      <c r="AD29" s="4">
        <v>173672</v>
      </c>
      <c r="AE29" s="4">
        <f>(AC29+AD29)*1000000/'a1'!BH30</f>
        <v>153646.16388069568</v>
      </c>
      <c r="AF29" s="4">
        <v>158202</v>
      </c>
      <c r="AG29" s="4">
        <v>145124</v>
      </c>
      <c r="AH29" s="4">
        <f>(AF29+AG29)*1000000/'a1'!BN30</f>
        <v>73552.530021675891</v>
      </c>
    </row>
    <row r="30" spans="1:34" ht="21.75" customHeight="1">
      <c r="A30" s="1">
        <v>2004</v>
      </c>
      <c r="B30" s="4">
        <v>1362484</v>
      </c>
      <c r="C30" s="4">
        <v>1273983</v>
      </c>
      <c r="D30" s="4">
        <f>(B30+C30)*1000000/'a1'!F31</f>
        <v>82549.523132378585</v>
      </c>
      <c r="E30" s="4">
        <v>28844</v>
      </c>
      <c r="F30" s="4">
        <v>16891</v>
      </c>
      <c r="G30" s="4">
        <f>(E30+F30)*1000000/'a1'!L31</f>
        <v>88393.55085600751</v>
      </c>
      <c r="H30" s="4">
        <v>3670</v>
      </c>
      <c r="I30" s="4">
        <v>3806</v>
      </c>
      <c r="J30" s="4">
        <f>(H30+I30)*1000000/'a1'!R31</f>
        <v>54299.431294078342</v>
      </c>
      <c r="K30" s="4">
        <v>33313</v>
      </c>
      <c r="L30" s="4">
        <v>30302</v>
      </c>
      <c r="M30" s="4">
        <f>(K30+L30)*1000000/'a1'!X31</f>
        <v>67703.477605649998</v>
      </c>
      <c r="N30" s="4">
        <v>24631</v>
      </c>
      <c r="O30" s="4">
        <v>20094</v>
      </c>
      <c r="P30" s="4">
        <f>(N30+O30)*1000000/'a1'!AD31</f>
        <v>59680.441094837523</v>
      </c>
      <c r="Q30" s="4">
        <v>239916</v>
      </c>
      <c r="R30" s="4">
        <v>281709</v>
      </c>
      <c r="S30" s="4">
        <f>(Q30+R30)*1000000/'a1'!AJ31</f>
        <v>69224.386943653575</v>
      </c>
      <c r="T30" s="4">
        <v>415428</v>
      </c>
      <c r="U30" s="4">
        <v>514630</v>
      </c>
      <c r="V30" s="4">
        <f>(T30+U30)*1000000/'a1'!AP31</f>
        <v>75064.801904234904</v>
      </c>
      <c r="W30" s="4">
        <v>43392</v>
      </c>
      <c r="X30" s="4">
        <v>34081</v>
      </c>
      <c r="Y30" s="4">
        <f>(W30+X30)*1000000/'a1'!AV31</f>
        <v>66034.33447861149</v>
      </c>
      <c r="Z30" s="4">
        <v>61012</v>
      </c>
      <c r="AA30" s="4">
        <v>34644</v>
      </c>
      <c r="AB30" s="4">
        <f>(Z30+AA30)*1000000/'a1'!BB31</f>
        <v>95913.816338317396</v>
      </c>
      <c r="AC30" s="4">
        <v>331940</v>
      </c>
      <c r="AD30" s="4">
        <v>181090</v>
      </c>
      <c r="AE30" s="4">
        <f>(AC30+AD30)*1000000/'a1'!BH31</f>
        <v>158421.46105453116</v>
      </c>
      <c r="AF30" s="4">
        <v>162569</v>
      </c>
      <c r="AG30" s="4">
        <v>152376</v>
      </c>
      <c r="AH30" s="4">
        <f>(AF30+AG30)*1000000/'a1'!BN31</f>
        <v>75798.727177289533</v>
      </c>
    </row>
    <row r="31" spans="1:34" ht="21.75" customHeight="1">
      <c r="A31" s="1">
        <v>2005</v>
      </c>
      <c r="B31" s="4">
        <v>1414150</v>
      </c>
      <c r="C31" s="4">
        <v>1322965</v>
      </c>
      <c r="D31" s="4">
        <f>(B31+C31)*1000000/'a1'!F32</f>
        <v>84891.88323784199</v>
      </c>
      <c r="E31" s="4">
        <v>29645</v>
      </c>
      <c r="F31" s="4">
        <v>17467</v>
      </c>
      <c r="G31" s="4">
        <f>(E31+F31)*1000000/'a1'!L32</f>
        <v>91601.450472959172</v>
      </c>
      <c r="H31" s="4">
        <v>3748</v>
      </c>
      <c r="I31" s="4">
        <v>3952</v>
      </c>
      <c r="J31" s="4">
        <f>(H31+I31)*1000000/'a1'!R32</f>
        <v>55771.236527987021</v>
      </c>
      <c r="K31" s="4">
        <v>33479</v>
      </c>
      <c r="L31" s="4">
        <v>31395</v>
      </c>
      <c r="M31" s="4">
        <f>(K31+L31)*1000000/'a1'!X32</f>
        <v>69169.494796348008</v>
      </c>
      <c r="N31" s="4">
        <v>25177</v>
      </c>
      <c r="O31" s="4">
        <v>20875</v>
      </c>
      <c r="P31" s="4">
        <f>(N31+O31)*1000000/'a1'!AD32</f>
        <v>61563.223553694705</v>
      </c>
      <c r="Q31" s="4">
        <v>244438</v>
      </c>
      <c r="R31" s="4">
        <v>292073</v>
      </c>
      <c r="S31" s="4">
        <f>(Q31+R31)*1000000/'a1'!AJ32</f>
        <v>70768.686507346079</v>
      </c>
      <c r="T31" s="4">
        <v>426224</v>
      </c>
      <c r="U31" s="4">
        <v>531645</v>
      </c>
      <c r="V31" s="4">
        <f>(T31+U31)*1000000/'a1'!AP32</f>
        <v>76458.31454207738</v>
      </c>
      <c r="W31" s="4">
        <v>43810</v>
      </c>
      <c r="X31" s="4">
        <v>35016</v>
      </c>
      <c r="Y31" s="4">
        <f>(W31+X31)*1000000/'a1'!AV32</f>
        <v>66898.300596794012</v>
      </c>
      <c r="Z31" s="4">
        <v>62639</v>
      </c>
      <c r="AA31" s="4">
        <v>35360</v>
      </c>
      <c r="AB31" s="4">
        <f>(Z31+AA31)*1000000/'a1'!BB32</f>
        <v>98637.877532779821</v>
      </c>
      <c r="AC31" s="4">
        <v>357812</v>
      </c>
      <c r="AD31" s="4">
        <v>190049</v>
      </c>
      <c r="AE31" s="4">
        <f>(AC31+AD31)*1000000/'a1'!BH32</f>
        <v>164936.99795101091</v>
      </c>
      <c r="AF31" s="4">
        <v>168791</v>
      </c>
      <c r="AG31" s="4">
        <v>160582</v>
      </c>
      <c r="AH31" s="4">
        <f>(AF31+AG31)*1000000/'a1'!BN32</f>
        <v>78501.317042617273</v>
      </c>
    </row>
    <row r="32" spans="1:34" ht="21.75" customHeight="1">
      <c r="A32" s="1">
        <v>2006</v>
      </c>
      <c r="B32" s="4">
        <v>1473538</v>
      </c>
      <c r="C32" s="4">
        <v>1373117</v>
      </c>
      <c r="D32" s="4">
        <f>(B32+C32)*1000000/'a1'!F33</f>
        <v>87399.780875365614</v>
      </c>
      <c r="E32" s="4">
        <v>29977</v>
      </c>
      <c r="F32" s="4">
        <v>18020</v>
      </c>
      <c r="G32" s="4">
        <f>(E32+F32)*1000000/'a1'!L33</f>
        <v>94004.120771508708</v>
      </c>
      <c r="H32" s="4">
        <v>3895</v>
      </c>
      <c r="I32" s="4">
        <v>4084</v>
      </c>
      <c r="J32" s="4">
        <f>(H32+I32)*1000000/'a1'!R33</f>
        <v>57875.457875457876</v>
      </c>
      <c r="K32" s="4">
        <v>33536</v>
      </c>
      <c r="L32" s="4">
        <v>32508</v>
      </c>
      <c r="M32" s="4">
        <f>(K32+L32)*1000000/'a1'!X33</f>
        <v>70419.216329785922</v>
      </c>
      <c r="N32" s="4">
        <v>26417</v>
      </c>
      <c r="O32" s="4">
        <v>21634</v>
      </c>
      <c r="P32" s="4">
        <f>(N32+O32)*1000000/'a1'!AD33</f>
        <v>64445.305783594347</v>
      </c>
      <c r="Q32" s="4">
        <v>248616</v>
      </c>
      <c r="R32" s="4">
        <v>302020</v>
      </c>
      <c r="S32" s="4">
        <f>(Q32+R32)*1000000/'a1'!AJ33</f>
        <v>72149.523452499794</v>
      </c>
      <c r="T32" s="4">
        <v>438541</v>
      </c>
      <c r="U32" s="4">
        <v>548259</v>
      </c>
      <c r="V32" s="4">
        <f>(T32+U32)*1000000/'a1'!AP33</f>
        <v>77936.647015069073</v>
      </c>
      <c r="W32" s="4">
        <v>44810</v>
      </c>
      <c r="X32" s="4">
        <v>36035</v>
      </c>
      <c r="Y32" s="4">
        <f>(W32+X32)*1000000/'a1'!AV33</f>
        <v>68308.711948384662</v>
      </c>
      <c r="Z32" s="4">
        <v>64945</v>
      </c>
      <c r="AA32" s="4">
        <v>36170</v>
      </c>
      <c r="AB32" s="4">
        <f t="shared" ref="AB32:AB40" si="0">AB31*POWER(AB31/AB26, 1/5)</f>
        <v>100265.10074021577</v>
      </c>
      <c r="AC32" s="4">
        <v>386520</v>
      </c>
      <c r="AD32" s="4">
        <v>199578</v>
      </c>
      <c r="AE32" s="4">
        <f>(AC32+AD32)*1000000/'a1'!BH33</f>
        <v>171305.51263079225</v>
      </c>
      <c r="AF32" s="4">
        <v>177011</v>
      </c>
      <c r="AG32" s="4">
        <v>170106</v>
      </c>
      <c r="AH32" s="4">
        <f>(AF32+AG32)*1000000/'a1'!BN33</f>
        <v>81834.579652313187</v>
      </c>
    </row>
    <row r="33" spans="1:34" ht="21.75" customHeight="1">
      <c r="A33" s="1">
        <v>2007</v>
      </c>
      <c r="B33" s="4">
        <v>1530373</v>
      </c>
      <c r="C33" s="4">
        <v>1426650</v>
      </c>
      <c r="D33" s="4">
        <f>(B33+C33)*1000000/'a1'!F34</f>
        <v>89912.109999754321</v>
      </c>
      <c r="E33" s="4">
        <v>29882</v>
      </c>
      <c r="F33" s="4">
        <v>18639</v>
      </c>
      <c r="G33" s="4">
        <f>(E33+F33)*1000000/'a1'!L34</f>
        <v>95318.826258891757</v>
      </c>
      <c r="H33" s="4">
        <v>4057</v>
      </c>
      <c r="I33" s="4">
        <v>4217</v>
      </c>
      <c r="J33" s="4">
        <f>(H33+I33)*1000000/'a1'!R34</f>
        <v>60077.983749754938</v>
      </c>
      <c r="K33" s="4">
        <v>33644</v>
      </c>
      <c r="L33" s="4">
        <v>33600</v>
      </c>
      <c r="M33" s="4">
        <f>(K33+L33)*1000000/'a1'!X34</f>
        <v>71913.255784854846</v>
      </c>
      <c r="N33" s="4">
        <v>27939</v>
      </c>
      <c r="O33" s="4">
        <v>22498</v>
      </c>
      <c r="P33" s="4">
        <f>(N33+O33)*1000000/'a1'!AD34</f>
        <v>67663.705868069388</v>
      </c>
      <c r="Q33" s="4">
        <v>254645</v>
      </c>
      <c r="R33" s="4">
        <v>312609</v>
      </c>
      <c r="S33" s="4">
        <f>(Q33+R33)*1000000/'a1'!AJ34</f>
        <v>73738.914217256388</v>
      </c>
      <c r="T33" s="4">
        <v>448645</v>
      </c>
      <c r="U33" s="4">
        <v>565717</v>
      </c>
      <c r="V33" s="4">
        <f>(T33+U33)*1000000/'a1'!AP34</f>
        <v>79469.328069651077</v>
      </c>
      <c r="W33" s="4">
        <v>46078</v>
      </c>
      <c r="X33" s="4">
        <v>37194</v>
      </c>
      <c r="Y33" s="4">
        <f>(W33+X33)*1000000/'a1'!AV34</f>
        <v>70013.772043256657</v>
      </c>
      <c r="Z33" s="4">
        <v>67369</v>
      </c>
      <c r="AA33" s="4">
        <v>37332</v>
      </c>
      <c r="AB33" s="4">
        <f t="shared" si="0"/>
        <v>101828.51025069428</v>
      </c>
      <c r="AC33" s="4">
        <v>413149</v>
      </c>
      <c r="AD33" s="4">
        <v>209843</v>
      </c>
      <c r="AE33" s="4">
        <f>(AC33+AD33)*1000000/'a1'!BH34</f>
        <v>177286.99604528246</v>
      </c>
      <c r="AF33" s="4">
        <v>184603</v>
      </c>
      <c r="AG33" s="4">
        <v>180121</v>
      </c>
      <c r="AH33" s="4">
        <f>(AF33+AG33)*1000000/'a1'!BN34</f>
        <v>84997.674195313521</v>
      </c>
    </row>
    <row r="34" spans="1:34" ht="21.75" customHeight="1">
      <c r="A34" s="1">
        <v>2008</v>
      </c>
      <c r="B34" s="4">
        <v>1588133</v>
      </c>
      <c r="C34" s="4">
        <v>1475802</v>
      </c>
      <c r="D34" s="4">
        <f>(B34+C34)*1000000/'a1'!F35</f>
        <v>92160.137169919311</v>
      </c>
      <c r="E34" s="4">
        <v>30300</v>
      </c>
      <c r="F34" s="4">
        <v>19281</v>
      </c>
      <c r="G34" s="4">
        <f>(E34+F34)*1000000/'a1'!L35</f>
        <v>96924.403227099188</v>
      </c>
      <c r="H34" s="4">
        <v>4185</v>
      </c>
      <c r="I34" s="4">
        <v>4350</v>
      </c>
      <c r="J34" s="4">
        <f>(H34+I34)*1000000/'a1'!R35</f>
        <v>61507.307370787814</v>
      </c>
      <c r="K34" s="4">
        <v>33312</v>
      </c>
      <c r="L34" s="4">
        <v>34600</v>
      </c>
      <c r="M34" s="4">
        <f>(K34+L34)*1000000/'a1'!X35</f>
        <v>72566.021808701043</v>
      </c>
      <c r="N34" s="4">
        <v>29178</v>
      </c>
      <c r="O34" s="4">
        <v>23333</v>
      </c>
      <c r="P34" s="4">
        <f>(N34+O34)*1000000/'a1'!AD35</f>
        <v>70309.497827556886</v>
      </c>
      <c r="Q34" s="4">
        <v>261342</v>
      </c>
      <c r="R34" s="4">
        <v>322360</v>
      </c>
      <c r="S34" s="4">
        <f>(Q34+R34)*1000000/'a1'!AJ35</f>
        <v>75204.75413012736</v>
      </c>
      <c r="T34" s="4">
        <v>457097</v>
      </c>
      <c r="U34" s="4">
        <v>581446</v>
      </c>
      <c r="V34" s="4">
        <f>(T34+U34)*1000000/'a1'!AP35</f>
        <v>80615.790648256851</v>
      </c>
      <c r="W34" s="4">
        <v>47846</v>
      </c>
      <c r="X34" s="4">
        <v>38389</v>
      </c>
      <c r="Y34" s="4">
        <f>(W34+X34)*1000000/'a1'!AV35</f>
        <v>71996.052677717162</v>
      </c>
      <c r="Z34" s="4">
        <v>71265</v>
      </c>
      <c r="AA34" s="4">
        <v>38598</v>
      </c>
      <c r="AB34" s="4">
        <f t="shared" si="0"/>
        <v>103530.88538610763</v>
      </c>
      <c r="AC34" s="4">
        <v>439128</v>
      </c>
      <c r="AD34" s="4">
        <v>218371</v>
      </c>
      <c r="AE34" s="4">
        <f>(AC34+AD34)*1000000/'a1'!BH35</f>
        <v>182854.22672011858</v>
      </c>
      <c r="AF34" s="4">
        <v>193207</v>
      </c>
      <c r="AG34" s="4">
        <v>190048</v>
      </c>
      <c r="AH34" s="4">
        <f>(AF34+AG34)*1000000/'a1'!BN35</f>
        <v>88116.508622314926</v>
      </c>
    </row>
    <row r="35" spans="1:34" ht="21.75" customHeight="1">
      <c r="A35" s="1">
        <v>2009</v>
      </c>
      <c r="B35" s="4">
        <v>1606729</v>
      </c>
      <c r="C35" s="4">
        <v>1518251</v>
      </c>
      <c r="D35" s="4">
        <f>(B35+C35)*1000000/'a1'!F36</f>
        <v>92926.339332111384</v>
      </c>
      <c r="E35" s="4">
        <v>30508</v>
      </c>
      <c r="F35" s="4">
        <v>19946</v>
      </c>
      <c r="G35" s="4">
        <f>(E35+F35)*1000000/'a1'!L36</f>
        <v>97641.123296737744</v>
      </c>
      <c r="H35" s="4">
        <v>4280</v>
      </c>
      <c r="I35" s="4">
        <v>4498</v>
      </c>
      <c r="J35" s="4">
        <f>(H35+I35)*1000000/'a1'!R36</f>
        <v>62740.781507980188</v>
      </c>
      <c r="K35" s="4">
        <v>33859</v>
      </c>
      <c r="L35" s="4">
        <v>35498</v>
      </c>
      <c r="M35" s="4">
        <f>(K35+L35)*1000000/'a1'!X36</f>
        <v>73926.074990886744</v>
      </c>
      <c r="N35" s="4">
        <v>29607</v>
      </c>
      <c r="O35" s="4">
        <v>24123</v>
      </c>
      <c r="P35" s="4">
        <f>(N35+O35)*1000000/'a1'!AD36</f>
        <v>71644.394189510291</v>
      </c>
      <c r="Q35" s="4">
        <v>264659</v>
      </c>
      <c r="R35" s="4">
        <v>331510</v>
      </c>
      <c r="S35" s="4">
        <f>(Q35+R35)*1000000/'a1'!AJ36</f>
        <v>76008.274393683925</v>
      </c>
      <c r="T35" s="4">
        <v>458226</v>
      </c>
      <c r="U35" s="4">
        <v>595168</v>
      </c>
      <c r="V35" s="4">
        <f>(T35+U35)*1000000/'a1'!AP36</f>
        <v>81044.727419578572</v>
      </c>
      <c r="W35" s="4">
        <v>48932</v>
      </c>
      <c r="X35" s="4">
        <v>39588</v>
      </c>
      <c r="Y35" s="4">
        <f>(W35+X35)*1000000/'a1'!AV36</f>
        <v>73242.433945700323</v>
      </c>
      <c r="Z35" s="4">
        <v>74892</v>
      </c>
      <c r="AA35" s="4">
        <v>39681</v>
      </c>
      <c r="AB35" s="4">
        <f t="shared" si="0"/>
        <v>105358.48962392281</v>
      </c>
      <c r="AC35" s="4">
        <v>443224</v>
      </c>
      <c r="AD35" s="4">
        <v>224789</v>
      </c>
      <c r="AE35" s="4">
        <f>(AC35+AD35)*1000000/'a1'!BH36</f>
        <v>181570.07218085331</v>
      </c>
      <c r="AF35" s="4">
        <v>197440</v>
      </c>
      <c r="AG35" s="4">
        <v>198203</v>
      </c>
      <c r="AH35" s="4">
        <f>(AF35+AG35)*1000000/'a1'!BN36</f>
        <v>89701.154856202411</v>
      </c>
    </row>
    <row r="36" spans="1:34" ht="21.75" customHeight="1">
      <c r="A36" s="1">
        <v>2010</v>
      </c>
      <c r="B36" s="4">
        <v>1652028</v>
      </c>
      <c r="C36" s="4">
        <v>1566408</v>
      </c>
      <c r="D36" s="4">
        <f>(B36+C36)*1000000/'a1'!F37</f>
        <v>94645.201212023763</v>
      </c>
      <c r="E36" s="4">
        <v>31342</v>
      </c>
      <c r="F36" s="4">
        <v>20745</v>
      </c>
      <c r="G36" s="4">
        <f>(E36+F36)*1000000/'a1'!L37</f>
        <v>99788.877564313792</v>
      </c>
      <c r="H36" s="4">
        <v>4304</v>
      </c>
      <c r="I36" s="4">
        <v>4653</v>
      </c>
      <c r="J36" s="4">
        <f>(H36+I36)*1000000/'a1'!R37</f>
        <v>63220.824686966218</v>
      </c>
      <c r="K36" s="4">
        <v>35077</v>
      </c>
      <c r="L36" s="4">
        <v>36563</v>
      </c>
      <c r="M36" s="4">
        <f>(K36+L36)*1000000/'a1'!X37</f>
        <v>76045.062325318737</v>
      </c>
      <c r="N36" s="4">
        <v>30143</v>
      </c>
      <c r="O36" s="4">
        <v>24928</v>
      </c>
      <c r="P36" s="4">
        <f>(N36+O36)*1000000/'a1'!AD37</f>
        <v>73131.184897562431</v>
      </c>
      <c r="Q36" s="4">
        <v>268896</v>
      </c>
      <c r="R36" s="4">
        <v>342186</v>
      </c>
      <c r="S36" s="4">
        <f>(Q36+R36)*1000000/'a1'!AJ37</f>
        <v>77065.691893360941</v>
      </c>
      <c r="T36" s="4">
        <v>466859</v>
      </c>
      <c r="U36" s="4">
        <v>610603</v>
      </c>
      <c r="V36" s="4">
        <f>(T36+U36)*1000000/'a1'!AP37</f>
        <v>82029.450486838163</v>
      </c>
      <c r="W36" s="4">
        <v>51403</v>
      </c>
      <c r="X36" s="4">
        <v>40879</v>
      </c>
      <c r="Y36" s="4">
        <f>(W36+X36)*1000000/'a1'!AV37</f>
        <v>75583.366777784147</v>
      </c>
      <c r="Z36" s="4">
        <v>80032</v>
      </c>
      <c r="AA36" s="4">
        <v>40916</v>
      </c>
      <c r="AB36" s="4">
        <f t="shared" si="0"/>
        <v>107356.21935830406</v>
      </c>
      <c r="AC36" s="4">
        <v>458779</v>
      </c>
      <c r="AD36" s="4">
        <v>233514</v>
      </c>
      <c r="AE36" s="4">
        <f>(AC36+AD36)*1000000/'a1'!BH37</f>
        <v>185473.39864484902</v>
      </c>
      <c r="AF36" s="4">
        <v>203895</v>
      </c>
      <c r="AG36" s="4">
        <v>205917</v>
      </c>
      <c r="AH36" s="4">
        <f>(AF36+AG36)*1000000/'a1'!BN37</f>
        <v>91764.212736266898</v>
      </c>
    </row>
    <row r="37" spans="1:34" ht="21.75" customHeight="1">
      <c r="A37" s="1">
        <v>2011</v>
      </c>
      <c r="B37" s="4">
        <v>1707104</v>
      </c>
      <c r="C37" s="4">
        <v>1613951</v>
      </c>
      <c r="D37" s="4">
        <f>(B37+C37)*1000000/'a1'!F38</f>
        <v>96703.149832366515</v>
      </c>
      <c r="E37" s="4">
        <v>33338</v>
      </c>
      <c r="F37" s="4">
        <v>21543</v>
      </c>
      <c r="G37" s="4">
        <f>(E37+F37)*1000000/'a1'!L38</f>
        <v>104527.87136906541</v>
      </c>
      <c r="H37" s="4">
        <v>4404</v>
      </c>
      <c r="I37" s="4">
        <v>4808</v>
      </c>
      <c r="J37" s="4">
        <f>(H37+I37)*1000000/'a1'!R38</f>
        <v>63955.345117260724</v>
      </c>
      <c r="K37" s="4">
        <v>35720</v>
      </c>
      <c r="L37" s="4">
        <v>37628</v>
      </c>
      <c r="M37" s="4">
        <f>(K37+L37)*1000000/'a1'!X38</f>
        <v>77660.569060498543</v>
      </c>
      <c r="N37" s="4">
        <v>30987</v>
      </c>
      <c r="O37" s="4">
        <v>25671</v>
      </c>
      <c r="P37" s="4">
        <f>(N37+O37)*1000000/'a1'!AD38</f>
        <v>74991.065874286927</v>
      </c>
      <c r="Q37" s="4">
        <v>275381</v>
      </c>
      <c r="R37" s="4">
        <v>352506</v>
      </c>
      <c r="S37" s="4">
        <f>(Q37+R37)*1000000/'a1'!AJ38</f>
        <v>78410.835830110591</v>
      </c>
      <c r="T37" s="4">
        <v>475147</v>
      </c>
      <c r="U37" s="4">
        <v>626470</v>
      </c>
      <c r="V37" s="4">
        <f>(T37+U37)*1000000/'a1'!AP38</f>
        <v>83056.006750533648</v>
      </c>
      <c r="W37" s="4">
        <v>53389</v>
      </c>
      <c r="X37" s="4">
        <v>42170</v>
      </c>
      <c r="Y37" s="4">
        <f>(W37+X37)*1000000/'a1'!AV38</f>
        <v>77455.484515225398</v>
      </c>
      <c r="Z37" s="4">
        <v>85659</v>
      </c>
      <c r="AA37" s="4">
        <v>42528</v>
      </c>
      <c r="AB37" s="4">
        <f t="shared" si="0"/>
        <v>109190.26176036241</v>
      </c>
      <c r="AC37" s="4">
        <v>481855</v>
      </c>
      <c r="AD37" s="4">
        <v>241068</v>
      </c>
      <c r="AE37" s="4">
        <f>(AC37+AD37)*1000000/'a1'!BH38</f>
        <v>190735.24263025267</v>
      </c>
      <c r="AF37" s="4">
        <v>209538</v>
      </c>
      <c r="AG37" s="4">
        <v>213886</v>
      </c>
      <c r="AH37" s="4">
        <f>(AF37+AG37)*1000000/'a1'!BN38</f>
        <v>94112.229028709713</v>
      </c>
    </row>
    <row r="38" spans="1:34" ht="21.75" customHeight="1">
      <c r="A38" s="1">
        <v>2012</v>
      </c>
      <c r="B38" s="4">
        <v>1767553</v>
      </c>
      <c r="C38" s="4">
        <v>1665965</v>
      </c>
      <c r="D38" s="4">
        <f>(B38+C38)*1000000/'a1'!F39</f>
        <v>98802.076780853851</v>
      </c>
      <c r="E38" s="4">
        <v>36429</v>
      </c>
      <c r="F38" s="4">
        <v>22390</v>
      </c>
      <c r="G38" s="4">
        <f>(E38+F38)*1000000/'a1'!L39</f>
        <v>111633.24761100409</v>
      </c>
      <c r="H38" s="4">
        <v>4377</v>
      </c>
      <c r="I38" s="4">
        <v>4959</v>
      </c>
      <c r="J38" s="4">
        <f>(H38+I38)*1000000/'a1'!R39</f>
        <v>64271.404869922</v>
      </c>
      <c r="K38" s="4">
        <v>35373</v>
      </c>
      <c r="L38" s="4">
        <v>38725</v>
      </c>
      <c r="M38" s="4">
        <f>(K38+L38)*1000000/'a1'!X39</f>
        <v>78424.275137987061</v>
      </c>
      <c r="N38" s="4">
        <v>30908</v>
      </c>
      <c r="O38" s="4">
        <v>26395</v>
      </c>
      <c r="P38" s="4">
        <f>(N38+O38)*1000000/'a1'!AD39</f>
        <v>75713.893102336573</v>
      </c>
      <c r="Q38" s="4">
        <v>283142</v>
      </c>
      <c r="R38" s="4">
        <v>362625</v>
      </c>
      <c r="S38" s="4">
        <f>(Q38+R38)*1000000/'a1'!AJ39</f>
        <v>79874.524537995399</v>
      </c>
      <c r="T38" s="4">
        <v>482296</v>
      </c>
      <c r="U38" s="4">
        <v>643810</v>
      </c>
      <c r="V38" s="4">
        <f>(T38+U38)*1000000/'a1'!AP39</f>
        <v>83977.861164402289</v>
      </c>
      <c r="W38" s="4">
        <v>55525</v>
      </c>
      <c r="X38" s="4">
        <v>43695</v>
      </c>
      <c r="Y38" s="4">
        <f>(W38+X38)*1000000/'a1'!AV39</f>
        <v>79350.227046255372</v>
      </c>
      <c r="Z38" s="4">
        <v>91405</v>
      </c>
      <c r="AA38" s="4">
        <v>44605</v>
      </c>
      <c r="AB38" s="4">
        <f t="shared" si="0"/>
        <v>111068.45472338556</v>
      </c>
      <c r="AC38" s="4">
        <v>510135</v>
      </c>
      <c r="AD38" s="4">
        <v>250464</v>
      </c>
      <c r="AE38" s="4">
        <f>(AC38+AD38)*1000000/'a1'!BH39</f>
        <v>195599.54450911289</v>
      </c>
      <c r="AF38" s="4">
        <v>216126</v>
      </c>
      <c r="AG38" s="4">
        <v>222483</v>
      </c>
      <c r="AH38" s="4">
        <f>(AF38+AG38)*1000000/'a1'!BN39</f>
        <v>96555.083919307493</v>
      </c>
    </row>
    <row r="39" spans="1:34" ht="21.75" customHeight="1">
      <c r="A39" s="1">
        <v>2013</v>
      </c>
      <c r="B39" s="4">
        <v>1817792</v>
      </c>
      <c r="C39" s="4">
        <v>1716540</v>
      </c>
      <c r="D39" s="4">
        <f>(B39+C39)*1000000/'a1'!F40</f>
        <v>100534.25781269667</v>
      </c>
      <c r="E39" s="4">
        <v>40252</v>
      </c>
      <c r="F39" s="4">
        <v>23146</v>
      </c>
      <c r="G39" s="4">
        <f>(E39+F39)*1000000/'a1'!L40</f>
        <v>120068.10386786789</v>
      </c>
      <c r="H39" s="4">
        <v>4404</v>
      </c>
      <c r="I39" s="4">
        <v>5106</v>
      </c>
      <c r="J39" s="4">
        <f>(H39+I39)*1000000/'a1'!R40</f>
        <v>65387.339195962624</v>
      </c>
      <c r="K39" s="4">
        <v>35072</v>
      </c>
      <c r="L39" s="4">
        <v>39805</v>
      </c>
      <c r="M39" s="4">
        <f>(K39+L39)*1000000/'a1'!X40</f>
        <v>79403.727076928626</v>
      </c>
      <c r="N39" s="4">
        <v>30416</v>
      </c>
      <c r="O39" s="4">
        <v>26996</v>
      </c>
      <c r="P39" s="4">
        <f>(N39+O39)*1000000/'a1'!AD40</f>
        <v>75970.137008778402</v>
      </c>
      <c r="Q39" s="4">
        <v>287398</v>
      </c>
      <c r="R39" s="4">
        <v>371471</v>
      </c>
      <c r="S39" s="4">
        <f>(Q39+R39)*1000000/'a1'!AJ40</f>
        <v>80795.623562726119</v>
      </c>
      <c r="T39" s="4">
        <v>480212</v>
      </c>
      <c r="U39" s="4">
        <v>660086</v>
      </c>
      <c r="V39" s="4">
        <f>(T39+U39)*1000000/'a1'!AP40</f>
        <v>84148.598878725155</v>
      </c>
      <c r="W39" s="4">
        <v>56953</v>
      </c>
      <c r="X39" s="4">
        <v>45338</v>
      </c>
      <c r="Y39" s="4">
        <f>(W39+X39)*1000000/'a1'!AV40</f>
        <v>80840.594874745322</v>
      </c>
      <c r="Z39" s="4">
        <v>97865</v>
      </c>
      <c r="AA39" s="4">
        <v>46710</v>
      </c>
      <c r="AB39" s="4">
        <f t="shared" si="0"/>
        <v>113014.71588142078</v>
      </c>
      <c r="AC39" s="4">
        <v>544284</v>
      </c>
      <c r="AD39" s="4">
        <v>260970</v>
      </c>
      <c r="AE39" s="4">
        <f>(AC39+AD39)*1000000/'a1'!BH40</f>
        <v>200924.30961228101</v>
      </c>
      <c r="AF39" s="4">
        <v>218775</v>
      </c>
      <c r="AG39" s="4">
        <v>230962</v>
      </c>
      <c r="AH39" s="4">
        <f>(AF39+AG39)*1000000/'a1'!BN40</f>
        <v>98139.988875327952</v>
      </c>
    </row>
    <row r="40" spans="1:34" ht="21.75" customHeight="1">
      <c r="A40" s="1">
        <v>2014</v>
      </c>
      <c r="B40" s="4">
        <v>1863104</v>
      </c>
      <c r="C40" s="4">
        <v>1767308</v>
      </c>
      <c r="D40" s="4">
        <f>(B40+C40)*1000000/'a1'!F41</f>
        <v>102139.51529693426</v>
      </c>
      <c r="E40" s="4">
        <v>44141</v>
      </c>
      <c r="F40" s="4">
        <v>23747</v>
      </c>
      <c r="G40" s="4">
        <f>(E40+F40)*1000000/'a1'!L41</f>
        <v>128315.9663484347</v>
      </c>
      <c r="H40" s="4">
        <v>4389</v>
      </c>
      <c r="I40" s="4">
        <v>5219</v>
      </c>
      <c r="J40" s="4">
        <f>(H40+I40)*1000000/'a1'!R41</f>
        <v>65735.280031745599</v>
      </c>
      <c r="K40" s="4">
        <v>34765</v>
      </c>
      <c r="L40" s="4">
        <v>40588</v>
      </c>
      <c r="M40" s="4">
        <f>(K40+L40)*1000000/'a1'!X41</f>
        <v>79959.719308521875</v>
      </c>
      <c r="N40" s="4">
        <v>29699</v>
      </c>
      <c r="O40" s="4">
        <v>27566</v>
      </c>
      <c r="P40" s="4">
        <f>(N40+O40)*1000000/'a1'!AD41</f>
        <v>75890.100161944822</v>
      </c>
      <c r="Q40" s="4">
        <v>288587</v>
      </c>
      <c r="R40" s="4">
        <v>379948</v>
      </c>
      <c r="S40" s="4">
        <f>(Q40+R40)*1000000/'a1'!AJ41</f>
        <v>81380.932295461229</v>
      </c>
      <c r="T40" s="4">
        <v>480617</v>
      </c>
      <c r="U40" s="4">
        <v>675781</v>
      </c>
      <c r="V40" s="4">
        <f>(T40+U40)*1000000/'a1'!AP41</f>
        <v>84546.312545388704</v>
      </c>
      <c r="W40" s="4">
        <v>59633</v>
      </c>
      <c r="X40" s="4">
        <v>46886</v>
      </c>
      <c r="Y40" s="4">
        <f>(W40+X40)*1000000/'a1'!AV41</f>
        <v>83202.238326816339</v>
      </c>
      <c r="Z40" s="4">
        <v>102969</v>
      </c>
      <c r="AA40" s="4">
        <v>48715</v>
      </c>
      <c r="AB40" s="4">
        <f t="shared" si="0"/>
        <v>115013.28593771084</v>
      </c>
      <c r="AC40" s="4">
        <v>573183</v>
      </c>
      <c r="AD40" s="4">
        <v>272627</v>
      </c>
      <c r="AE40" s="4">
        <f>(AC40+AD40)*1000000/'a1'!BH41</f>
        <v>205249.00282632641</v>
      </c>
      <c r="AF40" s="4">
        <v>222713</v>
      </c>
      <c r="AG40" s="4">
        <v>240139</v>
      </c>
      <c r="AH40" s="4">
        <f>(AF40+AG40)*1000000/'a1'!BN41</f>
        <v>99786.672818193285</v>
      </c>
    </row>
    <row r="41" spans="1:34" ht="21.75" customHeight="1"/>
    <row r="42" spans="1:34" ht="21.75" customHeight="1">
      <c r="B42" s="1" t="s">
        <v>352</v>
      </c>
      <c r="Q42" s="1" t="s">
        <v>352</v>
      </c>
    </row>
    <row r="43" spans="1:34" s="5" customFormat="1" ht="21.75" customHeight="1">
      <c r="A43" s="5" t="s">
        <v>1095</v>
      </c>
      <c r="B43" s="5">
        <f t="shared" ref="B43:AH43" si="1">(POWER(B40/B7, 1/33)-1)*100</f>
        <v>2.2613192199161025</v>
      </c>
      <c r="C43" s="5">
        <f t="shared" si="1"/>
        <v>3.1469487322536738</v>
      </c>
      <c r="D43" s="5">
        <f t="shared" si="1"/>
        <v>1.5490862248454196</v>
      </c>
      <c r="E43" s="5">
        <f t="shared" si="1"/>
        <v>2.7025289168622013</v>
      </c>
      <c r="F43" s="5">
        <f t="shared" si="1"/>
        <v>3.0602931170404357</v>
      </c>
      <c r="G43" s="5">
        <f t="shared" si="1"/>
        <v>3.0842869300735876</v>
      </c>
      <c r="H43" s="5">
        <f t="shared" si="1"/>
        <v>1.9149637360748262</v>
      </c>
      <c r="I43" s="5">
        <f t="shared" si="1"/>
        <v>3.1291344857998338</v>
      </c>
      <c r="J43" s="5">
        <f t="shared" si="1"/>
        <v>1.9927813957834495</v>
      </c>
      <c r="K43" s="5">
        <f t="shared" si="1"/>
        <v>1.341566021952878</v>
      </c>
      <c r="L43" s="5">
        <f t="shared" si="1"/>
        <v>3.0068898481291795</v>
      </c>
      <c r="M43" s="5">
        <f t="shared" si="1"/>
        <v>1.8225103798645836</v>
      </c>
      <c r="N43" s="5">
        <f t="shared" si="1"/>
        <v>1.0773240706668075</v>
      </c>
      <c r="O43" s="5">
        <f t="shared" si="1"/>
        <v>3.117605593341044</v>
      </c>
      <c r="P43" s="5">
        <f t="shared" si="1"/>
        <v>1.6875375492975797</v>
      </c>
      <c r="Q43" s="5">
        <f t="shared" si="1"/>
        <v>1.4737769990780913</v>
      </c>
      <c r="R43" s="5">
        <f t="shared" si="1"/>
        <v>2.7643059165180839</v>
      </c>
      <c r="S43" s="5">
        <f t="shared" si="1"/>
        <v>1.4384817872405087</v>
      </c>
      <c r="T43" s="5">
        <f t="shared" si="1"/>
        <v>1.7495918944036903</v>
      </c>
      <c r="U43" s="5">
        <f t="shared" si="1"/>
        <v>3.0467776568624538</v>
      </c>
      <c r="V43" s="5">
        <f t="shared" si="1"/>
        <v>1.0830406595995878</v>
      </c>
      <c r="W43" s="5">
        <f t="shared" si="1"/>
        <v>1.533436164809876</v>
      </c>
      <c r="X43" s="5">
        <f t="shared" si="1"/>
        <v>2.3097411119112232</v>
      </c>
      <c r="Y43" s="5">
        <f t="shared" si="1"/>
        <v>1.1980944861079035</v>
      </c>
      <c r="Z43" s="5">
        <f t="shared" si="1"/>
        <v>2.7498938475972956</v>
      </c>
      <c r="AA43" s="5">
        <f t="shared" si="1"/>
        <v>2.1778597888847617</v>
      </c>
      <c r="AB43" s="5">
        <f t="shared" si="1"/>
        <v>1.6220279054658837</v>
      </c>
      <c r="AC43" s="5">
        <f t="shared" si="1"/>
        <v>3.7984166254377394</v>
      </c>
      <c r="AD43" s="5">
        <f t="shared" si="1"/>
        <v>3.452179430782043</v>
      </c>
      <c r="AE43" s="5">
        <f t="shared" si="1"/>
        <v>1.8543645242592</v>
      </c>
      <c r="AF43" s="5">
        <f t="shared" si="1"/>
        <v>2.0532296328119592</v>
      </c>
      <c r="AG43" s="5">
        <f t="shared" si="1"/>
        <v>4.4221795061196945</v>
      </c>
      <c r="AH43" s="5">
        <f t="shared" si="1"/>
        <v>1.5196051723671111</v>
      </c>
    </row>
    <row r="44" spans="1:34">
      <c r="B44" s="1" t="s">
        <v>663</v>
      </c>
    </row>
    <row r="45" spans="1:34">
      <c r="B45" s="1" t="s">
        <v>1116</v>
      </c>
      <c r="Q45" s="1" t="s">
        <v>301</v>
      </c>
    </row>
    <row r="46" spans="1:34">
      <c r="B46" s="1" t="s">
        <v>1112</v>
      </c>
    </row>
    <row r="47" spans="1:34" hidden="1">
      <c r="B47" s="1" t="s">
        <v>1023</v>
      </c>
    </row>
    <row r="48" spans="1:34">
      <c r="B48" s="1" t="s">
        <v>384</v>
      </c>
    </row>
    <row r="49" spans="2:2">
      <c r="B49" s="1" t="s">
        <v>1111</v>
      </c>
    </row>
  </sheetData>
  <phoneticPr fontId="2" type="noConversion"/>
  <pageMargins left="0.35433070866141736" right="0.35433070866141736" top="0.59055118110236227" bottom="0.59055118110236227" header="0.51181102362204722" footer="0.51181102362204722"/>
  <pageSetup scale="51" orientation="landscape" r:id="rId1"/>
  <headerFooter alignWithMargins="0"/>
  <colBreaks count="2" manualBreakCount="2">
    <brk id="16" max="1048575" man="1"/>
    <brk id="34" max="55" man="1"/>
  </colBreaks>
</worksheet>
</file>

<file path=xl/worksheets/sheet32.xml><?xml version="1.0" encoding="utf-8"?>
<worksheet xmlns="http://schemas.openxmlformats.org/spreadsheetml/2006/main" xmlns:r="http://schemas.openxmlformats.org/officeDocument/2006/relationships">
  <dimension ref="A1:BO130"/>
  <sheetViews>
    <sheetView topLeftCell="A25" workbookViewId="0">
      <selection activeCell="G14" sqref="G14"/>
    </sheetView>
  </sheetViews>
  <sheetFormatPr defaultRowHeight="12.75"/>
  <cols>
    <col min="1" max="1" width="8.875" customWidth="1"/>
    <col min="2" max="6" width="11.25" customWidth="1"/>
    <col min="7" max="7" width="9.875" customWidth="1"/>
    <col min="8" max="162" width="11.25" customWidth="1"/>
  </cols>
  <sheetData>
    <row r="1" spans="1:67">
      <c r="B1" t="s">
        <v>182</v>
      </c>
      <c r="N1" t="s">
        <v>183</v>
      </c>
      <c r="Z1" t="s">
        <v>184</v>
      </c>
      <c r="AL1" t="s">
        <v>185</v>
      </c>
      <c r="AX1" t="s">
        <v>186</v>
      </c>
      <c r="BJ1" t="s">
        <v>187</v>
      </c>
    </row>
    <row r="3" spans="1:67">
      <c r="B3" t="s">
        <v>272</v>
      </c>
      <c r="H3" t="s">
        <v>291</v>
      </c>
      <c r="N3" t="s">
        <v>292</v>
      </c>
      <c r="T3" t="s">
        <v>293</v>
      </c>
      <c r="Z3" t="s">
        <v>294</v>
      </c>
      <c r="AF3" t="s">
        <v>295</v>
      </c>
      <c r="AL3" t="s">
        <v>296</v>
      </c>
      <c r="AR3" t="s">
        <v>297</v>
      </c>
      <c r="AX3" t="s">
        <v>298</v>
      </c>
      <c r="BD3" t="s">
        <v>299</v>
      </c>
      <c r="BJ3" t="s">
        <v>300</v>
      </c>
    </row>
    <row r="4" spans="1:67">
      <c r="B4" t="s">
        <v>386</v>
      </c>
      <c r="C4" t="s">
        <v>387</v>
      </c>
      <c r="D4" t="s">
        <v>932</v>
      </c>
      <c r="E4" t="s">
        <v>388</v>
      </c>
      <c r="F4" t="s">
        <v>389</v>
      </c>
      <c r="G4" t="s">
        <v>933</v>
      </c>
      <c r="H4" t="s">
        <v>386</v>
      </c>
      <c r="I4" t="s">
        <v>387</v>
      </c>
      <c r="J4" t="s">
        <v>932</v>
      </c>
      <c r="K4" t="s">
        <v>388</v>
      </c>
      <c r="L4" t="s">
        <v>389</v>
      </c>
      <c r="M4" t="s">
        <v>933</v>
      </c>
      <c r="N4" t="s">
        <v>386</v>
      </c>
      <c r="O4" t="s">
        <v>387</v>
      </c>
      <c r="P4" t="s">
        <v>932</v>
      </c>
      <c r="Q4" t="s">
        <v>388</v>
      </c>
      <c r="R4" t="s">
        <v>389</v>
      </c>
      <c r="S4" t="s">
        <v>933</v>
      </c>
      <c r="T4" t="s">
        <v>386</v>
      </c>
      <c r="U4" t="s">
        <v>387</v>
      </c>
      <c r="V4" t="s">
        <v>932</v>
      </c>
      <c r="W4" t="s">
        <v>388</v>
      </c>
      <c r="X4" t="s">
        <v>389</v>
      </c>
      <c r="Y4" t="s">
        <v>933</v>
      </c>
      <c r="Z4" t="s">
        <v>386</v>
      </c>
      <c r="AA4" t="s">
        <v>387</v>
      </c>
      <c r="AB4" t="s">
        <v>932</v>
      </c>
      <c r="AC4" t="s">
        <v>388</v>
      </c>
      <c r="AD4" t="s">
        <v>389</v>
      </c>
      <c r="AE4" t="s">
        <v>933</v>
      </c>
      <c r="AF4" t="s">
        <v>386</v>
      </c>
      <c r="AG4" t="s">
        <v>387</v>
      </c>
      <c r="AH4" t="s">
        <v>932</v>
      </c>
      <c r="AI4" t="s">
        <v>388</v>
      </c>
      <c r="AJ4" t="s">
        <v>389</v>
      </c>
      <c r="AK4" t="s">
        <v>933</v>
      </c>
      <c r="AL4" t="s">
        <v>386</v>
      </c>
      <c r="AM4" t="s">
        <v>387</v>
      </c>
      <c r="AN4" t="s">
        <v>932</v>
      </c>
      <c r="AO4" t="s">
        <v>388</v>
      </c>
      <c r="AP4" t="s">
        <v>389</v>
      </c>
      <c r="AQ4" t="s">
        <v>933</v>
      </c>
      <c r="AR4" t="s">
        <v>386</v>
      </c>
      <c r="AS4" t="s">
        <v>387</v>
      </c>
      <c r="AT4" t="s">
        <v>932</v>
      </c>
      <c r="AU4" t="s">
        <v>388</v>
      </c>
      <c r="AV4" t="s">
        <v>389</v>
      </c>
      <c r="AW4" t="s">
        <v>933</v>
      </c>
      <c r="AX4" t="s">
        <v>386</v>
      </c>
      <c r="AY4" t="s">
        <v>387</v>
      </c>
      <c r="AZ4" t="s">
        <v>932</v>
      </c>
      <c r="BA4" t="s">
        <v>388</v>
      </c>
      <c r="BB4" t="s">
        <v>389</v>
      </c>
      <c r="BC4" t="s">
        <v>933</v>
      </c>
      <c r="BD4" t="s">
        <v>386</v>
      </c>
      <c r="BE4" t="s">
        <v>387</v>
      </c>
      <c r="BF4" t="s">
        <v>932</v>
      </c>
      <c r="BG4" t="s">
        <v>388</v>
      </c>
      <c r="BH4" t="s">
        <v>389</v>
      </c>
      <c r="BI4" t="s">
        <v>933</v>
      </c>
      <c r="BJ4" t="s">
        <v>386</v>
      </c>
      <c r="BK4" t="s">
        <v>387</v>
      </c>
      <c r="BL4" t="s">
        <v>932</v>
      </c>
      <c r="BM4" t="s">
        <v>388</v>
      </c>
      <c r="BN4" t="s">
        <v>389</v>
      </c>
      <c r="BO4" t="s">
        <v>933</v>
      </c>
    </row>
    <row r="6" spans="1:67">
      <c r="B6" t="s">
        <v>82</v>
      </c>
      <c r="C6" t="s">
        <v>83</v>
      </c>
      <c r="D6" t="s">
        <v>119</v>
      </c>
      <c r="E6" t="s">
        <v>178</v>
      </c>
      <c r="F6" t="s">
        <v>176</v>
      </c>
      <c r="G6" t="s">
        <v>177</v>
      </c>
      <c r="H6" t="s">
        <v>88</v>
      </c>
      <c r="I6" t="s">
        <v>89</v>
      </c>
      <c r="J6" t="s">
        <v>137</v>
      </c>
      <c r="K6" t="s">
        <v>179</v>
      </c>
      <c r="L6" t="s">
        <v>180</v>
      </c>
      <c r="M6" t="s">
        <v>181</v>
      </c>
      <c r="N6" t="s">
        <v>82</v>
      </c>
      <c r="O6" t="s">
        <v>83</v>
      </c>
      <c r="P6" t="s">
        <v>119</v>
      </c>
      <c r="Q6" t="s">
        <v>178</v>
      </c>
      <c r="R6" t="s">
        <v>176</v>
      </c>
      <c r="S6" t="s">
        <v>177</v>
      </c>
      <c r="T6" t="s">
        <v>88</v>
      </c>
      <c r="U6" t="s">
        <v>89</v>
      </c>
      <c r="V6" t="s">
        <v>137</v>
      </c>
      <c r="W6" t="s">
        <v>179</v>
      </c>
      <c r="X6" t="s">
        <v>180</v>
      </c>
      <c r="Y6" t="s">
        <v>181</v>
      </c>
      <c r="Z6" t="s">
        <v>82</v>
      </c>
      <c r="AA6" t="s">
        <v>83</v>
      </c>
      <c r="AB6" t="s">
        <v>119</v>
      </c>
      <c r="AC6" t="s">
        <v>178</v>
      </c>
      <c r="AD6" t="s">
        <v>176</v>
      </c>
      <c r="AE6" t="s">
        <v>177</v>
      </c>
      <c r="AF6" t="s">
        <v>88</v>
      </c>
      <c r="AG6" t="s">
        <v>89</v>
      </c>
      <c r="AH6" t="s">
        <v>137</v>
      </c>
      <c r="AI6" t="s">
        <v>179</v>
      </c>
      <c r="AJ6" t="s">
        <v>180</v>
      </c>
      <c r="AK6" t="s">
        <v>181</v>
      </c>
      <c r="AL6" t="s">
        <v>82</v>
      </c>
      <c r="AM6" t="s">
        <v>83</v>
      </c>
      <c r="AN6" t="s">
        <v>119</v>
      </c>
      <c r="AO6" t="s">
        <v>178</v>
      </c>
      <c r="AP6" t="s">
        <v>176</v>
      </c>
      <c r="AQ6" t="s">
        <v>177</v>
      </c>
      <c r="AR6" t="s">
        <v>88</v>
      </c>
      <c r="AS6" t="s">
        <v>89</v>
      </c>
      <c r="AT6" t="s">
        <v>137</v>
      </c>
      <c r="AU6" t="s">
        <v>179</v>
      </c>
      <c r="AV6" t="s">
        <v>180</v>
      </c>
      <c r="AW6" t="s">
        <v>181</v>
      </c>
      <c r="AX6" t="s">
        <v>82</v>
      </c>
      <c r="AY6" t="s">
        <v>83</v>
      </c>
      <c r="AZ6" t="s">
        <v>119</v>
      </c>
      <c r="BA6" t="s">
        <v>178</v>
      </c>
      <c r="BB6" t="s">
        <v>176</v>
      </c>
      <c r="BC6" t="s">
        <v>177</v>
      </c>
      <c r="BD6" t="s">
        <v>88</v>
      </c>
      <c r="BE6" t="s">
        <v>89</v>
      </c>
      <c r="BF6" t="s">
        <v>137</v>
      </c>
      <c r="BG6" t="s">
        <v>179</v>
      </c>
      <c r="BH6" t="s">
        <v>180</v>
      </c>
      <c r="BI6" t="s">
        <v>181</v>
      </c>
      <c r="BJ6" t="s">
        <v>82</v>
      </c>
      <c r="BK6" t="s">
        <v>83</v>
      </c>
      <c r="BL6" t="s">
        <v>119</v>
      </c>
      <c r="BM6" t="s">
        <v>178</v>
      </c>
      <c r="BN6" t="s">
        <v>176</v>
      </c>
      <c r="BO6" t="s">
        <v>177</v>
      </c>
    </row>
    <row r="8" spans="1:67">
      <c r="A8">
        <v>1971</v>
      </c>
      <c r="B8">
        <v>1285</v>
      </c>
      <c r="C8">
        <f t="shared" ref="C8:C15" si="0">C9*(C104/C105)</f>
        <v>19.406397440119534</v>
      </c>
      <c r="D8">
        <f>B8/C8*100</f>
        <v>6621.527792394244</v>
      </c>
      <c r="E8">
        <f>D8</f>
        <v>6621.527792394244</v>
      </c>
      <c r="F8">
        <f>D8</f>
        <v>6621.527792394244</v>
      </c>
      <c r="G8" t="e">
        <f>F8*1000000/'a1'!#REF!</f>
        <v>#REF!</v>
      </c>
      <c r="H8">
        <f t="shared" ref="H8:H15" si="1">H9/POWER(H$22/H$16,1/5)</f>
        <v>5.6909662469755542</v>
      </c>
      <c r="I8">
        <f t="shared" ref="I8:I15" si="2">I9*(D104/D105)</f>
        <v>15.848383512337119</v>
      </c>
      <c r="J8">
        <f>H8/I8*100</f>
        <v>35.908812040959518</v>
      </c>
      <c r="K8">
        <f>J8</f>
        <v>35.908812040959518</v>
      </c>
      <c r="L8">
        <f>J8</f>
        <v>35.908812040959518</v>
      </c>
      <c r="M8" t="e">
        <f>L8*1000000/'a1'!#REF!</f>
        <v>#REF!</v>
      </c>
      <c r="N8">
        <f t="shared" ref="N8:N15" si="3">N9/POWER(N$22/N$16,1/5)</f>
        <v>1.6493848884661169</v>
      </c>
      <c r="O8">
        <f t="shared" ref="O8:O15" si="4">O9*(E104/E105)</f>
        <v>24.60435799086758</v>
      </c>
      <c r="P8">
        <f>N8/O8*100</f>
        <v>6.7036290444088014</v>
      </c>
      <c r="Q8">
        <f>P8</f>
        <v>6.7036290444088014</v>
      </c>
      <c r="R8">
        <f>P8</f>
        <v>6.7036290444088014</v>
      </c>
      <c r="S8" t="e">
        <f>R8*1000000/'a1'!#REF!</f>
        <v>#REF!</v>
      </c>
      <c r="T8">
        <f t="shared" ref="T8:T15" si="5">T9/POWER(T$22/T$16,1/5)</f>
        <v>24.708933169232484</v>
      </c>
      <c r="U8">
        <f t="shared" ref="U8:U15" si="6">U9*(F104/F105)</f>
        <v>19.292590149270421</v>
      </c>
      <c r="V8">
        <f>T8/U8*100</f>
        <v>128.07473220575773</v>
      </c>
      <c r="W8">
        <f>V8</f>
        <v>128.07473220575773</v>
      </c>
      <c r="X8">
        <f>V8</f>
        <v>128.07473220575773</v>
      </c>
      <c r="Y8" t="e">
        <f>X8*1000000/'a1'!#REF!</f>
        <v>#REF!</v>
      </c>
      <c r="Z8">
        <f t="shared" ref="Z8:Z15" si="7">Z9/POWER(Z$22/Z$16,1/5)</f>
        <v>90.345112838847101</v>
      </c>
      <c r="AA8">
        <f t="shared" ref="AA8:AA15" si="8">AA9*(G104/G105)</f>
        <v>19.9093834155446</v>
      </c>
      <c r="AB8">
        <f>Z8/AA8*100</f>
        <v>453.78157099686251</v>
      </c>
      <c r="AC8">
        <f>AB8</f>
        <v>453.78157099686251</v>
      </c>
      <c r="AD8">
        <f>AB8</f>
        <v>453.78157099686251</v>
      </c>
      <c r="AE8" t="e">
        <f>AD8*1000000/'a1'!#REF!</f>
        <v>#REF!</v>
      </c>
      <c r="AF8">
        <f t="shared" ref="AF8:AF15" si="9">AF9/POWER(AF$22/AF$16,1/5)</f>
        <v>175.06474931802896</v>
      </c>
      <c r="AG8">
        <f t="shared" ref="AG8:AG15" si="10">AG9*(H104/H105)</f>
        <v>20.046081836840578</v>
      </c>
      <c r="AH8">
        <f>AF8/AG8*100</f>
        <v>873.31155655713189</v>
      </c>
      <c r="AI8">
        <f>AH8</f>
        <v>873.31155655713189</v>
      </c>
      <c r="AJ8">
        <f>AH8</f>
        <v>873.31155655713189</v>
      </c>
      <c r="AK8" t="e">
        <f>AJ8*1000000/'a1'!#REF!</f>
        <v>#REF!</v>
      </c>
      <c r="AL8">
        <f t="shared" ref="AL8:AL15" si="11">AL9/POWER(AL$22/AL$16,1/5)</f>
        <v>293.37027535347107</v>
      </c>
      <c r="AM8">
        <f t="shared" ref="AM8:AM15" si="12">AM9*(I104/I105)</f>
        <v>21.608161308119392</v>
      </c>
      <c r="AN8">
        <f>AL8/AM8*100</f>
        <v>1357.6827346398766</v>
      </c>
      <c r="AO8">
        <f>AN8</f>
        <v>1357.6827346398766</v>
      </c>
      <c r="AP8">
        <f>AN8</f>
        <v>1357.6827346398766</v>
      </c>
      <c r="AQ8" t="e">
        <f>AP8*1000000/'a1'!#REF!</f>
        <v>#REF!</v>
      </c>
      <c r="AR8">
        <f t="shared" ref="AR8:AR15" si="13">AR9/POWER(AR$22/AR$16,1/5)</f>
        <v>21.591743151574235</v>
      </c>
      <c r="AS8">
        <f t="shared" ref="AS8:AS15" si="14">AS9*(J104/J105)</f>
        <v>20.396500843170323</v>
      </c>
      <c r="AT8">
        <f>AR8/AS8*100</f>
        <v>105.86003607968931</v>
      </c>
      <c r="AU8">
        <f>AT8</f>
        <v>105.86003607968931</v>
      </c>
      <c r="AV8">
        <f>AT8</f>
        <v>105.86003607968931</v>
      </c>
      <c r="AW8" t="e">
        <f>AV8*1000000/'a1'!#REF!</f>
        <v>#REF!</v>
      </c>
      <c r="AX8">
        <f t="shared" ref="AX8:AX15" si="15">AX9/POWER(AX$22/AX$16,1/5)</f>
        <v>21.002945373453382</v>
      </c>
      <c r="AY8">
        <f t="shared" ref="AY8:AY15" si="16">AY9*(K104/K105)</f>
        <v>21.482602051439187</v>
      </c>
      <c r="AZ8">
        <f>AX8/AY8*100</f>
        <v>97.76723193569714</v>
      </c>
      <c r="BA8">
        <f>AZ8</f>
        <v>97.76723193569714</v>
      </c>
      <c r="BB8">
        <f>AZ8</f>
        <v>97.76723193569714</v>
      </c>
      <c r="BC8" t="e">
        <f>BB8*1000000/'a1'!#REF!</f>
        <v>#REF!</v>
      </c>
      <c r="BD8">
        <f t="shared" ref="BD8:BD15" si="17">BD9/POWER(BD$22/BD$16,1/5)</f>
        <v>103.98578132452033</v>
      </c>
      <c r="BE8">
        <f t="shared" ref="BE8:BE15" si="18">BE9*(L104/L105)</f>
        <v>20.137165184108856</v>
      </c>
      <c r="BF8">
        <f>BD8/BE8*100</f>
        <v>516.3873880648315</v>
      </c>
      <c r="BG8">
        <f>BF8</f>
        <v>516.3873880648315</v>
      </c>
      <c r="BH8">
        <f>BF8</f>
        <v>516.3873880648315</v>
      </c>
      <c r="BI8" t="e">
        <f>BH8*1000000/'a1'!#REF!</f>
        <v>#REF!</v>
      </c>
      <c r="BJ8">
        <f t="shared" ref="BJ8:BJ15" si="19">BJ9/POWER(BJ$22/BJ$16,1/5)</f>
        <v>44.119163977556497</v>
      </c>
      <c r="BK8">
        <f t="shared" ref="BK8:BK15" si="20">BK9*(M104/M105)</f>
        <v>19.994471923676663</v>
      </c>
      <c r="BL8">
        <f>BJ8/BK8*100</f>
        <v>220.65681027220495</v>
      </c>
      <c r="BM8">
        <f>BL8</f>
        <v>220.65681027220495</v>
      </c>
      <c r="BN8">
        <f>BL8</f>
        <v>220.65681027220495</v>
      </c>
      <c r="BO8" t="e">
        <f>BN8*1000000/'a1'!#REF!</f>
        <v>#REF!</v>
      </c>
    </row>
    <row r="9" spans="1:67">
      <c r="A9">
        <v>1972</v>
      </c>
      <c r="B9">
        <v>1372</v>
      </c>
      <c r="C9">
        <f t="shared" si="0"/>
        <v>20.574797662290422</v>
      </c>
      <c r="D9">
        <f t="shared" ref="D9:D46" si="21">B9/C9*100</f>
        <v>6668.3523333724324</v>
      </c>
      <c r="E9">
        <f>E8+D9</f>
        <v>13289.880125766676</v>
      </c>
      <c r="F9">
        <f>(F8*0.8)+D9</f>
        <v>11965.574567287829</v>
      </c>
      <c r="G9" t="e">
        <f>F9*1000000/'a1'!#REF!</f>
        <v>#REF!</v>
      </c>
      <c r="H9">
        <f t="shared" si="1"/>
        <v>6.8126199785670742</v>
      </c>
      <c r="I9">
        <f t="shared" si="2"/>
        <v>16.692380267431997</v>
      </c>
      <c r="J9">
        <f>H9/I9*100</f>
        <v>40.812753300731906</v>
      </c>
      <c r="K9">
        <f>K8+J9</f>
        <v>76.721565341691417</v>
      </c>
      <c r="L9">
        <f>(L8*0.8)+J9</f>
        <v>69.539802933499516</v>
      </c>
      <c r="M9" t="e">
        <f>L9*1000000/'a1'!#REF!</f>
        <v>#REF!</v>
      </c>
      <c r="N9">
        <f t="shared" si="3"/>
        <v>1.8946457081379966</v>
      </c>
      <c r="O9">
        <f t="shared" si="4"/>
        <v>25.862535388127846</v>
      </c>
      <c r="P9">
        <f>N9/O9*100</f>
        <v>7.3258312833773083</v>
      </c>
      <c r="Q9">
        <f>Q8+P9</f>
        <v>14.02946032778611</v>
      </c>
      <c r="R9">
        <f>(R8*0.8)+P9</f>
        <v>12.688734518904351</v>
      </c>
      <c r="S9" t="e">
        <f>R9*1000000/'a1'!#REF!</f>
        <v>#REF!</v>
      </c>
      <c r="T9">
        <f t="shared" si="5"/>
        <v>28.527194997039018</v>
      </c>
      <c r="U9">
        <f t="shared" si="6"/>
        <v>20.352009839548277</v>
      </c>
      <c r="V9">
        <f>T9/U9*100</f>
        <v>140.16893280782824</v>
      </c>
      <c r="W9">
        <f>W8+V9</f>
        <v>268.243665013586</v>
      </c>
      <c r="X9">
        <f>(X8*0.8)+V9</f>
        <v>242.62871857243442</v>
      </c>
      <c r="Y9" t="e">
        <f>X9*1000000/'a1'!#REF!</f>
        <v>#REF!</v>
      </c>
      <c r="Z9">
        <f t="shared" si="7"/>
        <v>86.191719084798464</v>
      </c>
      <c r="AA9">
        <f t="shared" si="8"/>
        <v>21.073674843354226</v>
      </c>
      <c r="AB9">
        <f>Z9/AA9*100</f>
        <v>409.00184578856118</v>
      </c>
      <c r="AC9">
        <f>AC8+AB9</f>
        <v>862.7834167854237</v>
      </c>
      <c r="AD9">
        <f>(AD8*0.8)+AB9</f>
        <v>772.02710258605123</v>
      </c>
      <c r="AE9" t="e">
        <f>AD9*1000000/'a1'!#REF!</f>
        <v>#REF!</v>
      </c>
      <c r="AF9">
        <f t="shared" si="9"/>
        <v>203.51689768632167</v>
      </c>
      <c r="AG9">
        <f t="shared" si="10"/>
        <v>21.116792439401795</v>
      </c>
      <c r="AH9">
        <f>AF9/AG9*100</f>
        <v>963.76804512497711</v>
      </c>
      <c r="AI9">
        <f>AI8+AH9</f>
        <v>1837.0796016821091</v>
      </c>
      <c r="AJ9">
        <f>(AJ8*0.8)+AH9</f>
        <v>1662.4172903706826</v>
      </c>
      <c r="AK9" t="e">
        <f>AJ9*1000000/'a1'!#REF!</f>
        <v>#REF!</v>
      </c>
      <c r="AL9">
        <f t="shared" si="11"/>
        <v>345.75377038120661</v>
      </c>
      <c r="AM9">
        <f t="shared" si="12"/>
        <v>22.771206817621568</v>
      </c>
      <c r="AN9">
        <f>AL9/AM9*100</f>
        <v>1518.3814066176062</v>
      </c>
      <c r="AO9">
        <f>AO8+AN9</f>
        <v>2876.0641412574828</v>
      </c>
      <c r="AP9">
        <f>(AP8*0.8)+AN9</f>
        <v>2604.5275943295073</v>
      </c>
      <c r="AQ9" t="e">
        <f>AP9*1000000/'a1'!#REF!</f>
        <v>#REF!</v>
      </c>
      <c r="AR9">
        <f t="shared" si="13"/>
        <v>25.663391460968949</v>
      </c>
      <c r="AS9">
        <f t="shared" si="14"/>
        <v>21.40740613277352</v>
      </c>
      <c r="AT9">
        <f>AR9/AS9*100</f>
        <v>119.88090150576328</v>
      </c>
      <c r="AU9">
        <f>AU8+AT9</f>
        <v>225.74093758545257</v>
      </c>
      <c r="AV9">
        <f>(AV8*0.8)+AT9</f>
        <v>204.56893036951473</v>
      </c>
      <c r="AW9" t="e">
        <f>AV9*1000000/'a1'!#REF!</f>
        <v>#REF!</v>
      </c>
      <c r="AX9">
        <f t="shared" si="15"/>
        <v>24.234729096680638</v>
      </c>
      <c r="AY9">
        <f t="shared" si="16"/>
        <v>22.662282510911282</v>
      </c>
      <c r="AZ9">
        <f>AX9/AY9*100</f>
        <v>106.93860640477087</v>
      </c>
      <c r="BA9">
        <f>BA8+AZ9</f>
        <v>204.70583834046801</v>
      </c>
      <c r="BB9">
        <f>(BB8*0.8)+AZ9</f>
        <v>185.15239195332859</v>
      </c>
      <c r="BC9" t="e">
        <f>BB9*1000000/'a1'!#REF!</f>
        <v>#REF!</v>
      </c>
      <c r="BD9">
        <f t="shared" si="17"/>
        <v>117.53363977472169</v>
      </c>
      <c r="BE9">
        <f t="shared" si="18"/>
        <v>21.233457844561773</v>
      </c>
      <c r="BF9">
        <f>BD9/BE9*100</f>
        <v>553.53037943758147</v>
      </c>
      <c r="BG9">
        <f>BG8+BF9</f>
        <v>1069.917767502413</v>
      </c>
      <c r="BH9">
        <f>(BH8*0.8)+BF9</f>
        <v>966.64028988944665</v>
      </c>
      <c r="BI9" t="e">
        <f>BH9*1000000/'a1'!#REF!</f>
        <v>#REF!</v>
      </c>
      <c r="BJ9">
        <f t="shared" si="19"/>
        <v>52.066978521401666</v>
      </c>
      <c r="BK9">
        <f t="shared" si="20"/>
        <v>20.996980265253768</v>
      </c>
      <c r="BL9">
        <f>BJ9/BK9*100</f>
        <v>247.97365079950646</v>
      </c>
      <c r="BM9">
        <f>BM8+BL9</f>
        <v>468.63046107171141</v>
      </c>
      <c r="BN9">
        <f>(BN8*0.8)+BL9</f>
        <v>424.4990990172704</v>
      </c>
      <c r="BO9" t="e">
        <f>BN9*1000000/'a1'!#REF!</f>
        <v>#REF!</v>
      </c>
    </row>
    <row r="10" spans="1:67">
      <c r="A10">
        <v>1973</v>
      </c>
      <c r="B10">
        <v>1470</v>
      </c>
      <c r="C10">
        <f t="shared" si="0"/>
        <v>22.509960530260951</v>
      </c>
      <c r="D10">
        <f t="shared" si="21"/>
        <v>6530.4423702734875</v>
      </c>
      <c r="E10">
        <f t="shared" ref="E10:E45" si="22">E9+D10</f>
        <v>19820.322496040164</v>
      </c>
      <c r="F10">
        <f t="shared" ref="F10:F45" si="23">(F9*0.8)+D10</f>
        <v>16102.902024103751</v>
      </c>
      <c r="G10" t="e">
        <f>F10*1000000/'a1'!#REF!</f>
        <v>#REF!</v>
      </c>
      <c r="H10">
        <f t="shared" si="1"/>
        <v>8.1553446213174503</v>
      </c>
      <c r="I10">
        <f t="shared" si="2"/>
        <v>18.099041525923461</v>
      </c>
      <c r="J10">
        <f t="shared" ref="J10:J50" si="24">H10/I10*100</f>
        <v>45.059538703397408</v>
      </c>
      <c r="K10">
        <f t="shared" ref="K10:K50" si="25">K9+J10</f>
        <v>121.78110404508882</v>
      </c>
      <c r="L10">
        <f t="shared" ref="L10:L50" si="26">(L9*0.8)+J10</f>
        <v>100.69138105019702</v>
      </c>
      <c r="M10" t="e">
        <f>L10*1000000/'a1'!#REF!</f>
        <v>#REF!</v>
      </c>
      <c r="N10">
        <f t="shared" si="3"/>
        <v>2.1763764082403094</v>
      </c>
      <c r="O10">
        <f t="shared" si="4"/>
        <v>28.239092694063924</v>
      </c>
      <c r="P10">
        <f t="shared" ref="P10:P46" si="27">N10/O10*100</f>
        <v>7.7069629389962691</v>
      </c>
      <c r="Q10">
        <f t="shared" ref="Q10:Q46" si="28">Q9+P10</f>
        <v>21.736423266782378</v>
      </c>
      <c r="R10">
        <f t="shared" ref="R10:R46" si="29">(R9*0.8)+P10</f>
        <v>17.85795055411975</v>
      </c>
      <c r="S10" t="e">
        <f>R10*1000000/'a1'!#REF!</f>
        <v>#REF!</v>
      </c>
      <c r="T10">
        <f t="shared" si="5"/>
        <v>32.935491339319789</v>
      </c>
      <c r="U10">
        <f t="shared" si="6"/>
        <v>21.969018840498691</v>
      </c>
      <c r="V10">
        <f t="shared" ref="V10:V50" si="30">T10/U10*100</f>
        <v>149.91789837516549</v>
      </c>
      <c r="W10">
        <f t="shared" ref="W10:W50" si="31">W9+V10</f>
        <v>418.16156338875146</v>
      </c>
      <c r="X10">
        <f t="shared" ref="X10:X50" si="32">(X9*0.8)+V10</f>
        <v>344.02087323311304</v>
      </c>
      <c r="Y10" t="e">
        <f>X10*1000000/'a1'!#REF!</f>
        <v>#REF!</v>
      </c>
      <c r="Z10">
        <f t="shared" si="7"/>
        <v>82.229267365510935</v>
      </c>
      <c r="AA10">
        <f t="shared" si="8"/>
        <v>22.761897413678184</v>
      </c>
      <c r="AB10">
        <f t="shared" ref="AB10:AB50" si="33">Z10/AA10*100</f>
        <v>361.25840421412909</v>
      </c>
      <c r="AC10">
        <f t="shared" ref="AC10:AC50" si="34">AC9+AB10</f>
        <v>1224.0418209995528</v>
      </c>
      <c r="AD10">
        <f t="shared" ref="AD10:AD50" si="35">(AD9*0.8)+AB10</f>
        <v>978.88008628297007</v>
      </c>
      <c r="AE10" t="e">
        <f>AD10*1000000/'a1'!#REF!</f>
        <v>#REF!</v>
      </c>
      <c r="AF10">
        <f t="shared" si="9"/>
        <v>236.59319083490209</v>
      </c>
      <c r="AG10">
        <f t="shared" si="10"/>
        <v>22.663374420879109</v>
      </c>
      <c r="AH10">
        <f t="shared" ref="AH10:AH50" si="36">AF10/AG10*100</f>
        <v>1043.9451179738514</v>
      </c>
      <c r="AI10">
        <f t="shared" ref="AI10:AI50" si="37">AI9+AH10</f>
        <v>2881.0247196559603</v>
      </c>
      <c r="AJ10">
        <f t="shared" ref="AJ10:AJ50" si="38">(AJ9*0.8)+AH10</f>
        <v>2373.8789502703976</v>
      </c>
      <c r="AK10" t="e">
        <f>AJ10*1000000/'a1'!#REF!</f>
        <v>#REF!</v>
      </c>
      <c r="AL10">
        <f t="shared" si="11"/>
        <v>407.49073705161146</v>
      </c>
      <c r="AM10">
        <f t="shared" si="12"/>
        <v>24.423955699545711</v>
      </c>
      <c r="AN10">
        <f t="shared" ref="AN10:AN50" si="39">AL10/AM10*100</f>
        <v>1668.405978394363</v>
      </c>
      <c r="AO10">
        <f t="shared" ref="AO10:AO50" si="40">AO9+AN10</f>
        <v>4544.4701196518454</v>
      </c>
      <c r="AP10">
        <f t="shared" ref="AP10:AP50" si="41">(AP9*0.8)+AN10</f>
        <v>3752.0280538579691</v>
      </c>
      <c r="AQ10" t="e">
        <f>AP10*1000000/'a1'!#REF!</f>
        <v>#REF!</v>
      </c>
      <c r="AR10">
        <f t="shared" si="13"/>
        <v>30.502848086673133</v>
      </c>
      <c r="AS10">
        <f t="shared" si="14"/>
        <v>23.012961592731536</v>
      </c>
      <c r="AT10">
        <f t="shared" ref="AT10:AT50" si="42">AR10/AS10*100</f>
        <v>132.54638245390902</v>
      </c>
      <c r="AU10">
        <f t="shared" ref="AU10:AU50" si="43">AU9+AT10</f>
        <v>358.28732003936159</v>
      </c>
      <c r="AV10">
        <f t="shared" ref="AV10:AV50" si="44">(AV9*0.8)+AT10</f>
        <v>296.20152674952078</v>
      </c>
      <c r="AW10" t="e">
        <f>AV10*1000000/'a1'!#REF!</f>
        <v>#REF!</v>
      </c>
      <c r="AX10">
        <f t="shared" si="15"/>
        <v>27.963796693574388</v>
      </c>
      <c r="AY10">
        <f t="shared" si="16"/>
        <v>24.214493641795617</v>
      </c>
      <c r="AZ10">
        <f t="shared" ref="AZ10:AZ50" si="45">AX10/AY10*100</f>
        <v>115.48371445317881</v>
      </c>
      <c r="BA10">
        <f t="shared" ref="BA10:BA50" si="46">BA9+AZ10</f>
        <v>320.18955279364684</v>
      </c>
      <c r="BB10">
        <f t="shared" ref="BB10:BB50" si="47">(BB9*0.8)+AZ10</f>
        <v>263.60562801584172</v>
      </c>
      <c r="BC10" t="e">
        <f>BB10*1000000/'a1'!#REF!</f>
        <v>#REF!</v>
      </c>
      <c r="BD10">
        <f t="shared" si="17"/>
        <v>132.84659020431477</v>
      </c>
      <c r="BE10">
        <f t="shared" si="18"/>
        <v>22.791347414679077</v>
      </c>
      <c r="BF10">
        <f t="shared" ref="BF10:BF50" si="48">BD10/BE10*100</f>
        <v>582.8816865770433</v>
      </c>
      <c r="BG10">
        <f t="shared" ref="BG10:BG50" si="49">BG9+BF10</f>
        <v>1652.7994540794562</v>
      </c>
      <c r="BH10">
        <f t="shared" ref="BH10:BH50" si="50">(BH9*0.8)+BF10</f>
        <v>1356.1939184886005</v>
      </c>
      <c r="BI10" t="e">
        <f>BH10*1000000/'a1'!#REF!</f>
        <v>#REF!</v>
      </c>
      <c r="BJ10">
        <f t="shared" si="19"/>
        <v>61.446546306434506</v>
      </c>
      <c r="BK10">
        <f t="shared" si="20"/>
        <v>22.55643768548482</v>
      </c>
      <c r="BL10">
        <f t="shared" ref="BL10:BL50" si="51">BJ10/BK10*100</f>
        <v>272.41245786774061</v>
      </c>
      <c r="BM10">
        <f t="shared" ref="BM10:BM50" si="52">BM9+BL10</f>
        <v>741.04291893945197</v>
      </c>
      <c r="BN10">
        <f t="shared" ref="BN10:BN50" si="53">(BN9*0.8)+BL10</f>
        <v>612.01173708155693</v>
      </c>
      <c r="BO10" t="e">
        <f>BN10*1000000/'a1'!#REF!</f>
        <v>#REF!</v>
      </c>
    </row>
    <row r="11" spans="1:67">
      <c r="A11">
        <v>1974</v>
      </c>
      <c r="B11">
        <v>1689</v>
      </c>
      <c r="C11">
        <f t="shared" si="0"/>
        <v>25.814342408587986</v>
      </c>
      <c r="D11">
        <f t="shared" si="21"/>
        <v>6542.8743962042545</v>
      </c>
      <c r="E11">
        <f t="shared" si="22"/>
        <v>26363.196892244418</v>
      </c>
      <c r="F11">
        <f t="shared" si="23"/>
        <v>19425.196015487254</v>
      </c>
      <c r="G11" t="e">
        <f>F11*1000000/'a1'!#REF!</f>
        <v>#REF!</v>
      </c>
      <c r="H11">
        <f t="shared" si="1"/>
        <v>9.7627118644067838</v>
      </c>
      <c r="I11">
        <f t="shared" si="2"/>
        <v>20.631031791208088</v>
      </c>
      <c r="J11">
        <f t="shared" si="24"/>
        <v>47.320521645297269</v>
      </c>
      <c r="K11">
        <f t="shared" si="25"/>
        <v>169.1016256903861</v>
      </c>
      <c r="L11">
        <f t="shared" si="26"/>
        <v>127.87362648545491</v>
      </c>
      <c r="M11" t="e">
        <f>L11*1000000/'a1'!#REF!</f>
        <v>#REF!</v>
      </c>
      <c r="N11">
        <f t="shared" si="3"/>
        <v>2.4999999999999991</v>
      </c>
      <c r="O11">
        <f t="shared" si="4"/>
        <v>31.664131164383559</v>
      </c>
      <c r="P11">
        <f t="shared" si="27"/>
        <v>7.8953690124049531</v>
      </c>
      <c r="Q11">
        <f t="shared" si="28"/>
        <v>29.63179227918733</v>
      </c>
      <c r="R11">
        <f t="shared" si="29"/>
        <v>22.181729455700754</v>
      </c>
      <c r="S11" t="e">
        <f>R11*1000000/'a1'!#REF!</f>
        <v>#REF!</v>
      </c>
      <c r="T11">
        <f t="shared" si="5"/>
        <v>38.025000000000006</v>
      </c>
      <c r="U11">
        <f t="shared" si="6"/>
        <v>24.422411807457934</v>
      </c>
      <c r="V11">
        <f t="shared" si="30"/>
        <v>155.69715349893582</v>
      </c>
      <c r="W11">
        <f t="shared" si="31"/>
        <v>573.85871688768725</v>
      </c>
      <c r="X11">
        <f t="shared" si="32"/>
        <v>430.91385208542624</v>
      </c>
      <c r="Y11" t="e">
        <f>X11*1000000/'a1'!#REF!</f>
        <v>#REF!</v>
      </c>
      <c r="Z11">
        <f t="shared" si="7"/>
        <v>78.448979591836761</v>
      </c>
      <c r="AA11">
        <f t="shared" si="8"/>
        <v>25.614411411811773</v>
      </c>
      <c r="AB11">
        <f t="shared" si="33"/>
        <v>306.2689137399463</v>
      </c>
      <c r="AC11">
        <f t="shared" si="34"/>
        <v>1530.3107347394991</v>
      </c>
      <c r="AD11">
        <f t="shared" si="35"/>
        <v>1089.3729827663224</v>
      </c>
      <c r="AE11" t="e">
        <f>AD11*1000000/'a1'!#REF!</f>
        <v>#REF!</v>
      </c>
      <c r="AF11">
        <f t="shared" si="9"/>
        <v>275.04516129032248</v>
      </c>
      <c r="AG11">
        <f t="shared" si="10"/>
        <v>25.637570539104711</v>
      </c>
      <c r="AH11">
        <f t="shared" si="36"/>
        <v>1072.8206905205743</v>
      </c>
      <c r="AI11">
        <f t="shared" si="37"/>
        <v>3953.8454101765346</v>
      </c>
      <c r="AJ11">
        <f t="shared" si="38"/>
        <v>2971.9238507368927</v>
      </c>
      <c r="AK11" t="e">
        <f>AJ11*1000000/'a1'!#REF!</f>
        <v>#REF!</v>
      </c>
      <c r="AL11">
        <f t="shared" si="11"/>
        <v>480.25130890052361</v>
      </c>
      <c r="AM11">
        <f t="shared" si="12"/>
        <v>27.362175934077523</v>
      </c>
      <c r="AN11">
        <f t="shared" si="39"/>
        <v>1755.164903761937</v>
      </c>
      <c r="AO11">
        <f t="shared" si="40"/>
        <v>6299.6350234137826</v>
      </c>
      <c r="AP11">
        <f t="shared" si="41"/>
        <v>4756.7873468483122</v>
      </c>
      <c r="AQ11" t="e">
        <f>AP11*1000000/'a1'!#REF!</f>
        <v>#REF!</v>
      </c>
      <c r="AR11">
        <f t="shared" si="13"/>
        <v>36.254901960784323</v>
      </c>
      <c r="AS11">
        <f t="shared" si="14"/>
        <v>25.688887359328223</v>
      </c>
      <c r="AT11">
        <f t="shared" si="42"/>
        <v>141.1306821259401</v>
      </c>
      <c r="AU11">
        <f t="shared" si="43"/>
        <v>499.41800216530169</v>
      </c>
      <c r="AV11">
        <f t="shared" si="44"/>
        <v>378.09190352555675</v>
      </c>
      <c r="AW11" t="e">
        <f>AV11*1000000/'a1'!#REF!</f>
        <v>#REF!</v>
      </c>
      <c r="AX11">
        <f t="shared" si="15"/>
        <v>32.266666666666666</v>
      </c>
      <c r="AY11">
        <f t="shared" si="16"/>
        <v>27.256827458328917</v>
      </c>
      <c r="AZ11">
        <f t="shared" si="45"/>
        <v>118.38012591889846</v>
      </c>
      <c r="BA11">
        <f t="shared" si="46"/>
        <v>438.56967871254528</v>
      </c>
      <c r="BB11">
        <f t="shared" si="47"/>
        <v>329.26462833157183</v>
      </c>
      <c r="BC11" t="e">
        <f>BB11*1000000/'a1'!#REF!</f>
        <v>#REF!</v>
      </c>
      <c r="BD11">
        <f t="shared" si="17"/>
        <v>150.15459882583161</v>
      </c>
      <c r="BE11">
        <f t="shared" si="18"/>
        <v>25.560928872665396</v>
      </c>
      <c r="BF11">
        <f t="shared" si="48"/>
        <v>587.43795882318443</v>
      </c>
      <c r="BG11">
        <f t="shared" si="49"/>
        <v>2240.2374129026407</v>
      </c>
      <c r="BH11">
        <f t="shared" si="50"/>
        <v>1672.393093614065</v>
      </c>
      <c r="BI11" t="e">
        <f>BH11*1000000/'a1'!#REF!</f>
        <v>#REF!</v>
      </c>
      <c r="BJ11">
        <f t="shared" si="19"/>
        <v>72.515789473684194</v>
      </c>
      <c r="BK11">
        <f t="shared" si="20"/>
        <v>25.508267802350733</v>
      </c>
      <c r="BL11">
        <f t="shared" si="51"/>
        <v>284.28347246300063</v>
      </c>
      <c r="BM11">
        <f t="shared" si="52"/>
        <v>1025.3263914024526</v>
      </c>
      <c r="BN11">
        <f t="shared" si="53"/>
        <v>773.89286212824618</v>
      </c>
      <c r="BO11" t="e">
        <f>BN11*1000000/'a1'!#REF!</f>
        <v>#REF!</v>
      </c>
    </row>
    <row r="12" spans="1:67">
      <c r="A12">
        <v>1975</v>
      </c>
      <c r="B12">
        <v>1901</v>
      </c>
      <c r="C12">
        <f t="shared" si="0"/>
        <v>28.479755415415315</v>
      </c>
      <c r="D12">
        <f t="shared" si="21"/>
        <v>6674.9168743599557</v>
      </c>
      <c r="E12">
        <f t="shared" si="22"/>
        <v>33038.113766604372</v>
      </c>
      <c r="F12">
        <f t="shared" si="23"/>
        <v>22215.073686749758</v>
      </c>
      <c r="G12" t="e">
        <f>F12*1000000/'a1'!#REF!</f>
        <v>#REF!</v>
      </c>
      <c r="H12">
        <f t="shared" si="1"/>
        <v>11.686881103502907</v>
      </c>
      <c r="I12">
        <f t="shared" si="2"/>
        <v>23.022355930643574</v>
      </c>
      <c r="J12">
        <f t="shared" si="24"/>
        <v>50.763184874347523</v>
      </c>
      <c r="K12">
        <f t="shared" si="25"/>
        <v>219.86481056473363</v>
      </c>
      <c r="L12">
        <f t="shared" si="26"/>
        <v>153.06208606271144</v>
      </c>
      <c r="M12" t="e">
        <f>L12*1000000/'a1'!#REF!</f>
        <v>#REF!</v>
      </c>
      <c r="N12">
        <f t="shared" si="3"/>
        <v>2.8717458874925867</v>
      </c>
      <c r="O12">
        <f t="shared" si="4"/>
        <v>35.228967123287667</v>
      </c>
      <c r="P12">
        <f t="shared" si="27"/>
        <v>8.1516607553170495</v>
      </c>
      <c r="Q12">
        <f t="shared" si="28"/>
        <v>37.783453034504376</v>
      </c>
      <c r="R12">
        <f t="shared" si="29"/>
        <v>25.897044319877654</v>
      </c>
      <c r="S12" t="e">
        <f>R12*1000000/'a1'!#REF!</f>
        <v>#REF!</v>
      </c>
      <c r="T12">
        <f t="shared" si="5"/>
        <v>43.900988453565979</v>
      </c>
      <c r="U12">
        <f t="shared" si="6"/>
        <v>27.154599429753468</v>
      </c>
      <c r="V12">
        <f t="shared" si="30"/>
        <v>161.6705433903893</v>
      </c>
      <c r="W12">
        <f t="shared" si="31"/>
        <v>735.52926027807655</v>
      </c>
      <c r="X12">
        <f t="shared" si="32"/>
        <v>506.4016250587303</v>
      </c>
      <c r="Y12" t="e">
        <f>X12*1000000/'a1'!#REF!</f>
        <v>#REF!</v>
      </c>
      <c r="Z12">
        <f t="shared" si="7"/>
        <v>74.842481225628276</v>
      </c>
      <c r="AA12">
        <f t="shared" si="8"/>
        <v>28.699783695507278</v>
      </c>
      <c r="AB12">
        <f t="shared" si="33"/>
        <v>260.77716131827248</v>
      </c>
      <c r="AC12">
        <f t="shared" si="34"/>
        <v>1791.0878960577716</v>
      </c>
      <c r="AD12">
        <f t="shared" si="35"/>
        <v>1132.2755475313304</v>
      </c>
      <c r="AE12" t="e">
        <f>AD12*1000000/'a1'!#REF!</f>
        <v>#REF!</v>
      </c>
      <c r="AF12">
        <f t="shared" si="9"/>
        <v>319.74648332972941</v>
      </c>
      <c r="AG12">
        <f t="shared" si="10"/>
        <v>28.433314890236787</v>
      </c>
      <c r="AH12">
        <f t="shared" si="36"/>
        <v>1124.5487364525391</v>
      </c>
      <c r="AI12">
        <f t="shared" si="37"/>
        <v>5078.3941466290735</v>
      </c>
      <c r="AJ12">
        <f t="shared" si="38"/>
        <v>3502.0878170420538</v>
      </c>
      <c r="AK12" t="e">
        <f>AJ12*1000000/'a1'!#REF!</f>
        <v>#REF!</v>
      </c>
      <c r="AL12">
        <f t="shared" si="11"/>
        <v>566.00383451527114</v>
      </c>
      <c r="AM12">
        <f t="shared" si="12"/>
        <v>30.239183247056594</v>
      </c>
      <c r="AN12">
        <f t="shared" si="39"/>
        <v>1871.7563562844064</v>
      </c>
      <c r="AO12">
        <f t="shared" si="40"/>
        <v>8171.3913796981888</v>
      </c>
      <c r="AP12">
        <f t="shared" si="41"/>
        <v>5677.1862337630564</v>
      </c>
      <c r="AQ12" t="e">
        <f>AP12*1000000/'a1'!#REF!</f>
        <v>#REF!</v>
      </c>
      <c r="AR12">
        <f t="shared" si="13"/>
        <v>43.09164548999474</v>
      </c>
      <c r="AS12">
        <f t="shared" si="14"/>
        <v>28.840533262208776</v>
      </c>
      <c r="AT12">
        <f t="shared" si="42"/>
        <v>149.41348378762441</v>
      </c>
      <c r="AU12">
        <f t="shared" si="43"/>
        <v>648.83148595292607</v>
      </c>
      <c r="AV12">
        <f t="shared" si="44"/>
        <v>451.88700660806978</v>
      </c>
      <c r="AW12" t="e">
        <f>AV12*1000000/'a1'!#REF!</f>
        <v>#REF!</v>
      </c>
      <c r="AX12">
        <f t="shared" si="15"/>
        <v>37.231631640957168</v>
      </c>
      <c r="AY12">
        <f t="shared" si="16"/>
        <v>30.485426610568339</v>
      </c>
      <c r="AZ12">
        <f t="shared" si="45"/>
        <v>122.12927874215849</v>
      </c>
      <c r="BA12">
        <f t="shared" si="46"/>
        <v>560.69895745470376</v>
      </c>
      <c r="BB12">
        <f t="shared" si="47"/>
        <v>385.54098140741593</v>
      </c>
      <c r="BC12" t="e">
        <f>BB12*1000000/'a1'!#REF!</f>
        <v>#REF!</v>
      </c>
      <c r="BD12">
        <f t="shared" si="17"/>
        <v>169.71759315666756</v>
      </c>
      <c r="BE12">
        <f t="shared" si="18"/>
        <v>28.849806854024148</v>
      </c>
      <c r="BF12">
        <f t="shared" si="48"/>
        <v>588.27982459436919</v>
      </c>
      <c r="BG12">
        <f t="shared" si="49"/>
        <v>2828.5172374970098</v>
      </c>
      <c r="BH12">
        <f t="shared" si="50"/>
        <v>1926.1942994856213</v>
      </c>
      <c r="BI12" t="e">
        <f>BH12*1000000/'a1'!#REF!</f>
        <v>#REF!</v>
      </c>
      <c r="BJ12">
        <f t="shared" si="19"/>
        <v>85.579093359735808</v>
      </c>
      <c r="BK12">
        <f t="shared" si="20"/>
        <v>28.515792827082038</v>
      </c>
      <c r="BL12">
        <f t="shared" si="51"/>
        <v>300.11121864533806</v>
      </c>
      <c r="BM12">
        <f t="shared" si="52"/>
        <v>1325.4376100477907</v>
      </c>
      <c r="BN12">
        <f t="shared" si="53"/>
        <v>919.22550834793515</v>
      </c>
      <c r="BO12" t="e">
        <f>BN12*1000000/'a1'!#REF!</f>
        <v>#REF!</v>
      </c>
    </row>
    <row r="13" spans="1:67">
      <c r="A13">
        <v>1976</v>
      </c>
      <c r="B13">
        <v>2071</v>
      </c>
      <c r="C13">
        <f t="shared" si="0"/>
        <v>31.090399661828396</v>
      </c>
      <c r="D13">
        <f t="shared" si="21"/>
        <v>6661.2202561766826</v>
      </c>
      <c r="E13">
        <f t="shared" si="22"/>
        <v>39699.334022781055</v>
      </c>
      <c r="F13">
        <f t="shared" si="23"/>
        <v>24433.279205576491</v>
      </c>
      <c r="G13" t="e">
        <f>F13*1000000/'a1'!#REF!</f>
        <v>#REF!</v>
      </c>
      <c r="H13">
        <f t="shared" si="1"/>
        <v>13.9902920238149</v>
      </c>
      <c r="I13">
        <f t="shared" si="2"/>
        <v>24.991681692531618</v>
      </c>
      <c r="J13">
        <f t="shared" si="24"/>
        <v>55.979794380926698</v>
      </c>
      <c r="K13">
        <f t="shared" si="25"/>
        <v>275.84460494566031</v>
      </c>
      <c r="L13">
        <f t="shared" si="26"/>
        <v>178.42946323109587</v>
      </c>
      <c r="M13" t="e">
        <f>L13*1000000/'a1'!#REF!</f>
        <v>#REF!</v>
      </c>
      <c r="N13">
        <f t="shared" si="3"/>
        <v>3.2987697769322351</v>
      </c>
      <c r="O13">
        <f t="shared" si="4"/>
        <v>38.514208105022831</v>
      </c>
      <c r="P13">
        <f t="shared" si="27"/>
        <v>8.5650723180831179</v>
      </c>
      <c r="Q13">
        <f t="shared" si="28"/>
        <v>46.348525352587494</v>
      </c>
      <c r="R13">
        <f t="shared" si="29"/>
        <v>29.282707773985244</v>
      </c>
      <c r="S13" t="e">
        <f>R13*1000000/'a1'!#REF!</f>
        <v>#REF!</v>
      </c>
      <c r="T13">
        <f t="shared" si="5"/>
        <v>50.684991116374313</v>
      </c>
      <c r="U13">
        <f t="shared" si="6"/>
        <v>29.217679879241921</v>
      </c>
      <c r="V13">
        <f t="shared" si="30"/>
        <v>173.47370265489192</v>
      </c>
      <c r="W13">
        <f t="shared" si="31"/>
        <v>909.00296293296844</v>
      </c>
      <c r="X13">
        <f t="shared" si="32"/>
        <v>578.59500270187618</v>
      </c>
      <c r="Y13" t="e">
        <f>X13*1000000/'a1'!#REF!</f>
        <v>#REF!</v>
      </c>
      <c r="Z13">
        <f t="shared" si="7"/>
        <v>71.401782727475918</v>
      </c>
      <c r="AA13">
        <f t="shared" si="8"/>
        <v>30.853722836955093</v>
      </c>
      <c r="AB13">
        <f t="shared" si="33"/>
        <v>231.42031548281858</v>
      </c>
      <c r="AC13">
        <f t="shared" si="34"/>
        <v>2022.5082115405901</v>
      </c>
      <c r="AD13">
        <f t="shared" si="35"/>
        <v>1137.240753507883</v>
      </c>
      <c r="AE13" t="e">
        <f>AD13*1000000/'a1'!#REF!</f>
        <v>#REF!</v>
      </c>
      <c r="AF13">
        <f t="shared" si="9"/>
        <v>371.71282389444519</v>
      </c>
      <c r="AG13">
        <f t="shared" si="10"/>
        <v>30.812671784817269</v>
      </c>
      <c r="AH13">
        <f t="shared" si="36"/>
        <v>1206.3634938584071</v>
      </c>
      <c r="AI13">
        <f t="shared" si="37"/>
        <v>6284.7576404874808</v>
      </c>
      <c r="AJ13">
        <f t="shared" si="38"/>
        <v>4008.0337474920507</v>
      </c>
      <c r="AK13" t="e">
        <f>AJ13*1000000/'a1'!#REF!</f>
        <v>#REF!</v>
      </c>
      <c r="AL13">
        <f t="shared" si="11"/>
        <v>667.06812610134489</v>
      </c>
      <c r="AM13">
        <f t="shared" si="12"/>
        <v>32.565274266060953</v>
      </c>
      <c r="AN13">
        <f t="shared" si="39"/>
        <v>2048.4032182604815</v>
      </c>
      <c r="AO13">
        <f t="shared" si="40"/>
        <v>10219.794597958669</v>
      </c>
      <c r="AP13">
        <f t="shared" si="41"/>
        <v>6590.152205270927</v>
      </c>
      <c r="AQ13" t="e">
        <f>AP13*1000000/'a1'!#REF!</f>
        <v>#REF!</v>
      </c>
      <c r="AR13">
        <f t="shared" si="13"/>
        <v>51.217623289780725</v>
      </c>
      <c r="AS13">
        <f t="shared" si="14"/>
        <v>31.219133943628055</v>
      </c>
      <c r="AT13">
        <f t="shared" si="42"/>
        <v>164.05843731047651</v>
      </c>
      <c r="AU13">
        <f t="shared" si="43"/>
        <v>812.88992326340258</v>
      </c>
      <c r="AV13">
        <f t="shared" si="44"/>
        <v>525.5680425969324</v>
      </c>
      <c r="AW13" t="e">
        <f>AV13*1000000/'a1'!#REF!</f>
        <v>#REF!</v>
      </c>
      <c r="AX13">
        <f t="shared" si="15"/>
        <v>42.960570082063732</v>
      </c>
      <c r="AY13">
        <f t="shared" si="16"/>
        <v>33.27940664616014</v>
      </c>
      <c r="AZ13">
        <f t="shared" si="45"/>
        <v>129.09055302228663</v>
      </c>
      <c r="BA13">
        <f t="shared" si="46"/>
        <v>689.78951047699036</v>
      </c>
      <c r="BB13">
        <f t="shared" si="47"/>
        <v>437.52333814821941</v>
      </c>
      <c r="BC13" t="e">
        <f>BB13*1000000/'a1'!#REF!</f>
        <v>#REF!</v>
      </c>
      <c r="BD13">
        <f t="shared" si="17"/>
        <v>191.82936554812247</v>
      </c>
      <c r="BE13">
        <f t="shared" si="18"/>
        <v>31.446289470886324</v>
      </c>
      <c r="BF13">
        <f t="shared" si="48"/>
        <v>610.02225946473709</v>
      </c>
      <c r="BG13">
        <f t="shared" si="49"/>
        <v>3438.5394969617469</v>
      </c>
      <c r="BH13">
        <f t="shared" si="50"/>
        <v>2150.9776990532341</v>
      </c>
      <c r="BI13" t="e">
        <f>BH13*1000000/'a1'!#REF!</f>
        <v>#REF!</v>
      </c>
      <c r="BJ13">
        <f t="shared" si="19"/>
        <v>100.99567657512934</v>
      </c>
      <c r="BK13">
        <f t="shared" si="20"/>
        <v>30.910673865294001</v>
      </c>
      <c r="BL13">
        <f t="shared" si="51"/>
        <v>326.73398520931516</v>
      </c>
      <c r="BM13">
        <f t="shared" si="52"/>
        <v>1652.1715952571058</v>
      </c>
      <c r="BN13">
        <f t="shared" si="53"/>
        <v>1062.1143918876633</v>
      </c>
      <c r="BO13" t="e">
        <f>BN13*1000000/'a1'!#REF!</f>
        <v>#REF!</v>
      </c>
    </row>
    <row r="14" spans="1:67">
      <c r="A14">
        <v>1977</v>
      </c>
      <c r="B14">
        <v>2322</v>
      </c>
      <c r="C14">
        <f t="shared" si="0"/>
        <v>33.208125064513119</v>
      </c>
      <c r="D14">
        <f t="shared" si="21"/>
        <v>6992.2646806739976</v>
      </c>
      <c r="E14">
        <f t="shared" si="22"/>
        <v>46691.598703455049</v>
      </c>
      <c r="F14">
        <f t="shared" si="23"/>
        <v>26538.888045135191</v>
      </c>
      <c r="G14" t="e">
        <f>F14*1000000/'a1'!#REF!</f>
        <v>#REF!</v>
      </c>
      <c r="H14">
        <f t="shared" si="1"/>
        <v>16.747690780644053</v>
      </c>
      <c r="I14">
        <f t="shared" si="2"/>
        <v>26.492120368255843</v>
      </c>
      <c r="J14">
        <f t="shared" si="24"/>
        <v>63.217630555204472</v>
      </c>
      <c r="K14">
        <f t="shared" si="25"/>
        <v>339.0622355008648</v>
      </c>
      <c r="L14">
        <f t="shared" si="26"/>
        <v>205.96120114008116</v>
      </c>
      <c r="M14" t="e">
        <f>L14*1000000/'a1'!#REF!</f>
        <v>#REF!</v>
      </c>
      <c r="N14">
        <f t="shared" si="3"/>
        <v>3.789291416275995</v>
      </c>
      <c r="O14">
        <f t="shared" si="4"/>
        <v>41.380056621004563</v>
      </c>
      <c r="P14">
        <f t="shared" si="27"/>
        <v>9.157289104221638</v>
      </c>
      <c r="Q14">
        <f t="shared" si="28"/>
        <v>55.505814456809134</v>
      </c>
      <c r="R14">
        <f t="shared" si="29"/>
        <v>32.583455323409837</v>
      </c>
      <c r="S14" t="e">
        <f>R14*1000000/'a1'!#REF!</f>
        <v>#REF!</v>
      </c>
      <c r="T14">
        <f t="shared" si="5"/>
        <v>58.517323070849251</v>
      </c>
      <c r="U14">
        <f t="shared" si="6"/>
        <v>31.28076032873037</v>
      </c>
      <c r="V14">
        <f t="shared" si="30"/>
        <v>187.07129384288967</v>
      </c>
      <c r="W14">
        <f t="shared" si="31"/>
        <v>1096.0742567758582</v>
      </c>
      <c r="X14">
        <f t="shared" si="32"/>
        <v>649.94729600439064</v>
      </c>
      <c r="Y14" t="e">
        <f>X14*1000000/'a1'!#REF!</f>
        <v>#REF!</v>
      </c>
      <c r="Z14">
        <f t="shared" si="7"/>
        <v>68.119261857340717</v>
      </c>
      <c r="AA14">
        <f t="shared" si="8"/>
        <v>32.833018264231455</v>
      </c>
      <c r="AB14">
        <f t="shared" si="33"/>
        <v>207.47182397041567</v>
      </c>
      <c r="AC14">
        <f t="shared" si="34"/>
        <v>2229.9800355110056</v>
      </c>
      <c r="AD14">
        <f t="shared" si="35"/>
        <v>1117.2644267767221</v>
      </c>
      <c r="AE14" t="e">
        <f>AD14*1000000/'a1'!#REF!</f>
        <v>#REF!</v>
      </c>
      <c r="AF14">
        <f t="shared" si="9"/>
        <v>432.12491974492974</v>
      </c>
      <c r="AG14">
        <f t="shared" si="10"/>
        <v>33.132544757033244</v>
      </c>
      <c r="AH14">
        <f t="shared" si="36"/>
        <v>1304.2309998032977</v>
      </c>
      <c r="AI14">
        <f t="shared" si="37"/>
        <v>7588.9886402907787</v>
      </c>
      <c r="AJ14">
        <f t="shared" si="38"/>
        <v>4510.6579977969386</v>
      </c>
      <c r="AK14" t="e">
        <f>AJ14*1000000/'a1'!#REF!</f>
        <v>#REF!</v>
      </c>
      <c r="AL14">
        <f t="shared" si="11"/>
        <v>786.17821598583873</v>
      </c>
      <c r="AM14">
        <f t="shared" si="12"/>
        <v>34.830152363512568</v>
      </c>
      <c r="AN14">
        <f t="shared" si="39"/>
        <v>2257.1770797345825</v>
      </c>
      <c r="AO14">
        <f t="shared" si="40"/>
        <v>12476.971677693251</v>
      </c>
      <c r="AP14">
        <f t="shared" si="41"/>
        <v>7529.2988439513247</v>
      </c>
      <c r="AQ14" t="e">
        <f>AP14*1000000/'a1'!#REF!</f>
        <v>#REF!</v>
      </c>
      <c r="AR14">
        <f t="shared" si="13"/>
        <v>60.87595183764725</v>
      </c>
      <c r="AS14">
        <f t="shared" si="14"/>
        <v>33.657199642082816</v>
      </c>
      <c r="AT14">
        <f t="shared" si="42"/>
        <v>180.87051948769928</v>
      </c>
      <c r="AU14">
        <f t="shared" si="43"/>
        <v>993.76044275110189</v>
      </c>
      <c r="AV14">
        <f t="shared" si="44"/>
        <v>601.32495356524521</v>
      </c>
      <c r="AW14" t="e">
        <f>AV14*1000000/'a1'!#REF!</f>
        <v>#REF!</v>
      </c>
      <c r="AX14">
        <f t="shared" si="15"/>
        <v>49.571036788664941</v>
      </c>
      <c r="AY14">
        <f t="shared" si="16"/>
        <v>35.887121346045816</v>
      </c>
      <c r="AZ14">
        <f t="shared" si="45"/>
        <v>138.13043490078334</v>
      </c>
      <c r="BA14">
        <f t="shared" si="46"/>
        <v>827.91994537777373</v>
      </c>
      <c r="BB14">
        <f t="shared" si="47"/>
        <v>488.14910541935888</v>
      </c>
      <c r="BC14" t="e">
        <f>BB14*1000000/'a1'!#REF!</f>
        <v>#REF!</v>
      </c>
      <c r="BD14">
        <f t="shared" si="17"/>
        <v>216.82198528838563</v>
      </c>
      <c r="BE14">
        <f t="shared" si="18"/>
        <v>33.754274019208253</v>
      </c>
      <c r="BF14">
        <f t="shared" si="48"/>
        <v>642.35416577172009</v>
      </c>
      <c r="BG14">
        <f t="shared" si="49"/>
        <v>4080.893662733467</v>
      </c>
      <c r="BH14">
        <f t="shared" si="50"/>
        <v>2363.1363250143077</v>
      </c>
      <c r="BI14" t="e">
        <f>BH14*1000000/'a1'!#REF!</f>
        <v>#REF!</v>
      </c>
      <c r="BJ14">
        <f t="shared" si="19"/>
        <v>119.18946890441347</v>
      </c>
      <c r="BK14">
        <f t="shared" si="20"/>
        <v>32.804300732717415</v>
      </c>
      <c r="BL14">
        <f t="shared" si="51"/>
        <v>363.33488671361829</v>
      </c>
      <c r="BM14">
        <f t="shared" si="52"/>
        <v>2015.5064819707241</v>
      </c>
      <c r="BN14">
        <f t="shared" si="53"/>
        <v>1213.0264002237491</v>
      </c>
      <c r="BO14" t="e">
        <f>BN14*1000000/'a1'!#REF!</f>
        <v>#REF!</v>
      </c>
    </row>
    <row r="15" spans="1:67">
      <c r="A15">
        <v>1978</v>
      </c>
      <c r="B15">
        <v>2609</v>
      </c>
      <c r="C15">
        <f t="shared" si="0"/>
        <v>35.398875481083529</v>
      </c>
      <c r="D15">
        <f t="shared" si="21"/>
        <v>7370.2906223509817</v>
      </c>
      <c r="E15">
        <f t="shared" si="22"/>
        <v>54061.889325806027</v>
      </c>
      <c r="F15">
        <f t="shared" si="23"/>
        <v>28601.401058459134</v>
      </c>
      <c r="G15" t="e">
        <f>F15*1000000/'a1'!#REF!</f>
        <v>#REF!</v>
      </c>
      <c r="H15">
        <f t="shared" si="1"/>
        <v>20.048555527405391</v>
      </c>
      <c r="I15">
        <f t="shared" si="2"/>
        <v>28.086336461212834</v>
      </c>
      <c r="J15">
        <f t="shared" si="24"/>
        <v>71.381881916469951</v>
      </c>
      <c r="K15">
        <f t="shared" si="25"/>
        <v>410.44411741733472</v>
      </c>
      <c r="L15">
        <f t="shared" si="26"/>
        <v>236.15084282853488</v>
      </c>
      <c r="M15" t="e">
        <f>L15*1000000/'a1'!#REF!</f>
        <v>#REF!</v>
      </c>
      <c r="N15">
        <f t="shared" si="3"/>
        <v>4.3527528164806206</v>
      </c>
      <c r="O15">
        <f t="shared" si="4"/>
        <v>44.176006392694063</v>
      </c>
      <c r="P15">
        <f t="shared" si="27"/>
        <v>9.8532057827673842</v>
      </c>
      <c r="Q15">
        <f t="shared" si="28"/>
        <v>65.359020239576523</v>
      </c>
      <c r="R15">
        <f t="shared" si="29"/>
        <v>35.919970041495255</v>
      </c>
      <c r="S15" t="e">
        <f>R15*1000000/'a1'!#REF!</f>
        <v>#REF!</v>
      </c>
      <c r="T15">
        <f t="shared" si="5"/>
        <v>67.559982234502115</v>
      </c>
      <c r="U15">
        <f t="shared" si="6"/>
        <v>33.343840778218826</v>
      </c>
      <c r="V15">
        <f t="shared" si="30"/>
        <v>202.61607738552505</v>
      </c>
      <c r="W15">
        <f t="shared" si="31"/>
        <v>1298.6903341613834</v>
      </c>
      <c r="X15">
        <f t="shared" si="32"/>
        <v>722.57391418903762</v>
      </c>
      <c r="Y15" t="e">
        <f>X15*1000000/'a1'!#REF!</f>
        <v>#REF!</v>
      </c>
      <c r="Z15">
        <f t="shared" si="7"/>
        <v>64.98764678887153</v>
      </c>
      <c r="AA15">
        <f t="shared" si="8"/>
        <v>35.219815691241187</v>
      </c>
      <c r="AB15">
        <f t="shared" si="33"/>
        <v>184.52012173656348</v>
      </c>
      <c r="AC15">
        <f t="shared" si="34"/>
        <v>2414.5001572475689</v>
      </c>
      <c r="AD15">
        <f t="shared" si="35"/>
        <v>1078.3316631579412</v>
      </c>
      <c r="AE15" t="e">
        <f>AD15*1000000/'a1'!#REF!</f>
        <v>#REF!</v>
      </c>
      <c r="AF15">
        <f t="shared" si="9"/>
        <v>502.35540519739504</v>
      </c>
      <c r="AG15">
        <f t="shared" si="10"/>
        <v>35.452417729249227</v>
      </c>
      <c r="AH15">
        <f t="shared" si="36"/>
        <v>1416.984897994525</v>
      </c>
      <c r="AI15">
        <f t="shared" si="37"/>
        <v>9005.9735382853032</v>
      </c>
      <c r="AJ15">
        <f t="shared" si="38"/>
        <v>5025.5112962320763</v>
      </c>
      <c r="AK15" t="e">
        <f>AJ15*1000000/'a1'!#REF!</f>
        <v>#REF!</v>
      </c>
      <c r="AL15">
        <f t="shared" si="11"/>
        <v>926.55631877211647</v>
      </c>
      <c r="AM15">
        <f t="shared" si="12"/>
        <v>37.095030460964175</v>
      </c>
      <c r="AN15">
        <f t="shared" si="39"/>
        <v>2497.7909635285241</v>
      </c>
      <c r="AO15">
        <f t="shared" si="40"/>
        <v>14974.762641221776</v>
      </c>
      <c r="AP15">
        <f t="shared" si="41"/>
        <v>8521.230038689584</v>
      </c>
      <c r="AQ15" t="e">
        <f>AP15*1000000/'a1'!#REF!</f>
        <v>#REF!</v>
      </c>
      <c r="AR15">
        <f t="shared" si="13"/>
        <v>72.355593135829267</v>
      </c>
      <c r="AS15">
        <f t="shared" si="14"/>
        <v>36.09526534053758</v>
      </c>
      <c r="AT15">
        <f t="shared" si="42"/>
        <v>200.45729669306164</v>
      </c>
      <c r="AU15">
        <f t="shared" si="43"/>
        <v>1194.2177394441635</v>
      </c>
      <c r="AV15">
        <f t="shared" si="44"/>
        <v>681.51725954525784</v>
      </c>
      <c r="AW15" t="e">
        <f>AV15*1000000/'a1'!#REF!</f>
        <v>#REF!</v>
      </c>
      <c r="AX15">
        <f t="shared" si="15"/>
        <v>57.198675055038521</v>
      </c>
      <c r="AY15">
        <f t="shared" si="16"/>
        <v>38.61901293640225</v>
      </c>
      <c r="AZ15">
        <f t="shared" si="45"/>
        <v>148.11014240377722</v>
      </c>
      <c r="BA15">
        <f t="shared" si="46"/>
        <v>976.03008778155095</v>
      </c>
      <c r="BB15">
        <f t="shared" si="47"/>
        <v>538.62942673926432</v>
      </c>
      <c r="BC15" t="e">
        <f>BB15*1000000/'a1'!#REF!</f>
        <v>#REF!</v>
      </c>
      <c r="BD15">
        <f t="shared" si="17"/>
        <v>245.07078553936782</v>
      </c>
      <c r="BE15">
        <f t="shared" si="18"/>
        <v>36.408456249778475</v>
      </c>
      <c r="BF15">
        <f t="shared" si="48"/>
        <v>673.11501442981103</v>
      </c>
      <c r="BG15">
        <f t="shared" si="49"/>
        <v>4754.0086771632778</v>
      </c>
      <c r="BH15">
        <f t="shared" si="50"/>
        <v>2563.6240744412571</v>
      </c>
      <c r="BI15" t="e">
        <f>BH15*1000000/'a1'!#REF!</f>
        <v>#REF!</v>
      </c>
      <c r="BJ15">
        <f t="shared" si="19"/>
        <v>140.66076865328384</v>
      </c>
      <c r="BK15">
        <f t="shared" si="20"/>
        <v>34.809317415871625</v>
      </c>
      <c r="BL15">
        <f t="shared" si="51"/>
        <v>404.08941942983427</v>
      </c>
      <c r="BM15">
        <f t="shared" si="52"/>
        <v>2419.5959014005584</v>
      </c>
      <c r="BN15">
        <f t="shared" si="53"/>
        <v>1374.5105396088336</v>
      </c>
      <c r="BO15" t="e">
        <f>BN15*1000000/'a1'!#REF!</f>
        <v>#REF!</v>
      </c>
    </row>
    <row r="16" spans="1:67">
      <c r="A16">
        <v>1979</v>
      </c>
      <c r="B16">
        <v>3044</v>
      </c>
      <c r="C16">
        <f>C17*(C112/C113)</f>
        <v>38.77628237329624</v>
      </c>
      <c r="D16">
        <f t="shared" si="21"/>
        <v>7850.1594626726974</v>
      </c>
      <c r="E16">
        <f t="shared" si="22"/>
        <v>61912.048788478722</v>
      </c>
      <c r="F16">
        <f t="shared" si="23"/>
        <v>30731.280309440008</v>
      </c>
      <c r="G16" t="e">
        <f>F16*1000000/'a1'!#REF!</f>
        <v>#REF!</v>
      </c>
      <c r="H16">
        <v>24</v>
      </c>
      <c r="I16">
        <f>I17*(D112/D113)</f>
        <v>30.618326726497454</v>
      </c>
      <c r="J16">
        <f t="shared" si="24"/>
        <v>78.384427125568962</v>
      </c>
      <c r="K16">
        <f t="shared" si="25"/>
        <v>488.82854454290367</v>
      </c>
      <c r="L16">
        <f t="shared" si="26"/>
        <v>267.30510138839685</v>
      </c>
      <c r="M16" t="e">
        <f>L16*1000000/'a1'!#REF!</f>
        <v>#REF!</v>
      </c>
      <c r="N16">
        <v>5</v>
      </c>
      <c r="O16">
        <f>O17*(E112/E113)</f>
        <v>47.950538584474877</v>
      </c>
      <c r="P16">
        <f t="shared" si="27"/>
        <v>10.427411552826371</v>
      </c>
      <c r="Q16">
        <f t="shared" si="28"/>
        <v>75.786431792402894</v>
      </c>
      <c r="R16">
        <f t="shared" si="29"/>
        <v>39.16338758602258</v>
      </c>
      <c r="S16" t="e">
        <f>R16*1000000/'a1'!#REF!</f>
        <v>#REF!</v>
      </c>
      <c r="T16">
        <v>78</v>
      </c>
      <c r="U16">
        <f>U17*(F112/F113)</f>
        <v>36.076028400514353</v>
      </c>
      <c r="V16">
        <f t="shared" si="30"/>
        <v>216.21005265337888</v>
      </c>
      <c r="W16">
        <f t="shared" si="31"/>
        <v>1514.9003868147622</v>
      </c>
      <c r="X16">
        <f t="shared" si="32"/>
        <v>794.26918400460897</v>
      </c>
      <c r="Y16" t="e">
        <f>X16*1000000/'a1'!#REF!</f>
        <v>#REF!</v>
      </c>
      <c r="Z16">
        <v>62</v>
      </c>
      <c r="AA16">
        <f>AA17*(G112/G113)</f>
        <v>37.897685975203331</v>
      </c>
      <c r="AB16">
        <f t="shared" si="33"/>
        <v>163.59837917430355</v>
      </c>
      <c r="AC16">
        <f t="shared" si="34"/>
        <v>2578.0985364218723</v>
      </c>
      <c r="AD16">
        <f t="shared" si="35"/>
        <v>1026.2637097006566</v>
      </c>
      <c r="AE16" t="e">
        <f>AD16*1000000/'a1'!#REF!</f>
        <v>#REF!</v>
      </c>
      <c r="AF16">
        <v>584</v>
      </c>
      <c r="AG16">
        <f>AG17*(H112/H113)</f>
        <v>38.48609776983934</v>
      </c>
      <c r="AH16">
        <f t="shared" si="36"/>
        <v>1517.4310565143012</v>
      </c>
      <c r="AI16">
        <f t="shared" si="37"/>
        <v>10523.404594799604</v>
      </c>
      <c r="AJ16">
        <f t="shared" si="38"/>
        <v>5537.8400934999627</v>
      </c>
      <c r="AK16" t="e">
        <f>AJ16*1000000/'a1'!#REF!</f>
        <v>#REF!</v>
      </c>
      <c r="AL16">
        <v>1092</v>
      </c>
      <c r="AM16">
        <f>AM17*(I112/I113)</f>
        <v>40.155676538601483</v>
      </c>
      <c r="AN16">
        <f t="shared" si="39"/>
        <v>2719.4162672125944</v>
      </c>
      <c r="AO16">
        <f t="shared" si="40"/>
        <v>17694.178908434369</v>
      </c>
      <c r="AP16">
        <f t="shared" si="41"/>
        <v>9536.4002981642625</v>
      </c>
      <c r="AQ16" t="e">
        <f>AP16*1000000/'a1'!#REF!</f>
        <v>#REF!</v>
      </c>
      <c r="AR16">
        <v>86</v>
      </c>
      <c r="AS16">
        <f>AS17*(J112/J113)</f>
        <v>39.009051175276191</v>
      </c>
      <c r="AT16">
        <f t="shared" si="42"/>
        <v>220.46165545935276</v>
      </c>
      <c r="AU16">
        <f t="shared" si="43"/>
        <v>1414.6793949035164</v>
      </c>
      <c r="AV16">
        <f t="shared" si="44"/>
        <v>765.67546309555905</v>
      </c>
      <c r="AW16" t="e">
        <f>AV16*1000000/'a1'!#REF!</f>
        <v>#REF!</v>
      </c>
      <c r="AX16">
        <v>66</v>
      </c>
      <c r="AY16">
        <f>AY17*(K112/K113)</f>
        <v>41.847612088641668</v>
      </c>
      <c r="AZ16">
        <f t="shared" si="45"/>
        <v>157.71509222604797</v>
      </c>
      <c r="BA16">
        <f t="shared" si="46"/>
        <v>1133.7451800075989</v>
      </c>
      <c r="BB16">
        <f t="shared" si="47"/>
        <v>588.61863361745941</v>
      </c>
      <c r="BC16" t="e">
        <f>BB16*1000000/'a1'!#REF!</f>
        <v>#REF!</v>
      </c>
      <c r="BD16">
        <v>277</v>
      </c>
      <c r="BE16">
        <f>BE17*(L112/L113)</f>
        <v>39.293436935180893</v>
      </c>
      <c r="BF16">
        <f t="shared" si="48"/>
        <v>704.95233200634448</v>
      </c>
      <c r="BG16">
        <f t="shared" si="49"/>
        <v>5458.9610091696222</v>
      </c>
      <c r="BH16">
        <f t="shared" si="50"/>
        <v>2755.8515915593503</v>
      </c>
      <c r="BI16" t="e">
        <f>BH16*1000000/'a1'!#REF!</f>
        <v>#REF!</v>
      </c>
      <c r="BJ16">
        <v>166</v>
      </c>
      <c r="BK16">
        <f>BK17*(M112/M113)</f>
        <v>37.538367901275954</v>
      </c>
      <c r="BL16">
        <f t="shared" si="51"/>
        <v>442.21421782793476</v>
      </c>
      <c r="BM16">
        <f t="shared" si="52"/>
        <v>2861.810119228493</v>
      </c>
      <c r="BN16">
        <f t="shared" si="53"/>
        <v>1541.8226495150018</v>
      </c>
      <c r="BO16" t="e">
        <f>BN16*1000000/'a1'!#REF!</f>
        <v>#REF!</v>
      </c>
    </row>
    <row r="17" spans="1:67">
      <c r="A17">
        <v>1980</v>
      </c>
      <c r="B17">
        <v>3575</v>
      </c>
      <c r="C17">
        <f>C19*(C113/C114)</f>
        <v>43.029989432137114</v>
      </c>
      <c r="D17">
        <f t="shared" si="21"/>
        <v>8308.1591401228598</v>
      </c>
      <c r="E17">
        <f t="shared" si="22"/>
        <v>70220.20792860158</v>
      </c>
      <c r="F17">
        <f t="shared" si="23"/>
        <v>32893.183387674864</v>
      </c>
      <c r="G17" t="e">
        <f>F17*1000000/'a1'!#REF!</f>
        <v>#REF!</v>
      </c>
      <c r="H17">
        <v>28</v>
      </c>
      <c r="I17">
        <f>I19*(D113/D114)</f>
        <v>33.478537952096758</v>
      </c>
      <c r="J17">
        <f t="shared" si="24"/>
        <v>83.63567142646491</v>
      </c>
      <c r="K17">
        <f t="shared" si="25"/>
        <v>572.46421596936852</v>
      </c>
      <c r="L17">
        <f t="shared" si="26"/>
        <v>297.47975253718243</v>
      </c>
      <c r="M17" t="e">
        <f>L17*1000000/'a1'!#REF!</f>
        <v>#REF!</v>
      </c>
      <c r="N17">
        <v>5</v>
      </c>
      <c r="O17">
        <f>O19*(E113/E114)</f>
        <v>52.773551940639251</v>
      </c>
      <c r="P17">
        <f t="shared" si="27"/>
        <v>9.4744428148859505</v>
      </c>
      <c r="Q17">
        <f t="shared" si="28"/>
        <v>85.260874607288841</v>
      </c>
      <c r="R17">
        <f t="shared" si="29"/>
        <v>40.805152883704011</v>
      </c>
      <c r="S17" t="e">
        <f>R17*1000000/'a1'!#REF!</f>
        <v>#REF!</v>
      </c>
      <c r="T17">
        <v>83</v>
      </c>
      <c r="U17">
        <f>U19*(F113/F114)</f>
        <v>39.14276960921341</v>
      </c>
      <c r="V17">
        <f t="shared" si="30"/>
        <v>212.04426980676268</v>
      </c>
      <c r="W17">
        <f t="shared" si="31"/>
        <v>1726.9446566215249</v>
      </c>
      <c r="X17">
        <f t="shared" si="32"/>
        <v>847.45961701044996</v>
      </c>
      <c r="Y17" t="e">
        <f>X17*1000000/'a1'!#REF!</f>
        <v>#REF!</v>
      </c>
      <c r="Z17">
        <v>35</v>
      </c>
      <c r="AA17">
        <f>AA19*(G113/G114)</f>
        <v>41.274131115851247</v>
      </c>
      <c r="AB17">
        <f t="shared" si="33"/>
        <v>84.798877780756783</v>
      </c>
      <c r="AC17">
        <f t="shared" si="34"/>
        <v>2662.8974142026291</v>
      </c>
      <c r="AD17">
        <f t="shared" si="35"/>
        <v>905.80984554128213</v>
      </c>
      <c r="AE17" t="e">
        <f>AD17*1000000/'a1'!#REF!</f>
        <v>#REF!</v>
      </c>
      <c r="AF17">
        <v>670</v>
      </c>
      <c r="AG17">
        <f>AG19*(H113/H114)</f>
        <v>41.817197422252015</v>
      </c>
      <c r="AH17">
        <f t="shared" si="36"/>
        <v>1602.2116289492792</v>
      </c>
      <c r="AI17">
        <f t="shared" si="37"/>
        <v>12125.616223748882</v>
      </c>
      <c r="AJ17">
        <f t="shared" si="38"/>
        <v>6032.4837037492489</v>
      </c>
      <c r="AK17" t="e">
        <f>AJ17*1000000/'a1'!#REF!</f>
        <v>#REF!</v>
      </c>
      <c r="AL17">
        <v>1312</v>
      </c>
      <c r="AM17">
        <f>AM19*(I113/I114)</f>
        <v>43.277535537791543</v>
      </c>
      <c r="AN17">
        <f t="shared" si="39"/>
        <v>3031.5959162099543</v>
      </c>
      <c r="AO17">
        <f t="shared" si="40"/>
        <v>20725.774824644323</v>
      </c>
      <c r="AP17">
        <f t="shared" si="41"/>
        <v>10660.716154741363</v>
      </c>
      <c r="AQ17" t="e">
        <f>AP17*1000000/'a1'!#REF!</f>
        <v>#REF!</v>
      </c>
      <c r="AR17">
        <v>117</v>
      </c>
      <c r="AS17">
        <f>AS19*(J113/J114)</f>
        <v>42.220162095192222</v>
      </c>
      <c r="AT17">
        <f t="shared" si="42"/>
        <v>277.11878447127816</v>
      </c>
      <c r="AU17">
        <f t="shared" si="43"/>
        <v>1691.7981793747945</v>
      </c>
      <c r="AV17">
        <f t="shared" si="44"/>
        <v>889.65915494772548</v>
      </c>
      <c r="AW17" t="e">
        <f>AV17*1000000/'a1'!#REF!</f>
        <v>#REF!</v>
      </c>
      <c r="AX17">
        <v>81</v>
      </c>
      <c r="AY17">
        <f>AY19*(K113/K114)</f>
        <v>45.448741912293322</v>
      </c>
      <c r="AZ17">
        <f t="shared" si="45"/>
        <v>178.22275511237089</v>
      </c>
      <c r="BA17">
        <f t="shared" si="46"/>
        <v>1311.9679351199698</v>
      </c>
      <c r="BB17">
        <f t="shared" si="47"/>
        <v>649.11766200633849</v>
      </c>
      <c r="BC17" t="e">
        <f>BB17*1000000/'a1'!#REF!</f>
        <v>#REF!</v>
      </c>
      <c r="BD17">
        <v>351</v>
      </c>
      <c r="BE17">
        <f>BE19*(L113/L114)</f>
        <v>42.582314916539644</v>
      </c>
      <c r="BF17">
        <f t="shared" si="48"/>
        <v>824.28585831454177</v>
      </c>
      <c r="BG17">
        <f t="shared" si="49"/>
        <v>6283.2468674841639</v>
      </c>
      <c r="BH17">
        <f t="shared" si="50"/>
        <v>3028.9671315620221</v>
      </c>
      <c r="BI17" t="e">
        <f>BH17*1000000/'a1'!#REF!</f>
        <v>#REF!</v>
      </c>
      <c r="BJ17">
        <v>206</v>
      </c>
      <c r="BK17">
        <f>BK19*(M113/M114)</f>
        <v>40.991452188930417</v>
      </c>
      <c r="BL17">
        <f t="shared" si="51"/>
        <v>502.54379632744383</v>
      </c>
      <c r="BM17">
        <f t="shared" si="52"/>
        <v>3364.353915555937</v>
      </c>
      <c r="BN17">
        <f t="shared" si="53"/>
        <v>1736.0019159394456</v>
      </c>
      <c r="BO17" t="e">
        <f>BN17*1000000/'a1'!#REF!</f>
        <v>#REF!</v>
      </c>
    </row>
    <row r="19" spans="1:67">
      <c r="A19">
        <v>1981</v>
      </c>
      <c r="B19">
        <v>4415</v>
      </c>
      <c r="C19">
        <f t="shared" ref="C19:C43" si="54">C20*(C71/C72)</f>
        <v>47.729220222793487</v>
      </c>
      <c r="D19">
        <f t="shared" si="21"/>
        <v>9250.0987432675047</v>
      </c>
      <c r="E19">
        <f>E17+D19</f>
        <v>79470.306671869082</v>
      </c>
      <c r="F19">
        <f>(F17*0.8)+D19</f>
        <v>35564.6454534074</v>
      </c>
      <c r="G19">
        <f>F19*1000000/'a1'!F8</f>
        <v>1432.9076249216566</v>
      </c>
      <c r="H19">
        <v>38</v>
      </c>
      <c r="I19">
        <f t="shared" ref="I19:I43" si="55">I20*(D71/D72)</f>
        <v>37.212449255751018</v>
      </c>
      <c r="J19">
        <f t="shared" si="24"/>
        <v>102.11636363636363</v>
      </c>
      <c r="K19">
        <f>K17+J19</f>
        <v>674.58057960573217</v>
      </c>
      <c r="L19">
        <f>(L17*0.8)+J19</f>
        <v>340.1001656661096</v>
      </c>
      <c r="M19">
        <f>L19*1000000/'a1'!L8</f>
        <v>591.16805723969253</v>
      </c>
      <c r="N19">
        <v>7</v>
      </c>
      <c r="O19">
        <f t="shared" ref="O19:O43" si="56">O20*(E71/E72)</f>
        <v>46.118721461187207</v>
      </c>
      <c r="P19">
        <f t="shared" si="27"/>
        <v>15.17821782178218</v>
      </c>
      <c r="Q19">
        <f>Q17+P19</f>
        <v>100.43909242907102</v>
      </c>
      <c r="R19">
        <f>(R17*0.8)+P19</f>
        <v>47.822340128745395</v>
      </c>
      <c r="S19">
        <f>R19*1000000/'a1'!R8</f>
        <v>387.0655852946993</v>
      </c>
      <c r="T19">
        <v>91</v>
      </c>
      <c r="U19">
        <f t="shared" ref="U19:U43" si="57">U20*(F71/F72)</f>
        <v>43.240901213171597</v>
      </c>
      <c r="V19">
        <f t="shared" si="30"/>
        <v>210.44889779559108</v>
      </c>
      <c r="W19">
        <f>W17+V19</f>
        <v>1937.3935544171161</v>
      </c>
      <c r="X19">
        <f>(X17*0.8)+V19</f>
        <v>888.41659140395109</v>
      </c>
      <c r="Y19">
        <f>X19*1000000/'a1'!X8</f>
        <v>1039.2405303302498</v>
      </c>
      <c r="Z19">
        <v>37</v>
      </c>
      <c r="AA19">
        <f t="shared" ref="AA19:AA43" si="58">AA20*(G71/G72)</f>
        <v>45.407279029462757</v>
      </c>
      <c r="AB19">
        <f t="shared" si="33"/>
        <v>81.484732824427454</v>
      </c>
      <c r="AC19">
        <f>AC17+AB19</f>
        <v>2744.3821470270564</v>
      </c>
      <c r="AD19">
        <f>(AD17*0.8)+AB19</f>
        <v>806.13260925745317</v>
      </c>
      <c r="AE19">
        <f>AD19*1000000/'a1'!AD8</f>
        <v>1141.1229425051501</v>
      </c>
      <c r="AF19">
        <v>822</v>
      </c>
      <c r="AG19">
        <f t="shared" ref="AG19:AG43" si="59">AG20*(H71/H72)</f>
        <v>46.588868940754047</v>
      </c>
      <c r="AH19">
        <f t="shared" si="36"/>
        <v>1764.3699421965316</v>
      </c>
      <c r="AI19">
        <f>AI17+AH19</f>
        <v>13889.986165945415</v>
      </c>
      <c r="AJ19">
        <f>(AJ17*0.8)+AH19</f>
        <v>6590.3569051959312</v>
      </c>
      <c r="AK19">
        <f>AJ19*1000000/'a1'!AJ8</f>
        <v>1006.5905820903374</v>
      </c>
      <c r="AL19">
        <v>1667</v>
      </c>
      <c r="AM19">
        <f t="shared" ref="AM19:AM43" si="60">AM20*(I71/I72)</f>
        <v>47.579908675799089</v>
      </c>
      <c r="AN19">
        <f t="shared" si="39"/>
        <v>3503.5796545105563</v>
      </c>
      <c r="AO19">
        <f>AO17+AN19</f>
        <v>24229.354479154877</v>
      </c>
      <c r="AP19">
        <f>(AP17*0.8)+AN19</f>
        <v>12032.152578303649</v>
      </c>
      <c r="AQ19">
        <f>AP19*1000000/'a1'!AP8</f>
        <v>1365.3838037376054</v>
      </c>
      <c r="AR19">
        <v>136</v>
      </c>
      <c r="AS19">
        <f t="shared" ref="AS19:AS43" si="61">AS20*(J71/J72)</f>
        <v>46.627318718381126</v>
      </c>
      <c r="AT19">
        <f t="shared" si="42"/>
        <v>291.67450271247731</v>
      </c>
      <c r="AU19">
        <f>AU17+AT19</f>
        <v>1983.4726820872718</v>
      </c>
      <c r="AV19">
        <f>(AV17*0.8)+AT19</f>
        <v>1003.4018266706578</v>
      </c>
      <c r="AW19">
        <f>AV19*1000000/'a1'!AV8</f>
        <v>968.96013854603882</v>
      </c>
      <c r="AX19">
        <v>85</v>
      </c>
      <c r="AY19">
        <f t="shared" ref="AY19:AY43" si="62">AY20*(K71/K72)</f>
        <v>49.221183800623052</v>
      </c>
      <c r="AZ19">
        <f t="shared" si="45"/>
        <v>172.68987341772151</v>
      </c>
      <c r="BA19">
        <f>BA17+AZ19</f>
        <v>1484.6578085376914</v>
      </c>
      <c r="BB19">
        <f>(BB17*0.8)+AZ19</f>
        <v>691.98400302279231</v>
      </c>
      <c r="BC19">
        <f>BB19*1000000/'a1'!BB8</f>
        <v>709.17511703483376</v>
      </c>
      <c r="BD19">
        <v>471</v>
      </c>
      <c r="BE19">
        <f t="shared" ref="BE19:BE43" si="63">BE20*(L71/L72)</f>
        <v>46.834532374100696</v>
      </c>
      <c r="BF19">
        <f t="shared" si="48"/>
        <v>1005.6682027649774</v>
      </c>
      <c r="BG19">
        <f>BG17+BF19</f>
        <v>7288.9150702491415</v>
      </c>
      <c r="BH19">
        <f>(BH17*0.8)+BF19</f>
        <v>3428.841908014595</v>
      </c>
      <c r="BI19">
        <f>BH19*1000000/'a1'!BH8</f>
        <v>1496.5893770054065</v>
      </c>
      <c r="BJ19">
        <v>266</v>
      </c>
      <c r="BK19">
        <f t="shared" ref="BK19:BK43" si="64">BK20*(M71/M72)</f>
        <v>45.462328767123282</v>
      </c>
      <c r="BL19">
        <f t="shared" si="51"/>
        <v>585.09981167608294</v>
      </c>
      <c r="BM19">
        <f>BM17+BL19</f>
        <v>3949.4537272320199</v>
      </c>
      <c r="BN19">
        <f>(BN17*0.8)+BL19</f>
        <v>1973.9013444276395</v>
      </c>
      <c r="BO19">
        <f>BN19*1000000/'a1'!BN8</f>
        <v>698.3410014680893</v>
      </c>
    </row>
    <row r="20" spans="1:67">
      <c r="A20">
        <v>1982</v>
      </c>
      <c r="B20">
        <v>5198</v>
      </c>
      <c r="C20">
        <f t="shared" si="54"/>
        <v>51.756640959725786</v>
      </c>
      <c r="D20">
        <f t="shared" si="21"/>
        <v>10043.155629139075</v>
      </c>
      <c r="E20">
        <f t="shared" si="22"/>
        <v>89513.462301008156</v>
      </c>
      <c r="F20">
        <f t="shared" si="23"/>
        <v>38494.871991864995</v>
      </c>
      <c r="G20">
        <f>F20*1000000/'a1'!F9</f>
        <v>1532.6257468709764</v>
      </c>
      <c r="H20">
        <v>48</v>
      </c>
      <c r="I20">
        <f t="shared" si="55"/>
        <v>40.121786197564276</v>
      </c>
      <c r="J20">
        <f t="shared" si="24"/>
        <v>119.63575042158516</v>
      </c>
      <c r="K20">
        <f t="shared" si="25"/>
        <v>794.21633002731733</v>
      </c>
      <c r="L20">
        <f t="shared" si="26"/>
        <v>391.71588295447287</v>
      </c>
      <c r="M20">
        <f>L20*1000000/'a1'!L9</f>
        <v>682.67566457440876</v>
      </c>
      <c r="N20">
        <v>7</v>
      </c>
      <c r="O20">
        <f t="shared" si="56"/>
        <v>49.406392694063925</v>
      </c>
      <c r="P20">
        <f t="shared" si="27"/>
        <v>14.168207024029575</v>
      </c>
      <c r="Q20">
        <f t="shared" si="28"/>
        <v>114.60729945310059</v>
      </c>
      <c r="R20">
        <f t="shared" si="29"/>
        <v>52.426079127025893</v>
      </c>
      <c r="S20">
        <f>R20*1000000/'a1'!R9</f>
        <v>424.2004007430001</v>
      </c>
      <c r="T20">
        <v>108</v>
      </c>
      <c r="U20">
        <f t="shared" si="57"/>
        <v>48.006932409012151</v>
      </c>
      <c r="V20">
        <f t="shared" si="30"/>
        <v>224.96750902527066</v>
      </c>
      <c r="W20">
        <f t="shared" si="31"/>
        <v>2162.3610634423867</v>
      </c>
      <c r="X20">
        <f t="shared" si="32"/>
        <v>935.70078214843147</v>
      </c>
      <c r="Y20">
        <f>X20*1000000/'a1'!X9</f>
        <v>1089.2425971242617</v>
      </c>
      <c r="Z20">
        <v>47</v>
      </c>
      <c r="AA20">
        <f t="shared" si="58"/>
        <v>49.566724436741787</v>
      </c>
      <c r="AB20">
        <f t="shared" si="33"/>
        <v>94.821678321678277</v>
      </c>
      <c r="AC20">
        <f t="shared" si="34"/>
        <v>2839.2038253487344</v>
      </c>
      <c r="AD20">
        <f t="shared" si="35"/>
        <v>739.72776572764087</v>
      </c>
      <c r="AE20">
        <f>AD20*1000000/'a1'!AD9</f>
        <v>1045.6151620913226</v>
      </c>
      <c r="AF20">
        <v>957</v>
      </c>
      <c r="AG20">
        <f t="shared" si="59"/>
        <v>51.166965888689418</v>
      </c>
      <c r="AH20">
        <f t="shared" si="36"/>
        <v>1870.3473684210521</v>
      </c>
      <c r="AI20">
        <f t="shared" si="37"/>
        <v>15760.333534366466</v>
      </c>
      <c r="AJ20">
        <f t="shared" si="38"/>
        <v>7142.6328925777971</v>
      </c>
      <c r="AK20">
        <f>AJ20*1000000/'a1'!AJ9</f>
        <v>1085.402432164605</v>
      </c>
      <c r="AL20">
        <v>2040</v>
      </c>
      <c r="AM20">
        <f t="shared" si="60"/>
        <v>51.780821917808218</v>
      </c>
      <c r="AN20">
        <f t="shared" si="39"/>
        <v>3939.6825396825398</v>
      </c>
      <c r="AO20">
        <f t="shared" si="40"/>
        <v>28169.037018837418</v>
      </c>
      <c r="AP20">
        <f t="shared" si="41"/>
        <v>13565.40460232546</v>
      </c>
      <c r="AQ20">
        <f>AP20*1000000/'a1'!AP9</f>
        <v>1520.7361693171185</v>
      </c>
      <c r="AR20">
        <v>162</v>
      </c>
      <c r="AS20">
        <f t="shared" si="61"/>
        <v>49.409780775716712</v>
      </c>
      <c r="AT20">
        <f t="shared" si="42"/>
        <v>327.87030716723541</v>
      </c>
      <c r="AU20">
        <f t="shared" si="43"/>
        <v>2311.3429892545073</v>
      </c>
      <c r="AV20">
        <f t="shared" si="44"/>
        <v>1130.5917685037616</v>
      </c>
      <c r="AW20">
        <f>AV20*1000000/'a1'!AV9</f>
        <v>1081.6741373177056</v>
      </c>
      <c r="AX20">
        <v>119</v>
      </c>
      <c r="AY20">
        <f t="shared" si="62"/>
        <v>50.934579439252339</v>
      </c>
      <c r="AZ20">
        <f t="shared" si="45"/>
        <v>233.63302752293578</v>
      </c>
      <c r="BA20">
        <f t="shared" si="46"/>
        <v>1718.290836060627</v>
      </c>
      <c r="BB20">
        <f t="shared" si="47"/>
        <v>787.22022994116969</v>
      </c>
      <c r="BC20">
        <f>BB20*1000000/'a1'!BB9</f>
        <v>797.92681190328801</v>
      </c>
      <c r="BD20">
        <v>520</v>
      </c>
      <c r="BE20">
        <f t="shared" si="63"/>
        <v>51.510791366906453</v>
      </c>
      <c r="BF20">
        <f t="shared" si="48"/>
        <v>1009.497206703911</v>
      </c>
      <c r="BG20">
        <f t="shared" si="49"/>
        <v>8298.4122769530532</v>
      </c>
      <c r="BH20">
        <f t="shared" si="50"/>
        <v>3752.5707331155872</v>
      </c>
      <c r="BI20">
        <f>BH20*1000000/'a1'!BH9</f>
        <v>1583.478765798342</v>
      </c>
      <c r="BJ20">
        <v>299</v>
      </c>
      <c r="BK20">
        <f t="shared" si="64"/>
        <v>48.630136986301359</v>
      </c>
      <c r="BL20">
        <f t="shared" si="51"/>
        <v>614.84507042253529</v>
      </c>
      <c r="BM20">
        <f t="shared" si="52"/>
        <v>4564.2987976545555</v>
      </c>
      <c r="BN20">
        <f t="shared" si="53"/>
        <v>2193.9661459646468</v>
      </c>
      <c r="BO20">
        <f>BN20*1000000/'a1'!BN9</f>
        <v>762.71727121158392</v>
      </c>
    </row>
    <row r="21" spans="1:67">
      <c r="A21">
        <v>1983</v>
      </c>
      <c r="B21">
        <v>5517</v>
      </c>
      <c r="C21">
        <f t="shared" si="54"/>
        <v>54.584404455869752</v>
      </c>
      <c r="D21">
        <f t="shared" si="21"/>
        <v>10107.282574568289</v>
      </c>
      <c r="E21">
        <f t="shared" si="22"/>
        <v>99620.744875576449</v>
      </c>
      <c r="F21">
        <f t="shared" si="23"/>
        <v>40903.180168060288</v>
      </c>
      <c r="G21">
        <f>F21*1000000/'a1'!F10</f>
        <v>1612.4912455455549</v>
      </c>
      <c r="H21">
        <v>70</v>
      </c>
      <c r="I21">
        <f t="shared" si="55"/>
        <v>41.542625169147499</v>
      </c>
      <c r="J21">
        <f t="shared" si="24"/>
        <v>168.50162866449509</v>
      </c>
      <c r="K21">
        <f t="shared" si="25"/>
        <v>962.71795869181244</v>
      </c>
      <c r="L21">
        <f t="shared" si="26"/>
        <v>481.87433502807346</v>
      </c>
      <c r="M21">
        <f>L21*1000000/'a1'!L10</f>
        <v>832.01707120621018</v>
      </c>
      <c r="N21">
        <v>7</v>
      </c>
      <c r="O21">
        <f t="shared" si="56"/>
        <v>53.059360730593603</v>
      </c>
      <c r="P21">
        <f t="shared" si="27"/>
        <v>13.192771084337352</v>
      </c>
      <c r="Q21">
        <f t="shared" si="28"/>
        <v>127.80007053743795</v>
      </c>
      <c r="R21">
        <f t="shared" si="29"/>
        <v>55.133634385958068</v>
      </c>
      <c r="S21">
        <f>R21*1000000/'a1'!R10</f>
        <v>440.70945617142866</v>
      </c>
      <c r="T21">
        <v>145</v>
      </c>
      <c r="U21">
        <f t="shared" si="57"/>
        <v>52.859618717504354</v>
      </c>
      <c r="V21">
        <f t="shared" si="30"/>
        <v>274.31147540983596</v>
      </c>
      <c r="W21">
        <f t="shared" si="31"/>
        <v>2436.6725388522227</v>
      </c>
      <c r="X21">
        <f t="shared" si="32"/>
        <v>1022.8721011285811</v>
      </c>
      <c r="Y21">
        <f>X21*1000000/'a1'!X10</f>
        <v>1178.0318547494915</v>
      </c>
      <c r="Z21">
        <v>43</v>
      </c>
      <c r="AA21">
        <f t="shared" si="58"/>
        <v>52.859618717504354</v>
      </c>
      <c r="AB21">
        <f t="shared" si="33"/>
        <v>81.347540983606521</v>
      </c>
      <c r="AC21">
        <f t="shared" si="34"/>
        <v>2920.5513663323409</v>
      </c>
      <c r="AD21">
        <f t="shared" si="35"/>
        <v>673.12975356571928</v>
      </c>
      <c r="AE21">
        <f>AD21*1000000/'a1'!AD10</f>
        <v>941.64829929651478</v>
      </c>
      <c r="AF21">
        <v>993</v>
      </c>
      <c r="AG21">
        <f t="shared" si="59"/>
        <v>54.129263913824069</v>
      </c>
      <c r="AH21">
        <f t="shared" si="36"/>
        <v>1834.4975124378107</v>
      </c>
      <c r="AI21">
        <f t="shared" si="37"/>
        <v>17594.831046804276</v>
      </c>
      <c r="AJ21">
        <f t="shared" si="38"/>
        <v>7548.6038265000489</v>
      </c>
      <c r="AK21">
        <f>AJ21*1000000/'a1'!AJ10</f>
        <v>1143.2123676505939</v>
      </c>
      <c r="AL21">
        <v>2237</v>
      </c>
      <c r="AM21">
        <f t="shared" si="60"/>
        <v>55.251141552511413</v>
      </c>
      <c r="AN21">
        <f t="shared" si="39"/>
        <v>4048.7851239669426</v>
      </c>
      <c r="AO21">
        <f t="shared" si="40"/>
        <v>32217.822142804362</v>
      </c>
      <c r="AP21">
        <f t="shared" si="41"/>
        <v>14901.108805827313</v>
      </c>
      <c r="AQ21">
        <f>AP21*1000000/'a1'!AP10</f>
        <v>1648.4322480406481</v>
      </c>
      <c r="AR21">
        <v>190</v>
      </c>
      <c r="AS21">
        <f t="shared" si="61"/>
        <v>52.698145025295126</v>
      </c>
      <c r="AT21">
        <f t="shared" si="42"/>
        <v>360.54399999999987</v>
      </c>
      <c r="AU21">
        <f t="shared" si="43"/>
        <v>2671.8869892545072</v>
      </c>
      <c r="AV21">
        <f t="shared" si="44"/>
        <v>1265.0174148030092</v>
      </c>
      <c r="AW21">
        <f>AV21*1000000/'a1'!AV10</f>
        <v>1193.6919343421944</v>
      </c>
      <c r="AX21">
        <v>124</v>
      </c>
      <c r="AY21">
        <f t="shared" si="62"/>
        <v>52.647975077881611</v>
      </c>
      <c r="AZ21">
        <f t="shared" si="45"/>
        <v>235.52662721893495</v>
      </c>
      <c r="BA21">
        <f t="shared" si="46"/>
        <v>1953.8174632795619</v>
      </c>
      <c r="BB21">
        <f t="shared" si="47"/>
        <v>865.30281117187064</v>
      </c>
      <c r="BC21">
        <f>BB21*1000000/'a1'!BB10</f>
        <v>864.22339615007911</v>
      </c>
      <c r="BD21">
        <v>466</v>
      </c>
      <c r="BE21">
        <f t="shared" si="63"/>
        <v>53.525179856115095</v>
      </c>
      <c r="BF21">
        <f t="shared" si="48"/>
        <v>870.61827956989271</v>
      </c>
      <c r="BG21">
        <f t="shared" si="49"/>
        <v>9169.0305565229464</v>
      </c>
      <c r="BH21">
        <f t="shared" si="50"/>
        <v>3872.674866062363</v>
      </c>
      <c r="BI21">
        <f>BH21*1000000/'a1'!BH10</f>
        <v>1617.9377921347179</v>
      </c>
      <c r="BJ21">
        <v>331</v>
      </c>
      <c r="BK21">
        <f t="shared" si="64"/>
        <v>50.941780821917803</v>
      </c>
      <c r="BL21">
        <f t="shared" si="51"/>
        <v>649.76134453781515</v>
      </c>
      <c r="BM21">
        <f t="shared" si="52"/>
        <v>5214.0601421923711</v>
      </c>
      <c r="BN21">
        <f t="shared" si="53"/>
        <v>2404.9342613095328</v>
      </c>
      <c r="BO21">
        <f>BN21*1000000/'a1'!BN10</f>
        <v>827.14793018526996</v>
      </c>
    </row>
    <row r="22" spans="1:67">
      <c r="A22">
        <v>1984</v>
      </c>
      <c r="B22">
        <v>6273</v>
      </c>
      <c r="C22">
        <f t="shared" si="54"/>
        <v>56.383890317052263</v>
      </c>
      <c r="D22">
        <f t="shared" si="21"/>
        <v>11125.518237082069</v>
      </c>
      <c r="E22">
        <f t="shared" si="22"/>
        <v>110746.26311265852</v>
      </c>
      <c r="F22">
        <f t="shared" si="23"/>
        <v>43848.062371530301</v>
      </c>
      <c r="G22">
        <f>F22*1000000/'a1'!F11</f>
        <v>1712.3431724662071</v>
      </c>
      <c r="H22">
        <v>59</v>
      </c>
      <c r="I22">
        <f t="shared" si="55"/>
        <v>43.031123139377542</v>
      </c>
      <c r="J22">
        <f t="shared" si="24"/>
        <v>137.11006289308173</v>
      </c>
      <c r="K22">
        <f t="shared" si="25"/>
        <v>1099.8280215848943</v>
      </c>
      <c r="L22">
        <f t="shared" si="26"/>
        <v>522.60953091554052</v>
      </c>
      <c r="M22">
        <f>L22*1000000/'a1'!L11</f>
        <v>900.94994684309609</v>
      </c>
      <c r="N22">
        <v>10</v>
      </c>
      <c r="O22">
        <f t="shared" si="56"/>
        <v>53.150684931506845</v>
      </c>
      <c r="P22">
        <f t="shared" si="27"/>
        <v>18.814432989690726</v>
      </c>
      <c r="Q22">
        <f t="shared" si="28"/>
        <v>146.61450352712868</v>
      </c>
      <c r="R22">
        <f t="shared" si="29"/>
        <v>62.921340498457184</v>
      </c>
      <c r="S22">
        <f>R22*1000000/'a1'!R11</f>
        <v>497.1543065386976</v>
      </c>
      <c r="T22">
        <v>160</v>
      </c>
      <c r="U22">
        <f t="shared" si="57"/>
        <v>54.939341421143865</v>
      </c>
      <c r="V22">
        <f t="shared" si="30"/>
        <v>291.23028391167185</v>
      </c>
      <c r="W22">
        <f t="shared" si="31"/>
        <v>2727.9028227638946</v>
      </c>
      <c r="X22">
        <f t="shared" si="32"/>
        <v>1109.5279648145367</v>
      </c>
      <c r="Y22">
        <f>X22*1000000/'a1'!X11</f>
        <v>1264.4611215806981</v>
      </c>
      <c r="Z22">
        <v>49</v>
      </c>
      <c r="AA22">
        <f t="shared" si="58"/>
        <v>56.759098786828446</v>
      </c>
      <c r="AB22">
        <f t="shared" si="33"/>
        <v>86.329770992366377</v>
      </c>
      <c r="AC22">
        <f t="shared" si="34"/>
        <v>3006.8811373247072</v>
      </c>
      <c r="AD22">
        <f t="shared" si="35"/>
        <v>624.83357384494184</v>
      </c>
      <c r="AE22">
        <f>AD22*1000000/'a1'!AD11</f>
        <v>867.23661441265062</v>
      </c>
      <c r="AF22">
        <v>1240</v>
      </c>
      <c r="AG22">
        <f t="shared" si="59"/>
        <v>56.642728904847417</v>
      </c>
      <c r="AH22">
        <f t="shared" si="36"/>
        <v>2189.1600633914413</v>
      </c>
      <c r="AI22">
        <f t="shared" si="37"/>
        <v>19783.991110195719</v>
      </c>
      <c r="AJ22">
        <f t="shared" si="38"/>
        <v>8228.0431245914806</v>
      </c>
      <c r="AK22">
        <f>AJ22*1000000/'a1'!AJ11</f>
        <v>1240.8038226135584</v>
      </c>
      <c r="AL22">
        <v>2483</v>
      </c>
      <c r="AM22">
        <f t="shared" si="60"/>
        <v>57.168949771689498</v>
      </c>
      <c r="AN22">
        <f t="shared" si="39"/>
        <v>4343.266773162939</v>
      </c>
      <c r="AO22">
        <f t="shared" si="40"/>
        <v>36561.088915967302</v>
      </c>
      <c r="AP22">
        <f t="shared" si="41"/>
        <v>16264.15381782479</v>
      </c>
      <c r="AQ22">
        <f>AP22*1000000/'a1'!AP11</f>
        <v>1774.1131392020745</v>
      </c>
      <c r="AR22">
        <v>204</v>
      </c>
      <c r="AS22">
        <f t="shared" si="61"/>
        <v>54.806070826306929</v>
      </c>
      <c r="AT22">
        <f t="shared" si="42"/>
        <v>372.22153846153839</v>
      </c>
      <c r="AU22">
        <f t="shared" si="43"/>
        <v>3044.1085277160455</v>
      </c>
      <c r="AV22">
        <f t="shared" si="44"/>
        <v>1384.2354703039457</v>
      </c>
      <c r="AW22">
        <f>AV22*1000000/'a1'!AV11</f>
        <v>1291.4933339901156</v>
      </c>
      <c r="AX22">
        <v>135</v>
      </c>
      <c r="AY22">
        <f t="shared" si="62"/>
        <v>55.062305295950154</v>
      </c>
      <c r="AZ22">
        <f t="shared" si="45"/>
        <v>245.17680339462521</v>
      </c>
      <c r="BA22">
        <f t="shared" si="46"/>
        <v>2198.9942666741872</v>
      </c>
      <c r="BB22">
        <f t="shared" si="47"/>
        <v>937.41905233212174</v>
      </c>
      <c r="BC22">
        <f>BB22*1000000/'a1'!BB11</f>
        <v>923.9160197041457</v>
      </c>
      <c r="BD22">
        <v>511</v>
      </c>
      <c r="BE22">
        <f t="shared" si="63"/>
        <v>54.820143884892069</v>
      </c>
      <c r="BF22">
        <f t="shared" si="48"/>
        <v>932.13910761154898</v>
      </c>
      <c r="BG22">
        <f t="shared" si="49"/>
        <v>10101.169664134495</v>
      </c>
      <c r="BH22">
        <f t="shared" si="50"/>
        <v>4030.2790004614399</v>
      </c>
      <c r="BI22">
        <f>BH22*1000000/'a1'!BH11</f>
        <v>1683.5570473127987</v>
      </c>
      <c r="BJ22">
        <v>380</v>
      </c>
      <c r="BK22">
        <f t="shared" si="64"/>
        <v>53.082191780821908</v>
      </c>
      <c r="BL22">
        <f t="shared" si="51"/>
        <v>715.8709677419356</v>
      </c>
      <c r="BM22">
        <f t="shared" si="52"/>
        <v>5929.9311099343067</v>
      </c>
      <c r="BN22">
        <f t="shared" si="53"/>
        <v>2639.8183767895616</v>
      </c>
      <c r="BO22">
        <f>BN22*1000000/'a1'!BN11</f>
        <v>895.70962108861374</v>
      </c>
    </row>
    <row r="23" spans="1:67">
      <c r="A23">
        <v>1985</v>
      </c>
      <c r="B23">
        <v>6985</v>
      </c>
      <c r="C23">
        <f t="shared" si="54"/>
        <v>58.097686375321324</v>
      </c>
      <c r="D23">
        <f t="shared" si="21"/>
        <v>12022.853982300887</v>
      </c>
      <c r="E23">
        <f t="shared" si="22"/>
        <v>122769.11709495941</v>
      </c>
      <c r="F23">
        <f t="shared" si="23"/>
        <v>47101.303879525134</v>
      </c>
      <c r="G23">
        <f>F23*1000000/'a1'!F12</f>
        <v>1822.6566229919072</v>
      </c>
      <c r="H23">
        <v>69</v>
      </c>
      <c r="I23">
        <f t="shared" si="55"/>
        <v>44.248985115020304</v>
      </c>
      <c r="J23">
        <f t="shared" si="24"/>
        <v>155.93577981651373</v>
      </c>
      <c r="K23">
        <f t="shared" si="25"/>
        <v>1255.763801401408</v>
      </c>
      <c r="L23">
        <f t="shared" si="26"/>
        <v>574.02340454894625</v>
      </c>
      <c r="M23">
        <f>L23*1000000/'a1'!L12</f>
        <v>990.93419282542186</v>
      </c>
      <c r="N23">
        <v>9</v>
      </c>
      <c r="O23">
        <f t="shared" si="56"/>
        <v>55.525114155251131</v>
      </c>
      <c r="P23">
        <f t="shared" si="27"/>
        <v>16.20888157894737</v>
      </c>
      <c r="Q23">
        <f t="shared" si="28"/>
        <v>162.82338510607605</v>
      </c>
      <c r="R23">
        <f t="shared" si="29"/>
        <v>66.545953977713111</v>
      </c>
      <c r="S23">
        <f>R23*1000000/'a1'!R12</f>
        <v>521.44237125908455</v>
      </c>
      <c r="T23">
        <v>169</v>
      </c>
      <c r="U23">
        <f t="shared" si="57"/>
        <v>56.759098786828439</v>
      </c>
      <c r="V23">
        <f t="shared" si="30"/>
        <v>297.74961832061064</v>
      </c>
      <c r="W23">
        <f t="shared" si="31"/>
        <v>3025.6524410845054</v>
      </c>
      <c r="X23">
        <f t="shared" si="32"/>
        <v>1185.37199017224</v>
      </c>
      <c r="Y23">
        <f>X23*1000000/'a1'!X12</f>
        <v>1338.1212015743558</v>
      </c>
      <c r="Z23">
        <v>91</v>
      </c>
      <c r="AA23">
        <f t="shared" si="58"/>
        <v>58.492201039861378</v>
      </c>
      <c r="AB23">
        <f t="shared" si="33"/>
        <v>155.57629629629622</v>
      </c>
      <c r="AC23">
        <f t="shared" si="34"/>
        <v>3162.4574336210035</v>
      </c>
      <c r="AD23">
        <f t="shared" si="35"/>
        <v>655.44315537224975</v>
      </c>
      <c r="AE23">
        <f>AD23*1000000/'a1'!AD12</f>
        <v>906.20065806830451</v>
      </c>
      <c r="AF23">
        <v>1596</v>
      </c>
      <c r="AG23">
        <f t="shared" si="59"/>
        <v>58.707360861759447</v>
      </c>
      <c r="AH23">
        <f t="shared" si="36"/>
        <v>2718.5688073394485</v>
      </c>
      <c r="AI23">
        <f t="shared" si="37"/>
        <v>22502.559917535167</v>
      </c>
      <c r="AJ23">
        <f t="shared" si="38"/>
        <v>9301.0033070126337</v>
      </c>
      <c r="AK23">
        <f>AJ23*1000000/'a1'!AJ12</f>
        <v>1395.3314705436246</v>
      </c>
      <c r="AL23">
        <v>3109</v>
      </c>
      <c r="AM23">
        <f t="shared" si="60"/>
        <v>60.091324200913235</v>
      </c>
      <c r="AN23">
        <f t="shared" si="39"/>
        <v>5173.7917933130702</v>
      </c>
      <c r="AO23">
        <f t="shared" si="40"/>
        <v>41734.880709280376</v>
      </c>
      <c r="AP23">
        <f t="shared" si="41"/>
        <v>18185.114847572902</v>
      </c>
      <c r="AQ23">
        <f>AP23*1000000/'a1'!AP12</f>
        <v>1956.5127414140084</v>
      </c>
      <c r="AR23">
        <v>200</v>
      </c>
      <c r="AS23">
        <f t="shared" si="61"/>
        <v>56.155143338954481</v>
      </c>
      <c r="AT23">
        <f t="shared" si="42"/>
        <v>356.15615615615604</v>
      </c>
      <c r="AU23">
        <f t="shared" si="43"/>
        <v>3400.2646838722017</v>
      </c>
      <c r="AV23">
        <f t="shared" si="44"/>
        <v>1463.5445323993126</v>
      </c>
      <c r="AW23">
        <f>AV23*1000000/'a1'!AV12</f>
        <v>1352.01043182584</v>
      </c>
      <c r="AX23">
        <v>174</v>
      </c>
      <c r="AY23">
        <f t="shared" si="62"/>
        <v>56.464174454828658</v>
      </c>
      <c r="AZ23">
        <f t="shared" si="45"/>
        <v>308.16000000000003</v>
      </c>
      <c r="BA23">
        <f t="shared" si="46"/>
        <v>2507.1542666741871</v>
      </c>
      <c r="BB23">
        <f t="shared" si="47"/>
        <v>1058.0952418656975</v>
      </c>
      <c r="BC23">
        <f>BB23*1000000/'a1'!BB12</f>
        <v>1032.3605578788925</v>
      </c>
      <c r="BD23">
        <v>619</v>
      </c>
      <c r="BE23">
        <f t="shared" si="63"/>
        <v>54.388489208633068</v>
      </c>
      <c r="BF23">
        <f t="shared" si="48"/>
        <v>1138.1084656084661</v>
      </c>
      <c r="BG23">
        <f t="shared" si="49"/>
        <v>11239.278129742961</v>
      </c>
      <c r="BH23">
        <f t="shared" si="50"/>
        <v>4362.3316659776183</v>
      </c>
      <c r="BI23">
        <f>BH23*1000000/'a1'!BH12</f>
        <v>1814.2440459214297</v>
      </c>
      <c r="BJ23">
        <v>488</v>
      </c>
      <c r="BK23">
        <f t="shared" si="64"/>
        <v>53.253424657534239</v>
      </c>
      <c r="BL23">
        <f t="shared" si="51"/>
        <v>916.3729903536979</v>
      </c>
      <c r="BM23">
        <f t="shared" si="52"/>
        <v>6846.3041002880045</v>
      </c>
      <c r="BN23">
        <f t="shared" si="53"/>
        <v>3028.2276917853474</v>
      </c>
      <c r="BO23">
        <f>BN23*1000000/'a1'!BN12</f>
        <v>1017.8468416299476</v>
      </c>
    </row>
    <row r="24" spans="1:67">
      <c r="A24">
        <v>1986</v>
      </c>
      <c r="B24">
        <v>7546</v>
      </c>
      <c r="C24">
        <f t="shared" si="54"/>
        <v>59.897172236503856</v>
      </c>
      <c r="D24">
        <f t="shared" si="21"/>
        <v>12598.257510729614</v>
      </c>
      <c r="E24">
        <f t="shared" si="22"/>
        <v>135367.37460568902</v>
      </c>
      <c r="F24">
        <f t="shared" si="23"/>
        <v>50279.300614349726</v>
      </c>
      <c r="G24">
        <f>F24*1000000/'a1'!F13</f>
        <v>1926.3894665930272</v>
      </c>
      <c r="H24">
        <v>61</v>
      </c>
      <c r="I24">
        <f t="shared" si="55"/>
        <v>48.173207036535864</v>
      </c>
      <c r="J24">
        <f t="shared" si="24"/>
        <v>126.626404494382</v>
      </c>
      <c r="K24">
        <f t="shared" si="25"/>
        <v>1382.3902058957901</v>
      </c>
      <c r="L24">
        <f t="shared" si="26"/>
        <v>585.84512813353899</v>
      </c>
      <c r="M24">
        <f>L24*1000000/'a1'!L13</f>
        <v>1016.5521929904235</v>
      </c>
      <c r="N24">
        <v>25</v>
      </c>
      <c r="O24">
        <f t="shared" si="56"/>
        <v>59.999999999999993</v>
      </c>
      <c r="P24">
        <f t="shared" si="27"/>
        <v>41.666666666666671</v>
      </c>
      <c r="Q24">
        <f t="shared" si="28"/>
        <v>204.49005177274273</v>
      </c>
      <c r="R24">
        <f t="shared" si="29"/>
        <v>94.903429848837163</v>
      </c>
      <c r="S24">
        <f>R24*1000000/'a1'!R13</f>
        <v>738.91611268520637</v>
      </c>
      <c r="T24">
        <v>179</v>
      </c>
      <c r="U24">
        <f t="shared" si="57"/>
        <v>60.138648180242654</v>
      </c>
      <c r="V24">
        <f t="shared" si="30"/>
        <v>297.64553314121025</v>
      </c>
      <c r="W24">
        <f t="shared" si="31"/>
        <v>3323.2979742257157</v>
      </c>
      <c r="X24">
        <f t="shared" si="32"/>
        <v>1245.9431252790023</v>
      </c>
      <c r="Y24">
        <f>X24*1000000/'a1'!X13</f>
        <v>1401.3736847788823</v>
      </c>
      <c r="Z24">
        <v>83</v>
      </c>
      <c r="AA24">
        <f t="shared" si="58"/>
        <v>61.091854419410772</v>
      </c>
      <c r="AB24">
        <f t="shared" si="33"/>
        <v>135.86099290780135</v>
      </c>
      <c r="AC24">
        <f t="shared" si="34"/>
        <v>3298.3184265288046</v>
      </c>
      <c r="AD24">
        <f t="shared" si="35"/>
        <v>660.21551720560115</v>
      </c>
      <c r="AE24">
        <f>AD24*1000000/'a1'!AD13</f>
        <v>910.61822821967576</v>
      </c>
      <c r="AF24">
        <v>1662</v>
      </c>
      <c r="AG24">
        <f t="shared" si="59"/>
        <v>62.836624775583502</v>
      </c>
      <c r="AH24">
        <f t="shared" si="36"/>
        <v>2644.9542857142847</v>
      </c>
      <c r="AI24">
        <f t="shared" si="37"/>
        <v>25147.514203249451</v>
      </c>
      <c r="AJ24">
        <f t="shared" si="38"/>
        <v>10085.756931324391</v>
      </c>
      <c r="AK24">
        <f>AJ24*1000000/'a1'!AJ13</f>
        <v>1503.5034787914424</v>
      </c>
      <c r="AL24">
        <v>3465</v>
      </c>
      <c r="AM24">
        <f t="shared" si="60"/>
        <v>63.652968036529678</v>
      </c>
      <c r="AN24">
        <f t="shared" si="39"/>
        <v>5443.5796269727407</v>
      </c>
      <c r="AO24">
        <f t="shared" si="40"/>
        <v>47178.46033625312</v>
      </c>
      <c r="AP24">
        <f t="shared" si="41"/>
        <v>19991.671505031063</v>
      </c>
      <c r="AQ24">
        <f>AP24*1000000/'a1'!AP13</f>
        <v>2118.3544575374385</v>
      </c>
      <c r="AR24">
        <v>199</v>
      </c>
      <c r="AS24">
        <f t="shared" si="61"/>
        <v>58.178752107925824</v>
      </c>
      <c r="AT24">
        <f t="shared" si="42"/>
        <v>342.04927536231867</v>
      </c>
      <c r="AU24">
        <f t="shared" si="43"/>
        <v>3742.3139592345206</v>
      </c>
      <c r="AV24">
        <f t="shared" si="44"/>
        <v>1512.8849012817689</v>
      </c>
      <c r="AW24">
        <f>AV24*1000000/'a1'!AV13</f>
        <v>1385.9943468398837</v>
      </c>
      <c r="AX24">
        <v>176</v>
      </c>
      <c r="AY24">
        <f t="shared" si="62"/>
        <v>52.9595015576324</v>
      </c>
      <c r="AZ24">
        <f t="shared" si="45"/>
        <v>332.32941176470592</v>
      </c>
      <c r="BA24">
        <f t="shared" si="46"/>
        <v>2839.4836784388931</v>
      </c>
      <c r="BB24">
        <f t="shared" si="47"/>
        <v>1178.805605257264</v>
      </c>
      <c r="BC24">
        <f>BB24*1000000/'a1'!BB13</f>
        <v>1145.8988285964595</v>
      </c>
      <c r="BD24">
        <v>637</v>
      </c>
      <c r="BE24">
        <f t="shared" si="63"/>
        <v>48.273381294964004</v>
      </c>
      <c r="BF24">
        <f t="shared" si="48"/>
        <v>1319.567809239941</v>
      </c>
      <c r="BG24">
        <f t="shared" si="49"/>
        <v>12558.845938982902</v>
      </c>
      <c r="BH24">
        <f t="shared" si="50"/>
        <v>4809.433142022036</v>
      </c>
      <c r="BI24">
        <f>BH24*1000000/'a1'!BH13</f>
        <v>1976.8070359698124</v>
      </c>
      <c r="BJ24">
        <v>525</v>
      </c>
      <c r="BK24">
        <f t="shared" si="64"/>
        <v>56.164383561643817</v>
      </c>
      <c r="BL24">
        <f t="shared" si="51"/>
        <v>934.75609756097595</v>
      </c>
      <c r="BM24">
        <f t="shared" si="52"/>
        <v>7781.0601978489804</v>
      </c>
      <c r="BN24">
        <f t="shared" si="53"/>
        <v>3357.338250989254</v>
      </c>
      <c r="BO24">
        <f>BN24*1000000/'a1'!BN13</f>
        <v>1117.7636096529002</v>
      </c>
    </row>
    <row r="25" spans="1:67">
      <c r="A25">
        <v>1987</v>
      </c>
      <c r="B25">
        <v>7950</v>
      </c>
      <c r="C25">
        <f t="shared" si="54"/>
        <v>62.639245929734358</v>
      </c>
      <c r="D25">
        <f t="shared" si="21"/>
        <v>12691.723666210672</v>
      </c>
      <c r="E25">
        <f t="shared" si="22"/>
        <v>148059.09827189968</v>
      </c>
      <c r="F25">
        <f t="shared" si="23"/>
        <v>52915.164157690459</v>
      </c>
      <c r="G25">
        <f>F25*1000000/'a1'!F14</f>
        <v>2000.8304340391592</v>
      </c>
      <c r="H25">
        <v>70</v>
      </c>
      <c r="I25">
        <f t="shared" si="55"/>
        <v>49.93234100135318</v>
      </c>
      <c r="J25">
        <f t="shared" si="24"/>
        <v>140.18970189701898</v>
      </c>
      <c r="K25">
        <f t="shared" si="25"/>
        <v>1522.5799077928091</v>
      </c>
      <c r="L25">
        <f t="shared" si="26"/>
        <v>608.86580440385023</v>
      </c>
      <c r="M25">
        <f>L25*1000000/'a1'!L14</f>
        <v>1058.4515810803978</v>
      </c>
      <c r="N25">
        <v>14</v>
      </c>
      <c r="O25">
        <f t="shared" si="56"/>
        <v>63.013698630136972</v>
      </c>
      <c r="P25">
        <f t="shared" si="27"/>
        <v>22.217391304347831</v>
      </c>
      <c r="Q25">
        <f t="shared" si="28"/>
        <v>226.70744307709057</v>
      </c>
      <c r="R25">
        <f t="shared" si="29"/>
        <v>98.140135183417556</v>
      </c>
      <c r="S25">
        <f>R25*1000000/'a1'!R14</f>
        <v>762.89934922316809</v>
      </c>
      <c r="T25">
        <v>170</v>
      </c>
      <c r="U25">
        <f t="shared" si="57"/>
        <v>62.738301559792042</v>
      </c>
      <c r="V25">
        <f t="shared" si="30"/>
        <v>270.96685082872921</v>
      </c>
      <c r="W25">
        <f t="shared" si="31"/>
        <v>3594.2648250544448</v>
      </c>
      <c r="X25">
        <f t="shared" si="32"/>
        <v>1267.7213510519309</v>
      </c>
      <c r="Y25">
        <f>X25*1000000/'a1'!X14</f>
        <v>1418.6580562931883</v>
      </c>
      <c r="Z25">
        <v>89</v>
      </c>
      <c r="AA25">
        <f t="shared" si="58"/>
        <v>64.211438474870036</v>
      </c>
      <c r="AB25">
        <f t="shared" si="33"/>
        <v>138.60458839406203</v>
      </c>
      <c r="AC25">
        <f t="shared" si="34"/>
        <v>3436.9230149228665</v>
      </c>
      <c r="AD25">
        <f t="shared" si="35"/>
        <v>666.77700215854293</v>
      </c>
      <c r="AE25">
        <f>AD25*1000000/'a1'!AD14</f>
        <v>916.19444954785433</v>
      </c>
      <c r="AF25">
        <v>1881</v>
      </c>
      <c r="AG25">
        <f t="shared" si="59"/>
        <v>66.06822262118493</v>
      </c>
      <c r="AH25">
        <f t="shared" si="36"/>
        <v>2847.057065217391</v>
      </c>
      <c r="AI25">
        <f t="shared" si="37"/>
        <v>27994.571268466843</v>
      </c>
      <c r="AJ25">
        <f t="shared" si="38"/>
        <v>10915.662610276904</v>
      </c>
      <c r="AK25">
        <f>AJ25*1000000/'a1'!AJ14</f>
        <v>1609.5087529367372</v>
      </c>
      <c r="AL25">
        <v>3687</v>
      </c>
      <c r="AM25">
        <f t="shared" si="60"/>
        <v>67.123287671232873</v>
      </c>
      <c r="AN25">
        <f t="shared" si="39"/>
        <v>5492.8775510204086</v>
      </c>
      <c r="AO25">
        <f t="shared" si="40"/>
        <v>52671.337887273527</v>
      </c>
      <c r="AP25">
        <f t="shared" si="41"/>
        <v>21486.214755045257</v>
      </c>
      <c r="AQ25">
        <f>AP25*1000000/'a1'!AP14</f>
        <v>2229.3356887848249</v>
      </c>
      <c r="AR25">
        <v>188</v>
      </c>
      <c r="AS25">
        <f t="shared" si="61"/>
        <v>60.708263069139988</v>
      </c>
      <c r="AT25">
        <f t="shared" si="42"/>
        <v>309.67777777777769</v>
      </c>
      <c r="AU25">
        <f t="shared" si="43"/>
        <v>4051.9917370122985</v>
      </c>
      <c r="AV25">
        <f t="shared" si="44"/>
        <v>1519.9856988031929</v>
      </c>
      <c r="AW25">
        <f>AV25*1000000/'a1'!AV14</f>
        <v>1383.8520236779243</v>
      </c>
      <c r="AX25">
        <v>169</v>
      </c>
      <c r="AY25">
        <f t="shared" si="62"/>
        <v>53.971962616822431</v>
      </c>
      <c r="AZ25">
        <f t="shared" si="45"/>
        <v>313.12554112554113</v>
      </c>
      <c r="BA25">
        <f t="shared" si="46"/>
        <v>3152.6092195644342</v>
      </c>
      <c r="BB25">
        <f t="shared" si="47"/>
        <v>1256.1700253313525</v>
      </c>
      <c r="BC25">
        <f>BB25*1000000/'a1'!BB14</f>
        <v>1216.2773447024565</v>
      </c>
      <c r="BD25">
        <v>577</v>
      </c>
      <c r="BE25">
        <f t="shared" si="63"/>
        <v>49.064748201438832</v>
      </c>
      <c r="BF25">
        <f t="shared" si="48"/>
        <v>1175.9970674486806</v>
      </c>
      <c r="BG25">
        <f t="shared" si="49"/>
        <v>13734.843006431583</v>
      </c>
      <c r="BH25">
        <f t="shared" si="50"/>
        <v>5023.5435810663093</v>
      </c>
      <c r="BI25">
        <f>BH25*1000000/'a1'!BH14</f>
        <v>2058.0896051158288</v>
      </c>
      <c r="BJ25">
        <v>484</v>
      </c>
      <c r="BK25">
        <f t="shared" si="64"/>
        <v>58.47602739726026</v>
      </c>
      <c r="BL25">
        <f t="shared" si="51"/>
        <v>827.68960468521243</v>
      </c>
      <c r="BM25">
        <f t="shared" si="52"/>
        <v>8608.749802534192</v>
      </c>
      <c r="BN25">
        <f t="shared" si="53"/>
        <v>3513.5602054766159</v>
      </c>
      <c r="BO25">
        <f>BN25*1000000/'a1'!BN14</f>
        <v>1152.4966962360124</v>
      </c>
    </row>
    <row r="26" spans="1:67">
      <c r="A26">
        <v>1988</v>
      </c>
      <c r="B26">
        <v>9045</v>
      </c>
      <c r="C26">
        <f t="shared" si="54"/>
        <v>65.467009425878331</v>
      </c>
      <c r="D26">
        <f t="shared" si="21"/>
        <v>13816.119109947642</v>
      </c>
      <c r="E26">
        <f t="shared" si="22"/>
        <v>161875.21738184732</v>
      </c>
      <c r="F26">
        <f t="shared" si="23"/>
        <v>56148.25043610001</v>
      </c>
      <c r="G26">
        <f>F26*1000000/'a1'!F15</f>
        <v>2095.7293466566407</v>
      </c>
      <c r="H26">
        <v>92</v>
      </c>
      <c r="I26">
        <f t="shared" si="55"/>
        <v>51.285520974289582</v>
      </c>
      <c r="J26">
        <f t="shared" si="24"/>
        <v>179.38786279683376</v>
      </c>
      <c r="K26">
        <f t="shared" si="25"/>
        <v>1701.9677705896429</v>
      </c>
      <c r="L26">
        <f t="shared" si="26"/>
        <v>666.48050631991396</v>
      </c>
      <c r="M26">
        <f>L26*1000000/'a1'!L15</f>
        <v>1159.1328186272162</v>
      </c>
      <c r="N26">
        <v>13</v>
      </c>
      <c r="O26">
        <f t="shared" si="56"/>
        <v>67.123287671232859</v>
      </c>
      <c r="P26">
        <f t="shared" si="27"/>
        <v>19.367346938775515</v>
      </c>
      <c r="Q26">
        <f t="shared" si="28"/>
        <v>246.07479001586609</v>
      </c>
      <c r="R26">
        <f t="shared" si="29"/>
        <v>97.879455085509562</v>
      </c>
      <c r="S26">
        <f>R26*1000000/'a1'!R15</f>
        <v>757.05941793586123</v>
      </c>
      <c r="T26">
        <v>271</v>
      </c>
      <c r="U26">
        <f t="shared" si="57"/>
        <v>65.684575389948009</v>
      </c>
      <c r="V26">
        <f t="shared" si="30"/>
        <v>412.5778364116095</v>
      </c>
      <c r="W26">
        <f t="shared" si="31"/>
        <v>4006.8426614660543</v>
      </c>
      <c r="X26">
        <f t="shared" si="32"/>
        <v>1426.7549172531544</v>
      </c>
      <c r="Y26">
        <f>X26*1000000/'a1'!X15</f>
        <v>1590.2022670718695</v>
      </c>
      <c r="Z26">
        <v>152</v>
      </c>
      <c r="AA26">
        <f t="shared" si="58"/>
        <v>68.544194107452356</v>
      </c>
      <c r="AB26">
        <f t="shared" si="33"/>
        <v>221.75474083438681</v>
      </c>
      <c r="AC26">
        <f t="shared" si="34"/>
        <v>3658.6777557572532</v>
      </c>
      <c r="AD26">
        <f t="shared" si="35"/>
        <v>755.17634256122119</v>
      </c>
      <c r="AE26">
        <f>AD26*1000000/'a1'!AD15</f>
        <v>1033.9938064695389</v>
      </c>
      <c r="AF26">
        <v>2099</v>
      </c>
      <c r="AG26">
        <f t="shared" si="59"/>
        <v>69.299820466786372</v>
      </c>
      <c r="AH26">
        <f t="shared" si="36"/>
        <v>3028.8678756476679</v>
      </c>
      <c r="AI26">
        <f t="shared" si="37"/>
        <v>31023.439144114513</v>
      </c>
      <c r="AJ26">
        <f t="shared" si="38"/>
        <v>11761.397963869191</v>
      </c>
      <c r="AK26">
        <f>AJ26*1000000/'a1'!AJ15</f>
        <v>1720.2377512889193</v>
      </c>
      <c r="AL26">
        <v>4718</v>
      </c>
      <c r="AM26">
        <f t="shared" si="60"/>
        <v>70.776255707762559</v>
      </c>
      <c r="AN26">
        <f t="shared" si="39"/>
        <v>6666.0774193548395</v>
      </c>
      <c r="AO26">
        <f t="shared" si="40"/>
        <v>59337.415306628369</v>
      </c>
      <c r="AP26">
        <f t="shared" si="41"/>
        <v>23855.049223391045</v>
      </c>
      <c r="AQ26">
        <f>AP26*1000000/'a1'!AP15</f>
        <v>2424.6336603498298</v>
      </c>
      <c r="AR26">
        <v>232</v>
      </c>
      <c r="AS26">
        <f t="shared" si="61"/>
        <v>65.935919055649265</v>
      </c>
      <c r="AT26">
        <f t="shared" si="42"/>
        <v>351.85677749360605</v>
      </c>
      <c r="AU26">
        <f t="shared" si="43"/>
        <v>4403.8485145059049</v>
      </c>
      <c r="AV26">
        <f t="shared" si="44"/>
        <v>1567.8453365361606</v>
      </c>
      <c r="AW26">
        <f>AV26*1000000/'a1'!AV15</f>
        <v>1422.5309544746647</v>
      </c>
      <c r="AX26">
        <v>176</v>
      </c>
      <c r="AY26">
        <f t="shared" si="62"/>
        <v>57.86604361370717</v>
      </c>
      <c r="AZ26">
        <f t="shared" si="45"/>
        <v>304.15074024226112</v>
      </c>
      <c r="BA26">
        <f t="shared" si="46"/>
        <v>3456.7599598066954</v>
      </c>
      <c r="BB26">
        <f t="shared" si="47"/>
        <v>1309.0867605073431</v>
      </c>
      <c r="BC26">
        <f>BB26*1000000/'a1'!BB15</f>
        <v>1273.1520440636466</v>
      </c>
      <c r="BD26">
        <v>659</v>
      </c>
      <c r="BE26">
        <f t="shared" si="63"/>
        <v>48.345323741007178</v>
      </c>
      <c r="BF26">
        <f t="shared" si="48"/>
        <v>1363.1101190476195</v>
      </c>
      <c r="BG26">
        <f t="shared" si="49"/>
        <v>15097.953125479204</v>
      </c>
      <c r="BH26">
        <f t="shared" si="50"/>
        <v>5381.9449839006675</v>
      </c>
      <c r="BI26">
        <f>BH26*1000000/'a1'!BH15</f>
        <v>2190.7979779894877</v>
      </c>
      <c r="BJ26">
        <v>618</v>
      </c>
      <c r="BK26">
        <f t="shared" si="64"/>
        <v>61.386986301369859</v>
      </c>
      <c r="BL26">
        <f t="shared" si="51"/>
        <v>1006.7280334728034</v>
      </c>
      <c r="BM26">
        <f t="shared" si="52"/>
        <v>9615.4778360069959</v>
      </c>
      <c r="BN26">
        <f t="shared" si="53"/>
        <v>3817.5761978540963</v>
      </c>
      <c r="BO26">
        <f>BN26*1000000/'a1'!BN15</f>
        <v>1225.6401688136252</v>
      </c>
    </row>
    <row r="27" spans="1:67">
      <c r="A27">
        <v>1989</v>
      </c>
      <c r="B27">
        <v>9517</v>
      </c>
      <c r="C27">
        <f t="shared" si="54"/>
        <v>68.38046272493574</v>
      </c>
      <c r="D27">
        <f t="shared" si="21"/>
        <v>13917.718045112781</v>
      </c>
      <c r="E27">
        <f t="shared" si="22"/>
        <v>175792.93542696012</v>
      </c>
      <c r="F27">
        <f t="shared" si="23"/>
        <v>58836.318393992791</v>
      </c>
      <c r="G27">
        <f>F27*1000000/'a1'!F16</f>
        <v>2157.0110635119586</v>
      </c>
      <c r="H27">
        <v>99</v>
      </c>
      <c r="I27">
        <f t="shared" si="55"/>
        <v>52.232746955345064</v>
      </c>
      <c r="J27">
        <f t="shared" si="24"/>
        <v>189.53626943005179</v>
      </c>
      <c r="K27">
        <f t="shared" si="25"/>
        <v>1891.5040400196947</v>
      </c>
      <c r="L27">
        <f t="shared" si="26"/>
        <v>722.72067448598295</v>
      </c>
      <c r="M27">
        <f>L27*1000000/'a1'!L16</f>
        <v>1253.5242753650291</v>
      </c>
      <c r="N27">
        <v>16</v>
      </c>
      <c r="O27">
        <f t="shared" si="56"/>
        <v>70.410958904109563</v>
      </c>
      <c r="P27">
        <f t="shared" si="27"/>
        <v>22.723735408560319</v>
      </c>
      <c r="Q27">
        <f t="shared" si="28"/>
        <v>268.79852542442643</v>
      </c>
      <c r="R27">
        <f t="shared" si="29"/>
        <v>101.02729947696797</v>
      </c>
      <c r="S27">
        <f>R27*1000000/'a1'!R16</f>
        <v>776.21952223128142</v>
      </c>
      <c r="T27">
        <v>235</v>
      </c>
      <c r="U27">
        <f t="shared" si="57"/>
        <v>68.4575389948007</v>
      </c>
      <c r="V27">
        <f t="shared" si="30"/>
        <v>343.27848101265823</v>
      </c>
      <c r="W27">
        <f t="shared" si="31"/>
        <v>4350.1211424787125</v>
      </c>
      <c r="X27">
        <f t="shared" si="32"/>
        <v>1484.6824148151818</v>
      </c>
      <c r="Y27">
        <f>X27*1000000/'a1'!X16</f>
        <v>1642.6367190857482</v>
      </c>
      <c r="Z27">
        <v>161</v>
      </c>
      <c r="AA27">
        <f t="shared" si="58"/>
        <v>71.750433275563282</v>
      </c>
      <c r="AB27">
        <f t="shared" si="33"/>
        <v>224.38888888888883</v>
      </c>
      <c r="AC27">
        <f t="shared" si="34"/>
        <v>3883.0666446461419</v>
      </c>
      <c r="AD27">
        <f t="shared" si="35"/>
        <v>828.52996293786578</v>
      </c>
      <c r="AE27">
        <f>AD27*1000000/'a1'!AD16</f>
        <v>1127.0538408059888</v>
      </c>
      <c r="AF27">
        <v>2332</v>
      </c>
      <c r="AG27">
        <f t="shared" si="59"/>
        <v>72.5314183123878</v>
      </c>
      <c r="AH27">
        <f t="shared" si="36"/>
        <v>3215.1584158415835</v>
      </c>
      <c r="AI27">
        <f t="shared" si="37"/>
        <v>34238.597559956099</v>
      </c>
      <c r="AJ27">
        <f t="shared" si="38"/>
        <v>12624.276786936938</v>
      </c>
      <c r="AK27">
        <f>AJ27*1000000/'a1'!AJ16</f>
        <v>1822.9665627750039</v>
      </c>
      <c r="AL27">
        <v>4872</v>
      </c>
      <c r="AM27">
        <f t="shared" si="60"/>
        <v>74.429223744292244</v>
      </c>
      <c r="AN27">
        <f t="shared" si="39"/>
        <v>6545.8159509202442</v>
      </c>
      <c r="AO27">
        <f t="shared" si="40"/>
        <v>65883.231257548614</v>
      </c>
      <c r="AP27">
        <f t="shared" si="41"/>
        <v>25629.855329633083</v>
      </c>
      <c r="AQ27">
        <f>AP27*1000000/'a1'!AP16</f>
        <v>2536.7793340528751</v>
      </c>
      <c r="AR27">
        <v>250</v>
      </c>
      <c r="AS27">
        <f t="shared" si="61"/>
        <v>68.128161888701541</v>
      </c>
      <c r="AT27">
        <f t="shared" si="42"/>
        <v>366.95544554455432</v>
      </c>
      <c r="AU27">
        <f t="shared" si="43"/>
        <v>4770.803960050459</v>
      </c>
      <c r="AV27">
        <f t="shared" si="44"/>
        <v>1621.231714773483</v>
      </c>
      <c r="AW27">
        <f>AV27*1000000/'a1'!AV16</f>
        <v>1468.7837153861262</v>
      </c>
      <c r="AX27">
        <v>189</v>
      </c>
      <c r="AY27">
        <f t="shared" si="62"/>
        <v>59.890965732087238</v>
      </c>
      <c r="AZ27">
        <f t="shared" si="45"/>
        <v>315.57347204161243</v>
      </c>
      <c r="BA27">
        <f t="shared" si="46"/>
        <v>3772.333431848308</v>
      </c>
      <c r="BB27">
        <f t="shared" si="47"/>
        <v>1362.842880447487</v>
      </c>
      <c r="BC27">
        <f>BB27*1000000/'a1'!BB16</f>
        <v>1336.8557416848748</v>
      </c>
      <c r="BD27">
        <v>686</v>
      </c>
      <c r="BE27">
        <f t="shared" si="63"/>
        <v>50.215827338129479</v>
      </c>
      <c r="BF27">
        <f t="shared" si="48"/>
        <v>1366.1031518624648</v>
      </c>
      <c r="BG27">
        <f t="shared" si="49"/>
        <v>16464.056277341668</v>
      </c>
      <c r="BH27">
        <f t="shared" si="50"/>
        <v>5671.6591389829991</v>
      </c>
      <c r="BI27">
        <f>BH27*1000000/'a1'!BH16</f>
        <v>2270.1846793283494</v>
      </c>
      <c r="BJ27">
        <v>670</v>
      </c>
      <c r="BK27">
        <f t="shared" si="64"/>
        <v>64.726027397260268</v>
      </c>
      <c r="BL27">
        <f t="shared" si="51"/>
        <v>1035.1322751322753</v>
      </c>
      <c r="BM27">
        <f t="shared" si="52"/>
        <v>10650.610111139271</v>
      </c>
      <c r="BN27">
        <f t="shared" si="53"/>
        <v>4089.1932334155526</v>
      </c>
      <c r="BO27">
        <f>BN27*1000000/'a1'!BN16</f>
        <v>1279.1820483199376</v>
      </c>
    </row>
    <row r="28" spans="1:67">
      <c r="A28">
        <v>1990</v>
      </c>
      <c r="B28">
        <v>10260</v>
      </c>
      <c r="C28">
        <f t="shared" si="54"/>
        <v>70.608397600685535</v>
      </c>
      <c r="D28">
        <f t="shared" si="21"/>
        <v>14530.849514563104</v>
      </c>
      <c r="E28">
        <f t="shared" si="22"/>
        <v>190323.78494152322</v>
      </c>
      <c r="F28">
        <f t="shared" si="23"/>
        <v>61599.90422975734</v>
      </c>
      <c r="G28">
        <f>F28*1000000/'a1'!F17</f>
        <v>2224.5349479590668</v>
      </c>
      <c r="H28">
        <v>103</v>
      </c>
      <c r="I28">
        <f t="shared" si="55"/>
        <v>53.518267929634639</v>
      </c>
      <c r="J28">
        <f t="shared" si="24"/>
        <v>192.45764854614413</v>
      </c>
      <c r="K28">
        <f t="shared" si="25"/>
        <v>2083.9616885658388</v>
      </c>
      <c r="L28">
        <f t="shared" si="26"/>
        <v>770.63418813493047</v>
      </c>
      <c r="M28">
        <f>L28*1000000/'a1'!L17</f>
        <v>1334.7365772521694</v>
      </c>
      <c r="N28">
        <v>16</v>
      </c>
      <c r="O28">
        <f t="shared" si="56"/>
        <v>73.698630136986282</v>
      </c>
      <c r="P28">
        <f t="shared" si="27"/>
        <v>21.710037174721194</v>
      </c>
      <c r="Q28">
        <f t="shared" si="28"/>
        <v>290.50856259914764</v>
      </c>
      <c r="R28">
        <f t="shared" si="29"/>
        <v>102.53187675629557</v>
      </c>
      <c r="S28">
        <f>R28*1000000/'a1'!R17</f>
        <v>786.26327993233008</v>
      </c>
      <c r="T28">
        <v>236</v>
      </c>
      <c r="U28">
        <f t="shared" si="57"/>
        <v>71.577123050259971</v>
      </c>
      <c r="V28">
        <f t="shared" si="30"/>
        <v>329.71428571428567</v>
      </c>
      <c r="W28">
        <f t="shared" si="31"/>
        <v>4679.8354281929978</v>
      </c>
      <c r="X28">
        <f t="shared" si="32"/>
        <v>1517.4602175664313</v>
      </c>
      <c r="Y28">
        <f>X28*1000000/'a1'!X17</f>
        <v>1666.7126704967443</v>
      </c>
      <c r="Z28">
        <v>134</v>
      </c>
      <c r="AA28">
        <f t="shared" si="58"/>
        <v>73.916811091854441</v>
      </c>
      <c r="AB28">
        <f t="shared" si="33"/>
        <v>181.28487690504099</v>
      </c>
      <c r="AC28">
        <f t="shared" si="34"/>
        <v>4064.3515215511829</v>
      </c>
      <c r="AD28">
        <f t="shared" si="35"/>
        <v>844.10884725533367</v>
      </c>
      <c r="AE28">
        <f>AD28*1000000/'a1'!AD17</f>
        <v>1140.447212824504</v>
      </c>
      <c r="AF28">
        <v>2610</v>
      </c>
      <c r="AG28">
        <f t="shared" si="59"/>
        <v>74.685816876122104</v>
      </c>
      <c r="AH28">
        <f t="shared" si="36"/>
        <v>3494.6394230769224</v>
      </c>
      <c r="AI28">
        <f t="shared" si="37"/>
        <v>37733.236983033021</v>
      </c>
      <c r="AJ28">
        <f t="shared" si="38"/>
        <v>13594.060852626473</v>
      </c>
      <c r="AK28">
        <f>AJ28*1000000/'a1'!AJ17</f>
        <v>1942.845226877183</v>
      </c>
      <c r="AL28">
        <v>5139</v>
      </c>
      <c r="AM28">
        <f t="shared" si="60"/>
        <v>76.803652968036531</v>
      </c>
      <c r="AN28">
        <f t="shared" si="39"/>
        <v>6691.0879904875146</v>
      </c>
      <c r="AO28">
        <f t="shared" si="40"/>
        <v>72574.319248036132</v>
      </c>
      <c r="AP28">
        <f t="shared" si="41"/>
        <v>27194.972254193981</v>
      </c>
      <c r="AQ28">
        <f>AP28*1000000/'a1'!AP17</f>
        <v>2641.3574205750424</v>
      </c>
      <c r="AR28">
        <v>263</v>
      </c>
      <c r="AS28">
        <f t="shared" si="61"/>
        <v>68.887015177065791</v>
      </c>
      <c r="AT28">
        <f t="shared" si="42"/>
        <v>381.78457772337805</v>
      </c>
      <c r="AU28">
        <f t="shared" si="43"/>
        <v>5152.5885377738368</v>
      </c>
      <c r="AV28">
        <f t="shared" si="44"/>
        <v>1678.7699495421646</v>
      </c>
      <c r="AW28">
        <f>AV28*1000000/'a1'!AV17</f>
        <v>1518.6702166343543</v>
      </c>
      <c r="AX28">
        <v>201</v>
      </c>
      <c r="AY28">
        <f t="shared" si="62"/>
        <v>59.501557632398764</v>
      </c>
      <c r="AZ28">
        <f t="shared" si="45"/>
        <v>337.806282722513</v>
      </c>
      <c r="BA28">
        <f t="shared" si="46"/>
        <v>4110.1397145708206</v>
      </c>
      <c r="BB28">
        <f t="shared" si="47"/>
        <v>1428.0805870805027</v>
      </c>
      <c r="BC28">
        <f>BB28*1000000/'a1'!BB17</f>
        <v>1417.1304203226696</v>
      </c>
      <c r="BD28">
        <v>781</v>
      </c>
      <c r="BE28">
        <f t="shared" si="63"/>
        <v>53.381294964028761</v>
      </c>
      <c r="BF28">
        <f t="shared" si="48"/>
        <v>1463.0592991913752</v>
      </c>
      <c r="BG28">
        <f t="shared" si="49"/>
        <v>17927.115576533044</v>
      </c>
      <c r="BH28">
        <f t="shared" si="50"/>
        <v>6000.3866103777746</v>
      </c>
      <c r="BI28">
        <f>BH28*1000000/'a1'!BH17</f>
        <v>2355.1357532015122</v>
      </c>
      <c r="BJ28">
        <v>772</v>
      </c>
      <c r="BK28">
        <f t="shared" si="64"/>
        <v>66.952054794520549</v>
      </c>
      <c r="BL28">
        <f t="shared" si="51"/>
        <v>1153.0639386189257</v>
      </c>
      <c r="BM28">
        <f t="shared" si="52"/>
        <v>11803.674049758196</v>
      </c>
      <c r="BN28">
        <f t="shared" si="53"/>
        <v>4424.4185253513679</v>
      </c>
      <c r="BO28">
        <f>BN28*1000000/'a1'!BN17</f>
        <v>1343.9457312804361</v>
      </c>
    </row>
    <row r="29" spans="1:67">
      <c r="A29">
        <v>1991</v>
      </c>
      <c r="B29">
        <v>10767</v>
      </c>
      <c r="C29">
        <f t="shared" si="54"/>
        <v>72.664952870608403</v>
      </c>
      <c r="D29">
        <f t="shared" si="21"/>
        <v>14817.321933962263</v>
      </c>
      <c r="E29">
        <f t="shared" si="22"/>
        <v>205141.10687548548</v>
      </c>
      <c r="F29">
        <f t="shared" si="23"/>
        <v>64097.245317768131</v>
      </c>
      <c r="G29">
        <f>F29*1000000/'a1'!F18</f>
        <v>2286.1320805469309</v>
      </c>
      <c r="H29">
        <v>106</v>
      </c>
      <c r="I29">
        <f t="shared" si="55"/>
        <v>55.345060893098783</v>
      </c>
      <c r="J29">
        <f t="shared" si="24"/>
        <v>191.52567237163814</v>
      </c>
      <c r="K29">
        <f t="shared" si="25"/>
        <v>2275.4873609374768</v>
      </c>
      <c r="L29">
        <f t="shared" si="26"/>
        <v>808.03302287958263</v>
      </c>
      <c r="M29">
        <f>L29*1000000/'a1'!L18</f>
        <v>1394.0160216953554</v>
      </c>
      <c r="N29">
        <v>16</v>
      </c>
      <c r="O29">
        <f t="shared" si="56"/>
        <v>76.803652968036502</v>
      </c>
      <c r="P29">
        <f t="shared" si="27"/>
        <v>20.832342449464932</v>
      </c>
      <c r="Q29">
        <f t="shared" si="28"/>
        <v>311.34090504861257</v>
      </c>
      <c r="R29">
        <f t="shared" si="29"/>
        <v>102.8578438545014</v>
      </c>
      <c r="S29">
        <f>R29*1000000/'a1'!R18</f>
        <v>788.97470912948165</v>
      </c>
      <c r="T29">
        <v>240</v>
      </c>
      <c r="U29">
        <f t="shared" si="57"/>
        <v>74.956672443674179</v>
      </c>
      <c r="V29">
        <f t="shared" si="30"/>
        <v>320.18497109826586</v>
      </c>
      <c r="W29">
        <f t="shared" si="31"/>
        <v>5000.0203992912639</v>
      </c>
      <c r="X29">
        <f t="shared" si="32"/>
        <v>1534.1531451514109</v>
      </c>
      <c r="Y29">
        <f>X29*1000000/'a1'!X18</f>
        <v>1676.7269111318644</v>
      </c>
      <c r="Z29">
        <v>121</v>
      </c>
      <c r="AA29">
        <f t="shared" si="58"/>
        <v>74.956672443674194</v>
      </c>
      <c r="AB29">
        <f t="shared" si="33"/>
        <v>161.42658959537567</v>
      </c>
      <c r="AC29">
        <f t="shared" si="34"/>
        <v>4225.7781111465583</v>
      </c>
      <c r="AD29">
        <f t="shared" si="35"/>
        <v>836.71366739964265</v>
      </c>
      <c r="AE29">
        <f>AD29*1000000/'a1'!AD18</f>
        <v>1122.25147759979</v>
      </c>
      <c r="AF29">
        <v>2879</v>
      </c>
      <c r="AG29">
        <f t="shared" si="59"/>
        <v>77.648114901256747</v>
      </c>
      <c r="AH29">
        <f t="shared" si="36"/>
        <v>3707.7526011560685</v>
      </c>
      <c r="AI29">
        <f t="shared" si="37"/>
        <v>41440.98958418909</v>
      </c>
      <c r="AJ29">
        <f t="shared" si="38"/>
        <v>14583.001283257247</v>
      </c>
      <c r="AK29">
        <f>AJ29*1000000/'a1'!AJ18</f>
        <v>2063.4192966203177</v>
      </c>
      <c r="AL29">
        <v>5333</v>
      </c>
      <c r="AM29">
        <f t="shared" si="60"/>
        <v>80</v>
      </c>
      <c r="AN29">
        <f t="shared" si="39"/>
        <v>6666.2499999999991</v>
      </c>
      <c r="AO29">
        <f t="shared" si="40"/>
        <v>79240.569248036132</v>
      </c>
      <c r="AP29">
        <f t="shared" si="41"/>
        <v>28422.227803355185</v>
      </c>
      <c r="AQ29">
        <f>AP29*1000000/'a1'!AP18</f>
        <v>2724.7020225784731</v>
      </c>
      <c r="AR29">
        <v>284</v>
      </c>
      <c r="AS29">
        <f t="shared" si="61"/>
        <v>70.741989881956172</v>
      </c>
      <c r="AT29">
        <f t="shared" si="42"/>
        <v>401.45887961859347</v>
      </c>
      <c r="AU29">
        <f t="shared" si="43"/>
        <v>5554.0474173924304</v>
      </c>
      <c r="AV29">
        <f t="shared" si="44"/>
        <v>1744.4748392523252</v>
      </c>
      <c r="AW29">
        <f>AV29*1000000/'a1'!AV18</f>
        <v>1572.1598329244716</v>
      </c>
      <c r="AX29">
        <v>216</v>
      </c>
      <c r="AY29">
        <f t="shared" si="62"/>
        <v>59.267912772585674</v>
      </c>
      <c r="AZ29">
        <f t="shared" si="45"/>
        <v>364.44678055190536</v>
      </c>
      <c r="BA29">
        <f t="shared" si="46"/>
        <v>4474.5864951227259</v>
      </c>
      <c r="BB29">
        <f t="shared" si="47"/>
        <v>1506.9112502163075</v>
      </c>
      <c r="BC29">
        <f>BB29*1000000/'a1'!BB18</f>
        <v>1502.8340614077083</v>
      </c>
      <c r="BD29">
        <v>789</v>
      </c>
      <c r="BE29">
        <f t="shared" si="63"/>
        <v>52.877697841726608</v>
      </c>
      <c r="BF29">
        <f t="shared" si="48"/>
        <v>1492.1224489795923</v>
      </c>
      <c r="BG29">
        <f t="shared" si="49"/>
        <v>19419.238025512637</v>
      </c>
      <c r="BH29">
        <f t="shared" si="50"/>
        <v>6292.4317372818123</v>
      </c>
      <c r="BI29">
        <f>BH29*1000000/'a1'!BH18</f>
        <v>2427.3491390606714</v>
      </c>
      <c r="BJ29">
        <v>782</v>
      </c>
      <c r="BK29">
        <f t="shared" si="64"/>
        <v>69.006849315068493</v>
      </c>
      <c r="BL29">
        <f t="shared" si="51"/>
        <v>1133.2208436724566</v>
      </c>
      <c r="BM29">
        <f t="shared" si="52"/>
        <v>12936.894893430652</v>
      </c>
      <c r="BN29">
        <f t="shared" si="53"/>
        <v>4672.7556639535514</v>
      </c>
      <c r="BO29">
        <f>BN29*1000000/'a1'!BN18</f>
        <v>1385.0179824492629</v>
      </c>
    </row>
    <row r="30" spans="1:67">
      <c r="A30">
        <v>1992</v>
      </c>
      <c r="B30">
        <v>11338</v>
      </c>
      <c r="C30">
        <f t="shared" si="54"/>
        <v>73.607540702656394</v>
      </c>
      <c r="D30">
        <f t="shared" si="21"/>
        <v>15403.313154831196</v>
      </c>
      <c r="E30">
        <f t="shared" si="22"/>
        <v>220544.42003031669</v>
      </c>
      <c r="F30">
        <f t="shared" si="23"/>
        <v>66681.109409045705</v>
      </c>
      <c r="G30">
        <f>F30*1000000/'a1'!F19</f>
        <v>2350.3044985604347</v>
      </c>
      <c r="H30">
        <v>110</v>
      </c>
      <c r="I30">
        <f t="shared" si="55"/>
        <v>55.953991880920171</v>
      </c>
      <c r="J30">
        <f t="shared" si="24"/>
        <v>196.59008464328898</v>
      </c>
      <c r="K30">
        <f t="shared" si="25"/>
        <v>2472.0774455807659</v>
      </c>
      <c r="L30">
        <f t="shared" si="26"/>
        <v>843.01650294695514</v>
      </c>
      <c r="M30">
        <f>L30*1000000/'a1'!L19</f>
        <v>1453.2036271579223</v>
      </c>
      <c r="N30">
        <v>14</v>
      </c>
      <c r="O30">
        <f t="shared" si="56"/>
        <v>77.808219178082169</v>
      </c>
      <c r="P30">
        <f t="shared" si="27"/>
        <v>17.992957746478879</v>
      </c>
      <c r="Q30">
        <f t="shared" si="28"/>
        <v>329.33386279509148</v>
      </c>
      <c r="R30">
        <f t="shared" si="29"/>
        <v>100.27923283008001</v>
      </c>
      <c r="S30">
        <f>R30*1000000/'a1'!R19</f>
        <v>766.50257844389921</v>
      </c>
      <c r="T30">
        <v>233</v>
      </c>
      <c r="U30">
        <f t="shared" si="57"/>
        <v>75.823223570190649</v>
      </c>
      <c r="V30">
        <f t="shared" si="30"/>
        <v>307.29371428571426</v>
      </c>
      <c r="W30">
        <f t="shared" si="31"/>
        <v>5307.3141135769783</v>
      </c>
      <c r="X30">
        <f t="shared" si="32"/>
        <v>1534.616230406843</v>
      </c>
      <c r="Y30">
        <f>X30*1000000/'a1'!X19</f>
        <v>1669.0571116969179</v>
      </c>
      <c r="Z30">
        <v>122</v>
      </c>
      <c r="AA30">
        <f t="shared" si="58"/>
        <v>75.90987868284229</v>
      </c>
      <c r="AB30">
        <f t="shared" si="33"/>
        <v>160.71689497716895</v>
      </c>
      <c r="AC30">
        <f t="shared" si="34"/>
        <v>4386.4950061237269</v>
      </c>
      <c r="AD30">
        <f t="shared" si="35"/>
        <v>830.08782889688314</v>
      </c>
      <c r="AE30">
        <f>AD30*1000000/'a1'!AD19</f>
        <v>1109.5635985313647</v>
      </c>
      <c r="AF30">
        <v>3129</v>
      </c>
      <c r="AG30">
        <f t="shared" si="59"/>
        <v>78.904847396768417</v>
      </c>
      <c r="AH30">
        <f t="shared" si="36"/>
        <v>3965.5358361774738</v>
      </c>
      <c r="AI30">
        <f t="shared" si="37"/>
        <v>45406.525420366561</v>
      </c>
      <c r="AJ30">
        <f t="shared" si="38"/>
        <v>15631.936862783272</v>
      </c>
      <c r="AK30">
        <f>AJ30*1000000/'a1'!AJ19</f>
        <v>2198.58155794201</v>
      </c>
      <c r="AL30">
        <v>5555</v>
      </c>
      <c r="AM30">
        <f t="shared" si="60"/>
        <v>80.273972602739732</v>
      </c>
      <c r="AN30">
        <f t="shared" si="39"/>
        <v>6920.0511945392491</v>
      </c>
      <c r="AO30">
        <f t="shared" si="40"/>
        <v>86160.620442575382</v>
      </c>
      <c r="AP30">
        <f t="shared" si="41"/>
        <v>29657.833437223399</v>
      </c>
      <c r="AQ30">
        <f>AP30*1000000/'a1'!AP19</f>
        <v>2805.2646952289897</v>
      </c>
      <c r="AR30">
        <v>281</v>
      </c>
      <c r="AS30">
        <f t="shared" si="61"/>
        <v>71.247892074199001</v>
      </c>
      <c r="AT30">
        <f t="shared" si="42"/>
        <v>394.39763313609461</v>
      </c>
      <c r="AU30">
        <f t="shared" si="43"/>
        <v>5948.4450505285249</v>
      </c>
      <c r="AV30">
        <f t="shared" si="44"/>
        <v>1789.9775045379547</v>
      </c>
      <c r="AW30">
        <f>AV30*1000000/'a1'!AV19</f>
        <v>1608.6952459653639</v>
      </c>
      <c r="AX30">
        <v>235</v>
      </c>
      <c r="AY30">
        <f t="shared" si="62"/>
        <v>61.137071651090352</v>
      </c>
      <c r="AZ30">
        <f t="shared" si="45"/>
        <v>384.38216560509545</v>
      </c>
      <c r="BA30">
        <f t="shared" si="46"/>
        <v>4858.9686607278218</v>
      </c>
      <c r="BB30">
        <f t="shared" si="47"/>
        <v>1589.9111657781416</v>
      </c>
      <c r="BC30">
        <f>BB30*1000000/'a1'!BB19</f>
        <v>1583.5847447229733</v>
      </c>
      <c r="BD30">
        <v>779</v>
      </c>
      <c r="BE30">
        <f t="shared" si="63"/>
        <v>53.884892086330929</v>
      </c>
      <c r="BF30">
        <f t="shared" si="48"/>
        <v>1445.6742323097465</v>
      </c>
      <c r="BG30">
        <f t="shared" si="49"/>
        <v>20864.912257822383</v>
      </c>
      <c r="BH30">
        <f t="shared" si="50"/>
        <v>6479.6196221351966</v>
      </c>
      <c r="BI30">
        <f>BH30*1000000/'a1'!BH19</f>
        <v>2461.2331586066157</v>
      </c>
      <c r="BJ30">
        <v>879</v>
      </c>
      <c r="BK30">
        <f t="shared" si="64"/>
        <v>71.660958904109592</v>
      </c>
      <c r="BL30">
        <f t="shared" si="51"/>
        <v>1226.6093189964158</v>
      </c>
      <c r="BM30">
        <f t="shared" si="52"/>
        <v>14163.504212427068</v>
      </c>
      <c r="BN30">
        <f t="shared" si="53"/>
        <v>4964.8138501592566</v>
      </c>
      <c r="BO30">
        <f>BN30*1000000/'a1'!BN19</f>
        <v>1431.2762302833246</v>
      </c>
    </row>
    <row r="31" spans="1:67">
      <c r="A31">
        <v>1993</v>
      </c>
      <c r="B31">
        <v>12184</v>
      </c>
      <c r="C31">
        <f t="shared" si="54"/>
        <v>74.721508140531284</v>
      </c>
      <c r="D31">
        <f t="shared" si="21"/>
        <v>16305.880733944952</v>
      </c>
      <c r="E31">
        <f t="shared" si="22"/>
        <v>236850.30076426163</v>
      </c>
      <c r="F31">
        <f t="shared" si="23"/>
        <v>69650.768261181525</v>
      </c>
      <c r="G31">
        <f>F31*1000000/'a1'!F20</f>
        <v>2428.1450689704652</v>
      </c>
      <c r="H31">
        <v>111</v>
      </c>
      <c r="I31">
        <f t="shared" si="55"/>
        <v>56.833558863328825</v>
      </c>
      <c r="J31">
        <f t="shared" si="24"/>
        <v>195.30714285714285</v>
      </c>
      <c r="K31">
        <f t="shared" si="25"/>
        <v>2667.3845884379089</v>
      </c>
      <c r="L31">
        <f t="shared" si="26"/>
        <v>869.72034521470698</v>
      </c>
      <c r="M31">
        <f>L31*1000000/'a1'!L20</f>
        <v>1499.5773025735625</v>
      </c>
      <c r="N31">
        <v>17</v>
      </c>
      <c r="O31">
        <f t="shared" si="56"/>
        <v>81.004566210045638</v>
      </c>
      <c r="P31">
        <f t="shared" si="27"/>
        <v>20.986471251409249</v>
      </c>
      <c r="Q31">
        <f t="shared" si="28"/>
        <v>350.3203340465007</v>
      </c>
      <c r="R31">
        <f t="shared" si="29"/>
        <v>101.20985751547326</v>
      </c>
      <c r="S31">
        <f>R31*1000000/'a1'!R20</f>
        <v>765.71459115786604</v>
      </c>
      <c r="T31">
        <v>245</v>
      </c>
      <c r="U31">
        <f t="shared" si="57"/>
        <v>76.083188908145587</v>
      </c>
      <c r="V31">
        <f t="shared" si="30"/>
        <v>322.01594533029612</v>
      </c>
      <c r="W31">
        <f t="shared" si="31"/>
        <v>5629.3300589072742</v>
      </c>
      <c r="X31">
        <f t="shared" si="32"/>
        <v>1549.7089296557706</v>
      </c>
      <c r="Y31">
        <f>X31*1000000/'a1'!X20</f>
        <v>1677.3103116116249</v>
      </c>
      <c r="Z31">
        <v>130</v>
      </c>
      <c r="AA31">
        <f t="shared" si="58"/>
        <v>77.209705372616995</v>
      </c>
      <c r="AB31">
        <f t="shared" si="33"/>
        <v>168.3726150392817</v>
      </c>
      <c r="AC31">
        <f t="shared" si="34"/>
        <v>4554.8676211630082</v>
      </c>
      <c r="AD31">
        <f t="shared" si="35"/>
        <v>832.44287815678831</v>
      </c>
      <c r="AE31">
        <f>AD31*1000000/'a1'!AD20</f>
        <v>1111.6847461803341</v>
      </c>
      <c r="AF31">
        <v>3309</v>
      </c>
      <c r="AG31">
        <f t="shared" si="59"/>
        <v>79.263913824057454</v>
      </c>
      <c r="AH31">
        <f t="shared" si="36"/>
        <v>4174.6613816534546</v>
      </c>
      <c r="AI31">
        <f t="shared" si="37"/>
        <v>49581.186802020013</v>
      </c>
      <c r="AJ31">
        <f t="shared" si="38"/>
        <v>16680.210871880074</v>
      </c>
      <c r="AK31">
        <f>AJ31*1000000/'a1'!AJ20</f>
        <v>2330.7656862362442</v>
      </c>
      <c r="AL31">
        <v>6090</v>
      </c>
      <c r="AM31">
        <f t="shared" si="60"/>
        <v>81.461187214611883</v>
      </c>
      <c r="AN31">
        <f t="shared" si="39"/>
        <v>7475.9529147982048</v>
      </c>
      <c r="AO31">
        <f t="shared" si="40"/>
        <v>93636.573357373592</v>
      </c>
      <c r="AP31">
        <f t="shared" si="41"/>
        <v>31202.219664576922</v>
      </c>
      <c r="AQ31">
        <f>AP31*1000000/'a1'!AP20</f>
        <v>2918.8127923003572</v>
      </c>
      <c r="AR31">
        <v>296</v>
      </c>
      <c r="AS31">
        <f t="shared" si="61"/>
        <v>71.416526138279949</v>
      </c>
      <c r="AT31">
        <f t="shared" si="42"/>
        <v>414.46989374262097</v>
      </c>
      <c r="AU31">
        <f t="shared" si="43"/>
        <v>6362.9149442711459</v>
      </c>
      <c r="AV31">
        <f t="shared" si="44"/>
        <v>1846.4518973729848</v>
      </c>
      <c r="AW31">
        <f>AV31*1000000/'a1'!AV20</f>
        <v>1652.1314951736504</v>
      </c>
      <c r="AX31">
        <v>233</v>
      </c>
      <c r="AY31">
        <f t="shared" si="62"/>
        <v>61.993769470404992</v>
      </c>
      <c r="AZ31">
        <f t="shared" si="45"/>
        <v>375.84422110552759</v>
      </c>
      <c r="BA31">
        <f t="shared" si="46"/>
        <v>5234.8128818333498</v>
      </c>
      <c r="BB31">
        <f t="shared" si="47"/>
        <v>1647.7731537280411</v>
      </c>
      <c r="BC31">
        <f>BB31*1000000/'a1'!BB20</f>
        <v>1636.4814318482877</v>
      </c>
      <c r="BD31">
        <v>834</v>
      </c>
      <c r="BE31">
        <f t="shared" si="63"/>
        <v>54.460431654676249</v>
      </c>
      <c r="BF31">
        <f t="shared" si="48"/>
        <v>1531.3870541611627</v>
      </c>
      <c r="BG31">
        <f t="shared" si="49"/>
        <v>22396.299311983545</v>
      </c>
      <c r="BH31">
        <f t="shared" si="50"/>
        <v>6715.0827518693204</v>
      </c>
      <c r="BI31">
        <f>BH31*1000000/'a1'!BH20</f>
        <v>2517.5656628030679</v>
      </c>
      <c r="BJ31">
        <v>916</v>
      </c>
      <c r="BK31">
        <f t="shared" si="64"/>
        <v>73.972602739726028</v>
      </c>
      <c r="BL31">
        <f t="shared" si="51"/>
        <v>1238.2962962962963</v>
      </c>
      <c r="BM31">
        <f t="shared" si="52"/>
        <v>15401.800508723363</v>
      </c>
      <c r="BN31">
        <f t="shared" si="53"/>
        <v>5210.1473764237016</v>
      </c>
      <c r="BO31">
        <f>BN31*1000000/'a1'!BN20</f>
        <v>1460.3364162350344</v>
      </c>
    </row>
    <row r="32" spans="1:67">
      <c r="A32">
        <v>1994</v>
      </c>
      <c r="B32">
        <v>13341</v>
      </c>
      <c r="C32">
        <f t="shared" si="54"/>
        <v>75.578406169665811</v>
      </c>
      <c r="D32">
        <f t="shared" si="21"/>
        <v>17651.867346938776</v>
      </c>
      <c r="E32">
        <f t="shared" si="22"/>
        <v>254502.16811120042</v>
      </c>
      <c r="F32">
        <f t="shared" si="23"/>
        <v>73372.481955883995</v>
      </c>
      <c r="G32">
        <f>F32*1000000/'a1'!F21</f>
        <v>2530.0277430169099</v>
      </c>
      <c r="H32">
        <v>108</v>
      </c>
      <c r="I32">
        <f t="shared" si="55"/>
        <v>57.239512855209739</v>
      </c>
      <c r="J32">
        <f t="shared" si="24"/>
        <v>188.68085106382978</v>
      </c>
      <c r="K32">
        <f t="shared" si="25"/>
        <v>2856.0654395017386</v>
      </c>
      <c r="L32">
        <f t="shared" si="26"/>
        <v>884.45712723559541</v>
      </c>
      <c r="M32">
        <f>L32*1000000/'a1'!L21</f>
        <v>1539.6161430538891</v>
      </c>
      <c r="N32">
        <v>17</v>
      </c>
      <c r="O32">
        <f t="shared" si="56"/>
        <v>78.812785388127836</v>
      </c>
      <c r="P32">
        <f t="shared" si="27"/>
        <v>21.570104287369645</v>
      </c>
      <c r="Q32">
        <f t="shared" si="28"/>
        <v>371.89043833387035</v>
      </c>
      <c r="R32">
        <f t="shared" si="29"/>
        <v>102.53799029974826</v>
      </c>
      <c r="S32">
        <f>R32*1000000/'a1'!R21</f>
        <v>768.43746711742813</v>
      </c>
      <c r="T32">
        <v>265</v>
      </c>
      <c r="U32">
        <f t="shared" si="57"/>
        <v>77.123050259965339</v>
      </c>
      <c r="V32">
        <f t="shared" si="30"/>
        <v>343.60674157303367</v>
      </c>
      <c r="W32">
        <f t="shared" si="31"/>
        <v>5972.9368004803082</v>
      </c>
      <c r="X32">
        <f t="shared" si="32"/>
        <v>1583.3738852976503</v>
      </c>
      <c r="Y32">
        <f>X32*1000000/'a1'!X21</f>
        <v>1708.3001683056762</v>
      </c>
      <c r="Z32">
        <v>134</v>
      </c>
      <c r="AA32">
        <f t="shared" si="58"/>
        <v>78.682842287694982</v>
      </c>
      <c r="AB32">
        <f t="shared" si="33"/>
        <v>170.30396475770922</v>
      </c>
      <c r="AC32">
        <f t="shared" si="34"/>
        <v>4725.171585920717</v>
      </c>
      <c r="AD32">
        <f t="shared" si="35"/>
        <v>836.25826728313984</v>
      </c>
      <c r="AE32">
        <f>AD32*1000000/'a1'!AD21</f>
        <v>1114.7360548173315</v>
      </c>
      <c r="AF32">
        <v>3538</v>
      </c>
      <c r="AG32">
        <f t="shared" si="59"/>
        <v>79.802513464991037</v>
      </c>
      <c r="AH32">
        <f t="shared" si="36"/>
        <v>4433.4443194600663</v>
      </c>
      <c r="AI32">
        <f t="shared" si="37"/>
        <v>54014.631121480081</v>
      </c>
      <c r="AJ32">
        <f t="shared" si="38"/>
        <v>17777.613016964126</v>
      </c>
      <c r="AK32">
        <f>AJ32*1000000/'a1'!AJ21</f>
        <v>2471.7209278962991</v>
      </c>
      <c r="AL32">
        <v>6686</v>
      </c>
      <c r="AM32">
        <f t="shared" si="60"/>
        <v>81.552511415525117</v>
      </c>
      <c r="AN32">
        <f t="shared" si="39"/>
        <v>8198.3986562150058</v>
      </c>
      <c r="AO32">
        <f t="shared" si="40"/>
        <v>101834.9720135886</v>
      </c>
      <c r="AP32">
        <f t="shared" si="41"/>
        <v>33160.174387876541</v>
      </c>
      <c r="AQ32">
        <f>AP32*1000000/'a1'!AP21</f>
        <v>3064.9530367624711</v>
      </c>
      <c r="AR32">
        <v>311</v>
      </c>
      <c r="AS32">
        <f t="shared" si="61"/>
        <v>72.51264755480608</v>
      </c>
      <c r="AT32">
        <f t="shared" si="42"/>
        <v>428.89069767441856</v>
      </c>
      <c r="AU32">
        <f t="shared" si="43"/>
        <v>6791.8056419455643</v>
      </c>
      <c r="AV32">
        <f t="shared" si="44"/>
        <v>1906.0522155728065</v>
      </c>
      <c r="AW32">
        <f>AV32*1000000/'a1'!AV21</f>
        <v>1696.9384859492773</v>
      </c>
      <c r="AX32">
        <v>239</v>
      </c>
      <c r="AY32">
        <f t="shared" si="62"/>
        <v>63.473520249221195</v>
      </c>
      <c r="AZ32">
        <f t="shared" si="45"/>
        <v>376.53496932515333</v>
      </c>
      <c r="BA32">
        <f t="shared" si="46"/>
        <v>5611.3478511585035</v>
      </c>
      <c r="BB32">
        <f t="shared" si="47"/>
        <v>1694.7534923075862</v>
      </c>
      <c r="BC32">
        <f>BB32*1000000/'a1'!BB21</f>
        <v>1678.6801300622403</v>
      </c>
      <c r="BD32">
        <v>966</v>
      </c>
      <c r="BE32">
        <f t="shared" si="63"/>
        <v>55.611510791366896</v>
      </c>
      <c r="BF32">
        <f t="shared" si="48"/>
        <v>1737.0504527813714</v>
      </c>
      <c r="BG32">
        <f t="shared" si="49"/>
        <v>24133.349764764916</v>
      </c>
      <c r="BH32">
        <f t="shared" si="50"/>
        <v>7109.1166542768278</v>
      </c>
      <c r="BI32">
        <f>BH32*1000000/'a1'!BH21</f>
        <v>2632.4153372527603</v>
      </c>
      <c r="BJ32">
        <v>1067</v>
      </c>
      <c r="BK32">
        <f t="shared" si="64"/>
        <v>76.883561643835606</v>
      </c>
      <c r="BL32">
        <f t="shared" si="51"/>
        <v>1387.8129175946549</v>
      </c>
      <c r="BM32">
        <f t="shared" si="52"/>
        <v>16789.613426318017</v>
      </c>
      <c r="BN32">
        <f t="shared" si="53"/>
        <v>5555.9308187336164</v>
      </c>
      <c r="BO32">
        <f>BN32*1000000/'a1'!BN21</f>
        <v>1511.3758067323481</v>
      </c>
    </row>
    <row r="33" spans="1:67">
      <c r="A33">
        <v>1995</v>
      </c>
      <c r="B33">
        <v>13754</v>
      </c>
      <c r="C33">
        <f t="shared" si="54"/>
        <v>77.292202227934879</v>
      </c>
      <c r="D33">
        <f t="shared" si="21"/>
        <v>17794.809312638579</v>
      </c>
      <c r="E33">
        <f t="shared" si="22"/>
        <v>272296.97742383898</v>
      </c>
      <c r="F33">
        <f t="shared" si="23"/>
        <v>76492.794877345776</v>
      </c>
      <c r="G33">
        <f>F33*1000000/'a1'!F22</f>
        <v>2610.469695627276</v>
      </c>
      <c r="H33">
        <v>100</v>
      </c>
      <c r="I33">
        <f t="shared" si="55"/>
        <v>58.05142083897158</v>
      </c>
      <c r="J33">
        <f t="shared" si="24"/>
        <v>172.26107226107229</v>
      </c>
      <c r="K33">
        <f t="shared" si="25"/>
        <v>3028.3265117628107</v>
      </c>
      <c r="L33">
        <f t="shared" si="26"/>
        <v>879.8267740495487</v>
      </c>
      <c r="M33">
        <f>L33*1000000/'a1'!L22</f>
        <v>1550.6369861834812</v>
      </c>
      <c r="N33">
        <v>16</v>
      </c>
      <c r="O33">
        <f t="shared" si="56"/>
        <v>78.17351598173515</v>
      </c>
      <c r="P33">
        <f t="shared" si="27"/>
        <v>20.467289719626169</v>
      </c>
      <c r="Q33">
        <f t="shared" si="28"/>
        <v>392.35772805349654</v>
      </c>
      <c r="R33">
        <f t="shared" si="29"/>
        <v>102.49768195942478</v>
      </c>
      <c r="S33">
        <f>R33*1000000/'a1'!R22</f>
        <v>762.54645656678781</v>
      </c>
      <c r="T33">
        <v>265</v>
      </c>
      <c r="U33">
        <f t="shared" si="57"/>
        <v>78.422876949740029</v>
      </c>
      <c r="V33">
        <f t="shared" si="30"/>
        <v>337.91160220994476</v>
      </c>
      <c r="W33">
        <f t="shared" si="31"/>
        <v>6310.8484026902534</v>
      </c>
      <c r="X33">
        <f t="shared" si="32"/>
        <v>1604.610710448065</v>
      </c>
      <c r="Y33">
        <f>X33*1000000/'a1'!X22</f>
        <v>1728.8828065854254</v>
      </c>
      <c r="Z33">
        <v>140</v>
      </c>
      <c r="AA33">
        <f t="shared" si="58"/>
        <v>81.62911611785097</v>
      </c>
      <c r="AB33">
        <f t="shared" si="33"/>
        <v>171.50743099787681</v>
      </c>
      <c r="AC33">
        <f t="shared" si="34"/>
        <v>4896.6790169185942</v>
      </c>
      <c r="AD33">
        <f t="shared" si="35"/>
        <v>840.51404482438875</v>
      </c>
      <c r="AE33">
        <f>AD33*1000000/'a1'!AD22</f>
        <v>1119.2780874505638</v>
      </c>
      <c r="AF33">
        <v>3719</v>
      </c>
      <c r="AG33">
        <f t="shared" si="59"/>
        <v>81.597845601436276</v>
      </c>
      <c r="AH33">
        <f t="shared" si="36"/>
        <v>4557.7183718371834</v>
      </c>
      <c r="AI33">
        <f t="shared" si="37"/>
        <v>58572.349493317262</v>
      </c>
      <c r="AJ33">
        <f t="shared" si="38"/>
        <v>18779.808785408484</v>
      </c>
      <c r="AK33">
        <f>AJ33*1000000/'a1'!AJ22</f>
        <v>2601.3629431948921</v>
      </c>
      <c r="AL33">
        <v>6923</v>
      </c>
      <c r="AM33">
        <f t="shared" si="60"/>
        <v>83.378995433789953</v>
      </c>
      <c r="AN33">
        <f t="shared" si="39"/>
        <v>8303.0503833515886</v>
      </c>
      <c r="AO33">
        <f t="shared" si="40"/>
        <v>110138.02239694018</v>
      </c>
      <c r="AP33">
        <f t="shared" si="41"/>
        <v>34831.189893652823</v>
      </c>
      <c r="AQ33">
        <f>AP33*1000000/'a1'!AP22</f>
        <v>3180.8960152536083</v>
      </c>
      <c r="AR33">
        <v>295</v>
      </c>
      <c r="AS33">
        <f t="shared" si="61"/>
        <v>75.126475548060711</v>
      </c>
      <c r="AT33">
        <f t="shared" si="42"/>
        <v>392.67115600448932</v>
      </c>
      <c r="AU33">
        <f t="shared" si="43"/>
        <v>7184.4767979500539</v>
      </c>
      <c r="AV33">
        <f t="shared" si="44"/>
        <v>1917.5129284627346</v>
      </c>
      <c r="AW33">
        <f>AV33*1000000/'a1'!AV22</f>
        <v>1698.1914966680554</v>
      </c>
      <c r="AX33">
        <v>254</v>
      </c>
      <c r="AY33">
        <f t="shared" si="62"/>
        <v>67.757009345794401</v>
      </c>
      <c r="AZ33">
        <f t="shared" si="45"/>
        <v>374.86896551724135</v>
      </c>
      <c r="BA33">
        <f t="shared" si="46"/>
        <v>5986.2168166757447</v>
      </c>
      <c r="BB33">
        <f t="shared" si="47"/>
        <v>1730.6717593633105</v>
      </c>
      <c r="BC33">
        <f>BB33*1000000/'a1'!BB22</f>
        <v>1706.4621804098363</v>
      </c>
      <c r="BD33">
        <v>972</v>
      </c>
      <c r="BE33">
        <f t="shared" si="63"/>
        <v>56.33093525179855</v>
      </c>
      <c r="BF33">
        <f t="shared" si="48"/>
        <v>1725.5172413793109</v>
      </c>
      <c r="BG33">
        <f t="shared" si="49"/>
        <v>25858.867006144228</v>
      </c>
      <c r="BH33">
        <f t="shared" si="50"/>
        <v>7412.8105648007731</v>
      </c>
      <c r="BI33">
        <f>BH33*1000000/'a1'!BH22</f>
        <v>2710.8279608957819</v>
      </c>
      <c r="BJ33">
        <v>1068</v>
      </c>
      <c r="BK33">
        <f t="shared" si="64"/>
        <v>78.938356164383563</v>
      </c>
      <c r="BL33">
        <f t="shared" si="51"/>
        <v>1352.9544468546637</v>
      </c>
      <c r="BM33">
        <f t="shared" si="52"/>
        <v>18142.56787317268</v>
      </c>
      <c r="BN33">
        <f t="shared" si="53"/>
        <v>5797.6991018415574</v>
      </c>
      <c r="BO33">
        <f>BN33*1000000/'a1'!BN22</f>
        <v>1534.842603448825</v>
      </c>
    </row>
    <row r="34" spans="1:67">
      <c r="A34">
        <v>1996</v>
      </c>
      <c r="B34">
        <v>13817</v>
      </c>
      <c r="C34">
        <f t="shared" si="54"/>
        <v>78.49185946872322</v>
      </c>
      <c r="D34">
        <f t="shared" si="21"/>
        <v>17603.099344978167</v>
      </c>
      <c r="E34">
        <f t="shared" si="22"/>
        <v>289900.07676881715</v>
      </c>
      <c r="F34">
        <f t="shared" si="23"/>
        <v>78797.335246854782</v>
      </c>
      <c r="G34">
        <f>F34*1000000/'a1'!F23</f>
        <v>2661.1534993377886</v>
      </c>
      <c r="H34">
        <v>102</v>
      </c>
      <c r="I34">
        <f t="shared" si="55"/>
        <v>59.539918809201623</v>
      </c>
      <c r="J34">
        <f t="shared" si="24"/>
        <v>171.31363636363636</v>
      </c>
      <c r="K34">
        <f t="shared" si="25"/>
        <v>3199.640148126447</v>
      </c>
      <c r="L34">
        <f t="shared" si="26"/>
        <v>875.17505560327527</v>
      </c>
      <c r="M34">
        <f>L34*1000000/'a1'!L23</f>
        <v>1563.6558565570635</v>
      </c>
      <c r="N34">
        <v>17</v>
      </c>
      <c r="O34">
        <f t="shared" si="56"/>
        <v>80.547945205479451</v>
      </c>
      <c r="P34">
        <f t="shared" si="27"/>
        <v>21.105442176870749</v>
      </c>
      <c r="Q34">
        <f t="shared" si="28"/>
        <v>413.46317023036727</v>
      </c>
      <c r="R34">
        <f t="shared" si="29"/>
        <v>103.10358774441059</v>
      </c>
      <c r="S34">
        <f>R34*1000000/'a1'!R23</f>
        <v>759.58351624399086</v>
      </c>
      <c r="T34">
        <v>257</v>
      </c>
      <c r="U34">
        <f t="shared" si="57"/>
        <v>78.769497400346623</v>
      </c>
      <c r="V34">
        <f t="shared" si="30"/>
        <v>326.26842684268428</v>
      </c>
      <c r="W34">
        <f t="shared" si="31"/>
        <v>6637.116829532938</v>
      </c>
      <c r="X34">
        <f t="shared" si="32"/>
        <v>1609.9569952011364</v>
      </c>
      <c r="Y34">
        <f>X34*1000000/'a1'!X23</f>
        <v>1728.6699464324952</v>
      </c>
      <c r="Z34">
        <v>150</v>
      </c>
      <c r="AA34">
        <f t="shared" si="58"/>
        <v>82.322357019064142</v>
      </c>
      <c r="AB34">
        <f t="shared" si="33"/>
        <v>182.21052631578945</v>
      </c>
      <c r="AC34">
        <f t="shared" si="34"/>
        <v>5078.8895432343834</v>
      </c>
      <c r="AD34">
        <f t="shared" si="35"/>
        <v>854.62176217530055</v>
      </c>
      <c r="AE34">
        <f>AD34*1000000/'a1'!AD23</f>
        <v>1136.0602367444856</v>
      </c>
      <c r="AF34">
        <v>3820</v>
      </c>
      <c r="AG34">
        <f t="shared" si="59"/>
        <v>82.315978456014378</v>
      </c>
      <c r="AH34">
        <f t="shared" si="36"/>
        <v>4640.6543075245363</v>
      </c>
      <c r="AI34">
        <f t="shared" si="37"/>
        <v>63213.003800841798</v>
      </c>
      <c r="AJ34">
        <f t="shared" si="38"/>
        <v>19664.501335851324</v>
      </c>
      <c r="AK34">
        <f>AJ34*1000000/'a1'!AJ23</f>
        <v>2713.5063925775853</v>
      </c>
      <c r="AL34">
        <v>6924</v>
      </c>
      <c r="AM34">
        <f t="shared" si="60"/>
        <v>84.657534246575338</v>
      </c>
      <c r="AN34">
        <f t="shared" si="39"/>
        <v>8178.8349514563106</v>
      </c>
      <c r="AO34">
        <f t="shared" si="40"/>
        <v>118316.8573483965</v>
      </c>
      <c r="AP34">
        <f t="shared" si="41"/>
        <v>36043.78686637857</v>
      </c>
      <c r="AQ34">
        <f>AP34*1000000/'a1'!AP23</f>
        <v>3252.1972687461553</v>
      </c>
      <c r="AR34">
        <v>295</v>
      </c>
      <c r="AS34">
        <f t="shared" si="61"/>
        <v>76.897133220910632</v>
      </c>
      <c r="AT34">
        <f t="shared" si="42"/>
        <v>383.62938596491227</v>
      </c>
      <c r="AU34">
        <f t="shared" si="43"/>
        <v>7568.1061839149661</v>
      </c>
      <c r="AV34">
        <f t="shared" si="44"/>
        <v>1917.6397287351001</v>
      </c>
      <c r="AW34">
        <f>AV34*1000000/'a1'!AV23</f>
        <v>1690.7480970970626</v>
      </c>
      <c r="AX34">
        <v>232</v>
      </c>
      <c r="AY34">
        <f t="shared" si="62"/>
        <v>72.118380062305292</v>
      </c>
      <c r="AZ34">
        <f t="shared" si="45"/>
        <v>321.69330453563714</v>
      </c>
      <c r="BA34">
        <f t="shared" si="46"/>
        <v>6307.9101212113819</v>
      </c>
      <c r="BB34">
        <f t="shared" si="47"/>
        <v>1706.2307120262858</v>
      </c>
      <c r="BC34">
        <f>BB34*1000000/'a1'!BB23</f>
        <v>1674.5071736220168</v>
      </c>
      <c r="BD34">
        <v>1005</v>
      </c>
      <c r="BE34">
        <f t="shared" si="63"/>
        <v>59.208633093525165</v>
      </c>
      <c r="BF34">
        <f t="shared" si="48"/>
        <v>1697.3876063183479</v>
      </c>
      <c r="BG34">
        <f t="shared" si="49"/>
        <v>27556.254612462577</v>
      </c>
      <c r="BH34">
        <f t="shared" si="50"/>
        <v>7627.636058158967</v>
      </c>
      <c r="BI34">
        <f>BH34*1000000/'a1'!BH23</f>
        <v>2748.5659455453006</v>
      </c>
      <c r="BJ34">
        <v>1002</v>
      </c>
      <c r="BK34">
        <f t="shared" si="64"/>
        <v>79.36643835616438</v>
      </c>
      <c r="BL34">
        <f t="shared" si="51"/>
        <v>1262.4983818770227</v>
      </c>
      <c r="BM34">
        <f t="shared" si="52"/>
        <v>19405.066255049704</v>
      </c>
      <c r="BN34">
        <f t="shared" si="53"/>
        <v>5900.6576633502682</v>
      </c>
      <c r="BO34">
        <f>BN34*1000000/'a1'!BN23</f>
        <v>1523.0188090830638</v>
      </c>
    </row>
    <row r="35" spans="1:67">
      <c r="A35">
        <v>1997</v>
      </c>
      <c r="B35">
        <v>14635</v>
      </c>
      <c r="C35">
        <f t="shared" si="54"/>
        <v>79.434447300771211</v>
      </c>
      <c r="D35">
        <f t="shared" si="21"/>
        <v>18423.996763754043</v>
      </c>
      <c r="E35">
        <f t="shared" si="22"/>
        <v>308324.0735325712</v>
      </c>
      <c r="F35">
        <f t="shared" si="23"/>
        <v>81461.864961237865</v>
      </c>
      <c r="G35">
        <f>F35*1000000/'a1'!F24</f>
        <v>2723.9352172095623</v>
      </c>
      <c r="H35">
        <v>103</v>
      </c>
      <c r="I35">
        <f t="shared" si="55"/>
        <v>59.472259810554803</v>
      </c>
      <c r="J35">
        <f t="shared" si="24"/>
        <v>173.18998862343574</v>
      </c>
      <c r="K35">
        <f t="shared" si="25"/>
        <v>3372.8301367498825</v>
      </c>
      <c r="L35">
        <f t="shared" si="26"/>
        <v>873.33003310605602</v>
      </c>
      <c r="M35">
        <f>L35*1000000/'a1'!L24</f>
        <v>1585.2470419106824</v>
      </c>
      <c r="N35">
        <v>18</v>
      </c>
      <c r="O35">
        <f t="shared" si="56"/>
        <v>79.543378995433784</v>
      </c>
      <c r="P35">
        <f t="shared" si="27"/>
        <v>22.629161882893229</v>
      </c>
      <c r="Q35">
        <f t="shared" si="28"/>
        <v>436.09233211326051</v>
      </c>
      <c r="R35">
        <f t="shared" si="29"/>
        <v>105.11203207842171</v>
      </c>
      <c r="S35">
        <f>R35*1000000/'a1'!R24</f>
        <v>772.34308445146189</v>
      </c>
      <c r="T35">
        <v>257</v>
      </c>
      <c r="U35">
        <f t="shared" si="57"/>
        <v>78.856152512998264</v>
      </c>
      <c r="V35">
        <f t="shared" si="30"/>
        <v>325.90989010989011</v>
      </c>
      <c r="W35">
        <f t="shared" si="31"/>
        <v>6963.0267196428285</v>
      </c>
      <c r="X35">
        <f t="shared" si="32"/>
        <v>1613.8754862707992</v>
      </c>
      <c r="Y35">
        <f>X35*1000000/'a1'!X24</f>
        <v>1730.8794771684306</v>
      </c>
      <c r="Z35">
        <v>127</v>
      </c>
      <c r="AA35">
        <f t="shared" si="58"/>
        <v>82.409012131715784</v>
      </c>
      <c r="AB35">
        <f t="shared" si="33"/>
        <v>154.10935856992637</v>
      </c>
      <c r="AC35">
        <f t="shared" si="34"/>
        <v>5232.9989018043098</v>
      </c>
      <c r="AD35">
        <f t="shared" si="35"/>
        <v>837.80676831016683</v>
      </c>
      <c r="AE35">
        <f>AD35*1000000/'a1'!AD24</f>
        <v>1113.3482013022624</v>
      </c>
      <c r="AF35">
        <v>3953</v>
      </c>
      <c r="AG35">
        <f t="shared" si="59"/>
        <v>83.213644524236997</v>
      </c>
      <c r="AH35">
        <f t="shared" si="36"/>
        <v>4750.422869471412</v>
      </c>
      <c r="AI35">
        <f t="shared" si="37"/>
        <v>67963.426670313216</v>
      </c>
      <c r="AJ35">
        <f t="shared" si="38"/>
        <v>20482.023938152473</v>
      </c>
      <c r="AK35">
        <f>AJ35*1000000/'a1'!AJ24</f>
        <v>2815.5490291030646</v>
      </c>
      <c r="AL35">
        <v>7525</v>
      </c>
      <c r="AM35">
        <f t="shared" si="60"/>
        <v>86.118721461187207</v>
      </c>
      <c r="AN35">
        <f t="shared" si="39"/>
        <v>8737.9374337221652</v>
      </c>
      <c r="AO35">
        <f t="shared" si="40"/>
        <v>127054.79478211867</v>
      </c>
      <c r="AP35">
        <f t="shared" si="41"/>
        <v>37572.966926825022</v>
      </c>
      <c r="AQ35">
        <f>AP35*1000000/'a1'!AP24</f>
        <v>3346.4672999566001</v>
      </c>
      <c r="AR35">
        <v>271</v>
      </c>
      <c r="AS35">
        <f t="shared" si="61"/>
        <v>77.571669477234408</v>
      </c>
      <c r="AT35">
        <f t="shared" si="42"/>
        <v>349.35434782608695</v>
      </c>
      <c r="AU35">
        <f t="shared" si="43"/>
        <v>7917.4605317410533</v>
      </c>
      <c r="AV35">
        <f t="shared" si="44"/>
        <v>1883.4661308141672</v>
      </c>
      <c r="AW35">
        <f>AV35*1000000/'a1'!AV24</f>
        <v>1657.7939552710322</v>
      </c>
      <c r="AX35">
        <v>288</v>
      </c>
      <c r="AY35">
        <f t="shared" si="62"/>
        <v>69.937694704049846</v>
      </c>
      <c r="AZ35">
        <f t="shared" si="45"/>
        <v>411.79510022271711</v>
      </c>
      <c r="BA35">
        <f t="shared" si="46"/>
        <v>6719.7052214340993</v>
      </c>
      <c r="BB35">
        <f t="shared" si="47"/>
        <v>1776.7796698437458</v>
      </c>
      <c r="BC35">
        <f>BB35*1000000/'a1'!BB24</f>
        <v>1745.5311708236604</v>
      </c>
      <c r="BD35">
        <v>1051</v>
      </c>
      <c r="BE35">
        <f t="shared" si="63"/>
        <v>60.143884892086319</v>
      </c>
      <c r="BF35">
        <f t="shared" si="48"/>
        <v>1747.4760765550243</v>
      </c>
      <c r="BG35">
        <f t="shared" si="49"/>
        <v>29303.730689017601</v>
      </c>
      <c r="BH35">
        <f t="shared" si="50"/>
        <v>7849.5849230821987</v>
      </c>
      <c r="BI35">
        <f>BH35*1000000/'a1'!BH24</f>
        <v>2773.8539041963381</v>
      </c>
      <c r="BJ35">
        <v>1038</v>
      </c>
      <c r="BK35">
        <f t="shared" si="64"/>
        <v>80.821917808219169</v>
      </c>
      <c r="BL35">
        <f t="shared" si="51"/>
        <v>1284.305084745763</v>
      </c>
      <c r="BM35">
        <f t="shared" si="52"/>
        <v>20689.371339795467</v>
      </c>
      <c r="BN35">
        <f t="shared" si="53"/>
        <v>6004.8312154259784</v>
      </c>
      <c r="BO35">
        <f>BN35*1000000/'a1'!BN24</f>
        <v>1520.7559814308015</v>
      </c>
    </row>
    <row r="36" spans="1:67">
      <c r="A36">
        <v>1998</v>
      </c>
      <c r="B36">
        <v>16088</v>
      </c>
      <c r="C36">
        <f t="shared" si="54"/>
        <v>79.091688089117397</v>
      </c>
      <c r="D36">
        <f t="shared" si="21"/>
        <v>20340.949079089925</v>
      </c>
      <c r="E36">
        <f t="shared" si="22"/>
        <v>328665.02261166112</v>
      </c>
      <c r="F36">
        <f t="shared" si="23"/>
        <v>85510.441048080218</v>
      </c>
      <c r="G36">
        <f>F36*1000000/'a1'!F25</f>
        <v>2835.6806657378556</v>
      </c>
      <c r="H36">
        <v>119</v>
      </c>
      <c r="I36">
        <f t="shared" si="55"/>
        <v>59.878213802435717</v>
      </c>
      <c r="J36">
        <f t="shared" si="24"/>
        <v>198.73672316384184</v>
      </c>
      <c r="K36">
        <f t="shared" si="25"/>
        <v>3571.5668599137243</v>
      </c>
      <c r="L36">
        <f t="shared" si="26"/>
        <v>897.40074964868666</v>
      </c>
      <c r="M36">
        <f>L36*1000000/'a1'!L25</f>
        <v>1662.3365490497915</v>
      </c>
      <c r="N36">
        <v>24</v>
      </c>
      <c r="O36">
        <f t="shared" si="56"/>
        <v>81.004566210045667</v>
      </c>
      <c r="P36">
        <f t="shared" si="27"/>
        <v>29.627959413754223</v>
      </c>
      <c r="Q36">
        <f t="shared" si="28"/>
        <v>465.72029152701475</v>
      </c>
      <c r="R36">
        <f t="shared" si="29"/>
        <v>113.7175850764916</v>
      </c>
      <c r="S36">
        <f>R36*1000000/'a1'!R25</f>
        <v>837.36550526119709</v>
      </c>
      <c r="T36">
        <v>311</v>
      </c>
      <c r="U36">
        <f t="shared" si="57"/>
        <v>79.896013864818016</v>
      </c>
      <c r="V36">
        <f t="shared" si="30"/>
        <v>389.25596529284172</v>
      </c>
      <c r="W36">
        <f t="shared" si="31"/>
        <v>7352.2826849356707</v>
      </c>
      <c r="X36">
        <f t="shared" si="32"/>
        <v>1680.356354309481</v>
      </c>
      <c r="Y36">
        <f>X36*1000000/'a1'!X25</f>
        <v>1803.2747761510407</v>
      </c>
      <c r="Z36">
        <v>155</v>
      </c>
      <c r="AA36">
        <f t="shared" si="58"/>
        <v>83.188908145580598</v>
      </c>
      <c r="AB36">
        <f t="shared" si="33"/>
        <v>186.32291666666666</v>
      </c>
      <c r="AC36">
        <f t="shared" si="34"/>
        <v>5419.3218184709767</v>
      </c>
      <c r="AD36">
        <f t="shared" si="35"/>
        <v>856.56833131480016</v>
      </c>
      <c r="AE36">
        <f>AD36*1000000/'a1'!AD25</f>
        <v>1141.2846006352845</v>
      </c>
      <c r="AF36">
        <v>4355</v>
      </c>
      <c r="AG36">
        <f t="shared" si="59"/>
        <v>84.021543985637351</v>
      </c>
      <c r="AH36">
        <f t="shared" si="36"/>
        <v>5183.1944444444434</v>
      </c>
      <c r="AI36">
        <f t="shared" si="37"/>
        <v>73146.621114757654</v>
      </c>
      <c r="AJ36">
        <f t="shared" si="38"/>
        <v>21568.813594966421</v>
      </c>
      <c r="AK36">
        <f>AJ36*1000000/'a1'!AJ25</f>
        <v>2956.2782008017366</v>
      </c>
      <c r="AL36">
        <v>8245</v>
      </c>
      <c r="AM36">
        <f t="shared" si="60"/>
        <v>86.392694063926925</v>
      </c>
      <c r="AN36">
        <f t="shared" si="39"/>
        <v>9543.6310782241035</v>
      </c>
      <c r="AO36">
        <f t="shared" si="40"/>
        <v>136598.42586034277</v>
      </c>
      <c r="AP36">
        <f t="shared" si="41"/>
        <v>39602.004619684121</v>
      </c>
      <c r="AQ36">
        <f>AP36*1000000/'a1'!AP25</f>
        <v>3484.2820309348217</v>
      </c>
      <c r="AR36">
        <v>298</v>
      </c>
      <c r="AS36">
        <f t="shared" si="61"/>
        <v>77.487352445193935</v>
      </c>
      <c r="AT36">
        <f t="shared" si="42"/>
        <v>384.57889009793251</v>
      </c>
      <c r="AU36">
        <f t="shared" si="43"/>
        <v>8302.0394218389865</v>
      </c>
      <c r="AV36">
        <f t="shared" si="44"/>
        <v>1891.3517947492664</v>
      </c>
      <c r="AW36">
        <f>AV36*1000000/'a1'!AV25</f>
        <v>1662.742931799135</v>
      </c>
      <c r="AX36">
        <v>279</v>
      </c>
      <c r="AY36">
        <f t="shared" si="62"/>
        <v>67.990654205607484</v>
      </c>
      <c r="AZ36">
        <f t="shared" si="45"/>
        <v>410.35051546391747</v>
      </c>
      <c r="BA36">
        <f t="shared" si="46"/>
        <v>7130.0557368980171</v>
      </c>
      <c r="BB36">
        <f t="shared" si="47"/>
        <v>1831.7742513389142</v>
      </c>
      <c r="BC36">
        <f>BB36*1000000/'a1'!BB25</f>
        <v>1800.5668270917597</v>
      </c>
      <c r="BD36">
        <v>1183</v>
      </c>
      <c r="BE36">
        <f t="shared" si="63"/>
        <v>57.338129496402878</v>
      </c>
      <c r="BF36">
        <f t="shared" si="48"/>
        <v>2063.1994981179423</v>
      </c>
      <c r="BG36">
        <f t="shared" si="49"/>
        <v>31366.930187135542</v>
      </c>
      <c r="BH36">
        <f t="shared" si="50"/>
        <v>8342.8674365837014</v>
      </c>
      <c r="BI36">
        <f>BH36*1000000/'a1'!BH25</f>
        <v>2877.7776830826551</v>
      </c>
      <c r="BJ36">
        <v>1113</v>
      </c>
      <c r="BK36">
        <f t="shared" si="64"/>
        <v>80.650684931506845</v>
      </c>
      <c r="BL36">
        <f t="shared" si="51"/>
        <v>1380.0254777070063</v>
      </c>
      <c r="BM36">
        <f t="shared" si="52"/>
        <v>22069.396817502475</v>
      </c>
      <c r="BN36">
        <f t="shared" si="53"/>
        <v>6183.8904500477893</v>
      </c>
      <c r="BO36">
        <f>BN36*1000000/'a1'!BN25</f>
        <v>1552.5269933461063</v>
      </c>
    </row>
    <row r="37" spans="1:67">
      <c r="A37">
        <v>1999</v>
      </c>
      <c r="B37">
        <v>17637</v>
      </c>
      <c r="C37">
        <f t="shared" si="54"/>
        <v>80.462724935732652</v>
      </c>
      <c r="D37">
        <f t="shared" si="21"/>
        <v>21919.466453674122</v>
      </c>
      <c r="E37">
        <f t="shared" si="22"/>
        <v>350584.48906533525</v>
      </c>
      <c r="F37">
        <f t="shared" si="23"/>
        <v>90327.819292138302</v>
      </c>
      <c r="G37">
        <f>F37*1000000/'a1'!F26</f>
        <v>2971.1841562274144</v>
      </c>
      <c r="H37">
        <v>127</v>
      </c>
      <c r="I37">
        <f t="shared" si="55"/>
        <v>61.90798376184032</v>
      </c>
      <c r="J37">
        <f t="shared" si="24"/>
        <v>205.14316939890711</v>
      </c>
      <c r="K37">
        <f t="shared" si="25"/>
        <v>3776.7100293126314</v>
      </c>
      <c r="L37">
        <f t="shared" si="26"/>
        <v>923.06376911785651</v>
      </c>
      <c r="M37">
        <f>L37*1000000/'a1'!L26</f>
        <v>1730.7586295098456</v>
      </c>
      <c r="N37">
        <v>26</v>
      </c>
      <c r="O37">
        <f t="shared" si="56"/>
        <v>82.374429223744301</v>
      </c>
      <c r="P37">
        <f t="shared" si="27"/>
        <v>31.563192904656319</v>
      </c>
      <c r="Q37">
        <f t="shared" si="28"/>
        <v>497.28348443167107</v>
      </c>
      <c r="R37">
        <f t="shared" si="29"/>
        <v>122.53726096584961</v>
      </c>
      <c r="S37">
        <f>R37*1000000/'a1'!R26</f>
        <v>899.15146620475059</v>
      </c>
      <c r="T37">
        <v>339</v>
      </c>
      <c r="U37">
        <f t="shared" si="57"/>
        <v>81.629116117850941</v>
      </c>
      <c r="V37">
        <f t="shared" si="30"/>
        <v>415.29299363057328</v>
      </c>
      <c r="W37">
        <f t="shared" si="31"/>
        <v>7767.5756785662443</v>
      </c>
      <c r="X37">
        <f t="shared" si="32"/>
        <v>1759.578077078158</v>
      </c>
      <c r="Y37">
        <f>X37*1000000/'a1'!X26</f>
        <v>1884.3523524478444</v>
      </c>
      <c r="Z37">
        <v>164</v>
      </c>
      <c r="AA37">
        <f t="shared" si="58"/>
        <v>84.575389948006929</v>
      </c>
      <c r="AB37">
        <f t="shared" si="33"/>
        <v>193.90983606557376</v>
      </c>
      <c r="AC37">
        <f t="shared" si="34"/>
        <v>5613.2316545365502</v>
      </c>
      <c r="AD37">
        <f t="shared" si="35"/>
        <v>879.16450111741392</v>
      </c>
      <c r="AE37">
        <f>AD37*1000000/'a1'!AD26</f>
        <v>1171.2807485167405</v>
      </c>
      <c r="AF37">
        <v>4918</v>
      </c>
      <c r="AG37">
        <f t="shared" si="59"/>
        <v>85.008976660682237</v>
      </c>
      <c r="AH37">
        <f t="shared" si="36"/>
        <v>5785.2713833157331</v>
      </c>
      <c r="AI37">
        <f t="shared" si="37"/>
        <v>78931.892498073386</v>
      </c>
      <c r="AJ37">
        <f t="shared" si="38"/>
        <v>23040.322259288871</v>
      </c>
      <c r="AK37">
        <f>AJ37*1000000/'a1'!AJ26</f>
        <v>3146.1881349522237</v>
      </c>
      <c r="AL37">
        <v>8888</v>
      </c>
      <c r="AM37">
        <f t="shared" si="60"/>
        <v>86.94063926940639</v>
      </c>
      <c r="AN37">
        <f t="shared" si="39"/>
        <v>10223.067226890757</v>
      </c>
      <c r="AO37">
        <f t="shared" si="40"/>
        <v>146821.49308723354</v>
      </c>
      <c r="AP37">
        <f t="shared" si="41"/>
        <v>41904.670922638055</v>
      </c>
      <c r="AQ37">
        <f>AP37*1000000/'a1'!AP26</f>
        <v>3642.3771173857754</v>
      </c>
      <c r="AR37">
        <v>385</v>
      </c>
      <c r="AS37">
        <f t="shared" si="61"/>
        <v>78.667790893760539</v>
      </c>
      <c r="AT37">
        <f t="shared" si="42"/>
        <v>489.39978563772775</v>
      </c>
      <c r="AU37">
        <f t="shared" si="43"/>
        <v>8791.4392074767147</v>
      </c>
      <c r="AV37">
        <f t="shared" si="44"/>
        <v>2002.4812214371409</v>
      </c>
      <c r="AW37">
        <f>AV37*1000000/'a1'!AV26</f>
        <v>1752.7985706457896</v>
      </c>
      <c r="AX37">
        <v>323</v>
      </c>
      <c r="AY37">
        <f t="shared" si="62"/>
        <v>70.638629283489109</v>
      </c>
      <c r="AZ37">
        <f t="shared" si="45"/>
        <v>457.25689084895248</v>
      </c>
      <c r="BA37">
        <f t="shared" si="46"/>
        <v>7587.3126277469692</v>
      </c>
      <c r="BB37">
        <f t="shared" si="47"/>
        <v>1922.6762919200839</v>
      </c>
      <c r="BC37">
        <f>BB37*1000000/'a1'!BB26</f>
        <v>1895.1511170953906</v>
      </c>
      <c r="BD37">
        <v>1165</v>
      </c>
      <c r="BE37">
        <f t="shared" si="63"/>
        <v>61.654676258992808</v>
      </c>
      <c r="BF37">
        <f t="shared" si="48"/>
        <v>1889.5565927654609</v>
      </c>
      <c r="BG37">
        <f t="shared" si="49"/>
        <v>33256.486779901003</v>
      </c>
      <c r="BH37">
        <f t="shared" si="50"/>
        <v>8563.8505420324218</v>
      </c>
      <c r="BI37">
        <f>BH37*1000000/'a1'!BH26</f>
        <v>2900.3534882854092</v>
      </c>
      <c r="BJ37">
        <v>1290</v>
      </c>
      <c r="BK37">
        <f t="shared" si="64"/>
        <v>81.678082191780817</v>
      </c>
      <c r="BL37">
        <f t="shared" si="51"/>
        <v>1579.3710691823901</v>
      </c>
      <c r="BM37">
        <f t="shared" si="52"/>
        <v>23648.767886684866</v>
      </c>
      <c r="BN37">
        <f t="shared" si="53"/>
        <v>6526.4834292206215</v>
      </c>
      <c r="BO37">
        <f>BN37*1000000/'a1'!BN26</f>
        <v>1626.9940928536028</v>
      </c>
    </row>
    <row r="38" spans="1:67">
      <c r="A38">
        <v>2000</v>
      </c>
      <c r="B38">
        <v>20556</v>
      </c>
      <c r="C38">
        <f t="shared" si="54"/>
        <v>83.804627249357324</v>
      </c>
      <c r="D38">
        <f t="shared" si="21"/>
        <v>24528.478527607364</v>
      </c>
      <c r="E38">
        <f t="shared" si="22"/>
        <v>375112.96759294259</v>
      </c>
      <c r="F38">
        <f t="shared" si="23"/>
        <v>96790.733961318008</v>
      </c>
      <c r="G38">
        <f>F38*1000000/'a1'!F27</f>
        <v>3154.2588024243846</v>
      </c>
      <c r="H38">
        <v>138</v>
      </c>
      <c r="I38">
        <f t="shared" si="55"/>
        <v>67.253044654939103</v>
      </c>
      <c r="J38">
        <f t="shared" si="24"/>
        <v>205.19517102615694</v>
      </c>
      <c r="K38">
        <f t="shared" si="25"/>
        <v>3981.9052003387883</v>
      </c>
      <c r="L38">
        <f t="shared" si="26"/>
        <v>943.64618632044221</v>
      </c>
      <c r="M38">
        <f>L38*1000000/'a1'!L27</f>
        <v>1787.3237790320632</v>
      </c>
      <c r="N38">
        <v>37</v>
      </c>
      <c r="O38">
        <f t="shared" si="56"/>
        <v>86.118721461187221</v>
      </c>
      <c r="P38">
        <f t="shared" si="27"/>
        <v>42.963944856839866</v>
      </c>
      <c r="Q38">
        <f t="shared" si="28"/>
        <v>540.24742928851094</v>
      </c>
      <c r="R38">
        <f t="shared" si="29"/>
        <v>140.99375362951957</v>
      </c>
      <c r="S38">
        <f>R38*1000000/'a1'!R27</f>
        <v>1033.1483375798314</v>
      </c>
      <c r="T38">
        <v>362</v>
      </c>
      <c r="U38">
        <f t="shared" si="57"/>
        <v>84.662045060658571</v>
      </c>
      <c r="V38">
        <f t="shared" si="30"/>
        <v>427.58239508700103</v>
      </c>
      <c r="W38">
        <f t="shared" si="31"/>
        <v>8195.1580736532451</v>
      </c>
      <c r="X38">
        <f t="shared" si="32"/>
        <v>1835.2448567495276</v>
      </c>
      <c r="Y38">
        <f>X38*1000000/'a1'!X27</f>
        <v>1965.306902232363</v>
      </c>
      <c r="Z38">
        <v>158</v>
      </c>
      <c r="AA38">
        <f t="shared" si="58"/>
        <v>87.348353552859621</v>
      </c>
      <c r="AB38">
        <f t="shared" si="33"/>
        <v>180.88492063492063</v>
      </c>
      <c r="AC38">
        <f t="shared" si="34"/>
        <v>5794.1165751714707</v>
      </c>
      <c r="AD38">
        <f t="shared" si="35"/>
        <v>884.21652152885179</v>
      </c>
      <c r="AE38">
        <f>AD38*1000000/'a1'!AD27</f>
        <v>1178.1432286395268</v>
      </c>
      <c r="AF38">
        <v>5717</v>
      </c>
      <c r="AG38">
        <f t="shared" si="59"/>
        <v>86.894075403949728</v>
      </c>
      <c r="AH38">
        <f t="shared" si="36"/>
        <v>6579.2747933884302</v>
      </c>
      <c r="AI38">
        <f t="shared" si="37"/>
        <v>85511.16729146181</v>
      </c>
      <c r="AJ38">
        <f t="shared" si="38"/>
        <v>25011.53260081953</v>
      </c>
      <c r="AK38">
        <f>AJ38*1000000/'a1'!AJ27</f>
        <v>3399.7144470337685</v>
      </c>
      <c r="AL38">
        <v>10383</v>
      </c>
      <c r="AM38">
        <f t="shared" si="60"/>
        <v>88.401826484018258</v>
      </c>
      <c r="AN38">
        <f t="shared" si="39"/>
        <v>11745.23243801653</v>
      </c>
      <c r="AO38">
        <f t="shared" si="40"/>
        <v>158566.72552525008</v>
      </c>
      <c r="AP38">
        <f t="shared" si="41"/>
        <v>45268.969176126979</v>
      </c>
      <c r="AQ38">
        <f>AP38*1000000/'a1'!AP27</f>
        <v>3874.67649747006</v>
      </c>
      <c r="AR38">
        <v>393</v>
      </c>
      <c r="AS38">
        <f t="shared" si="61"/>
        <v>80.438448566610461</v>
      </c>
      <c r="AT38">
        <f t="shared" si="42"/>
        <v>488.57232704402509</v>
      </c>
      <c r="AU38">
        <f t="shared" si="43"/>
        <v>9280.0115345207396</v>
      </c>
      <c r="AV38">
        <f t="shared" si="44"/>
        <v>2090.5573041937378</v>
      </c>
      <c r="AW38">
        <f>AV38*1000000/'a1'!AV27</f>
        <v>1822.1333709229632</v>
      </c>
      <c r="AX38">
        <v>376</v>
      </c>
      <c r="AY38">
        <f t="shared" si="62"/>
        <v>75.700934579439263</v>
      </c>
      <c r="AZ38">
        <f t="shared" si="45"/>
        <v>496.69135802469128</v>
      </c>
      <c r="BA38">
        <f t="shared" si="46"/>
        <v>8084.0039857716602</v>
      </c>
      <c r="BB38">
        <f t="shared" si="47"/>
        <v>2034.8323915607584</v>
      </c>
      <c r="BC38">
        <f>BB38*1000000/'a1'!BB27</f>
        <v>2019.5544620553098</v>
      </c>
      <c r="BD38">
        <v>1319</v>
      </c>
      <c r="BE38">
        <f t="shared" si="63"/>
        <v>71.870503597122308</v>
      </c>
      <c r="BF38">
        <f t="shared" si="48"/>
        <v>1835.2452452452451</v>
      </c>
      <c r="BG38">
        <f t="shared" si="49"/>
        <v>35091.732025146244</v>
      </c>
      <c r="BH38">
        <f t="shared" si="50"/>
        <v>8686.3256788711824</v>
      </c>
      <c r="BI38">
        <f>BH38*1000000/'a1'!BH27</f>
        <v>2891.3958663414269</v>
      </c>
      <c r="BJ38">
        <v>1606</v>
      </c>
      <c r="BK38">
        <f t="shared" si="64"/>
        <v>84.845890410958887</v>
      </c>
      <c r="BL38">
        <f t="shared" si="51"/>
        <v>1892.8435923309792</v>
      </c>
      <c r="BM38">
        <f t="shared" si="52"/>
        <v>25541.611479015846</v>
      </c>
      <c r="BN38">
        <f t="shared" si="53"/>
        <v>7114.0303357074763</v>
      </c>
      <c r="BO38">
        <f>BN38*1000000/'a1'!BN27</f>
        <v>1761.2342787381449</v>
      </c>
    </row>
    <row r="39" spans="1:67">
      <c r="A39">
        <v>2001</v>
      </c>
      <c r="B39">
        <v>23133</v>
      </c>
      <c r="C39">
        <f t="shared" si="54"/>
        <v>84.747215081405315</v>
      </c>
      <c r="D39">
        <f t="shared" si="21"/>
        <v>27296.472194135491</v>
      </c>
      <c r="E39">
        <f t="shared" si="22"/>
        <v>402409.43978707807</v>
      </c>
      <c r="F39">
        <f t="shared" si="23"/>
        <v>104729.05936318991</v>
      </c>
      <c r="G39">
        <f>F39*1000000/'a1'!F28</f>
        <v>3376.1137072669367</v>
      </c>
      <c r="H39">
        <v>142</v>
      </c>
      <c r="I39">
        <f t="shared" si="55"/>
        <v>67.388362652232743</v>
      </c>
      <c r="J39">
        <f t="shared" si="24"/>
        <v>210.71887550200805</v>
      </c>
      <c r="K39">
        <f t="shared" si="25"/>
        <v>4192.6240758407966</v>
      </c>
      <c r="L39">
        <f t="shared" si="26"/>
        <v>965.63582455836183</v>
      </c>
      <c r="M39">
        <f>L39*1000000/'a1'!L28</f>
        <v>1849.714056919049</v>
      </c>
      <c r="N39">
        <v>37</v>
      </c>
      <c r="O39">
        <f t="shared" si="56"/>
        <v>88.675799086757991</v>
      </c>
      <c r="P39">
        <f t="shared" si="27"/>
        <v>41.725025746652932</v>
      </c>
      <c r="Q39">
        <f t="shared" si="28"/>
        <v>581.97245503516388</v>
      </c>
      <c r="R39">
        <f t="shared" si="29"/>
        <v>154.52002865026861</v>
      </c>
      <c r="S39">
        <f>R39*1000000/'a1'!R28</f>
        <v>1130.6481443695798</v>
      </c>
      <c r="T39">
        <v>376</v>
      </c>
      <c r="U39">
        <f t="shared" si="57"/>
        <v>86.221837088388199</v>
      </c>
      <c r="V39">
        <f t="shared" si="30"/>
        <v>436.08442211055285</v>
      </c>
      <c r="W39">
        <f t="shared" si="31"/>
        <v>8631.2424957637977</v>
      </c>
      <c r="X39">
        <f t="shared" si="32"/>
        <v>1904.2803075101749</v>
      </c>
      <c r="Y39">
        <f>X39*1000000/'a1'!X28</f>
        <v>2042.1433638610722</v>
      </c>
      <c r="Z39">
        <v>162</v>
      </c>
      <c r="AA39">
        <f t="shared" si="58"/>
        <v>88.56152512998267</v>
      </c>
      <c r="AB39">
        <f t="shared" si="33"/>
        <v>182.92367906066536</v>
      </c>
      <c r="AC39">
        <f t="shared" si="34"/>
        <v>5977.0402542321362</v>
      </c>
      <c r="AD39">
        <f t="shared" si="35"/>
        <v>890.29689628374683</v>
      </c>
      <c r="AE39">
        <f>AD39*1000000/'a1'!AD28</f>
        <v>1187.3490752884989</v>
      </c>
      <c r="AF39">
        <v>6416</v>
      </c>
      <c r="AG39">
        <f t="shared" si="59"/>
        <v>88.150807899461398</v>
      </c>
      <c r="AH39">
        <f t="shared" si="36"/>
        <v>7278.4358452138495</v>
      </c>
      <c r="AI39">
        <f t="shared" si="37"/>
        <v>92789.603136675665</v>
      </c>
      <c r="AJ39">
        <f t="shared" si="38"/>
        <v>27287.661925869477</v>
      </c>
      <c r="AK39">
        <f>AJ39*1000000/'a1'!AJ28</f>
        <v>3689.3092026163317</v>
      </c>
      <c r="AL39">
        <v>11733</v>
      </c>
      <c r="AM39">
        <f t="shared" si="60"/>
        <v>89.406392694063939</v>
      </c>
      <c r="AN39">
        <f t="shared" si="39"/>
        <v>13123.222676200203</v>
      </c>
      <c r="AO39">
        <f t="shared" si="40"/>
        <v>171689.94820145029</v>
      </c>
      <c r="AP39">
        <f t="shared" si="41"/>
        <v>49338.39801710179</v>
      </c>
      <c r="AQ39">
        <f>AP39*1000000/'a1'!AP28</f>
        <v>4147.0003889180371</v>
      </c>
      <c r="AR39">
        <v>457</v>
      </c>
      <c r="AS39">
        <f t="shared" si="61"/>
        <v>82.377740303541316</v>
      </c>
      <c r="AT39">
        <f t="shared" si="42"/>
        <v>554.76151484135107</v>
      </c>
      <c r="AU39">
        <f t="shared" si="43"/>
        <v>9834.7730493620911</v>
      </c>
      <c r="AV39">
        <f t="shared" si="44"/>
        <v>2227.2073581963414</v>
      </c>
      <c r="AW39">
        <f>AV39*1000000/'a1'!AV28</f>
        <v>1934.2631970092852</v>
      </c>
      <c r="AX39">
        <v>396</v>
      </c>
      <c r="AY39">
        <f t="shared" si="62"/>
        <v>74.844236760124602</v>
      </c>
      <c r="AZ39">
        <f t="shared" si="45"/>
        <v>529.09885535900105</v>
      </c>
      <c r="BA39">
        <f t="shared" si="46"/>
        <v>8613.1028411306615</v>
      </c>
      <c r="BB39">
        <f t="shared" si="47"/>
        <v>2156.9647686076078</v>
      </c>
      <c r="BC39">
        <f>BB39*1000000/'a1'!BB28</f>
        <v>2156.4493772064557</v>
      </c>
      <c r="BD39">
        <v>1588</v>
      </c>
      <c r="BE39">
        <f t="shared" si="63"/>
        <v>73.812949640287769</v>
      </c>
      <c r="BF39">
        <f t="shared" si="48"/>
        <v>2151.3840155945422</v>
      </c>
      <c r="BG39">
        <f t="shared" si="49"/>
        <v>37243.116040740788</v>
      </c>
      <c r="BH39">
        <f t="shared" si="50"/>
        <v>9100.4445586914881</v>
      </c>
      <c r="BI39">
        <f>BH39*1000000/'a1'!BH28</f>
        <v>2975.8648090410493</v>
      </c>
      <c r="BJ39">
        <v>1760</v>
      </c>
      <c r="BK39">
        <f t="shared" si="64"/>
        <v>85.702054794520535</v>
      </c>
      <c r="BL39">
        <f t="shared" si="51"/>
        <v>2053.6263736263736</v>
      </c>
      <c r="BM39">
        <f t="shared" si="52"/>
        <v>27595.237852642218</v>
      </c>
      <c r="BN39">
        <f t="shared" si="53"/>
        <v>7744.8506421923548</v>
      </c>
      <c r="BO39">
        <f>BN39*1000000/'a1'!BN28</f>
        <v>1899.6999525353708</v>
      </c>
    </row>
    <row r="40" spans="1:67">
      <c r="A40">
        <v>2002</v>
      </c>
      <c r="B40">
        <v>23536</v>
      </c>
      <c r="C40">
        <f t="shared" si="54"/>
        <v>85.689802913453292</v>
      </c>
      <c r="D40">
        <f t="shared" si="21"/>
        <v>27466.511999999999</v>
      </c>
      <c r="E40">
        <f t="shared" si="22"/>
        <v>429875.95178707805</v>
      </c>
      <c r="F40">
        <f t="shared" si="23"/>
        <v>111249.75949055194</v>
      </c>
      <c r="G40">
        <f>F40*1000000/'a1'!F29</f>
        <v>3547.6840537858748</v>
      </c>
      <c r="H40">
        <v>153</v>
      </c>
      <c r="I40">
        <f t="shared" si="55"/>
        <v>67.658998646820024</v>
      </c>
      <c r="J40">
        <f t="shared" si="24"/>
        <v>226.13400000000001</v>
      </c>
      <c r="K40">
        <f t="shared" si="25"/>
        <v>4418.7580758407967</v>
      </c>
      <c r="L40">
        <f t="shared" si="26"/>
        <v>998.64265964668948</v>
      </c>
      <c r="M40">
        <f>L40*1000000/'a1'!L29</f>
        <v>1922.3779404652116</v>
      </c>
      <c r="N40">
        <v>31</v>
      </c>
      <c r="O40">
        <f t="shared" si="56"/>
        <v>91.324200913242009</v>
      </c>
      <c r="P40">
        <f t="shared" si="27"/>
        <v>33.945</v>
      </c>
      <c r="Q40">
        <f t="shared" si="28"/>
        <v>615.91745503516393</v>
      </c>
      <c r="R40">
        <f t="shared" si="29"/>
        <v>157.5610229202149</v>
      </c>
      <c r="S40">
        <f>R40*1000000/'a1'!R29</f>
        <v>1151.1223510346217</v>
      </c>
      <c r="T40">
        <v>400</v>
      </c>
      <c r="U40">
        <f t="shared" si="57"/>
        <v>86.655112651646434</v>
      </c>
      <c r="V40">
        <f t="shared" si="30"/>
        <v>461.60000000000008</v>
      </c>
      <c r="W40">
        <f t="shared" si="31"/>
        <v>9092.8424957637981</v>
      </c>
      <c r="X40">
        <f t="shared" si="32"/>
        <v>1985.0242460081402</v>
      </c>
      <c r="Y40">
        <f>X40*1000000/'a1'!X29</f>
        <v>2122.6686977112245</v>
      </c>
      <c r="Z40">
        <v>211</v>
      </c>
      <c r="AA40">
        <f t="shared" si="58"/>
        <v>86.655112651646448</v>
      </c>
      <c r="AB40">
        <f t="shared" si="33"/>
        <v>243.494</v>
      </c>
      <c r="AC40">
        <f t="shared" si="34"/>
        <v>6220.5342542321359</v>
      </c>
      <c r="AD40">
        <f t="shared" si="35"/>
        <v>955.73151702699749</v>
      </c>
      <c r="AE40">
        <f>AD40*1000000/'a1'!AD29</f>
        <v>1275.3646913337543</v>
      </c>
      <c r="AF40">
        <v>6728</v>
      </c>
      <c r="AG40">
        <f t="shared" si="59"/>
        <v>89.766606822262119</v>
      </c>
      <c r="AH40">
        <f t="shared" si="36"/>
        <v>7494.9920000000002</v>
      </c>
      <c r="AI40">
        <f t="shared" si="37"/>
        <v>100284.59513667566</v>
      </c>
      <c r="AJ40">
        <f t="shared" si="38"/>
        <v>29325.121540695582</v>
      </c>
      <c r="AK40">
        <f>AJ40*1000000/'a1'!AJ29</f>
        <v>3940.75514643632</v>
      </c>
      <c r="AL40">
        <v>11394</v>
      </c>
      <c r="AM40">
        <f t="shared" si="60"/>
        <v>91.324200913242009</v>
      </c>
      <c r="AN40">
        <f t="shared" si="39"/>
        <v>12476.43</v>
      </c>
      <c r="AO40">
        <f t="shared" si="40"/>
        <v>184166.37820145028</v>
      </c>
      <c r="AP40">
        <f t="shared" si="41"/>
        <v>51947.148413681432</v>
      </c>
      <c r="AQ40">
        <f>AP40*1000000/'a1'!AP29</f>
        <v>4295.5316339802257</v>
      </c>
      <c r="AR40">
        <v>454</v>
      </c>
      <c r="AS40">
        <f t="shared" si="61"/>
        <v>84.317032040472171</v>
      </c>
      <c r="AT40">
        <f t="shared" si="42"/>
        <v>538.44400000000007</v>
      </c>
      <c r="AU40">
        <f t="shared" si="43"/>
        <v>10373.217049362091</v>
      </c>
      <c r="AV40">
        <f t="shared" si="44"/>
        <v>2320.2098865570733</v>
      </c>
      <c r="AW40">
        <f>AV40*1000000/'a1'!AV29</f>
        <v>2005.9983318494956</v>
      </c>
      <c r="AX40">
        <v>435</v>
      </c>
      <c r="AY40">
        <f t="shared" si="62"/>
        <v>77.881619937694694</v>
      </c>
      <c r="AZ40">
        <f t="shared" si="45"/>
        <v>558.54000000000008</v>
      </c>
      <c r="BA40">
        <f t="shared" si="46"/>
        <v>9171.6428411306624</v>
      </c>
      <c r="BB40">
        <f t="shared" si="47"/>
        <v>2284.1118148860864</v>
      </c>
      <c r="BC40">
        <f>BB40*1000000/'a1'!BB29</f>
        <v>2291.4076568655464</v>
      </c>
      <c r="BD40">
        <v>1715</v>
      </c>
      <c r="BE40">
        <f t="shared" si="63"/>
        <v>71.942446043165461</v>
      </c>
      <c r="BF40">
        <f t="shared" si="48"/>
        <v>2383.8500000000004</v>
      </c>
      <c r="BG40">
        <f t="shared" si="49"/>
        <v>39626.966040740786</v>
      </c>
      <c r="BH40">
        <f t="shared" si="50"/>
        <v>9664.2056469531908</v>
      </c>
      <c r="BI40">
        <f>BH40*1000000/'a1'!BH29</f>
        <v>3089.3210501400431</v>
      </c>
      <c r="BJ40">
        <v>1949</v>
      </c>
      <c r="BK40">
        <f t="shared" si="64"/>
        <v>85.61643835616438</v>
      </c>
      <c r="BL40">
        <f t="shared" si="51"/>
        <v>2276.4320000000002</v>
      </c>
      <c r="BM40">
        <f t="shared" si="52"/>
        <v>29871.669852642219</v>
      </c>
      <c r="BN40">
        <f t="shared" si="53"/>
        <v>8472.3125137538846</v>
      </c>
      <c r="BO40">
        <f>BN40*1000000/'a1'!BN29</f>
        <v>2066.3365447732135</v>
      </c>
    </row>
    <row r="41" spans="1:67">
      <c r="A41">
        <v>2003</v>
      </c>
      <c r="B41">
        <v>24690</v>
      </c>
      <c r="C41">
        <f t="shared" si="54"/>
        <v>88.517566409597251</v>
      </c>
      <c r="D41">
        <f t="shared" si="21"/>
        <v>27892.768635043565</v>
      </c>
      <c r="E41">
        <f>E40+D41</f>
        <v>457768.72042212164</v>
      </c>
      <c r="F41">
        <f>(F40*0.8)+D41</f>
        <v>116892.57622748513</v>
      </c>
      <c r="G41">
        <f>F41*1000000/'a1'!F30</f>
        <v>3694.2653152661578</v>
      </c>
      <c r="H41">
        <v>173</v>
      </c>
      <c r="I41">
        <f t="shared" si="55"/>
        <v>70.365358592692829</v>
      </c>
      <c r="J41">
        <f t="shared" si="24"/>
        <v>245.85961538461541</v>
      </c>
      <c r="K41">
        <f t="shared" si="25"/>
        <v>4664.6176912254123</v>
      </c>
      <c r="L41">
        <f t="shared" si="26"/>
        <v>1044.7737431019671</v>
      </c>
      <c r="M41">
        <f>L41*1000000/'a1'!L30</f>
        <v>2015.2065177636337</v>
      </c>
      <c r="N41">
        <v>43</v>
      </c>
      <c r="O41">
        <f t="shared" si="56"/>
        <v>91.780821917808211</v>
      </c>
      <c r="P41">
        <f t="shared" si="27"/>
        <v>46.850746268656721</v>
      </c>
      <c r="Q41">
        <f t="shared" si="28"/>
        <v>662.76820130382066</v>
      </c>
      <c r="R41">
        <f t="shared" si="29"/>
        <v>172.89956460482864</v>
      </c>
      <c r="S41">
        <f>R41*1000000/'a1'!R30</f>
        <v>1260.0080498234863</v>
      </c>
      <c r="T41">
        <v>409</v>
      </c>
      <c r="U41">
        <f t="shared" si="57"/>
        <v>91.074523396880394</v>
      </c>
      <c r="V41">
        <f t="shared" si="30"/>
        <v>449.08277830637502</v>
      </c>
      <c r="W41">
        <f t="shared" si="31"/>
        <v>9541.9252740701722</v>
      </c>
      <c r="X41">
        <f t="shared" si="32"/>
        <v>2037.1021751128874</v>
      </c>
      <c r="Y41">
        <f>X41*1000000/'a1'!X30</f>
        <v>2172.5011359071655</v>
      </c>
      <c r="Z41">
        <v>215</v>
      </c>
      <c r="AA41">
        <f t="shared" si="58"/>
        <v>89.081455805892546</v>
      </c>
      <c r="AB41">
        <f t="shared" si="33"/>
        <v>241.35214007782099</v>
      </c>
      <c r="AC41">
        <f t="shared" si="34"/>
        <v>6461.8863943099568</v>
      </c>
      <c r="AD41">
        <f t="shared" si="35"/>
        <v>1005.9373536994191</v>
      </c>
      <c r="AE41">
        <f>AD41*1000000/'a1'!AD30</f>
        <v>1342.2627658998911</v>
      </c>
      <c r="AF41">
        <v>6965</v>
      </c>
      <c r="AG41">
        <f t="shared" si="59"/>
        <v>92.100538599640927</v>
      </c>
      <c r="AH41">
        <f t="shared" si="36"/>
        <v>7562.3879142300193</v>
      </c>
      <c r="AI41">
        <f t="shared" si="37"/>
        <v>107846.98305090568</v>
      </c>
      <c r="AJ41">
        <f t="shared" si="38"/>
        <v>31022.485146786486</v>
      </c>
      <c r="AK41">
        <f>AJ41*1000000/'a1'!AJ30</f>
        <v>4144.3487336751177</v>
      </c>
      <c r="AL41">
        <v>11983</v>
      </c>
      <c r="AM41">
        <f t="shared" si="60"/>
        <v>92.968036529680361</v>
      </c>
      <c r="AN41">
        <f t="shared" si="39"/>
        <v>12889.376227897839</v>
      </c>
      <c r="AO41">
        <f t="shared" si="40"/>
        <v>197055.7544293481</v>
      </c>
      <c r="AP41">
        <f t="shared" si="41"/>
        <v>54447.094958842987</v>
      </c>
      <c r="AQ41">
        <f>AP41*1000000/'a1'!AP30</f>
        <v>4446.9267490294224</v>
      </c>
      <c r="AR41">
        <v>455</v>
      </c>
      <c r="AS41">
        <f t="shared" si="61"/>
        <v>85.244519392917368</v>
      </c>
      <c r="AT41">
        <f t="shared" si="42"/>
        <v>533.75865479723052</v>
      </c>
      <c r="AU41">
        <f t="shared" si="43"/>
        <v>10906.975704159322</v>
      </c>
      <c r="AV41">
        <f t="shared" si="44"/>
        <v>2389.9265640428894</v>
      </c>
      <c r="AW41">
        <f>AV41*1000000/'a1'!AV30</f>
        <v>2054.0344229299935</v>
      </c>
      <c r="AX41">
        <v>398</v>
      </c>
      <c r="AY41">
        <f t="shared" si="62"/>
        <v>79.43925233644859</v>
      </c>
      <c r="AZ41">
        <f t="shared" si="45"/>
        <v>501.01176470588246</v>
      </c>
      <c r="BA41">
        <f t="shared" si="46"/>
        <v>9672.6546058365457</v>
      </c>
      <c r="BB41">
        <f t="shared" si="47"/>
        <v>2328.3012166147519</v>
      </c>
      <c r="BC41">
        <f>BB41*1000000/'a1'!BB30</f>
        <v>2336.6406872274665</v>
      </c>
      <c r="BD41">
        <v>1901</v>
      </c>
      <c r="BE41">
        <f t="shared" si="63"/>
        <v>78.776978417266179</v>
      </c>
      <c r="BF41">
        <f t="shared" si="48"/>
        <v>2413.1415525114157</v>
      </c>
      <c r="BG41">
        <f t="shared" si="49"/>
        <v>42040.1075932522</v>
      </c>
      <c r="BH41">
        <f t="shared" si="50"/>
        <v>10144.506070073969</v>
      </c>
      <c r="BI41">
        <f>BH41*1000000/'a1'!BH30</f>
        <v>3187.2377572296696</v>
      </c>
      <c r="BJ41">
        <v>2050</v>
      </c>
      <c r="BK41">
        <f t="shared" si="64"/>
        <v>88.18493150684931</v>
      </c>
      <c r="BL41">
        <f t="shared" si="51"/>
        <v>2324.6601941747576</v>
      </c>
      <c r="BM41">
        <f t="shared" si="52"/>
        <v>32196.330046816976</v>
      </c>
      <c r="BN41">
        <f t="shared" si="53"/>
        <v>9102.5102051778667</v>
      </c>
      <c r="BO41">
        <f>BN41*1000000/'a1'!BN30</f>
        <v>2207.2379391775057</v>
      </c>
    </row>
    <row r="42" spans="1:67">
      <c r="A42">
        <v>2004</v>
      </c>
      <c r="B42">
        <v>26679</v>
      </c>
      <c r="C42">
        <f t="shared" si="54"/>
        <v>91.34532990574121</v>
      </c>
      <c r="D42">
        <f t="shared" si="21"/>
        <v>29206.747654784242</v>
      </c>
      <c r="E42">
        <f>E41+D42</f>
        <v>486975.46807690588</v>
      </c>
      <c r="F42">
        <f t="shared" si="23"/>
        <v>122720.80863677234</v>
      </c>
      <c r="G42">
        <f>F42*1000000/'a1'!F31</f>
        <v>3842.469574390821</v>
      </c>
      <c r="H42">
        <v>173</v>
      </c>
      <c r="I42">
        <f t="shared" si="55"/>
        <v>76.319350473612985</v>
      </c>
      <c r="J42">
        <f t="shared" si="24"/>
        <v>226.67907801418443</v>
      </c>
      <c r="K42">
        <f t="shared" si="25"/>
        <v>4891.2967692395969</v>
      </c>
      <c r="L42">
        <f t="shared" si="26"/>
        <v>1062.4980724957582</v>
      </c>
      <c r="M42">
        <f>L42*1000000/'a1'!L31</f>
        <v>2053.5252521168418</v>
      </c>
      <c r="N42">
        <v>41</v>
      </c>
      <c r="O42">
        <f t="shared" si="56"/>
        <v>93.789954337899545</v>
      </c>
      <c r="P42">
        <f t="shared" si="27"/>
        <v>43.714703018500487</v>
      </c>
      <c r="Q42">
        <f t="shared" si="28"/>
        <v>706.48290432232113</v>
      </c>
      <c r="R42">
        <f t="shared" si="29"/>
        <v>182.03435470236343</v>
      </c>
      <c r="S42">
        <f>R42*1000000/'a1'!R31</f>
        <v>1322.1457913754507</v>
      </c>
      <c r="T42">
        <v>447</v>
      </c>
      <c r="U42">
        <f t="shared" si="57"/>
        <v>93.32755632582321</v>
      </c>
      <c r="V42">
        <f t="shared" si="30"/>
        <v>478.95821727019506</v>
      </c>
      <c r="W42">
        <f t="shared" si="31"/>
        <v>10020.883491340368</v>
      </c>
      <c r="X42">
        <f t="shared" si="32"/>
        <v>2108.6399573605049</v>
      </c>
      <c r="Y42">
        <f>X42*1000000/'a1'!X31</f>
        <v>2244.1603101711185</v>
      </c>
      <c r="Z42">
        <v>227</v>
      </c>
      <c r="AA42">
        <f t="shared" si="58"/>
        <v>91.68110918544194</v>
      </c>
      <c r="AB42">
        <f t="shared" si="33"/>
        <v>247.59735349716445</v>
      </c>
      <c r="AC42">
        <f t="shared" si="34"/>
        <v>6709.4837478071213</v>
      </c>
      <c r="AD42">
        <f t="shared" si="35"/>
        <v>1052.3472364566996</v>
      </c>
      <c r="AE42">
        <f>AD42*1000000/'a1'!AD31</f>
        <v>1404.2380605180351</v>
      </c>
      <c r="AF42">
        <v>7244</v>
      </c>
      <c r="AG42">
        <f t="shared" si="59"/>
        <v>93.985637342908433</v>
      </c>
      <c r="AH42">
        <f t="shared" si="36"/>
        <v>7707.5606494746908</v>
      </c>
      <c r="AI42">
        <f t="shared" si="37"/>
        <v>115554.54370038037</v>
      </c>
      <c r="AJ42">
        <f t="shared" si="38"/>
        <v>32525.548766903881</v>
      </c>
      <c r="AK42">
        <f>AJ42*1000000/'a1'!AJ31</f>
        <v>4316.4364694844544</v>
      </c>
      <c r="AL42">
        <v>12956</v>
      </c>
      <c r="AM42">
        <f t="shared" si="60"/>
        <v>94.885844748858446</v>
      </c>
      <c r="AN42">
        <f t="shared" si="39"/>
        <v>13654.30221366699</v>
      </c>
      <c r="AO42">
        <f t="shared" si="40"/>
        <v>210710.05664301509</v>
      </c>
      <c r="AP42">
        <f t="shared" si="41"/>
        <v>57211.978180741382</v>
      </c>
      <c r="AQ42">
        <f>AP42*1000000/'a1'!AP31</f>
        <v>4617.5677309229759</v>
      </c>
      <c r="AR42">
        <v>518</v>
      </c>
      <c r="AS42">
        <f t="shared" si="61"/>
        <v>88.53288364249579</v>
      </c>
      <c r="AT42">
        <f t="shared" si="42"/>
        <v>585.09333333333325</v>
      </c>
      <c r="AU42">
        <f t="shared" si="43"/>
        <v>11492.069037492656</v>
      </c>
      <c r="AV42">
        <f t="shared" si="44"/>
        <v>2497.0345845676447</v>
      </c>
      <c r="AW42">
        <f>AV42*1000000/'a1'!AV31</f>
        <v>2128.3546133749887</v>
      </c>
      <c r="AX42">
        <v>425</v>
      </c>
      <c r="AY42">
        <f t="shared" si="62"/>
        <v>84.190031152647961</v>
      </c>
      <c r="AZ42">
        <f t="shared" si="45"/>
        <v>504.81036077705835</v>
      </c>
      <c r="BA42">
        <f t="shared" si="46"/>
        <v>10177.464966613605</v>
      </c>
      <c r="BB42">
        <f t="shared" si="47"/>
        <v>2367.45133406886</v>
      </c>
      <c r="BC42">
        <f>BB42*1000000/'a1'!BB31</f>
        <v>2373.8321950090444</v>
      </c>
      <c r="BD42">
        <v>2262</v>
      </c>
      <c r="BE42">
        <f t="shared" si="63"/>
        <v>83.453237410071935</v>
      </c>
      <c r="BF42">
        <f t="shared" si="48"/>
        <v>2710.5000000000005</v>
      </c>
      <c r="BG42">
        <f t="shared" si="49"/>
        <v>44750.6075932522</v>
      </c>
      <c r="BH42">
        <f t="shared" si="50"/>
        <v>10826.104856059175</v>
      </c>
      <c r="BI42">
        <f>BH42*1000000/'a1'!BH31</f>
        <v>3343.054692369743</v>
      </c>
      <c r="BJ42">
        <v>2263</v>
      </c>
      <c r="BK42">
        <f t="shared" si="64"/>
        <v>92.123287671232873</v>
      </c>
      <c r="BL42">
        <f t="shared" si="51"/>
        <v>2456.4907063197024</v>
      </c>
      <c r="BM42">
        <f t="shared" si="52"/>
        <v>34652.820753136679</v>
      </c>
      <c r="BN42">
        <f t="shared" si="53"/>
        <v>9738.4988704619973</v>
      </c>
      <c r="BO42">
        <f>BN42*1000000/'a1'!BN31</f>
        <v>2343.7927860372165</v>
      </c>
    </row>
    <row r="43" spans="1:67">
      <c r="A43">
        <v>2005</v>
      </c>
      <c r="B43">
        <v>28022</v>
      </c>
      <c r="C43">
        <f t="shared" si="54"/>
        <v>94.344473007712082</v>
      </c>
      <c r="D43">
        <f t="shared" si="21"/>
        <v>29701.792915531336</v>
      </c>
      <c r="E43">
        <f>E42+D43</f>
        <v>516677.26099243719</v>
      </c>
      <c r="F43">
        <f t="shared" si="23"/>
        <v>127878.43982494921</v>
      </c>
      <c r="G43">
        <f>F43*1000000/'a1'!F32</f>
        <v>3966.1620290915766</v>
      </c>
      <c r="H43">
        <v>267</v>
      </c>
      <c r="I43">
        <f t="shared" si="55"/>
        <v>84.438430311231386</v>
      </c>
      <c r="J43">
        <f t="shared" si="24"/>
        <v>316.20673076923083</v>
      </c>
      <c r="K43">
        <f t="shared" si="25"/>
        <v>5207.5035000088274</v>
      </c>
      <c r="L43">
        <f t="shared" si="26"/>
        <v>1166.2051887658374</v>
      </c>
      <c r="M43">
        <f>L43*1000000/'a1'!L32</f>
        <v>2267.4920793012793</v>
      </c>
      <c r="N43">
        <v>66</v>
      </c>
      <c r="O43">
        <f t="shared" si="56"/>
        <v>95.433789954337897</v>
      </c>
      <c r="P43">
        <f t="shared" si="27"/>
        <v>69.15789473684211</v>
      </c>
      <c r="Q43">
        <f t="shared" si="28"/>
        <v>775.64079905916321</v>
      </c>
      <c r="R43">
        <f t="shared" si="29"/>
        <v>214.78537849873285</v>
      </c>
      <c r="S43">
        <f>R43*1000000/'a1'!R32</f>
        <v>1555.6943048059802</v>
      </c>
      <c r="T43">
        <v>466</v>
      </c>
      <c r="U43">
        <f t="shared" si="57"/>
        <v>96.533795493934136</v>
      </c>
      <c r="V43">
        <f t="shared" si="30"/>
        <v>482.7324955116697</v>
      </c>
      <c r="W43">
        <f t="shared" si="31"/>
        <v>10503.615986852037</v>
      </c>
      <c r="X43">
        <f t="shared" si="32"/>
        <v>2169.6444614000739</v>
      </c>
      <c r="Y43">
        <f>X43*1000000/'a1'!X32</f>
        <v>2313.3028837860729</v>
      </c>
      <c r="Z43">
        <v>258</v>
      </c>
      <c r="AA43">
        <f t="shared" si="58"/>
        <v>94.627383015597914</v>
      </c>
      <c r="AB43">
        <f t="shared" si="33"/>
        <v>272.64835164835171</v>
      </c>
      <c r="AC43">
        <f t="shared" si="34"/>
        <v>6982.1320994554726</v>
      </c>
      <c r="AD43">
        <f t="shared" si="35"/>
        <v>1114.5261408137114</v>
      </c>
      <c r="AE43">
        <f>AD43*1000000/'a1'!AD32</f>
        <v>1489.92056725769</v>
      </c>
      <c r="AF43">
        <v>7262</v>
      </c>
      <c r="AG43">
        <f t="shared" si="59"/>
        <v>95.601436265709154</v>
      </c>
      <c r="AH43">
        <f t="shared" si="36"/>
        <v>7596.1201877934272</v>
      </c>
      <c r="AI43">
        <f t="shared" si="37"/>
        <v>123150.66388817379</v>
      </c>
      <c r="AJ43">
        <f t="shared" si="38"/>
        <v>33616.559201316537</v>
      </c>
      <c r="AK43">
        <f>AJ43*1000000/'a1'!AJ32</f>
        <v>4434.2049642479096</v>
      </c>
      <c r="AL43">
        <v>13664</v>
      </c>
      <c r="AM43">
        <f t="shared" si="60"/>
        <v>96.164383561643831</v>
      </c>
      <c r="AN43">
        <f t="shared" si="39"/>
        <v>14209.002849002849</v>
      </c>
      <c r="AO43">
        <f t="shared" si="40"/>
        <v>224919.05949201796</v>
      </c>
      <c r="AP43">
        <f t="shared" si="41"/>
        <v>59978.58539359596</v>
      </c>
      <c r="AQ43">
        <f>AP43*1000000/'a1'!AP32</f>
        <v>4787.5665125527685</v>
      </c>
      <c r="AR43">
        <v>582</v>
      </c>
      <c r="AS43">
        <f t="shared" si="61"/>
        <v>90.472175379426645</v>
      </c>
      <c r="AT43">
        <f t="shared" si="42"/>
        <v>643.29170549860214</v>
      </c>
      <c r="AU43">
        <f t="shared" si="43"/>
        <v>12135.360742991259</v>
      </c>
      <c r="AV43">
        <f t="shared" si="44"/>
        <v>2640.919373152718</v>
      </c>
      <c r="AW43">
        <f>AV43*1000000/'a1'!AV32</f>
        <v>2241.3038601104631</v>
      </c>
      <c r="AX43">
        <v>454</v>
      </c>
      <c r="AY43">
        <f t="shared" si="62"/>
        <v>88.0841121495327</v>
      </c>
      <c r="AZ43">
        <f t="shared" si="45"/>
        <v>515.41644562334227</v>
      </c>
      <c r="BA43">
        <f t="shared" si="46"/>
        <v>10692.881412236948</v>
      </c>
      <c r="BB43">
        <f t="shared" si="47"/>
        <v>2409.37751287843</v>
      </c>
      <c r="BC43">
        <f>BB43*1000000/'a1'!BB32</f>
        <v>2425.0847870441148</v>
      </c>
      <c r="BD43">
        <v>2422</v>
      </c>
      <c r="BE43">
        <f t="shared" si="63"/>
        <v>92.517985611510781</v>
      </c>
      <c r="BF43">
        <f t="shared" si="48"/>
        <v>2617.8693623639197</v>
      </c>
      <c r="BG43">
        <f t="shared" si="49"/>
        <v>47368.476955616119</v>
      </c>
      <c r="BH43">
        <f t="shared" si="50"/>
        <v>11278.75324721126</v>
      </c>
      <c r="BI43">
        <f>BH43*1000000/'a1'!BH32</f>
        <v>3395.5395642786057</v>
      </c>
      <c r="BJ43">
        <v>2414</v>
      </c>
      <c r="BK43">
        <f t="shared" si="64"/>
        <v>94.606164383561648</v>
      </c>
      <c r="BL43">
        <f t="shared" si="51"/>
        <v>2551.6307692307691</v>
      </c>
      <c r="BM43">
        <f t="shared" si="52"/>
        <v>37204.451522367446</v>
      </c>
      <c r="BN43">
        <f t="shared" si="53"/>
        <v>10342.429865600367</v>
      </c>
      <c r="BO43">
        <f>BN43*1000000/'a1'!BN32</f>
        <v>2464.9693990415967</v>
      </c>
    </row>
    <row r="44" spans="1:67">
      <c r="A44">
        <v>2006</v>
      </c>
      <c r="B44">
        <v>29079</v>
      </c>
      <c r="C44">
        <f>C45*(C96/C97)</f>
        <v>96.829477292202228</v>
      </c>
      <c r="D44">
        <f t="shared" si="21"/>
        <v>30031.144247787608</v>
      </c>
      <c r="E44">
        <f t="shared" si="22"/>
        <v>546708.40524022479</v>
      </c>
      <c r="F44">
        <f t="shared" si="23"/>
        <v>132333.89610774699</v>
      </c>
      <c r="G44">
        <f>F44*1000000/'a1'!F33</f>
        <v>4062.9979826148533</v>
      </c>
      <c r="H44">
        <v>264</v>
      </c>
      <c r="I44">
        <f>I45*(D96/D97)</f>
        <v>97.293640054127195</v>
      </c>
      <c r="J44">
        <f t="shared" si="24"/>
        <v>271.34353268428373</v>
      </c>
      <c r="K44">
        <f t="shared" si="25"/>
        <v>5478.847032693111</v>
      </c>
      <c r="L44">
        <f t="shared" si="26"/>
        <v>1204.3076836969537</v>
      </c>
      <c r="M44">
        <f>L44*1000000/'a1'!L33</f>
        <v>2358.6866875909818</v>
      </c>
      <c r="N44">
        <v>69</v>
      </c>
      <c r="O44">
        <f>O45*(E96/E97)</f>
        <v>96.621004566210047</v>
      </c>
      <c r="P44">
        <f t="shared" si="27"/>
        <v>71.413043478260875</v>
      </c>
      <c r="Q44">
        <f t="shared" si="28"/>
        <v>847.05384253742409</v>
      </c>
      <c r="R44">
        <f t="shared" si="29"/>
        <v>243.24134627724717</v>
      </c>
      <c r="S44">
        <f>R44*1000000/'a1'!R33</f>
        <v>1764.3444404108886</v>
      </c>
      <c r="T44">
        <v>502</v>
      </c>
      <c r="U44">
        <f>U45*(F96/F97)</f>
        <v>97.31369150779895</v>
      </c>
      <c r="V44">
        <f t="shared" si="30"/>
        <v>515.85752448797871</v>
      </c>
      <c r="W44">
        <f t="shared" si="31"/>
        <v>11019.473511340017</v>
      </c>
      <c r="X44">
        <f t="shared" si="32"/>
        <v>2251.5730936080381</v>
      </c>
      <c r="Y44">
        <f>X44*1000000/'a1'!X33</f>
        <v>2400.733037991487</v>
      </c>
      <c r="Z44">
        <v>273</v>
      </c>
      <c r="AA44">
        <f>AA45*(G96/G97)</f>
        <v>96.620450606585777</v>
      </c>
      <c r="AB44">
        <f t="shared" si="33"/>
        <v>282.54887892376684</v>
      </c>
      <c r="AC44">
        <f t="shared" si="34"/>
        <v>7264.6809783792396</v>
      </c>
      <c r="AD44">
        <f t="shared" si="35"/>
        <v>1174.1697915747361</v>
      </c>
      <c r="AE44">
        <f>AD44*1000000/'a1'!AD33</f>
        <v>1574.7795313290694</v>
      </c>
      <c r="AF44">
        <v>7904</v>
      </c>
      <c r="AG44">
        <f>AG45*(H96/H97)</f>
        <v>97.486535008976645</v>
      </c>
      <c r="AH44">
        <f t="shared" si="36"/>
        <v>8107.7863720073683</v>
      </c>
      <c r="AI44">
        <f t="shared" si="37"/>
        <v>131258.45026018115</v>
      </c>
      <c r="AJ44">
        <f t="shared" si="38"/>
        <v>35001.033733060598</v>
      </c>
      <c r="AK44">
        <f>AJ44*1000000/'a1'!AJ33</f>
        <v>4586.1656415221532</v>
      </c>
      <c r="AL44">
        <v>13825</v>
      </c>
      <c r="AM44">
        <f>AM45*(I96/I97)</f>
        <v>97.899543378995432</v>
      </c>
      <c r="AN44">
        <f t="shared" si="39"/>
        <v>14121.618470149255</v>
      </c>
      <c r="AO44">
        <f t="shared" si="40"/>
        <v>239040.67796216722</v>
      </c>
      <c r="AP44">
        <f t="shared" si="41"/>
        <v>62104.486785026027</v>
      </c>
      <c r="AQ44">
        <f>AP44*1000000/'a1'!AP33</f>
        <v>4904.960949145313</v>
      </c>
      <c r="AR44">
        <v>562</v>
      </c>
      <c r="AS44">
        <f>AS45*(J96/J97)</f>
        <v>94.772344013490738</v>
      </c>
      <c r="AT44">
        <f t="shared" si="42"/>
        <v>592.99999999999989</v>
      </c>
      <c r="AU44">
        <f t="shared" si="43"/>
        <v>12728.360742991259</v>
      </c>
      <c r="AV44">
        <f t="shared" si="44"/>
        <v>2705.7354985221746</v>
      </c>
      <c r="AW44">
        <f>AV44*1000000/'a1'!AV33</f>
        <v>2286.1686780514583</v>
      </c>
      <c r="AX44">
        <v>473</v>
      </c>
      <c r="AY44">
        <f>AY45*(K96/K97)</f>
        <v>92.834890965732086</v>
      </c>
      <c r="AZ44">
        <f t="shared" si="45"/>
        <v>509.50671140939596</v>
      </c>
      <c r="BA44">
        <f t="shared" si="46"/>
        <v>11202.388123646344</v>
      </c>
      <c r="BB44">
        <f t="shared" si="47"/>
        <v>2437.00872171214</v>
      </c>
      <c r="BC44">
        <f>BB44*1000000/'a1'!BB33</f>
        <v>2455.9143503813757</v>
      </c>
      <c r="BD44">
        <v>2599</v>
      </c>
      <c r="BE44">
        <f>BE45*(L96/L97)</f>
        <v>95.035971223021576</v>
      </c>
      <c r="BF44">
        <f t="shared" si="48"/>
        <v>2734.7539742619228</v>
      </c>
      <c r="BG44">
        <f t="shared" si="49"/>
        <v>50103.230929878046</v>
      </c>
      <c r="BH44">
        <f t="shared" si="50"/>
        <v>11757.75657203093</v>
      </c>
      <c r="BI44">
        <f>BH44*1000000/'a1'!BH33</f>
        <v>3436.5729228897299</v>
      </c>
      <c r="BJ44">
        <v>2432</v>
      </c>
      <c r="BK44">
        <f>BK45*(M96/M97)</f>
        <v>97.688356164383563</v>
      </c>
      <c r="BL44">
        <f t="shared" si="51"/>
        <v>2489.5495179666959</v>
      </c>
      <c r="BM44">
        <f t="shared" si="52"/>
        <v>39694.001040334144</v>
      </c>
      <c r="BN44">
        <f t="shared" si="53"/>
        <v>10763.49341044699</v>
      </c>
      <c r="BO44">
        <f>BN44*1000000/'a1'!BN33</f>
        <v>2537.5477399100951</v>
      </c>
    </row>
    <row r="45" spans="1:67">
      <c r="A45">
        <v>2007</v>
      </c>
      <c r="B45">
        <v>30032</v>
      </c>
      <c r="C45">
        <f>C63</f>
        <v>100</v>
      </c>
      <c r="D45">
        <f t="shared" si="21"/>
        <v>30032</v>
      </c>
      <c r="E45">
        <f t="shared" si="22"/>
        <v>576740.40524022479</v>
      </c>
      <c r="F45">
        <f t="shared" si="23"/>
        <v>135899.11688619759</v>
      </c>
      <c r="G45">
        <f>F45*1000000/'a1'!F34</f>
        <v>4132.1884700732007</v>
      </c>
      <c r="H45">
        <v>261</v>
      </c>
      <c r="I45">
        <f>D63</f>
        <v>100</v>
      </c>
      <c r="J45">
        <f t="shared" si="24"/>
        <v>261</v>
      </c>
      <c r="K45">
        <f t="shared" si="25"/>
        <v>5739.847032693111</v>
      </c>
      <c r="L45">
        <f t="shared" si="26"/>
        <v>1224.4461469575631</v>
      </c>
      <c r="M45">
        <f>L45*1000000/'a1'!L34</f>
        <v>2405.4073400222051</v>
      </c>
      <c r="N45">
        <v>60</v>
      </c>
      <c r="O45">
        <f>E63</f>
        <v>100</v>
      </c>
      <c r="P45">
        <f t="shared" si="27"/>
        <v>60</v>
      </c>
      <c r="Q45">
        <f t="shared" si="28"/>
        <v>907.05384253742409</v>
      </c>
      <c r="R45">
        <f t="shared" si="29"/>
        <v>254.59307702179774</v>
      </c>
      <c r="S45">
        <f>R45*1000000/'a1'!R34</f>
        <v>1848.6147865742896</v>
      </c>
      <c r="T45">
        <v>509</v>
      </c>
      <c r="U45">
        <f>F63</f>
        <v>100</v>
      </c>
      <c r="V45">
        <f t="shared" si="30"/>
        <v>509</v>
      </c>
      <c r="W45">
        <f t="shared" si="31"/>
        <v>11528.473511340017</v>
      </c>
      <c r="X45">
        <f t="shared" si="32"/>
        <v>2310.2584748864306</v>
      </c>
      <c r="Y45">
        <f>X45*1000000/'a1'!X34</f>
        <v>2470.6770661120181</v>
      </c>
      <c r="Z45">
        <v>324</v>
      </c>
      <c r="AA45">
        <f>G63</f>
        <v>100</v>
      </c>
      <c r="AB45">
        <f t="shared" si="33"/>
        <v>324</v>
      </c>
      <c r="AC45">
        <f t="shared" si="34"/>
        <v>7588.6809783792396</v>
      </c>
      <c r="AD45">
        <f t="shared" si="35"/>
        <v>1263.3358332597891</v>
      </c>
      <c r="AE45">
        <f>AD45*1000000/'a1'!AD34</f>
        <v>1694.826897600625</v>
      </c>
      <c r="AF45">
        <v>7949</v>
      </c>
      <c r="AG45">
        <f>H63</f>
        <v>100</v>
      </c>
      <c r="AH45">
        <f t="shared" si="36"/>
        <v>7948.9999999999991</v>
      </c>
      <c r="AI45">
        <f t="shared" si="37"/>
        <v>139207.45026018115</v>
      </c>
      <c r="AJ45">
        <f t="shared" si="38"/>
        <v>35949.826986448476</v>
      </c>
      <c r="AK45">
        <f>AJ45*1000000/'a1'!AJ34</f>
        <v>4673.2173034988436</v>
      </c>
      <c r="AL45">
        <v>14059</v>
      </c>
      <c r="AM45">
        <f>I63</f>
        <v>100</v>
      </c>
      <c r="AN45">
        <f t="shared" si="39"/>
        <v>14059</v>
      </c>
      <c r="AO45">
        <f t="shared" si="40"/>
        <v>253099.67796216722</v>
      </c>
      <c r="AP45">
        <f t="shared" si="41"/>
        <v>63742.589428020823</v>
      </c>
      <c r="AQ45">
        <f>AP45*1000000/'a1'!AP34</f>
        <v>4993.8589490383702</v>
      </c>
      <c r="AR45">
        <v>600</v>
      </c>
      <c r="AS45">
        <f>J63</f>
        <v>100</v>
      </c>
      <c r="AT45">
        <f t="shared" si="42"/>
        <v>600</v>
      </c>
      <c r="AU45">
        <f t="shared" si="43"/>
        <v>13328.360742991259</v>
      </c>
      <c r="AV45">
        <f t="shared" si="44"/>
        <v>2764.5883988177397</v>
      </c>
      <c r="AW45">
        <f>AV45*1000000/'a1'!AV34</f>
        <v>2324.4219179106685</v>
      </c>
      <c r="AX45">
        <v>504</v>
      </c>
      <c r="AY45">
        <f>K63</f>
        <v>100</v>
      </c>
      <c r="AZ45">
        <f t="shared" si="45"/>
        <v>504</v>
      </c>
      <c r="BA45">
        <f t="shared" si="46"/>
        <v>11706.388123646344</v>
      </c>
      <c r="BB45">
        <f t="shared" si="47"/>
        <v>2453.6069773697118</v>
      </c>
      <c r="BC45">
        <f>BB45*1000000/'a1'!BB34</f>
        <v>2448.5922604203711</v>
      </c>
      <c r="BD45">
        <v>2709</v>
      </c>
      <c r="BE45">
        <f>L63</f>
        <v>100</v>
      </c>
      <c r="BF45">
        <f t="shared" si="48"/>
        <v>2709</v>
      </c>
      <c r="BG45">
        <f t="shared" si="49"/>
        <v>52812.230929878046</v>
      </c>
      <c r="BH45">
        <f t="shared" si="50"/>
        <v>12115.205257624744</v>
      </c>
      <c r="BI45">
        <f>BH45*1000000/'a1'!BH34</f>
        <v>3447.6660159300654</v>
      </c>
      <c r="BJ45">
        <v>2838</v>
      </c>
      <c r="BK45">
        <f>M63</f>
        <v>100</v>
      </c>
      <c r="BL45">
        <f t="shared" si="51"/>
        <v>2838</v>
      </c>
      <c r="BM45">
        <f t="shared" si="52"/>
        <v>42532.001040334144</v>
      </c>
      <c r="BN45">
        <f t="shared" si="53"/>
        <v>11448.794728357592</v>
      </c>
      <c r="BO45">
        <f>BN45*1000000/'a1'!BN34</f>
        <v>2668.102247864033</v>
      </c>
    </row>
    <row r="46" spans="1:67">
      <c r="A46">
        <v>2008</v>
      </c>
      <c r="B46">
        <v>30751</v>
      </c>
      <c r="C46">
        <f>C64</f>
        <v>104</v>
      </c>
      <c r="D46">
        <f t="shared" si="21"/>
        <v>29568.26923076923</v>
      </c>
      <c r="E46">
        <f>E45+D46</f>
        <v>606308.67447099404</v>
      </c>
      <c r="F46">
        <f>(F45*0.8)+D46</f>
        <v>138287.56273972729</v>
      </c>
      <c r="G46">
        <f>F46*1000000/'a1'!F35</f>
        <v>4159.5532382335432</v>
      </c>
      <c r="H46">
        <v>259</v>
      </c>
      <c r="I46">
        <f>D64</f>
        <v>106.9</v>
      </c>
      <c r="J46">
        <f t="shared" si="24"/>
        <v>242.2825070159027</v>
      </c>
      <c r="K46">
        <f t="shared" si="25"/>
        <v>5982.1295397090134</v>
      </c>
      <c r="L46">
        <f t="shared" si="26"/>
        <v>1221.8394245819532</v>
      </c>
      <c r="M46">
        <f>L46*1000000/'a1'!L35</f>
        <v>2388.5370820868493</v>
      </c>
      <c r="N46">
        <v>66</v>
      </c>
      <c r="O46">
        <f>E64</f>
        <v>102.1</v>
      </c>
      <c r="P46">
        <f t="shared" si="27"/>
        <v>64.642507345739475</v>
      </c>
      <c r="Q46">
        <f t="shared" si="28"/>
        <v>971.69634988316352</v>
      </c>
      <c r="R46">
        <f t="shared" si="29"/>
        <v>268.31696896317766</v>
      </c>
      <c r="S46">
        <f>R46*1000000/'a1'!R35</f>
        <v>1933.6208884377622</v>
      </c>
      <c r="T46">
        <v>526</v>
      </c>
      <c r="U46">
        <f>F64</f>
        <v>102</v>
      </c>
      <c r="V46">
        <f t="shared" si="30"/>
        <v>515.68627450980398</v>
      </c>
      <c r="W46">
        <f t="shared" si="31"/>
        <v>12044.159785849821</v>
      </c>
      <c r="X46">
        <f t="shared" si="32"/>
        <v>2363.8930544189489</v>
      </c>
      <c r="Y46">
        <f>X46*1000000/'a1'!X35</f>
        <v>2525.8910787548939</v>
      </c>
      <c r="Z46">
        <v>320</v>
      </c>
      <c r="AA46">
        <f>G64</f>
        <v>101.1</v>
      </c>
      <c r="AB46">
        <f t="shared" si="33"/>
        <v>316.51829871414441</v>
      </c>
      <c r="AC46">
        <f t="shared" si="34"/>
        <v>7905.1992770933839</v>
      </c>
      <c r="AD46">
        <f t="shared" si="35"/>
        <v>1327.1869653219755</v>
      </c>
      <c r="AE46">
        <f>AE45*POWER(AE$45/AE$40, 1/5)</f>
        <v>1794.0045472700676</v>
      </c>
      <c r="AF46">
        <v>8088</v>
      </c>
      <c r="AG46">
        <f>H64</f>
        <v>101.1</v>
      </c>
      <c r="AH46">
        <f t="shared" si="36"/>
        <v>8000</v>
      </c>
      <c r="AI46">
        <f t="shared" si="37"/>
        <v>147207.45026018115</v>
      </c>
      <c r="AJ46">
        <f t="shared" si="38"/>
        <v>36759.861589158783</v>
      </c>
      <c r="AK46">
        <f>AJ46*1000000/'a1'!AJ35</f>
        <v>4736.1776260321176</v>
      </c>
      <c r="AL46">
        <v>14193</v>
      </c>
      <c r="AM46">
        <f>I64</f>
        <v>101.2</v>
      </c>
      <c r="AN46">
        <f t="shared" si="39"/>
        <v>14024.703557312254</v>
      </c>
      <c r="AO46">
        <f t="shared" si="40"/>
        <v>267124.38151947944</v>
      </c>
      <c r="AP46">
        <f t="shared" si="41"/>
        <v>65018.775099728919</v>
      </c>
      <c r="AQ46">
        <f>AP46*1000000/'a1'!AP35</f>
        <v>5047.0129418289298</v>
      </c>
      <c r="AR46">
        <v>588</v>
      </c>
      <c r="AS46">
        <f>J64</f>
        <v>101.3</v>
      </c>
      <c r="AT46">
        <f t="shared" si="42"/>
        <v>580.45409674234941</v>
      </c>
      <c r="AU46">
        <f t="shared" si="43"/>
        <v>13908.814839733608</v>
      </c>
      <c r="AV46">
        <f t="shared" si="44"/>
        <v>2792.1248157965415</v>
      </c>
      <c r="AW46">
        <f>AV46*1000000/'a1'!AV35</f>
        <v>2331.0948607972305</v>
      </c>
      <c r="AX46">
        <v>542</v>
      </c>
      <c r="AY46">
        <f>K64</f>
        <v>123.4</v>
      </c>
      <c r="AZ46">
        <f t="shared" si="45"/>
        <v>439.22204213938409</v>
      </c>
      <c r="BA46">
        <f t="shared" si="46"/>
        <v>12145.610165785729</v>
      </c>
      <c r="BB46">
        <f t="shared" si="47"/>
        <v>2402.1076240351535</v>
      </c>
      <c r="BC46">
        <f>BB46*1000000/'a1'!BB35</f>
        <v>2361.1510971047742</v>
      </c>
      <c r="BD46">
        <v>3017</v>
      </c>
      <c r="BE46">
        <f>L64</f>
        <v>112.1</v>
      </c>
      <c r="BF46">
        <f t="shared" si="48"/>
        <v>2691.3470115967884</v>
      </c>
      <c r="BG46">
        <f t="shared" si="49"/>
        <v>55503.577941474832</v>
      </c>
      <c r="BH46">
        <f t="shared" si="50"/>
        <v>12383.511217696585</v>
      </c>
      <c r="BI46">
        <f>BH46*1000000/'a1'!BH35</f>
        <v>3443.9251889232123</v>
      </c>
      <c r="BJ46">
        <v>2948</v>
      </c>
      <c r="BK46">
        <f>M64</f>
        <v>102.3</v>
      </c>
      <c r="BL46">
        <f t="shared" si="51"/>
        <v>2881.7204301075267</v>
      </c>
      <c r="BM46">
        <f t="shared" si="52"/>
        <v>45413.721470441669</v>
      </c>
      <c r="BN46">
        <f t="shared" si="53"/>
        <v>12040.756212793602</v>
      </c>
      <c r="BO46">
        <f>BN46*1000000/'a1'!BN35</f>
        <v>2768.3641404386622</v>
      </c>
    </row>
    <row r="47" spans="1:67">
      <c r="A47">
        <v>2009</v>
      </c>
      <c r="B47">
        <v>29660</v>
      </c>
      <c r="C47">
        <f>C65</f>
        <v>101.7</v>
      </c>
      <c r="D47">
        <f>B47/C47*100</f>
        <v>29164.208456243854</v>
      </c>
      <c r="E47">
        <f>E46+D47</f>
        <v>635472.88292723789</v>
      </c>
      <c r="F47">
        <f>(F46*0.8)+D47</f>
        <v>139794.25864802569</v>
      </c>
      <c r="G47">
        <f>F47*1000000/'a1'!F36</f>
        <v>4157.0085939133633</v>
      </c>
      <c r="H47">
        <v>268</v>
      </c>
      <c r="I47">
        <f>D65</f>
        <v>94.7</v>
      </c>
      <c r="J47">
        <f t="shared" si="24"/>
        <v>282.99894403379091</v>
      </c>
      <c r="K47">
        <f t="shared" si="25"/>
        <v>6265.1284837428047</v>
      </c>
      <c r="L47">
        <f t="shared" si="26"/>
        <v>1260.4704836993535</v>
      </c>
      <c r="M47">
        <f>L47*1000000/'a1'!L36</f>
        <v>2439.3259981525198</v>
      </c>
      <c r="N47">
        <v>68</v>
      </c>
      <c r="O47">
        <f>E65</f>
        <v>105</v>
      </c>
      <c r="P47">
        <f>N47/O47*100</f>
        <v>64.761904761904759</v>
      </c>
      <c r="Q47">
        <f>Q46+P47</f>
        <v>1036.4582546450683</v>
      </c>
      <c r="R47">
        <f>(R46*0.8)+P47</f>
        <v>279.41547993244689</v>
      </c>
      <c r="S47">
        <f>R47*1000000/'a1'!R36</f>
        <v>1997.1229866016261</v>
      </c>
      <c r="T47">
        <v>514</v>
      </c>
      <c r="U47">
        <f>F65</f>
        <v>101</v>
      </c>
      <c r="V47">
        <f t="shared" si="30"/>
        <v>508.91089108910893</v>
      </c>
      <c r="W47">
        <f t="shared" si="31"/>
        <v>12553.070676938929</v>
      </c>
      <c r="X47">
        <f t="shared" si="32"/>
        <v>2400.025334624268</v>
      </c>
      <c r="Y47">
        <f>X47*1000000/'a1'!X36</f>
        <v>2558.1333227714822</v>
      </c>
      <c r="Z47">
        <v>330</v>
      </c>
      <c r="AA47">
        <f>G65</f>
        <v>103.4</v>
      </c>
      <c r="AB47">
        <f t="shared" si="33"/>
        <v>319.14893617021278</v>
      </c>
      <c r="AC47">
        <f t="shared" si="34"/>
        <v>8224.3482132635963</v>
      </c>
      <c r="AD47">
        <f t="shared" si="35"/>
        <v>1380.8985084277933</v>
      </c>
      <c r="AE47">
        <f>AE46*POWER(AE$45/AE$40, 1/5)</f>
        <v>1898.9858611413706</v>
      </c>
      <c r="AF47">
        <v>7753</v>
      </c>
      <c r="AG47">
        <f>H65</f>
        <v>102.3</v>
      </c>
      <c r="AH47">
        <f t="shared" si="36"/>
        <v>7578.690127077225</v>
      </c>
      <c r="AI47">
        <f t="shared" si="37"/>
        <v>154786.14038725838</v>
      </c>
      <c r="AJ47">
        <f t="shared" si="38"/>
        <v>36986.579398404254</v>
      </c>
      <c r="AK47">
        <f>AJ47*1000000/'a1'!AJ36</f>
        <v>4715.5858083826688</v>
      </c>
      <c r="AL47">
        <v>13523</v>
      </c>
      <c r="AM47">
        <f>I65</f>
        <v>103.2</v>
      </c>
      <c r="AN47">
        <f t="shared" si="39"/>
        <v>13103.682170542636</v>
      </c>
      <c r="AO47">
        <f t="shared" si="40"/>
        <v>280228.0636900221</v>
      </c>
      <c r="AP47">
        <f t="shared" si="41"/>
        <v>65118.702250325769</v>
      </c>
      <c r="AQ47">
        <f>AP47*1000000/'a1'!AP36</f>
        <v>5010.0223409231021</v>
      </c>
      <c r="AR47">
        <v>655</v>
      </c>
      <c r="AS47">
        <f>J65</f>
        <v>99.6</v>
      </c>
      <c r="AT47">
        <f t="shared" si="42"/>
        <v>657.63052208835347</v>
      </c>
      <c r="AU47">
        <f t="shared" si="43"/>
        <v>14566.445361821961</v>
      </c>
      <c r="AV47">
        <f t="shared" si="44"/>
        <v>2891.3303747255868</v>
      </c>
      <c r="AW47">
        <f>AV47*1000000/'a1'!AV36</f>
        <v>2392.3189560103451</v>
      </c>
      <c r="AX47">
        <v>583</v>
      </c>
      <c r="AY47">
        <f>K65</f>
        <v>115.9</v>
      </c>
      <c r="AZ47">
        <f t="shared" si="45"/>
        <v>503.01984469370143</v>
      </c>
      <c r="BA47">
        <f t="shared" si="46"/>
        <v>12648.63001047943</v>
      </c>
      <c r="BB47">
        <f t="shared" si="47"/>
        <v>2424.7059439218242</v>
      </c>
      <c r="BC47">
        <f>BB47*1000000/'a1'!BB36</f>
        <v>2343.2046014733769</v>
      </c>
      <c r="BD47">
        <v>2909</v>
      </c>
      <c r="BE47">
        <f>L65</f>
        <v>97.4</v>
      </c>
      <c r="BF47">
        <f t="shared" si="48"/>
        <v>2986.6529774127307</v>
      </c>
      <c r="BG47">
        <f t="shared" si="49"/>
        <v>58490.230918887566</v>
      </c>
      <c r="BH47">
        <f t="shared" si="50"/>
        <v>12893.46195157</v>
      </c>
      <c r="BI47">
        <f>BH47*1000000/'a1'!BH36</f>
        <v>3504.5228419321938</v>
      </c>
      <c r="BJ47">
        <v>2918</v>
      </c>
      <c r="BK47">
        <f>M65</f>
        <v>100.7</v>
      </c>
      <c r="BL47">
        <f t="shared" si="51"/>
        <v>2897.7159880834161</v>
      </c>
      <c r="BM47">
        <f t="shared" si="52"/>
        <v>48311.437458525084</v>
      </c>
      <c r="BN47">
        <f t="shared" si="53"/>
        <v>12530.320958318298</v>
      </c>
      <c r="BO47">
        <f>BN47*1000000/'a1'!BN36</f>
        <v>2840.9052117187171</v>
      </c>
    </row>
    <row r="48" spans="1:67">
      <c r="A48">
        <v>2010</v>
      </c>
      <c r="B48">
        <v>30048</v>
      </c>
      <c r="C48">
        <f>C66</f>
        <v>104.9</v>
      </c>
      <c r="D48">
        <f>B48/C48*100</f>
        <v>28644.423260247851</v>
      </c>
      <c r="E48">
        <f>E47+D48</f>
        <v>664117.30618748569</v>
      </c>
      <c r="F48">
        <f>(F47*0.8)+D48</f>
        <v>140479.8301786684</v>
      </c>
      <c r="G48">
        <f>F48*1000000/'a1'!F37</f>
        <v>4131.118901693555</v>
      </c>
      <c r="H48">
        <v>260</v>
      </c>
      <c r="I48">
        <f>D66</f>
        <v>102</v>
      </c>
      <c r="J48">
        <f t="shared" si="24"/>
        <v>254.9019607843137</v>
      </c>
      <c r="K48">
        <f t="shared" si="25"/>
        <v>6520.0304445271186</v>
      </c>
      <c r="L48">
        <f t="shared" si="26"/>
        <v>1263.2783477437965</v>
      </c>
      <c r="M48">
        <f>L48*1000000/'a1'!L37</f>
        <v>2420.2032824438793</v>
      </c>
      <c r="N48">
        <v>67</v>
      </c>
      <c r="O48">
        <f>E66</f>
        <v>107.5</v>
      </c>
      <c r="P48">
        <f>N48/O48*100</f>
        <v>62.325581395348841</v>
      </c>
      <c r="Q48">
        <f>Q47+P48</f>
        <v>1098.7838360404171</v>
      </c>
      <c r="R48">
        <f>(R47*0.8)+P48</f>
        <v>285.85796534130634</v>
      </c>
      <c r="S48">
        <f>R48*1000000/'a1'!R37</f>
        <v>2017.659519059461</v>
      </c>
      <c r="T48">
        <v>524</v>
      </c>
      <c r="U48">
        <f>F66</f>
        <v>103.1</v>
      </c>
      <c r="V48">
        <f t="shared" si="30"/>
        <v>508.24442289039774</v>
      </c>
      <c r="W48">
        <f t="shared" si="31"/>
        <v>13061.315099829326</v>
      </c>
      <c r="X48">
        <f t="shared" si="32"/>
        <v>2428.2646905898123</v>
      </c>
      <c r="Y48">
        <f>X48*1000000/'a1'!X37</f>
        <v>2577.5759315783516</v>
      </c>
      <c r="Z48">
        <v>293</v>
      </c>
      <c r="AA48">
        <f>G66</f>
        <v>107</v>
      </c>
      <c r="AB48">
        <f t="shared" si="33"/>
        <v>273.8317757009346</v>
      </c>
      <c r="AC48">
        <f t="shared" si="34"/>
        <v>8498.1799889645317</v>
      </c>
      <c r="AD48">
        <f t="shared" si="35"/>
        <v>1378.5505824431693</v>
      </c>
      <c r="AE48">
        <f>AE47*POWER(AE$45/AE$40, 1/5)</f>
        <v>2010.1104572462198</v>
      </c>
      <c r="AF48">
        <v>7957</v>
      </c>
      <c r="AG48">
        <f>H66</f>
        <v>104.3</v>
      </c>
      <c r="AH48">
        <f t="shared" si="36"/>
        <v>7628.9549376797695</v>
      </c>
      <c r="AI48">
        <f t="shared" si="37"/>
        <v>162415.09532493816</v>
      </c>
      <c r="AJ48">
        <f t="shared" si="38"/>
        <v>37218.218456403178</v>
      </c>
      <c r="AK48">
        <f>AJ48*1000000/'a1'!AJ37</f>
        <v>4693.7199203723339</v>
      </c>
      <c r="AL48">
        <v>13645</v>
      </c>
      <c r="AM48">
        <f>I66</f>
        <v>105.2</v>
      </c>
      <c r="AN48">
        <f t="shared" si="39"/>
        <v>12970.532319391634</v>
      </c>
      <c r="AO48">
        <f t="shared" si="40"/>
        <v>293198.59600941371</v>
      </c>
      <c r="AP48">
        <f t="shared" si="41"/>
        <v>65065.494119652249</v>
      </c>
      <c r="AQ48">
        <f>AP48*1000000/'a1'!AP37</f>
        <v>4953.5730524971405</v>
      </c>
      <c r="AR48">
        <v>678</v>
      </c>
      <c r="AS48">
        <f>J66</f>
        <v>101.8</v>
      </c>
      <c r="AT48">
        <f t="shared" si="42"/>
        <v>666.01178781925341</v>
      </c>
      <c r="AU48">
        <f t="shared" si="43"/>
        <v>15232.457149641215</v>
      </c>
      <c r="AV48">
        <f t="shared" si="44"/>
        <v>2979.076087599723</v>
      </c>
      <c r="AW48">
        <f>AV48*1000000/'a1'!AV37</f>
        <v>2440.0056412732283</v>
      </c>
      <c r="AX48">
        <v>597</v>
      </c>
      <c r="AY48">
        <f>K66</f>
        <v>120.4</v>
      </c>
      <c r="AZ48">
        <f t="shared" si="45"/>
        <v>495.8471760797342</v>
      </c>
      <c r="BA48">
        <f t="shared" si="46"/>
        <v>13144.477186559165</v>
      </c>
      <c r="BB48">
        <f t="shared" si="47"/>
        <v>2435.6119312171936</v>
      </c>
      <c r="BC48">
        <f>BB48*1000000/'a1'!BB37</f>
        <v>2316.4866074301008</v>
      </c>
      <c r="BD48">
        <v>2850</v>
      </c>
      <c r="BE48">
        <f>L66</f>
        <v>103.7</v>
      </c>
      <c r="BF48">
        <f t="shared" si="48"/>
        <v>2748.3124397299903</v>
      </c>
      <c r="BG48">
        <f t="shared" si="49"/>
        <v>61238.543358617557</v>
      </c>
      <c r="BH48">
        <f t="shared" si="50"/>
        <v>13063.082000985991</v>
      </c>
      <c r="BI48">
        <f>BH48*1000000/'a1'!BH37</f>
        <v>3499.7525838037168</v>
      </c>
      <c r="BJ48">
        <v>3025</v>
      </c>
      <c r="BK48">
        <f>M66</f>
        <v>103.9</v>
      </c>
      <c r="BL48">
        <f t="shared" si="51"/>
        <v>2911.4533205004809</v>
      </c>
      <c r="BM48">
        <f t="shared" si="52"/>
        <v>51222.890779025562</v>
      </c>
      <c r="BN48">
        <f t="shared" si="53"/>
        <v>12935.710087155119</v>
      </c>
      <c r="BO48">
        <f>BN48*1000000/'a1'!BN37</f>
        <v>2896.5361002908062</v>
      </c>
    </row>
    <row r="49" spans="1:67">
      <c r="A49">
        <v>2011</v>
      </c>
      <c r="B49">
        <v>29950</v>
      </c>
      <c r="C49">
        <f>C67</f>
        <v>108.2</v>
      </c>
      <c r="D49">
        <f>B49/C49*100</f>
        <v>27680.221811460258</v>
      </c>
      <c r="E49">
        <f>E48+D49</f>
        <v>691797.52799894591</v>
      </c>
      <c r="F49">
        <f>(F48*0.8)+D49</f>
        <v>140064.08595439501</v>
      </c>
      <c r="G49">
        <f>F49*1000000/'a1'!F38</f>
        <v>4078.4143262250468</v>
      </c>
      <c r="H49">
        <f>H48*POWER(H$48/H$43, 1/5)</f>
        <v>258.62217828031589</v>
      </c>
      <c r="I49">
        <f>D67</f>
        <v>116.3</v>
      </c>
      <c r="J49">
        <f t="shared" si="24"/>
        <v>222.37504581282533</v>
      </c>
      <c r="K49">
        <f t="shared" si="25"/>
        <v>6742.4054903399438</v>
      </c>
      <c r="L49">
        <f t="shared" si="26"/>
        <v>1232.9977240078626</v>
      </c>
      <c r="M49">
        <f>L49*1000000/'a1'!L38</f>
        <v>2348.401586950753</v>
      </c>
      <c r="N49">
        <f>N48*POWER(N$48/N$43, 1/5)</f>
        <v>67.201810885295728</v>
      </c>
      <c r="O49">
        <f>E67</f>
        <v>109.8</v>
      </c>
      <c r="P49">
        <f>N49/O49*100</f>
        <v>61.203835050360411</v>
      </c>
      <c r="Q49">
        <f>Q48+P49</f>
        <v>1159.9876710907774</v>
      </c>
      <c r="R49">
        <f>(R48*0.8)+P49</f>
        <v>289.89020732340549</v>
      </c>
      <c r="S49">
        <f>R49*1000000/'a1'!R38</f>
        <v>2012.5953381982915</v>
      </c>
      <c r="T49">
        <f>T48*POWER(T$48/T$43, 1/5)</f>
        <v>536.43902073899824</v>
      </c>
      <c r="U49">
        <f>F67</f>
        <v>104.5</v>
      </c>
      <c r="V49">
        <f t="shared" si="30"/>
        <v>513.33877582679258</v>
      </c>
      <c r="W49">
        <f t="shared" si="31"/>
        <v>13574.653875656119</v>
      </c>
      <c r="X49">
        <f t="shared" si="32"/>
        <v>2455.9505282986424</v>
      </c>
      <c r="Y49">
        <f>X49*1000000/'a1'!X38</f>
        <v>2600.3505973183264</v>
      </c>
      <c r="Z49">
        <f>Z48*POWER(Z$48/Z$43, 1/5)</f>
        <v>300.55032590186562</v>
      </c>
      <c r="AA49">
        <f>G67</f>
        <v>111.3</v>
      </c>
      <c r="AB49">
        <f t="shared" si="33"/>
        <v>270.03623171775888</v>
      </c>
      <c r="AC49">
        <f t="shared" si="34"/>
        <v>8768.2162206822904</v>
      </c>
      <c r="AD49">
        <f t="shared" si="35"/>
        <v>1372.8766976722945</v>
      </c>
      <c r="AE49">
        <f>AE48*POWER(AE$45/AE$40, 1/5)</f>
        <v>2127.737827338045</v>
      </c>
      <c r="AF49">
        <f>AF48*POWER(AF$48/AF$43, 1/5)</f>
        <v>8103.7863143544873</v>
      </c>
      <c r="AG49">
        <f>H67</f>
        <v>107.2</v>
      </c>
      <c r="AH49">
        <f t="shared" si="36"/>
        <v>7559.5021589127682</v>
      </c>
      <c r="AI49">
        <f t="shared" si="37"/>
        <v>169974.59748385093</v>
      </c>
      <c r="AJ49">
        <f t="shared" si="38"/>
        <v>37334.076924035311</v>
      </c>
      <c r="AK49">
        <f>AJ49*1000000/'a1'!AJ38</f>
        <v>4662.2977965131504</v>
      </c>
      <c r="AL49">
        <f>AL48*POWER(AL$48/AL$43, 1/5)</f>
        <v>13641.203171551031</v>
      </c>
      <c r="AM49">
        <f>I67</f>
        <v>108.2</v>
      </c>
      <c r="AN49">
        <f t="shared" si="39"/>
        <v>12607.39664653515</v>
      </c>
      <c r="AO49">
        <f t="shared" si="40"/>
        <v>305805.99265594885</v>
      </c>
      <c r="AP49">
        <f t="shared" si="41"/>
        <v>64659.791942256947</v>
      </c>
      <c r="AQ49">
        <f>AP49*1000000/'a1'!AP38</f>
        <v>4875.0011265659423</v>
      </c>
      <c r="AR49">
        <f>AR48*POWER(AR$48/AR$43, 1/5)</f>
        <v>699.02230806608043</v>
      </c>
      <c r="AS49">
        <f>J67</f>
        <v>104.7</v>
      </c>
      <c r="AT49">
        <f t="shared" si="42"/>
        <v>667.64308315766993</v>
      </c>
      <c r="AU49">
        <f t="shared" si="43"/>
        <v>15900.100232798886</v>
      </c>
      <c r="AV49">
        <f t="shared" si="44"/>
        <v>3050.9039532374486</v>
      </c>
      <c r="AW49">
        <f>AV49*1000000/'a1'!AV38</f>
        <v>2472.9145753662465</v>
      </c>
      <c r="AX49">
        <f>AX48*POWER(AX$48/AX$43, 1/5)</f>
        <v>630.60589572886386</v>
      </c>
      <c r="AY49">
        <f>K67</f>
        <v>129.9</v>
      </c>
      <c r="AZ49">
        <f t="shared" si="45"/>
        <v>485.45488508765499</v>
      </c>
      <c r="BA49">
        <f t="shared" si="46"/>
        <v>13629.932071646819</v>
      </c>
      <c r="BB49">
        <f t="shared" si="47"/>
        <v>2433.94443006141</v>
      </c>
      <c r="BC49">
        <f>BB49*1000000/'a1'!BB38</f>
        <v>2282.5026610063028</v>
      </c>
      <c r="BD49">
        <f>BD48*POWER(BD$48/BD$43, 1/5)</f>
        <v>2944.279290636925</v>
      </c>
      <c r="BE49">
        <f>L67</f>
        <v>107.5</v>
      </c>
      <c r="BF49">
        <f t="shared" si="48"/>
        <v>2738.8644564064416</v>
      </c>
      <c r="BG49">
        <f t="shared" si="49"/>
        <v>63977.407815023995</v>
      </c>
      <c r="BH49">
        <f t="shared" si="50"/>
        <v>13189.330057195235</v>
      </c>
      <c r="BI49">
        <f>BH49*1000000/'a1'!BH38</f>
        <v>3479.8589456824825</v>
      </c>
      <c r="BJ49">
        <f>BJ48*POWER(BJ$48/BJ$43, 1/5)</f>
        <v>3164.6304434134672</v>
      </c>
      <c r="BK49">
        <f>M67</f>
        <v>105.6</v>
      </c>
      <c r="BL49">
        <f t="shared" si="51"/>
        <v>2996.8091320203289</v>
      </c>
      <c r="BM49">
        <f t="shared" si="52"/>
        <v>54219.699911045893</v>
      </c>
      <c r="BN49">
        <f t="shared" si="53"/>
        <v>13345.377201744426</v>
      </c>
      <c r="BO49">
        <f>BN49*1000000/'a1'!BN38</f>
        <v>2966.2069124213381</v>
      </c>
    </row>
    <row r="50" spans="1:67">
      <c r="A50">
        <v>2012</v>
      </c>
      <c r="B50">
        <v>30043</v>
      </c>
      <c r="C50">
        <f>C49*(POWER(C49/C44,1/5))</f>
        <v>110.62956263251131</v>
      </c>
      <c r="D50">
        <f>B50/C50*100</f>
        <v>27156.394082291255</v>
      </c>
      <c r="E50">
        <f>E49+D50</f>
        <v>718953.92208123719</v>
      </c>
      <c r="F50">
        <f>(F49*0.8)+D50</f>
        <v>139207.66284580727</v>
      </c>
      <c r="G50">
        <f>F50*1000000/'a1'!F39</f>
        <v>4005.8057633525345</v>
      </c>
      <c r="H50">
        <f>H49*POWER(H$48/H$43, 1/5)</f>
        <v>257.25165807098267</v>
      </c>
      <c r="I50">
        <f>I49*(POWER(I49/I44,1/5))</f>
        <v>120.52545155808367</v>
      </c>
      <c r="J50">
        <f t="shared" si="24"/>
        <v>213.44177080059131</v>
      </c>
      <c r="K50">
        <f t="shared" si="25"/>
        <v>6955.847261140535</v>
      </c>
      <c r="L50">
        <f t="shared" si="26"/>
        <v>1199.8399500068815</v>
      </c>
      <c r="M50">
        <f>L50*1000000/'a1'!L39</f>
        <v>2277.1898575748137</v>
      </c>
      <c r="N50">
        <f>N49*POWER(N$48/N$43, 1/5)</f>
        <v>67.40422964571718</v>
      </c>
      <c r="O50">
        <f>O49*(POWER(O49/O44,1/5))</f>
        <v>112.64411270223862</v>
      </c>
      <c r="P50">
        <f>N50/O50*100</f>
        <v>59.838217931453094</v>
      </c>
      <c r="Q50">
        <f>Q49+P50</f>
        <v>1219.8258890222305</v>
      </c>
      <c r="R50">
        <f>(R49*0.8)+P50</f>
        <v>291.75038379017747</v>
      </c>
      <c r="S50">
        <f>R50*1000000/'a1'!R39</f>
        <v>2008.4840442945185</v>
      </c>
      <c r="T50">
        <f>T49*POWER(T$48/T$43, 1/5)</f>
        <v>549.17332628132715</v>
      </c>
      <c r="U50">
        <f>U49*(POWER(U49/U44,1/5))</f>
        <v>105.99973000160369</v>
      </c>
      <c r="V50">
        <f t="shared" si="30"/>
        <v>518.08936331537689</v>
      </c>
      <c r="W50">
        <f t="shared" si="31"/>
        <v>14092.743238971496</v>
      </c>
      <c r="X50">
        <f t="shared" si="32"/>
        <v>2482.8497859542908</v>
      </c>
      <c r="Y50">
        <f>X50*1000000/'a1'!X39</f>
        <v>2627.8130953598152</v>
      </c>
      <c r="Z50">
        <f>Z49*POWER(Z$48/Z$43, 1/5)</f>
        <v>308.29521638128887</v>
      </c>
      <c r="AA50">
        <f>AA49*(POWER(AA49/AA44,1/5))</f>
        <v>114.49338236382825</v>
      </c>
      <c r="AB50">
        <f t="shared" si="33"/>
        <v>269.26902674742553</v>
      </c>
      <c r="AC50">
        <f t="shared" si="34"/>
        <v>9037.4852474297168</v>
      </c>
      <c r="AD50">
        <f t="shared" si="35"/>
        <v>1367.5703848852613</v>
      </c>
      <c r="AE50">
        <f>AE49*POWER(AE$45/AE$40, 1/5)</f>
        <v>2252.2484998597647</v>
      </c>
      <c r="AF50">
        <f>AF49*POWER(AF$48/AF$43, 1/5)</f>
        <v>8253.2804610681269</v>
      </c>
      <c r="AG50">
        <f>AG49*(POWER(AG49/AG44,1/5))</f>
        <v>109.25587903061869</v>
      </c>
      <c r="AH50">
        <f t="shared" si="36"/>
        <v>7554.0836193859786</v>
      </c>
      <c r="AI50">
        <f t="shared" si="37"/>
        <v>177528.68110323692</v>
      </c>
      <c r="AJ50">
        <f t="shared" si="38"/>
        <v>37421.345158614226</v>
      </c>
      <c r="AK50">
        <f>AJ50*1000000/'a1'!AJ39</f>
        <v>4628.6232528396895</v>
      </c>
      <c r="AL50">
        <f>AL49*POWER(AL$48/AL$43, 1/5)</f>
        <v>13637.407399599406</v>
      </c>
      <c r="AM50">
        <f>AM49*(POWER(AM49/AM44,1/5))</f>
        <v>110.38665662354629</v>
      </c>
      <c r="AN50">
        <f t="shared" si="39"/>
        <v>12354.21727293301</v>
      </c>
      <c r="AO50">
        <f t="shared" si="40"/>
        <v>318160.20992888184</v>
      </c>
      <c r="AP50">
        <f t="shared" si="41"/>
        <v>64082.050826738574</v>
      </c>
      <c r="AQ50">
        <f>AP50*1000000/'a1'!AP39</f>
        <v>4778.833935222814</v>
      </c>
      <c r="AR50">
        <f>AR49*POWER(AR$48/AR$43, 1/5)</f>
        <v>720.69644125963168</v>
      </c>
      <c r="AS50">
        <f>AS49*(POWER(AS49/AS44,1/5))</f>
        <v>106.80699429923801</v>
      </c>
      <c r="AT50">
        <f t="shared" si="42"/>
        <v>674.76521176176686</v>
      </c>
      <c r="AU50">
        <f t="shared" si="43"/>
        <v>16574.865444560652</v>
      </c>
      <c r="AV50">
        <f t="shared" si="44"/>
        <v>3115.4883743517257</v>
      </c>
      <c r="AW50">
        <f>AV50*1000000/'a1'!AV39</f>
        <v>2491.5814338316718</v>
      </c>
      <c r="AX50">
        <f>AX49*POWER(AX$48/AX$43, 1/5)</f>
        <v>666.10351043216542</v>
      </c>
      <c r="AY50">
        <f>AY49*(POWER(AY49/AY44,1/5))</f>
        <v>138.92766451997139</v>
      </c>
      <c r="AZ50">
        <f t="shared" si="45"/>
        <v>479.46066950287678</v>
      </c>
      <c r="BA50">
        <f t="shared" si="46"/>
        <v>14109.392741149695</v>
      </c>
      <c r="BB50">
        <f t="shared" si="47"/>
        <v>2426.6162135520049</v>
      </c>
      <c r="BC50">
        <f>BB50*1000000/'a1'!BB39</f>
        <v>2231.9397341226268</v>
      </c>
      <c r="BD50">
        <f>BD49*POWER(BD$48/BD$43, 1/5)</f>
        <v>3041.6773829029735</v>
      </c>
      <c r="BE50">
        <f>BE49*(POWER(BE49/BE44,1/5))</f>
        <v>110.18248262130905</v>
      </c>
      <c r="BF50">
        <f t="shared" si="48"/>
        <v>2760.5816374251126</v>
      </c>
      <c r="BG50">
        <f t="shared" si="49"/>
        <v>66737.98945244911</v>
      </c>
      <c r="BH50">
        <f t="shared" si="50"/>
        <v>13312.045683181303</v>
      </c>
      <c r="BI50">
        <f>BH50*1000000/'a1'!BH39</f>
        <v>3423.3940251233116</v>
      </c>
      <c r="BJ50">
        <f>BJ49*POWER(BJ$48/BJ$43, 1/5)</f>
        <v>3310.7060639270476</v>
      </c>
      <c r="BK50">
        <f>BK49*(POWER(BK49/BK44,1/5))</f>
        <v>107.25761643892655</v>
      </c>
      <c r="BL50">
        <f t="shared" si="51"/>
        <v>3086.6862175817541</v>
      </c>
      <c r="BM50">
        <f t="shared" si="52"/>
        <v>57306.386128627644</v>
      </c>
      <c r="BN50">
        <f t="shared" si="53"/>
        <v>13762.987978977297</v>
      </c>
      <c r="BO50">
        <f>BN50*1000000/'a1'!BN39</f>
        <v>3029.7747180075494</v>
      </c>
    </row>
    <row r="51" spans="1:67">
      <c r="B51" t="s">
        <v>352</v>
      </c>
      <c r="N51" t="s">
        <v>352</v>
      </c>
      <c r="Z51" t="s">
        <v>352</v>
      </c>
      <c r="AL51" t="s">
        <v>352</v>
      </c>
      <c r="AX51" t="s">
        <v>352</v>
      </c>
      <c r="BJ51" t="s">
        <v>352</v>
      </c>
    </row>
    <row r="52" spans="1:67">
      <c r="A52" t="s">
        <v>927</v>
      </c>
      <c r="B52">
        <f t="shared" ref="B52:BM52" si="65">(POWER(B50/B19, 1/31)-1)*100</f>
        <v>6.3812091411322047</v>
      </c>
      <c r="C52">
        <f t="shared" si="65"/>
        <v>2.7488560473590606</v>
      </c>
      <c r="D52">
        <f t="shared" si="65"/>
        <v>3.535176189308542</v>
      </c>
      <c r="E52">
        <f t="shared" si="65"/>
        <v>7.3630189860696138</v>
      </c>
      <c r="F52">
        <f t="shared" si="65"/>
        <v>4.5003077984071993</v>
      </c>
      <c r="G52">
        <f t="shared" si="65"/>
        <v>3.3718557056491516</v>
      </c>
      <c r="H52">
        <f t="shared" si="65"/>
        <v>6.3635266416066427</v>
      </c>
      <c r="I52">
        <f t="shared" si="65"/>
        <v>3.8638005377730877</v>
      </c>
      <c r="J52">
        <f t="shared" si="65"/>
        <v>2.4067346764616637</v>
      </c>
      <c r="K52">
        <f t="shared" si="65"/>
        <v>7.8170933444168256</v>
      </c>
      <c r="L52">
        <f t="shared" si="65"/>
        <v>4.1506109237799071</v>
      </c>
      <c r="M52">
        <f t="shared" si="65"/>
        <v>4.4463266016328662</v>
      </c>
      <c r="N52">
        <f t="shared" si="65"/>
        <v>7.5792917952590022</v>
      </c>
      <c r="O52">
        <f t="shared" si="65"/>
        <v>2.9225849395000614</v>
      </c>
      <c r="P52">
        <f t="shared" si="65"/>
        <v>4.5244752242632247</v>
      </c>
      <c r="Q52">
        <f t="shared" si="65"/>
        <v>8.3878211461987604</v>
      </c>
      <c r="R52">
        <f t="shared" si="65"/>
        <v>6.0070767202136777</v>
      </c>
      <c r="S52">
        <f t="shared" si="65"/>
        <v>5.455010732007648</v>
      </c>
      <c r="T52">
        <f t="shared" si="65"/>
        <v>5.96997700356936</v>
      </c>
      <c r="U52">
        <f t="shared" si="65"/>
        <v>2.9346550853622144</v>
      </c>
      <c r="V52">
        <f t="shared" si="65"/>
        <v>2.9487852421422156</v>
      </c>
      <c r="W52">
        <f t="shared" si="65"/>
        <v>6.6103281898054256</v>
      </c>
      <c r="X52">
        <f t="shared" si="65"/>
        <v>3.3707968286221135</v>
      </c>
      <c r="Y52">
        <f t="shared" si="65"/>
        <v>3.0376813705260686</v>
      </c>
      <c r="Z52">
        <f t="shared" si="65"/>
        <v>7.0784556184908975</v>
      </c>
      <c r="AA52">
        <f t="shared" si="65"/>
        <v>3.0283180360120676</v>
      </c>
      <c r="AB52">
        <f t="shared" si="65"/>
        <v>3.9310916257636608</v>
      </c>
      <c r="AC52">
        <f t="shared" si="65"/>
        <v>3.9194576427091565</v>
      </c>
      <c r="AD52">
        <f t="shared" si="65"/>
        <v>1.71959428433619</v>
      </c>
      <c r="AE52">
        <f t="shared" si="65"/>
        <v>2.2175073386874633</v>
      </c>
      <c r="AF52">
        <f t="shared" si="65"/>
        <v>7.7245455194507207</v>
      </c>
      <c r="AG52">
        <f t="shared" si="65"/>
        <v>2.7876011393745515</v>
      </c>
      <c r="AH52">
        <f t="shared" si="65"/>
        <v>4.8030543814150395</v>
      </c>
      <c r="AI52">
        <f t="shared" si="65"/>
        <v>8.5664658267258673</v>
      </c>
      <c r="AJ52">
        <f t="shared" si="65"/>
        <v>5.761930542098459</v>
      </c>
      <c r="AK52">
        <f t="shared" si="65"/>
        <v>5.0447036844385451</v>
      </c>
      <c r="AL52">
        <f t="shared" si="65"/>
        <v>7.015094465771643</v>
      </c>
      <c r="AM52">
        <f t="shared" si="65"/>
        <v>2.7519555436640086</v>
      </c>
      <c r="AN52">
        <f t="shared" si="65"/>
        <v>4.1489613502256439</v>
      </c>
      <c r="AO52">
        <f t="shared" si="65"/>
        <v>8.6611565637138455</v>
      </c>
      <c r="AP52">
        <f t="shared" si="65"/>
        <v>5.5436318524320072</v>
      </c>
      <c r="AQ52">
        <f t="shared" si="65"/>
        <v>4.1239307312778584</v>
      </c>
      <c r="AR52">
        <f t="shared" si="65"/>
        <v>5.5265463344893684</v>
      </c>
      <c r="AS52">
        <f t="shared" si="65"/>
        <v>2.7097302813891888</v>
      </c>
      <c r="AT52">
        <f t="shared" si="65"/>
        <v>2.7425016552794723</v>
      </c>
      <c r="AU52">
        <f t="shared" si="65"/>
        <v>7.0884673133282616</v>
      </c>
      <c r="AV52">
        <f t="shared" si="65"/>
        <v>3.7224152076839268</v>
      </c>
      <c r="AW52">
        <f t="shared" si="65"/>
        <v>3.093495165305149</v>
      </c>
      <c r="AX52">
        <f t="shared" si="65"/>
        <v>6.8667669557232358</v>
      </c>
      <c r="AY52">
        <f t="shared" si="65"/>
        <v>3.4038400270323121</v>
      </c>
      <c r="AZ52">
        <f t="shared" si="65"/>
        <v>3.3489345538672666</v>
      </c>
      <c r="BA52">
        <f t="shared" si="65"/>
        <v>7.5336975307431109</v>
      </c>
      <c r="BB52">
        <f t="shared" si="65"/>
        <v>4.1304108564452546</v>
      </c>
      <c r="BC52">
        <f t="shared" si="65"/>
        <v>3.7677081817498737</v>
      </c>
      <c r="BD52">
        <f t="shared" si="65"/>
        <v>6.2018318338842082</v>
      </c>
      <c r="BE52">
        <f t="shared" si="65"/>
        <v>2.7981660116664919</v>
      </c>
      <c r="BF52">
        <f t="shared" si="65"/>
        <v>3.3110180407609935</v>
      </c>
      <c r="BG52">
        <f t="shared" si="65"/>
        <v>7.4046070687360022</v>
      </c>
      <c r="BH52">
        <f t="shared" si="65"/>
        <v>4.4727772508234009</v>
      </c>
      <c r="BI52">
        <f t="shared" si="65"/>
        <v>2.7051147002629783</v>
      </c>
      <c r="BJ52">
        <f t="shared" si="65"/>
        <v>8.4735462089670968</v>
      </c>
      <c r="BK52">
        <f t="shared" si="65"/>
        <v>2.8075588938472951</v>
      </c>
      <c r="BL52">
        <f t="shared" si="65"/>
        <v>5.5112555692234055</v>
      </c>
      <c r="BM52">
        <f t="shared" si="65"/>
        <v>9.0116960192870632</v>
      </c>
      <c r="BN52">
        <f t="shared" ref="BN52:BO52" si="66">(POWER(BN50/BN19, 1/31)-1)*100</f>
        <v>6.4647997434365889</v>
      </c>
      <c r="BO52">
        <f t="shared" si="66"/>
        <v>4.8478296573665425</v>
      </c>
    </row>
    <row r="53" spans="1:67">
      <c r="B53" t="s">
        <v>663</v>
      </c>
    </row>
    <row r="54" spans="1:67">
      <c r="B54" t="s">
        <v>557</v>
      </c>
      <c r="N54" t="s">
        <v>301</v>
      </c>
      <c r="Z54" t="s">
        <v>301</v>
      </c>
      <c r="AL54" t="s">
        <v>301</v>
      </c>
      <c r="AX54" t="s">
        <v>301</v>
      </c>
      <c r="BJ54" t="s">
        <v>301</v>
      </c>
    </row>
    <row r="55" spans="1:67">
      <c r="B55" t="s">
        <v>675</v>
      </c>
    </row>
    <row r="56" spans="1:67">
      <c r="B56" t="s">
        <v>935</v>
      </c>
    </row>
    <row r="57" spans="1:67">
      <c r="B57" t="s">
        <v>539</v>
      </c>
    </row>
    <row r="58" spans="1:67">
      <c r="B58" t="s">
        <v>384</v>
      </c>
    </row>
    <row r="59" spans="1:67">
      <c r="B59" t="s">
        <v>934</v>
      </c>
    </row>
    <row r="61" spans="1:67">
      <c r="B61" t="s">
        <v>929</v>
      </c>
    </row>
    <row r="62" spans="1:67">
      <c r="C62" t="s">
        <v>272</v>
      </c>
      <c r="D62" t="s">
        <v>840</v>
      </c>
      <c r="E62" t="s">
        <v>292</v>
      </c>
      <c r="F62" t="s">
        <v>293</v>
      </c>
      <c r="G62" t="s">
        <v>294</v>
      </c>
      <c r="H62" t="s">
        <v>295</v>
      </c>
      <c r="I62" t="s">
        <v>296</v>
      </c>
      <c r="J62" t="s">
        <v>297</v>
      </c>
      <c r="K62" t="s">
        <v>298</v>
      </c>
      <c r="L62" t="s">
        <v>299</v>
      </c>
      <c r="M62" t="s">
        <v>300</v>
      </c>
    </row>
    <row r="63" spans="1:67">
      <c r="B63">
        <v>2007</v>
      </c>
      <c r="C63">
        <v>100</v>
      </c>
      <c r="D63">
        <v>100</v>
      </c>
      <c r="E63">
        <v>100</v>
      </c>
      <c r="F63">
        <v>100</v>
      </c>
      <c r="G63">
        <v>100</v>
      </c>
      <c r="H63">
        <v>100</v>
      </c>
      <c r="I63">
        <v>100</v>
      </c>
      <c r="J63">
        <v>100</v>
      </c>
      <c r="K63">
        <v>100</v>
      </c>
      <c r="L63">
        <v>100</v>
      </c>
      <c r="M63">
        <v>100</v>
      </c>
    </row>
    <row r="64" spans="1:67">
      <c r="B64">
        <v>2008</v>
      </c>
      <c r="C64">
        <v>104</v>
      </c>
      <c r="D64">
        <v>106.9</v>
      </c>
      <c r="E64">
        <v>102.1</v>
      </c>
      <c r="F64">
        <v>102</v>
      </c>
      <c r="G64">
        <v>101.1</v>
      </c>
      <c r="H64">
        <v>101.1</v>
      </c>
      <c r="I64">
        <v>101.2</v>
      </c>
      <c r="J64">
        <v>101.3</v>
      </c>
      <c r="K64">
        <v>123.4</v>
      </c>
      <c r="L64">
        <v>112.1</v>
      </c>
      <c r="M64">
        <v>102.3</v>
      </c>
    </row>
    <row r="65" spans="2:13">
      <c r="B65">
        <v>2009</v>
      </c>
      <c r="C65">
        <v>101.7</v>
      </c>
      <c r="D65">
        <v>94.7</v>
      </c>
      <c r="E65">
        <v>105</v>
      </c>
      <c r="F65">
        <v>101</v>
      </c>
      <c r="G65">
        <v>103.4</v>
      </c>
      <c r="H65">
        <v>102.3</v>
      </c>
      <c r="I65">
        <v>103.2</v>
      </c>
      <c r="J65">
        <v>99.6</v>
      </c>
      <c r="K65">
        <v>115.9</v>
      </c>
      <c r="L65">
        <v>97.4</v>
      </c>
      <c r="M65">
        <v>100.7</v>
      </c>
    </row>
    <row r="66" spans="2:13">
      <c r="B66">
        <v>2010</v>
      </c>
      <c r="C66">
        <v>104.9</v>
      </c>
      <c r="D66">
        <v>102</v>
      </c>
      <c r="E66">
        <v>107.5</v>
      </c>
      <c r="F66">
        <v>103.1</v>
      </c>
      <c r="G66">
        <v>107</v>
      </c>
      <c r="H66">
        <v>104.3</v>
      </c>
      <c r="I66">
        <v>105.2</v>
      </c>
      <c r="J66">
        <v>101.8</v>
      </c>
      <c r="K66">
        <v>120.4</v>
      </c>
      <c r="L66">
        <v>103.7</v>
      </c>
      <c r="M66">
        <v>103.9</v>
      </c>
    </row>
    <row r="67" spans="2:13">
      <c r="B67">
        <v>2011</v>
      </c>
      <c r="C67">
        <v>108.2</v>
      </c>
      <c r="D67">
        <v>116.3</v>
      </c>
      <c r="E67">
        <v>109.8</v>
      </c>
      <c r="F67">
        <v>104.5</v>
      </c>
      <c r="G67">
        <v>111.3</v>
      </c>
      <c r="H67">
        <v>107.2</v>
      </c>
      <c r="I67">
        <v>108.2</v>
      </c>
      <c r="J67">
        <v>104.7</v>
      </c>
      <c r="K67">
        <v>129.9</v>
      </c>
      <c r="L67">
        <v>107.5</v>
      </c>
      <c r="M67">
        <v>105.6</v>
      </c>
    </row>
    <row r="69" spans="2:13">
      <c r="B69" t="s">
        <v>930</v>
      </c>
    </row>
    <row r="70" spans="2:13">
      <c r="B70" t="s">
        <v>928</v>
      </c>
      <c r="C70" t="s">
        <v>272</v>
      </c>
      <c r="D70" t="s">
        <v>840</v>
      </c>
      <c r="E70" t="s">
        <v>292</v>
      </c>
      <c r="F70" t="s">
        <v>293</v>
      </c>
      <c r="G70" t="s">
        <v>294</v>
      </c>
      <c r="H70" t="s">
        <v>295</v>
      </c>
      <c r="I70" t="s">
        <v>296</v>
      </c>
      <c r="J70" t="s">
        <v>297</v>
      </c>
      <c r="K70" t="s">
        <v>298</v>
      </c>
      <c r="L70" t="s">
        <v>299</v>
      </c>
      <c r="M70" t="s">
        <v>300</v>
      </c>
    </row>
    <row r="71" spans="2:13">
      <c r="B71">
        <v>1981</v>
      </c>
      <c r="C71">
        <v>55.7</v>
      </c>
      <c r="D71">
        <v>55</v>
      </c>
      <c r="E71">
        <v>50.5</v>
      </c>
      <c r="F71">
        <v>49.9</v>
      </c>
      <c r="G71">
        <v>52.4</v>
      </c>
      <c r="H71">
        <v>51.9</v>
      </c>
      <c r="I71">
        <v>52.1</v>
      </c>
      <c r="J71">
        <v>55.3</v>
      </c>
      <c r="K71">
        <v>63.2</v>
      </c>
      <c r="L71">
        <v>65.099999999999994</v>
      </c>
      <c r="M71">
        <v>53.1</v>
      </c>
    </row>
    <row r="72" spans="2:13">
      <c r="B72">
        <v>1982</v>
      </c>
      <c r="C72">
        <v>60.4</v>
      </c>
      <c r="D72">
        <v>59.3</v>
      </c>
      <c r="E72">
        <v>54.1</v>
      </c>
      <c r="F72">
        <v>55.4</v>
      </c>
      <c r="G72">
        <v>57.2</v>
      </c>
      <c r="H72">
        <v>57</v>
      </c>
      <c r="I72">
        <v>56.7</v>
      </c>
      <c r="J72">
        <v>58.6</v>
      </c>
      <c r="K72">
        <v>65.400000000000006</v>
      </c>
      <c r="L72">
        <v>71.599999999999994</v>
      </c>
      <c r="M72">
        <v>56.8</v>
      </c>
    </row>
    <row r="73" spans="2:13">
      <c r="B73">
        <v>1983</v>
      </c>
      <c r="C73">
        <v>63.7</v>
      </c>
      <c r="D73">
        <v>61.4</v>
      </c>
      <c r="E73">
        <v>58.1</v>
      </c>
      <c r="F73">
        <v>61</v>
      </c>
      <c r="G73">
        <v>61</v>
      </c>
      <c r="H73">
        <v>60.3</v>
      </c>
      <c r="I73">
        <v>60.5</v>
      </c>
      <c r="J73">
        <v>62.5</v>
      </c>
      <c r="K73">
        <v>67.599999999999994</v>
      </c>
      <c r="L73">
        <v>74.400000000000006</v>
      </c>
      <c r="M73">
        <v>59.5</v>
      </c>
    </row>
    <row r="74" spans="2:13">
      <c r="B74">
        <v>1984</v>
      </c>
      <c r="C74">
        <v>65.8</v>
      </c>
      <c r="D74">
        <v>63.6</v>
      </c>
      <c r="E74">
        <v>58.2</v>
      </c>
      <c r="F74">
        <v>63.4</v>
      </c>
      <c r="G74">
        <v>65.5</v>
      </c>
      <c r="H74">
        <v>63.1</v>
      </c>
      <c r="I74">
        <v>62.6</v>
      </c>
      <c r="J74">
        <v>65</v>
      </c>
      <c r="K74">
        <v>70.7</v>
      </c>
      <c r="L74">
        <v>76.2</v>
      </c>
      <c r="M74">
        <v>62</v>
      </c>
    </row>
    <row r="75" spans="2:13">
      <c r="B75">
        <v>1985</v>
      </c>
      <c r="C75">
        <v>67.8</v>
      </c>
      <c r="D75">
        <v>65.400000000000006</v>
      </c>
      <c r="E75">
        <v>60.8</v>
      </c>
      <c r="F75">
        <v>65.5</v>
      </c>
      <c r="G75">
        <v>67.5</v>
      </c>
      <c r="H75">
        <v>65.400000000000006</v>
      </c>
      <c r="I75">
        <v>65.8</v>
      </c>
      <c r="J75">
        <v>66.599999999999994</v>
      </c>
      <c r="K75">
        <v>72.5</v>
      </c>
      <c r="L75">
        <v>75.599999999999994</v>
      </c>
      <c r="M75">
        <v>62.2</v>
      </c>
    </row>
    <row r="76" spans="2:13">
      <c r="B76">
        <v>1986</v>
      </c>
      <c r="C76">
        <v>69.900000000000006</v>
      </c>
      <c r="D76">
        <v>71.2</v>
      </c>
      <c r="E76">
        <v>65.7</v>
      </c>
      <c r="F76">
        <v>69.400000000000006</v>
      </c>
      <c r="G76">
        <v>70.5</v>
      </c>
      <c r="H76">
        <v>70</v>
      </c>
      <c r="I76">
        <v>69.7</v>
      </c>
      <c r="J76">
        <v>69</v>
      </c>
      <c r="K76">
        <v>68</v>
      </c>
      <c r="L76">
        <v>67.099999999999994</v>
      </c>
      <c r="M76">
        <v>65.599999999999994</v>
      </c>
    </row>
    <row r="77" spans="2:13">
      <c r="B77">
        <v>1987</v>
      </c>
      <c r="C77">
        <v>73.099999999999994</v>
      </c>
      <c r="D77">
        <v>73.8</v>
      </c>
      <c r="E77">
        <v>69</v>
      </c>
      <c r="F77">
        <v>72.400000000000006</v>
      </c>
      <c r="G77">
        <v>74.099999999999994</v>
      </c>
      <c r="H77">
        <v>73.599999999999994</v>
      </c>
      <c r="I77">
        <v>73.5</v>
      </c>
      <c r="J77">
        <v>72</v>
      </c>
      <c r="K77">
        <v>69.3</v>
      </c>
      <c r="L77">
        <v>68.2</v>
      </c>
      <c r="M77">
        <v>68.3</v>
      </c>
    </row>
    <row r="78" spans="2:13">
      <c r="B78">
        <v>1988</v>
      </c>
      <c r="C78">
        <v>76.400000000000006</v>
      </c>
      <c r="D78">
        <v>75.8</v>
      </c>
      <c r="E78">
        <v>73.5</v>
      </c>
      <c r="F78">
        <v>75.8</v>
      </c>
      <c r="G78">
        <v>79.099999999999994</v>
      </c>
      <c r="H78">
        <v>77.2</v>
      </c>
      <c r="I78">
        <v>77.5</v>
      </c>
      <c r="J78">
        <v>78.2</v>
      </c>
      <c r="K78">
        <v>74.3</v>
      </c>
      <c r="L78">
        <v>67.2</v>
      </c>
      <c r="M78">
        <v>71.7</v>
      </c>
    </row>
    <row r="79" spans="2:13">
      <c r="B79">
        <v>1989</v>
      </c>
      <c r="C79">
        <v>79.8</v>
      </c>
      <c r="D79">
        <v>77.2</v>
      </c>
      <c r="E79">
        <v>77.099999999999994</v>
      </c>
      <c r="F79">
        <v>79</v>
      </c>
      <c r="G79">
        <v>82.8</v>
      </c>
      <c r="H79">
        <v>80.8</v>
      </c>
      <c r="I79">
        <v>81.5</v>
      </c>
      <c r="J79">
        <v>80.8</v>
      </c>
      <c r="K79">
        <v>76.900000000000006</v>
      </c>
      <c r="L79">
        <v>69.8</v>
      </c>
      <c r="M79">
        <v>75.599999999999994</v>
      </c>
    </row>
    <row r="80" spans="2:13">
      <c r="B80">
        <v>1990</v>
      </c>
      <c r="C80">
        <v>82.4</v>
      </c>
      <c r="D80">
        <v>79.099999999999994</v>
      </c>
      <c r="E80">
        <v>80.7</v>
      </c>
      <c r="F80">
        <v>82.6</v>
      </c>
      <c r="G80">
        <v>85.3</v>
      </c>
      <c r="H80">
        <v>83.2</v>
      </c>
      <c r="I80">
        <v>84.1</v>
      </c>
      <c r="J80">
        <v>81.7</v>
      </c>
      <c r="K80">
        <v>76.400000000000006</v>
      </c>
      <c r="L80">
        <v>74.2</v>
      </c>
      <c r="M80">
        <v>78.2</v>
      </c>
    </row>
    <row r="81" spans="2:13">
      <c r="B81">
        <v>1991</v>
      </c>
      <c r="C81">
        <v>84.8</v>
      </c>
      <c r="D81">
        <v>81.8</v>
      </c>
      <c r="E81">
        <v>84.1</v>
      </c>
      <c r="F81">
        <v>86.5</v>
      </c>
      <c r="G81">
        <v>86.5</v>
      </c>
      <c r="H81">
        <v>86.5</v>
      </c>
      <c r="I81">
        <v>87.6</v>
      </c>
      <c r="J81">
        <v>83.9</v>
      </c>
      <c r="K81">
        <v>76.099999999999994</v>
      </c>
      <c r="L81">
        <v>73.5</v>
      </c>
      <c r="M81">
        <v>80.599999999999994</v>
      </c>
    </row>
    <row r="82" spans="2:13">
      <c r="B82">
        <v>1992</v>
      </c>
      <c r="C82">
        <v>85.9</v>
      </c>
      <c r="D82">
        <v>82.7</v>
      </c>
      <c r="E82">
        <v>85.2</v>
      </c>
      <c r="F82">
        <v>87.5</v>
      </c>
      <c r="G82">
        <v>87.6</v>
      </c>
      <c r="H82">
        <v>87.9</v>
      </c>
      <c r="I82">
        <v>87.9</v>
      </c>
      <c r="J82">
        <v>84.5</v>
      </c>
      <c r="K82">
        <v>78.5</v>
      </c>
      <c r="L82">
        <v>74.900000000000006</v>
      </c>
      <c r="M82">
        <v>83.7</v>
      </c>
    </row>
    <row r="83" spans="2:13">
      <c r="B83">
        <v>1993</v>
      </c>
      <c r="C83">
        <v>87.2</v>
      </c>
      <c r="D83">
        <v>84</v>
      </c>
      <c r="E83">
        <v>88.7</v>
      </c>
      <c r="F83">
        <v>87.8</v>
      </c>
      <c r="G83">
        <v>89.1</v>
      </c>
      <c r="H83">
        <v>88.3</v>
      </c>
      <c r="I83">
        <v>89.2</v>
      </c>
      <c r="J83">
        <v>84.7</v>
      </c>
      <c r="K83">
        <v>79.599999999999994</v>
      </c>
      <c r="L83">
        <v>75.7</v>
      </c>
      <c r="M83">
        <v>86.4</v>
      </c>
    </row>
    <row r="84" spans="2:13">
      <c r="B84">
        <v>1994</v>
      </c>
      <c r="C84">
        <v>88.2</v>
      </c>
      <c r="D84">
        <v>84.6</v>
      </c>
      <c r="E84">
        <v>86.3</v>
      </c>
      <c r="F84">
        <v>89</v>
      </c>
      <c r="G84">
        <v>90.8</v>
      </c>
      <c r="H84">
        <v>88.9</v>
      </c>
      <c r="I84">
        <v>89.3</v>
      </c>
      <c r="J84">
        <v>86</v>
      </c>
      <c r="K84">
        <v>81.5</v>
      </c>
      <c r="L84">
        <v>77.3</v>
      </c>
      <c r="M84">
        <v>89.8</v>
      </c>
    </row>
    <row r="85" spans="2:13">
      <c r="B85">
        <v>1995</v>
      </c>
      <c r="C85">
        <v>90.2</v>
      </c>
      <c r="D85">
        <v>85.8</v>
      </c>
      <c r="E85">
        <v>85.6</v>
      </c>
      <c r="F85">
        <v>90.5</v>
      </c>
      <c r="G85">
        <v>94.2</v>
      </c>
      <c r="H85">
        <v>90.9</v>
      </c>
      <c r="I85">
        <v>91.3</v>
      </c>
      <c r="J85">
        <v>89.1</v>
      </c>
      <c r="K85">
        <v>87</v>
      </c>
      <c r="L85">
        <v>78.3</v>
      </c>
      <c r="M85">
        <v>92.2</v>
      </c>
    </row>
    <row r="86" spans="2:13">
      <c r="B86">
        <v>1996</v>
      </c>
      <c r="C86">
        <v>91.6</v>
      </c>
      <c r="D86">
        <v>88</v>
      </c>
      <c r="E86">
        <v>88.2</v>
      </c>
      <c r="F86">
        <v>90.9</v>
      </c>
      <c r="G86">
        <v>95</v>
      </c>
      <c r="H86">
        <v>91.7</v>
      </c>
      <c r="I86">
        <v>92.7</v>
      </c>
      <c r="J86">
        <v>91.2</v>
      </c>
      <c r="K86">
        <v>92.6</v>
      </c>
      <c r="L86">
        <v>82.3</v>
      </c>
      <c r="M86">
        <v>92.7</v>
      </c>
    </row>
    <row r="87" spans="2:13">
      <c r="B87">
        <v>1997</v>
      </c>
      <c r="C87">
        <v>92.7</v>
      </c>
      <c r="D87">
        <v>87.9</v>
      </c>
      <c r="E87">
        <v>87.1</v>
      </c>
      <c r="F87">
        <v>91</v>
      </c>
      <c r="G87">
        <v>95.1</v>
      </c>
      <c r="H87">
        <v>92.7</v>
      </c>
      <c r="I87">
        <v>94.3</v>
      </c>
      <c r="J87">
        <v>92</v>
      </c>
      <c r="K87">
        <v>89.8</v>
      </c>
      <c r="L87">
        <v>83.6</v>
      </c>
      <c r="M87">
        <v>94.4</v>
      </c>
    </row>
    <row r="88" spans="2:13">
      <c r="B88">
        <v>1998</v>
      </c>
      <c r="C88">
        <v>92.3</v>
      </c>
      <c r="D88">
        <v>88.5</v>
      </c>
      <c r="E88">
        <v>88.7</v>
      </c>
      <c r="F88">
        <v>92.2</v>
      </c>
      <c r="G88">
        <v>96</v>
      </c>
      <c r="H88">
        <v>93.6</v>
      </c>
      <c r="I88">
        <v>94.6</v>
      </c>
      <c r="J88">
        <v>91.9</v>
      </c>
      <c r="K88">
        <v>87.3</v>
      </c>
      <c r="L88">
        <v>79.7</v>
      </c>
      <c r="M88">
        <v>94.2</v>
      </c>
    </row>
    <row r="89" spans="2:13">
      <c r="B89">
        <v>1999</v>
      </c>
      <c r="C89">
        <v>93.9</v>
      </c>
      <c r="D89">
        <v>91.5</v>
      </c>
      <c r="E89">
        <v>90.2</v>
      </c>
      <c r="F89">
        <v>94.2</v>
      </c>
      <c r="G89">
        <v>97.6</v>
      </c>
      <c r="H89">
        <v>94.7</v>
      </c>
      <c r="I89">
        <v>95.2</v>
      </c>
      <c r="J89">
        <v>93.3</v>
      </c>
      <c r="K89">
        <v>90.7</v>
      </c>
      <c r="L89">
        <v>85.7</v>
      </c>
      <c r="M89">
        <v>95.4</v>
      </c>
    </row>
    <row r="90" spans="2:13">
      <c r="B90">
        <v>2000</v>
      </c>
      <c r="C90">
        <v>97.8</v>
      </c>
      <c r="D90">
        <v>99.4</v>
      </c>
      <c r="E90">
        <v>94.3</v>
      </c>
      <c r="F90">
        <v>97.7</v>
      </c>
      <c r="G90">
        <v>100.8</v>
      </c>
      <c r="H90">
        <v>96.8</v>
      </c>
      <c r="I90">
        <v>96.8</v>
      </c>
      <c r="J90">
        <v>95.4</v>
      </c>
      <c r="K90">
        <v>97.2</v>
      </c>
      <c r="L90">
        <v>99.9</v>
      </c>
      <c r="M90">
        <v>99.1</v>
      </c>
    </row>
    <row r="91" spans="2:13">
      <c r="B91">
        <v>2001</v>
      </c>
      <c r="C91">
        <v>98.9</v>
      </c>
      <c r="D91">
        <v>99.6</v>
      </c>
      <c r="E91">
        <v>97.1</v>
      </c>
      <c r="F91">
        <v>99.5</v>
      </c>
      <c r="G91">
        <v>102.2</v>
      </c>
      <c r="H91">
        <v>98.2</v>
      </c>
      <c r="I91">
        <v>97.9</v>
      </c>
      <c r="J91">
        <v>97.7</v>
      </c>
      <c r="K91">
        <v>96.1</v>
      </c>
      <c r="L91">
        <v>102.6</v>
      </c>
      <c r="M91">
        <v>100.1</v>
      </c>
    </row>
    <row r="92" spans="2:13">
      <c r="B92">
        <v>2002</v>
      </c>
      <c r="C92">
        <v>100</v>
      </c>
      <c r="D92">
        <v>100</v>
      </c>
      <c r="E92">
        <v>100</v>
      </c>
      <c r="F92">
        <v>100</v>
      </c>
      <c r="G92">
        <v>100</v>
      </c>
      <c r="H92">
        <v>100</v>
      </c>
      <c r="I92">
        <v>100</v>
      </c>
      <c r="J92">
        <v>100</v>
      </c>
      <c r="K92">
        <v>100</v>
      </c>
      <c r="L92">
        <v>100</v>
      </c>
      <c r="M92">
        <v>100</v>
      </c>
    </row>
    <row r="93" spans="2:13">
      <c r="B93">
        <v>2003</v>
      </c>
      <c r="C93">
        <v>103.3</v>
      </c>
      <c r="D93">
        <v>104</v>
      </c>
      <c r="E93">
        <v>100.5</v>
      </c>
      <c r="F93">
        <v>105.1</v>
      </c>
      <c r="G93">
        <v>102.8</v>
      </c>
      <c r="H93">
        <v>102.6</v>
      </c>
      <c r="I93">
        <v>101.8</v>
      </c>
      <c r="J93">
        <v>101.1</v>
      </c>
      <c r="K93">
        <v>102</v>
      </c>
      <c r="L93">
        <v>109.5</v>
      </c>
      <c r="M93">
        <v>103</v>
      </c>
    </row>
    <row r="94" spans="2:13">
      <c r="B94">
        <v>2004</v>
      </c>
      <c r="C94">
        <v>106.6</v>
      </c>
      <c r="D94">
        <v>112.8</v>
      </c>
      <c r="E94">
        <v>102.7</v>
      </c>
      <c r="F94">
        <v>107.7</v>
      </c>
      <c r="G94">
        <v>105.8</v>
      </c>
      <c r="H94">
        <v>104.7</v>
      </c>
      <c r="I94">
        <v>103.9</v>
      </c>
      <c r="J94">
        <v>105</v>
      </c>
      <c r="K94">
        <v>108.1</v>
      </c>
      <c r="L94">
        <v>116</v>
      </c>
      <c r="M94">
        <v>107.6</v>
      </c>
    </row>
    <row r="95" spans="2:13">
      <c r="B95">
        <v>2005</v>
      </c>
      <c r="C95">
        <v>110.1</v>
      </c>
      <c r="D95">
        <v>124.8</v>
      </c>
      <c r="E95">
        <v>104.5</v>
      </c>
      <c r="F95">
        <v>111.4</v>
      </c>
      <c r="G95">
        <v>109.2</v>
      </c>
      <c r="H95">
        <v>106.5</v>
      </c>
      <c r="I95">
        <v>105.3</v>
      </c>
      <c r="J95">
        <v>107.3</v>
      </c>
      <c r="K95">
        <v>113.1</v>
      </c>
      <c r="L95">
        <v>128.6</v>
      </c>
      <c r="M95">
        <v>110.5</v>
      </c>
    </row>
    <row r="96" spans="2:13">
      <c r="B96">
        <v>2006</v>
      </c>
      <c r="C96">
        <v>113</v>
      </c>
      <c r="D96">
        <v>143.80000000000001</v>
      </c>
      <c r="E96">
        <v>105.8</v>
      </c>
      <c r="F96">
        <v>112.3</v>
      </c>
      <c r="G96">
        <v>111.5</v>
      </c>
      <c r="H96">
        <v>108.6</v>
      </c>
      <c r="I96">
        <v>107.2</v>
      </c>
      <c r="J96">
        <v>112.4</v>
      </c>
      <c r="K96">
        <v>119.2</v>
      </c>
      <c r="L96">
        <v>132.1</v>
      </c>
      <c r="M96">
        <v>114.1</v>
      </c>
    </row>
    <row r="97" spans="2:13">
      <c r="B97">
        <v>2007</v>
      </c>
      <c r="C97">
        <v>116.7</v>
      </c>
      <c r="D97">
        <v>147.80000000000001</v>
      </c>
      <c r="E97">
        <v>109.5</v>
      </c>
      <c r="F97">
        <v>115.4</v>
      </c>
      <c r="G97">
        <v>115.4</v>
      </c>
      <c r="H97">
        <v>111.4</v>
      </c>
      <c r="I97">
        <v>109.5</v>
      </c>
      <c r="J97">
        <v>118.6</v>
      </c>
      <c r="K97">
        <v>128.4</v>
      </c>
      <c r="L97">
        <v>139</v>
      </c>
      <c r="M97">
        <v>116.8</v>
      </c>
    </row>
    <row r="98" spans="2:13">
      <c r="B98">
        <v>2008</v>
      </c>
      <c r="C98">
        <v>121.4</v>
      </c>
      <c r="D98">
        <v>156.19999999999999</v>
      </c>
      <c r="E98">
        <v>112.2</v>
      </c>
      <c r="F98">
        <v>117.5</v>
      </c>
      <c r="G98">
        <v>116.6</v>
      </c>
      <c r="H98">
        <v>113.2</v>
      </c>
      <c r="I98">
        <v>110.8</v>
      </c>
      <c r="J98">
        <v>120.4</v>
      </c>
      <c r="K98">
        <v>158.30000000000001</v>
      </c>
      <c r="L98">
        <v>155.5</v>
      </c>
      <c r="M98">
        <v>120.4</v>
      </c>
    </row>
    <row r="99" spans="2:13">
      <c r="B99">
        <v>2009</v>
      </c>
      <c r="C99">
        <v>119.1</v>
      </c>
      <c r="D99">
        <v>138.1</v>
      </c>
      <c r="E99">
        <v>114.1</v>
      </c>
      <c r="F99">
        <v>118.3</v>
      </c>
      <c r="G99">
        <v>118.9</v>
      </c>
      <c r="H99">
        <v>114.1</v>
      </c>
      <c r="I99">
        <v>113.4</v>
      </c>
      <c r="J99">
        <v>120.6</v>
      </c>
      <c r="K99">
        <v>145.30000000000001</v>
      </c>
      <c r="L99">
        <v>135.69999999999999</v>
      </c>
      <c r="M99">
        <v>118.3</v>
      </c>
    </row>
    <row r="100" spans="2:13">
      <c r="B100">
        <v>2010</v>
      </c>
      <c r="C100">
        <v>122.6</v>
      </c>
      <c r="D100">
        <v>148.19999999999999</v>
      </c>
      <c r="E100">
        <v>116.6</v>
      </c>
      <c r="F100">
        <v>121.4</v>
      </c>
      <c r="G100">
        <v>121.6</v>
      </c>
      <c r="H100">
        <v>116.6</v>
      </c>
      <c r="I100">
        <v>116</v>
      </c>
      <c r="J100">
        <v>124</v>
      </c>
      <c r="K100">
        <v>153.1</v>
      </c>
      <c r="L100">
        <v>143.80000000000001</v>
      </c>
      <c r="M100">
        <v>121.5</v>
      </c>
    </row>
    <row r="102" spans="2:13">
      <c r="B102" t="s">
        <v>931</v>
      </c>
    </row>
    <row r="103" spans="2:13">
      <c r="B103" t="s">
        <v>585</v>
      </c>
    </row>
    <row r="104" spans="2:13">
      <c r="B104" t="s">
        <v>558</v>
      </c>
      <c r="C104">
        <v>24.430707456978965</v>
      </c>
      <c r="D104">
        <v>26.648362720403021</v>
      </c>
      <c r="E104">
        <v>30.932000000000009</v>
      </c>
      <c r="F104">
        <v>24.465548387096771</v>
      </c>
      <c r="G104">
        <v>24.159230769230764</v>
      </c>
      <c r="H104">
        <v>24.089897698209711</v>
      </c>
      <c r="I104">
        <v>25.091131105398457</v>
      </c>
      <c r="J104">
        <v>26.293749999999999</v>
      </c>
      <c r="K104">
        <v>30.716771752837328</v>
      </c>
      <c r="L104">
        <v>33.481650246305414</v>
      </c>
      <c r="M104">
        <v>24.738922888616894</v>
      </c>
    </row>
    <row r="105" spans="2:13">
      <c r="B105" t="s">
        <v>559</v>
      </c>
      <c r="C105">
        <v>25.901606118546848</v>
      </c>
      <c r="D105">
        <v>28.067506297229222</v>
      </c>
      <c r="E105">
        <v>32.513750000000002</v>
      </c>
      <c r="F105">
        <v>25.809032258064512</v>
      </c>
      <c r="G105">
        <v>25.572051282051277</v>
      </c>
      <c r="H105">
        <v>25.376598465473137</v>
      </c>
      <c r="I105">
        <v>26.441645244215938</v>
      </c>
      <c r="J105">
        <v>27.596938775510207</v>
      </c>
      <c r="K105">
        <v>32.403530895334178</v>
      </c>
      <c r="L105">
        <v>35.304433497536941</v>
      </c>
      <c r="M105">
        <v>25.979314565483481</v>
      </c>
    </row>
    <row r="106" spans="2:13">
      <c r="B106" t="s">
        <v>560</v>
      </c>
      <c r="C106">
        <v>28.337782026768647</v>
      </c>
      <c r="D106">
        <v>30.432745591939554</v>
      </c>
      <c r="E106">
        <v>35.501500000000007</v>
      </c>
      <c r="F106">
        <v>27.859612903225806</v>
      </c>
      <c r="G106">
        <v>27.620641025641021</v>
      </c>
      <c r="H106">
        <v>27.2351662404092</v>
      </c>
      <c r="I106">
        <v>28.360796915167089</v>
      </c>
      <c r="J106">
        <v>29.666709183673476</v>
      </c>
      <c r="K106">
        <v>34.622950819672134</v>
      </c>
      <c r="L106">
        <v>37.89470443349753</v>
      </c>
      <c r="M106">
        <v>27.90881272949817</v>
      </c>
    </row>
    <row r="107" spans="2:13">
      <c r="B107" t="s">
        <v>561</v>
      </c>
      <c r="C107">
        <v>32.497667304015302</v>
      </c>
      <c r="D107">
        <v>34.690176322418139</v>
      </c>
      <c r="E107">
        <v>39.807375000000008</v>
      </c>
      <c r="F107">
        <v>30.970838709677412</v>
      </c>
      <c r="G107">
        <v>31.082051282051282</v>
      </c>
      <c r="H107">
        <v>30.809335038363159</v>
      </c>
      <c r="I107">
        <v>31.772622107969141</v>
      </c>
      <c r="J107">
        <v>33.116326530612248</v>
      </c>
      <c r="K107">
        <v>38.973013871374533</v>
      </c>
      <c r="L107">
        <v>42.499630541871916</v>
      </c>
      <c r="M107">
        <v>31.561077111383113</v>
      </c>
    </row>
    <row r="108" spans="2:13">
      <c r="B108" t="s">
        <v>562</v>
      </c>
      <c r="C108">
        <v>35.853154875717017</v>
      </c>
      <c r="D108">
        <v>38.711083123425702</v>
      </c>
      <c r="E108">
        <v>44.289000000000009</v>
      </c>
      <c r="F108">
        <v>34.43561290322581</v>
      </c>
      <c r="G108">
        <v>34.826025641025637</v>
      </c>
      <c r="H108">
        <v>34.16905370843989</v>
      </c>
      <c r="I108">
        <v>35.113367609254489</v>
      </c>
      <c r="J108">
        <v>37.179209183673478</v>
      </c>
      <c r="K108">
        <v>43.589407313997491</v>
      </c>
      <c r="L108">
        <v>47.967980295566498</v>
      </c>
      <c r="M108">
        <v>35.282252141982866</v>
      </c>
    </row>
    <row r="109" spans="2:13">
      <c r="B109" t="s">
        <v>563</v>
      </c>
      <c r="C109">
        <v>39.139694072657754</v>
      </c>
      <c r="D109">
        <v>42.022418136020157</v>
      </c>
      <c r="E109">
        <v>48.419125000000015</v>
      </c>
      <c r="F109">
        <v>37.051870967741934</v>
      </c>
      <c r="G109">
        <v>37.439743589743593</v>
      </c>
      <c r="H109">
        <v>37.02838874680306</v>
      </c>
      <c r="I109">
        <v>37.814395886889457</v>
      </c>
      <c r="J109">
        <v>40.245535714285722</v>
      </c>
      <c r="K109">
        <v>47.584363177805812</v>
      </c>
      <c r="L109">
        <v>52.285098522167488</v>
      </c>
      <c r="M109">
        <v>38.245410036719704</v>
      </c>
    </row>
    <row r="110" spans="2:13">
      <c r="B110" t="s">
        <v>564</v>
      </c>
      <c r="C110">
        <v>41.805697896749528</v>
      </c>
      <c r="D110">
        <v>44.545340050377838</v>
      </c>
      <c r="E110">
        <v>52.022000000000013</v>
      </c>
      <c r="F110">
        <v>39.668129032258051</v>
      </c>
      <c r="G110">
        <v>39.841538461538462</v>
      </c>
      <c r="H110">
        <v>39.816240409207154</v>
      </c>
      <c r="I110">
        <v>40.44434447300771</v>
      </c>
      <c r="J110">
        <v>43.388520408163274</v>
      </c>
      <c r="K110">
        <v>51.312988650693569</v>
      </c>
      <c r="L110">
        <v>56.122536945812804</v>
      </c>
      <c r="M110">
        <v>40.588372093023253</v>
      </c>
    </row>
    <row r="111" spans="2:13">
      <c r="B111" t="s">
        <v>565</v>
      </c>
      <c r="C111">
        <v>44.5636328871893</v>
      </c>
      <c r="D111">
        <v>47.22594458438288</v>
      </c>
      <c r="E111">
        <v>55.537000000000013</v>
      </c>
      <c r="F111">
        <v>42.284387096774182</v>
      </c>
      <c r="G111">
        <v>42.737820512820512</v>
      </c>
      <c r="H111">
        <v>42.604092071611255</v>
      </c>
      <c r="I111">
        <v>43.074293059125957</v>
      </c>
      <c r="J111">
        <v>46.531505102040825</v>
      </c>
      <c r="K111">
        <v>55.219167717528386</v>
      </c>
      <c r="L111">
        <v>60.535591133004921</v>
      </c>
      <c r="M111">
        <v>43.069155446756426</v>
      </c>
    </row>
    <row r="112" spans="2:13">
      <c r="B112" t="s">
        <v>566</v>
      </c>
      <c r="C112">
        <v>48.815449330783942</v>
      </c>
      <c r="D112">
        <v>51.483375314861455</v>
      </c>
      <c r="E112">
        <v>60.282250000000005</v>
      </c>
      <c r="F112">
        <v>45.749161290322576</v>
      </c>
      <c r="G112">
        <v>45.987307692307695</v>
      </c>
      <c r="H112">
        <v>46.24974424552429</v>
      </c>
      <c r="I112">
        <v>46.628277634961428</v>
      </c>
      <c r="J112">
        <v>50.287755102040812</v>
      </c>
      <c r="K112">
        <v>59.835561160151343</v>
      </c>
      <c r="L112">
        <v>65.332389162561569</v>
      </c>
      <c r="M112">
        <v>46.445777233782124</v>
      </c>
    </row>
    <row r="113" spans="2:13">
      <c r="B113" t="s">
        <v>567</v>
      </c>
      <c r="C113">
        <v>54.170439770554495</v>
      </c>
      <c r="D113">
        <v>56.292695214105791</v>
      </c>
      <c r="E113">
        <v>66.345624999999998</v>
      </c>
      <c r="F113">
        <v>49.638193548387093</v>
      </c>
      <c r="G113">
        <v>50.084487179487191</v>
      </c>
      <c r="H113">
        <v>50.252813299232727</v>
      </c>
      <c r="I113">
        <v>50.253341902313622</v>
      </c>
      <c r="J113">
        <v>54.427295918367342</v>
      </c>
      <c r="K113">
        <v>64.984615384615395</v>
      </c>
      <c r="L113">
        <v>70.800738916256151</v>
      </c>
      <c r="M113">
        <v>50.718237454100354</v>
      </c>
    </row>
    <row r="114" spans="2:13">
      <c r="B114" t="s">
        <v>568</v>
      </c>
      <c r="C114">
        <v>60.08629989212514</v>
      </c>
      <c r="D114">
        <v>62.571103526734916</v>
      </c>
      <c r="E114">
        <v>57.979334098737091</v>
      </c>
      <c r="F114">
        <v>54.835164835164832</v>
      </c>
      <c r="G114">
        <v>55.099894847528915</v>
      </c>
      <c r="H114">
        <v>55.98705501618123</v>
      </c>
      <c r="I114">
        <v>55.249204665959709</v>
      </c>
      <c r="J114">
        <v>60.108695652173907</v>
      </c>
      <c r="K114">
        <v>70.378619153674833</v>
      </c>
      <c r="L114">
        <v>77.870813397129197</v>
      </c>
      <c r="M114">
        <v>56.25</v>
      </c>
    </row>
    <row r="115" spans="2:13">
      <c r="B115" t="s">
        <v>569</v>
      </c>
      <c r="C115">
        <v>65.156418554476801</v>
      </c>
      <c r="D115">
        <v>67.463026166097833</v>
      </c>
      <c r="E115">
        <v>62.112514351320328</v>
      </c>
      <c r="F115">
        <v>60.879120879120876</v>
      </c>
      <c r="G115">
        <v>60.147213459516301</v>
      </c>
      <c r="H115">
        <v>61.488673139158578</v>
      </c>
      <c r="I115">
        <v>60.127253446447511</v>
      </c>
      <c r="J115">
        <v>63.695652173913039</v>
      </c>
      <c r="K115">
        <v>72.828507795100222</v>
      </c>
      <c r="L115">
        <v>85.645933014354071</v>
      </c>
      <c r="M115">
        <v>60.169491525423723</v>
      </c>
    </row>
    <row r="116" spans="2:13">
      <c r="B116" t="s">
        <v>570</v>
      </c>
      <c r="C116">
        <v>68.716289104638619</v>
      </c>
      <c r="D116">
        <v>69.852104664391348</v>
      </c>
      <c r="E116">
        <v>66.704936854190592</v>
      </c>
      <c r="F116">
        <v>67.032967032967022</v>
      </c>
      <c r="G116">
        <v>64.143007360672982</v>
      </c>
      <c r="H116">
        <v>65.048543689320383</v>
      </c>
      <c r="I116">
        <v>64.156945917285256</v>
      </c>
      <c r="J116">
        <v>67.934782608695656</v>
      </c>
      <c r="K116">
        <v>75.278396436525611</v>
      </c>
      <c r="L116">
        <v>88.995215311004799</v>
      </c>
      <c r="M116">
        <v>63.029661016949149</v>
      </c>
    </row>
    <row r="117" spans="2:13">
      <c r="B117" t="s">
        <v>571</v>
      </c>
      <c r="C117">
        <v>70.981661272923404</v>
      </c>
      <c r="D117">
        <v>72.354948805460751</v>
      </c>
      <c r="E117">
        <v>66.819747416762354</v>
      </c>
      <c r="F117">
        <v>69.670329670329664</v>
      </c>
      <c r="G117">
        <v>68.874868559411155</v>
      </c>
      <c r="H117">
        <v>68.069039913700095</v>
      </c>
      <c r="I117">
        <v>66.383881230116643</v>
      </c>
      <c r="J117">
        <v>70.652173913043484</v>
      </c>
      <c r="K117">
        <v>78.730512249443208</v>
      </c>
      <c r="L117">
        <v>91.148325358851693</v>
      </c>
      <c r="M117">
        <v>65.677966101694906</v>
      </c>
    </row>
    <row r="118" spans="2:13">
      <c r="B118" t="s">
        <v>572</v>
      </c>
      <c r="C118">
        <v>73.139158576051784</v>
      </c>
      <c r="D118">
        <v>74.402730375426614</v>
      </c>
      <c r="E118">
        <v>69.804822043628008</v>
      </c>
      <c r="F118">
        <v>71.978021978021971</v>
      </c>
      <c r="G118">
        <v>70.977917981072551</v>
      </c>
      <c r="H118">
        <v>70.550161812297745</v>
      </c>
      <c r="I118">
        <v>69.777306468716858</v>
      </c>
      <c r="J118">
        <v>72.391304347826079</v>
      </c>
      <c r="K118">
        <v>80.734966592427611</v>
      </c>
      <c r="L118">
        <v>90.430622009569376</v>
      </c>
      <c r="M118">
        <v>65.889830508474574</v>
      </c>
    </row>
    <row r="119" spans="2:13">
      <c r="B119" t="s">
        <v>573</v>
      </c>
      <c r="C119">
        <v>75.404530744336569</v>
      </c>
      <c r="D119">
        <v>81.001137656427758</v>
      </c>
      <c r="E119">
        <v>75.4305396096441</v>
      </c>
      <c r="F119">
        <v>76.263736263736277</v>
      </c>
      <c r="G119">
        <v>74.13249211356468</v>
      </c>
      <c r="H119">
        <v>75.512405609492987</v>
      </c>
      <c r="I119">
        <v>73.913043478260875</v>
      </c>
      <c r="J119">
        <v>75</v>
      </c>
      <c r="K119">
        <v>75.723830734966597</v>
      </c>
      <c r="L119">
        <v>80.263157894736835</v>
      </c>
      <c r="M119">
        <v>69.491525423728802</v>
      </c>
    </row>
    <row r="120" spans="2:13">
      <c r="B120" t="s">
        <v>574</v>
      </c>
      <c r="C120">
        <v>78.856526429341955</v>
      </c>
      <c r="D120">
        <v>83.959044368600672</v>
      </c>
      <c r="E120">
        <v>79.219288174512059</v>
      </c>
      <c r="F120">
        <v>79.560439560439562</v>
      </c>
      <c r="G120">
        <v>77.917981072555207</v>
      </c>
      <c r="H120">
        <v>79.395900755124046</v>
      </c>
      <c r="I120">
        <v>77.942735949098619</v>
      </c>
      <c r="J120">
        <v>78.260869565217391</v>
      </c>
      <c r="K120">
        <v>77.171492204899778</v>
      </c>
      <c r="L120">
        <v>81.578947368421069</v>
      </c>
      <c r="M120">
        <v>72.351694915254228</v>
      </c>
    </row>
    <row r="121" spans="2:13">
      <c r="B121" t="s">
        <v>575</v>
      </c>
      <c r="C121">
        <v>82.416396979503787</v>
      </c>
      <c r="D121">
        <v>86.234357224118313</v>
      </c>
      <c r="E121">
        <v>84.385763490241104</v>
      </c>
      <c r="F121">
        <v>83.296703296703285</v>
      </c>
      <c r="G121">
        <v>83.175604626708719</v>
      </c>
      <c r="H121">
        <v>83.279395900755134</v>
      </c>
      <c r="I121">
        <v>82.184517497348892</v>
      </c>
      <c r="J121">
        <v>85</v>
      </c>
      <c r="K121">
        <v>82.739420935412028</v>
      </c>
      <c r="L121">
        <v>80.382775119617236</v>
      </c>
      <c r="M121">
        <v>75.953389830508485</v>
      </c>
    </row>
    <row r="122" spans="2:13">
      <c r="B122" t="s">
        <v>576</v>
      </c>
      <c r="C122">
        <v>86.08414239482201</v>
      </c>
      <c r="D122">
        <v>87.827076222980665</v>
      </c>
      <c r="E122">
        <v>88.518943742824348</v>
      </c>
      <c r="F122">
        <v>86.813186813186817</v>
      </c>
      <c r="G122">
        <v>87.066246056782333</v>
      </c>
      <c r="H122">
        <v>87.162891046386179</v>
      </c>
      <c r="I122">
        <v>86.426299045599151</v>
      </c>
      <c r="J122">
        <v>87.826086956521735</v>
      </c>
      <c r="K122">
        <v>85.634743875278403</v>
      </c>
      <c r="L122">
        <v>83.492822966507177</v>
      </c>
      <c r="M122">
        <v>80.084745762711847</v>
      </c>
    </row>
    <row r="123" spans="2:13">
      <c r="B123" t="s">
        <v>577</v>
      </c>
      <c r="C123">
        <v>88.8888888888889</v>
      </c>
      <c r="D123">
        <v>89.988623435722403</v>
      </c>
      <c r="E123">
        <v>92.652123995407592</v>
      </c>
      <c r="F123">
        <v>90.769230769230759</v>
      </c>
      <c r="G123">
        <v>89.695057833859096</v>
      </c>
      <c r="H123">
        <v>89.751887810140246</v>
      </c>
      <c r="I123">
        <v>89.183457051961824</v>
      </c>
      <c r="J123">
        <v>88.804347826086953</v>
      </c>
      <c r="K123">
        <v>85.077951002227181</v>
      </c>
      <c r="L123">
        <v>88.755980861244026</v>
      </c>
      <c r="M123">
        <v>82.83898305084746</v>
      </c>
    </row>
    <row r="124" spans="2:13">
      <c r="B124" t="s">
        <v>578</v>
      </c>
      <c r="C124">
        <v>91.477885652642925</v>
      </c>
      <c r="D124">
        <v>93.060295790671205</v>
      </c>
      <c r="E124">
        <v>96.555683122847299</v>
      </c>
      <c r="F124">
        <v>95.054945054945051</v>
      </c>
      <c r="G124">
        <v>90.956887486855948</v>
      </c>
      <c r="H124">
        <v>93.311758360302051</v>
      </c>
      <c r="I124">
        <v>92.895015906680797</v>
      </c>
      <c r="J124">
        <v>91.195652173913047</v>
      </c>
      <c r="K124">
        <v>84.74387527839643</v>
      </c>
      <c r="L124">
        <v>87.918660287081337</v>
      </c>
      <c r="M124">
        <v>85.381355932203377</v>
      </c>
    </row>
    <row r="125" spans="2:13">
      <c r="B125" t="s">
        <v>579</v>
      </c>
      <c r="C125">
        <v>92.664509169363541</v>
      </c>
      <c r="D125">
        <v>94.084186575654144</v>
      </c>
      <c r="E125">
        <v>97.818599311136637</v>
      </c>
      <c r="F125">
        <v>96.15384615384616</v>
      </c>
      <c r="G125">
        <v>92.113564668769726</v>
      </c>
      <c r="H125">
        <v>94.822006472491921</v>
      </c>
      <c r="I125">
        <v>93.213149522799583</v>
      </c>
      <c r="J125">
        <v>91.847826086956516</v>
      </c>
      <c r="K125">
        <v>87.41648106904232</v>
      </c>
      <c r="L125">
        <v>89.593301435406715</v>
      </c>
      <c r="M125">
        <v>88.665254237288138</v>
      </c>
    </row>
    <row r="126" spans="2:13">
      <c r="B126" t="s">
        <v>580</v>
      </c>
      <c r="C126">
        <v>94.066882416396979</v>
      </c>
      <c r="D126">
        <v>95.563139931740608</v>
      </c>
      <c r="E126">
        <v>101.83696900114812</v>
      </c>
      <c r="F126">
        <v>96.483516483516482</v>
      </c>
      <c r="G126">
        <v>93.690851735015769</v>
      </c>
      <c r="H126">
        <v>95.25350593311758</v>
      </c>
      <c r="I126">
        <v>94.591728525980926</v>
      </c>
      <c r="J126">
        <v>92.065217391304358</v>
      </c>
      <c r="K126">
        <v>88.641425389755014</v>
      </c>
      <c r="L126">
        <v>90.550239234449776</v>
      </c>
      <c r="M126">
        <v>91.525423728813564</v>
      </c>
    </row>
    <row r="127" spans="2:13">
      <c r="B127" t="s">
        <v>581</v>
      </c>
      <c r="C127">
        <v>95.145631067961162</v>
      </c>
      <c r="D127">
        <v>96.245733788395896</v>
      </c>
      <c r="E127">
        <v>99.081515499425947</v>
      </c>
      <c r="F127">
        <v>97.802197802197796</v>
      </c>
      <c r="G127">
        <v>95.478443743427974</v>
      </c>
      <c r="H127">
        <v>95.900755124056104</v>
      </c>
      <c r="I127">
        <v>94.697773064687169</v>
      </c>
      <c r="J127">
        <v>93.478260869565219</v>
      </c>
      <c r="K127">
        <v>90.757238307349667</v>
      </c>
      <c r="L127">
        <v>92.464114832535898</v>
      </c>
      <c r="M127">
        <v>95.127118644067792</v>
      </c>
    </row>
    <row r="128" spans="2:13">
      <c r="B128" t="s">
        <v>582</v>
      </c>
      <c r="C128">
        <v>97.303128371089528</v>
      </c>
      <c r="D128">
        <v>97.610921501706471</v>
      </c>
      <c r="E128">
        <v>98.277841561423656</v>
      </c>
      <c r="F128">
        <v>99.45054945054946</v>
      </c>
      <c r="G128">
        <v>99.053627760252368</v>
      </c>
      <c r="H128">
        <v>98.05825242718447</v>
      </c>
      <c r="I128">
        <v>96.818663838812299</v>
      </c>
      <c r="J128">
        <v>96.847826086956516</v>
      </c>
      <c r="K128">
        <v>96.881959910913139</v>
      </c>
      <c r="L128">
        <v>93.660287081339703</v>
      </c>
      <c r="M128">
        <v>97.669491525423723</v>
      </c>
    </row>
    <row r="129" spans="2:13">
      <c r="B129" t="s">
        <v>583</v>
      </c>
      <c r="C129">
        <v>98.813376483279399</v>
      </c>
      <c r="D129">
        <v>100.11376564277587</v>
      </c>
      <c r="E129">
        <v>101.26291618828932</v>
      </c>
      <c r="F129">
        <v>99.890109890109898</v>
      </c>
      <c r="G129">
        <v>99.894847528916927</v>
      </c>
      <c r="H129">
        <v>98.921251348435817</v>
      </c>
      <c r="I129">
        <v>98.303287380699899</v>
      </c>
      <c r="J129">
        <v>99.130434782608702</v>
      </c>
      <c r="K129">
        <v>103.11804008908685</v>
      </c>
      <c r="L129">
        <v>98.444976076555022</v>
      </c>
      <c r="M129">
        <v>98.199152542372886</v>
      </c>
    </row>
    <row r="130" spans="2:13">
      <c r="B130" t="s">
        <v>584</v>
      </c>
      <c r="C130">
        <v>100</v>
      </c>
      <c r="D130">
        <v>100</v>
      </c>
      <c r="E130">
        <v>100</v>
      </c>
      <c r="F130">
        <v>100</v>
      </c>
      <c r="G130">
        <v>100</v>
      </c>
      <c r="H130">
        <v>100</v>
      </c>
      <c r="I130">
        <v>100</v>
      </c>
      <c r="J130">
        <v>100</v>
      </c>
      <c r="K130">
        <v>100</v>
      </c>
      <c r="L130">
        <v>100</v>
      </c>
      <c r="M130">
        <v>100</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dimension ref="A1:W47"/>
  <sheetViews>
    <sheetView view="pageBreakPreview" zoomScaleSheetLayoutView="100" workbookViewId="0">
      <pane xSplit="1" ySplit="4" topLeftCell="B14" activePane="bottomRight" state="frozen"/>
      <selection activeCell="O54" sqref="O54"/>
      <selection pane="topRight" activeCell="O54" sqref="O54"/>
      <selection pane="bottomLeft" activeCell="O54" sqref="O54"/>
      <selection pane="bottomRight" activeCell="O54" sqref="O54"/>
    </sheetView>
  </sheetViews>
  <sheetFormatPr defaultRowHeight="12.75"/>
  <cols>
    <col min="1" max="1" width="8.875" style="1" customWidth="1"/>
    <col min="2" max="2" width="11.25" style="1" customWidth="1"/>
    <col min="3" max="4" width="9.875" style="1" customWidth="1"/>
    <col min="5" max="118" width="11.25" style="1" customWidth="1"/>
    <col min="119" max="16384" width="9" style="1"/>
  </cols>
  <sheetData>
    <row r="1" spans="1:23">
      <c r="B1" s="1" t="s">
        <v>182</v>
      </c>
    </row>
    <row r="3" spans="1:23">
      <c r="B3" s="1" t="s">
        <v>272</v>
      </c>
      <c r="D3" s="1" t="s">
        <v>291</v>
      </c>
      <c r="F3" s="1" t="s">
        <v>292</v>
      </c>
      <c r="H3" s="1" t="s">
        <v>293</v>
      </c>
      <c r="J3" s="1" t="s">
        <v>294</v>
      </c>
      <c r="L3" s="1" t="s">
        <v>295</v>
      </c>
      <c r="N3" s="1" t="s">
        <v>296</v>
      </c>
      <c r="P3" s="1" t="s">
        <v>297</v>
      </c>
      <c r="R3" s="1" t="s">
        <v>298</v>
      </c>
      <c r="T3" s="1" t="s">
        <v>299</v>
      </c>
      <c r="V3" s="1" t="s">
        <v>300</v>
      </c>
    </row>
    <row r="4" spans="1:23" s="3" customFormat="1" ht="60.75" customHeight="1">
      <c r="B4" s="3" t="s">
        <v>1000</v>
      </c>
      <c r="C4" s="3" t="s">
        <v>1001</v>
      </c>
      <c r="D4" s="3" t="s">
        <v>1000</v>
      </c>
      <c r="E4" s="3" t="s">
        <v>1001</v>
      </c>
      <c r="F4" s="3" t="s">
        <v>1000</v>
      </c>
      <c r="G4" s="3" t="s">
        <v>1001</v>
      </c>
      <c r="H4" s="3" t="s">
        <v>1000</v>
      </c>
      <c r="I4" s="3" t="s">
        <v>1001</v>
      </c>
      <c r="J4" s="3" t="s">
        <v>1000</v>
      </c>
      <c r="K4" s="3" t="s">
        <v>1001</v>
      </c>
      <c r="L4" s="3" t="s">
        <v>1000</v>
      </c>
      <c r="M4" s="3" t="s">
        <v>1001</v>
      </c>
      <c r="N4" s="3" t="s">
        <v>1000</v>
      </c>
      <c r="O4" s="3" t="s">
        <v>1001</v>
      </c>
      <c r="P4" s="3" t="s">
        <v>1000</v>
      </c>
      <c r="Q4" s="3" t="s">
        <v>1001</v>
      </c>
      <c r="R4" s="3" t="s">
        <v>1000</v>
      </c>
      <c r="S4" s="3" t="s">
        <v>1001</v>
      </c>
      <c r="T4" s="3" t="s">
        <v>1000</v>
      </c>
      <c r="U4" s="3" t="s">
        <v>1001</v>
      </c>
      <c r="V4" s="3" t="s">
        <v>1000</v>
      </c>
      <c r="W4" s="3" t="s">
        <v>1001</v>
      </c>
    </row>
    <row r="5" spans="1:23" ht="15.75" customHeight="1">
      <c r="A5" s="1">
        <v>1981</v>
      </c>
      <c r="B5" s="4">
        <v>32783</v>
      </c>
      <c r="C5" s="4">
        <f>B5*1000000/'a1'!F8</f>
        <v>1320.8344992317661</v>
      </c>
      <c r="D5" s="4">
        <v>317</v>
      </c>
      <c r="E5" s="4">
        <f>D5*1000000/'a1'!L8</f>
        <v>551.01494519400251</v>
      </c>
      <c r="F5" s="4">
        <v>65</v>
      </c>
      <c r="G5" s="4">
        <f>F5*1000000/'a1'!R8</f>
        <v>526.0985342085454</v>
      </c>
      <c r="H5" s="4">
        <v>800</v>
      </c>
      <c r="I5" s="4">
        <f>H5*1000000/'a1'!X8</f>
        <v>935.81370756523495</v>
      </c>
      <c r="J5" s="4">
        <v>415</v>
      </c>
      <c r="K5" s="4">
        <f>J5*1000000/'a1'!AD8</f>
        <v>587.45424226896057</v>
      </c>
      <c r="L5" s="4">
        <v>8565</v>
      </c>
      <c r="M5" s="4">
        <f>L5*1000000/'a1'!AJ8</f>
        <v>1308.1914165842015</v>
      </c>
      <c r="N5" s="4">
        <v>15129</v>
      </c>
      <c r="O5" s="4">
        <f>N5*1000000/'a1'!AP8</f>
        <v>1716.807647867988</v>
      </c>
      <c r="P5" s="4">
        <v>733</v>
      </c>
      <c r="Q5" s="4">
        <f>P5*1000000/'a1'!AV8</f>
        <v>707.83983313134627</v>
      </c>
      <c r="R5" s="4">
        <v>950</v>
      </c>
      <c r="S5" s="4">
        <f>R5*1000000/'a1'!BB8</f>
        <v>973.60106337732987</v>
      </c>
      <c r="T5" s="4">
        <v>3608</v>
      </c>
      <c r="U5" s="4">
        <f>T5*1000000/'a1'!BH8</f>
        <v>1574.7866530720562</v>
      </c>
      <c r="V5" s="4">
        <v>2174</v>
      </c>
      <c r="W5" s="4">
        <f>V5*1000000/'a1'!BN8</f>
        <v>769.13334168271092</v>
      </c>
    </row>
    <row r="6" spans="1:23" ht="15.75" customHeight="1">
      <c r="A6" s="1">
        <v>1982</v>
      </c>
      <c r="B6" s="4">
        <v>34091</v>
      </c>
      <c r="C6" s="4">
        <f>B6*1000000/'a1'!F9</f>
        <v>1357.2910269092472</v>
      </c>
      <c r="D6" s="4">
        <v>328</v>
      </c>
      <c r="E6" s="4">
        <f>D6*1000000/'a1'!L9</f>
        <v>571.63272597356195</v>
      </c>
      <c r="F6" s="4">
        <v>67</v>
      </c>
      <c r="G6" s="4">
        <f>F6*1000000/'a1'!R9</f>
        <v>542.12383079263361</v>
      </c>
      <c r="H6" s="4">
        <v>829</v>
      </c>
      <c r="I6" s="4">
        <f>H6*1000000/'a1'!X9</f>
        <v>965.03297875064902</v>
      </c>
      <c r="J6" s="4">
        <v>433</v>
      </c>
      <c r="K6" s="4">
        <f>J6*1000000/'a1'!AD9</f>
        <v>612.05133315523062</v>
      </c>
      <c r="L6" s="4">
        <v>8902</v>
      </c>
      <c r="M6" s="4">
        <f>L6*1000000/'a1'!AJ9</f>
        <v>1352.7578130425486</v>
      </c>
      <c r="N6" s="4">
        <v>15697</v>
      </c>
      <c r="O6" s="4">
        <f>N6*1000000/'a1'!AP9</f>
        <v>1759.6965479141481</v>
      </c>
      <c r="P6" s="4">
        <v>756</v>
      </c>
      <c r="Q6" s="4">
        <f>P6*1000000/'a1'!AV9</f>
        <v>723.28993593717712</v>
      </c>
      <c r="R6" s="4">
        <v>1001</v>
      </c>
      <c r="S6" s="4">
        <f>R6*1000000/'a1'!BB9</f>
        <v>1014.6140918849118</v>
      </c>
      <c r="T6" s="4">
        <v>3794</v>
      </c>
      <c r="U6" s="4">
        <f>T6*1000000/'a1'!BH9</f>
        <v>1600.9607452358337</v>
      </c>
      <c r="V6" s="4">
        <v>2258</v>
      </c>
      <c r="W6" s="4">
        <f>V6*1000000/'a1'!BN9</f>
        <v>784.97820103715856</v>
      </c>
    </row>
    <row r="7" spans="1:23" ht="15.75" customHeight="1">
      <c r="A7" s="1">
        <v>1983</v>
      </c>
      <c r="B7" s="4">
        <v>34845</v>
      </c>
      <c r="C7" s="4">
        <f>B7*1000000/'a1'!F10</f>
        <v>1373.6647669001864</v>
      </c>
      <c r="D7" s="4">
        <v>338</v>
      </c>
      <c r="E7" s="4">
        <f>D7*1000000/'a1'!L10</f>
        <v>583.59980938041724</v>
      </c>
      <c r="F7" s="4">
        <v>69</v>
      </c>
      <c r="G7" s="4">
        <f>F7*1000000/'a1'!R10</f>
        <v>551.54993525283373</v>
      </c>
      <c r="H7" s="4">
        <v>851</v>
      </c>
      <c r="I7" s="4">
        <f>H7*1000000/'a1'!X10</f>
        <v>980.08842677956306</v>
      </c>
      <c r="J7" s="4">
        <v>447</v>
      </c>
      <c r="K7" s="4">
        <f>J7*1000000/'a1'!AD10</f>
        <v>625.31300623074753</v>
      </c>
      <c r="L7" s="4">
        <v>9042</v>
      </c>
      <c r="M7" s="4">
        <f>L7*1000000/'a1'!AJ10</f>
        <v>1369.382532966953</v>
      </c>
      <c r="N7" s="4">
        <v>16056</v>
      </c>
      <c r="O7" s="4">
        <f>N7*1000000/'a1'!AP10</f>
        <v>1776.1918605808864</v>
      </c>
      <c r="P7" s="4">
        <v>774</v>
      </c>
      <c r="Q7" s="4">
        <f>P7*1000000/'a1'!AV10</f>
        <v>730.35955582060706</v>
      </c>
      <c r="R7" s="4">
        <v>1040</v>
      </c>
      <c r="S7" s="4">
        <f>R7*1000000/'a1'!BB10</f>
        <v>1038.702660377189</v>
      </c>
      <c r="T7" s="4">
        <v>3892</v>
      </c>
      <c r="U7" s="4">
        <f>T7*1000000/'a1'!BH10</f>
        <v>1626.0115049087415</v>
      </c>
      <c r="V7" s="4">
        <v>2307</v>
      </c>
      <c r="W7" s="4">
        <f>V7*1000000/'a1'!BN10</f>
        <v>793.46463046285089</v>
      </c>
    </row>
    <row r="8" spans="1:23" ht="15.75" customHeight="1">
      <c r="A8" s="1">
        <v>1984</v>
      </c>
      <c r="B8" s="4">
        <v>35877</v>
      </c>
      <c r="C8" s="4">
        <f>B8*1000000/'a1'!F11</f>
        <v>1401.0593097143978</v>
      </c>
      <c r="D8" s="4">
        <v>349</v>
      </c>
      <c r="E8" s="4">
        <f>D8*1000000/'a1'!L11</f>
        <v>601.65671088584895</v>
      </c>
      <c r="F8" s="4">
        <v>71</v>
      </c>
      <c r="G8" s="4">
        <f>F8*1000000/'a1'!R11</f>
        <v>560.98543808221996</v>
      </c>
      <c r="H8" s="4">
        <v>877</v>
      </c>
      <c r="I8" s="4">
        <f>H8*1000000/'a1'!X11</f>
        <v>999.4632301238446</v>
      </c>
      <c r="J8" s="4">
        <v>464</v>
      </c>
      <c r="K8" s="4">
        <f>J8*1000000/'a1'!AD11</f>
        <v>644.00795016710902</v>
      </c>
      <c r="L8" s="4">
        <v>9245</v>
      </c>
      <c r="M8" s="4">
        <f>L8*1000000/'a1'!AJ11</f>
        <v>1394.1627634130673</v>
      </c>
      <c r="N8" s="4">
        <v>16533</v>
      </c>
      <c r="O8" s="4">
        <f>N8*1000000/'a1'!AP11</f>
        <v>1803.4391988030741</v>
      </c>
      <c r="P8" s="4">
        <v>804</v>
      </c>
      <c r="Q8" s="4">
        <f>P8*1000000/'a1'!AV11</f>
        <v>750.13295266884984</v>
      </c>
      <c r="R8" s="4">
        <v>1094</v>
      </c>
      <c r="S8" s="4">
        <f>R8*1000000/'a1'!BB11</f>
        <v>1078.2415004706218</v>
      </c>
      <c r="T8" s="4">
        <v>4033</v>
      </c>
      <c r="U8" s="4">
        <f>T8*1000000/'a1'!BH11</f>
        <v>1684.6936827537577</v>
      </c>
      <c r="V8" s="4">
        <v>2379</v>
      </c>
      <c r="W8" s="4">
        <f>V8*1000000/'a1'!BN11</f>
        <v>807.21204432303273</v>
      </c>
    </row>
    <row r="9" spans="1:23" ht="15.75" customHeight="1">
      <c r="A9" s="1">
        <v>1985</v>
      </c>
      <c r="B9" s="4">
        <v>36583</v>
      </c>
      <c r="C9" s="4">
        <f>B9*1000000/'a1'!F12</f>
        <v>1415.6348497158669</v>
      </c>
      <c r="D9" s="4">
        <v>352</v>
      </c>
      <c r="E9" s="4">
        <f>D9*1000000/'a1'!L12</f>
        <v>607.65612187648355</v>
      </c>
      <c r="F9" s="4">
        <v>72</v>
      </c>
      <c r="G9" s="4">
        <f>F9*1000000/'a1'!R12</f>
        <v>564.17931499228166</v>
      </c>
      <c r="H9" s="4">
        <v>889</v>
      </c>
      <c r="I9" s="4">
        <f>H9*1000000/'a1'!X12</f>
        <v>1003.5581725081504</v>
      </c>
      <c r="J9" s="4">
        <v>473</v>
      </c>
      <c r="K9" s="4">
        <f>J9*1000000/'a1'!AD12</f>
        <v>653.95894022704681</v>
      </c>
      <c r="L9" s="4">
        <v>9453</v>
      </c>
      <c r="M9" s="4">
        <f>L9*1000000/'a1'!AJ12</f>
        <v>1418.1339319709766</v>
      </c>
      <c r="N9" s="4">
        <v>16865</v>
      </c>
      <c r="O9" s="4">
        <f>N9*1000000/'a1'!AP12</f>
        <v>1814.4833101425904</v>
      </c>
      <c r="P9" s="4">
        <v>820</v>
      </c>
      <c r="Q9" s="4">
        <f>P9*1000000/'a1'!AV12</f>
        <v>757.50927256015041</v>
      </c>
      <c r="R9" s="4">
        <v>1116</v>
      </c>
      <c r="S9" s="4">
        <f>R9*1000000/'a1'!BB12</f>
        <v>1088.8569733678853</v>
      </c>
      <c r="T9" s="4">
        <v>4077</v>
      </c>
      <c r="U9" s="4">
        <f>T9*1000000/'a1'!BH12</f>
        <v>1695.5778564269347</v>
      </c>
      <c r="V9" s="4">
        <v>2434</v>
      </c>
      <c r="W9" s="4">
        <f>V9*1000000/'a1'!BN12</f>
        <v>818.11523593414881</v>
      </c>
    </row>
    <row r="10" spans="1:23" ht="15.75" customHeight="1">
      <c r="A10" s="1">
        <v>1986</v>
      </c>
      <c r="B10" s="4">
        <v>36971</v>
      </c>
      <c r="C10" s="4">
        <f>B10*1000000/'a1'!F13</f>
        <v>1416.4983223550339</v>
      </c>
      <c r="D10" s="4">
        <v>352</v>
      </c>
      <c r="E10" s="4">
        <f>D10*1000000/'a1'!L13</f>
        <v>610.78663071354458</v>
      </c>
      <c r="F10" s="4">
        <v>71</v>
      </c>
      <c r="G10" s="4">
        <f>F10*1000000/'a1'!R13</f>
        <v>552.80450963904207</v>
      </c>
      <c r="H10" s="4">
        <v>893</v>
      </c>
      <c r="I10" s="4">
        <f>H10*1000000/'a1'!X13</f>
        <v>1004.4011440950098</v>
      </c>
      <c r="J10" s="4">
        <v>477</v>
      </c>
      <c r="K10" s="4">
        <f>J10*1000000/'a1'!AD13</f>
        <v>657.91379260405586</v>
      </c>
      <c r="L10" s="4">
        <v>9672</v>
      </c>
      <c r="M10" s="4">
        <f>L10*1000000/'a1'!AJ13</f>
        <v>1441.823925153954</v>
      </c>
      <c r="N10" s="4">
        <v>17050</v>
      </c>
      <c r="O10" s="4">
        <f>N10*1000000/'a1'!AP13</f>
        <v>1806.649508617824</v>
      </c>
      <c r="P10" s="4">
        <v>827</v>
      </c>
      <c r="Q10" s="4">
        <f>P10*1000000/'a1'!AV13</f>
        <v>757.63683269326611</v>
      </c>
      <c r="R10" s="4">
        <v>1113</v>
      </c>
      <c r="S10" s="4">
        <f>R10*1000000/'a1'!BB13</f>
        <v>1081.9302101549795</v>
      </c>
      <c r="T10" s="4">
        <v>4021</v>
      </c>
      <c r="U10" s="4">
        <f>T10*1000000/'a1'!BH13</f>
        <v>1652.7397006901144</v>
      </c>
      <c r="V10" s="4">
        <v>2465</v>
      </c>
      <c r="W10" s="4">
        <f>V10*1000000/'a1'!BN13</f>
        <v>820.6761106011711</v>
      </c>
    </row>
    <row r="11" spans="1:23" ht="15.75" customHeight="1">
      <c r="A11" s="1">
        <v>1987</v>
      </c>
      <c r="B11" s="4">
        <v>36593</v>
      </c>
      <c r="C11" s="4">
        <f>B11*1000000/'a1'!F14</f>
        <v>1383.6560698291626</v>
      </c>
      <c r="D11" s="4">
        <v>346</v>
      </c>
      <c r="E11" s="4">
        <f>D11*1000000/'a1'!L14</f>
        <v>601.48598329051083</v>
      </c>
      <c r="F11" s="4">
        <v>69</v>
      </c>
      <c r="G11" s="4">
        <f>F11*1000000/'a1'!R14</f>
        <v>536.37642742205048</v>
      </c>
      <c r="H11" s="4">
        <v>874</v>
      </c>
      <c r="I11" s="4">
        <f>H11*1000000/'a1'!X14</f>
        <v>978.05968178369437</v>
      </c>
      <c r="J11" s="4">
        <v>472</v>
      </c>
      <c r="K11" s="4">
        <f>J11*1000000/'a1'!AD14</f>
        <v>648.55833177606053</v>
      </c>
      <c r="L11" s="4">
        <v>9688</v>
      </c>
      <c r="M11" s="4">
        <f>L11*1000000/'a1'!AJ14</f>
        <v>1428.4905420006889</v>
      </c>
      <c r="N11" s="4">
        <v>16889</v>
      </c>
      <c r="O11" s="4">
        <f>N11*1000000/'a1'!AP14</f>
        <v>1752.3445091251299</v>
      </c>
      <c r="P11" s="4">
        <v>817</v>
      </c>
      <c r="Q11" s="4">
        <f>P11*1000000/'a1'!AV14</f>
        <v>743.82746116301109</v>
      </c>
      <c r="R11" s="4">
        <v>1088</v>
      </c>
      <c r="S11" s="4">
        <f>R11*1000000/'a1'!BB14</f>
        <v>1053.4479603485286</v>
      </c>
      <c r="T11" s="4">
        <v>3882</v>
      </c>
      <c r="U11" s="4">
        <f>T11*1000000/'a1'!BH14</f>
        <v>1590.4119707793552</v>
      </c>
      <c r="V11" s="4">
        <v>2440</v>
      </c>
      <c r="W11" s="4">
        <f>V11*1000000/'a1'!BN14</f>
        <v>800.35399263477518</v>
      </c>
    </row>
    <row r="12" spans="1:23" ht="15.75" customHeight="1">
      <c r="A12" s="1">
        <v>1988</v>
      </c>
      <c r="B12" s="4">
        <v>37126</v>
      </c>
      <c r="C12" s="4">
        <f>B12*1000000/'a1'!F15</f>
        <v>1385.7252384474966</v>
      </c>
      <c r="D12" s="4">
        <v>354</v>
      </c>
      <c r="E12" s="4">
        <f>D12*1000000/'a1'!L15</f>
        <v>615.67144710617026</v>
      </c>
      <c r="F12" s="4">
        <v>69</v>
      </c>
      <c r="G12" s="4">
        <f>F12*1000000/'a1'!R15</f>
        <v>533.68809411473524</v>
      </c>
      <c r="H12" s="4">
        <v>882</v>
      </c>
      <c r="I12" s="4">
        <f>H12*1000000/'a1'!X15</f>
        <v>983.04087310079183</v>
      </c>
      <c r="J12" s="4">
        <v>478</v>
      </c>
      <c r="K12" s="4">
        <f>J12*1000000/'a1'!AD15</f>
        <v>654.48162453840564</v>
      </c>
      <c r="L12" s="4">
        <v>9958</v>
      </c>
      <c r="M12" s="4">
        <f>L12*1000000/'a1'!AJ15</f>
        <v>1456.4703600676137</v>
      </c>
      <c r="N12" s="4">
        <v>17095</v>
      </c>
      <c r="O12" s="4">
        <f>N12*1000000/'a1'!AP15</f>
        <v>1737.5404274176663</v>
      </c>
      <c r="P12" s="4">
        <v>830</v>
      </c>
      <c r="Q12" s="4">
        <f>P12*1000000/'a1'!AV15</f>
        <v>753.07217153350894</v>
      </c>
      <c r="R12" s="4">
        <v>1089</v>
      </c>
      <c r="S12" s="4">
        <f>R12*1000000/'a1'!BB15</f>
        <v>1059.106713024873</v>
      </c>
      <c r="T12" s="4">
        <v>3851</v>
      </c>
      <c r="U12" s="4">
        <f>T12*1000000/'a1'!BH15</f>
        <v>1567.6048414606446</v>
      </c>
      <c r="V12" s="4">
        <v>2492</v>
      </c>
      <c r="W12" s="4">
        <f>V12*1000000/'a1'!BN15</f>
        <v>800.06138512714142</v>
      </c>
    </row>
    <row r="13" spans="1:23" ht="15.75" customHeight="1">
      <c r="A13" s="1">
        <v>1989</v>
      </c>
      <c r="B13" s="4">
        <v>37512</v>
      </c>
      <c r="C13" s="4">
        <f>B13*1000000/'a1'!F16</f>
        <v>1375.2355895660855</v>
      </c>
      <c r="D13" s="4">
        <v>356</v>
      </c>
      <c r="E13" s="4">
        <f>D13*1000000/'a1'!L16</f>
        <v>617.46489035662069</v>
      </c>
      <c r="F13" s="4">
        <v>68</v>
      </c>
      <c r="G13" s="4">
        <f>F13*1000000/'a1'!R16</f>
        <v>522.46202546234042</v>
      </c>
      <c r="H13" s="4">
        <v>885</v>
      </c>
      <c r="I13" s="4">
        <f>H13*1000000/'a1'!X16</f>
        <v>979.15451943428104</v>
      </c>
      <c r="J13" s="4">
        <v>474</v>
      </c>
      <c r="K13" s="4">
        <f>J13*1000000/'a1'!AD16</f>
        <v>644.78479287308755</v>
      </c>
      <c r="L13" s="4">
        <v>10221</v>
      </c>
      <c r="M13" s="4">
        <f>L13*1000000/'a1'!AJ16</f>
        <v>1475.9293979836907</v>
      </c>
      <c r="N13" s="4">
        <v>17235</v>
      </c>
      <c r="O13" s="4">
        <f>N13*1000000/'a1'!AP16</f>
        <v>1705.8774331765694</v>
      </c>
      <c r="P13" s="4">
        <v>838</v>
      </c>
      <c r="Q13" s="4">
        <f>P13*1000000/'a1'!AV16</f>
        <v>759.20100888573211</v>
      </c>
      <c r="R13" s="4">
        <v>1088</v>
      </c>
      <c r="S13" s="4">
        <f>R13*1000000/'a1'!BB16</f>
        <v>1067.2536561775644</v>
      </c>
      <c r="T13" s="4">
        <v>3791</v>
      </c>
      <c r="U13" s="4">
        <f>T13*1000000/'a1'!BH16</f>
        <v>1517.4166691683429</v>
      </c>
      <c r="V13" s="4">
        <v>2529</v>
      </c>
      <c r="W13" s="4">
        <f>V13*1000000/'a1'!BN16</f>
        <v>791.12216408981067</v>
      </c>
    </row>
    <row r="14" spans="1:23" ht="15.75" customHeight="1">
      <c r="A14" s="1">
        <v>1990</v>
      </c>
      <c r="B14" s="4">
        <v>38267</v>
      </c>
      <c r="C14" s="4">
        <f>B14*1000000/'a1'!F17</f>
        <v>1381.9222597496716</v>
      </c>
      <c r="D14" s="4">
        <v>361</v>
      </c>
      <c r="E14" s="4">
        <f>D14*1000000/'a1'!L17</f>
        <v>625.25113965443188</v>
      </c>
      <c r="F14" s="4">
        <v>69</v>
      </c>
      <c r="G14" s="4">
        <f>F14*1000000/'a1'!R17</f>
        <v>529.12487347013894</v>
      </c>
      <c r="H14" s="4">
        <v>891</v>
      </c>
      <c r="I14" s="4">
        <f>H14*1000000/'a1'!X17</f>
        <v>978.63586288553699</v>
      </c>
      <c r="J14" s="4">
        <v>471</v>
      </c>
      <c r="K14" s="4">
        <f>J14*1000000/'a1'!AD17</f>
        <v>636.35233653446028</v>
      </c>
      <c r="L14" s="4">
        <v>10584</v>
      </c>
      <c r="M14" s="4">
        <f>L14*1000000/'a1'!AJ17</f>
        <v>1512.6513044330802</v>
      </c>
      <c r="N14" s="4">
        <v>17559</v>
      </c>
      <c r="O14" s="4">
        <f>N14*1000000/'a1'!AP17</f>
        <v>1705.4474082327683</v>
      </c>
      <c r="P14" s="4">
        <v>851</v>
      </c>
      <c r="Q14" s="4">
        <f>P14*1000000/'a1'!AV17</f>
        <v>769.84244012009901</v>
      </c>
      <c r="R14" s="4">
        <v>1087</v>
      </c>
      <c r="S14" s="4">
        <f>R14*1000000/'a1'!BB17</f>
        <v>1078.6651543523196</v>
      </c>
      <c r="T14" s="4">
        <v>3791</v>
      </c>
      <c r="U14" s="4">
        <f>T14*1000000/'a1'!BH17</f>
        <v>1487.9573967692759</v>
      </c>
      <c r="V14" s="4">
        <v>2574</v>
      </c>
      <c r="W14" s="4">
        <f>V14*1000000/'a1'!BN17</f>
        <v>781.8691411073321</v>
      </c>
    </row>
    <row r="15" spans="1:23" ht="15.75" customHeight="1">
      <c r="A15" s="1">
        <v>1991</v>
      </c>
      <c r="B15" s="4">
        <v>38801</v>
      </c>
      <c r="C15" s="4">
        <f>B15*1000000/'a1'!F18</f>
        <v>1383.9005158106559</v>
      </c>
      <c r="D15" s="4">
        <v>365</v>
      </c>
      <c r="E15" s="4">
        <f>D15*1000000/'a1'!L18</f>
        <v>629.69684841040362</v>
      </c>
      <c r="F15" s="4">
        <v>69</v>
      </c>
      <c r="G15" s="4">
        <f>F15*1000000/'a1'!R18</f>
        <v>529.26692695349357</v>
      </c>
      <c r="H15" s="4">
        <v>895</v>
      </c>
      <c r="I15" s="4">
        <f>H15*1000000/'a1'!X18</f>
        <v>978.17521686527084</v>
      </c>
      <c r="J15" s="4">
        <v>467</v>
      </c>
      <c r="K15" s="4">
        <f>J15*1000000/'a1'!AD18</f>
        <v>626.36892459027831</v>
      </c>
      <c r="L15" s="4">
        <v>10872</v>
      </c>
      <c r="M15" s="4">
        <f>L15*1000000/'a1'!AJ18</f>
        <v>1538.3317985860704</v>
      </c>
      <c r="N15" s="4">
        <v>17798</v>
      </c>
      <c r="O15" s="4">
        <f>N15*1000000/'a1'!AP18</f>
        <v>1706.2084975663665</v>
      </c>
      <c r="P15" s="4">
        <v>858</v>
      </c>
      <c r="Q15" s="4">
        <f>P15*1000000/'a1'!AV18</f>
        <v>773.24883471941337</v>
      </c>
      <c r="R15" s="4">
        <v>1080</v>
      </c>
      <c r="S15" s="4">
        <f>R15*1000000/'a1'!BB18</f>
        <v>1077.0778876906952</v>
      </c>
      <c r="T15" s="4">
        <v>3768</v>
      </c>
      <c r="U15" s="4">
        <f>T15*1000000/'a1'!BH18</f>
        <v>1453.5321061633927</v>
      </c>
      <c r="V15" s="4">
        <v>2603</v>
      </c>
      <c r="W15" s="4">
        <f>V15*1000000/'a1'!BN18</f>
        <v>771.53655521228814</v>
      </c>
    </row>
    <row r="16" spans="1:23" ht="15.75" customHeight="1">
      <c r="A16" s="1">
        <v>1992</v>
      </c>
      <c r="B16" s="4">
        <v>38638</v>
      </c>
      <c r="C16" s="4">
        <f>B16*1000000/'a1'!F19</f>
        <v>1361.8709409633634</v>
      </c>
      <c r="D16" s="4">
        <v>362</v>
      </c>
      <c r="E16" s="4">
        <f>D16*1000000/'a1'!L19</f>
        <v>624.02065818665108</v>
      </c>
      <c r="F16" s="4">
        <v>67</v>
      </c>
      <c r="G16" s="4">
        <f>F16*1000000/'a1'!R19</f>
        <v>512.12670167473073</v>
      </c>
      <c r="H16" s="4">
        <v>884</v>
      </c>
      <c r="I16" s="4">
        <f>H16*1000000/'a1'!X19</f>
        <v>961.44329605384087</v>
      </c>
      <c r="J16" s="4">
        <v>456</v>
      </c>
      <c r="K16" s="4">
        <f>J16*1000000/'a1'!AD19</f>
        <v>609.5270684822375</v>
      </c>
      <c r="L16" s="4">
        <v>10931</v>
      </c>
      <c r="M16" s="4">
        <f>L16*1000000/'a1'!AJ19</f>
        <v>1537.4099333193624</v>
      </c>
      <c r="N16" s="4">
        <v>17718</v>
      </c>
      <c r="O16" s="4">
        <f>N16*1000000/'a1'!AP19</f>
        <v>1675.9039386769364</v>
      </c>
      <c r="P16" s="4">
        <v>846</v>
      </c>
      <c r="Q16" s="4">
        <f>P16*1000000/'a1'!AV19</f>
        <v>760.32026918572933</v>
      </c>
      <c r="R16" s="4">
        <v>1065</v>
      </c>
      <c r="S16" s="4">
        <f>R16*1000000/'a1'!BB19</f>
        <v>1060.7622547921055</v>
      </c>
      <c r="T16" s="4">
        <v>3689</v>
      </c>
      <c r="U16" s="4">
        <f>T16*1000000/'a1'!BH19</f>
        <v>1401.2379817918829</v>
      </c>
      <c r="V16" s="4">
        <v>2593</v>
      </c>
      <c r="W16" s="4">
        <f>V16*1000000/'a1'!BN19</f>
        <v>747.52032546106693</v>
      </c>
    </row>
    <row r="17" spans="1:23" ht="15.75" customHeight="1">
      <c r="A17" s="1">
        <v>1993</v>
      </c>
      <c r="B17" s="4">
        <v>39815</v>
      </c>
      <c r="C17" s="4">
        <f>B17*1000000/'a1'!F20</f>
        <v>1388.0190891582722</v>
      </c>
      <c r="D17" s="4">
        <v>371</v>
      </c>
      <c r="E17" s="4">
        <f>D17*1000000/'a1'!L20</f>
        <v>639.68053905585907</v>
      </c>
      <c r="F17" s="4">
        <v>68</v>
      </c>
      <c r="G17" s="4">
        <f>F17*1000000/'a1'!R20</f>
        <v>514.46166882286627</v>
      </c>
      <c r="H17" s="4">
        <v>901</v>
      </c>
      <c r="I17" s="4">
        <f>H17*1000000/'a1'!X20</f>
        <v>975.18737992802448</v>
      </c>
      <c r="J17" s="4">
        <v>457</v>
      </c>
      <c r="K17" s="4">
        <f>J17*1000000/'a1'!AD20</f>
        <v>610.30004861033206</v>
      </c>
      <c r="L17" s="4">
        <v>11319</v>
      </c>
      <c r="M17" s="4">
        <f>L17*1000000/'a1'!AJ20</f>
        <v>1581.6308921479761</v>
      </c>
      <c r="N17" s="4">
        <v>18309</v>
      </c>
      <c r="O17" s="4">
        <f>N17*1000000/'a1'!AP20</f>
        <v>1712.71608201954</v>
      </c>
      <c r="P17" s="4">
        <v>871</v>
      </c>
      <c r="Q17" s="4">
        <f>P17*1000000/'a1'!AV20</f>
        <v>779.33605221104165</v>
      </c>
      <c r="R17" s="4">
        <v>1090</v>
      </c>
      <c r="S17" s="4">
        <f>R17*1000000/'a1'!BB20</f>
        <v>1082.5305392789751</v>
      </c>
      <c r="T17" s="4">
        <v>3724</v>
      </c>
      <c r="U17" s="4">
        <f>T17*1000000/'a1'!BH20</f>
        <v>1396.1725975258803</v>
      </c>
      <c r="V17" s="4">
        <v>2681</v>
      </c>
      <c r="W17" s="4">
        <f>V17*1000000/'a1'!BN20</f>
        <v>751.44936391675253</v>
      </c>
    </row>
    <row r="18" spans="1:23" ht="15.75" customHeight="1">
      <c r="A18" s="1">
        <v>1994</v>
      </c>
      <c r="B18" s="4">
        <v>40947</v>
      </c>
      <c r="C18" s="4">
        <f>B18*1000000/'a1'!F21</f>
        <v>1411.9332375263282</v>
      </c>
      <c r="D18" s="4">
        <v>372</v>
      </c>
      <c r="E18" s="4">
        <f>D18*1000000/'a1'!L21</f>
        <v>647.55790595091787</v>
      </c>
      <c r="F18" s="4">
        <v>68</v>
      </c>
      <c r="G18" s="4">
        <f>F18*1000000/'a1'!R21</f>
        <v>509.60378305867187</v>
      </c>
      <c r="H18" s="4">
        <v>897</v>
      </c>
      <c r="I18" s="4">
        <f>H18*1000000/'a1'!X21</f>
        <v>967.77221425635287</v>
      </c>
      <c r="J18" s="4">
        <v>454</v>
      </c>
      <c r="K18" s="4">
        <f>J18*1000000/'a1'!AD21</f>
        <v>605.18405459986536</v>
      </c>
      <c r="L18" s="4">
        <v>11681</v>
      </c>
      <c r="M18" s="4">
        <f>L18*1000000/'a1'!AJ21</f>
        <v>1624.0747355230235</v>
      </c>
      <c r="N18" s="4">
        <v>18929</v>
      </c>
      <c r="O18" s="4">
        <f>N18*1000000/'a1'!AP21</f>
        <v>1749.5835623255291</v>
      </c>
      <c r="P18" s="4">
        <v>893</v>
      </c>
      <c r="Q18" s="4">
        <f>P18*1000000/'a1'!AV21</f>
        <v>795.02862281100045</v>
      </c>
      <c r="R18" s="4">
        <v>1088</v>
      </c>
      <c r="S18" s="4">
        <f>R18*1000000/'a1'!BB21</f>
        <v>1077.6812024861947</v>
      </c>
      <c r="T18" s="4">
        <v>3754</v>
      </c>
      <c r="U18" s="4">
        <f>T18*1000000/'a1'!BH21</f>
        <v>1390.0583794896404</v>
      </c>
      <c r="V18" s="4">
        <v>2785</v>
      </c>
      <c r="W18" s="4">
        <f>V18*1000000/'a1'!BN21</f>
        <v>757.60151792332852</v>
      </c>
    </row>
    <row r="19" spans="1:23" ht="15.75" customHeight="1">
      <c r="A19" s="1">
        <v>1995</v>
      </c>
      <c r="B19" s="4">
        <v>42470</v>
      </c>
      <c r="C19" s="4">
        <f>B19*1000000/'a1'!F22</f>
        <v>1449.3737371089946</v>
      </c>
      <c r="D19" s="4">
        <v>379</v>
      </c>
      <c r="E19" s="4">
        <f>D19*1000000/'a1'!L22</f>
        <v>667.96264344013093</v>
      </c>
      <c r="F19" s="4">
        <v>69</v>
      </c>
      <c r="G19" s="4">
        <f>F19*1000000/'a1'!R22</f>
        <v>513.33556522709523</v>
      </c>
      <c r="H19" s="4">
        <v>908</v>
      </c>
      <c r="I19" s="4">
        <f>H19*1000000/'a1'!X22</f>
        <v>978.32176873680123</v>
      </c>
      <c r="J19" s="4">
        <v>460</v>
      </c>
      <c r="K19" s="4">
        <f>J19*1000000/'a1'!AD22</f>
        <v>612.56313728205737</v>
      </c>
      <c r="L19" s="4">
        <v>12205</v>
      </c>
      <c r="M19" s="4">
        <f>L19*1000000/'a1'!AJ22</f>
        <v>1690.6260912710918</v>
      </c>
      <c r="N19" s="4">
        <v>19673</v>
      </c>
      <c r="O19" s="4">
        <f>N19*1000000/'a1'!AP22</f>
        <v>1796.6014798560636</v>
      </c>
      <c r="P19" s="4">
        <v>918</v>
      </c>
      <c r="Q19" s="4">
        <f>P19*1000000/'a1'!AV22</f>
        <v>813.00092990302437</v>
      </c>
      <c r="R19" s="4">
        <v>1101</v>
      </c>
      <c r="S19" s="4">
        <f>R19*1000000/'a1'!BB22</f>
        <v>1085.5986124846797</v>
      </c>
      <c r="T19" s="4">
        <v>3810</v>
      </c>
      <c r="U19" s="4">
        <f>T19*1000000/'a1'!BH22</f>
        <v>1393.2980535150789</v>
      </c>
      <c r="V19" s="4">
        <v>2923</v>
      </c>
      <c r="W19" s="4">
        <f>V19*1000000/'a1'!BN22</f>
        <v>773.81472392313208</v>
      </c>
    </row>
    <row r="20" spans="1:23" ht="15.75" customHeight="1">
      <c r="A20" s="1">
        <v>1996</v>
      </c>
      <c r="B20" s="4">
        <v>44509</v>
      </c>
      <c r="C20" s="4">
        <f>B20*1000000/'a1'!F23</f>
        <v>1503.1635363170917</v>
      </c>
      <c r="D20" s="4">
        <v>393</v>
      </c>
      <c r="E20" s="4">
        <f>D20*1000000/'a1'!L23</f>
        <v>702.16438150574061</v>
      </c>
      <c r="F20" s="4">
        <v>71</v>
      </c>
      <c r="G20" s="4">
        <f>F20*1000000/'a1'!R23</f>
        <v>523.0703492783839</v>
      </c>
      <c r="H20" s="4">
        <v>935</v>
      </c>
      <c r="I20" s="4">
        <f>H20*1000000/'a1'!X23</f>
        <v>1003.9438349795507</v>
      </c>
      <c r="J20" s="4">
        <v>477</v>
      </c>
      <c r="K20" s="4">
        <f>J20*1000000/'a1'!AD23</f>
        <v>634.08253441592626</v>
      </c>
      <c r="L20" s="4">
        <v>12858</v>
      </c>
      <c r="M20" s="4">
        <f>L20*1000000/'a1'!AJ23</f>
        <v>1774.2766317777111</v>
      </c>
      <c r="N20" s="4">
        <v>20650</v>
      </c>
      <c r="O20" s="4">
        <f>N20*1000000/'a1'!AP23</f>
        <v>1863.2302385033956</v>
      </c>
      <c r="P20" s="4">
        <v>958</v>
      </c>
      <c r="Q20" s="4">
        <f>P20*1000000/'a1'!AV23</f>
        <v>844.65118903611017</v>
      </c>
      <c r="R20" s="4">
        <v>1139</v>
      </c>
      <c r="S20" s="4">
        <f>R20*1000000/'a1'!BB23</f>
        <v>1117.8228461791364</v>
      </c>
      <c r="T20" s="4">
        <v>3900</v>
      </c>
      <c r="U20" s="4">
        <f>T20*1000000/'a1'!BH23</f>
        <v>1405.3380504646084</v>
      </c>
      <c r="V20" s="4">
        <v>3103</v>
      </c>
      <c r="W20" s="4">
        <f>V20*1000000/'a1'!BN23</f>
        <v>800.91536133981811</v>
      </c>
    </row>
    <row r="21" spans="1:23" ht="15.75" customHeight="1">
      <c r="A21" s="1">
        <v>1997</v>
      </c>
      <c r="B21" s="4">
        <v>44500</v>
      </c>
      <c r="C21" s="4">
        <f>B21*1000000/'a1'!F24</f>
        <v>1487.9983072263751</v>
      </c>
      <c r="D21" s="4">
        <v>387</v>
      </c>
      <c r="E21" s="4">
        <f>D21*1000000/'a1'!L24</f>
        <v>702.47281321302353</v>
      </c>
      <c r="F21" s="4">
        <v>70</v>
      </c>
      <c r="G21" s="4">
        <f>F21*1000000/'a1'!R24</f>
        <v>514.34659612770486</v>
      </c>
      <c r="H21" s="4">
        <v>928</v>
      </c>
      <c r="I21" s="4">
        <f>H21*1000000/'a1'!X24</f>
        <v>995.27886040570479</v>
      </c>
      <c r="J21" s="4">
        <v>489</v>
      </c>
      <c r="K21" s="4">
        <f>J21*1000000/'a1'!AD24</f>
        <v>649.82438794914628</v>
      </c>
      <c r="L21" s="4">
        <v>12874</v>
      </c>
      <c r="M21" s="4">
        <f>L21*1000000/'a1'!AJ24</f>
        <v>1769.7166212736324</v>
      </c>
      <c r="N21" s="4">
        <v>20744</v>
      </c>
      <c r="O21" s="4">
        <f>N21*1000000/'a1'!AP24</f>
        <v>1847.5814754128</v>
      </c>
      <c r="P21" s="4">
        <v>952</v>
      </c>
      <c r="Q21" s="4">
        <f>P21*1000000/'a1'!AV24</f>
        <v>837.93375394321765</v>
      </c>
      <c r="R21" s="4">
        <v>1123</v>
      </c>
      <c r="S21" s="4">
        <f>R21*1000000/'a1'!BB24</f>
        <v>1103.2496252094995</v>
      </c>
      <c r="T21" s="4">
        <v>3808</v>
      </c>
      <c r="U21" s="4">
        <f>T21*1000000/'a1'!BH24</f>
        <v>1345.6553143490391</v>
      </c>
      <c r="V21" s="4">
        <v>3102</v>
      </c>
      <c r="W21" s="4">
        <f>V21*1000000/'a1'!BN24</f>
        <v>785.59827664759734</v>
      </c>
    </row>
    <row r="22" spans="1:23" ht="15.75" customHeight="1">
      <c r="A22" s="1">
        <v>1998</v>
      </c>
      <c r="B22" s="4">
        <v>45240</v>
      </c>
      <c r="C22" s="4">
        <f>B22*1000000/'a1'!F25</f>
        <v>1500.2401080570819</v>
      </c>
      <c r="D22" s="4">
        <v>399</v>
      </c>
      <c r="E22" s="4">
        <f>D22*1000000/'a1'!L25</f>
        <v>739.10377646834354</v>
      </c>
      <c r="F22" s="4">
        <v>73</v>
      </c>
      <c r="G22" s="4">
        <f>F22*1000000/'a1'!R25</f>
        <v>537.53939501045625</v>
      </c>
      <c r="H22" s="4">
        <v>976</v>
      </c>
      <c r="I22" s="4">
        <f>H22*1000000/'a1'!X25</f>
        <v>1047.3946059177795</v>
      </c>
      <c r="J22" s="4">
        <v>530</v>
      </c>
      <c r="K22" s="4">
        <f>J22*1000000/'a1'!AD25</f>
        <v>706.16764153331644</v>
      </c>
      <c r="L22" s="4">
        <v>13140</v>
      </c>
      <c r="M22" s="4">
        <f>L22*1000000/'a1'!AJ25</f>
        <v>1801.0028872241871</v>
      </c>
      <c r="N22" s="4">
        <v>21048</v>
      </c>
      <c r="O22" s="4">
        <f>N22*1000000/'a1'!AP25</f>
        <v>1851.8549475312163</v>
      </c>
      <c r="P22" s="4">
        <v>981</v>
      </c>
      <c r="Q22" s="4">
        <f>P22*1000000/'a1'!AV25</f>
        <v>862.42592236056794</v>
      </c>
      <c r="R22" s="4">
        <v>1099</v>
      </c>
      <c r="S22" s="4">
        <f>R22*1000000/'a1'!BB25</f>
        <v>1080.2766451856423</v>
      </c>
      <c r="T22" s="4">
        <v>3831</v>
      </c>
      <c r="U22" s="4">
        <f>T22*1000000/'a1'!BH25</f>
        <v>1321.46008404086</v>
      </c>
      <c r="V22" s="4">
        <v>3142</v>
      </c>
      <c r="W22" s="4">
        <f>V22*1000000/'a1'!BN25</f>
        <v>788.83024408295728</v>
      </c>
    </row>
    <row r="23" spans="1:23" ht="15.75" customHeight="1">
      <c r="A23" s="1">
        <v>1999</v>
      </c>
      <c r="B23" s="4">
        <v>46337</v>
      </c>
      <c r="C23" s="4">
        <f>B23*1000000/'a1'!F26</f>
        <v>1524.1789442722916</v>
      </c>
      <c r="D23" s="4">
        <v>407</v>
      </c>
      <c r="E23" s="4">
        <f>D23*1000000/'a1'!L26</f>
        <v>763.13120044100356</v>
      </c>
      <c r="F23" s="4">
        <v>78</v>
      </c>
      <c r="G23" s="4">
        <f>F23*1000000/'a1'!R26</f>
        <v>572.34684218636494</v>
      </c>
      <c r="H23" s="4">
        <v>1000</v>
      </c>
      <c r="I23" s="4">
        <f>H23*1000000/'a1'!X26</f>
        <v>1070.9114741738988</v>
      </c>
      <c r="J23" s="4">
        <v>542</v>
      </c>
      <c r="K23" s="4">
        <f>J23*1000000/'a1'!AD26</f>
        <v>722.08803345585738</v>
      </c>
      <c r="L23" s="4">
        <v>13647</v>
      </c>
      <c r="M23" s="4">
        <f>L23*1000000/'a1'!AJ26</f>
        <v>1863.516881166149</v>
      </c>
      <c r="N23" s="4">
        <v>21559</v>
      </c>
      <c r="O23" s="4">
        <f>N23*1000000/'a1'!AP26</f>
        <v>1873.920175120574</v>
      </c>
      <c r="P23" s="4">
        <v>1033</v>
      </c>
      <c r="Q23" s="4">
        <f>P23*1000000/'a1'!AV26</f>
        <v>904.19870313572255</v>
      </c>
      <c r="R23" s="4">
        <v>1095</v>
      </c>
      <c r="S23" s="4">
        <f>R23*1000000/'a1'!BB26</f>
        <v>1079.3238996810326</v>
      </c>
      <c r="T23" s="4">
        <v>3759</v>
      </c>
      <c r="U23" s="4">
        <f>T23*1000000/'a1'!BH26</f>
        <v>1273.0755527498297</v>
      </c>
      <c r="V23" s="4">
        <v>3193</v>
      </c>
      <c r="W23" s="4">
        <f>V23*1000000/'a1'!BN26</f>
        <v>795.98641363622198</v>
      </c>
    </row>
    <row r="24" spans="1:23" ht="15.75" customHeight="1">
      <c r="A24" s="1">
        <v>2000</v>
      </c>
      <c r="B24" s="4">
        <v>49252</v>
      </c>
      <c r="C24" s="4">
        <f>B24*1000000/'a1'!F27</f>
        <v>1605.0457329840287</v>
      </c>
      <c r="D24" s="4">
        <v>417</v>
      </c>
      <c r="E24" s="4">
        <f>D24*1000000/'a1'!L27</f>
        <v>789.82358712492851</v>
      </c>
      <c r="F24" s="4">
        <v>88</v>
      </c>
      <c r="G24" s="4">
        <f>F24*1000000/'a1'!R27</f>
        <v>644.83036564812778</v>
      </c>
      <c r="H24" s="4">
        <v>1031</v>
      </c>
      <c r="I24" s="4">
        <f>H24*1000000/'a1'!X27</f>
        <v>1104.0659826669137</v>
      </c>
      <c r="J24" s="4">
        <v>534</v>
      </c>
      <c r="K24" s="4">
        <f>J24*1000000/'a1'!AD27</f>
        <v>711.5095327620827</v>
      </c>
      <c r="L24" s="4">
        <v>14893</v>
      </c>
      <c r="M24" s="4">
        <f>L24*1000000/'a1'!AJ27</f>
        <v>2024.3440523118884</v>
      </c>
      <c r="N24" s="4">
        <v>22762</v>
      </c>
      <c r="O24" s="4">
        <f>N24*1000000/'a1'!AP27</f>
        <v>1948.2525898098909</v>
      </c>
      <c r="P24" s="4">
        <v>1096</v>
      </c>
      <c r="Q24" s="4">
        <f>P24*1000000/'a1'!AV27</f>
        <v>955.27550023402512</v>
      </c>
      <c r="R24" s="4">
        <v>1122</v>
      </c>
      <c r="S24" s="4">
        <f>R24*1000000/'a1'!BB27</f>
        <v>1113.57579907996</v>
      </c>
      <c r="T24" s="4">
        <v>3820</v>
      </c>
      <c r="U24" s="4">
        <f>T24*1000000/'a1'!BH27</f>
        <v>1271.5540054284038</v>
      </c>
      <c r="V24" s="4">
        <v>3464</v>
      </c>
      <c r="W24" s="4">
        <f>V24*1000000/'a1'!BN27</f>
        <v>857.5891939800407</v>
      </c>
    </row>
    <row r="25" spans="1:23" ht="15.75" customHeight="1">
      <c r="A25" s="1">
        <v>2001</v>
      </c>
      <c r="B25" s="4">
        <v>53112</v>
      </c>
      <c r="C25" s="4">
        <f>B25*1000000/'a1'!F28</f>
        <v>1712.1527903590247</v>
      </c>
      <c r="D25" s="4">
        <v>421</v>
      </c>
      <c r="E25" s="4">
        <f>D25*1000000/'a1'!L28</f>
        <v>806.44234416124254</v>
      </c>
      <c r="F25" s="4">
        <v>94</v>
      </c>
      <c r="G25" s="4">
        <f>F25*1000000/'a1'!R28</f>
        <v>687.81326601543924</v>
      </c>
      <c r="H25" s="4">
        <v>1058</v>
      </c>
      <c r="I25" s="4">
        <f>H25*1000000/'a1'!X28</f>
        <v>1134.5954009207596</v>
      </c>
      <c r="J25" s="4">
        <v>524</v>
      </c>
      <c r="K25" s="4">
        <f>J25*1000000/'a1'!AD28</f>
        <v>698.83531892363362</v>
      </c>
      <c r="L25" s="4">
        <v>16331</v>
      </c>
      <c r="M25" s="4">
        <f>L25*1000000/'a1'!AJ28</f>
        <v>2207.9615597556385</v>
      </c>
      <c r="N25" s="4">
        <v>24179</v>
      </c>
      <c r="O25" s="4">
        <f>N25*1000000/'a1'!AP28</f>
        <v>2032.2978944085962</v>
      </c>
      <c r="P25" s="4">
        <v>1203</v>
      </c>
      <c r="Q25" s="4">
        <f>P25*1000000/'a1'!AV28</f>
        <v>1044.7696382821659</v>
      </c>
      <c r="R25" s="4">
        <v>1141</v>
      </c>
      <c r="S25" s="4">
        <f>R25*1000000/'a1'!BB28</f>
        <v>1140.7273661594879</v>
      </c>
      <c r="T25" s="4">
        <v>4338</v>
      </c>
      <c r="U25" s="4">
        <f>T25*1000000/'a1'!BH28</f>
        <v>1418.5352658723566</v>
      </c>
      <c r="V25" s="4">
        <v>3800</v>
      </c>
      <c r="W25" s="4">
        <f>V25*1000000/'a1'!BN28</f>
        <v>932.08509151971816</v>
      </c>
    </row>
    <row r="26" spans="1:23" ht="15.75" customHeight="1">
      <c r="A26" s="1">
        <v>2002</v>
      </c>
      <c r="B26" s="4">
        <v>56482</v>
      </c>
      <c r="C26" s="4">
        <f>B26*1000000/'a1'!F29</f>
        <v>1801.1750465217983</v>
      </c>
      <c r="D26" s="4">
        <v>430</v>
      </c>
      <c r="E26" s="4">
        <f>D26*1000000/'a1'!L29</f>
        <v>827.74604751262314</v>
      </c>
      <c r="F26" s="4">
        <v>93</v>
      </c>
      <c r="G26" s="4">
        <f>F26*1000000/'a1'!R29</f>
        <v>679.4470907975101</v>
      </c>
      <c r="H26" s="4">
        <v>1084</v>
      </c>
      <c r="I26" s="4">
        <f>H26*1000000/'a1'!X29</f>
        <v>1159.1661275403542</v>
      </c>
      <c r="J26" s="4">
        <v>555</v>
      </c>
      <c r="K26" s="4">
        <f>J26*1000000/'a1'!AD29</f>
        <v>740.61322775257918</v>
      </c>
      <c r="L26" s="4">
        <v>17580</v>
      </c>
      <c r="M26" s="4">
        <f>L26*1000000/'a1'!AJ29</f>
        <v>2362.4275649875872</v>
      </c>
      <c r="N26" s="4">
        <v>25403</v>
      </c>
      <c r="O26" s="4">
        <f>N26*1000000/'a1'!AP29</f>
        <v>2100.5847949347817</v>
      </c>
      <c r="P26" s="4">
        <v>1237</v>
      </c>
      <c r="Q26" s="4">
        <f>P26*1000000/'a1'!AV29</f>
        <v>1069.4808046783949</v>
      </c>
      <c r="R26" s="4">
        <v>1167</v>
      </c>
      <c r="S26" s="4">
        <f>R26*1000000/'a1'!BB29</f>
        <v>1170.7275966677903</v>
      </c>
      <c r="T26" s="4">
        <v>4844</v>
      </c>
      <c r="U26" s="4">
        <f>T26*1000000/'a1'!BH29</f>
        <v>1548.4636517018075</v>
      </c>
      <c r="V26" s="4">
        <v>4069</v>
      </c>
      <c r="W26" s="4">
        <f>V26*1000000/'a1'!BN29</f>
        <v>992.40005453444394</v>
      </c>
    </row>
    <row r="27" spans="1:23" ht="15.75" customHeight="1">
      <c r="A27" s="1">
        <v>2003</v>
      </c>
      <c r="B27" s="4">
        <v>59251</v>
      </c>
      <c r="C27" s="4">
        <f>B27*1000000/'a1'!F30</f>
        <v>1872.5647193270386</v>
      </c>
      <c r="D27" s="4">
        <v>448</v>
      </c>
      <c r="E27" s="4">
        <f>D27*1000000/'a1'!L30</f>
        <v>864.122520228761</v>
      </c>
      <c r="F27" s="4">
        <v>101</v>
      </c>
      <c r="G27" s="4">
        <f>F27*1000000/'a1'!R30</f>
        <v>736.03894447642858</v>
      </c>
      <c r="H27" s="4">
        <v>1101</v>
      </c>
      <c r="I27" s="4">
        <f>H27*1000000/'a1'!X30</f>
        <v>1174.1795673558884</v>
      </c>
      <c r="J27" s="4">
        <v>573</v>
      </c>
      <c r="K27" s="4">
        <f>J27*1000000/'a1'!AD30</f>
        <v>764.57700077658603</v>
      </c>
      <c r="L27" s="4">
        <v>18290</v>
      </c>
      <c r="M27" s="4">
        <f>L27*1000000/'a1'!AJ30</f>
        <v>2443.3934928249864</v>
      </c>
      <c r="N27" s="4">
        <v>26776</v>
      </c>
      <c r="O27" s="4">
        <f>N27*1000000/'a1'!AP30</f>
        <v>2186.9102607222389</v>
      </c>
      <c r="P27" s="4">
        <v>1255</v>
      </c>
      <c r="Q27" s="4">
        <f>P27*1000000/'a1'!AV30</f>
        <v>1078.6160711216232</v>
      </c>
      <c r="R27" s="4">
        <v>1145</v>
      </c>
      <c r="S27" s="4">
        <f>R27*1000000/'a1'!BB30</f>
        <v>1149.1011419757112</v>
      </c>
      <c r="T27" s="4">
        <v>5198</v>
      </c>
      <c r="U27" s="4">
        <f>T27*1000000/'a1'!BH30</f>
        <v>1633.1265167214813</v>
      </c>
      <c r="V27" s="4">
        <v>4345</v>
      </c>
      <c r="W27" s="4">
        <f>V27*1000000/'a1'!BN30</f>
        <v>1053.6048441089183</v>
      </c>
    </row>
    <row r="28" spans="1:23" ht="15.75" customHeight="1">
      <c r="A28" s="1">
        <v>2004</v>
      </c>
      <c r="B28" s="4">
        <v>62068</v>
      </c>
      <c r="C28" s="4">
        <f>B28*1000000/'a1'!F31</f>
        <v>1943.3900753472258</v>
      </c>
      <c r="D28" s="4">
        <v>454</v>
      </c>
      <c r="E28" s="4">
        <f>D28*1000000/'a1'!L31</f>
        <v>877.46085248994018</v>
      </c>
      <c r="F28" s="4">
        <v>103</v>
      </c>
      <c r="G28" s="4">
        <f>F28*1000000/'a1'!R31</f>
        <v>748.10612938604459</v>
      </c>
      <c r="H28" s="4">
        <v>1134</v>
      </c>
      <c r="I28" s="4">
        <f>H28*1000000/'a1'!X31</f>
        <v>1206.8811381719263</v>
      </c>
      <c r="J28" s="4">
        <v>589</v>
      </c>
      <c r="K28" s="4">
        <f>J28*1000000/'a1'!AD31</f>
        <v>785.95371279730136</v>
      </c>
      <c r="L28" s="4">
        <v>18457</v>
      </c>
      <c r="M28" s="4">
        <f>L28*1000000/'a1'!AJ31</f>
        <v>2449.4119526844265</v>
      </c>
      <c r="N28" s="4">
        <v>28675</v>
      </c>
      <c r="O28" s="4">
        <f>N28*1000000/'a1'!AP31</f>
        <v>2314.353722675291</v>
      </c>
      <c r="P28" s="4">
        <v>1295</v>
      </c>
      <c r="Q28" s="4">
        <f>P28*1000000/'a1'!AV31</f>
        <v>1103.7969763634023</v>
      </c>
      <c r="R28" s="4">
        <v>1137</v>
      </c>
      <c r="S28" s="4">
        <f>R28*1000000/'a1'!BB31</f>
        <v>1140.0644933581466</v>
      </c>
      <c r="T28" s="4">
        <v>5405</v>
      </c>
      <c r="U28" s="4">
        <f>T28*1000000/'a1'!BH31</f>
        <v>1669.0407909863768</v>
      </c>
      <c r="V28" s="4">
        <v>4798</v>
      </c>
      <c r="W28" s="4">
        <f>V28*1000000/'a1'!BN31</f>
        <v>1154.7485846628306</v>
      </c>
    </row>
    <row r="29" spans="1:23" ht="15.75" customHeight="1">
      <c r="A29" s="1">
        <v>2005</v>
      </c>
      <c r="B29" s="4">
        <v>64585</v>
      </c>
      <c r="C29" s="4">
        <f>B29*1000000/'a1'!F32</f>
        <v>2003.109945660312</v>
      </c>
      <c r="D29" s="4">
        <v>482</v>
      </c>
      <c r="E29" s="4">
        <f>D29*1000000/'a1'!L32</f>
        <v>937.16885566238591</v>
      </c>
      <c r="F29" s="4">
        <v>123</v>
      </c>
      <c r="G29" s="4">
        <f>F29*1000000/'a1'!R32</f>
        <v>890.89118090161082</v>
      </c>
      <c r="H29" s="4">
        <v>1168</v>
      </c>
      <c r="I29" s="4">
        <f>H29*1000000/'a1'!X32</f>
        <v>1245.3366513878359</v>
      </c>
      <c r="J29" s="4">
        <v>633</v>
      </c>
      <c r="K29" s="4">
        <f>J29*1000000/'a1'!AD32</f>
        <v>846.20690761506012</v>
      </c>
      <c r="L29" s="4">
        <v>18529</v>
      </c>
      <c r="M29" s="4">
        <f>L29*1000000/'a1'!AJ32</f>
        <v>2444.0747576370577</v>
      </c>
      <c r="N29" s="4">
        <v>30231</v>
      </c>
      <c r="O29" s="4">
        <f>N29*1000000/'a1'!AP32</f>
        <v>2413.0766387904205</v>
      </c>
      <c r="P29" s="4">
        <v>1369</v>
      </c>
      <c r="Q29" s="4">
        <f>P29*1000000/'a1'!AV32</f>
        <v>1161.8472777638217</v>
      </c>
      <c r="R29" s="4">
        <v>1145</v>
      </c>
      <c r="S29" s="4">
        <f>R29*1000000/'a1'!BB32</f>
        <v>1152.4645126484238</v>
      </c>
      <c r="T29" s="4">
        <v>5622</v>
      </c>
      <c r="U29" s="4">
        <f>T29*1000000/'a1'!BH32</f>
        <v>1692.5384403718888</v>
      </c>
      <c r="V29" s="4">
        <v>5260</v>
      </c>
      <c r="W29" s="4">
        <f>V29*1000000/'a1'!BN32</f>
        <v>1253.6453432557216</v>
      </c>
    </row>
    <row r="30" spans="1:23" ht="15.75" customHeight="1">
      <c r="A30" s="1">
        <v>2006</v>
      </c>
      <c r="B30" s="4">
        <v>65956</v>
      </c>
      <c r="C30" s="4">
        <f>B30*1000000/'a1'!F33</f>
        <v>2025.0223323218354</v>
      </c>
      <c r="D30" s="4">
        <v>505</v>
      </c>
      <c r="E30" s="4">
        <f>D30*1000000/'a1'!L33</f>
        <v>989.06350375256568</v>
      </c>
      <c r="F30" s="4">
        <v>136</v>
      </c>
      <c r="G30" s="4">
        <f>F30*1000000/'a1'!R33</f>
        <v>986.47227360098645</v>
      </c>
      <c r="H30" s="4">
        <v>1193</v>
      </c>
      <c r="I30" s="4">
        <f>H30*1000000/'a1'!X33</f>
        <v>1272.0326612778545</v>
      </c>
      <c r="J30" s="4">
        <v>662</v>
      </c>
      <c r="K30" s="4">
        <f>J30*1000000/'a1'!AD33</f>
        <v>887.86481922830865</v>
      </c>
      <c r="L30" s="4">
        <v>18713</v>
      </c>
      <c r="M30" s="4">
        <f>L30*1000000/'a1'!AJ33</f>
        <v>2451.9537995456685</v>
      </c>
      <c r="N30" s="4">
        <v>30879</v>
      </c>
      <c r="O30" s="4">
        <f>N30*1000000/'a1'!AP33</f>
        <v>2438.7978548625028</v>
      </c>
      <c r="P30" s="4">
        <v>1381</v>
      </c>
      <c r="Q30" s="4">
        <f>P30*1000000/'a1'!AV33</f>
        <v>1166.8542420770511</v>
      </c>
      <c r="R30" s="4">
        <v>1144</v>
      </c>
      <c r="S30" s="4">
        <f>R30*1000000/'a1'!BB33</f>
        <v>1152.8748304447638</v>
      </c>
      <c r="T30" s="4">
        <v>5687</v>
      </c>
      <c r="U30" s="4">
        <f>T30*1000000/'a1'!BH33</f>
        <v>1662.204017640933</v>
      </c>
      <c r="V30" s="4">
        <v>5628</v>
      </c>
      <c r="W30" s="4">
        <f>V30*1000000/'a1'!BN33</f>
        <v>1326.8293234938612</v>
      </c>
    </row>
    <row r="31" spans="1:23" ht="15.75" customHeight="1">
      <c r="A31" s="1">
        <v>2007</v>
      </c>
      <c r="B31" s="4">
        <v>65875</v>
      </c>
      <c r="C31" s="4">
        <f>B31*1000000/'a1'!F34</f>
        <v>2003.0146015887653</v>
      </c>
      <c r="D31" s="4">
        <v>523</v>
      </c>
      <c r="E31" s="4">
        <f>D31*1000000/'a1'!L34</f>
        <v>1027.4261893489497</v>
      </c>
      <c r="F31" s="4">
        <v>139</v>
      </c>
      <c r="G31" s="4">
        <f>F31*1000000/'a1'!R34</f>
        <v>1009.2868916142055</v>
      </c>
      <c r="H31" s="4">
        <v>1213</v>
      </c>
      <c r="I31" s="4">
        <f>H31*1000000/'a1'!X34</f>
        <v>1297.227697148131</v>
      </c>
      <c r="J31" s="4">
        <v>699</v>
      </c>
      <c r="K31" s="4">
        <f>J31*1000000/'a1'!AD34</f>
        <v>937.74273651843896</v>
      </c>
      <c r="L31" s="4">
        <v>18481</v>
      </c>
      <c r="M31" s="4">
        <f>L31*1000000/'a1'!AJ34</f>
        <v>2402.3962345776586</v>
      </c>
      <c r="N31" s="4">
        <v>30481</v>
      </c>
      <c r="O31" s="4">
        <f>N31*1000000/'a1'!AP34</f>
        <v>2388.0080177402492</v>
      </c>
      <c r="P31" s="4">
        <v>1403</v>
      </c>
      <c r="Q31" s="4">
        <f>P31*1000000/'a1'!AV34</f>
        <v>1179.6200664892051</v>
      </c>
      <c r="R31" s="4">
        <v>1137</v>
      </c>
      <c r="S31" s="4">
        <f>R31*1000000/'a1'!BB34</f>
        <v>1134.6761831768538</v>
      </c>
      <c r="T31" s="4">
        <v>5844</v>
      </c>
      <c r="U31" s="4">
        <f>T31*1000000/'a1'!BH34</f>
        <v>1663.047366400581</v>
      </c>
      <c r="V31" s="4">
        <v>5898</v>
      </c>
      <c r="W31" s="4">
        <f>V31*1000000/'a1'!BN34</f>
        <v>1374.5086213245061</v>
      </c>
    </row>
    <row r="32" spans="1:23" ht="15.75" customHeight="1">
      <c r="A32" s="1">
        <v>2008</v>
      </c>
      <c r="B32" s="4">
        <v>66655</v>
      </c>
      <c r="C32" s="4">
        <f>B32*1000000/'a1'!F35</f>
        <v>2004.9165348027852</v>
      </c>
      <c r="D32" s="4">
        <v>529</v>
      </c>
      <c r="E32" s="4">
        <f>D32*1000000/'a1'!L35</f>
        <v>1034.1261633919339</v>
      </c>
      <c r="F32" s="4">
        <v>144</v>
      </c>
      <c r="G32" s="4">
        <f>F32*1000000/'a1'!R35</f>
        <v>1037.7331296301634</v>
      </c>
      <c r="H32" s="4">
        <v>1219</v>
      </c>
      <c r="I32" s="4">
        <f>H32*1000000/'a1'!X35</f>
        <v>1302.5382934504441</v>
      </c>
      <c r="J32" s="4">
        <v>726</v>
      </c>
      <c r="K32" s="4">
        <f>J32*1000000/'a1'!AD35</f>
        <v>972.07623969846895</v>
      </c>
      <c r="L32" s="4">
        <v>18572</v>
      </c>
      <c r="M32" s="4">
        <f>L32*1000000/'a1'!AJ35</f>
        <v>2392.8352030740434</v>
      </c>
      <c r="N32" s="4">
        <v>30460</v>
      </c>
      <c r="O32" s="4">
        <f>N32*1000000/'a1'!AP35</f>
        <v>2364.424952212767</v>
      </c>
      <c r="P32" s="4">
        <v>1409</v>
      </c>
      <c r="Q32" s="4">
        <f>P32*1000000/'a1'!AV35</f>
        <v>1176.3487936789411</v>
      </c>
      <c r="R32" s="4">
        <v>1187</v>
      </c>
      <c r="S32" s="4">
        <f>R32*1000000/'a1'!BB35</f>
        <v>1166.7613574929276</v>
      </c>
      <c r="T32" s="4">
        <v>6219</v>
      </c>
      <c r="U32" s="4">
        <f>T32*1000000/'a1'!BH35</f>
        <v>1729.5394152271219</v>
      </c>
      <c r="V32" s="4">
        <v>6128</v>
      </c>
      <c r="W32" s="4">
        <f>V32*1000000/'a1'!BN35</f>
        <v>1408.9260801230143</v>
      </c>
    </row>
    <row r="33" spans="1:23" ht="15.75" customHeight="1">
      <c r="A33" s="1">
        <v>2009</v>
      </c>
      <c r="B33" s="4">
        <v>66371</v>
      </c>
      <c r="C33" s="4">
        <f>B33*1000000/'a1'!F36</f>
        <v>1973.6491330541521</v>
      </c>
      <c r="D33" s="4">
        <v>545</v>
      </c>
      <c r="E33" s="4">
        <f>D33*1000000/'a1'!L36</f>
        <v>1054.7114638427493</v>
      </c>
      <c r="F33" s="4">
        <v>147</v>
      </c>
      <c r="G33" s="4">
        <f>F33*1000000/'a1'!R36</f>
        <v>1050.6829439135438</v>
      </c>
      <c r="H33" s="4">
        <v>1202</v>
      </c>
      <c r="I33" s="4">
        <f>H33*1000000/'a1'!X36</f>
        <v>1281.184914847036</v>
      </c>
      <c r="J33" s="4">
        <v>746</v>
      </c>
      <c r="K33" s="4">
        <f>J33*1000000/'a1'!AD36</f>
        <v>994.72767663083334</v>
      </c>
      <c r="L33" s="4">
        <v>18393</v>
      </c>
      <c r="M33" s="4">
        <f>L33*1000000/'a1'!AJ36</f>
        <v>2345.006518156812</v>
      </c>
      <c r="N33" s="4">
        <v>30058</v>
      </c>
      <c r="O33" s="4">
        <f>N33*1000000/'a1'!AP36</f>
        <v>2312.5653048884774</v>
      </c>
      <c r="P33" s="4">
        <v>1462</v>
      </c>
      <c r="Q33" s="4">
        <f>P33*1000000/'a1'!AV36</f>
        <v>1209.6750839201748</v>
      </c>
      <c r="R33" s="4">
        <v>1242</v>
      </c>
      <c r="S33" s="4">
        <f>R33*1000000/'a1'!BB36</f>
        <v>1200.2528068713989</v>
      </c>
      <c r="T33" s="4">
        <v>6384</v>
      </c>
      <c r="U33" s="4">
        <f>T33*1000000/'a1'!BH36</f>
        <v>1735.2107530879903</v>
      </c>
      <c r="V33" s="4">
        <v>6137</v>
      </c>
      <c r="W33" s="4">
        <f>V33*1000000/'a1'!BN36</f>
        <v>1391.3957465505878</v>
      </c>
    </row>
    <row r="34" spans="1:23" ht="15.75" customHeight="1">
      <c r="A34" s="1">
        <v>2010</v>
      </c>
      <c r="B34" s="4">
        <v>66402</v>
      </c>
      <c r="C34" s="4">
        <f>B34*1000000/'a1'!F37</f>
        <v>1952.6971022200851</v>
      </c>
      <c r="D34" s="4">
        <v>558</v>
      </c>
      <c r="E34" s="4">
        <f>D34*1000000/'a1'!L37</f>
        <v>1069.022859463726</v>
      </c>
      <c r="F34" s="4">
        <v>150</v>
      </c>
      <c r="G34" s="4">
        <f>F34*1000000/'a1'!R37</f>
        <v>1058.7388303053403</v>
      </c>
      <c r="H34" s="4">
        <v>1201</v>
      </c>
      <c r="I34" s="4">
        <f>H34*1000000/'a1'!X37</f>
        <v>1274.8481274805667</v>
      </c>
      <c r="J34" s="4">
        <v>731</v>
      </c>
      <c r="K34" s="4">
        <f>J34*1000000/'a1'!AD37</f>
        <v>970.72681011999293</v>
      </c>
      <c r="L34" s="4">
        <v>18249</v>
      </c>
      <c r="M34" s="4">
        <f>L34*1000000/'a1'!AJ37</f>
        <v>2301.4453238058786</v>
      </c>
      <c r="N34" s="4">
        <v>29889</v>
      </c>
      <c r="O34" s="4">
        <f>N34*1000000/'a1'!AP37</f>
        <v>2275.5124965902332</v>
      </c>
      <c r="P34" s="4">
        <v>1519</v>
      </c>
      <c r="Q34" s="4">
        <f>P34*1000000/'a1'!AV37</f>
        <v>1244.1335703111563</v>
      </c>
      <c r="R34" s="4">
        <v>1261</v>
      </c>
      <c r="S34" s="4">
        <f>R34*1000000/'a1'!BB37</f>
        <v>1199.3247259671398</v>
      </c>
      <c r="T34" s="4">
        <v>6500</v>
      </c>
      <c r="U34" s="4">
        <f>T34*1000000/'a1'!BH37</f>
        <v>1741.4260886525194</v>
      </c>
      <c r="V34" s="4">
        <v>6295</v>
      </c>
      <c r="W34" s="4">
        <f>V34*1000000/'a1'!BN37</f>
        <v>1409.5627243096837</v>
      </c>
    </row>
    <row r="35" spans="1:23" ht="15.75" customHeight="1">
      <c r="A35" s="1">
        <v>2011</v>
      </c>
      <c r="B35" s="4">
        <v>66783</v>
      </c>
      <c r="C35" s="4">
        <f>B35*1000000/'a1'!F38</f>
        <v>1944.6008738954738</v>
      </c>
      <c r="D35" s="4">
        <v>595</v>
      </c>
      <c r="E35" s="4">
        <f>D35*1000000/'a1'!L38</f>
        <v>1133.2534659462094</v>
      </c>
      <c r="F35" s="4">
        <v>150</v>
      </c>
      <c r="G35" s="4">
        <f>F35*1000000/'a1'!R38</f>
        <v>1041.3918549271721</v>
      </c>
      <c r="H35" s="4">
        <v>1182</v>
      </c>
      <c r="I35" s="4">
        <f>H35*1000000/'a1'!X38</f>
        <v>1251.4968728460119</v>
      </c>
      <c r="J35" s="4">
        <v>719</v>
      </c>
      <c r="K35" s="4">
        <f>J35*1000000/'a1'!AD38</f>
        <v>951.6498352150146</v>
      </c>
      <c r="L35" s="4">
        <v>18296</v>
      </c>
      <c r="M35" s="4">
        <f>L35*1000000/'a1'!AJ38</f>
        <v>2284.8134335440982</v>
      </c>
      <c r="N35" s="4">
        <v>29875</v>
      </c>
      <c r="O35" s="4">
        <f>N35*1000000/'a1'!AP38</f>
        <v>2252.4145884388063</v>
      </c>
      <c r="P35" s="4">
        <v>1538</v>
      </c>
      <c r="Q35" s="4">
        <f>P35*1000000/'a1'!AV38</f>
        <v>1246.6281060330964</v>
      </c>
      <c r="R35" s="4">
        <v>1260</v>
      </c>
      <c r="S35" s="4">
        <f>R35*1000000/'a1'!BB38</f>
        <v>1181.6018958145974</v>
      </c>
      <c r="T35" s="4">
        <v>6793</v>
      </c>
      <c r="U35" s="4">
        <f>T35*1000000/'a1'!BH38</f>
        <v>1792.2579627253613</v>
      </c>
      <c r="V35" s="4">
        <v>6334</v>
      </c>
      <c r="W35" s="4">
        <f>V35*1000000/'a1'!BN38</f>
        <v>1407.8249193901322</v>
      </c>
    </row>
    <row r="36" spans="1:23" ht="15.75" customHeight="1">
      <c r="A36" s="1">
        <v>2012</v>
      </c>
      <c r="B36" s="4">
        <v>66619</v>
      </c>
      <c r="C36" s="4">
        <f>B36*1000000/'a1'!F39</f>
        <v>1917.0121004356765</v>
      </c>
      <c r="D36" s="4">
        <v>654</v>
      </c>
      <c r="E36" s="4">
        <f>D36*1000000/'a1'!L39</f>
        <v>1241.2340219588343</v>
      </c>
      <c r="F36" s="4">
        <v>144</v>
      </c>
      <c r="G36" s="4">
        <f>F36*1000000/'a1'!R39</f>
        <v>991.33272292938818</v>
      </c>
      <c r="H36" s="4">
        <v>1169</v>
      </c>
      <c r="I36" s="4">
        <f>H36*1000000/'a1'!X39</f>
        <v>1237.2530653500346</v>
      </c>
      <c r="J36" s="4">
        <v>694</v>
      </c>
      <c r="K36" s="4">
        <f>J36*1000000/'a1'!AD39</f>
        <v>916.9754081465469</v>
      </c>
      <c r="L36" s="4">
        <v>18298</v>
      </c>
      <c r="M36" s="4">
        <f>L36*1000000/'a1'!AJ39</f>
        <v>2263.2684079493683</v>
      </c>
      <c r="N36" s="4">
        <v>29640</v>
      </c>
      <c r="O36" s="4">
        <f>N36*1000000/'a1'!AP39</f>
        <v>2210.3636823823722</v>
      </c>
      <c r="P36" s="4">
        <v>1535</v>
      </c>
      <c r="Q36" s="4">
        <f>P36*1000000/'a1'!AV39</f>
        <v>1227.6012751058456</v>
      </c>
      <c r="R36" s="4">
        <v>1278</v>
      </c>
      <c r="S36" s="4">
        <f>R36*1000000/'a1'!BB39</f>
        <v>1175.4718213282831</v>
      </c>
      <c r="T36" s="4">
        <v>6826</v>
      </c>
      <c r="U36" s="4">
        <f>T36*1000000/'a1'!BH39</f>
        <v>1755.4092114494033</v>
      </c>
      <c r="V36" s="4">
        <v>6340</v>
      </c>
      <c r="W36" s="4">
        <f>V36*1000000/'a1'!BN39</f>
        <v>1395.6832441842496</v>
      </c>
    </row>
    <row r="37" spans="1:23" ht="15.75" customHeight="1">
      <c r="A37" s="1">
        <v>2013</v>
      </c>
      <c r="B37" s="4">
        <v>65297</v>
      </c>
      <c r="C37" s="4">
        <f>B37*1000000/'a1'!F40</f>
        <v>1857.3765657543363</v>
      </c>
      <c r="D37" s="4">
        <v>682</v>
      </c>
      <c r="E37" s="4">
        <f>D37*1000000/'a1'!L40</f>
        <v>1291.6250802530978</v>
      </c>
      <c r="F37" s="4">
        <v>139</v>
      </c>
      <c r="G37" s="4">
        <f>F37*1000000/'a1'!R40</f>
        <v>955.71400086633071</v>
      </c>
      <c r="H37" s="4">
        <v>1139</v>
      </c>
      <c r="I37" s="4">
        <f>H37*1000000/'a1'!X40</f>
        <v>1207.8588236791231</v>
      </c>
      <c r="J37" s="4">
        <v>664</v>
      </c>
      <c r="K37" s="4">
        <f>J37*1000000/'a1'!AD40</f>
        <v>878.63462296782666</v>
      </c>
      <c r="L37" s="4">
        <v>17979</v>
      </c>
      <c r="M37" s="4">
        <f>L37*1000000/'a1'!AJ40</f>
        <v>2204.7243322029917</v>
      </c>
      <c r="N37" s="4">
        <v>28918</v>
      </c>
      <c r="O37" s="4">
        <f>N37*1000000/'a1'!AP40</f>
        <v>2134.0116200984075</v>
      </c>
      <c r="P37" s="4">
        <v>1503</v>
      </c>
      <c r="Q37" s="4">
        <f>P37*1000000/'a1'!AV40</f>
        <v>1187.8211582323197</v>
      </c>
      <c r="R37" s="4">
        <v>1266</v>
      </c>
      <c r="S37" s="4">
        <f>R37*1000000/'a1'!BB40</f>
        <v>1144.5392099605649</v>
      </c>
      <c r="T37" s="4">
        <v>6736</v>
      </c>
      <c r="U37" s="4">
        <f>T37*1000000/'a1'!BH40</f>
        <v>1680.7443981008787</v>
      </c>
      <c r="V37" s="4">
        <v>6232</v>
      </c>
      <c r="W37" s="4">
        <f>V37*1000000/'a1'!BN40</f>
        <v>1359.9246018696344</v>
      </c>
    </row>
    <row r="38" spans="1:23" ht="15.75" customHeight="1">
      <c r="A38" s="1">
        <v>2014</v>
      </c>
      <c r="B38" s="4">
        <v>63643</v>
      </c>
      <c r="C38" s="4">
        <f>B38*1000000/'a1'!F41</f>
        <v>1790.5585294569287</v>
      </c>
      <c r="D38" s="4">
        <v>695</v>
      </c>
      <c r="E38" s="4">
        <f>D38*1000000/'a1'!L41</f>
        <v>1313.6282791091521</v>
      </c>
      <c r="F38" s="4">
        <v>132</v>
      </c>
      <c r="G38" s="4">
        <f>F38*1000000/'a1'!R41</f>
        <v>903.10751084413187</v>
      </c>
      <c r="H38" s="4">
        <v>1109</v>
      </c>
      <c r="I38" s="4">
        <f>H38*1000000/'a1'!X41</f>
        <v>1176.7989159442989</v>
      </c>
      <c r="J38" s="4">
        <v>637</v>
      </c>
      <c r="K38" s="4">
        <f>J38*1000000/'a1'!AD41</f>
        <v>844.18045583094124</v>
      </c>
      <c r="L38" s="4">
        <v>17550</v>
      </c>
      <c r="M38" s="4">
        <f>L38*1000000/'a1'!AJ41</f>
        <v>2136.3658773068641</v>
      </c>
      <c r="N38" s="4">
        <v>28088</v>
      </c>
      <c r="O38" s="4">
        <f>N38*1000000/'a1'!AP41</f>
        <v>2053.5635886389268</v>
      </c>
      <c r="P38" s="4">
        <v>1465</v>
      </c>
      <c r="Q38" s="4">
        <f>P38*1000000/'a1'!AV41</f>
        <v>1144.3149029636584</v>
      </c>
      <c r="R38" s="4">
        <v>1244</v>
      </c>
      <c r="S38" s="4">
        <f>R38*1000000/'a1'!BB41</f>
        <v>1108.4548193281018</v>
      </c>
      <c r="T38" s="4">
        <v>6598</v>
      </c>
      <c r="U38" s="4">
        <f>T38*1000000/'a1'!BH41</f>
        <v>1601.1077199939723</v>
      </c>
      <c r="V38" s="4">
        <v>6088</v>
      </c>
      <c r="W38" s="4">
        <f>V38*1000000/'a1'!BN41</f>
        <v>1312.5173146430409</v>
      </c>
    </row>
    <row r="39" spans="1:23" ht="15.75" customHeight="1"/>
    <row r="40" spans="1:23" s="5" customFormat="1" ht="15.75" customHeight="1">
      <c r="A40" s="5" t="s">
        <v>1095</v>
      </c>
      <c r="B40" s="5">
        <f>(POWER(B38/B5, 1/33)-1)*100</f>
        <v>2.0305815667947869</v>
      </c>
      <c r="C40" s="5">
        <f t="shared" ref="C40:W40" si="0">(POWER(C38/C5, 1/33)-1)*100</f>
        <v>0.92627533549705099</v>
      </c>
      <c r="D40" s="5">
        <f t="shared" si="0"/>
        <v>2.4073379779241399</v>
      </c>
      <c r="E40" s="5">
        <f t="shared" si="0"/>
        <v>2.6676471672269164</v>
      </c>
      <c r="F40" s="5">
        <f t="shared" si="0"/>
        <v>2.1699186801050763</v>
      </c>
      <c r="G40" s="5">
        <f t="shared" si="0"/>
        <v>1.650913001373322</v>
      </c>
      <c r="H40" s="5">
        <f t="shared" si="0"/>
        <v>0.9946175826447412</v>
      </c>
      <c r="I40" s="5">
        <f t="shared" si="0"/>
        <v>0.69677023205465538</v>
      </c>
      <c r="J40" s="5">
        <f t="shared" si="0"/>
        <v>1.306924556858502</v>
      </c>
      <c r="K40" s="5">
        <f t="shared" si="0"/>
        <v>1.1047484513662775</v>
      </c>
      <c r="L40" s="5">
        <f t="shared" si="0"/>
        <v>2.1976481552775651</v>
      </c>
      <c r="M40" s="5">
        <f t="shared" si="0"/>
        <v>1.4973438096750336</v>
      </c>
      <c r="N40" s="5">
        <f t="shared" si="0"/>
        <v>1.8926236863544332</v>
      </c>
      <c r="O40" s="5">
        <f t="shared" si="0"/>
        <v>0.54423339342466459</v>
      </c>
      <c r="P40" s="5">
        <f t="shared" si="0"/>
        <v>2.1205490012359496</v>
      </c>
      <c r="Q40" s="5">
        <f t="shared" si="0"/>
        <v>1.4662317791452661</v>
      </c>
      <c r="R40" s="5">
        <f t="shared" si="0"/>
        <v>0.82039326205003427</v>
      </c>
      <c r="S40" s="5">
        <f t="shared" si="0"/>
        <v>0.39386645946850596</v>
      </c>
      <c r="T40" s="5">
        <f t="shared" si="0"/>
        <v>1.8459612646543722</v>
      </c>
      <c r="U40" s="5">
        <f t="shared" si="0"/>
        <v>5.024264757469421E-2</v>
      </c>
      <c r="V40" s="5">
        <f t="shared" si="0"/>
        <v>3.1696537144215942</v>
      </c>
      <c r="W40" s="5">
        <f t="shared" si="0"/>
        <v>1.6326937156727839</v>
      </c>
    </row>
    <row r="42" spans="1:23">
      <c r="B42" s="33" t="s">
        <v>1113</v>
      </c>
      <c r="C42" s="33"/>
      <c r="D42" s="33"/>
      <c r="E42" s="33"/>
      <c r="F42" s="33"/>
      <c r="G42" s="33"/>
      <c r="H42" s="33"/>
      <c r="I42" s="33"/>
    </row>
    <row r="43" spans="1:23">
      <c r="B43" s="33"/>
      <c r="C43" s="33"/>
      <c r="D43" s="33"/>
      <c r="E43" s="33"/>
      <c r="F43" s="33"/>
      <c r="G43" s="33"/>
      <c r="H43" s="33"/>
      <c r="I43" s="33"/>
    </row>
    <row r="44" spans="1:23" hidden="1">
      <c r="B44" s="33" t="s">
        <v>1022</v>
      </c>
      <c r="C44" s="33"/>
      <c r="D44" s="33"/>
      <c r="E44" s="33"/>
      <c r="F44" s="33"/>
      <c r="G44" s="33"/>
      <c r="H44" s="33"/>
      <c r="I44" s="33"/>
    </row>
    <row r="45" spans="1:23" hidden="1">
      <c r="B45" s="33"/>
      <c r="C45" s="33"/>
      <c r="D45" s="33"/>
      <c r="E45" s="33"/>
      <c r="F45" s="33"/>
      <c r="G45" s="33"/>
      <c r="H45" s="33"/>
      <c r="I45" s="33"/>
    </row>
    <row r="46" spans="1:23">
      <c r="B46" s="1" t="s">
        <v>1002</v>
      </c>
    </row>
    <row r="47" spans="1:23">
      <c r="B47" s="1" t="s">
        <v>1114</v>
      </c>
    </row>
  </sheetData>
  <mergeCells count="2">
    <mergeCell ref="B42:I43"/>
    <mergeCell ref="B44:I45"/>
  </mergeCells>
  <phoneticPr fontId="2" type="noConversion"/>
  <pageMargins left="0.35433070866141736" right="0.35433070866141736" top="0.59055118110236227" bottom="0.59055118110236227" header="0.51181102362204722" footer="0.51181102362204722"/>
  <pageSetup scale="53" orientation="landscape" r:id="rId1"/>
  <headerFooter alignWithMargins="0"/>
</worksheet>
</file>

<file path=xl/worksheets/sheet34.xml><?xml version="1.0" encoding="utf-8"?>
<worksheet xmlns="http://schemas.openxmlformats.org/spreadsheetml/2006/main" xmlns:r="http://schemas.openxmlformats.org/officeDocument/2006/relationships">
  <dimension ref="A1:AS86"/>
  <sheetViews>
    <sheetView view="pageBreakPreview" topLeftCell="A49" zoomScale="85" zoomScaleSheetLayoutView="85" workbookViewId="0">
      <pane xSplit="1" topLeftCell="B1" activePane="topRight" state="frozen"/>
      <selection activeCell="O54" sqref="O54"/>
      <selection pane="topRight" activeCell="O54" sqref="O54"/>
    </sheetView>
  </sheetViews>
  <sheetFormatPr defaultColWidth="8.875" defaultRowHeight="12.75"/>
  <cols>
    <col min="1" max="1" width="8.875" style="1"/>
    <col min="2" max="2" width="10.75" style="1" customWidth="1"/>
    <col min="3" max="5" width="10.125" style="1" customWidth="1"/>
    <col min="6" max="21" width="8.875" style="1"/>
    <col min="22" max="25" width="9.875" style="1" customWidth="1"/>
    <col min="26" max="42" width="8.875" style="1"/>
    <col min="43" max="45" width="8.875" style="1" customWidth="1"/>
    <col min="46" max="16384" width="8.875" style="1"/>
  </cols>
  <sheetData>
    <row r="1" spans="1:45">
      <c r="B1" s="1" t="s">
        <v>961</v>
      </c>
      <c r="N1" s="1" t="s">
        <v>962</v>
      </c>
      <c r="Z1" s="1" t="s">
        <v>963</v>
      </c>
      <c r="AL1" s="1" t="s">
        <v>964</v>
      </c>
    </row>
    <row r="3" spans="1:45">
      <c r="B3" s="1" t="s">
        <v>272</v>
      </c>
      <c r="F3" s="1" t="s">
        <v>366</v>
      </c>
      <c r="J3" s="1" t="s">
        <v>367</v>
      </c>
      <c r="N3" s="1" t="s">
        <v>368</v>
      </c>
      <c r="R3" s="1" t="s">
        <v>369</v>
      </c>
      <c r="V3" s="1" t="s">
        <v>370</v>
      </c>
      <c r="Z3" s="1" t="s">
        <v>371</v>
      </c>
      <c r="AD3" s="1" t="s">
        <v>372</v>
      </c>
      <c r="AH3" s="1" t="s">
        <v>373</v>
      </c>
      <c r="AL3" s="1" t="s">
        <v>374</v>
      </c>
      <c r="AP3" s="1" t="s">
        <v>375</v>
      </c>
    </row>
    <row r="4" spans="1:45" s="3" customFormat="1" ht="72.75" customHeight="1">
      <c r="B4" s="3" t="s">
        <v>487</v>
      </c>
      <c r="C4" s="3" t="s">
        <v>488</v>
      </c>
      <c r="D4" s="3" t="s">
        <v>1053</v>
      </c>
      <c r="E4" s="3" t="s">
        <v>489</v>
      </c>
      <c r="F4" s="3" t="s">
        <v>487</v>
      </c>
      <c r="G4" s="3" t="s">
        <v>488</v>
      </c>
      <c r="H4" s="3" t="s">
        <v>1053</v>
      </c>
      <c r="I4" s="3" t="s">
        <v>489</v>
      </c>
      <c r="J4" s="3" t="s">
        <v>487</v>
      </c>
      <c r="K4" s="3" t="s">
        <v>488</v>
      </c>
      <c r="L4" s="3" t="s">
        <v>1053</v>
      </c>
      <c r="M4" s="3" t="s">
        <v>489</v>
      </c>
      <c r="N4" s="3" t="s">
        <v>487</v>
      </c>
      <c r="O4" s="3" t="s">
        <v>488</v>
      </c>
      <c r="P4" s="3" t="s">
        <v>1053</v>
      </c>
      <c r="Q4" s="3" t="s">
        <v>489</v>
      </c>
      <c r="R4" s="3" t="s">
        <v>487</v>
      </c>
      <c r="S4" s="3" t="s">
        <v>488</v>
      </c>
      <c r="T4" s="3" t="s">
        <v>1053</v>
      </c>
      <c r="U4" s="3" t="s">
        <v>489</v>
      </c>
      <c r="V4" s="3" t="s">
        <v>487</v>
      </c>
      <c r="W4" s="3" t="s">
        <v>488</v>
      </c>
      <c r="X4" s="3" t="s">
        <v>1053</v>
      </c>
      <c r="Y4" s="3" t="s">
        <v>489</v>
      </c>
      <c r="Z4" s="3" t="s">
        <v>487</v>
      </c>
      <c r="AA4" s="3" t="s">
        <v>488</v>
      </c>
      <c r="AB4" s="3" t="s">
        <v>1053</v>
      </c>
      <c r="AC4" s="3" t="s">
        <v>489</v>
      </c>
      <c r="AD4" s="3" t="s">
        <v>487</v>
      </c>
      <c r="AE4" s="3" t="s">
        <v>488</v>
      </c>
      <c r="AF4" s="3" t="s">
        <v>1053</v>
      </c>
      <c r="AG4" s="3" t="s">
        <v>489</v>
      </c>
      <c r="AH4" s="3" t="s">
        <v>487</v>
      </c>
      <c r="AI4" s="3" t="s">
        <v>488</v>
      </c>
      <c r="AJ4" s="3" t="s">
        <v>1053</v>
      </c>
      <c r="AK4" s="3" t="s">
        <v>489</v>
      </c>
      <c r="AL4" s="3" t="s">
        <v>487</v>
      </c>
      <c r="AM4" s="3" t="s">
        <v>488</v>
      </c>
      <c r="AN4" s="3" t="s">
        <v>1053</v>
      </c>
      <c r="AO4" s="3" t="s">
        <v>489</v>
      </c>
      <c r="AP4" s="3" t="s">
        <v>487</v>
      </c>
      <c r="AQ4" s="3" t="s">
        <v>488</v>
      </c>
      <c r="AR4" s="3" t="s">
        <v>1053</v>
      </c>
      <c r="AS4" s="3" t="s">
        <v>489</v>
      </c>
    </row>
    <row r="5" spans="1:45" ht="27.75" customHeight="1">
      <c r="B5" s="1" t="s">
        <v>82</v>
      </c>
      <c r="C5" s="1" t="s">
        <v>83</v>
      </c>
      <c r="D5" s="1" t="s">
        <v>84</v>
      </c>
      <c r="E5" s="1" t="s">
        <v>334</v>
      </c>
      <c r="F5" s="1" t="s">
        <v>82</v>
      </c>
      <c r="G5" s="1" t="s">
        <v>83</v>
      </c>
      <c r="H5" s="1" t="s">
        <v>84</v>
      </c>
      <c r="I5" s="1" t="s">
        <v>334</v>
      </c>
      <c r="J5" s="1" t="s">
        <v>82</v>
      </c>
      <c r="K5" s="1" t="s">
        <v>83</v>
      </c>
      <c r="L5" s="1" t="s">
        <v>84</v>
      </c>
      <c r="M5" s="1" t="s">
        <v>334</v>
      </c>
      <c r="N5" s="1" t="s">
        <v>82</v>
      </c>
      <c r="O5" s="1" t="s">
        <v>83</v>
      </c>
      <c r="P5" s="1" t="s">
        <v>84</v>
      </c>
      <c r="Q5" s="1" t="s">
        <v>334</v>
      </c>
      <c r="R5" s="1" t="s">
        <v>82</v>
      </c>
      <c r="S5" s="1" t="s">
        <v>83</v>
      </c>
      <c r="T5" s="1" t="s">
        <v>84</v>
      </c>
      <c r="U5" s="1" t="s">
        <v>334</v>
      </c>
      <c r="V5" s="1" t="s">
        <v>82</v>
      </c>
      <c r="W5" s="1" t="s">
        <v>83</v>
      </c>
      <c r="X5" s="1" t="s">
        <v>84</v>
      </c>
      <c r="Y5" s="1" t="s">
        <v>334</v>
      </c>
      <c r="Z5" s="1" t="s">
        <v>82</v>
      </c>
      <c r="AA5" s="1" t="s">
        <v>83</v>
      </c>
      <c r="AB5" s="1" t="s">
        <v>84</v>
      </c>
      <c r="AC5" s="1" t="s">
        <v>334</v>
      </c>
      <c r="AD5" s="1" t="s">
        <v>82</v>
      </c>
      <c r="AE5" s="1" t="s">
        <v>83</v>
      </c>
      <c r="AF5" s="1" t="s">
        <v>84</v>
      </c>
      <c r="AG5" s="1" t="s">
        <v>334</v>
      </c>
      <c r="AH5" s="1" t="s">
        <v>82</v>
      </c>
      <c r="AI5" s="1" t="s">
        <v>83</v>
      </c>
      <c r="AJ5" s="1" t="s">
        <v>84</v>
      </c>
      <c r="AK5" s="1" t="s">
        <v>334</v>
      </c>
      <c r="AL5" s="1" t="s">
        <v>82</v>
      </c>
      <c r="AM5" s="1" t="s">
        <v>83</v>
      </c>
      <c r="AN5" s="1" t="s">
        <v>84</v>
      </c>
      <c r="AO5" s="1" t="s">
        <v>334</v>
      </c>
      <c r="AP5" s="1" t="s">
        <v>82</v>
      </c>
      <c r="AQ5" s="1" t="s">
        <v>83</v>
      </c>
      <c r="AR5" s="1" t="s">
        <v>84</v>
      </c>
      <c r="AS5" s="1" t="s">
        <v>334</v>
      </c>
    </row>
    <row r="6" spans="1:45">
      <c r="A6" s="1">
        <v>1981</v>
      </c>
      <c r="B6" s="4">
        <f>B7*$F57/$F58</f>
        <v>539.35765662738265</v>
      </c>
      <c r="C6" s="4">
        <f t="shared" ref="C6:C20" si="0">B6*24.4</f>
        <v>13160.326821708137</v>
      </c>
      <c r="D6" s="4">
        <f>C6*100/'a30-2'!$B$13</f>
        <v>18990.370594095435</v>
      </c>
      <c r="E6" s="4">
        <f>D6/'a1'!F8*1000000</f>
        <v>765.12633480394413</v>
      </c>
      <c r="F6" s="4">
        <f>$B6*$C$70/100</f>
        <v>8.9319799847521253</v>
      </c>
      <c r="G6" s="4">
        <f t="shared" ref="G6:G31" si="1">F6*24.4</f>
        <v>217.94031162795184</v>
      </c>
      <c r="H6" s="4">
        <f>G6*100/'a30-2'!$C$13</f>
        <v>375.11241244053673</v>
      </c>
      <c r="I6" s="4">
        <f>H6/'a1'!L8*1000000</f>
        <v>652.02695704262578</v>
      </c>
      <c r="J6" s="4">
        <f>$B6*$C$71/100</f>
        <v>1.8732723980179227</v>
      </c>
      <c r="K6" s="4">
        <f t="shared" ref="K6:K31" si="2">J6*24.4</f>
        <v>45.707846511637314</v>
      </c>
      <c r="L6" s="4">
        <f>K6*100/'a30-2'!$D$13</f>
        <v>61.934751370782273</v>
      </c>
      <c r="M6" s="4">
        <f>L6/'a1'!R8*1000000</f>
        <v>501.28895250368089</v>
      </c>
      <c r="N6" s="4">
        <f>$B6*$C$72/100</f>
        <v>17.646768966835506</v>
      </c>
      <c r="O6" s="4">
        <f t="shared" ref="O6:O31" si="3">N6*24.4</f>
        <v>430.58116279078632</v>
      </c>
      <c r="P6" s="4">
        <f>O6*100/'a30-2'!$E$13</f>
        <v>616.87845672032427</v>
      </c>
      <c r="Q6" s="4">
        <f>P6/'a1'!X8*1000000</f>
        <v>721.60414462570884</v>
      </c>
      <c r="R6" s="4">
        <f>$B6*$C$73/100</f>
        <v>14.660392680140268</v>
      </c>
      <c r="S6" s="4">
        <f t="shared" ref="S6:S31" si="4">R6*24.4</f>
        <v>357.71358139542252</v>
      </c>
      <c r="T6" s="4">
        <f>S6*100/'a30-2'!$F$13</f>
        <v>504.53255485955219</v>
      </c>
      <c r="U6" s="4">
        <f>T6/'a1'!AD8*1000000</f>
        <v>714.19226437359293</v>
      </c>
      <c r="V6" s="4">
        <f>$B6*$C$74/100</f>
        <v>77.193302198516349</v>
      </c>
      <c r="W6" s="4">
        <f t="shared" ref="W6:W31" si="5">V6*24.4</f>
        <v>1883.5165736437989</v>
      </c>
      <c r="X6" s="4">
        <f>W6*100/'a30-2'!$G$13</f>
        <v>2555.6534242113958</v>
      </c>
      <c r="Y6" s="4">
        <f>X6/'a1'!AJ8*1000000</f>
        <v>390.34254212695515</v>
      </c>
      <c r="Z6" s="4">
        <f>$B6*$C$75/100</f>
        <v>158.36843944595967</v>
      </c>
      <c r="AA6" s="4">
        <f t="shared" ref="AA6:AA31" si="6">Z6*24.4</f>
        <v>3864.1899224814156</v>
      </c>
      <c r="AB6" s="4">
        <f>AA6*100/'a30-2'!$H$13</f>
        <v>5097.8758871786486</v>
      </c>
      <c r="AC6" s="4">
        <f>AB6/'a1'!AP8*1000000</f>
        <v>578.49641820279646</v>
      </c>
      <c r="AD6" s="4">
        <f>$B6*$C$76/100</f>
        <v>16.289325200155854</v>
      </c>
      <c r="AE6" s="4">
        <f t="shared" ref="AE6:AE31" si="7">AD6*24.4</f>
        <v>397.4595348838028</v>
      </c>
      <c r="AF6" s="4">
        <f>AE6*100/'a30-2'!$I$13</f>
        <v>571.88422285439253</v>
      </c>
      <c r="AG6" s="4">
        <f>AF6/'a1'!AV8*1000000</f>
        <v>552.25434225880338</v>
      </c>
      <c r="AH6" s="4">
        <f>$B6*$C$77/100</f>
        <v>39.90884674038184</v>
      </c>
      <c r="AI6" s="4">
        <f t="shared" ref="AI6:AI31" si="8">AH6*24.4</f>
        <v>973.77586046531678</v>
      </c>
      <c r="AJ6" s="4">
        <f>AI6*100/'a30-2'!$J$13</f>
        <v>1678.9238973539946</v>
      </c>
      <c r="AK6" s="4">
        <f>AJ6/'a1'!BB8*1000000</f>
        <v>1720.6337808352212</v>
      </c>
      <c r="AL6" s="4">
        <f>$B6*$C$78/100</f>
        <v>153.84362689036081</v>
      </c>
      <c r="AM6" s="4">
        <f t="shared" ref="AM6:AM31" si="9">AL6*24.4</f>
        <v>3753.7844961248034</v>
      </c>
      <c r="AN6" s="4">
        <f>AM6*100/'a30-2'!$K$13</f>
        <v>6938.6035048517624</v>
      </c>
      <c r="AO6" s="4">
        <f>AN6/'a1'!BH8*1000000</f>
        <v>3028.4978354765922</v>
      </c>
      <c r="AP6" s="4">
        <f>$B6*$C$79/100</f>
        <v>45.791103062660341</v>
      </c>
      <c r="AQ6" s="4">
        <f t="shared" ref="AQ6:AQ31" si="10">AP6*24.4</f>
        <v>1117.3029147289124</v>
      </c>
      <c r="AR6" s="4">
        <f>AQ6*100/'a30-2'!$L$13</f>
        <v>1655.2635773761663</v>
      </c>
      <c r="AS6" s="4">
        <f>AR6/'a1'!BN8*1000000</f>
        <v>585.6110426094798</v>
      </c>
    </row>
    <row r="7" spans="1:45">
      <c r="A7" s="1">
        <v>1982</v>
      </c>
      <c r="B7" s="4">
        <f>B8*$F58/$F59</f>
        <v>515.55212364107388</v>
      </c>
      <c r="C7" s="4">
        <f t="shared" si="0"/>
        <v>12579.471816842202</v>
      </c>
      <c r="D7" s="4">
        <f>C7*100/'a30-2'!$B$13</f>
        <v>18152.195983899281</v>
      </c>
      <c r="E7" s="4">
        <f>D7/'a1'!F9*1000000</f>
        <v>722.70724612491756</v>
      </c>
      <c r="F7" s="4">
        <f>$B7*$C$70/100</f>
        <v>8.5377507723781854</v>
      </c>
      <c r="G7" s="4">
        <f t="shared" si="1"/>
        <v>208.3211188460277</v>
      </c>
      <c r="H7" s="4">
        <f>G7*100/'a30-2'!$C$13</f>
        <v>358.5561425921303</v>
      </c>
      <c r="I7" s="4">
        <f>H7/'a1'!L9*1000000</f>
        <v>624.88544269666056</v>
      </c>
      <c r="J7" s="4">
        <f>$B7*$C$71/100</f>
        <v>1.790592107276884</v>
      </c>
      <c r="K7" s="4">
        <f t="shared" si="2"/>
        <v>43.690447417555966</v>
      </c>
      <c r="L7" s="4">
        <f>K7*100/'a30-2'!$D$13</f>
        <v>59.201148262270962</v>
      </c>
      <c r="M7" s="4">
        <f>L7/'a1'!R9*1000000</f>
        <v>479.0201982576865</v>
      </c>
      <c r="N7" s="4">
        <f>$B7*$C$72/100</f>
        <v>16.867896662753257</v>
      </c>
      <c r="O7" s="4">
        <f t="shared" si="3"/>
        <v>411.57667857117946</v>
      </c>
      <c r="P7" s="4">
        <f>O7*100/'a30-2'!$E$13</f>
        <v>589.65140196444042</v>
      </c>
      <c r="Q7" s="4">
        <f>P7/'a1'!X9*1000000</f>
        <v>686.40898535855274</v>
      </c>
      <c r="R7" s="4">
        <f>$B7*$C$73/100</f>
        <v>14.013329535210397</v>
      </c>
      <c r="S7" s="4">
        <f t="shared" si="4"/>
        <v>341.92524065913369</v>
      </c>
      <c r="T7" s="4">
        <f>S7*100/'a30-2'!$F$13</f>
        <v>482.26409119764975</v>
      </c>
      <c r="U7" s="4">
        <f>T7/'a1'!AD9*1000000</f>
        <v>681.68678972382736</v>
      </c>
      <c r="V7" s="4">
        <f>$B7*$C$74/100</f>
        <v>73.786235145274503</v>
      </c>
      <c r="W7" s="4">
        <f t="shared" si="5"/>
        <v>1800.3841375446978</v>
      </c>
      <c r="X7" s="4">
        <f>W7*100/'a30-2'!$G$13</f>
        <v>2442.8550034527784</v>
      </c>
      <c r="Y7" s="4">
        <f>X7/'a1'!AJ9*1000000</f>
        <v>371.21896113803956</v>
      </c>
      <c r="Z7" s="4">
        <f>$B7*$C$75/100</f>
        <v>151.37855979393947</v>
      </c>
      <c r="AA7" s="4">
        <f t="shared" si="6"/>
        <v>3693.6368589721228</v>
      </c>
      <c r="AB7" s="4">
        <f>AA7*100/'a30-2'!$H$13</f>
        <v>4872.8718456096612</v>
      </c>
      <c r="AC7" s="4">
        <f>AB7/'a1'!AP9*1000000</f>
        <v>546.26844397957336</v>
      </c>
      <c r="AD7" s="4">
        <f>$B7*$C$76/100</f>
        <v>15.570366150233776</v>
      </c>
      <c r="AE7" s="4">
        <f t="shared" si="7"/>
        <v>379.91693406570408</v>
      </c>
      <c r="AF7" s="4">
        <f>AE7*100/'a30-2'!$I$13</f>
        <v>546.64307059813541</v>
      </c>
      <c r="AG7" s="4">
        <f>AF7/'a1'!AV9*1000000</f>
        <v>522.99131152569726</v>
      </c>
      <c r="AH7" s="4">
        <f>$B7*$C$77/100</f>
        <v>38.147397068072749</v>
      </c>
      <c r="AI7" s="4">
        <f t="shared" si="8"/>
        <v>930.79648846097507</v>
      </c>
      <c r="AJ7" s="4">
        <f>AI7*100/'a30-2'!$J$13</f>
        <v>1604.8215318292673</v>
      </c>
      <c r="AK7" s="4">
        <f>AJ7/'a1'!BB9*1000000</f>
        <v>1626.6478932610441</v>
      </c>
      <c r="AL7" s="4">
        <f>$B7*$C$78/100</f>
        <v>147.05345808554119</v>
      </c>
      <c r="AM7" s="4">
        <f t="shared" si="9"/>
        <v>3588.1043772872049</v>
      </c>
      <c r="AN7" s="4">
        <f>AM7*100/'a30-2'!$K$13</f>
        <v>6632.3555957249628</v>
      </c>
      <c r="AO7" s="4">
        <f>AN7/'a1'!BH9*1000000</f>
        <v>2798.6665675279091</v>
      </c>
      <c r="AP7" s="4">
        <f>$B7*$C$79/100</f>
        <v>43.7700292889905</v>
      </c>
      <c r="AQ7" s="4">
        <f t="shared" si="10"/>
        <v>1067.9887146513681</v>
      </c>
      <c r="AR7" s="4">
        <f>AQ7*100/'a30-2'!$L$13</f>
        <v>1582.2055031872119</v>
      </c>
      <c r="AS7" s="4">
        <f>AR7/'a1'!BN9*1000000</f>
        <v>550.04288288883515</v>
      </c>
    </row>
    <row r="8" spans="1:45">
      <c r="A8" s="1">
        <v>1983</v>
      </c>
      <c r="B8" s="4">
        <f>B9*$F59/$F60</f>
        <v>498.37480824657723</v>
      </c>
      <c r="C8" s="4">
        <f t="shared" si="0"/>
        <v>12160.345321216484</v>
      </c>
      <c r="D8" s="4">
        <f>C8*100/'a30-2'!$B$13</f>
        <v>17547.395845911233</v>
      </c>
      <c r="E8" s="4">
        <f>D8/'a1'!F10*1000000</f>
        <v>691.75604604330465</v>
      </c>
      <c r="F8" s="4">
        <f>$B8*$C$70/100</f>
        <v>8.2532875124055654</v>
      </c>
      <c r="G8" s="4">
        <f t="shared" si="1"/>
        <v>201.38021530269577</v>
      </c>
      <c r="H8" s="4">
        <f>G8*100/'a30-2'!$C$13</f>
        <v>346.60966489276376</v>
      </c>
      <c r="I8" s="4">
        <f>H8/'a1'!L10*1000000</f>
        <v>598.46548627463687</v>
      </c>
      <c r="J8" s="4">
        <f>$B8*$C$71/100</f>
        <v>1.7309326393798907</v>
      </c>
      <c r="K8" s="4">
        <f t="shared" si="2"/>
        <v>42.23475640086933</v>
      </c>
      <c r="L8" s="4">
        <f>K8*100/'a30-2'!$D$13</f>
        <v>57.228667209850038</v>
      </c>
      <c r="M8" s="4">
        <f>L8/'a1'!R10*1000000</f>
        <v>457.45605353911242</v>
      </c>
      <c r="N8" s="4">
        <f>$B8*$C$72/100</f>
        <v>16.305887182564188</v>
      </c>
      <c r="O8" s="4">
        <f t="shared" si="3"/>
        <v>397.86364725456616</v>
      </c>
      <c r="P8" s="4">
        <f>O8*100/'a30-2'!$E$13</f>
        <v>570.00522529307477</v>
      </c>
      <c r="Q8" s="4">
        <f>P8/'a1'!X10*1000000</f>
        <v>656.46947651424216</v>
      </c>
      <c r="R8" s="4">
        <f>$B8*$C$73/100</f>
        <v>13.54642935166871</v>
      </c>
      <c r="S8" s="4">
        <f t="shared" si="4"/>
        <v>330.53287618071653</v>
      </c>
      <c r="T8" s="4">
        <f>S8*100/'a30-2'!$F$13</f>
        <v>466.19587613641261</v>
      </c>
      <c r="U8" s="4">
        <f>T8/'a1'!AD10*1000000</f>
        <v>652.16631946138114</v>
      </c>
      <c r="V8" s="4">
        <f>$B8*$C$74/100</f>
        <v>71.327803931934625</v>
      </c>
      <c r="W8" s="4">
        <f t="shared" si="5"/>
        <v>1740.3984159392048</v>
      </c>
      <c r="X8" s="4">
        <f>W8*100/'a30-2'!$G$13</f>
        <v>2361.4632509351491</v>
      </c>
      <c r="Y8" s="4">
        <f>X8/'a1'!AJ10*1000000</f>
        <v>357.63620084870053</v>
      </c>
      <c r="Z8" s="4">
        <f>$B8*$C$75/100</f>
        <v>146.33488497172991</v>
      </c>
      <c r="AA8" s="4">
        <f t="shared" si="6"/>
        <v>3570.5711933102093</v>
      </c>
      <c r="AB8" s="4">
        <f>AA8*100/'a30-2'!$H$13</f>
        <v>4710.5160861612258</v>
      </c>
      <c r="AC8" s="4">
        <f>AB8/'a1'!AP10*1000000</f>
        <v>521.09992098747523</v>
      </c>
      <c r="AD8" s="4">
        <f>$B8*$C$76/100</f>
        <v>15.051588168520791</v>
      </c>
      <c r="AE8" s="4">
        <f t="shared" si="7"/>
        <v>367.25875131190725</v>
      </c>
      <c r="AF8" s="4">
        <f>AE8*100/'a30-2'!$I$13</f>
        <v>528.42985800274425</v>
      </c>
      <c r="AG8" s="4">
        <f>AF8/'a1'!AV10*1000000</f>
        <v>498.6353958310475</v>
      </c>
      <c r="AH8" s="4">
        <f>$B8*$C$77/100</f>
        <v>36.876391012875935</v>
      </c>
      <c r="AI8" s="4">
        <f t="shared" si="8"/>
        <v>899.78394071417279</v>
      </c>
      <c r="AJ8" s="4">
        <f>AI8*100/'a30-2'!$J$13</f>
        <v>1551.3516219209876</v>
      </c>
      <c r="AK8" s="4">
        <f>AJ8/'a1'!BB10*1000000</f>
        <v>1549.416400836343</v>
      </c>
      <c r="AL8" s="4">
        <f>$B8*$C$78/100</f>
        <v>142.15388825825187</v>
      </c>
      <c r="AM8" s="4">
        <f t="shared" si="9"/>
        <v>3468.5548735013454</v>
      </c>
      <c r="AN8" s="4">
        <f>AM8*100/'a30-2'!$K$13</f>
        <v>6411.3768456586786</v>
      </c>
      <c r="AO8" s="4">
        <f>AN8/'a1'!BH10*1000000</f>
        <v>2678.5643662246989</v>
      </c>
      <c r="AP8" s="4">
        <f>$B8*$C$79/100</f>
        <v>42.311686740397327</v>
      </c>
      <c r="AQ8" s="4">
        <f t="shared" si="10"/>
        <v>1032.4051564656947</v>
      </c>
      <c r="AR8" s="4">
        <f>AQ8*100/'a30-2'!$L$13</f>
        <v>1529.4891206899181</v>
      </c>
      <c r="AS8" s="4">
        <f>AR8/'a1'!BN10*1000000</f>
        <v>526.04920673826473</v>
      </c>
    </row>
    <row r="9" spans="1:45">
      <c r="A9" s="1">
        <v>1984</v>
      </c>
      <c r="B9" s="4">
        <f>B10*$F60/$F61</f>
        <v>516.88067543201339</v>
      </c>
      <c r="C9" s="4">
        <f t="shared" si="0"/>
        <v>12611.888480541125</v>
      </c>
      <c r="D9" s="4">
        <f>C9*100/'a30-2'!$B$13</f>
        <v>18198.973276394121</v>
      </c>
      <c r="E9" s="4">
        <f>D9/'a1'!F11*1000000</f>
        <v>710.70158976880793</v>
      </c>
      <c r="F9" s="4">
        <f>$B9*$C$70/100</f>
        <v>8.5597521250234436</v>
      </c>
      <c r="G9" s="4">
        <f t="shared" si="1"/>
        <v>208.85795185057202</v>
      </c>
      <c r="H9" s="4">
        <f>G9*100/'a30-2'!$C$13</f>
        <v>359.48012366707746</v>
      </c>
      <c r="I9" s="4">
        <f>H9/'a1'!L11*1000000</f>
        <v>619.72386485493428</v>
      </c>
      <c r="J9" s="4">
        <f>$B9*$C$71/100</f>
        <v>1.7952063727252812</v>
      </c>
      <c r="K9" s="4">
        <f t="shared" si="2"/>
        <v>43.803035494496861</v>
      </c>
      <c r="L9" s="4">
        <f>K9*100/'a30-2'!$D$13</f>
        <v>59.353706632109571</v>
      </c>
      <c r="M9" s="4">
        <f>L9/'a1'!R11*1000000</f>
        <v>468.96570587066969</v>
      </c>
      <c r="N9" s="4">
        <f>$B9*$C$72/100</f>
        <v>16.911364380745407</v>
      </c>
      <c r="O9" s="4">
        <f t="shared" si="3"/>
        <v>412.6372908901879</v>
      </c>
      <c r="P9" s="4">
        <f>O9*100/'a30-2'!$E$13</f>
        <v>591.17090385413735</v>
      </c>
      <c r="Q9" s="4">
        <f>P9/'a1'!X11*1000000</f>
        <v>673.72130116452547</v>
      </c>
      <c r="R9" s="4">
        <f>$B9*$C$73/100</f>
        <v>14.049441177850028</v>
      </c>
      <c r="S9" s="4">
        <f t="shared" si="4"/>
        <v>342.80636473954064</v>
      </c>
      <c r="T9" s="4">
        <f>S9*100/'a30-2'!$F$13</f>
        <v>483.50686140978934</v>
      </c>
      <c r="U9" s="4">
        <f>T9/'a1'!AD11*1000000</f>
        <v>671.08246273329928</v>
      </c>
      <c r="V9" s="4">
        <f>$B9*$C$74/100</f>
        <v>73.976378547568359</v>
      </c>
      <c r="W9" s="4">
        <f t="shared" si="5"/>
        <v>1805.0236365606679</v>
      </c>
      <c r="X9" s="4">
        <f>W9*100/'a30-2'!$G$13</f>
        <v>2449.1501174500245</v>
      </c>
      <c r="Y9" s="4">
        <f>X9/'a1'!AJ11*1000000</f>
        <v>369.33627861087768</v>
      </c>
      <c r="Z9" s="4">
        <f>$B9*$C$75/100</f>
        <v>151.76865469899721</v>
      </c>
      <c r="AA9" s="4">
        <f t="shared" si="6"/>
        <v>3703.1551746555319</v>
      </c>
      <c r="AB9" s="4">
        <f>AA9*100/'a30-2'!$H$13</f>
        <v>4885.4289903107283</v>
      </c>
      <c r="AC9" s="4">
        <f>AB9/'a1'!AP11*1000000</f>
        <v>532.90837380362245</v>
      </c>
      <c r="AD9" s="4">
        <f>$B9*$C$76/100</f>
        <v>15.610490197611144</v>
      </c>
      <c r="AE9" s="4">
        <f t="shared" si="7"/>
        <v>380.89596082171187</v>
      </c>
      <c r="AF9" s="4">
        <f>AE9*100/'a30-2'!$I$13</f>
        <v>548.05174218951345</v>
      </c>
      <c r="AG9" s="4">
        <f>AF9/'a1'!AV11*1000000</f>
        <v>511.33292485563067</v>
      </c>
      <c r="AH9" s="4">
        <f>$B9*$C$77/100</f>
        <v>38.245700984147305</v>
      </c>
      <c r="AI9" s="4">
        <f t="shared" si="8"/>
        <v>933.19510401319417</v>
      </c>
      <c r="AJ9" s="4">
        <f>AI9*100/'a30-2'!$J$13</f>
        <v>1608.9570758848176</v>
      </c>
      <c r="AK9" s="4">
        <f>AJ9/'a1'!BB11*1000000</f>
        <v>1585.7808882037202</v>
      </c>
      <c r="AL9" s="4">
        <f>$B9*$C$78/100</f>
        <v>147.43240742188303</v>
      </c>
      <c r="AM9" s="4">
        <f t="shared" si="9"/>
        <v>3597.3507410939455</v>
      </c>
      <c r="AN9" s="4">
        <f>AM9*100/'a30-2'!$K$13</f>
        <v>6649.4468412087717</v>
      </c>
      <c r="AO9" s="4">
        <f>AN9/'a1'!BH11*1000000</f>
        <v>2777.6546211731579</v>
      </c>
      <c r="AP9" s="4">
        <f>$B9*$C$79/100</f>
        <v>43.882822444395764</v>
      </c>
      <c r="AQ9" s="4">
        <f t="shared" si="10"/>
        <v>1070.7408676432565</v>
      </c>
      <c r="AR9" s="4">
        <f>AQ9*100/'a30-2'!$L$13</f>
        <v>1586.2827668788984</v>
      </c>
      <c r="AS9" s="4">
        <f>AR9/'a1'!BN11*1000000</f>
        <v>538.23730774557055</v>
      </c>
    </row>
    <row r="10" spans="1:45">
      <c r="A10" s="1">
        <v>1985</v>
      </c>
      <c r="B10" s="4">
        <f>B11*$F61/$F62</f>
        <v>540.67959870791947</v>
      </c>
      <c r="C10" s="4">
        <f t="shared" si="0"/>
        <v>13192.582208473234</v>
      </c>
      <c r="D10" s="4">
        <f>C10*100/'a30-2'!$B$13</f>
        <v>19036.91516374204</v>
      </c>
      <c r="E10" s="4">
        <f>D10/'a1'!F12*1000000</f>
        <v>736.66239884311494</v>
      </c>
      <c r="F10" s="4">
        <f>$B10*$C$70/100</f>
        <v>8.9538718779314834</v>
      </c>
      <c r="G10" s="4">
        <f t="shared" si="1"/>
        <v>218.47447382152819</v>
      </c>
      <c r="H10" s="4">
        <f>G10*100/'a30-2'!$C$13</f>
        <v>376.03179659471289</v>
      </c>
      <c r="I10" s="4">
        <f>H10/'a1'!L12*1000000</f>
        <v>649.14211142326678</v>
      </c>
      <c r="J10" s="4">
        <f>$B10*$C$71/100</f>
        <v>1.8778637069218007</v>
      </c>
      <c r="K10" s="4">
        <f t="shared" si="2"/>
        <v>45.819874448891937</v>
      </c>
      <c r="L10" s="4">
        <f>K10*100/'a30-2'!$D$13</f>
        <v>62.086550743756007</v>
      </c>
      <c r="M10" s="4">
        <f>L10/'a1'!R12*1000000</f>
        <v>486.49927317841389</v>
      </c>
      <c r="N10" s="4">
        <f>$B10*$C$72/100</f>
        <v>17.69002042752421</v>
      </c>
      <c r="O10" s="4">
        <f t="shared" si="3"/>
        <v>431.63649843159072</v>
      </c>
      <c r="P10" s="4">
        <f>O10*100/'a30-2'!$E$13</f>
        <v>618.39039889912715</v>
      </c>
      <c r="Q10" s="4">
        <f>P10/'a1'!X12*1000000</f>
        <v>698.0773212776088</v>
      </c>
      <c r="R10" s="4">
        <f>$B10*$C$73/100</f>
        <v>14.696324662866267</v>
      </c>
      <c r="S10" s="4">
        <f t="shared" si="4"/>
        <v>358.59032177393692</v>
      </c>
      <c r="T10" s="4">
        <f>S10*100/'a30-2'!$F$13</f>
        <v>505.7691421353129</v>
      </c>
      <c r="U10" s="4">
        <f>T10/'a1'!AD12*1000000</f>
        <v>699.26480378509905</v>
      </c>
      <c r="V10" s="4">
        <f>$B10*$C$74/100</f>
        <v>77.382499613734112</v>
      </c>
      <c r="W10" s="4">
        <f t="shared" si="5"/>
        <v>1888.1329905751122</v>
      </c>
      <c r="X10" s="4">
        <f>W10*100/'a30-2'!$G$13</f>
        <v>2561.9172192335309</v>
      </c>
      <c r="Y10" s="4">
        <f>X10/'a1'!AJ12*1000000</f>
        <v>384.3374314498887</v>
      </c>
      <c r="Z10" s="4">
        <f>$B10*$C$75/100</f>
        <v>158.75659358034548</v>
      </c>
      <c r="AA10" s="4">
        <f t="shared" si="6"/>
        <v>3873.6608833604296</v>
      </c>
      <c r="AB10" s="4">
        <f>AA10*100/'a30-2'!$H$13</f>
        <v>5110.3705585229945</v>
      </c>
      <c r="AC10" s="4">
        <f>AB10/'a1'!AP12*1000000</f>
        <v>549.818089954583</v>
      </c>
      <c r="AD10" s="4">
        <f>$B10*$C$76/100</f>
        <v>16.329249625406966</v>
      </c>
      <c r="AE10" s="4">
        <f t="shared" si="7"/>
        <v>398.43369085992992</v>
      </c>
      <c r="AF10" s="4">
        <f>AE10*100/'a30-2'!$I$13</f>
        <v>573.28588612939552</v>
      </c>
      <c r="AG10" s="4">
        <f>AF10/'a1'!AV12*1000000</f>
        <v>529.59679825717024</v>
      </c>
      <c r="AH10" s="4">
        <f>$B10*$C$77/100</f>
        <v>40.006661582247062</v>
      </c>
      <c r="AI10" s="4">
        <f t="shared" si="8"/>
        <v>976.16254260682831</v>
      </c>
      <c r="AJ10" s="4">
        <f>AI10*100/'a30-2'!$J$13</f>
        <v>1683.0388665634971</v>
      </c>
      <c r="AK10" s="4">
        <f>AJ10/'a1'!BB12*1000000</f>
        <v>1642.1044859380338</v>
      </c>
      <c r="AL10" s="4">
        <f>$B10*$C$78/100</f>
        <v>154.22069090662131</v>
      </c>
      <c r="AM10" s="4">
        <f t="shared" si="9"/>
        <v>3762.9848581215597</v>
      </c>
      <c r="AN10" s="4">
        <f>AM10*100/'a30-2'!$K$13</f>
        <v>6955.6097192635116</v>
      </c>
      <c r="AO10" s="4">
        <f>AN10/'a1'!BH12*1000000</f>
        <v>2892.7588466841248</v>
      </c>
      <c r="AP10" s="4">
        <f>$B10*$C$79/100</f>
        <v>45.903335058088459</v>
      </c>
      <c r="AQ10" s="4">
        <f t="shared" si="10"/>
        <v>1120.0413754173583</v>
      </c>
      <c r="AR10" s="4">
        <f>AQ10*100/'a30-2'!$L$13</f>
        <v>1659.3205561738639</v>
      </c>
      <c r="AS10" s="4">
        <f>AR10/'a1'!BN12*1000000</f>
        <v>557.73024991970567</v>
      </c>
    </row>
    <row r="11" spans="1:45">
      <c r="A11" s="1">
        <v>1986</v>
      </c>
      <c r="B11" s="4">
        <f>B12*$F62/$F63</f>
        <v>532.7466242826174</v>
      </c>
      <c r="C11" s="4">
        <f t="shared" si="0"/>
        <v>12999.017632495865</v>
      </c>
      <c r="D11" s="4">
        <f>C11*100/'a30-2'!$B$13</f>
        <v>18757.601201292735</v>
      </c>
      <c r="E11" s="4">
        <f>D11/'a1'!F13*1000000</f>
        <v>718.6743835177823</v>
      </c>
      <c r="F11" s="4">
        <f>$B11*$C$70/100</f>
        <v>8.8224986269621368</v>
      </c>
      <c r="G11" s="4">
        <f t="shared" si="1"/>
        <v>215.26896649787614</v>
      </c>
      <c r="H11" s="4">
        <f>G11*100/'a30-2'!$C$13</f>
        <v>370.51457228550106</v>
      </c>
      <c r="I11" s="4">
        <f>H11/'a1'!L13*1000000</f>
        <v>642.9129182856002</v>
      </c>
      <c r="J11" s="4">
        <f>$B11*$C$71/100</f>
        <v>1.8503112621896276</v>
      </c>
      <c r="K11" s="4">
        <f t="shared" si="2"/>
        <v>45.147594797426912</v>
      </c>
      <c r="L11" s="4">
        <f>K11*100/'a30-2'!$D$13</f>
        <v>61.175602706540531</v>
      </c>
      <c r="M11" s="4">
        <f>L11/'a1'!R13*1000000</f>
        <v>476.31195853608438</v>
      </c>
      <c r="N11" s="4">
        <f>$B11*$C$72/100</f>
        <v>17.430468411931272</v>
      </c>
      <c r="O11" s="4">
        <f t="shared" si="3"/>
        <v>425.30342925112302</v>
      </c>
      <c r="P11" s="4">
        <f>O11*100/'a30-2'!$E$13</f>
        <v>609.31723388413047</v>
      </c>
      <c r="Q11" s="4">
        <f>P11/'a1'!X13*1000000</f>
        <v>685.32914538636874</v>
      </c>
      <c r="R11" s="4">
        <f>$B11*$C$73/100</f>
        <v>14.480696834527521</v>
      </c>
      <c r="S11" s="4">
        <f t="shared" si="4"/>
        <v>353.32900276247148</v>
      </c>
      <c r="T11" s="4">
        <f>S11*100/'a30-2'!$F$13</f>
        <v>498.34838189347175</v>
      </c>
      <c r="U11" s="4">
        <f>T11/'a1'!AD13*1000000</f>
        <v>687.3590649258457</v>
      </c>
      <c r="V11" s="4">
        <f>$B11*$C$74/100</f>
        <v>76.247125925012199</v>
      </c>
      <c r="W11" s="4">
        <f t="shared" si="5"/>
        <v>1860.4298725702974</v>
      </c>
      <c r="X11" s="4">
        <f>W11*100/'a30-2'!$G$13</f>
        <v>2524.3281853056951</v>
      </c>
      <c r="Y11" s="4">
        <f>X11/'a1'!AJ13*1000000</f>
        <v>376.30653148410005</v>
      </c>
      <c r="Z11" s="4">
        <f>$B11*$C$75/100</f>
        <v>156.42728061989604</v>
      </c>
      <c r="AA11" s="4">
        <f t="shared" si="6"/>
        <v>3816.8256471254631</v>
      </c>
      <c r="AB11" s="4">
        <f>AA11*100/'a30-2'!$H$13</f>
        <v>5035.3900357855719</v>
      </c>
      <c r="AC11" s="4">
        <f>AB11/'a1'!AP13*1000000</f>
        <v>533.55923365695548</v>
      </c>
      <c r="AD11" s="4">
        <f>$B11*$C$76/100</f>
        <v>16.089663149475026</v>
      </c>
      <c r="AE11" s="4">
        <f t="shared" si="7"/>
        <v>392.58778084719063</v>
      </c>
      <c r="AF11" s="4">
        <f>AE11*100/'a30-2'!$I$13</f>
        <v>564.87450481610165</v>
      </c>
      <c r="AG11" s="4">
        <f>AF11/'a1'!AV13*1000000</f>
        <v>517.49665138820831</v>
      </c>
      <c r="AH11" s="4">
        <f>$B11*$C$77/100</f>
        <v>39.419674716213805</v>
      </c>
      <c r="AI11" s="4">
        <f t="shared" si="8"/>
        <v>961.84006307561674</v>
      </c>
      <c r="AJ11" s="4">
        <f>AI11*100/'a30-2'!$J$13</f>
        <v>1658.3449363372704</v>
      </c>
      <c r="AK11" s="4">
        <f>AJ11/'a1'!BB13*1000000</f>
        <v>1612.0516491292265</v>
      </c>
      <c r="AL11" s="4">
        <f>$B11*$C$78/100</f>
        <v>151.95792974504187</v>
      </c>
      <c r="AM11" s="4">
        <f t="shared" si="9"/>
        <v>3707.7734857790215</v>
      </c>
      <c r="AN11" s="4">
        <f>AM11*100/'a30-2'!$K$13</f>
        <v>6853.5554265785977</v>
      </c>
      <c r="AO11" s="4">
        <f>AN11/'a1'!BH13*1000000</f>
        <v>2816.9965541871729</v>
      </c>
      <c r="AP11" s="4">
        <f>$B11*$C$79/100</f>
        <v>45.229830853524227</v>
      </c>
      <c r="AQ11" s="4">
        <f t="shared" si="10"/>
        <v>1103.6078728259911</v>
      </c>
      <c r="AR11" s="4">
        <f>AQ11*100/'a30-2'!$L$13</f>
        <v>1634.9746264088756</v>
      </c>
      <c r="AS11" s="4">
        <f>AR11/'a1'!BN13*1000000</f>
        <v>544.33453035814955</v>
      </c>
    </row>
    <row r="12" spans="1:45">
      <c r="A12" s="1">
        <v>1987</v>
      </c>
      <c r="B12" s="4">
        <f>B13*$F63/$F64</f>
        <v>555.21302994134226</v>
      </c>
      <c r="C12" s="4">
        <f t="shared" si="0"/>
        <v>13547.197930568751</v>
      </c>
      <c r="D12" s="4">
        <f>C12*100/'a30-2'!$B$13</f>
        <v>19548.626162436871</v>
      </c>
      <c r="E12" s="4">
        <f>D12/'a1'!F14*1000000</f>
        <v>739.1734825370138</v>
      </c>
      <c r="F12" s="4">
        <f>$B12*$C$70/100</f>
        <v>9.1945513515453818</v>
      </c>
      <c r="G12" s="4">
        <f t="shared" si="1"/>
        <v>224.34705297770731</v>
      </c>
      <c r="H12" s="4">
        <f>G12*100/'a30-2'!$C$13</f>
        <v>386.13950598572688</v>
      </c>
      <c r="I12" s="4">
        <f>H12/'a1'!L14*1000000</f>
        <v>671.26445215357523</v>
      </c>
      <c r="J12" s="4">
        <f>$B12*$C$71/100</f>
        <v>1.9283405570110375</v>
      </c>
      <c r="K12" s="4">
        <f t="shared" si="2"/>
        <v>47.051509591069312</v>
      </c>
      <c r="L12" s="4">
        <f>K12*100/'a30-2'!$D$13</f>
        <v>63.755433050229428</v>
      </c>
      <c r="M12" s="4">
        <f>L12/'a1'!R14*1000000</f>
        <v>495.60741171344614</v>
      </c>
      <c r="N12" s="4">
        <f>$B12*$C$72/100</f>
        <v>18.165526986335863</v>
      </c>
      <c r="O12" s="4">
        <f t="shared" si="3"/>
        <v>443.23885846659505</v>
      </c>
      <c r="P12" s="4">
        <f>O12*100/'a30-2'!$E$13</f>
        <v>635.01269121288692</v>
      </c>
      <c r="Q12" s="4">
        <f>P12/'a1'!X14*1000000</f>
        <v>710.61820445799037</v>
      </c>
      <c r="R12" s="4">
        <f>$B12*$C$73/100</f>
        <v>15.09136088095595</v>
      </c>
      <c r="S12" s="4">
        <f t="shared" si="4"/>
        <v>368.22920549532517</v>
      </c>
      <c r="T12" s="4">
        <f>S12*100/'a30-2'!$F$13</f>
        <v>519.36418264502834</v>
      </c>
      <c r="U12" s="4">
        <f>T12/'a1'!AD14*1000000</f>
        <v>713.63976245867957</v>
      </c>
      <c r="V12" s="4">
        <f>$B12*$C$74/100</f>
        <v>79.462535996638422</v>
      </c>
      <c r="W12" s="4">
        <f t="shared" si="5"/>
        <v>1938.8858783179774</v>
      </c>
      <c r="X12" s="4">
        <f>W12*100/'a30-2'!$G$13</f>
        <v>2630.7813817068891</v>
      </c>
      <c r="Y12" s="4">
        <f>X12/'a1'!AJ14*1000000</f>
        <v>387.90734123036697</v>
      </c>
      <c r="Z12" s="4">
        <f>$B12*$C$75/100</f>
        <v>163.02396013378339</v>
      </c>
      <c r="AA12" s="4">
        <f t="shared" si="6"/>
        <v>3977.7846272643146</v>
      </c>
      <c r="AB12" s="4">
        <f>AA12*100/'a30-2'!$H$13</f>
        <v>5247.7369752827371</v>
      </c>
      <c r="AC12" s="4">
        <f>AB12/'a1'!AP14*1000000</f>
        <v>544.4871261750028</v>
      </c>
      <c r="AD12" s="4">
        <f>$B12*$C$76/100</f>
        <v>16.768178756617722</v>
      </c>
      <c r="AE12" s="4">
        <f t="shared" si="7"/>
        <v>409.1435616614724</v>
      </c>
      <c r="AF12" s="4">
        <f>AE12*100/'a30-2'!$I$13</f>
        <v>588.69577217478047</v>
      </c>
      <c r="AG12" s="4">
        <f>AF12/'a1'!AV14*1000000</f>
        <v>535.97072412994532</v>
      </c>
      <c r="AH12" s="4">
        <f>$B12*$C$77/100</f>
        <v>41.082037953713417</v>
      </c>
      <c r="AI12" s="4">
        <f t="shared" si="8"/>
        <v>1002.4017260706073</v>
      </c>
      <c r="AJ12" s="4">
        <f>AI12*100/'a30-2'!$J$13</f>
        <v>1728.2788380527711</v>
      </c>
      <c r="AK12" s="4">
        <f>AJ12/'a1'!BB14*1000000</f>
        <v>1673.3932140259346</v>
      </c>
      <c r="AL12" s="4">
        <f>$B12*$C$78/100</f>
        <v>158.36613270138957</v>
      </c>
      <c r="AM12" s="4">
        <f t="shared" si="9"/>
        <v>3864.1336379139052</v>
      </c>
      <c r="AN12" s="4">
        <f>AM12*100/'a30-2'!$K$13</f>
        <v>7142.5760405062938</v>
      </c>
      <c r="AO12" s="4">
        <f>AN12/'a1'!BH14*1000000</f>
        <v>2926.2334974299374</v>
      </c>
      <c r="AP12" s="4">
        <f>$B12*$C$79/100</f>
        <v>47.137213615825367</v>
      </c>
      <c r="AQ12" s="4">
        <f t="shared" si="10"/>
        <v>1150.1480122261389</v>
      </c>
      <c r="AR12" s="4">
        <f>AQ12*100/'a30-2'!$L$13</f>
        <v>1703.9229810757615</v>
      </c>
      <c r="AS12" s="4">
        <f>AR12/'a1'!BN14*1000000</f>
        <v>558.9104758385796</v>
      </c>
    </row>
    <row r="13" spans="1:45">
      <c r="A13" s="1">
        <v>1988</v>
      </c>
      <c r="B13" s="4">
        <f>B14*$F64/$F65</f>
        <v>596.19587832214756</v>
      </c>
      <c r="C13" s="4">
        <f t="shared" si="0"/>
        <v>14547.1794310604</v>
      </c>
      <c r="D13" s="4">
        <f>C13*100/'a30-2'!$B$13</f>
        <v>20991.600910621066</v>
      </c>
      <c r="E13" s="4">
        <f>D13/'a1'!F15*1000000</f>
        <v>783.50997083620814</v>
      </c>
      <c r="F13" s="4">
        <f>$B13*$C$70/100</f>
        <v>9.87324382389194</v>
      </c>
      <c r="G13" s="4">
        <f t="shared" si="1"/>
        <v>240.90714930296332</v>
      </c>
      <c r="H13" s="4">
        <f>G13*100/'a30-2'!$C$13</f>
        <v>414.64225353349968</v>
      </c>
      <c r="I13" s="4">
        <f>H13/'a1'!L15*1000000</f>
        <v>721.13953746986806</v>
      </c>
      <c r="J13" s="4">
        <f>$B13*$C$71/100</f>
        <v>2.0706803156490694</v>
      </c>
      <c r="K13" s="4">
        <f t="shared" si="2"/>
        <v>50.524599701837289</v>
      </c>
      <c r="L13" s="4">
        <f>K13*100/'a30-2'!$D$13</f>
        <v>68.461517211161635</v>
      </c>
      <c r="M13" s="4">
        <f>L13/'a1'!R15*1000000</f>
        <v>529.52313971924627</v>
      </c>
      <c r="N13" s="4">
        <f>$B13*$C$72/100</f>
        <v>19.506408770607177</v>
      </c>
      <c r="O13" s="4">
        <f t="shared" si="3"/>
        <v>475.9563740028151</v>
      </c>
      <c r="P13" s="4">
        <f>O13*100/'a30-2'!$E$13</f>
        <v>681.88592264013619</v>
      </c>
      <c r="Q13" s="4">
        <f>P13/'a1'!X15*1000000</f>
        <v>760.00196456609797</v>
      </c>
      <c r="R13" s="4">
        <f>$B13*$C$73/100</f>
        <v>16.205324209427502</v>
      </c>
      <c r="S13" s="4">
        <f t="shared" si="4"/>
        <v>395.409910710031</v>
      </c>
      <c r="T13" s="4">
        <f>S13*100/'a30-2'!$F$13</f>
        <v>557.70086136816769</v>
      </c>
      <c r="U13" s="4">
        <f>T13/'a1'!AD15*1000000</f>
        <v>763.6087149680053</v>
      </c>
      <c r="V13" s="4">
        <f>$B13*$C$74/100</f>
        <v>85.328034263220118</v>
      </c>
      <c r="W13" s="4">
        <f t="shared" si="5"/>
        <v>2082.0040360225707</v>
      </c>
      <c r="X13" s="4">
        <f>W13*100/'a30-2'!$G$13</f>
        <v>2824.9715549831353</v>
      </c>
      <c r="Y13" s="4">
        <f>X13/'a1'!AJ15*1000000</f>
        <v>413.18410703625767</v>
      </c>
      <c r="Z13" s="4">
        <f>$B13*$C$75/100</f>
        <v>175.05751460801312</v>
      </c>
      <c r="AA13" s="4">
        <f t="shared" si="6"/>
        <v>4271.4033564355195</v>
      </c>
      <c r="AB13" s="4">
        <f>AA13*100/'a30-2'!$H$13</f>
        <v>5635.0967763001581</v>
      </c>
      <c r="AC13" s="4">
        <f>AB13/'a1'!AP15*1000000</f>
        <v>572.75276169830295</v>
      </c>
      <c r="AD13" s="4">
        <f>$B13*$C$76/100</f>
        <v>18.005915788252778</v>
      </c>
      <c r="AE13" s="4">
        <f t="shared" si="7"/>
        <v>439.34434523336779</v>
      </c>
      <c r="AF13" s="4">
        <f>AE13*100/'a30-2'!$I$13</f>
        <v>632.15013702642852</v>
      </c>
      <c r="AG13" s="4">
        <f>AF13/'a1'!AV15*1000000</f>
        <v>573.55985111529856</v>
      </c>
      <c r="AH13" s="4">
        <f>$B13*$C$77/100</f>
        <v>44.114493681219308</v>
      </c>
      <c r="AI13" s="4">
        <f t="shared" si="8"/>
        <v>1076.3936458217511</v>
      </c>
      <c r="AJ13" s="4">
        <f>AI13*100/'a30-2'!$J$13</f>
        <v>1855.8511134857779</v>
      </c>
      <c r="AK13" s="4">
        <f>AJ13/'a1'!BB15*1000000</f>
        <v>1804.9075965725185</v>
      </c>
      <c r="AL13" s="4">
        <f>$B13*$C$78/100</f>
        <v>170.05587133349846</v>
      </c>
      <c r="AM13" s="4">
        <f t="shared" si="9"/>
        <v>4149.3632605373623</v>
      </c>
      <c r="AN13" s="4">
        <f>AM13*100/'a30-2'!$K$13</f>
        <v>7669.8026996993749</v>
      </c>
      <c r="AO13" s="4">
        <f>AN13/'a1'!BH15*1000000</f>
        <v>3122.1033095550929</v>
      </c>
      <c r="AP13" s="4">
        <f>$B13*$C$79/100</f>
        <v>50.616629938088366</v>
      </c>
      <c r="AQ13" s="4">
        <f t="shared" si="10"/>
        <v>1235.0457704893561</v>
      </c>
      <c r="AR13" s="4">
        <f>AQ13*100/'a30-2'!$L$13</f>
        <v>1829.697437762009</v>
      </c>
      <c r="AS13" s="4">
        <f>AR13/'a1'!BN15*1000000</f>
        <v>587.42787577024649</v>
      </c>
    </row>
    <row r="14" spans="1:45">
      <c r="A14" s="1">
        <v>1989</v>
      </c>
      <c r="B14" s="4">
        <f>B15*$F65/$F66</f>
        <v>621.31277785234886</v>
      </c>
      <c r="C14" s="4">
        <f>B14*24.4</f>
        <v>15160.031779597311</v>
      </c>
      <c r="D14" s="4">
        <f>C14*100/'a30-2'!$B$13</f>
        <v>21875.947733906654</v>
      </c>
      <c r="E14" s="4">
        <f>D14/'a1'!F16*1000000</f>
        <v>801.99887713680937</v>
      </c>
      <c r="F14" s="4">
        <f>$B14*$C$70/100</f>
        <v>10.289189794299803</v>
      </c>
      <c r="G14" s="4">
        <f t="shared" si="1"/>
        <v>251.05623098091519</v>
      </c>
      <c r="H14" s="4">
        <f>G14*100/'a30-2'!$C$13</f>
        <v>432.11055246284889</v>
      </c>
      <c r="I14" s="4">
        <f>H14/'a1'!L16*1000000</f>
        <v>749.47498566969603</v>
      </c>
      <c r="J14" s="4">
        <f>$B14*$C$71/100</f>
        <v>2.1579151848227549</v>
      </c>
      <c r="K14" s="4">
        <f t="shared" si="2"/>
        <v>52.653130509675215</v>
      </c>
      <c r="L14" s="4">
        <f>K14*100/'a30-2'!$D$13</f>
        <v>71.345705297662889</v>
      </c>
      <c r="M14" s="4">
        <f>L14/'a1'!R16*1000000</f>
        <v>548.16796614494388</v>
      </c>
      <c r="N14" s="4">
        <f>$B14*$C$72/100</f>
        <v>20.328186523692622</v>
      </c>
      <c r="O14" s="4">
        <f t="shared" si="3"/>
        <v>496.00775117809997</v>
      </c>
      <c r="P14" s="4">
        <f>O14*100/'a30-2'!$E$13</f>
        <v>710.61282403739244</v>
      </c>
      <c r="Q14" s="4">
        <f>P14/'a1'!X16*1000000</f>
        <v>786.21441607250881</v>
      </c>
      <c r="R14" s="4">
        <f>$B14*$C$73/100</f>
        <v>16.888031881221565</v>
      </c>
      <c r="S14" s="4">
        <f t="shared" si="4"/>
        <v>412.06797790180616</v>
      </c>
      <c r="T14" s="4">
        <f>S14*100/'a30-2'!$F$13</f>
        <v>581.19601960762498</v>
      </c>
      <c r="U14" s="4">
        <f>T14/'a1'!AD16*1000000</f>
        <v>790.60412472861901</v>
      </c>
      <c r="V14" s="4">
        <f>$B14*$C$74/100</f>
        <v>88.922785152357989</v>
      </c>
      <c r="W14" s="4">
        <f t="shared" si="5"/>
        <v>2169.7159577175348</v>
      </c>
      <c r="X14" s="4">
        <f>W14*100/'a30-2'!$G$13</f>
        <v>2943.9836604037109</v>
      </c>
      <c r="Y14" s="4">
        <f>X14/'a1'!AJ16*1000000</f>
        <v>425.11613653981715</v>
      </c>
      <c r="Z14" s="4">
        <f>$B14*$C$75/100</f>
        <v>182.43244316134405</v>
      </c>
      <c r="AA14" s="4">
        <f t="shared" si="6"/>
        <v>4451.3516131367951</v>
      </c>
      <c r="AB14" s="4">
        <f>AA14*100/'a30-2'!$H$13</f>
        <v>5872.4955318427383</v>
      </c>
      <c r="AC14" s="4">
        <f>AB14/'a1'!AP16*1000000</f>
        <v>581.24500169427108</v>
      </c>
      <c r="AD14" s="4">
        <f>$B14*$C$76/100</f>
        <v>18.764479868023962</v>
      </c>
      <c r="AE14" s="4">
        <f t="shared" si="7"/>
        <v>457.85330877978464</v>
      </c>
      <c r="AF14" s="4">
        <f>AE14*100/'a30-2'!$I$13</f>
        <v>658.78173925148872</v>
      </c>
      <c r="AG14" s="4">
        <f>AF14/'a1'!AV16*1000000</f>
        <v>596.83503708261037</v>
      </c>
      <c r="AH14" s="4">
        <f>$B14*$C$77/100</f>
        <v>45.972975676658699</v>
      </c>
      <c r="AI14" s="4">
        <f t="shared" si="8"/>
        <v>1121.7406065104722</v>
      </c>
      <c r="AJ14" s="4">
        <f>AI14*100/'a30-2'!$J$13</f>
        <v>1934.0355284663312</v>
      </c>
      <c r="AK14" s="4">
        <f>AJ14/'a1'!BB16*1000000</f>
        <v>1897.1566993869485</v>
      </c>
      <c r="AL14" s="4">
        <f>$B14*$C$78/100</f>
        <v>177.22008764244848</v>
      </c>
      <c r="AM14" s="4">
        <f t="shared" si="9"/>
        <v>4324.1701384757425</v>
      </c>
      <c r="AN14" s="4">
        <f>AM14*100/'a30-2'!$K$13</f>
        <v>7992.9207735226291</v>
      </c>
      <c r="AO14" s="4">
        <f>AN14/'a1'!BH16*1000000</f>
        <v>3199.3118483474445</v>
      </c>
      <c r="AP14" s="4">
        <f>$B14*$C$79/100</f>
        <v>52.749037851222901</v>
      </c>
      <c r="AQ14" s="4">
        <f t="shared" si="10"/>
        <v>1287.0765235698386</v>
      </c>
      <c r="AR14" s="4">
        <f>AQ14*100/'a30-2'!$L$13</f>
        <v>1906.7800349182794</v>
      </c>
      <c r="AS14" s="4">
        <f>AR14/'a1'!BN16*1000000</f>
        <v>596.47922011379751</v>
      </c>
    </row>
    <row r="15" spans="1:45">
      <c r="A15" s="1">
        <v>1990</v>
      </c>
      <c r="B15" s="4">
        <v>590.90810999999997</v>
      </c>
      <c r="C15" s="4">
        <f t="shared" si="0"/>
        <v>14418.157883999998</v>
      </c>
      <c r="D15" s="4">
        <f>C15*100/'a30-2'!$B$13</f>
        <v>20805.422632034628</v>
      </c>
      <c r="E15" s="4">
        <f>D15/'a1'!F17*1000000</f>
        <v>751.33866408937854</v>
      </c>
      <c r="F15" s="4">
        <v>9.24</v>
      </c>
      <c r="G15" s="4">
        <f t="shared" si="1"/>
        <v>225.45599999999999</v>
      </c>
      <c r="H15" s="4">
        <f>G15*100/'a30-2'!$C$13</f>
        <v>388.0481927710843</v>
      </c>
      <c r="I15" s="4">
        <f>H15/'a1'!L17*1000000</f>
        <v>672.09854507191994</v>
      </c>
      <c r="J15" s="4">
        <v>1.96</v>
      </c>
      <c r="K15" s="4">
        <f t="shared" si="2"/>
        <v>47.823999999999998</v>
      </c>
      <c r="L15" s="4">
        <f>K15*100/'a30-2'!$D$13</f>
        <v>64.802168021680217</v>
      </c>
      <c r="M15" s="4">
        <f>L15/'a1'!R17*1000000</f>
        <v>496.93389789945257</v>
      </c>
      <c r="N15" s="4">
        <v>19.100000000000001</v>
      </c>
      <c r="O15" s="4">
        <f t="shared" si="3"/>
        <v>466.04</v>
      </c>
      <c r="P15" s="4">
        <f>O15*100/'a30-2'!$E$13</f>
        <v>667.67908309455595</v>
      </c>
      <c r="Q15" s="4">
        <f>P15/'a1'!X17*1000000</f>
        <v>733.34982672824333</v>
      </c>
      <c r="R15" s="4">
        <v>16</v>
      </c>
      <c r="S15" s="4">
        <f t="shared" si="4"/>
        <v>390.4</v>
      </c>
      <c r="T15" s="4">
        <f>S15*100/'a30-2'!$F$13</f>
        <v>550.63469675599436</v>
      </c>
      <c r="U15" s="4">
        <f>T15/'a1'!AD17*1000000</f>
        <v>743.94411010110616</v>
      </c>
      <c r="V15" s="4">
        <v>84</v>
      </c>
      <c r="W15" s="4">
        <f t="shared" si="5"/>
        <v>2049.6</v>
      </c>
      <c r="X15" s="4">
        <f>W15*100/'a30-2'!$G$13</f>
        <v>2781.0040705563092</v>
      </c>
      <c r="Y15" s="4">
        <f>X15/'a1'!AJ17*1000000</f>
        <v>397.45742960702069</v>
      </c>
      <c r="Z15" s="4">
        <v>177</v>
      </c>
      <c r="AA15" s="4">
        <f t="shared" si="6"/>
        <v>4318.8</v>
      </c>
      <c r="AB15" s="4">
        <f>AA15*100/'a30-2'!$H$13</f>
        <v>5697.6253298153033</v>
      </c>
      <c r="AC15" s="4">
        <f>AB15/'a1'!AP17*1000000</f>
        <v>553.3914432379338</v>
      </c>
      <c r="AD15" s="4">
        <v>18.7</v>
      </c>
      <c r="AE15" s="4">
        <f t="shared" si="7"/>
        <v>456.28</v>
      </c>
      <c r="AF15" s="4">
        <f>AE15*100/'a30-2'!$I$13</f>
        <v>656.51798561151077</v>
      </c>
      <c r="AG15" s="4">
        <f>AF15/'a1'!AV17*1000000</f>
        <v>593.90764750399228</v>
      </c>
      <c r="AH15" s="4">
        <v>43.5</v>
      </c>
      <c r="AI15" s="4">
        <f t="shared" si="8"/>
        <v>1061.3999999999999</v>
      </c>
      <c r="AJ15" s="4">
        <f>AI15*100/'a30-2'!$J$13</f>
        <v>1829.9999999999998</v>
      </c>
      <c r="AK15" s="4">
        <f>AJ15/'a1'!BB17*1000000</f>
        <v>1815.9680151469593</v>
      </c>
      <c r="AL15" s="4">
        <v>170</v>
      </c>
      <c r="AM15" s="4">
        <f t="shared" si="9"/>
        <v>4148</v>
      </c>
      <c r="AN15" s="4">
        <f>AM15*100/'a30-2'!$K$13</f>
        <v>7667.2828096118301</v>
      </c>
      <c r="AO15" s="4">
        <f>AN15/'a1'!BH17*1000000</f>
        <v>3009.3880690276546</v>
      </c>
      <c r="AP15" s="4">
        <v>49.4</v>
      </c>
      <c r="AQ15" s="4">
        <f t="shared" si="10"/>
        <v>1205.3599999999999</v>
      </c>
      <c r="AR15" s="4">
        <f>AQ15*100/'a30-2'!$L$13</f>
        <v>1785.7185185185183</v>
      </c>
      <c r="AS15" s="4">
        <f>AR15/'a1'!BN17*1000000</f>
        <v>542.42354480712174</v>
      </c>
    </row>
    <row r="16" spans="1:45">
      <c r="A16" s="1">
        <v>1991</v>
      </c>
      <c r="B16" s="4">
        <v>583.21190999999999</v>
      </c>
      <c r="C16" s="4">
        <f t="shared" si="0"/>
        <v>14230.370604</v>
      </c>
      <c r="D16" s="4">
        <f>C16*100/'a30-2'!$B$13</f>
        <v>20534.445316017318</v>
      </c>
      <c r="E16" s="4">
        <f>D16/'a1'!F18*1000000</f>
        <v>732.39425439349691</v>
      </c>
      <c r="F16" s="4">
        <v>8.17</v>
      </c>
      <c r="G16" s="4">
        <f t="shared" si="1"/>
        <v>199.34799999999998</v>
      </c>
      <c r="H16" s="4">
        <f>G16*100/'a30-2'!$C$13</f>
        <v>343.11187607573146</v>
      </c>
      <c r="I16" s="4">
        <f>H16/'a1'!L18*1000000</f>
        <v>591.93552607416177</v>
      </c>
      <c r="J16" s="4">
        <v>1.89</v>
      </c>
      <c r="K16" s="4">
        <f t="shared" si="2"/>
        <v>46.115999999999993</v>
      </c>
      <c r="L16" s="4">
        <f>K16*100/'a30-2'!$D$13</f>
        <v>62.487804878048777</v>
      </c>
      <c r="M16" s="4">
        <f>L16/'a1'!R18*1000000</f>
        <v>479.314905215571</v>
      </c>
      <c r="N16" s="4">
        <v>19.100000000000001</v>
      </c>
      <c r="O16" s="4">
        <f t="shared" si="3"/>
        <v>466.04</v>
      </c>
      <c r="P16" s="4">
        <f>O16*100/'a30-2'!$E$13</f>
        <v>667.67908309455595</v>
      </c>
      <c r="Q16" s="4">
        <f>P16/'a1'!X18*1000000</f>
        <v>729.72863899712013</v>
      </c>
      <c r="R16" s="4">
        <v>15.2</v>
      </c>
      <c r="S16" s="4">
        <f t="shared" si="4"/>
        <v>370.87999999999994</v>
      </c>
      <c r="T16" s="4">
        <f>S16*100/'a30-2'!$F$13</f>
        <v>523.10296191819452</v>
      </c>
      <c r="U16" s="4">
        <f>T16/'a1'!AD18*1000000</f>
        <v>701.61764391153918</v>
      </c>
      <c r="V16" s="4">
        <v>78.5</v>
      </c>
      <c r="W16" s="4">
        <f t="shared" si="5"/>
        <v>1915.3999999999999</v>
      </c>
      <c r="X16" s="4">
        <f>W16*100/'a30-2'!$G$13</f>
        <v>2598.9145183175033</v>
      </c>
      <c r="Y16" s="4">
        <f>X16/'a1'!AJ18*1000000</f>
        <v>367.73296958561588</v>
      </c>
      <c r="Z16" s="4">
        <v>178</v>
      </c>
      <c r="AA16" s="4">
        <f t="shared" si="6"/>
        <v>4343.2</v>
      </c>
      <c r="AB16" s="4">
        <f>AA16*100/'a30-2'!$H$13</f>
        <v>5729.8153034300794</v>
      </c>
      <c r="AC16" s="4">
        <f>AB16/'a1'!AP18*1000000</f>
        <v>549.28978313283574</v>
      </c>
      <c r="AD16" s="4">
        <v>18.8</v>
      </c>
      <c r="AE16" s="4">
        <f t="shared" si="7"/>
        <v>458.71999999999997</v>
      </c>
      <c r="AF16" s="4">
        <f>AE16*100/'a30-2'!$I$13</f>
        <v>660.02877697841723</v>
      </c>
      <c r="AG16" s="4">
        <f>AF16/'a1'!AV18*1000000</f>
        <v>594.8327303960848</v>
      </c>
      <c r="AH16" s="4">
        <v>44.7</v>
      </c>
      <c r="AI16" s="4">
        <f t="shared" si="8"/>
        <v>1090.68</v>
      </c>
      <c r="AJ16" s="4">
        <f>AI16*100/'a30-2'!$J$13</f>
        <v>1880.4827586206898</v>
      </c>
      <c r="AK16" s="4">
        <f>AJ16/'a1'!BB18*1000000</f>
        <v>1875.3948124943927</v>
      </c>
      <c r="AL16" s="4">
        <v>170</v>
      </c>
      <c r="AM16" s="4">
        <f t="shared" si="9"/>
        <v>4148</v>
      </c>
      <c r="AN16" s="4">
        <f>AM16*100/'a30-2'!$K$13</f>
        <v>7667.2828096118301</v>
      </c>
      <c r="AO16" s="4">
        <f>AN16/'a1'!BH18*1000000</f>
        <v>2957.7074657127014</v>
      </c>
      <c r="AP16" s="4">
        <v>50.7</v>
      </c>
      <c r="AQ16" s="4">
        <f t="shared" si="10"/>
        <v>1237.08</v>
      </c>
      <c r="AR16" s="4">
        <f>AQ16*100/'a30-2'!$L$13</f>
        <v>1832.7111111111112</v>
      </c>
      <c r="AS16" s="4">
        <f>AR16/'a1'!BN18*1000000</f>
        <v>543.22075196540607</v>
      </c>
    </row>
    <row r="17" spans="1:45">
      <c r="A17" s="1">
        <v>1992</v>
      </c>
      <c r="B17" s="4">
        <v>600.16223000000002</v>
      </c>
      <c r="C17" s="4">
        <f t="shared" si="0"/>
        <v>14643.958412</v>
      </c>
      <c r="D17" s="4">
        <f>C17*100/'a30-2'!$B$13</f>
        <v>21131.253119769121</v>
      </c>
      <c r="E17" s="4">
        <f>D17/'a1'!F19*1000000</f>
        <v>744.81183213300335</v>
      </c>
      <c r="F17" s="4">
        <v>8.14</v>
      </c>
      <c r="G17" s="4">
        <f t="shared" si="1"/>
        <v>198.61600000000001</v>
      </c>
      <c r="H17" s="4">
        <f>G17*100/'a30-2'!$C$13</f>
        <v>341.85197934595527</v>
      </c>
      <c r="I17" s="4">
        <f>H17/'a1'!L19*1000000</f>
        <v>589.28921865710629</v>
      </c>
      <c r="J17" s="4">
        <v>1.91</v>
      </c>
      <c r="K17" s="4">
        <f t="shared" si="2"/>
        <v>46.603999999999992</v>
      </c>
      <c r="L17" s="4">
        <f>K17*100/'a30-2'!$D$13</f>
        <v>63.1490514905149</v>
      </c>
      <c r="M17" s="4">
        <f>L17/'a1'!R19*1000000</f>
        <v>482.69127542873338</v>
      </c>
      <c r="N17" s="4">
        <v>19.600000000000001</v>
      </c>
      <c r="O17" s="4">
        <f t="shared" si="3"/>
        <v>478.24</v>
      </c>
      <c r="P17" s="4">
        <f>O17*100/'a30-2'!$E$13</f>
        <v>685.15759312320915</v>
      </c>
      <c r="Q17" s="4">
        <f>P17/'a1'!X19*1000000</f>
        <v>745.18119304150969</v>
      </c>
      <c r="R17" s="4">
        <v>15.8</v>
      </c>
      <c r="S17" s="4">
        <f t="shared" si="4"/>
        <v>385.52</v>
      </c>
      <c r="T17" s="4">
        <f>S17*100/'a30-2'!$F$13</f>
        <v>543.7517630465444</v>
      </c>
      <c r="U17" s="4">
        <f>T17/'a1'!AD19*1000000</f>
        <v>726.8232853329132</v>
      </c>
      <c r="V17" s="4">
        <v>79.3</v>
      </c>
      <c r="W17" s="4">
        <f t="shared" si="5"/>
        <v>1934.9199999999998</v>
      </c>
      <c r="X17" s="4">
        <f>W17*100/'a30-2'!$G$13</f>
        <v>2625.4002713704203</v>
      </c>
      <c r="Y17" s="4">
        <f>X17/'a1'!AJ19*1000000</f>
        <v>369.2540898494405</v>
      </c>
      <c r="Z17" s="4">
        <v>181</v>
      </c>
      <c r="AA17" s="4">
        <f t="shared" si="6"/>
        <v>4416.3999999999996</v>
      </c>
      <c r="AB17" s="4">
        <f>AA17*100/'a30-2'!$H$13</f>
        <v>5826.385224274406</v>
      </c>
      <c r="AC17" s="4">
        <f>AB17/'a1'!AP19*1000000</f>
        <v>551.10407188229942</v>
      </c>
      <c r="AD17" s="4">
        <v>19</v>
      </c>
      <c r="AE17" s="4">
        <f t="shared" si="7"/>
        <v>463.59999999999997</v>
      </c>
      <c r="AF17" s="4">
        <f>AE17*100/'a30-2'!$I$13</f>
        <v>667.05035971223026</v>
      </c>
      <c r="AG17" s="4">
        <f>AF17/'a1'!AV19*1000000</f>
        <v>599.49398233669092</v>
      </c>
      <c r="AH17" s="4">
        <v>49.5</v>
      </c>
      <c r="AI17" s="4">
        <f t="shared" si="8"/>
        <v>1207.8</v>
      </c>
      <c r="AJ17" s="4">
        <f>AI17*100/'a30-2'!$J$13</f>
        <v>2082.4137931034484</v>
      </c>
      <c r="AK17" s="4">
        <f>AJ17/'a1'!BB19*1000000</f>
        <v>2074.1276531291974</v>
      </c>
      <c r="AL17" s="4">
        <v>178</v>
      </c>
      <c r="AM17" s="4">
        <f t="shared" si="9"/>
        <v>4343.2</v>
      </c>
      <c r="AN17" s="4">
        <f>AM17*100/'a30-2'!$K$13</f>
        <v>8028.0961182994452</v>
      </c>
      <c r="AO17" s="4">
        <f>AN17/'a1'!BH19*1000000</f>
        <v>3049.4099220485673</v>
      </c>
      <c r="AP17" s="4">
        <v>50</v>
      </c>
      <c r="AQ17" s="4">
        <f t="shared" si="10"/>
        <v>1220</v>
      </c>
      <c r="AR17" s="4">
        <f>AQ17*100/'a30-2'!$L$13</f>
        <v>1807.4074074074074</v>
      </c>
      <c r="AS17" s="4">
        <f>AR17/'a1'!BN19*1000000</f>
        <v>521.04657671651694</v>
      </c>
    </row>
    <row r="18" spans="1:45">
      <c r="A18" s="1">
        <v>1993</v>
      </c>
      <c r="B18" s="4">
        <v>602.00818000000004</v>
      </c>
      <c r="C18" s="4">
        <f t="shared" si="0"/>
        <v>14688.999592</v>
      </c>
      <c r="D18" s="4">
        <f>C18*100/'a30-2'!$B$13</f>
        <v>21196.247607503607</v>
      </c>
      <c r="E18" s="4">
        <f>D18/'a1'!F20*1000000</f>
        <v>738.93749335025404</v>
      </c>
      <c r="F18" s="4">
        <v>8.1999999999999993</v>
      </c>
      <c r="G18" s="4">
        <f t="shared" si="1"/>
        <v>200.07999999999998</v>
      </c>
      <c r="H18" s="4">
        <f>G18*100/'a30-2'!$C$13</f>
        <v>344.37177280550776</v>
      </c>
      <c r="I18" s="4">
        <f>H18/'a1'!L20*1000000</f>
        <v>593.76798184325889</v>
      </c>
      <c r="J18" s="4">
        <v>1.88</v>
      </c>
      <c r="K18" s="4">
        <f t="shared" si="2"/>
        <v>45.871999999999993</v>
      </c>
      <c r="L18" s="4">
        <f>K18*100/'a30-2'!$D$13</f>
        <v>62.157181571815705</v>
      </c>
      <c r="M18" s="4">
        <f>L18/'a1'!R20*1000000</f>
        <v>470.25716707003261</v>
      </c>
      <c r="N18" s="4">
        <v>19.399999999999999</v>
      </c>
      <c r="O18" s="4">
        <f t="shared" si="3"/>
        <v>473.35999999999996</v>
      </c>
      <c r="P18" s="4">
        <f>O18*100/'a30-2'!$E$13</f>
        <v>678.16618911174783</v>
      </c>
      <c r="Q18" s="4">
        <f>P18/'a1'!X20*1000000</f>
        <v>734.00567049462654</v>
      </c>
      <c r="R18" s="4">
        <v>15.1</v>
      </c>
      <c r="S18" s="4">
        <f t="shared" si="4"/>
        <v>368.44</v>
      </c>
      <c r="T18" s="4">
        <f>S18*100/'a30-2'!$F$13</f>
        <v>519.6614950634696</v>
      </c>
      <c r="U18" s="4">
        <f>T18/'a1'!AD20*1000000</f>
        <v>693.9812597333771</v>
      </c>
      <c r="V18" s="4">
        <v>80</v>
      </c>
      <c r="W18" s="4">
        <f t="shared" si="5"/>
        <v>1952</v>
      </c>
      <c r="X18" s="4">
        <f>W18*100/'a30-2'!$G$13</f>
        <v>2648.575305291723</v>
      </c>
      <c r="Y18" s="4">
        <f>X18/'a1'!AJ20*1000000</f>
        <v>370.09175042226747</v>
      </c>
      <c r="Z18" s="4">
        <v>173</v>
      </c>
      <c r="AA18" s="4">
        <f t="shared" si="6"/>
        <v>4221.2</v>
      </c>
      <c r="AB18" s="4">
        <f>AA18*100/'a30-2'!$H$13</f>
        <v>5568.8654353562006</v>
      </c>
      <c r="AC18" s="4">
        <f>AB18/'a1'!AP20*1000000</f>
        <v>520.93972307265892</v>
      </c>
      <c r="AD18" s="4">
        <v>18.899999999999999</v>
      </c>
      <c r="AE18" s="4">
        <f t="shared" si="7"/>
        <v>461.15999999999991</v>
      </c>
      <c r="AF18" s="4">
        <f>AE18*100/'a30-2'!$I$13</f>
        <v>663.53956834532369</v>
      </c>
      <c r="AG18" s="4">
        <f>AF18/'a1'!AV20*1000000</f>
        <v>593.70873442027926</v>
      </c>
      <c r="AH18" s="4">
        <v>52.8</v>
      </c>
      <c r="AI18" s="4">
        <f t="shared" si="8"/>
        <v>1288.32</v>
      </c>
      <c r="AJ18" s="4">
        <f>AI18*100/'a30-2'!$J$13</f>
        <v>2221.2413793103447</v>
      </c>
      <c r="AK18" s="4">
        <f>AJ18/'a1'!BB20*1000000</f>
        <v>2206.0198423977999</v>
      </c>
      <c r="AL18" s="4">
        <v>183</v>
      </c>
      <c r="AM18" s="4">
        <f t="shared" si="9"/>
        <v>4465.2</v>
      </c>
      <c r="AN18" s="4">
        <f>AM18*100/'a30-2'!$K$13</f>
        <v>8253.604436229205</v>
      </c>
      <c r="AO18" s="4">
        <f>AN18/'a1'!BH20*1000000</f>
        <v>3094.3760324063528</v>
      </c>
      <c r="AP18" s="4">
        <v>52.7</v>
      </c>
      <c r="AQ18" s="4">
        <f t="shared" si="10"/>
        <v>1285.8799999999999</v>
      </c>
      <c r="AR18" s="4">
        <f>AQ18*100/'a30-2'!$L$13</f>
        <v>1905.0074074074073</v>
      </c>
      <c r="AS18" s="4">
        <f>AR18/'a1'!BN20*1000000</f>
        <v>533.94875216449009</v>
      </c>
    </row>
    <row r="19" spans="1:45">
      <c r="A19" s="1">
        <v>1994</v>
      </c>
      <c r="B19" s="4">
        <v>622.35834999999997</v>
      </c>
      <c r="C19" s="4">
        <f t="shared" si="0"/>
        <v>15185.543739999999</v>
      </c>
      <c r="D19" s="4">
        <f>C19*100/'a30-2'!$B$13</f>
        <v>21912.761529581527</v>
      </c>
      <c r="E19" s="4">
        <f>D19/'a1'!F21*1000000</f>
        <v>755.59519206790299</v>
      </c>
      <c r="F19" s="4">
        <v>7.22</v>
      </c>
      <c r="G19" s="4">
        <f t="shared" si="1"/>
        <v>176.16799999999998</v>
      </c>
      <c r="H19" s="4">
        <f>G19*100/'a30-2'!$C$13</f>
        <v>303.21514629948365</v>
      </c>
      <c r="I19" s="4">
        <f>H19/'a1'!L21*1000000</f>
        <v>527.82087416745924</v>
      </c>
      <c r="J19" s="4">
        <v>1.87</v>
      </c>
      <c r="K19" s="4">
        <f t="shared" si="2"/>
        <v>45.628</v>
      </c>
      <c r="L19" s="4">
        <f>K19*100/'a30-2'!$D$13</f>
        <v>61.826558265582662</v>
      </c>
      <c r="M19" s="4">
        <f>L19/'a1'!R21*1000000</f>
        <v>463.33894096526944</v>
      </c>
      <c r="N19" s="4">
        <v>18.899999999999999</v>
      </c>
      <c r="O19" s="4">
        <f t="shared" si="3"/>
        <v>461.15999999999991</v>
      </c>
      <c r="P19" s="4">
        <f>O19*100/'a30-2'!$E$13</f>
        <v>660.68767908309451</v>
      </c>
      <c r="Q19" s="4">
        <f>P19/'a1'!X21*1000000</f>
        <v>712.81513725544824</v>
      </c>
      <c r="R19" s="4">
        <v>16.3</v>
      </c>
      <c r="S19" s="4">
        <f t="shared" si="4"/>
        <v>397.71999999999997</v>
      </c>
      <c r="T19" s="4">
        <f>S19*100/'a30-2'!$F$13</f>
        <v>560.95909732016923</v>
      </c>
      <c r="U19" s="4">
        <f>T19/'a1'!AD21*1000000</f>
        <v>747.76101537643274</v>
      </c>
      <c r="V19" s="4">
        <v>82.6</v>
      </c>
      <c r="W19" s="4">
        <f t="shared" si="5"/>
        <v>2015.4399999999998</v>
      </c>
      <c r="X19" s="4">
        <f>W19*100/'a30-2'!$G$13</f>
        <v>2734.6540027137039</v>
      </c>
      <c r="Y19" s="4">
        <f>X19/'a1'!AJ21*1000000</f>
        <v>380.21423475766085</v>
      </c>
      <c r="Z19" s="4">
        <v>175</v>
      </c>
      <c r="AA19" s="4">
        <f t="shared" si="6"/>
        <v>4270</v>
      </c>
      <c r="AB19" s="4">
        <f>AA19*100/'a30-2'!$H$13</f>
        <v>5633.2453825857519</v>
      </c>
      <c r="AC19" s="4">
        <f>AB19/'a1'!AP21*1000000</f>
        <v>520.67375582007605</v>
      </c>
      <c r="AD19" s="4">
        <v>19.600000000000001</v>
      </c>
      <c r="AE19" s="4">
        <f t="shared" si="7"/>
        <v>478.24</v>
      </c>
      <c r="AF19" s="4">
        <f>AE19*100/'a30-2'!$I$13</f>
        <v>688.11510791366902</v>
      </c>
      <c r="AG19" s="4">
        <f>AF19/'a1'!AV21*1000000</f>
        <v>612.62173189255009</v>
      </c>
      <c r="AH19" s="4">
        <v>57</v>
      </c>
      <c r="AI19" s="4">
        <f t="shared" si="8"/>
        <v>1390.8</v>
      </c>
      <c r="AJ19" s="4">
        <f>AI19*100/'a30-2'!$J$13</f>
        <v>2397.9310344827586</v>
      </c>
      <c r="AK19" s="4">
        <f>AJ19/'a1'!BB21*1000000</f>
        <v>2375.1886036032574</v>
      </c>
      <c r="AL19" s="4">
        <v>192</v>
      </c>
      <c r="AM19" s="4">
        <f t="shared" si="9"/>
        <v>4684.7999999999993</v>
      </c>
      <c r="AN19" s="4">
        <f>AM19*100/'a30-2'!$K$13</f>
        <v>8659.5194085027706</v>
      </c>
      <c r="AO19" s="4">
        <f>AN19/'a1'!BH21*1000000</f>
        <v>3206.5097272622406</v>
      </c>
      <c r="AP19" s="4">
        <v>55.1</v>
      </c>
      <c r="AQ19" s="4">
        <f t="shared" si="10"/>
        <v>1344.44</v>
      </c>
      <c r="AR19" s="4">
        <f>AQ19*100/'a30-2'!$L$13</f>
        <v>1991.762962962963</v>
      </c>
      <c r="AS19" s="4">
        <f>AR19/'a1'!BN21*1000000</f>
        <v>541.81782552395237</v>
      </c>
    </row>
    <row r="20" spans="1:45">
      <c r="A20" s="1">
        <v>1995</v>
      </c>
      <c r="B20" s="4">
        <v>639.07203000000004</v>
      </c>
      <c r="C20" s="4">
        <f t="shared" si="0"/>
        <v>15593.357532</v>
      </c>
      <c r="D20" s="4">
        <f>C20*100/'a30-2'!$B$13</f>
        <v>22501.237419913421</v>
      </c>
      <c r="E20" s="4">
        <f>D20/'a1'!F22*1000000</f>
        <v>767.89975438843101</v>
      </c>
      <c r="F20" s="4">
        <v>8.1300000000000008</v>
      </c>
      <c r="G20" s="4">
        <f t="shared" si="1"/>
        <v>198.37200000000001</v>
      </c>
      <c r="H20" s="4">
        <f>G20*100/'a30-2'!$C$13</f>
        <v>341.43201376936315</v>
      </c>
      <c r="I20" s="4">
        <f>H20/'a1'!L22*1000000</f>
        <v>601.75153158963326</v>
      </c>
      <c r="J20" s="4">
        <v>1.83</v>
      </c>
      <c r="K20" s="4">
        <f t="shared" si="2"/>
        <v>44.652000000000001</v>
      </c>
      <c r="L20" s="4">
        <f>K20*100/'a30-2'!$D$13</f>
        <v>60.50406504065041</v>
      </c>
      <c r="M20" s="4">
        <f>L20/'a1'!R22*1000000</f>
        <v>450.12881777071317</v>
      </c>
      <c r="N20" s="4">
        <v>8.8000000000000007</v>
      </c>
      <c r="O20" s="4">
        <f t="shared" si="3"/>
        <v>214.72</v>
      </c>
      <c r="P20" s="4">
        <f>O20*100/'a30-2'!$E$13</f>
        <v>307.621776504298</v>
      </c>
      <c r="Q20" s="4">
        <f>P20/'a1'!X22*1000000</f>
        <v>331.44612388947331</v>
      </c>
      <c r="R20" s="4">
        <v>16.8</v>
      </c>
      <c r="S20" s="4">
        <f t="shared" si="4"/>
        <v>409.92</v>
      </c>
      <c r="T20" s="4">
        <f>S20*100/'a30-2'!$F$13</f>
        <v>578.16643159379407</v>
      </c>
      <c r="U20" s="4">
        <f>T20/'a1'!AD22*1000000</f>
        <v>769.92052871362284</v>
      </c>
      <c r="V20" s="4">
        <v>81.7</v>
      </c>
      <c r="W20" s="4">
        <f t="shared" si="5"/>
        <v>1993.48</v>
      </c>
      <c r="X20" s="4">
        <f>W20*100/'a30-2'!$G$13</f>
        <v>2704.8575305291724</v>
      </c>
      <c r="Y20" s="4">
        <f>X20/'a1'!AJ22*1000000</f>
        <v>374.67453619694487</v>
      </c>
      <c r="Z20" s="4">
        <v>178</v>
      </c>
      <c r="AA20" s="4">
        <f t="shared" si="6"/>
        <v>4343.2</v>
      </c>
      <c r="AB20" s="4">
        <f>AA20*100/'a30-2'!$H$13</f>
        <v>5729.8153034300794</v>
      </c>
      <c r="AC20" s="4">
        <f>AB20/'a1'!AP22*1000000</f>
        <v>523.2651173407412</v>
      </c>
      <c r="AD20" s="4">
        <v>20.399999999999999</v>
      </c>
      <c r="AE20" s="4">
        <f t="shared" si="7"/>
        <v>497.75999999999993</v>
      </c>
      <c r="AF20" s="4">
        <f>AE20*100/'a30-2'!$I$13</f>
        <v>716.2014388489207</v>
      </c>
      <c r="AG20" s="4">
        <f>AF20/'a1'!AV22*1000000</f>
        <v>634.28369910899414</v>
      </c>
      <c r="AH20" s="4">
        <v>59.4</v>
      </c>
      <c r="AI20" s="4">
        <f t="shared" si="8"/>
        <v>1449.36</v>
      </c>
      <c r="AJ20" s="4">
        <f>AI20*100/'a30-2'!$J$13</f>
        <v>2498.8965517241381</v>
      </c>
      <c r="AK20" s="4">
        <f>AJ20/'a1'!BB22*1000000</f>
        <v>2463.9406260621936</v>
      </c>
      <c r="AL20" s="4">
        <v>197</v>
      </c>
      <c r="AM20" s="4">
        <f t="shared" si="9"/>
        <v>4806.7999999999993</v>
      </c>
      <c r="AN20" s="4">
        <f>AM20*100/'a30-2'!$K$13</f>
        <v>8885.0277264325305</v>
      </c>
      <c r="AO20" s="4">
        <f>AN20/'a1'!BH22*1000000</f>
        <v>3249.2104558178353</v>
      </c>
      <c r="AP20" s="4">
        <v>59.6</v>
      </c>
      <c r="AQ20" s="4">
        <f t="shared" si="10"/>
        <v>1454.24</v>
      </c>
      <c r="AR20" s="4">
        <f>AQ20*100/'a30-2'!$L$13</f>
        <v>2154.4296296296297</v>
      </c>
      <c r="AS20" s="4">
        <f>AR20/'a1'!BN22*1000000</f>
        <v>570.34874069916782</v>
      </c>
    </row>
    <row r="21" spans="1:45">
      <c r="A21" s="1">
        <v>1996</v>
      </c>
      <c r="B21" s="4">
        <v>661.05511000000001</v>
      </c>
      <c r="C21" s="4">
        <f t="shared" ref="C21:C37" si="11">B21*24.4</f>
        <v>16129.744683999999</v>
      </c>
      <c r="D21" s="4">
        <f>C21*100/'a30-2'!$B$13</f>
        <v>23275.244854256853</v>
      </c>
      <c r="E21" s="4">
        <f>D21/'a1'!F23*1000000</f>
        <v>786.05449153588984</v>
      </c>
      <c r="F21" s="4">
        <v>8.6300000000000008</v>
      </c>
      <c r="G21" s="4">
        <f t="shared" si="1"/>
        <v>210.572</v>
      </c>
      <c r="H21" s="4">
        <f>G21*100/'a30-2'!$C$13</f>
        <v>362.4302925989673</v>
      </c>
      <c r="I21" s="4">
        <f>H21/'a1'!L23*1000000</f>
        <v>647.5461634648816</v>
      </c>
      <c r="J21" s="4">
        <v>2</v>
      </c>
      <c r="K21" s="4">
        <f t="shared" si="2"/>
        <v>48.8</v>
      </c>
      <c r="L21" s="4">
        <f>K21*100/'a30-2'!$D$13</f>
        <v>66.124661246612462</v>
      </c>
      <c r="M21" s="4">
        <f>L21/'a1'!R23*1000000</f>
        <v>487.15281203070987</v>
      </c>
      <c r="N21" s="4">
        <v>19.100000000000001</v>
      </c>
      <c r="O21" s="4">
        <f t="shared" si="3"/>
        <v>466.04</v>
      </c>
      <c r="P21" s="4">
        <f>O21*100/'a30-2'!$E$13</f>
        <v>667.67908309455595</v>
      </c>
      <c r="Q21" s="4">
        <f>P21/'a1'!X23*1000000</f>
        <v>716.91154996532464</v>
      </c>
      <c r="R21" s="4">
        <v>17.2</v>
      </c>
      <c r="S21" s="4">
        <f t="shared" si="4"/>
        <v>419.67999999999995</v>
      </c>
      <c r="T21" s="4">
        <f>S21*100/'a30-2'!$F$13</f>
        <v>591.93229901269376</v>
      </c>
      <c r="U21" s="4">
        <f>T21/'a1'!AD23*1000000</f>
        <v>786.86358985453819</v>
      </c>
      <c r="V21" s="4">
        <v>82.7</v>
      </c>
      <c r="W21" s="4">
        <f t="shared" si="5"/>
        <v>2017.8799999999999</v>
      </c>
      <c r="X21" s="4">
        <f>W21*100/'a30-2'!$G$13</f>
        <v>2737.9647218453188</v>
      </c>
      <c r="Y21" s="4">
        <f>X21/'a1'!AJ23*1000000</f>
        <v>377.81201000170398</v>
      </c>
      <c r="Z21" s="4">
        <v>175</v>
      </c>
      <c r="AA21" s="4">
        <f t="shared" si="6"/>
        <v>4270</v>
      </c>
      <c r="AB21" s="4">
        <f>AA21*100/'a30-2'!$H$13</f>
        <v>5633.2453825857519</v>
      </c>
      <c r="AC21" s="4">
        <f>AB21/'a1'!AP23*1000000</f>
        <v>508.2824764040389</v>
      </c>
      <c r="AD21" s="4">
        <v>19</v>
      </c>
      <c r="AE21" s="4">
        <f t="shared" si="7"/>
        <v>463.59999999999997</v>
      </c>
      <c r="AF21" s="4">
        <f>AE21*100/'a30-2'!$I$13</f>
        <v>667.05035971223026</v>
      </c>
      <c r="AG21" s="4">
        <f>AF21/'a1'!AV23*1000000</f>
        <v>588.12617899572047</v>
      </c>
      <c r="AH21" s="4">
        <v>58.7</v>
      </c>
      <c r="AI21" s="4">
        <f t="shared" si="8"/>
        <v>1432.28</v>
      </c>
      <c r="AJ21" s="4">
        <f>AI21*100/'a30-2'!$J$13</f>
        <v>2469.4482758620688</v>
      </c>
      <c r="AK21" s="4">
        <f>AJ21/'a1'!BB23*1000000</f>
        <v>2423.5344163444233</v>
      </c>
      <c r="AL21" s="4">
        <v>198</v>
      </c>
      <c r="AM21" s="4">
        <f t="shared" si="9"/>
        <v>4831.2</v>
      </c>
      <c r="AN21" s="4">
        <f>AM21*100/'a30-2'!$K$13</f>
        <v>8930.1293900184846</v>
      </c>
      <c r="AO21" s="4">
        <f>AN21/'a1'!BH23*1000000</f>
        <v>3217.9104172731481</v>
      </c>
      <c r="AP21" s="4">
        <v>59.3</v>
      </c>
      <c r="AQ21" s="4">
        <f t="shared" si="10"/>
        <v>1446.9199999999998</v>
      </c>
      <c r="AR21" s="4">
        <f>AQ21*100/'a30-2'!$L$13</f>
        <v>2143.5851851851849</v>
      </c>
      <c r="AS21" s="4">
        <f>AR21/'a1'!BN23*1000000</f>
        <v>553.28079379802557</v>
      </c>
    </row>
    <row r="22" spans="1:45">
      <c r="A22" s="1">
        <v>1997</v>
      </c>
      <c r="B22" s="4">
        <v>675.98197000000005</v>
      </c>
      <c r="C22" s="4">
        <f t="shared" si="11"/>
        <v>16493.960068</v>
      </c>
      <c r="D22" s="4">
        <f>C22*100/'a30-2'!$B$13</f>
        <v>23800.80817893218</v>
      </c>
      <c r="E22" s="4">
        <f>D22/'a1'!F24*1000000</f>
        <v>795.85533215439887</v>
      </c>
      <c r="F22" s="4">
        <v>8.7200000000000006</v>
      </c>
      <c r="G22" s="4">
        <f t="shared" si="1"/>
        <v>212.768</v>
      </c>
      <c r="H22" s="4">
        <f>G22*100/'a30-2'!$C$13</f>
        <v>366.20998278829603</v>
      </c>
      <c r="I22" s="4">
        <f>H22/'a1'!L24*1000000</f>
        <v>664.73528898187919</v>
      </c>
      <c r="J22" s="4">
        <v>2.13</v>
      </c>
      <c r="K22" s="4">
        <f t="shared" si="2"/>
        <v>51.971999999999994</v>
      </c>
      <c r="L22" s="4">
        <f>K22*100/'a30-2'!$D$13</f>
        <v>70.422764227642276</v>
      </c>
      <c r="M22" s="4">
        <f>L22/'a1'!R24*1000000</f>
        <v>517.45298671988155</v>
      </c>
      <c r="N22" s="4">
        <v>18.899999999999999</v>
      </c>
      <c r="O22" s="4">
        <f t="shared" si="3"/>
        <v>461.15999999999991</v>
      </c>
      <c r="P22" s="4">
        <f>O22*100/'a30-2'!$E$13</f>
        <v>660.68767908309451</v>
      </c>
      <c r="Q22" s="4">
        <f>P22/'a1'!X24*1000000</f>
        <v>708.58672448481934</v>
      </c>
      <c r="R22" s="4">
        <v>16.5</v>
      </c>
      <c r="S22" s="4">
        <f t="shared" si="4"/>
        <v>402.59999999999997</v>
      </c>
      <c r="T22" s="4">
        <f>S22*100/'a30-2'!$F$13</f>
        <v>567.84203102961919</v>
      </c>
      <c r="U22" s="4">
        <f>T22/'a1'!AD24*1000000</f>
        <v>754.59631956160001</v>
      </c>
      <c r="V22" s="4">
        <v>83.3</v>
      </c>
      <c r="W22" s="4">
        <f t="shared" si="5"/>
        <v>2032.5199999999998</v>
      </c>
      <c r="X22" s="4">
        <f>W22*100/'a30-2'!$G$13</f>
        <v>2757.8290366350061</v>
      </c>
      <c r="Y22" s="4">
        <f>X22/'a1'!AJ24*1000000</f>
        <v>379.10330004381075</v>
      </c>
      <c r="Z22" s="4">
        <v>182</v>
      </c>
      <c r="AA22" s="4">
        <f t="shared" si="6"/>
        <v>4440.8</v>
      </c>
      <c r="AB22" s="4">
        <f>AA22*100/'a30-2'!$H$13</f>
        <v>5858.5751978891822</v>
      </c>
      <c r="AC22" s="4">
        <f>AB22/'a1'!AP24*1000000</f>
        <v>521.79883378002944</v>
      </c>
      <c r="AD22" s="4">
        <v>19.8</v>
      </c>
      <c r="AE22" s="4">
        <f t="shared" si="7"/>
        <v>483.12</v>
      </c>
      <c r="AF22" s="4">
        <f>AE22*100/'a30-2'!$I$13</f>
        <v>695.13669064748206</v>
      </c>
      <c r="AG22" s="4">
        <f>AF22/'a1'!AV24*1000000</f>
        <v>611.84716039696411</v>
      </c>
      <c r="AH22" s="4">
        <v>61</v>
      </c>
      <c r="AI22" s="4">
        <f t="shared" si="8"/>
        <v>1488.3999999999999</v>
      </c>
      <c r="AJ22" s="4">
        <f>AI22*100/'a30-2'!$J$13</f>
        <v>2566.2068965517242</v>
      </c>
      <c r="AK22" s="4">
        <f>AJ22/'a1'!BB24*1000000</f>
        <v>2521.0746187272684</v>
      </c>
      <c r="AL22" s="4">
        <v>203</v>
      </c>
      <c r="AM22" s="4">
        <f t="shared" si="9"/>
        <v>4953.2</v>
      </c>
      <c r="AN22" s="4">
        <f>AM22*100/'a30-2'!$K$13</f>
        <v>9155.6377079482445</v>
      </c>
      <c r="AO22" s="4">
        <f>AN22/'a1'!BH24*1000000</f>
        <v>3235.3814437907072</v>
      </c>
      <c r="AP22" s="4">
        <v>61.1</v>
      </c>
      <c r="AQ22" s="4">
        <f t="shared" si="10"/>
        <v>1490.84</v>
      </c>
      <c r="AR22" s="4">
        <f>AQ22*100/'a30-2'!$L$13</f>
        <v>2208.6518518518519</v>
      </c>
      <c r="AS22" s="4">
        <f>AR22/'a1'!BN24*1000000</f>
        <v>559.3530266052029</v>
      </c>
    </row>
    <row r="23" spans="1:45">
      <c r="A23" s="1">
        <v>1998</v>
      </c>
      <c r="B23" s="4">
        <v>683.27918</v>
      </c>
      <c r="C23" s="4">
        <f t="shared" si="11"/>
        <v>16672.011992</v>
      </c>
      <c r="D23" s="4">
        <f>C23*100/'a30-2'!$B$13</f>
        <v>24057.737362193362</v>
      </c>
      <c r="E23" s="4">
        <f>D23/'a1'!F25*1000000</f>
        <v>797.79802165928083</v>
      </c>
      <c r="F23" s="4">
        <v>9.23</v>
      </c>
      <c r="G23" s="4">
        <f t="shared" si="1"/>
        <v>225.21199999999999</v>
      </c>
      <c r="H23" s="4">
        <f>G23*100/'a30-2'!$C$13</f>
        <v>387.62822719449218</v>
      </c>
      <c r="I23" s="4">
        <f>H23/'a1'!L25*1000000</f>
        <v>718.03881349668734</v>
      </c>
      <c r="J23" s="4">
        <v>2.17</v>
      </c>
      <c r="K23" s="4">
        <f t="shared" si="2"/>
        <v>52.947999999999993</v>
      </c>
      <c r="L23" s="4">
        <f>K23*100/'a30-2'!$D$13</f>
        <v>71.745257452574521</v>
      </c>
      <c r="M23" s="4">
        <f>L23/'a1'!R25*1000000</f>
        <v>528.30003131405942</v>
      </c>
      <c r="N23" s="4">
        <v>19.5</v>
      </c>
      <c r="O23" s="4">
        <f t="shared" si="3"/>
        <v>475.79999999999995</v>
      </c>
      <c r="P23" s="4">
        <f>O23*100/'a30-2'!$E$13</f>
        <v>681.66189111747849</v>
      </c>
      <c r="Q23" s="4">
        <f>P23/'a1'!X25*1000000</f>
        <v>731.52560227065544</v>
      </c>
      <c r="R23" s="4">
        <v>19.100000000000001</v>
      </c>
      <c r="S23" s="4">
        <f t="shared" si="4"/>
        <v>466.04</v>
      </c>
      <c r="T23" s="4">
        <f>S23*100/'a30-2'!$F$13</f>
        <v>657.32016925246819</v>
      </c>
      <c r="U23" s="4">
        <f>T23/'a1'!AD25*1000000</f>
        <v>875.8079880250865</v>
      </c>
      <c r="V23" s="4">
        <v>83.2</v>
      </c>
      <c r="W23" s="4">
        <f t="shared" si="5"/>
        <v>2030.08</v>
      </c>
      <c r="X23" s="4">
        <f>W23*100/'a30-2'!$G$13</f>
        <v>2754.5183175033922</v>
      </c>
      <c r="Y23" s="4">
        <f>X23/'a1'!AJ25*1000000</f>
        <v>377.5415101016377</v>
      </c>
      <c r="Z23" s="4">
        <v>186</v>
      </c>
      <c r="AA23" s="4">
        <f t="shared" si="6"/>
        <v>4538.3999999999996</v>
      </c>
      <c r="AB23" s="4">
        <f>AA23*100/'a30-2'!$H$13</f>
        <v>5987.335092348284</v>
      </c>
      <c r="AC23" s="4">
        <f>AB23/'a1'!AP25*1000000</f>
        <v>526.78050709295144</v>
      </c>
      <c r="AD23" s="4">
        <v>19.399999999999999</v>
      </c>
      <c r="AE23" s="4">
        <f t="shared" si="7"/>
        <v>473.35999999999996</v>
      </c>
      <c r="AF23" s="4">
        <f>AE23*100/'a30-2'!$I$13</f>
        <v>681.09352517985599</v>
      </c>
      <c r="AG23" s="4">
        <f>AF23/'a1'!AV25*1000000</f>
        <v>598.76932891646072</v>
      </c>
      <c r="AH23" s="4">
        <v>63.4</v>
      </c>
      <c r="AI23" s="4">
        <f t="shared" si="8"/>
        <v>1546.9599999999998</v>
      </c>
      <c r="AJ23" s="4">
        <f>AI23*100/'a30-2'!$J$13</f>
        <v>2667.1724137931028</v>
      </c>
      <c r="AK23" s="4">
        <f>AJ23/'a1'!BB25*1000000</f>
        <v>2621.7325453176572</v>
      </c>
      <c r="AL23" s="4">
        <v>206</v>
      </c>
      <c r="AM23" s="4">
        <f t="shared" si="9"/>
        <v>5026.3999999999996</v>
      </c>
      <c r="AN23" s="4">
        <f>AM23*100/'a30-2'!$K$13</f>
        <v>9290.9426987060979</v>
      </c>
      <c r="AO23" s="4">
        <f>AN23/'a1'!BH25*1000000</f>
        <v>3204.805512777597</v>
      </c>
      <c r="AP23" s="4">
        <v>59.3</v>
      </c>
      <c r="AQ23" s="4">
        <f t="shared" si="10"/>
        <v>1446.9199999999998</v>
      </c>
      <c r="AR23" s="4">
        <f>AQ23*100/'a30-2'!$L$13</f>
        <v>2143.5851851851849</v>
      </c>
      <c r="AS23" s="4">
        <f>AR23/'a1'!BN25*1000000</f>
        <v>538.16830835208157</v>
      </c>
    </row>
    <row r="24" spans="1:45">
      <c r="A24" s="1">
        <v>1999</v>
      </c>
      <c r="B24" s="4">
        <v>696.15827000000002</v>
      </c>
      <c r="C24" s="4">
        <f t="shared" si="11"/>
        <v>16986.261788</v>
      </c>
      <c r="D24" s="4">
        <f>C24*100/'a30-2'!$B$13</f>
        <v>24511.20027128427</v>
      </c>
      <c r="E24" s="4">
        <f>D24/'a1'!F26*1000000</f>
        <v>806.25537588391069</v>
      </c>
      <c r="F24" s="4">
        <v>11.8</v>
      </c>
      <c r="G24" s="4">
        <f t="shared" si="1"/>
        <v>287.92</v>
      </c>
      <c r="H24" s="4">
        <f>G24*100/'a30-2'!$C$13</f>
        <v>495.55938037865747</v>
      </c>
      <c r="I24" s="4">
        <f>H24/'a1'!L26*1000000</f>
        <v>929.1813878087587</v>
      </c>
      <c r="J24" s="4">
        <v>2.15</v>
      </c>
      <c r="K24" s="4">
        <f t="shared" si="2"/>
        <v>52.459999999999994</v>
      </c>
      <c r="L24" s="4">
        <f>K24*100/'a30-2'!$D$13</f>
        <v>71.084010840108391</v>
      </c>
      <c r="M24" s="4">
        <f>L24/'a1'!R26*1000000</f>
        <v>521.5988350548381</v>
      </c>
      <c r="N24" s="4">
        <v>19.8</v>
      </c>
      <c r="O24" s="4">
        <f t="shared" si="3"/>
        <v>483.12</v>
      </c>
      <c r="P24" s="4">
        <f>O24*100/'a30-2'!$E$13</f>
        <v>692.14899713467048</v>
      </c>
      <c r="Q24" s="4">
        <f>P24/'a1'!X26*1000000</f>
        <v>741.23030286947562</v>
      </c>
      <c r="R24" s="4">
        <v>20.100000000000001</v>
      </c>
      <c r="S24" s="4">
        <f t="shared" si="4"/>
        <v>490.44</v>
      </c>
      <c r="T24" s="4">
        <f>S24*100/'a30-2'!$F$13</f>
        <v>691.73483779971787</v>
      </c>
      <c r="U24" s="4">
        <f>T24/'a1'!AD26*1000000</f>
        <v>921.57462859724114</v>
      </c>
      <c r="V24" s="4">
        <v>85.1</v>
      </c>
      <c r="W24" s="4">
        <f t="shared" si="5"/>
        <v>2076.4399999999996</v>
      </c>
      <c r="X24" s="4">
        <f>W24*100/'a30-2'!$G$13</f>
        <v>2817.4219810040699</v>
      </c>
      <c r="Y24" s="4">
        <f>X24/'a1'!AJ26*1000000</f>
        <v>384.72290048872696</v>
      </c>
      <c r="Z24" s="4">
        <v>187</v>
      </c>
      <c r="AA24" s="4">
        <f t="shared" si="6"/>
        <v>4562.8</v>
      </c>
      <c r="AB24" s="4">
        <f>AA24*100/'a30-2'!$H$13</f>
        <v>6019.525065963061</v>
      </c>
      <c r="AC24" s="4">
        <f>AB24/'a1'!AP26*1000000</f>
        <v>523.22043999036055</v>
      </c>
      <c r="AD24" s="4">
        <v>19.7</v>
      </c>
      <c r="AE24" s="4">
        <f t="shared" si="7"/>
        <v>480.67999999999995</v>
      </c>
      <c r="AF24" s="4">
        <f>AE24*100/'a30-2'!$I$13</f>
        <v>691.62589928057548</v>
      </c>
      <c r="AG24" s="4">
        <f>AF24/'a1'!AV26*1000000</f>
        <v>605.38939127257913</v>
      </c>
      <c r="AH24" s="4">
        <v>63.8</v>
      </c>
      <c r="AI24" s="4">
        <f t="shared" si="8"/>
        <v>1556.7199999999998</v>
      </c>
      <c r="AJ24" s="4">
        <f>AI24*100/'a30-2'!$J$13</f>
        <v>2683.9999999999995</v>
      </c>
      <c r="AK24" s="4">
        <f>AJ24/'a1'!BB26*1000000</f>
        <v>2645.5756591268414</v>
      </c>
      <c r="AL24" s="4">
        <v>208</v>
      </c>
      <c r="AM24" s="4">
        <f t="shared" si="9"/>
        <v>5075.2</v>
      </c>
      <c r="AN24" s="4">
        <f>AM24*100/'a30-2'!$K$13</f>
        <v>9381.1460258780025</v>
      </c>
      <c r="AO24" s="4">
        <f>AN24/'a1'!BH26*1000000</f>
        <v>3177.1502161004273</v>
      </c>
      <c r="AP24" s="4">
        <v>60.1</v>
      </c>
      <c r="AQ24" s="4">
        <f t="shared" si="10"/>
        <v>1466.44</v>
      </c>
      <c r="AR24" s="4">
        <f>AQ24*100/'a30-2'!$L$13</f>
        <v>2172.5037037037036</v>
      </c>
      <c r="AS24" s="4">
        <f>AR24/'a1'!BN26*1000000</f>
        <v>541.58579133182604</v>
      </c>
    </row>
    <row r="25" spans="1:45">
      <c r="A25" s="1">
        <v>2000</v>
      </c>
      <c r="B25" s="4">
        <v>721.36248000000001</v>
      </c>
      <c r="C25" s="4">
        <f t="shared" si="11"/>
        <v>17601.244511999997</v>
      </c>
      <c r="D25" s="4">
        <f>C25*100/'a30-2'!$B$13</f>
        <v>25398.621229437227</v>
      </c>
      <c r="E25" s="4">
        <f>D25/'a1'!F27*1000000</f>
        <v>827.70138528355778</v>
      </c>
      <c r="F25" s="4">
        <v>8.67</v>
      </c>
      <c r="G25" s="4">
        <f t="shared" si="1"/>
        <v>211.54799999999997</v>
      </c>
      <c r="H25" s="4">
        <f>G25*100/'a30-2'!$C$13</f>
        <v>364.11015490533555</v>
      </c>
      <c r="I25" s="4">
        <f>H25/'a1'!L27*1000000</f>
        <v>689.64697519411402</v>
      </c>
      <c r="J25" s="4">
        <v>2.1800000000000002</v>
      </c>
      <c r="K25" s="4">
        <f t="shared" si="2"/>
        <v>53.192</v>
      </c>
      <c r="L25" s="4">
        <f>K25*100/'a30-2'!$D$13</f>
        <v>72.075880758807585</v>
      </c>
      <c r="M25" s="4">
        <f>L25/'a1'!R27*1000000</f>
        <v>528.14450618309945</v>
      </c>
      <c r="N25" s="4">
        <v>21.4</v>
      </c>
      <c r="O25" s="4">
        <f t="shared" si="3"/>
        <v>522.16</v>
      </c>
      <c r="P25" s="4">
        <f>O25*100/'a30-2'!$E$13</f>
        <v>748.0802292263611</v>
      </c>
      <c r="Q25" s="4">
        <f>P25/'a1'!X27*1000000</f>
        <v>801.09595867555038</v>
      </c>
      <c r="R25" s="4">
        <v>20.6</v>
      </c>
      <c r="S25" s="4">
        <f t="shared" si="4"/>
        <v>502.64</v>
      </c>
      <c r="T25" s="4">
        <f>S25*100/'a30-2'!$F$13</f>
        <v>708.9421720733427</v>
      </c>
      <c r="U25" s="4">
        <f>T25/'a1'!AD27*1000000</f>
        <v>944.60508166149828</v>
      </c>
      <c r="V25" s="4">
        <v>84</v>
      </c>
      <c r="W25" s="4">
        <f t="shared" si="5"/>
        <v>2049.6</v>
      </c>
      <c r="X25" s="4">
        <f>W25*100/'a30-2'!$G$13</f>
        <v>2781.0040705563092</v>
      </c>
      <c r="Y25" s="4">
        <f>X25/'a1'!AJ27*1000000</f>
        <v>378.01041091021392</v>
      </c>
      <c r="Z25" s="4">
        <v>206</v>
      </c>
      <c r="AA25" s="4">
        <f t="shared" si="6"/>
        <v>5026.3999999999996</v>
      </c>
      <c r="AB25" s="4">
        <f>AA25*100/'a30-2'!$H$13</f>
        <v>6631.1345646437985</v>
      </c>
      <c r="AC25" s="4">
        <f>AB25/'a1'!AP27*1000000</f>
        <v>567.57425045888601</v>
      </c>
      <c r="AD25" s="4">
        <v>21.4</v>
      </c>
      <c r="AE25" s="4">
        <f t="shared" si="7"/>
        <v>522.16</v>
      </c>
      <c r="AF25" s="4">
        <f>AE25*100/'a30-2'!$I$13</f>
        <v>751.30935251798564</v>
      </c>
      <c r="AG25" s="4">
        <f>AF25/'a1'!AV27*1000000</f>
        <v>654.84253426744544</v>
      </c>
      <c r="AH25" s="4">
        <v>66.099999999999994</v>
      </c>
      <c r="AI25" s="4">
        <f t="shared" si="8"/>
        <v>1612.8399999999997</v>
      </c>
      <c r="AJ25" s="4">
        <f>AI25*100/'a30-2'!$J$13</f>
        <v>2780.7586206896549</v>
      </c>
      <c r="AK25" s="4">
        <f>AJ25/'a1'!BB27*1000000</f>
        <v>2759.8801275249289</v>
      </c>
      <c r="AL25" s="4">
        <v>227</v>
      </c>
      <c r="AM25" s="4">
        <f t="shared" si="9"/>
        <v>5538.7999999999993</v>
      </c>
      <c r="AN25" s="4">
        <f>AM25*100/'a30-2'!$K$13</f>
        <v>10238.077634011088</v>
      </c>
      <c r="AO25" s="4">
        <f>AN25/'a1'!BH27*1000000</f>
        <v>3407.9237234067423</v>
      </c>
      <c r="AP25" s="4">
        <v>62.1</v>
      </c>
      <c r="AQ25" s="4">
        <f t="shared" si="10"/>
        <v>1515.24</v>
      </c>
      <c r="AR25" s="4">
        <f>AQ25*100/'a30-2'!$L$13</f>
        <v>2244.8000000000002</v>
      </c>
      <c r="AS25" s="4">
        <f>AR25/'a1'!BN27*1000000</f>
        <v>555.74948690715803</v>
      </c>
    </row>
    <row r="26" spans="1:45">
      <c r="A26" s="1">
        <v>2001</v>
      </c>
      <c r="B26" s="4">
        <v>713.94996000000003</v>
      </c>
      <c r="C26" s="4">
        <f t="shared" si="11"/>
        <v>17420.379023999998</v>
      </c>
      <c r="D26" s="4">
        <f>C26*100/'a30-2'!$B$13</f>
        <v>25137.632069264066</v>
      </c>
      <c r="E26" s="4">
        <f>D26/'a1'!F28*1000000</f>
        <v>810.35296901658705</v>
      </c>
      <c r="F26" s="4">
        <v>9.48</v>
      </c>
      <c r="G26" s="4">
        <f t="shared" si="1"/>
        <v>231.31199999999998</v>
      </c>
      <c r="H26" s="4">
        <f>G26*100/'a30-2'!$C$13</f>
        <v>398.12736660929426</v>
      </c>
      <c r="I26" s="4">
        <f>H26/'a1'!L28*1000000</f>
        <v>762.62889976993256</v>
      </c>
      <c r="J26" s="4">
        <v>2.09</v>
      </c>
      <c r="K26" s="4">
        <f t="shared" si="2"/>
        <v>50.995999999999995</v>
      </c>
      <c r="L26" s="4">
        <f>K26*100/'a30-2'!$D$13</f>
        <v>69.100271002710016</v>
      </c>
      <c r="M26" s="4">
        <f>L26/'a1'!R28*1000000</f>
        <v>505.61790511623326</v>
      </c>
      <c r="N26" s="4">
        <v>20.100000000000001</v>
      </c>
      <c r="O26" s="4">
        <f t="shared" si="3"/>
        <v>490.44</v>
      </c>
      <c r="P26" s="4">
        <f>O26*100/'a30-2'!$E$13</f>
        <v>702.63610315186247</v>
      </c>
      <c r="Q26" s="4">
        <f>P26/'a1'!X28*1000000</f>
        <v>753.50443398581046</v>
      </c>
      <c r="R26" s="4">
        <v>22.2</v>
      </c>
      <c r="S26" s="4">
        <f t="shared" si="4"/>
        <v>541.67999999999995</v>
      </c>
      <c r="T26" s="4">
        <f>S26*100/'a30-2'!$F$13</f>
        <v>764.00564174894203</v>
      </c>
      <c r="U26" s="4">
        <f>T26/'a1'!AD28*1000000</f>
        <v>1018.9200883799184</v>
      </c>
      <c r="V26" s="4">
        <v>80.2</v>
      </c>
      <c r="W26" s="4">
        <f t="shared" si="5"/>
        <v>1956.8799999999999</v>
      </c>
      <c r="X26" s="4">
        <f>W26*100/'a30-2'!$G$13</f>
        <v>2655.1967435549523</v>
      </c>
      <c r="Y26" s="4">
        <f>X26/'a1'!AJ28*1000000</f>
        <v>358.9842840828905</v>
      </c>
      <c r="Z26" s="4">
        <v>192</v>
      </c>
      <c r="AA26" s="4">
        <f t="shared" si="6"/>
        <v>4684.7999999999993</v>
      </c>
      <c r="AB26" s="4">
        <f>AA26*100/'a30-2'!$H$13</f>
        <v>6180.474934036939</v>
      </c>
      <c r="AC26" s="4">
        <f>AB26/'a1'!AP28*1000000</f>
        <v>519.48245150289006</v>
      </c>
      <c r="AD26" s="4">
        <v>19.600000000000001</v>
      </c>
      <c r="AE26" s="4">
        <f t="shared" si="7"/>
        <v>478.24</v>
      </c>
      <c r="AF26" s="4">
        <f>AE26*100/'a30-2'!$I$13</f>
        <v>688.11510791366902</v>
      </c>
      <c r="AG26" s="4">
        <f>AF26/'a1'!AV28*1000000</f>
        <v>597.60745834701379</v>
      </c>
      <c r="AH26" s="4">
        <v>65.8</v>
      </c>
      <c r="AI26" s="4">
        <f t="shared" si="8"/>
        <v>1605.5199999999998</v>
      </c>
      <c r="AJ26" s="4">
        <f>AI26*100/'a30-2'!$J$13</f>
        <v>2768.1379310344823</v>
      </c>
      <c r="AK26" s="4">
        <f>AJ26/'a1'!BB28*1000000</f>
        <v>2767.4765041499904</v>
      </c>
      <c r="AL26" s="4">
        <v>226</v>
      </c>
      <c r="AM26" s="4">
        <f t="shared" si="9"/>
        <v>5514.4</v>
      </c>
      <c r="AN26" s="4">
        <f>AM26*100/'a30-2'!$K$13</f>
        <v>10192.975970425139</v>
      </c>
      <c r="AO26" s="4">
        <f>AN26/'a1'!BH28*1000000</f>
        <v>3333.1249143009609</v>
      </c>
      <c r="AP26" s="4">
        <v>63.1</v>
      </c>
      <c r="AQ26" s="4">
        <f t="shared" si="10"/>
        <v>1539.6399999999999</v>
      </c>
      <c r="AR26" s="4">
        <f>AQ26*100/'a30-2'!$L$13</f>
        <v>2280.948148148148</v>
      </c>
      <c r="AS26" s="4">
        <f>AR26/'a1'!BN28*1000000</f>
        <v>559.48362195221</v>
      </c>
    </row>
    <row r="27" spans="1:45">
      <c r="A27" s="1">
        <v>2002</v>
      </c>
      <c r="B27" s="4">
        <v>719.62338999999997</v>
      </c>
      <c r="C27" s="4">
        <f>B27*24.4</f>
        <v>17558.810716</v>
      </c>
      <c r="D27" s="4">
        <f>C27*100/'a30-2'!$B$13</f>
        <v>25337.3892005772</v>
      </c>
      <c r="E27" s="4">
        <f>D27/'a1'!F29*1000000</f>
        <v>807.99322212546565</v>
      </c>
      <c r="F27" s="4">
        <v>11.7</v>
      </c>
      <c r="G27" s="4">
        <f t="shared" si="1"/>
        <v>285.47999999999996</v>
      </c>
      <c r="H27" s="4">
        <f>G27*100/'a30-2'!$C$13</f>
        <v>491.35972461273661</v>
      </c>
      <c r="I27" s="4">
        <f>H27/'a1'!L29*1000000</f>
        <v>945.86295338391551</v>
      </c>
      <c r="J27" s="4">
        <v>2.12</v>
      </c>
      <c r="K27" s="4">
        <f t="shared" si="2"/>
        <v>51.728000000000002</v>
      </c>
      <c r="L27" s="4">
        <f>K27*100/'a30-2'!$D$13</f>
        <v>70.092140921409225</v>
      </c>
      <c r="M27" s="4">
        <f>L27/'a1'!R29*1000000</f>
        <v>512.08495953570548</v>
      </c>
      <c r="N27" s="4">
        <v>19.5</v>
      </c>
      <c r="O27" s="4">
        <f t="shared" si="3"/>
        <v>475.79999999999995</v>
      </c>
      <c r="P27" s="4">
        <f>O27*100/'a30-2'!$E$13</f>
        <v>681.66189111747849</v>
      </c>
      <c r="Q27" s="4">
        <f>P27/'a1'!X29*1000000</f>
        <v>728.92931237867356</v>
      </c>
      <c r="R27" s="4">
        <v>20.9</v>
      </c>
      <c r="S27" s="4">
        <f t="shared" si="4"/>
        <v>509.95999999999992</v>
      </c>
      <c r="T27" s="4">
        <f>S27*100/'a30-2'!$F$13</f>
        <v>719.26657263751747</v>
      </c>
      <c r="U27" s="4">
        <f>T27/'a1'!AD29*1000000</f>
        <v>959.81682518127343</v>
      </c>
      <c r="V27" s="4">
        <v>82.9</v>
      </c>
      <c r="W27" s="4">
        <f t="shared" si="5"/>
        <v>2022.76</v>
      </c>
      <c r="X27" s="4">
        <f>W27*100/'a30-2'!$G$13</f>
        <v>2744.586160108548</v>
      </c>
      <c r="Y27" s="4">
        <f>X27/'a1'!AJ29*1000000</f>
        <v>368.82172918793344</v>
      </c>
      <c r="Z27" s="4">
        <v>198</v>
      </c>
      <c r="AA27" s="4">
        <f t="shared" si="6"/>
        <v>4831.2</v>
      </c>
      <c r="AB27" s="4">
        <f>AA27*100/'a30-2'!$H$13</f>
        <v>6373.614775725594</v>
      </c>
      <c r="AC27" s="4">
        <f>AB27/'a1'!AP29*1000000</f>
        <v>527.03689669176242</v>
      </c>
      <c r="AD27" s="4">
        <v>20.399999999999999</v>
      </c>
      <c r="AE27" s="4">
        <f t="shared" si="7"/>
        <v>497.75999999999993</v>
      </c>
      <c r="AF27" s="4">
        <f>AE27*100/'a30-2'!$I$13</f>
        <v>716.2014388489207</v>
      </c>
      <c r="AG27" s="4">
        <f>AF27/'a1'!AV29*1000000</f>
        <v>619.21074464993364</v>
      </c>
      <c r="AH27" s="4">
        <v>66.7</v>
      </c>
      <c r="AI27" s="4">
        <f t="shared" si="8"/>
        <v>1627.48</v>
      </c>
      <c r="AJ27" s="4">
        <f>AI27*100/'a30-2'!$J$13</f>
        <v>2806</v>
      </c>
      <c r="AK27" s="4">
        <f>AJ27/'a1'!BB29*1000000</f>
        <v>2814.9628416879345</v>
      </c>
      <c r="AL27" s="4">
        <v>226</v>
      </c>
      <c r="AM27" s="4">
        <f t="shared" si="9"/>
        <v>5514.4</v>
      </c>
      <c r="AN27" s="4">
        <f>AM27*100/'a30-2'!$K$13</f>
        <v>10192.975970425139</v>
      </c>
      <c r="AO27" s="4">
        <f>AN27/'a1'!BH29*1000000</f>
        <v>3258.3511133099269</v>
      </c>
      <c r="AP27" s="4">
        <v>60.5</v>
      </c>
      <c r="AQ27" s="4">
        <f t="shared" si="10"/>
        <v>1476.1999999999998</v>
      </c>
      <c r="AR27" s="4">
        <f>AQ27*100/'a30-2'!$L$13</f>
        <v>2186.9629629629626</v>
      </c>
      <c r="AS27" s="4">
        <f>AR27/'a1'!BN29*1000000</f>
        <v>533.3846556179044</v>
      </c>
    </row>
    <row r="28" spans="1:45">
      <c r="A28" s="1">
        <v>2003</v>
      </c>
      <c r="B28" s="4">
        <v>740.17870000000005</v>
      </c>
      <c r="C28" s="4">
        <f t="shared" si="11"/>
        <v>18060.360280000001</v>
      </c>
      <c r="D28" s="4">
        <f>C28*100/'a30-2'!$B$13</f>
        <v>26061.12594516595</v>
      </c>
      <c r="E28" s="4">
        <f>D28/'a1'!F30*1000000</f>
        <v>823.63411572557891</v>
      </c>
      <c r="F28" s="4">
        <v>10.9</v>
      </c>
      <c r="G28" s="4">
        <f t="shared" si="1"/>
        <v>265.95999999999998</v>
      </c>
      <c r="H28" s="4">
        <f>G28*100/'a30-2'!$C$13</f>
        <v>457.76247848536997</v>
      </c>
      <c r="I28" s="4">
        <f>H28/'a1'!L30*1000000</f>
        <v>882.95282717620955</v>
      </c>
      <c r="J28" s="4">
        <v>2.2200000000000002</v>
      </c>
      <c r="K28" s="4">
        <f t="shared" si="2"/>
        <v>54.167999999999999</v>
      </c>
      <c r="L28" s="4">
        <f>K28*100/'a30-2'!$D$13</f>
        <v>73.398373983739845</v>
      </c>
      <c r="M28" s="4">
        <f>L28/'a1'!R30*1000000</f>
        <v>534.89170013146565</v>
      </c>
      <c r="N28" s="4">
        <v>21.6</v>
      </c>
      <c r="O28" s="4">
        <f t="shared" si="3"/>
        <v>527.04</v>
      </c>
      <c r="P28" s="4">
        <f>O28*100/'a30-2'!$E$13</f>
        <v>755.07163323782243</v>
      </c>
      <c r="Q28" s="4">
        <f>P28/'a1'!X30*1000000</f>
        <v>805.2585682451321</v>
      </c>
      <c r="R28" s="4">
        <v>20.6</v>
      </c>
      <c r="S28" s="4">
        <f t="shared" si="4"/>
        <v>502.64</v>
      </c>
      <c r="T28" s="4">
        <f>S28*100/'a30-2'!$F$13</f>
        <v>708.9421720733427</v>
      </c>
      <c r="U28" s="4">
        <f>T28/'a1'!AD30*1000000</f>
        <v>945.9701215495196</v>
      </c>
      <c r="V28" s="4">
        <v>87.7</v>
      </c>
      <c r="W28" s="4">
        <f t="shared" si="5"/>
        <v>2139.88</v>
      </c>
      <c r="X28" s="4">
        <f>W28*100/'a30-2'!$G$13</f>
        <v>2903.5006784260513</v>
      </c>
      <c r="Y28" s="4">
        <f>X28/'a1'!AJ30*1000000</f>
        <v>387.88379792668928</v>
      </c>
      <c r="Z28" s="4">
        <v>202</v>
      </c>
      <c r="AA28" s="4">
        <f t="shared" si="6"/>
        <v>4928.7999999999993</v>
      </c>
      <c r="AB28" s="4">
        <f>AA28*100/'a30-2'!$H$13</f>
        <v>6502.3746701846958</v>
      </c>
      <c r="AC28" s="4">
        <f>AB28/'a1'!AP30*1000000</f>
        <v>531.07670620284193</v>
      </c>
      <c r="AD28" s="4">
        <v>21</v>
      </c>
      <c r="AE28" s="4">
        <f t="shared" si="7"/>
        <v>512.4</v>
      </c>
      <c r="AF28" s="4">
        <f>AE28*100/'a30-2'!$I$13</f>
        <v>737.26618705035969</v>
      </c>
      <c r="AG28" s="4">
        <f>AF28/'a1'!AV30*1000000</f>
        <v>633.64713788611857</v>
      </c>
      <c r="AH28" s="4">
        <v>69.099999999999994</v>
      </c>
      <c r="AI28" s="4">
        <f t="shared" si="8"/>
        <v>1686.0399999999997</v>
      </c>
      <c r="AJ28" s="4">
        <f>AI28*100/'a30-2'!$J$13</f>
        <v>2906.9655172413786</v>
      </c>
      <c r="AK28" s="4">
        <f>AJ28/'a1'!BB30*1000000</f>
        <v>2917.377638031513</v>
      </c>
      <c r="AL28" s="4">
        <v>234</v>
      </c>
      <c r="AM28" s="4">
        <f t="shared" si="9"/>
        <v>5709.5999999999995</v>
      </c>
      <c r="AN28" s="4">
        <f>AM28*100/'a30-2'!$K$13</f>
        <v>10553.789279112754</v>
      </c>
      <c r="AO28" s="4">
        <f>AN28/'a1'!BH30*1000000</f>
        <v>3315.8278421719747</v>
      </c>
      <c r="AP28" s="4">
        <v>61.5</v>
      </c>
      <c r="AQ28" s="4">
        <f t="shared" si="10"/>
        <v>1500.6</v>
      </c>
      <c r="AR28" s="4">
        <f>AQ28*100/'a30-2'!$L$13</f>
        <v>2223.1111111111113</v>
      </c>
      <c r="AS28" s="4">
        <f>AR28/'a1'!BN30*1000000</f>
        <v>539.07494491577131</v>
      </c>
    </row>
    <row r="29" spans="1:45">
      <c r="A29" s="1">
        <v>2004</v>
      </c>
      <c r="B29" s="4">
        <v>743.56832999999995</v>
      </c>
      <c r="C29" s="4">
        <f t="shared" si="11"/>
        <v>18143.067251999997</v>
      </c>
      <c r="D29" s="4">
        <f>C29*100/'a30-2'!$B$13</f>
        <v>26180.472225108224</v>
      </c>
      <c r="E29" s="4">
        <f>D29/'a1'!F31*1000000</f>
        <v>819.72787733097607</v>
      </c>
      <c r="F29" s="4">
        <v>10</v>
      </c>
      <c r="G29" s="4">
        <f t="shared" si="1"/>
        <v>244</v>
      </c>
      <c r="H29" s="4">
        <f>G29*100/'a30-2'!$C$13</f>
        <v>419.96557659208258</v>
      </c>
      <c r="I29" s="4">
        <f>H29/'a1'!L31*1000000</f>
        <v>811.68139394915863</v>
      </c>
      <c r="J29" s="4">
        <v>2.31</v>
      </c>
      <c r="K29" s="4">
        <f t="shared" si="2"/>
        <v>56.363999999999997</v>
      </c>
      <c r="L29" s="4">
        <f>K29*100/'a30-2'!$D$13</f>
        <v>76.373983739837399</v>
      </c>
      <c r="M29" s="4">
        <f>L29/'a1'!R31*1000000</f>
        <v>554.71694525633461</v>
      </c>
      <c r="N29" s="4">
        <v>23.3</v>
      </c>
      <c r="O29" s="4">
        <f t="shared" si="3"/>
        <v>568.52</v>
      </c>
      <c r="P29" s="4">
        <f>O29*100/'a30-2'!$E$13</f>
        <v>814.49856733524359</v>
      </c>
      <c r="Q29" s="4">
        <f>P29/'a1'!X31*1000000</f>
        <v>866.84564196204769</v>
      </c>
      <c r="R29" s="4">
        <v>21.8</v>
      </c>
      <c r="S29" s="4">
        <f t="shared" si="4"/>
        <v>531.91999999999996</v>
      </c>
      <c r="T29" s="4">
        <f>S29*100/'a30-2'!$F$13</f>
        <v>750.23977433004211</v>
      </c>
      <c r="U29" s="4">
        <f>T29/'a1'!AD31*1000000</f>
        <v>1001.1099085278541</v>
      </c>
      <c r="V29" s="4">
        <v>89.4</v>
      </c>
      <c r="W29" s="4">
        <f t="shared" si="5"/>
        <v>2181.36</v>
      </c>
      <c r="X29" s="4">
        <f>W29*100/'a30-2'!$G$13</f>
        <v>2959.7829036635007</v>
      </c>
      <c r="Y29" s="4">
        <f>X29/'a1'!AJ31*1000000</f>
        <v>392.79014041200617</v>
      </c>
      <c r="Z29" s="4">
        <v>201</v>
      </c>
      <c r="AA29" s="4">
        <f t="shared" si="6"/>
        <v>4904.3999999999996</v>
      </c>
      <c r="AB29" s="4">
        <f>AA29*100/'a30-2'!$H$13</f>
        <v>6470.1846965699206</v>
      </c>
      <c r="AC29" s="4">
        <f>AB29/'a1'!AP31*1000000</f>
        <v>522.2073596827654</v>
      </c>
      <c r="AD29" s="4">
        <v>21.2</v>
      </c>
      <c r="AE29" s="4">
        <f t="shared" si="7"/>
        <v>517.28</v>
      </c>
      <c r="AF29" s="4">
        <f>AE29*100/'a30-2'!$I$13</f>
        <v>744.28776978417261</v>
      </c>
      <c r="AG29" s="4">
        <f>AF29/'a1'!AV31*1000000</f>
        <v>634.39582226411574</v>
      </c>
      <c r="AH29" s="4">
        <v>70.7</v>
      </c>
      <c r="AI29" s="4">
        <f t="shared" si="8"/>
        <v>1725.08</v>
      </c>
      <c r="AJ29" s="4">
        <f>AI29*100/'a30-2'!$J$13</f>
        <v>2974.2758620689656</v>
      </c>
      <c r="AK29" s="4">
        <f>AJ29/'a1'!BB31*1000000</f>
        <v>2982.2922636737208</v>
      </c>
      <c r="AL29" s="4">
        <v>237</v>
      </c>
      <c r="AM29" s="4">
        <f t="shared" si="9"/>
        <v>5782.7999999999993</v>
      </c>
      <c r="AN29" s="4">
        <f>AM29*100/'a30-2'!$K$13</f>
        <v>10689.094269870608</v>
      </c>
      <c r="AO29" s="4">
        <f>AN29/'a1'!BH31*1000000</f>
        <v>3300.7464116767414</v>
      </c>
      <c r="AP29" s="4">
        <v>65.400000000000006</v>
      </c>
      <c r="AQ29" s="4">
        <f t="shared" si="10"/>
        <v>1595.76</v>
      </c>
      <c r="AR29" s="4">
        <f>AQ29*100/'a30-2'!$L$13</f>
        <v>2364.088888888889</v>
      </c>
      <c r="AS29" s="4">
        <f>AR29/'a1'!BN31*1000000</f>
        <v>568.97213390195247</v>
      </c>
    </row>
    <row r="30" spans="1:45">
      <c r="A30" s="1">
        <v>2005</v>
      </c>
      <c r="B30" s="4">
        <v>749</v>
      </c>
      <c r="C30" s="4">
        <f t="shared" si="11"/>
        <v>18275.599999999999</v>
      </c>
      <c r="D30" s="4">
        <f>C30*100/'a30-2'!$B$13</f>
        <v>26371.71717171717</v>
      </c>
      <c r="E30" s="4">
        <f>D30/'a1'!F32*1000000</f>
        <v>817.92132772017487</v>
      </c>
      <c r="F30" s="4">
        <v>9.86</v>
      </c>
      <c r="G30" s="4">
        <f t="shared" si="1"/>
        <v>240.58399999999997</v>
      </c>
      <c r="H30" s="4">
        <f>G30*100/'a30-2'!$C$13</f>
        <v>414.08605851979343</v>
      </c>
      <c r="I30" s="4">
        <f>H30/'a1'!L32*1000000</f>
        <v>805.12148881481858</v>
      </c>
      <c r="J30" s="4">
        <v>2.15</v>
      </c>
      <c r="K30" s="4">
        <f t="shared" si="2"/>
        <v>52.459999999999994</v>
      </c>
      <c r="L30" s="4">
        <f>K30*100/'a30-2'!$D$13</f>
        <v>71.084010840108391</v>
      </c>
      <c r="M30" s="4">
        <f>L30/'a1'!R32*1000000</f>
        <v>514.86275089891922</v>
      </c>
      <c r="N30" s="4">
        <v>23.1</v>
      </c>
      <c r="O30" s="4">
        <f t="shared" si="3"/>
        <v>563.64</v>
      </c>
      <c r="P30" s="4">
        <f>O30*100/'a30-2'!$E$13</f>
        <v>807.50716332378227</v>
      </c>
      <c r="Q30" s="4">
        <f>P30/'a1'!X32*1000000</f>
        <v>860.97454344634366</v>
      </c>
      <c r="R30" s="4">
        <v>20.100000000000001</v>
      </c>
      <c r="S30" s="4">
        <f t="shared" si="4"/>
        <v>490.44</v>
      </c>
      <c r="T30" s="4">
        <f>S30*100/'a30-2'!$F$13</f>
        <v>691.73483779971787</v>
      </c>
      <c r="U30" s="4">
        <f>T30/'a1'!AD32*1000000</f>
        <v>924.72479934297689</v>
      </c>
      <c r="V30" s="4">
        <v>85.6</v>
      </c>
      <c r="W30" s="4">
        <f t="shared" si="5"/>
        <v>2088.64</v>
      </c>
      <c r="X30" s="4">
        <f>W30*100/'a30-2'!$G$13</f>
        <v>2833.9755766621438</v>
      </c>
      <c r="Y30" s="4">
        <f>X30/'a1'!AJ32*1000000</f>
        <v>373.81662100922176</v>
      </c>
      <c r="Z30" s="4">
        <v>207</v>
      </c>
      <c r="AA30" s="4">
        <f t="shared" si="6"/>
        <v>5050.7999999999993</v>
      </c>
      <c r="AB30" s="4">
        <f>AA30*100/'a30-2'!$H$13</f>
        <v>6663.3245382585746</v>
      </c>
      <c r="AC30" s="4">
        <f>AB30/'a1'!AP32*1000000</f>
        <v>531.87498858624372</v>
      </c>
      <c r="AD30" s="4">
        <v>20.9</v>
      </c>
      <c r="AE30" s="4">
        <f t="shared" si="7"/>
        <v>509.95999999999992</v>
      </c>
      <c r="AF30" s="4">
        <f>AE30*100/'a30-2'!$I$13</f>
        <v>733.75539568345312</v>
      </c>
      <c r="AG30" s="4">
        <f>AF30/'a1'!AV32*1000000</f>
        <v>622.72586487898889</v>
      </c>
      <c r="AH30" s="4">
        <v>71.099999999999994</v>
      </c>
      <c r="AI30" s="4">
        <f t="shared" si="8"/>
        <v>1734.8399999999997</v>
      </c>
      <c r="AJ30" s="4">
        <f>AI30*100/'a30-2'!$J$13</f>
        <v>2991.1034482758614</v>
      </c>
      <c r="AK30" s="4">
        <f>AJ30/'a1'!BB32*1000000</f>
        <v>3010.6031247146379</v>
      </c>
      <c r="AL30" s="4">
        <v>232</v>
      </c>
      <c r="AM30" s="4">
        <f t="shared" si="9"/>
        <v>5660.7999999999993</v>
      </c>
      <c r="AN30" s="4">
        <f>AM30*100/'a30-2'!$K$13</f>
        <v>10463.585951940848</v>
      </c>
      <c r="AO30" s="4">
        <f>AN30/'a1'!BH32*1000000</f>
        <v>3150.1283258262483</v>
      </c>
      <c r="AP30" s="4">
        <v>62.3</v>
      </c>
      <c r="AQ30" s="4">
        <f t="shared" si="10"/>
        <v>1520.12</v>
      </c>
      <c r="AR30" s="4">
        <f>AQ30*100/'a30-2'!$L$13</f>
        <v>2252.0296296296297</v>
      </c>
      <c r="AS30" s="4">
        <f>AR30/'a1'!BN32*1000000</f>
        <v>536.73887035343978</v>
      </c>
    </row>
    <row r="31" spans="1:45">
      <c r="A31" s="1">
        <v>2006</v>
      </c>
      <c r="B31" s="4">
        <v>740</v>
      </c>
      <c r="C31" s="4">
        <f t="shared" si="11"/>
        <v>18056</v>
      </c>
      <c r="D31" s="4">
        <f>C31*100/'a30-2'!$B$13</f>
        <v>26054.834054834057</v>
      </c>
      <c r="E31" s="4">
        <f>D31/'a1'!F33*1000000</f>
        <v>799.95179856235131</v>
      </c>
      <c r="F31" s="4">
        <v>9.4</v>
      </c>
      <c r="G31" s="4">
        <f t="shared" si="1"/>
        <v>229.35999999999999</v>
      </c>
      <c r="H31" s="4">
        <f>G31*100/'a30-2'!$C$13</f>
        <v>394.76764199655764</v>
      </c>
      <c r="I31" s="4">
        <f>H31/'a1'!L33*1000000</f>
        <v>773.16884586386891</v>
      </c>
      <c r="J31" s="4">
        <v>2.12</v>
      </c>
      <c r="K31" s="4">
        <f t="shared" si="2"/>
        <v>51.728000000000002</v>
      </c>
      <c r="L31" s="4">
        <f>K31*100/'a30-2'!$D$13</f>
        <v>70.092140921409225</v>
      </c>
      <c r="M31" s="4">
        <f>L31/'a1'!R33*1000000</f>
        <v>508.41142364928902</v>
      </c>
      <c r="N31" s="4">
        <v>20.9</v>
      </c>
      <c r="O31" s="4">
        <f t="shared" si="3"/>
        <v>509.95999999999992</v>
      </c>
      <c r="P31" s="4">
        <f>O31*100/'a30-2'!$E$13</f>
        <v>730.60171919770767</v>
      </c>
      <c r="Q31" s="4">
        <f>P31/'a1'!X33*1000000</f>
        <v>779.0018853354868</v>
      </c>
      <c r="R31" s="4">
        <v>19.8</v>
      </c>
      <c r="S31" s="4">
        <f t="shared" si="4"/>
        <v>483.12</v>
      </c>
      <c r="T31" s="4">
        <f>S31*100/'a30-2'!$F$13</f>
        <v>681.41043723554299</v>
      </c>
      <c r="U31" s="4">
        <f>T31/'a1'!AD33*1000000</f>
        <v>913.89781673174946</v>
      </c>
      <c r="V31" s="4">
        <v>84.8</v>
      </c>
      <c r="W31" s="4">
        <f t="shared" si="5"/>
        <v>2069.12</v>
      </c>
      <c r="X31" s="4">
        <f>W31*100/'a30-2'!$G$13</f>
        <v>2807.4898236092263</v>
      </c>
      <c r="Y31" s="4">
        <f>X31/'a1'!AJ33*1000000</f>
        <v>367.86380271385889</v>
      </c>
      <c r="Z31" s="4">
        <v>196</v>
      </c>
      <c r="AA31" s="4">
        <f t="shared" si="6"/>
        <v>4782.3999999999996</v>
      </c>
      <c r="AB31" s="4">
        <f>AA31*100/'a30-2'!$H$13</f>
        <v>6309.2348284960417</v>
      </c>
      <c r="AC31" s="4">
        <f>AB31/'a1'!AP33*1000000</f>
        <v>498.29814325463707</v>
      </c>
      <c r="AD31" s="4">
        <v>20.7</v>
      </c>
      <c r="AE31" s="4">
        <f t="shared" si="7"/>
        <v>505.07999999999993</v>
      </c>
      <c r="AF31" s="4">
        <f>AE31*100/'a30-2'!$I$13</f>
        <v>726.7338129496402</v>
      </c>
      <c r="AG31" s="4">
        <f>AF31/'a1'!AV33*1000000</f>
        <v>614.04231173143944</v>
      </c>
      <c r="AH31" s="4">
        <v>69.400000000000006</v>
      </c>
      <c r="AI31" s="4">
        <f t="shared" si="8"/>
        <v>1693.3600000000001</v>
      </c>
      <c r="AJ31" s="4">
        <f>AI31*100/'a30-2'!$J$13</f>
        <v>2919.5862068965516</v>
      </c>
      <c r="AK31" s="4">
        <f>AJ31/'a1'!BB33*1000000</f>
        <v>2942.2355360530883</v>
      </c>
      <c r="AL31" s="4">
        <v>242</v>
      </c>
      <c r="AM31" s="4">
        <f t="shared" si="9"/>
        <v>5904.7999999999993</v>
      </c>
      <c r="AN31" s="4">
        <f>AM31*100/'a30-2'!$K$13</f>
        <v>10914.602587800367</v>
      </c>
      <c r="AO31" s="4">
        <f>AN31/'a1'!BH33*1000000</f>
        <v>3190.1347410578328</v>
      </c>
      <c r="AP31" s="4">
        <v>61</v>
      </c>
      <c r="AQ31" s="4">
        <f t="shared" si="10"/>
        <v>1488.3999999999999</v>
      </c>
      <c r="AR31" s="4">
        <f>AQ31*100/'a30-2'!$L$13</f>
        <v>2205.037037037037</v>
      </c>
      <c r="AS31" s="4">
        <f>AR31/'a1'!BN33*1000000</f>
        <v>519.84857855912583</v>
      </c>
    </row>
    <row r="32" spans="1:45">
      <c r="A32" s="1">
        <v>2007</v>
      </c>
      <c r="B32" s="4">
        <v>761</v>
      </c>
      <c r="C32" s="4">
        <f t="shared" si="11"/>
        <v>18568.399999999998</v>
      </c>
      <c r="D32" s="4">
        <f>C32*100/'a30-2'!$B$13</f>
        <v>26794.227994227993</v>
      </c>
      <c r="E32" s="4">
        <f>D32/'a1'!F34*1000000</f>
        <v>814.71316752542123</v>
      </c>
      <c r="F32" s="4">
        <v>10.7</v>
      </c>
      <c r="G32" s="4">
        <f t="shared" ref="G32:G36" si="12">F32*24.4</f>
        <v>261.08</v>
      </c>
      <c r="H32" s="4">
        <f>G32*100/'a30-2'!$C$13</f>
        <v>449.36316695352838</v>
      </c>
      <c r="I32" s="4">
        <f>H32/'a1'!L34*1000000</f>
        <v>882.76766014692078</v>
      </c>
      <c r="J32" s="4">
        <v>2.0699999999999998</v>
      </c>
      <c r="K32" s="4">
        <f t="shared" ref="K32:K37" si="13">J32*24.4</f>
        <v>50.507999999999996</v>
      </c>
      <c r="L32" s="4">
        <f>K32*100/'a30-2'!$D$13</f>
        <v>68.439024390243901</v>
      </c>
      <c r="M32" s="4">
        <f>L32/'a1'!R34*1000000</f>
        <v>496.93964166861912</v>
      </c>
      <c r="N32" s="4">
        <v>23.3</v>
      </c>
      <c r="O32" s="4">
        <f t="shared" ref="O32:O37" si="14">N32*24.4</f>
        <v>568.52</v>
      </c>
      <c r="P32" s="4">
        <f>O32*100/'a30-2'!$E$13</f>
        <v>814.49856733524359</v>
      </c>
      <c r="Q32" s="4">
        <f>P32/'a1'!X34*1000000</f>
        <v>871.05531808305852</v>
      </c>
      <c r="R32" s="4">
        <v>19.8</v>
      </c>
      <c r="S32" s="4">
        <f t="shared" ref="S32:S37" si="15">R32*24.4</f>
        <v>483.12</v>
      </c>
      <c r="T32" s="4">
        <f>S32*100/'a30-2'!$F$13</f>
        <v>681.41043723554299</v>
      </c>
      <c r="U32" s="4">
        <f>T32/'a1'!AD34*1000000</f>
        <v>914.14547654575688</v>
      </c>
      <c r="V32" s="4">
        <v>86.2</v>
      </c>
      <c r="W32" s="4">
        <f t="shared" ref="W32:W37" si="16">V32*24.4</f>
        <v>2103.2799999999997</v>
      </c>
      <c r="X32" s="4">
        <f>W32*100/'a30-2'!$G$13</f>
        <v>2853.8398914518311</v>
      </c>
      <c r="Y32" s="4">
        <f>X32/'a1'!AJ34*1000000</f>
        <v>370.97852980419856</v>
      </c>
      <c r="Z32" s="4">
        <v>200</v>
      </c>
      <c r="AA32" s="4">
        <f t="shared" ref="AA32:AA37" si="17">Z32*24.4</f>
        <v>4880</v>
      </c>
      <c r="AB32" s="4">
        <f>AA32*100/'a30-2'!$H$13</f>
        <v>6437.9947229551453</v>
      </c>
      <c r="AC32" s="4">
        <f>AB32/'a1'!AP34*1000000</f>
        <v>504.37922038602085</v>
      </c>
      <c r="AD32" s="4">
        <v>21.3</v>
      </c>
      <c r="AE32" s="4">
        <f t="shared" ref="AE32:AE37" si="18">AD32*24.4</f>
        <v>519.72</v>
      </c>
      <c r="AF32" s="4">
        <f>AE32*100/'a30-2'!$I$13</f>
        <v>747.79856115107918</v>
      </c>
      <c r="AG32" s="4">
        <f>AF32/'a1'!AV34*1000000</f>
        <v>628.73712646155957</v>
      </c>
      <c r="AH32" s="4">
        <v>71.5</v>
      </c>
      <c r="AI32" s="4">
        <f t="shared" ref="AI32:AI37" si="19">AH32*24.4</f>
        <v>1744.6</v>
      </c>
      <c r="AJ32" s="4">
        <f>AI32*100/'a30-2'!$J$13</f>
        <v>3007.9310344827586</v>
      </c>
      <c r="AK32" s="4">
        <f>AJ32/'a1'!BB34*1000000</f>
        <v>3001.7833821161848</v>
      </c>
      <c r="AL32" s="4">
        <v>244</v>
      </c>
      <c r="AM32" s="4">
        <f t="shared" ref="AM32:AM37" si="20">AL32*24.4</f>
        <v>5953.5999999999995</v>
      </c>
      <c r="AN32" s="4">
        <f>AM32*100/'a30-2'!$K$13</f>
        <v>11004.805914972274</v>
      </c>
      <c r="AO32" s="4">
        <f>AN32/'a1'!BH34*1000000</f>
        <v>3131.6758204387706</v>
      </c>
      <c r="AP32" s="4">
        <v>62.6</v>
      </c>
      <c r="AQ32" s="4">
        <f t="shared" ref="AQ32:AQ37" si="21">AP32*24.4</f>
        <v>1527.44</v>
      </c>
      <c r="AR32" s="4">
        <f>AQ32*100/'a30-2'!$L$13</f>
        <v>2262.8740740740741</v>
      </c>
      <c r="AS32" s="4">
        <f>AR32/'a1'!BN34*1000000</f>
        <v>527.35502268337132</v>
      </c>
    </row>
    <row r="33" spans="1:45">
      <c r="A33" s="1">
        <v>2008</v>
      </c>
      <c r="B33" s="4">
        <v>741</v>
      </c>
      <c r="C33" s="4">
        <f t="shared" si="11"/>
        <v>18080.399999999998</v>
      </c>
      <c r="D33" s="4">
        <f>C33*100/'a30-2'!$B$13</f>
        <v>26090.043290043286</v>
      </c>
      <c r="E33" s="4">
        <f>D33/'a1'!F35*1000000</f>
        <v>784.76272126514505</v>
      </c>
      <c r="F33" s="4">
        <v>9.92</v>
      </c>
      <c r="G33" s="4">
        <f t="shared" si="12"/>
        <v>242.04799999999997</v>
      </c>
      <c r="H33" s="4">
        <f>G33*100/'a30-2'!$C$13</f>
        <v>416.60585197934586</v>
      </c>
      <c r="I33" s="4">
        <f>H33/'a1'!L35*1000000</f>
        <v>814.41022940270091</v>
      </c>
      <c r="J33" s="4">
        <v>1.99</v>
      </c>
      <c r="K33" s="4">
        <f t="shared" si="13"/>
        <v>48.555999999999997</v>
      </c>
      <c r="L33" s="4">
        <f>K33*100/'a30-2'!$D$13</f>
        <v>65.794037940379397</v>
      </c>
      <c r="M33" s="4">
        <f>L33/'a1'!R35*1000000</f>
        <v>474.14342293663628</v>
      </c>
      <c r="N33" s="4">
        <v>20.8</v>
      </c>
      <c r="O33" s="4">
        <f t="shared" si="14"/>
        <v>507.52</v>
      </c>
      <c r="P33" s="4">
        <f>O33*100/'a30-2'!$E$13</f>
        <v>727.10601719197712</v>
      </c>
      <c r="Q33" s="4">
        <f>P33/'a1'!X35*1000000</f>
        <v>776.9347258332956</v>
      </c>
      <c r="R33" s="4">
        <v>18.600000000000001</v>
      </c>
      <c r="S33" s="4">
        <f t="shared" si="15"/>
        <v>453.84000000000003</v>
      </c>
      <c r="T33" s="4">
        <f>S33*100/'a30-2'!$F$13</f>
        <v>640.11283497884335</v>
      </c>
      <c r="U33" s="4">
        <f>T33/'a1'!AD35*1000000</f>
        <v>857.07779284980802</v>
      </c>
      <c r="V33" s="4">
        <v>84.6</v>
      </c>
      <c r="W33" s="4">
        <f t="shared" si="16"/>
        <v>2064.2399999999998</v>
      </c>
      <c r="X33" s="4">
        <f>W33*100/'a30-2'!$G$13</f>
        <v>2800.8683853459966</v>
      </c>
      <c r="Y33" s="4">
        <f>X33/'a1'!AJ35*1000000</f>
        <v>360.86670642004395</v>
      </c>
      <c r="Z33" s="4">
        <v>192</v>
      </c>
      <c r="AA33" s="4">
        <f t="shared" si="17"/>
        <v>4684.7999999999993</v>
      </c>
      <c r="AB33" s="4">
        <f>AA33*100/'a30-2'!$H$13</f>
        <v>6180.474934036939</v>
      </c>
      <c r="AC33" s="4">
        <f>AB33/'a1'!AP35*1000000</f>
        <v>479.75276265799391</v>
      </c>
      <c r="AD33" s="4">
        <v>21.7</v>
      </c>
      <c r="AE33" s="4">
        <f t="shared" si="18"/>
        <v>529.4799999999999</v>
      </c>
      <c r="AF33" s="4">
        <f>AE33*100/'a30-2'!$I$13</f>
        <v>761.84172661870491</v>
      </c>
      <c r="AG33" s="4">
        <f>AF33/'a1'!AV35*1000000</f>
        <v>636.04797450830029</v>
      </c>
      <c r="AH33" s="4">
        <v>73.599999999999994</v>
      </c>
      <c r="AI33" s="4">
        <f t="shared" si="19"/>
        <v>1795.8399999999997</v>
      </c>
      <c r="AJ33" s="4">
        <f>AI33*100/'a30-2'!$J$13</f>
        <v>3096.2758620689651</v>
      </c>
      <c r="AK33" s="4">
        <f>AJ33/'a1'!BB35*1000000</f>
        <v>3043.4835956193519</v>
      </c>
      <c r="AL33" s="4">
        <v>238</v>
      </c>
      <c r="AM33" s="4">
        <f t="shared" si="20"/>
        <v>5807.2</v>
      </c>
      <c r="AN33" s="4">
        <f>AM33*100/'a30-2'!$K$13</f>
        <v>10734.195933456562</v>
      </c>
      <c r="AO33" s="4">
        <f>AN33/'a1'!BH35*1000000</f>
        <v>2985.2411895294763</v>
      </c>
      <c r="AP33" s="4">
        <v>62.9</v>
      </c>
      <c r="AQ33" s="4">
        <f t="shared" si="21"/>
        <v>1534.7599999999998</v>
      </c>
      <c r="AR33" s="4">
        <f>AQ33*100/'a30-2'!$L$13</f>
        <v>2273.7185185185181</v>
      </c>
      <c r="AS33" s="4">
        <f>AR33/'a1'!BN35*1000000</f>
        <v>522.76457565264411</v>
      </c>
    </row>
    <row r="34" spans="1:45">
      <c r="A34" s="1">
        <v>2009</v>
      </c>
      <c r="B34" s="4">
        <v>699</v>
      </c>
      <c r="C34" s="4">
        <f t="shared" si="11"/>
        <v>17055.599999999999</v>
      </c>
      <c r="D34" s="4">
        <f>C34*100/'a30-2'!$B$13</f>
        <v>24611.25541125541</v>
      </c>
      <c r="E34" s="4">
        <f>D34/'a1'!F36*1000000</f>
        <v>731.85552283073253</v>
      </c>
      <c r="F34" s="4">
        <v>9.69</v>
      </c>
      <c r="G34" s="4">
        <f t="shared" si="12"/>
        <v>236.43599999999998</v>
      </c>
      <c r="H34" s="4">
        <f>G34*100/'a30-2'!$C$13</f>
        <v>406.94664371772802</v>
      </c>
      <c r="I34" s="4">
        <f>H34/'a1'!L36*1000000</f>
        <v>787.54365192920852</v>
      </c>
      <c r="J34" s="4">
        <v>1.98</v>
      </c>
      <c r="K34" s="4">
        <f t="shared" si="13"/>
        <v>48.311999999999998</v>
      </c>
      <c r="L34" s="4">
        <f>K34*100/'a30-2'!$D$13</f>
        <v>65.463414634146346</v>
      </c>
      <c r="M34" s="4">
        <f>L34/'a1'!R36*1000000</f>
        <v>467.89995378529147</v>
      </c>
      <c r="N34" s="4">
        <v>20.2</v>
      </c>
      <c r="O34" s="4">
        <f t="shared" si="14"/>
        <v>492.87999999999994</v>
      </c>
      <c r="P34" s="4">
        <f>O34*100/'a30-2'!$E$13</f>
        <v>706.13180515759302</v>
      </c>
      <c r="Q34" s="4">
        <f>P34/'a1'!X36*1000000</f>
        <v>752.65009705625175</v>
      </c>
      <c r="R34" s="4">
        <v>18.3</v>
      </c>
      <c r="S34" s="4">
        <f t="shared" si="15"/>
        <v>446.52</v>
      </c>
      <c r="T34" s="4">
        <f>S34*100/'a30-2'!$F$13</f>
        <v>629.78843441466847</v>
      </c>
      <c r="U34" s="4">
        <f>T34/'a1'!AD36*1000000</f>
        <v>839.76941841055384</v>
      </c>
      <c r="V34" s="4">
        <v>83.6</v>
      </c>
      <c r="W34" s="4">
        <f t="shared" si="16"/>
        <v>2039.8399999999997</v>
      </c>
      <c r="X34" s="4">
        <f>W34*100/'a30-2'!$G$13</f>
        <v>2767.7611940298502</v>
      </c>
      <c r="Y34" s="4">
        <f>X34/'a1'!AJ36*1000000</f>
        <v>352.8743565868254</v>
      </c>
      <c r="Z34" s="4">
        <v>168</v>
      </c>
      <c r="AA34" s="4">
        <f t="shared" si="17"/>
        <v>4099.2</v>
      </c>
      <c r="AB34" s="4">
        <f>AA34*100/'a30-2'!$H$13</f>
        <v>5407.9155672823217</v>
      </c>
      <c r="AC34" s="4">
        <f>AB34/'a1'!AP36*1000000</f>
        <v>416.06753319127637</v>
      </c>
      <c r="AD34" s="4">
        <v>20.3</v>
      </c>
      <c r="AE34" s="4">
        <f t="shared" si="18"/>
        <v>495.32</v>
      </c>
      <c r="AF34" s="4">
        <f>AE34*100/'a30-2'!$I$13</f>
        <v>712.69064748201436</v>
      </c>
      <c r="AG34" s="4">
        <f>AF34/'a1'!AV36*1000000</f>
        <v>589.68817975508159</v>
      </c>
      <c r="AH34" s="4">
        <v>73.099999999999994</v>
      </c>
      <c r="AI34" s="4">
        <f t="shared" si="19"/>
        <v>1783.6399999999996</v>
      </c>
      <c r="AJ34" s="4">
        <f>AI34*100/'a30-2'!$J$13</f>
        <v>3075.2413793103442</v>
      </c>
      <c r="AK34" s="4">
        <f>AJ34/'a1'!BB36*1000000</f>
        <v>2971.8736693432475</v>
      </c>
      <c r="AL34" s="4">
        <v>233</v>
      </c>
      <c r="AM34" s="4">
        <f t="shared" si="20"/>
        <v>5685.2</v>
      </c>
      <c r="AN34" s="4">
        <f>AM34*100/'a30-2'!$K$13</f>
        <v>10508.687615526802</v>
      </c>
      <c r="AO34" s="4">
        <f>AN34/'a1'!BH36*1000000</f>
        <v>2856.3264021467257</v>
      </c>
      <c r="AP34" s="4">
        <v>59.8</v>
      </c>
      <c r="AQ34" s="4">
        <f t="shared" si="21"/>
        <v>1459.12</v>
      </c>
      <c r="AR34" s="4">
        <f>AQ34*100/'a30-2'!$L$13</f>
        <v>2161.6592592592592</v>
      </c>
      <c r="AS34" s="4">
        <f>AR34/'a1'!BN36*1000000</f>
        <v>490.09670829803281</v>
      </c>
    </row>
    <row r="35" spans="1:45">
      <c r="A35" s="1">
        <v>2010</v>
      </c>
      <c r="B35" s="4">
        <v>707</v>
      </c>
      <c r="C35" s="4">
        <f t="shared" si="11"/>
        <v>17250.8</v>
      </c>
      <c r="D35" s="4">
        <f>C35*100/'a30-2'!$B$13</f>
        <v>24892.929292929293</v>
      </c>
      <c r="E35" s="4">
        <f>D35/'a1'!F37*1000000</f>
        <v>732.03142821108554</v>
      </c>
      <c r="F35" s="4">
        <v>9.2799999999999994</v>
      </c>
      <c r="G35" s="4">
        <f t="shared" si="12"/>
        <v>226.43199999999996</v>
      </c>
      <c r="H35" s="4">
        <f>G35*100/'a30-2'!$C$13</f>
        <v>389.72805507745261</v>
      </c>
      <c r="I35" s="4">
        <f>H35/'a1'!L37*1000000</f>
        <v>746.64551944827042</v>
      </c>
      <c r="J35" s="4">
        <v>2.02</v>
      </c>
      <c r="K35" s="4">
        <f t="shared" si="13"/>
        <v>49.287999999999997</v>
      </c>
      <c r="L35" s="4">
        <f>K35*100/'a30-2'!$D$13</f>
        <v>66.785907859078577</v>
      </c>
      <c r="M35" s="4">
        <f>L35/'a1'!R37*1000000</f>
        <v>471.39222645067389</v>
      </c>
      <c r="N35" s="4">
        <v>19.899999999999999</v>
      </c>
      <c r="O35" s="4">
        <f t="shared" si="14"/>
        <v>485.55999999999995</v>
      </c>
      <c r="P35" s="4">
        <f>O35*100/'a30-2'!$E$13</f>
        <v>695.64469914040103</v>
      </c>
      <c r="Q35" s="4">
        <f>P35/'a1'!X37*1000000</f>
        <v>738.41910249036005</v>
      </c>
      <c r="R35" s="4">
        <v>18.3</v>
      </c>
      <c r="S35" s="4">
        <f t="shared" si="15"/>
        <v>446.52</v>
      </c>
      <c r="T35" s="4">
        <f>S35*100/'a30-2'!$F$13</f>
        <v>629.78843441466847</v>
      </c>
      <c r="U35" s="4">
        <f>T35/'a1'!AD37*1000000</f>
        <v>836.32355402163546</v>
      </c>
      <c r="V35" s="4">
        <v>79.2</v>
      </c>
      <c r="W35" s="4">
        <f t="shared" si="16"/>
        <v>1932.48</v>
      </c>
      <c r="X35" s="4">
        <f>W35*100/'a30-2'!$G$13</f>
        <v>2622.0895522388059</v>
      </c>
      <c r="Y35" s="4">
        <f>X35/'a1'!AJ37*1000000</f>
        <v>330.68089969862729</v>
      </c>
      <c r="Z35" s="4">
        <v>175</v>
      </c>
      <c r="AA35" s="4">
        <f t="shared" si="17"/>
        <v>4270</v>
      </c>
      <c r="AB35" s="4">
        <f>AA35*100/'a30-2'!$H$13</f>
        <v>5633.2453825857519</v>
      </c>
      <c r="AC35" s="4">
        <f>AB35/'a1'!AP37*1000000</f>
        <v>428.87083088872527</v>
      </c>
      <c r="AD35" s="4">
        <v>20.2</v>
      </c>
      <c r="AE35" s="4">
        <f t="shared" si="18"/>
        <v>492.87999999999994</v>
      </c>
      <c r="AF35" s="4">
        <f>AE35*100/'a30-2'!$I$13</f>
        <v>709.17985611510778</v>
      </c>
      <c r="AG35" s="4">
        <f>AF35/'a1'!AV37*1000000</f>
        <v>580.85218326612312</v>
      </c>
      <c r="AH35" s="4">
        <v>73.099999999999994</v>
      </c>
      <c r="AI35" s="4">
        <f t="shared" si="19"/>
        <v>1783.6399999999996</v>
      </c>
      <c r="AJ35" s="4">
        <f>AI35*100/'a30-2'!$J$13</f>
        <v>3075.2413793103442</v>
      </c>
      <c r="AK35" s="4">
        <f>AJ35/'a1'!BB37*1000000</f>
        <v>2924.8318989089512</v>
      </c>
      <c r="AL35" s="4">
        <v>241</v>
      </c>
      <c r="AM35" s="4">
        <f t="shared" si="20"/>
        <v>5880.4</v>
      </c>
      <c r="AN35" s="4">
        <f>AM35*100/'a30-2'!$K$13</f>
        <v>10869.500924214417</v>
      </c>
      <c r="AO35" s="4">
        <f>AN35/'a1'!BH37*1000000</f>
        <v>2912.0665353937929</v>
      </c>
      <c r="AP35" s="4">
        <v>59.7</v>
      </c>
      <c r="AQ35" s="4">
        <f t="shared" si="21"/>
        <v>1456.68</v>
      </c>
      <c r="AR35" s="4">
        <f>AQ35*100/'a30-2'!$L$13</f>
        <v>2158.0444444444443</v>
      </c>
      <c r="AS35" s="4">
        <f>AR35/'a1'!BN37*1000000</f>
        <v>483.22462371604274</v>
      </c>
    </row>
    <row r="36" spans="1:45">
      <c r="A36" s="1">
        <v>2011</v>
      </c>
      <c r="B36" s="4">
        <v>709</v>
      </c>
      <c r="C36" s="4">
        <f t="shared" si="11"/>
        <v>17299.599999999999</v>
      </c>
      <c r="D36" s="4">
        <f>C36*100/'a30-2'!$B$13</f>
        <v>24963.34776334776</v>
      </c>
      <c r="E36" s="4">
        <f>D36/'a1'!F38*1000000</f>
        <v>726.88779893030676</v>
      </c>
      <c r="F36" s="4">
        <v>9.31</v>
      </c>
      <c r="G36" s="4">
        <f t="shared" si="12"/>
        <v>227.16399999999999</v>
      </c>
      <c r="H36" s="4">
        <f>G36*100/'a30-2'!$C$13</f>
        <v>390.98795180722885</v>
      </c>
      <c r="I36" s="4">
        <f>H36/'a1'!L38*1000000</f>
        <v>744.68647315756584</v>
      </c>
      <c r="J36" s="4">
        <v>2.0699999999999998</v>
      </c>
      <c r="K36" s="4">
        <f t="shared" si="13"/>
        <v>50.507999999999996</v>
      </c>
      <c r="L36" s="4">
        <f>K36*100/'a30-2'!$D$13</f>
        <v>68.439024390243901</v>
      </c>
      <c r="M36" s="4">
        <f>L36/'a1'!R38*1000000</f>
        <v>475.14561706108043</v>
      </c>
      <c r="N36" s="4">
        <v>20.6</v>
      </c>
      <c r="O36" s="4">
        <f t="shared" si="14"/>
        <v>502.64</v>
      </c>
      <c r="P36" s="4">
        <f>O36*100/'a30-2'!$E$13</f>
        <v>720.11461318051579</v>
      </c>
      <c r="Q36" s="4">
        <f>P36/'a1'!X38*1000000</f>
        <v>762.45447249249662</v>
      </c>
      <c r="R36" s="4">
        <v>18.5</v>
      </c>
      <c r="S36" s="4">
        <f t="shared" si="15"/>
        <v>451.4</v>
      </c>
      <c r="T36" s="4">
        <f>S36*100/'a30-2'!$F$13</f>
        <v>636.67136812411843</v>
      </c>
      <c r="U36" s="4">
        <f>T36/'a1'!AD38*1000000</f>
        <v>842.68178381284451</v>
      </c>
      <c r="V36" s="4">
        <v>80.599999999999994</v>
      </c>
      <c r="W36" s="4">
        <f t="shared" si="16"/>
        <v>1966.6399999999996</v>
      </c>
      <c r="X36" s="4">
        <f>W36*100/'a30-2'!$G$13</f>
        <v>2668.4396200814108</v>
      </c>
      <c r="Y36" s="4">
        <f>X36/'a1'!AJ38*1000000</f>
        <v>333.23604561452328</v>
      </c>
      <c r="Z36" s="4">
        <v>171</v>
      </c>
      <c r="AA36" s="4">
        <f t="shared" si="17"/>
        <v>4172.3999999999996</v>
      </c>
      <c r="AB36" s="4">
        <f>AA36*100/'a30-2'!$H$13</f>
        <v>5504.4854881266483</v>
      </c>
      <c r="AC36" s="4">
        <f>AB36/'a1'!AP38*1000000</f>
        <v>415.00864988472529</v>
      </c>
      <c r="AD36" s="4">
        <v>19.7</v>
      </c>
      <c r="AE36" s="4">
        <f t="shared" si="18"/>
        <v>480.67999999999995</v>
      </c>
      <c r="AF36" s="4">
        <f>AE36*100/'a30-2'!$I$13</f>
        <v>691.62589928057548</v>
      </c>
      <c r="AG36" s="4">
        <f>AF36/'a1'!AV38*1000000</f>
        <v>560.59836469673667</v>
      </c>
      <c r="AH36" s="4">
        <v>72.7</v>
      </c>
      <c r="AI36" s="4">
        <f t="shared" si="19"/>
        <v>1773.8799999999999</v>
      </c>
      <c r="AJ36" s="4">
        <f>AI36*100/'a30-2'!$J$13</f>
        <v>3058.4137931034484</v>
      </c>
      <c r="AK36" s="4">
        <f>AJ36/'a1'!BB38*1000000</f>
        <v>2868.1170921559906</v>
      </c>
      <c r="AL36" s="4">
        <v>244</v>
      </c>
      <c r="AM36" s="4">
        <f t="shared" si="20"/>
        <v>5953.5999999999995</v>
      </c>
      <c r="AN36" s="4">
        <f>AM36*100/'a30-2'!$K$13</f>
        <v>11004.805914972274</v>
      </c>
      <c r="AO36" s="4">
        <f>AN36/'a1'!BH38*1000000</f>
        <v>2903.4963976676304</v>
      </c>
      <c r="AP36" s="4">
        <v>60.1</v>
      </c>
      <c r="AQ36" s="4">
        <f t="shared" si="21"/>
        <v>1466.44</v>
      </c>
      <c r="AR36" s="4">
        <f>AQ36*100/'a30-2'!$L$13</f>
        <v>2172.5037037037036</v>
      </c>
      <c r="AS36" s="4">
        <f>AR36/'a1'!BN38*1000000</f>
        <v>482.87099013915855</v>
      </c>
    </row>
    <row r="37" spans="1:45">
      <c r="A37" s="1">
        <v>2012</v>
      </c>
      <c r="B37" s="4">
        <v>715</v>
      </c>
      <c r="C37" s="4">
        <f t="shared" si="11"/>
        <v>17446</v>
      </c>
      <c r="D37" s="4">
        <f>C37*100/'a30-2'!$B$13</f>
        <v>25174.603174603177</v>
      </c>
      <c r="E37" s="4">
        <f>D37/'a1'!F39*1000000</f>
        <v>724.41824268422954</v>
      </c>
      <c r="F37" s="4">
        <v>8.74</v>
      </c>
      <c r="G37" s="4">
        <f>F37*24.4</f>
        <v>213.256</v>
      </c>
      <c r="H37" s="4">
        <f>G37*100/'a30-2'!$C$13</f>
        <v>367.04991394148016</v>
      </c>
      <c r="I37" s="4">
        <f>H37/'a1'!L39*1000000</f>
        <v>696.62819715784008</v>
      </c>
      <c r="J37" s="4">
        <v>1.94</v>
      </c>
      <c r="K37" s="4">
        <f t="shared" si="13"/>
        <v>47.335999999999999</v>
      </c>
      <c r="L37" s="4">
        <f>K37*100/'a30-2'!$D$13</f>
        <v>64.140921409214087</v>
      </c>
      <c r="M37" s="4">
        <f>L37/'a1'!R39*1000000</f>
        <v>441.5624602208062</v>
      </c>
      <c r="N37" s="4">
        <v>19</v>
      </c>
      <c r="O37" s="4">
        <f t="shared" si="14"/>
        <v>463.59999999999997</v>
      </c>
      <c r="P37" s="4">
        <f>O37*100/'a30-2'!$E$13</f>
        <v>664.18338108882529</v>
      </c>
      <c r="Q37" s="4">
        <f>P37/'a1'!X39*1000000</f>
        <v>702.96229615628692</v>
      </c>
      <c r="R37" s="4">
        <v>16.399999999999999</v>
      </c>
      <c r="S37" s="4">
        <f t="shared" si="15"/>
        <v>400.15999999999997</v>
      </c>
      <c r="T37" s="4">
        <f>S37*100/'a30-2'!$F$13</f>
        <v>564.40056417489416</v>
      </c>
      <c r="U37" s="4">
        <f>T37/'a1'!AD39*1000000</f>
        <v>745.73694191990626</v>
      </c>
      <c r="V37" s="4">
        <v>78.3</v>
      </c>
      <c r="W37" s="4">
        <f t="shared" si="16"/>
        <v>1910.5199999999998</v>
      </c>
      <c r="X37" s="4">
        <f>W37*100/'a30-2'!$G$13</f>
        <v>2592.2930800542736</v>
      </c>
      <c r="Y37" s="4">
        <f>X37/'a1'!AJ39*1000000</f>
        <v>320.63914265125157</v>
      </c>
      <c r="Z37" s="4">
        <v>167</v>
      </c>
      <c r="AA37" s="4">
        <f t="shared" si="17"/>
        <v>4074.7999999999997</v>
      </c>
      <c r="AB37" s="4">
        <f>AA37*100/'a30-2'!$H$13</f>
        <v>5375.7255936675465</v>
      </c>
      <c r="AC37" s="4">
        <f>AB37/'a1'!AP39*1000000</f>
        <v>400.88760521916879</v>
      </c>
      <c r="AD37" s="4">
        <v>21.1</v>
      </c>
      <c r="AE37" s="4">
        <f t="shared" si="18"/>
        <v>514.84</v>
      </c>
      <c r="AF37" s="4">
        <f>AE37*100/'a30-2'!$I$13</f>
        <v>740.77697841726615</v>
      </c>
      <c r="AG37" s="4">
        <f>AF37/'a1'!AV39*1000000</f>
        <v>592.42916174207903</v>
      </c>
      <c r="AH37" s="4">
        <v>74.8</v>
      </c>
      <c r="AI37" s="4">
        <f t="shared" si="19"/>
        <v>1825.12</v>
      </c>
      <c r="AJ37" s="4">
        <f>AI37*100/'a30-2'!$J$13</f>
        <v>3146.7586206896553</v>
      </c>
      <c r="AK37" s="4">
        <f>AJ37/'a1'!BB39*1000000</f>
        <v>2894.3083623963576</v>
      </c>
      <c r="AL37" s="4">
        <v>249</v>
      </c>
      <c r="AM37" s="4">
        <f t="shared" si="20"/>
        <v>6075.5999999999995</v>
      </c>
      <c r="AN37" s="4">
        <f>AM37*100/'a30-2'!$K$13</f>
        <v>11230.314232902034</v>
      </c>
      <c r="AO37" s="4">
        <f>AN37/'a1'!BH39*1000000</f>
        <v>2888.0452756969776</v>
      </c>
      <c r="AP37" s="4">
        <v>60.1</v>
      </c>
      <c r="AQ37" s="4">
        <f t="shared" si="21"/>
        <v>1466.44</v>
      </c>
      <c r="AR37" s="4">
        <f>AQ37*100/'a30-2'!$L$13</f>
        <v>2172.5037037037036</v>
      </c>
      <c r="AS37" s="4">
        <f>AR37/'a1'!BN39*1000000</f>
        <v>478.25347274250515</v>
      </c>
    </row>
    <row r="38" spans="1:45">
      <c r="A38" s="1">
        <v>2013</v>
      </c>
      <c r="B38" s="4">
        <v>726</v>
      </c>
      <c r="C38" s="4">
        <f>B38*24.4</f>
        <v>17714.399999999998</v>
      </c>
      <c r="D38" s="4">
        <f>C38*100/'a30-2'!$B$13</f>
        <v>25561.90476190476</v>
      </c>
      <c r="E38" s="4">
        <f>D38/'a1'!F40*1000000</f>
        <v>727.10971225027299</v>
      </c>
      <c r="F38" s="4">
        <v>8.6</v>
      </c>
      <c r="G38" s="4">
        <f>F38*24.4</f>
        <v>209.83999999999997</v>
      </c>
      <c r="H38" s="4">
        <f>G38*100/'a30-2'!$C$13</f>
        <v>361.170395869191</v>
      </c>
      <c r="I38" s="4">
        <f>H38/'a1'!L40*1000000</f>
        <v>684.01281752138846</v>
      </c>
      <c r="J38" s="4">
        <v>1.8</v>
      </c>
      <c r="K38" s="4">
        <f t="shared" ref="K38" si="22">J38*24.4</f>
        <v>43.92</v>
      </c>
      <c r="L38" s="4">
        <f>K38*100/'a30-2'!$D$13</f>
        <v>59.512195121951223</v>
      </c>
      <c r="M38" s="4">
        <f>L38/'a1'!R40*1000000</f>
        <v>409.18444676501969</v>
      </c>
      <c r="N38" s="4">
        <v>18.3</v>
      </c>
      <c r="O38" s="4">
        <f t="shared" ref="O38" si="23">N38*24.4</f>
        <v>446.52</v>
      </c>
      <c r="P38" s="4">
        <f>O38*100/'a30-2'!$E$13</f>
        <v>639.71346704871064</v>
      </c>
      <c r="Q38" s="4">
        <f>P38/'a1'!X40*1000000</f>
        <v>678.38766971128098</v>
      </c>
      <c r="R38" s="4">
        <v>15.7</v>
      </c>
      <c r="S38" s="4">
        <f t="shared" ref="S38" si="24">R38*24.4</f>
        <v>383.08</v>
      </c>
      <c r="T38" s="4">
        <f>S38*100/'a30-2'!$F$13</f>
        <v>540.31029619181948</v>
      </c>
      <c r="U38" s="4">
        <f>T38/'a1'!AD40*1000000</f>
        <v>714.96285147610547</v>
      </c>
      <c r="V38" s="4">
        <v>82.6</v>
      </c>
      <c r="W38" s="4">
        <f t="shared" ref="W38" si="25">V38*24.4</f>
        <v>2015.4399999999998</v>
      </c>
      <c r="X38" s="4">
        <f>W38*100/'a30-2'!$G$13</f>
        <v>2734.6540027137039</v>
      </c>
      <c r="Y38" s="4">
        <f>X38/'a1'!AJ40*1000000</f>
        <v>335.34446965566542</v>
      </c>
      <c r="Z38" s="4">
        <v>170.8</v>
      </c>
      <c r="AA38" s="4">
        <f t="shared" ref="AA38" si="26">Z38*24.4</f>
        <v>4167.5200000000004</v>
      </c>
      <c r="AB38" s="4">
        <f>AA38*100/'a30-2'!$H$13</f>
        <v>5498.0474934036947</v>
      </c>
      <c r="AC38" s="4">
        <f>AB38/'a1'!AP40*1000000</f>
        <v>405.72989967412713</v>
      </c>
      <c r="AD38" s="4">
        <v>21.4</v>
      </c>
      <c r="AE38" s="4">
        <f t="shared" ref="AE38" si="27">AD38*24.4</f>
        <v>522.16</v>
      </c>
      <c r="AF38" s="4">
        <f>AE38*100/'a30-2'!$I$13</f>
        <v>751.30935251798564</v>
      </c>
      <c r="AG38" s="4">
        <f>AF38/'a1'!AV40*1000000</f>
        <v>593.75991037836855</v>
      </c>
      <c r="AH38" s="4">
        <v>74.8</v>
      </c>
      <c r="AI38" s="4">
        <f t="shared" ref="AI38" si="28">AH38*24.4</f>
        <v>1825.12</v>
      </c>
      <c r="AJ38" s="4">
        <f>AI38*100/'a30-2'!$J$13</f>
        <v>3146.7586206896553</v>
      </c>
      <c r="AK38" s="4">
        <f>AJ38/'a1'!BB40*1000000</f>
        <v>2844.8567343291743</v>
      </c>
      <c r="AL38" s="4">
        <v>267.2</v>
      </c>
      <c r="AM38" s="4">
        <f t="shared" ref="AM38" si="29">AL38*24.4</f>
        <v>6519.6799999999994</v>
      </c>
      <c r="AN38" s="4">
        <f>AM38*100/'a30-2'!$K$13</f>
        <v>12051.164510166356</v>
      </c>
      <c r="AO38" s="4">
        <f>AN38/'a1'!BH40*1000000</f>
        <v>3006.9666331731328</v>
      </c>
      <c r="AP38" s="4">
        <v>62.8</v>
      </c>
      <c r="AQ38" s="4">
        <f t="shared" ref="AQ38" si="30">AP38*24.4</f>
        <v>1532.32</v>
      </c>
      <c r="AR38" s="4">
        <f>AQ38*100/'a30-2'!$L$13</f>
        <v>2270.1037037037036</v>
      </c>
      <c r="AS38" s="4">
        <f>AR38/'a1'!BN40*1000000</f>
        <v>495.37385678145733</v>
      </c>
    </row>
    <row r="39" spans="1:45">
      <c r="A39" s="1">
        <v>2014</v>
      </c>
      <c r="B39" s="19">
        <f>B38*((B38/B33)^(1/5))</f>
        <v>723.03663575156145</v>
      </c>
      <c r="C39" s="4">
        <f>B39*24.4</f>
        <v>17642.093912338099</v>
      </c>
      <c r="D39" s="4">
        <f>C39*100/'a30-2'!$B$13</f>
        <v>25457.566973070851</v>
      </c>
      <c r="E39" s="4">
        <f>D39/'a1'!F41*1000000</f>
        <v>716.23373635518465</v>
      </c>
      <c r="F39" s="19">
        <f>F38*((F38/F33)^(1/5))</f>
        <v>8.3578737585978029</v>
      </c>
      <c r="G39" s="4">
        <f>F39*24.4</f>
        <v>203.93211970978638</v>
      </c>
      <c r="H39" s="4">
        <f>G39*100/'a30-2'!$C$13</f>
        <v>351.00192721133629</v>
      </c>
      <c r="I39" s="4">
        <f>H39/'a1'!L41*1000000</f>
        <v>663.43317641240799</v>
      </c>
      <c r="J39" s="19">
        <f>J38*((J38/J33)^(1/5))</f>
        <v>1.7642348261681779</v>
      </c>
      <c r="K39" s="4">
        <f t="shared" ref="K39" si="31">J39*24.4</f>
        <v>43.047329758503537</v>
      </c>
      <c r="L39" s="4">
        <f>K39*100/'a30-2'!$D$13</f>
        <v>58.329715119923499</v>
      </c>
      <c r="M39" s="4">
        <f>L39/'a1'!R41*1000000</f>
        <v>399.07578659243512</v>
      </c>
      <c r="N39" s="19">
        <f>N38*((N38/N33)^(1/5))</f>
        <v>17.837280451558307</v>
      </c>
      <c r="O39" s="4">
        <f t="shared" ref="O39" si="32">N39*24.4</f>
        <v>435.22964301802267</v>
      </c>
      <c r="P39" s="4">
        <f>O39*100/'a30-2'!$E$13</f>
        <v>623.53817051292651</v>
      </c>
      <c r="Q39" s="4">
        <f>P39/'a1'!X41*1000000</f>
        <v>661.65828954869551</v>
      </c>
      <c r="R39" s="19">
        <f>R38*((R38/R33)^(1/5))</f>
        <v>15.17668758016876</v>
      </c>
      <c r="S39" s="4">
        <f t="shared" ref="S39" si="33">R39*24.4</f>
        <v>370.31117695611772</v>
      </c>
      <c r="T39" s="4">
        <f>S39*100/'a30-2'!$F$13</f>
        <v>522.30067271666815</v>
      </c>
      <c r="U39" s="4">
        <f>T39/'a1'!AD41*1000000</f>
        <v>692.17585553338176</v>
      </c>
      <c r="V39" s="19">
        <f>V38*((V38/V33)^(1/5))</f>
        <v>82.205709912871512</v>
      </c>
      <c r="W39" s="4">
        <f t="shared" ref="W39" si="34">V39*24.4</f>
        <v>2005.8193218740648</v>
      </c>
      <c r="X39" s="4">
        <f>W39*100/'a30-2'!$G$13</f>
        <v>2721.600165365081</v>
      </c>
      <c r="Y39" s="4">
        <f>X39/'a1'!AJ41*1000000</f>
        <v>331.30106694921244</v>
      </c>
      <c r="Z39" s="19">
        <f>Z38*((Z38/Z33)^(1/5))</f>
        <v>166.84960924149905</v>
      </c>
      <c r="AA39" s="4">
        <f t="shared" ref="AA39" si="35">Z39*24.4</f>
        <v>4071.1304654925766</v>
      </c>
      <c r="AB39" s="4">
        <f>AA39*100/'a30-2'!$H$13</f>
        <v>5370.8845191194941</v>
      </c>
      <c r="AC39" s="4">
        <f>AB39/'a1'!AP41*1000000</f>
        <v>392.67491054002733</v>
      </c>
      <c r="AD39" s="19">
        <f>AD38*((AD38/AD33)^(1/5))</f>
        <v>21.340499542179906</v>
      </c>
      <c r="AE39" s="4">
        <f t="shared" ref="AE39" si="36">AD39*24.4</f>
        <v>520.70818882918968</v>
      </c>
      <c r="AF39" s="4">
        <f>AE39*100/'a30-2'!$I$13</f>
        <v>749.22041558156786</v>
      </c>
      <c r="AG39" s="4">
        <f>AF39/'a1'!AV41*1000000</f>
        <v>585.21780693147684</v>
      </c>
      <c r="AH39" s="19">
        <f>AH38*((AH38/AH33)^(1/5))</f>
        <v>75.042337692365805</v>
      </c>
      <c r="AI39" s="4">
        <f t="shared" ref="AI39" si="37">AH39*24.4</f>
        <v>1831.0330396937256</v>
      </c>
      <c r="AJ39" s="4">
        <f>AI39*100/'a30-2'!$J$13</f>
        <v>3156.9535167133199</v>
      </c>
      <c r="AK39" s="4">
        <f>AJ39/'a1'!BB41*1000000</f>
        <v>2812.9745498357543</v>
      </c>
      <c r="AL39" s="19">
        <f>AL38*((AL38/AL33)^(1/5))</f>
        <v>273.45656437399066</v>
      </c>
      <c r="AM39" s="4">
        <f t="shared" ref="AM39" si="38">AL39*24.4</f>
        <v>6672.3401707253715</v>
      </c>
      <c r="AN39" s="4">
        <f>AM39*100/'a30-2'!$K$13</f>
        <v>12333.345971765935</v>
      </c>
      <c r="AO39" s="4">
        <f>AN39/'a1'!BH41*1000000</f>
        <v>2992.8789707109727</v>
      </c>
      <c r="AP39" s="19">
        <f>AP38*((AP38/AP33)^(1/5))</f>
        <v>62.780019085995363</v>
      </c>
      <c r="AQ39" s="4">
        <f t="shared" ref="AQ39" si="39">AP39*24.4</f>
        <v>1531.8324656982868</v>
      </c>
      <c r="AR39" s="4">
        <f>AQ39*100/'a30-2'!$L$13</f>
        <v>2269.3814306641289</v>
      </c>
      <c r="AS39" s="4">
        <f>AR39/'a1'!BN41*1000000</f>
        <v>489.25795356045739</v>
      </c>
    </row>
    <row r="41" spans="1:45">
      <c r="B41" s="1" t="s">
        <v>352</v>
      </c>
      <c r="N41" s="1" t="s">
        <v>352</v>
      </c>
      <c r="Z41" s="1" t="s">
        <v>352</v>
      </c>
      <c r="AL41" s="1" t="s">
        <v>352</v>
      </c>
    </row>
    <row r="42" spans="1:45" s="5" customFormat="1">
      <c r="A42" s="5" t="s">
        <v>1095</v>
      </c>
      <c r="B42" s="5">
        <f>(POWER(B39/B6, 1/33)-1)*100</f>
        <v>0.89207972423723803</v>
      </c>
      <c r="C42" s="5">
        <f t="shared" ref="C42:AS42" si="40">(POWER(C39/C6, 1/33)-1)*100</f>
        <v>0.89207972423723803</v>
      </c>
      <c r="D42" s="5">
        <f t="shared" si="40"/>
        <v>0.89207972423723803</v>
      </c>
      <c r="E42" s="5">
        <f t="shared" si="40"/>
        <v>-0.19990417526767335</v>
      </c>
      <c r="F42" s="5">
        <f t="shared" si="40"/>
        <v>-0.20111274971535975</v>
      </c>
      <c r="G42" s="5">
        <f t="shared" si="40"/>
        <v>-0.20111274971535975</v>
      </c>
      <c r="H42" s="5">
        <f t="shared" si="40"/>
        <v>-0.20111274971535975</v>
      </c>
      <c r="I42" s="5">
        <f t="shared" si="40"/>
        <v>5.2566019271305109E-2</v>
      </c>
      <c r="J42" s="5">
        <f t="shared" si="40"/>
        <v>-0.18156157363794501</v>
      </c>
      <c r="K42" s="5">
        <f t="shared" si="40"/>
        <v>-0.18156157363794501</v>
      </c>
      <c r="L42" s="5">
        <f t="shared" si="40"/>
        <v>-0.18156157363794501</v>
      </c>
      <c r="M42" s="5">
        <f t="shared" si="40"/>
        <v>-0.68862213563783969</v>
      </c>
      <c r="N42" s="5">
        <f t="shared" si="40"/>
        <v>3.2544595280348254E-2</v>
      </c>
      <c r="O42" s="5">
        <f t="shared" si="40"/>
        <v>3.2544595280348254E-2</v>
      </c>
      <c r="P42" s="5">
        <f t="shared" si="40"/>
        <v>3.2544595280348254E-2</v>
      </c>
      <c r="Q42" s="5">
        <f t="shared" si="40"/>
        <v>-0.26246546657872072</v>
      </c>
      <c r="R42" s="5">
        <f t="shared" si="40"/>
        <v>0.1049370105755898</v>
      </c>
      <c r="S42" s="5">
        <f t="shared" si="40"/>
        <v>0.1049370105755898</v>
      </c>
      <c r="T42" s="5">
        <f t="shared" si="40"/>
        <v>0.1049370105755898</v>
      </c>
      <c r="U42" s="5">
        <f t="shared" si="40"/>
        <v>-9.4840313569533041E-2</v>
      </c>
      <c r="V42" s="5">
        <f t="shared" si="40"/>
        <v>0.19082447233038646</v>
      </c>
      <c r="W42" s="5">
        <f t="shared" si="40"/>
        <v>0.19082447233038646</v>
      </c>
      <c r="X42" s="5">
        <f t="shared" si="40"/>
        <v>0.19082447233038646</v>
      </c>
      <c r="Y42" s="5">
        <f t="shared" si="40"/>
        <v>-0.49572821292189762</v>
      </c>
      <c r="Z42" s="5">
        <f t="shared" si="40"/>
        <v>0.15821184009234823</v>
      </c>
      <c r="AA42" s="5">
        <f t="shared" si="40"/>
        <v>0.15821184009234823</v>
      </c>
      <c r="AB42" s="5">
        <f t="shared" si="40"/>
        <v>0.15821184009234823</v>
      </c>
      <c r="AC42" s="5">
        <f t="shared" si="40"/>
        <v>-1.1672262114206133</v>
      </c>
      <c r="AD42" s="5">
        <f t="shared" si="40"/>
        <v>0.82183337873611428</v>
      </c>
      <c r="AE42" s="5">
        <f t="shared" si="40"/>
        <v>0.82183337873611428</v>
      </c>
      <c r="AF42" s="5">
        <f t="shared" si="40"/>
        <v>0.82183337873611428</v>
      </c>
      <c r="AG42" s="5">
        <f t="shared" si="40"/>
        <v>0.17583742015909731</v>
      </c>
      <c r="AH42" s="5">
        <f t="shared" si="40"/>
        <v>1.9319229966249907</v>
      </c>
      <c r="AI42" s="5">
        <f t="shared" si="40"/>
        <v>1.9319229966249907</v>
      </c>
      <c r="AJ42" s="5">
        <f t="shared" si="40"/>
        <v>1.9319229966249907</v>
      </c>
      <c r="AK42" s="5">
        <f t="shared" si="40"/>
        <v>1.5006937999312742</v>
      </c>
      <c r="AL42" s="5">
        <f t="shared" si="40"/>
        <v>1.7583285890901523</v>
      </c>
      <c r="AM42" s="5">
        <f t="shared" si="40"/>
        <v>1.7583285890901523</v>
      </c>
      <c r="AN42" s="5">
        <f t="shared" si="40"/>
        <v>1.7583285890901523</v>
      </c>
      <c r="AO42" s="5">
        <f t="shared" si="40"/>
        <v>-3.5844913926874611E-2</v>
      </c>
      <c r="AP42" s="5">
        <f t="shared" si="40"/>
        <v>0.96078937840393674</v>
      </c>
      <c r="AQ42" s="5">
        <f t="shared" si="40"/>
        <v>0.96078937840393674</v>
      </c>
      <c r="AR42" s="5">
        <f t="shared" si="40"/>
        <v>0.96078937840393674</v>
      </c>
      <c r="AS42" s="5">
        <f t="shared" si="40"/>
        <v>-0.54326427623210272</v>
      </c>
    </row>
    <row r="43" spans="1:45" ht="13.5" customHeight="1">
      <c r="B43" s="33"/>
      <c r="C43" s="33"/>
      <c r="D43" s="33"/>
      <c r="E43" s="33"/>
      <c r="F43" s="33"/>
      <c r="G43" s="33"/>
      <c r="H43" s="33"/>
      <c r="I43" s="33"/>
      <c r="J43" s="33"/>
      <c r="K43" s="33"/>
      <c r="L43" s="33"/>
      <c r="M43" s="33"/>
    </row>
    <row r="44" spans="1:45">
      <c r="B44" s="33" t="s">
        <v>1146</v>
      </c>
      <c r="C44" s="33"/>
      <c r="D44" s="33"/>
      <c r="E44" s="33"/>
      <c r="F44" s="33"/>
      <c r="G44" s="33"/>
      <c r="H44" s="33"/>
      <c r="I44" s="33"/>
      <c r="J44" s="33"/>
      <c r="K44" s="33"/>
      <c r="L44" s="33"/>
      <c r="M44" s="33"/>
      <c r="N44" s="1" t="s">
        <v>301</v>
      </c>
      <c r="Z44" s="1" t="s">
        <v>301</v>
      </c>
      <c r="AL44" s="1" t="s">
        <v>301</v>
      </c>
    </row>
    <row r="45" spans="1:45">
      <c r="B45" s="1" t="s">
        <v>1147</v>
      </c>
    </row>
    <row r="46" spans="1:45">
      <c r="B46" s="33" t="s">
        <v>1145</v>
      </c>
      <c r="C46" s="33"/>
      <c r="D46" s="33"/>
      <c r="E46" s="33"/>
      <c r="F46" s="33"/>
      <c r="G46" s="33"/>
      <c r="H46" s="33"/>
      <c r="I46" s="33"/>
      <c r="J46" s="33"/>
      <c r="K46" s="33"/>
      <c r="L46" s="33"/>
      <c r="M46" s="33"/>
    </row>
    <row r="47" spans="1:45">
      <c r="B47" s="33" t="s">
        <v>965</v>
      </c>
      <c r="C47" s="33"/>
      <c r="D47" s="33"/>
      <c r="E47" s="33"/>
      <c r="F47" s="33"/>
      <c r="G47" s="33"/>
      <c r="H47" s="33"/>
      <c r="I47" s="33"/>
      <c r="J47" s="33"/>
      <c r="K47" s="33"/>
      <c r="L47" s="33"/>
      <c r="M47" s="33"/>
    </row>
    <row r="48" spans="1:45">
      <c r="B48" s="33" t="s">
        <v>1148</v>
      </c>
      <c r="C48" s="33"/>
      <c r="D48" s="33"/>
      <c r="E48" s="33"/>
      <c r="F48" s="33"/>
      <c r="G48" s="33"/>
      <c r="H48" s="33"/>
      <c r="I48" s="33"/>
      <c r="J48" s="33"/>
      <c r="K48" s="33"/>
      <c r="L48" s="33"/>
      <c r="M48" s="33"/>
    </row>
    <row r="49" spans="2:13" ht="25.5" customHeight="1">
      <c r="B49" s="34" t="s">
        <v>1082</v>
      </c>
      <c r="C49" s="34"/>
      <c r="D49" s="34"/>
      <c r="E49" s="34"/>
      <c r="F49" s="34"/>
      <c r="G49" s="34"/>
      <c r="H49" s="34"/>
      <c r="I49" s="34"/>
      <c r="J49" s="34"/>
    </row>
    <row r="50" spans="2:13" ht="27" customHeight="1">
      <c r="B50" s="33" t="s">
        <v>1054</v>
      </c>
      <c r="C50" s="33"/>
      <c r="D50" s="33"/>
      <c r="E50" s="33"/>
      <c r="F50" s="33"/>
      <c r="G50" s="33"/>
      <c r="H50" s="33"/>
      <c r="I50" s="33"/>
      <c r="J50" s="33"/>
      <c r="K50" s="33"/>
      <c r="L50" s="33"/>
      <c r="M50" s="33"/>
    </row>
    <row r="51" spans="2:13">
      <c r="B51" s="1" t="s">
        <v>1120</v>
      </c>
    </row>
    <row r="55" spans="2:13">
      <c r="B55" s="1" t="s">
        <v>550</v>
      </c>
      <c r="E55" s="1" t="s">
        <v>333</v>
      </c>
    </row>
    <row r="56" spans="2:13">
      <c r="C56" s="29">
        <v>1990</v>
      </c>
      <c r="E56" s="1" t="s">
        <v>331</v>
      </c>
      <c r="F56" s="1" t="s">
        <v>332</v>
      </c>
    </row>
    <row r="57" spans="2:13">
      <c r="B57" s="1" t="s">
        <v>272</v>
      </c>
      <c r="C57" s="29">
        <v>596</v>
      </c>
      <c r="E57" s="1">
        <v>1981</v>
      </c>
      <c r="F57" s="1">
        <v>408.00400000000002</v>
      </c>
    </row>
    <row r="58" spans="2:13">
      <c r="B58" s="1" t="s">
        <v>324</v>
      </c>
      <c r="C58" s="29">
        <v>9.8699999999999992</v>
      </c>
      <c r="E58" s="1">
        <v>1982</v>
      </c>
      <c r="F58" s="1">
        <v>389.99599999999998</v>
      </c>
    </row>
    <row r="59" spans="2:13">
      <c r="B59" s="1" t="s">
        <v>367</v>
      </c>
      <c r="C59" s="29">
        <v>2.0699999999999998</v>
      </c>
      <c r="E59" s="1">
        <v>1983</v>
      </c>
      <c r="F59" s="1">
        <v>377.00200000000001</v>
      </c>
    </row>
    <row r="60" spans="2:13">
      <c r="B60" s="1" t="s">
        <v>368</v>
      </c>
      <c r="C60" s="29">
        <v>19.5</v>
      </c>
      <c r="E60" s="1">
        <v>1984</v>
      </c>
      <c r="F60" s="1">
        <v>391.00099999999998</v>
      </c>
    </row>
    <row r="61" spans="2:13">
      <c r="B61" s="1" t="s">
        <v>369</v>
      </c>
      <c r="C61" s="29">
        <v>16.2</v>
      </c>
      <c r="E61" s="1">
        <v>1985</v>
      </c>
      <c r="F61" s="1">
        <v>409.00400000000002</v>
      </c>
    </row>
    <row r="62" spans="2:13">
      <c r="B62" s="1" t="s">
        <v>325</v>
      </c>
      <c r="C62" s="29">
        <v>85.3</v>
      </c>
      <c r="E62" s="1">
        <v>1986</v>
      </c>
      <c r="F62" s="1">
        <v>403.00299999999999</v>
      </c>
    </row>
    <row r="63" spans="2:13">
      <c r="B63" s="1" t="s">
        <v>326</v>
      </c>
      <c r="C63" s="29">
        <v>175</v>
      </c>
      <c r="E63" s="1">
        <v>1987</v>
      </c>
      <c r="F63" s="1">
        <v>419.99799999999999</v>
      </c>
    </row>
    <row r="64" spans="2:13">
      <c r="B64" s="1" t="s">
        <v>327</v>
      </c>
      <c r="C64" s="29">
        <v>18</v>
      </c>
      <c r="E64" s="1">
        <v>1988</v>
      </c>
      <c r="F64" s="1">
        <v>451</v>
      </c>
    </row>
    <row r="65" spans="2:6">
      <c r="B65" s="1" t="s">
        <v>328</v>
      </c>
      <c r="C65" s="29">
        <v>44.1</v>
      </c>
      <c r="E65" s="1">
        <v>1989</v>
      </c>
      <c r="F65" s="1">
        <v>470</v>
      </c>
    </row>
    <row r="66" spans="2:6">
      <c r="B66" s="1" t="s">
        <v>329</v>
      </c>
      <c r="C66" s="29">
        <v>170</v>
      </c>
      <c r="E66" s="1">
        <v>1990</v>
      </c>
      <c r="F66" s="1">
        <v>447</v>
      </c>
    </row>
    <row r="67" spans="2:6">
      <c r="B67" s="1" t="s">
        <v>375</v>
      </c>
      <c r="C67" s="29">
        <v>50.6</v>
      </c>
      <c r="E67" s="1">
        <v>1991</v>
      </c>
      <c r="F67" s="1">
        <v>440</v>
      </c>
    </row>
    <row r="68" spans="2:6">
      <c r="B68" s="1" t="s">
        <v>543</v>
      </c>
      <c r="E68" s="1">
        <v>1992</v>
      </c>
      <c r="F68" s="1">
        <v>455</v>
      </c>
    </row>
    <row r="69" spans="2:6">
      <c r="B69" s="1" t="s">
        <v>272</v>
      </c>
      <c r="C69" s="29">
        <f>C57/C$57*100</f>
        <v>100</v>
      </c>
      <c r="E69" s="1">
        <v>1993</v>
      </c>
      <c r="F69" s="1">
        <v>457</v>
      </c>
    </row>
    <row r="70" spans="2:6">
      <c r="B70" s="1" t="s">
        <v>324</v>
      </c>
      <c r="C70" s="29">
        <f>C58/C$57*100</f>
        <v>1.6560402684563758</v>
      </c>
      <c r="E70" s="1">
        <v>1994</v>
      </c>
      <c r="F70" s="1">
        <v>471</v>
      </c>
    </row>
    <row r="71" spans="2:6">
      <c r="B71" s="1" t="s">
        <v>367</v>
      </c>
      <c r="C71" s="29">
        <f>C59/C$57*100</f>
        <v>0.34731543624161071</v>
      </c>
      <c r="E71" s="1">
        <v>1995</v>
      </c>
      <c r="F71" s="1">
        <v>489</v>
      </c>
    </row>
    <row r="72" spans="2:6">
      <c r="B72" s="1" t="s">
        <v>368</v>
      </c>
      <c r="C72" s="29">
        <f>C60/C$57*100</f>
        <v>3.2718120805369129</v>
      </c>
    </row>
    <row r="73" spans="2:6">
      <c r="B73" s="1" t="s">
        <v>369</v>
      </c>
      <c r="C73" s="29">
        <f>C61/C$57*100</f>
        <v>2.7181208053691277</v>
      </c>
    </row>
    <row r="74" spans="2:6">
      <c r="B74" s="1" t="s">
        <v>325</v>
      </c>
      <c r="C74" s="29">
        <f>C62/C$57*100</f>
        <v>14.312080536912752</v>
      </c>
    </row>
    <row r="75" spans="2:6">
      <c r="B75" s="1" t="s">
        <v>326</v>
      </c>
      <c r="C75" s="29">
        <f>C63/C$57*100</f>
        <v>29.36241610738255</v>
      </c>
    </row>
    <row r="76" spans="2:6">
      <c r="B76" s="1" t="s">
        <v>327</v>
      </c>
      <c r="C76" s="29">
        <f>C64/C$57*100</f>
        <v>3.0201342281879198</v>
      </c>
    </row>
    <row r="77" spans="2:6">
      <c r="B77" s="1" t="s">
        <v>328</v>
      </c>
      <c r="C77" s="29">
        <f>C65/C$57*100</f>
        <v>7.3993288590604029</v>
      </c>
    </row>
    <row r="78" spans="2:6">
      <c r="B78" s="1" t="s">
        <v>329</v>
      </c>
      <c r="C78" s="29">
        <f>C66/C$57*100</f>
        <v>28.523489932885905</v>
      </c>
    </row>
    <row r="79" spans="2:6">
      <c r="B79" s="1" t="s">
        <v>375</v>
      </c>
      <c r="C79" s="29">
        <f>C67/C$57*100</f>
        <v>8.4899328859060397</v>
      </c>
    </row>
    <row r="85" ht="13.5" customHeight="1"/>
    <row r="86" ht="13.5" customHeight="1"/>
  </sheetData>
  <mergeCells count="7">
    <mergeCell ref="B43:M43"/>
    <mergeCell ref="B47:M47"/>
    <mergeCell ref="B48:M48"/>
    <mergeCell ref="B50:M50"/>
    <mergeCell ref="B44:M44"/>
    <mergeCell ref="B49:J49"/>
    <mergeCell ref="B46:M46"/>
  </mergeCells>
  <phoneticPr fontId="2" type="noConversion"/>
  <pageMargins left="0.75" right="0.75" top="1" bottom="1" header="0.5" footer="0.5"/>
  <pageSetup scale="63" orientation="landscape" r:id="rId1"/>
  <headerFooter alignWithMargins="0"/>
  <rowBreaks count="2" manualBreakCount="2">
    <brk id="51" max="44" man="1"/>
    <brk id="62" max="16383" man="1"/>
  </rowBreaks>
  <colBreaks count="3" manualBreakCount="3">
    <brk id="13" max="52" man="1"/>
    <brk id="25" max="52" man="1"/>
    <brk id="37" max="52" man="1"/>
  </colBreaks>
</worksheet>
</file>

<file path=xl/worksheets/sheet35.xml><?xml version="1.0" encoding="utf-8"?>
<worksheet xmlns="http://schemas.openxmlformats.org/spreadsheetml/2006/main" xmlns:r="http://schemas.openxmlformats.org/officeDocument/2006/relationships">
  <dimension ref="A1:L44"/>
  <sheetViews>
    <sheetView view="pageBreakPreview" topLeftCell="A13" zoomScale="85" zoomScaleSheetLayoutView="85" workbookViewId="0">
      <selection activeCell="O54" sqref="O54"/>
    </sheetView>
  </sheetViews>
  <sheetFormatPr defaultRowHeight="12.75"/>
  <cols>
    <col min="1" max="1" width="9" style="1"/>
    <col min="2" max="2" width="10.125" style="1" customWidth="1"/>
    <col min="3" max="6" width="8.875" style="1"/>
    <col min="7" max="7" width="9.875" style="1" customWidth="1"/>
    <col min="8" max="12" width="8.875" style="1"/>
    <col min="13" max="15" width="8.875" style="1" customWidth="1"/>
    <col min="16" max="16384" width="9" style="1"/>
  </cols>
  <sheetData>
    <row r="1" spans="1:12">
      <c r="B1" s="1" t="s">
        <v>1055</v>
      </c>
    </row>
    <row r="3" spans="1:12">
      <c r="B3" s="1" t="s">
        <v>272</v>
      </c>
      <c r="C3" s="1" t="s">
        <v>366</v>
      </c>
      <c r="D3" s="1" t="s">
        <v>367</v>
      </c>
      <c r="E3" s="1" t="s">
        <v>368</v>
      </c>
      <c r="F3" s="1" t="s">
        <v>369</v>
      </c>
      <c r="G3" s="1" t="s">
        <v>370</v>
      </c>
      <c r="H3" s="1" t="s">
        <v>371</v>
      </c>
      <c r="I3" s="1" t="s">
        <v>372</v>
      </c>
      <c r="J3" s="1" t="s">
        <v>373</v>
      </c>
      <c r="K3" s="1" t="s">
        <v>374</v>
      </c>
      <c r="L3" s="1" t="s">
        <v>375</v>
      </c>
    </row>
    <row r="4" spans="1:12" ht="16.5" customHeight="1">
      <c r="A4" s="1">
        <v>1981</v>
      </c>
      <c r="B4" s="4">
        <v>70822.2</v>
      </c>
      <c r="C4" s="4">
        <v>1666.9</v>
      </c>
      <c r="D4" s="4">
        <v>0</v>
      </c>
      <c r="E4" s="4">
        <v>2106.5</v>
      </c>
      <c r="F4" s="4">
        <v>2485.5</v>
      </c>
      <c r="G4" s="4">
        <v>23063.5</v>
      </c>
      <c r="H4" s="4">
        <v>11432.3</v>
      </c>
      <c r="I4" s="4">
        <v>135.9</v>
      </c>
      <c r="J4" s="4">
        <v>617.70000000000005</v>
      </c>
      <c r="K4" s="4">
        <v>497.3</v>
      </c>
      <c r="L4" s="4">
        <v>31847.7</v>
      </c>
    </row>
    <row r="5" spans="1:12" ht="16.5" customHeight="1">
      <c r="A5" s="1">
        <v>1982</v>
      </c>
      <c r="B5" s="4">
        <v>29747.599999999999</v>
      </c>
      <c r="C5" s="4">
        <v>1607</v>
      </c>
      <c r="D5" s="4">
        <v>0</v>
      </c>
      <c r="E5" s="4">
        <v>2084.4</v>
      </c>
      <c r="F5" s="4">
        <v>2081.1</v>
      </c>
      <c r="G5" s="4">
        <v>24271.3</v>
      </c>
      <c r="H5" s="4">
        <v>11445.5</v>
      </c>
      <c r="I5" s="4">
        <v>172</v>
      </c>
      <c r="J5" s="4">
        <v>532.29999999999995</v>
      </c>
      <c r="K5" s="4">
        <v>267.2</v>
      </c>
      <c r="L5" s="4">
        <v>26511.4</v>
      </c>
    </row>
    <row r="6" spans="1:12" ht="16.5" customHeight="1">
      <c r="A6" s="1">
        <v>1983</v>
      </c>
      <c r="B6" s="4">
        <v>44663.7</v>
      </c>
      <c r="C6" s="4">
        <v>1075.3</v>
      </c>
      <c r="D6" s="4">
        <v>0</v>
      </c>
      <c r="E6" s="4">
        <v>1871.2</v>
      </c>
      <c r="F6" s="4">
        <v>1855</v>
      </c>
      <c r="G6" s="4">
        <v>23577.9</v>
      </c>
      <c r="H6" s="4">
        <v>11464.4</v>
      </c>
      <c r="I6" s="4">
        <v>91.5</v>
      </c>
      <c r="J6" s="4">
        <v>337.8</v>
      </c>
      <c r="K6" s="4">
        <v>91.8</v>
      </c>
      <c r="L6" s="4">
        <v>22841.4</v>
      </c>
    </row>
    <row r="7" spans="1:12" ht="16.5" customHeight="1">
      <c r="A7" s="1">
        <v>1984</v>
      </c>
      <c r="B7" s="4">
        <v>63909.3</v>
      </c>
      <c r="C7" s="4">
        <v>706</v>
      </c>
      <c r="D7" s="4">
        <v>0</v>
      </c>
      <c r="E7" s="4">
        <v>1854.2</v>
      </c>
      <c r="F7" s="4">
        <v>1739.9</v>
      </c>
      <c r="G7" s="4">
        <v>23569.3</v>
      </c>
      <c r="H7" s="4">
        <v>11843.6</v>
      </c>
      <c r="I7" s="4">
        <v>42.3</v>
      </c>
      <c r="J7" s="4">
        <v>195.8</v>
      </c>
      <c r="K7" s="4">
        <v>17.3</v>
      </c>
      <c r="L7" s="4">
        <v>15880.5</v>
      </c>
    </row>
    <row r="8" spans="1:12" ht="16.5" customHeight="1">
      <c r="A8" s="1">
        <v>1985</v>
      </c>
      <c r="B8" s="4">
        <v>68765.600000000006</v>
      </c>
      <c r="C8" s="4">
        <v>374.2</v>
      </c>
      <c r="D8" s="4">
        <v>0</v>
      </c>
      <c r="E8" s="4">
        <v>1725.3</v>
      </c>
      <c r="F8" s="4">
        <v>1184</v>
      </c>
      <c r="G8" s="4">
        <v>23767.9</v>
      </c>
      <c r="H8" s="4">
        <v>11417.9</v>
      </c>
      <c r="I8" s="4">
        <v>0</v>
      </c>
      <c r="J8" s="4">
        <v>7.8</v>
      </c>
      <c r="K8" s="4">
        <v>0</v>
      </c>
      <c r="L8" s="4">
        <v>12847.2</v>
      </c>
    </row>
    <row r="9" spans="1:12" ht="16.5" customHeight="1">
      <c r="A9" s="1">
        <v>1986</v>
      </c>
      <c r="B9" s="4">
        <v>112124.4</v>
      </c>
      <c r="C9" s="4">
        <v>0</v>
      </c>
      <c r="D9" s="4">
        <v>0</v>
      </c>
      <c r="E9" s="4">
        <v>1686.9</v>
      </c>
      <c r="F9" s="4">
        <v>1531.9</v>
      </c>
      <c r="G9" s="4">
        <v>24912.7</v>
      </c>
      <c r="H9" s="4">
        <v>12435.5</v>
      </c>
      <c r="I9" s="4">
        <v>24.8</v>
      </c>
      <c r="J9" s="4">
        <v>94.1</v>
      </c>
      <c r="K9" s="4">
        <v>45.8</v>
      </c>
      <c r="L9" s="4">
        <v>18838.3</v>
      </c>
    </row>
    <row r="10" spans="1:12" ht="16.5" customHeight="1">
      <c r="A10" s="1">
        <v>1987</v>
      </c>
      <c r="B10" s="4">
        <v>170465.3</v>
      </c>
      <c r="C10" s="4">
        <v>0</v>
      </c>
      <c r="D10" s="4">
        <v>0</v>
      </c>
      <c r="E10" s="4">
        <v>2290</v>
      </c>
      <c r="F10" s="4">
        <v>3960.5</v>
      </c>
      <c r="G10" s="4">
        <v>29573.1</v>
      </c>
      <c r="H10" s="4">
        <v>16760</v>
      </c>
      <c r="I10" s="4">
        <v>179.6</v>
      </c>
      <c r="J10" s="4">
        <v>586</v>
      </c>
      <c r="K10" s="4">
        <v>528.29999999999995</v>
      </c>
      <c r="L10" s="4">
        <v>34957.199999999997</v>
      </c>
    </row>
    <row r="11" spans="1:12" ht="16.5" customHeight="1">
      <c r="A11" s="1">
        <v>1988</v>
      </c>
      <c r="B11" s="4">
        <v>196872.2</v>
      </c>
      <c r="C11" s="4">
        <v>617.9</v>
      </c>
      <c r="D11" s="4">
        <v>0</v>
      </c>
      <c r="E11" s="4">
        <v>3352.9</v>
      </c>
      <c r="F11" s="4">
        <v>6743.8</v>
      </c>
      <c r="G11" s="4">
        <v>36882.1</v>
      </c>
      <c r="H11" s="4">
        <v>22362.7</v>
      </c>
      <c r="I11" s="4">
        <v>476.9</v>
      </c>
      <c r="J11" s="4">
        <v>924.7</v>
      </c>
      <c r="K11" s="4">
        <v>1002.6</v>
      </c>
      <c r="L11" s="4">
        <v>48787.3</v>
      </c>
    </row>
    <row r="12" spans="1:12" ht="16.5" customHeight="1">
      <c r="A12" s="1">
        <v>1989</v>
      </c>
      <c r="B12" s="4">
        <v>168057.8</v>
      </c>
      <c r="C12" s="4">
        <v>800.1</v>
      </c>
      <c r="D12" s="4">
        <v>0</v>
      </c>
      <c r="E12" s="4">
        <v>4074.7</v>
      </c>
      <c r="F12" s="4">
        <v>8544</v>
      </c>
      <c r="G12" s="4">
        <v>39558</v>
      </c>
      <c r="H12" s="4">
        <v>25904.3</v>
      </c>
      <c r="I12" s="4">
        <v>616.70000000000005</v>
      </c>
      <c r="J12" s="4">
        <v>1096.9000000000001</v>
      </c>
      <c r="K12" s="4">
        <v>858.5</v>
      </c>
      <c r="L12" s="4">
        <v>61373.1</v>
      </c>
    </row>
    <row r="13" spans="1:12" ht="16.5" customHeight="1">
      <c r="A13" s="1">
        <v>1990</v>
      </c>
      <c r="B13" s="4">
        <v>91231.9</v>
      </c>
      <c r="C13" s="4">
        <v>834.7</v>
      </c>
      <c r="D13" s="4">
        <v>0</v>
      </c>
      <c r="E13" s="4">
        <v>4298.1000000000004</v>
      </c>
      <c r="F13" s="4">
        <v>9481.7999999999993</v>
      </c>
      <c r="G13" s="4">
        <v>38544.1</v>
      </c>
      <c r="H13" s="4">
        <v>27588.1</v>
      </c>
      <c r="I13" s="4">
        <v>656.5</v>
      </c>
      <c r="J13" s="4">
        <v>1452.8</v>
      </c>
      <c r="K13" s="4">
        <v>948.4</v>
      </c>
      <c r="L13" s="4">
        <v>66741.7</v>
      </c>
    </row>
    <row r="14" spans="1:12" ht="16.5" customHeight="1">
      <c r="A14" s="1">
        <v>1991</v>
      </c>
      <c r="B14" s="4">
        <v>32863.199999999997</v>
      </c>
      <c r="C14" s="4">
        <v>772</v>
      </c>
      <c r="D14" s="4">
        <v>0</v>
      </c>
      <c r="E14" s="4">
        <v>3813.4</v>
      </c>
      <c r="F14" s="4">
        <v>8868.6</v>
      </c>
      <c r="G14" s="4">
        <v>33886.6</v>
      </c>
      <c r="H14" s="4">
        <v>23894.1</v>
      </c>
      <c r="I14" s="4">
        <v>476.5</v>
      </c>
      <c r="J14" s="4">
        <v>934.9</v>
      </c>
      <c r="K14" s="4">
        <v>591.70000000000005</v>
      </c>
      <c r="L14" s="4">
        <v>62590.400000000001</v>
      </c>
    </row>
    <row r="15" spans="1:12" ht="16.5" customHeight="1">
      <c r="A15" s="1">
        <v>1992</v>
      </c>
      <c r="B15" s="4">
        <v>44580.7</v>
      </c>
      <c r="C15" s="4">
        <v>533.9</v>
      </c>
      <c r="D15" s="4">
        <v>0</v>
      </c>
      <c r="E15" s="4">
        <v>3256.6</v>
      </c>
      <c r="F15" s="4">
        <v>6989.6</v>
      </c>
      <c r="G15" s="4">
        <v>27251.8</v>
      </c>
      <c r="H15" s="4">
        <v>20464.8</v>
      </c>
      <c r="I15" s="4">
        <v>339.5</v>
      </c>
      <c r="J15" s="4">
        <v>165.1</v>
      </c>
      <c r="K15" s="4">
        <v>96.1</v>
      </c>
      <c r="L15" s="4">
        <v>53469.4</v>
      </c>
    </row>
    <row r="16" spans="1:12" ht="16.5" customHeight="1">
      <c r="A16" s="1">
        <v>1993</v>
      </c>
      <c r="B16" s="4">
        <v>107000.6</v>
      </c>
      <c r="C16" s="4">
        <v>188.2</v>
      </c>
      <c r="D16" s="4">
        <v>0</v>
      </c>
      <c r="E16" s="4">
        <v>2353.6</v>
      </c>
      <c r="F16" s="4">
        <v>4757.3</v>
      </c>
      <c r="G16" s="4">
        <v>21821.8</v>
      </c>
      <c r="H16" s="4">
        <v>15646.4</v>
      </c>
      <c r="I16" s="4">
        <v>252.1</v>
      </c>
      <c r="J16" s="4">
        <v>0</v>
      </c>
      <c r="K16" s="4">
        <v>0</v>
      </c>
      <c r="L16" s="4">
        <v>48730</v>
      </c>
    </row>
    <row r="17" spans="1:12" ht="16.5" customHeight="1">
      <c r="A17" s="1">
        <v>1994</v>
      </c>
      <c r="B17" s="4">
        <v>202170.8</v>
      </c>
      <c r="C17" s="4">
        <v>422.5</v>
      </c>
      <c r="D17" s="4">
        <v>0</v>
      </c>
      <c r="E17" s="4">
        <v>2007.8</v>
      </c>
      <c r="F17" s="4">
        <v>4767.5</v>
      </c>
      <c r="G17" s="4">
        <v>24357.9</v>
      </c>
      <c r="H17" s="4">
        <v>14775.2</v>
      </c>
      <c r="I17" s="4">
        <v>295.8</v>
      </c>
      <c r="J17" s="4">
        <v>0</v>
      </c>
      <c r="K17" s="4">
        <v>2263</v>
      </c>
      <c r="L17" s="4">
        <v>52769.3</v>
      </c>
    </row>
    <row r="18" spans="1:12" ht="16.5" customHeight="1">
      <c r="A18" s="1">
        <v>1995</v>
      </c>
      <c r="B18" s="4">
        <v>352156.1</v>
      </c>
      <c r="C18" s="4">
        <v>1571.3</v>
      </c>
      <c r="D18" s="4">
        <v>0</v>
      </c>
      <c r="E18" s="4">
        <v>3337</v>
      </c>
      <c r="F18" s="4">
        <v>9169.4</v>
      </c>
      <c r="G18" s="4">
        <v>39695.199999999997</v>
      </c>
      <c r="H18" s="4">
        <v>21989.1</v>
      </c>
      <c r="I18" s="4">
        <v>841</v>
      </c>
      <c r="J18" s="4">
        <v>400.4</v>
      </c>
      <c r="K18" s="4">
        <v>7024.2</v>
      </c>
      <c r="L18" s="4">
        <v>65328.2</v>
      </c>
    </row>
    <row r="19" spans="1:12" ht="16.5" customHeight="1">
      <c r="A19" s="1">
        <v>1996</v>
      </c>
      <c r="B19" s="4">
        <v>265150.09999999998</v>
      </c>
      <c r="C19" s="4">
        <v>2722.1</v>
      </c>
      <c r="D19" s="4">
        <v>0</v>
      </c>
      <c r="E19" s="4">
        <v>4156</v>
      </c>
      <c r="F19" s="4">
        <v>12491.7</v>
      </c>
      <c r="G19" s="4">
        <v>53451.3</v>
      </c>
      <c r="H19" s="4">
        <v>31515.9</v>
      </c>
      <c r="I19" s="4">
        <v>1337.5</v>
      </c>
      <c r="J19" s="4">
        <v>1149.5999999999999</v>
      </c>
      <c r="K19" s="4">
        <v>10210.1</v>
      </c>
      <c r="L19" s="4">
        <v>78388.3</v>
      </c>
    </row>
    <row r="20" spans="1:12" ht="16.5" customHeight="1">
      <c r="A20" s="1">
        <v>1997</v>
      </c>
      <c r="B20" s="4">
        <v>261033.1</v>
      </c>
      <c r="C20" s="4">
        <v>3560.4</v>
      </c>
      <c r="D20" s="4">
        <v>0</v>
      </c>
      <c r="E20" s="4">
        <v>4313.7</v>
      </c>
      <c r="F20" s="4">
        <v>13937.7</v>
      </c>
      <c r="G20" s="4">
        <v>66705.5</v>
      </c>
      <c r="H20" s="4">
        <v>38484.300000000003</v>
      </c>
      <c r="I20" s="4">
        <v>1632.1</v>
      </c>
      <c r="J20" s="4">
        <v>2138.4</v>
      </c>
      <c r="K20" s="4">
        <v>12945.1</v>
      </c>
      <c r="L20" s="4">
        <v>89735.4</v>
      </c>
    </row>
    <row r="21" spans="1:12" ht="16.5" customHeight="1">
      <c r="A21" s="1">
        <v>1998</v>
      </c>
      <c r="B21" s="4">
        <v>229127.2</v>
      </c>
      <c r="C21" s="4">
        <f>C20*$B21/$B20</f>
        <v>3125.2147060277034</v>
      </c>
      <c r="D21" s="4">
        <f>D20*$B21/$B20</f>
        <v>0</v>
      </c>
      <c r="E21" s="4">
        <f t="shared" ref="E21:L37" si="0">E20*$B21/$B20</f>
        <v>3786.4393543960514</v>
      </c>
      <c r="F21" s="4">
        <f t="shared" si="0"/>
        <v>12234.104316425774</v>
      </c>
      <c r="G21" s="4">
        <f t="shared" si="0"/>
        <v>58552.131662995998</v>
      </c>
      <c r="H21" s="4">
        <f t="shared" si="0"/>
        <v>33780.389931238606</v>
      </c>
      <c r="I21" s="4">
        <f t="shared" si="0"/>
        <v>1432.6095162644124</v>
      </c>
      <c r="J21" s="4">
        <f t="shared" si="0"/>
        <v>1877.0248082714415</v>
      </c>
      <c r="K21" s="4">
        <f t="shared" si="0"/>
        <v>11362.829145882266</v>
      </c>
      <c r="L21" s="4">
        <f t="shared" si="0"/>
        <v>78767.102497269501</v>
      </c>
    </row>
    <row r="22" spans="1:12" ht="16.5" customHeight="1">
      <c r="A22" s="1">
        <v>1999</v>
      </c>
      <c r="B22" s="4">
        <v>291679.59999999998</v>
      </c>
      <c r="C22" s="4">
        <f t="shared" ref="C22:C34" si="1">C21*$B22/$B21</f>
        <v>3978.4075193529097</v>
      </c>
      <c r="D22" s="4">
        <f t="shared" ref="D22:D37" si="2">D21*$B22/$B21</f>
        <v>0</v>
      </c>
      <c r="E22" s="4">
        <f t="shared" si="0"/>
        <v>4820.1484429369293</v>
      </c>
      <c r="F22" s="4">
        <f t="shared" si="0"/>
        <v>15574.050803978502</v>
      </c>
      <c r="G22" s="4">
        <f t="shared" si="0"/>
        <v>74537.03594601604</v>
      </c>
      <c r="H22" s="4">
        <f t="shared" si="0"/>
        <v>43002.535809749796</v>
      </c>
      <c r="I22" s="4">
        <f t="shared" si="0"/>
        <v>1823.7161308661618</v>
      </c>
      <c r="J22" s="4">
        <f t="shared" si="0"/>
        <v>2389.4581056578645</v>
      </c>
      <c r="K22" s="4">
        <f t="shared" si="0"/>
        <v>14464.914947414714</v>
      </c>
      <c r="L22" s="4">
        <f t="shared" si="0"/>
        <v>100270.75331764438</v>
      </c>
    </row>
    <row r="23" spans="1:12" ht="16.5" customHeight="1">
      <c r="A23" s="1">
        <v>2000</v>
      </c>
      <c r="B23" s="4">
        <v>376747.4</v>
      </c>
      <c r="C23" s="4">
        <f t="shared" si="1"/>
        <v>5138.7024977292158</v>
      </c>
      <c r="D23" s="4">
        <f t="shared" si="2"/>
        <v>0</v>
      </c>
      <c r="E23" s="4">
        <f t="shared" si="0"/>
        <v>6225.9355590536215</v>
      </c>
      <c r="F23" s="4">
        <f t="shared" si="0"/>
        <v>20116.193068924982</v>
      </c>
      <c r="G23" s="4">
        <f t="shared" si="0"/>
        <v>96275.62056574435</v>
      </c>
      <c r="H23" s="4">
        <f t="shared" si="0"/>
        <v>55544.143504482767</v>
      </c>
      <c r="I23" s="4">
        <f t="shared" si="0"/>
        <v>2355.5994681900493</v>
      </c>
      <c r="J23" s="4">
        <f t="shared" si="0"/>
        <v>3086.3390127918642</v>
      </c>
      <c r="K23" s="4">
        <f t="shared" si="0"/>
        <v>18683.57985152075</v>
      </c>
      <c r="L23" s="4">
        <f t="shared" si="0"/>
        <v>129514.52761339463</v>
      </c>
    </row>
    <row r="24" spans="1:12" ht="16.5" customHeight="1">
      <c r="A24" s="1">
        <v>2001</v>
      </c>
      <c r="B24" s="4">
        <v>318229.8</v>
      </c>
      <c r="C24" s="4">
        <f t="shared" si="1"/>
        <v>4340.5429423318346</v>
      </c>
      <c r="D24" s="4">
        <f t="shared" si="2"/>
        <v>0</v>
      </c>
      <c r="E24" s="4">
        <f t="shared" si="0"/>
        <v>5258.903519362103</v>
      </c>
      <c r="F24" s="4">
        <f t="shared" si="0"/>
        <v>16991.68221754253</v>
      </c>
      <c r="G24" s="4">
        <f t="shared" si="0"/>
        <v>81321.786102605372</v>
      </c>
      <c r="H24" s="4">
        <f t="shared" si="0"/>
        <v>46916.851127845468</v>
      </c>
      <c r="I24" s="4">
        <f t="shared" si="0"/>
        <v>1989.7202943994457</v>
      </c>
      <c r="J24" s="4">
        <f t="shared" si="0"/>
        <v>2606.959057376248</v>
      </c>
      <c r="K24" s="4">
        <f t="shared" si="0"/>
        <v>15781.58702471066</v>
      </c>
      <c r="L24" s="4">
        <f t="shared" si="0"/>
        <v>109397.92078062131</v>
      </c>
    </row>
    <row r="25" spans="1:12" ht="16.5" customHeight="1">
      <c r="A25" s="1">
        <v>2002</v>
      </c>
      <c r="B25" s="4">
        <v>268365</v>
      </c>
      <c r="C25" s="4">
        <f t="shared" si="1"/>
        <v>3660.4045463966067</v>
      </c>
      <c r="D25" s="4">
        <f t="shared" si="2"/>
        <v>0</v>
      </c>
      <c r="E25" s="4">
        <f t="shared" si="0"/>
        <v>4434.8632433971015</v>
      </c>
      <c r="F25" s="4">
        <f t="shared" si="0"/>
        <v>14329.182239723623</v>
      </c>
      <c r="G25" s="4">
        <f t="shared" si="0"/>
        <v>68579.124668480741</v>
      </c>
      <c r="H25" s="4">
        <f t="shared" si="0"/>
        <v>39565.247355603562</v>
      </c>
      <c r="I25" s="4">
        <f t="shared" si="0"/>
        <v>1677.9424391006351</v>
      </c>
      <c r="J25" s="4">
        <f t="shared" si="0"/>
        <v>2198.4633979368896</v>
      </c>
      <c r="K25" s="4">
        <f t="shared" si="0"/>
        <v>13308.702082226355</v>
      </c>
      <c r="L25" s="4">
        <f t="shared" si="0"/>
        <v>92255.888701471195</v>
      </c>
    </row>
    <row r="26" spans="1:12" ht="16.5" customHeight="1">
      <c r="A26" s="1">
        <v>2003</v>
      </c>
      <c r="B26" s="4">
        <v>196581.4</v>
      </c>
      <c r="C26" s="4">
        <f t="shared" si="1"/>
        <v>2681.3014003204962</v>
      </c>
      <c r="D26" s="4">
        <f t="shared" si="2"/>
        <v>0</v>
      </c>
      <c r="E26" s="4">
        <f t="shared" si="0"/>
        <v>3248.6040474560505</v>
      </c>
      <c r="F26" s="4">
        <f t="shared" si="0"/>
        <v>10496.341570398543</v>
      </c>
      <c r="G26" s="4">
        <f t="shared" si="0"/>
        <v>50235.240579451412</v>
      </c>
      <c r="H26" s="4">
        <f t="shared" si="0"/>
        <v>28982.138939544449</v>
      </c>
      <c r="I26" s="4">
        <f t="shared" si="0"/>
        <v>1229.1180809636785</v>
      </c>
      <c r="J26" s="4">
        <f t="shared" si="0"/>
        <v>1610.4075144493167</v>
      </c>
      <c r="K26" s="4">
        <f t="shared" si="0"/>
        <v>9748.8245021033727</v>
      </c>
      <c r="L26" s="4">
        <f t="shared" si="0"/>
        <v>67578.826445994782</v>
      </c>
    </row>
    <row r="27" spans="1:12" ht="16.5" customHeight="1">
      <c r="A27" s="1">
        <v>2004</v>
      </c>
      <c r="B27" s="4">
        <v>294853.90000000002</v>
      </c>
      <c r="C27" s="4">
        <f t="shared" si="1"/>
        <v>4021.70385885928</v>
      </c>
      <c r="D27" s="4">
        <f t="shared" si="2"/>
        <v>0</v>
      </c>
      <c r="E27" s="4">
        <f t="shared" si="0"/>
        <v>4872.6053072579689</v>
      </c>
      <c r="F27" s="4">
        <f t="shared" si="0"/>
        <v>15743.540577919048</v>
      </c>
      <c r="G27" s="4">
        <f t="shared" si="0"/>
        <v>75348.209964368507</v>
      </c>
      <c r="H27" s="4">
        <f t="shared" si="0"/>
        <v>43470.525170064648</v>
      </c>
      <c r="I27" s="4">
        <f t="shared" si="0"/>
        <v>1843.5633266049404</v>
      </c>
      <c r="J27" s="4">
        <f t="shared" si="0"/>
        <v>2415.462176099506</v>
      </c>
      <c r="K27" s="4">
        <f t="shared" si="0"/>
        <v>14622.334182484903</v>
      </c>
      <c r="L27" s="4">
        <f t="shared" si="0"/>
        <v>101361.98305142147</v>
      </c>
    </row>
    <row r="28" spans="1:12" ht="16.5" customHeight="1">
      <c r="A28" s="1">
        <v>2005</v>
      </c>
      <c r="B28" s="4">
        <v>236066.1</v>
      </c>
      <c r="C28" s="4">
        <f t="shared" si="1"/>
        <v>3219.8588701586132</v>
      </c>
      <c r="D28" s="4">
        <f t="shared" si="2"/>
        <v>0</v>
      </c>
      <c r="E28" s="4">
        <f t="shared" si="0"/>
        <v>3901.1080800480863</v>
      </c>
      <c r="F28" s="4">
        <f t="shared" si="0"/>
        <v>12604.602565613328</v>
      </c>
      <c r="G28" s="4">
        <f t="shared" si="0"/>
        <v>60325.327452916885</v>
      </c>
      <c r="H28" s="4">
        <f t="shared" si="0"/>
        <v>34803.397010685629</v>
      </c>
      <c r="I28" s="4">
        <f t="shared" si="0"/>
        <v>1475.9947371042217</v>
      </c>
      <c r="J28" s="4">
        <f t="shared" si="0"/>
        <v>1933.8687248475383</v>
      </c>
      <c r="K28" s="4">
        <f t="shared" si="0"/>
        <v>11706.941652648648</v>
      </c>
      <c r="L28" s="4">
        <f t="shared" si="0"/>
        <v>81152.489511636668</v>
      </c>
    </row>
    <row r="29" spans="1:12" ht="16.5" customHeight="1">
      <c r="A29" s="1">
        <v>2006</v>
      </c>
      <c r="B29" s="4">
        <v>211499.9</v>
      </c>
      <c r="C29" s="4">
        <f t="shared" si="1"/>
        <v>2884.7845118492642</v>
      </c>
      <c r="D29" s="4">
        <f t="shared" si="2"/>
        <v>0</v>
      </c>
      <c r="E29" s="4">
        <f t="shared" si="0"/>
        <v>3495.1395766667142</v>
      </c>
      <c r="F29" s="4">
        <f t="shared" si="0"/>
        <v>11292.905597910763</v>
      </c>
      <c r="G29" s="4">
        <f t="shared" si="0"/>
        <v>54047.5770293116</v>
      </c>
      <c r="H29" s="4">
        <f t="shared" si="0"/>
        <v>31181.584257207236</v>
      </c>
      <c r="I29" s="4">
        <f t="shared" si="0"/>
        <v>1322.3954616866597</v>
      </c>
      <c r="J29" s="4">
        <f t="shared" si="0"/>
        <v>1732.6208291592136</v>
      </c>
      <c r="K29" s="4">
        <f t="shared" si="0"/>
        <v>10488.659696758761</v>
      </c>
      <c r="L29" s="4">
        <f t="shared" si="0"/>
        <v>72707.362117907673</v>
      </c>
    </row>
    <row r="30" spans="1:12" ht="16.5" customHeight="1">
      <c r="A30" s="1">
        <v>2007</v>
      </c>
      <c r="B30" s="4">
        <v>157444.6</v>
      </c>
      <c r="C30" s="4">
        <f t="shared" si="1"/>
        <v>2147.4891645542275</v>
      </c>
      <c r="D30" s="4">
        <f t="shared" si="2"/>
        <v>0</v>
      </c>
      <c r="E30" s="4">
        <f t="shared" si="0"/>
        <v>2601.8492329899927</v>
      </c>
      <c r="F30" s="4">
        <f t="shared" si="0"/>
        <v>8406.6564792740865</v>
      </c>
      <c r="G30" s="4">
        <f t="shared" si="0"/>
        <v>40234.057540212329</v>
      </c>
      <c r="H30" s="4">
        <f t="shared" si="0"/>
        <v>23212.172018721005</v>
      </c>
      <c r="I30" s="4">
        <f t="shared" si="0"/>
        <v>984.41665696802443</v>
      </c>
      <c r="J30" s="4">
        <f t="shared" si="0"/>
        <v>1289.7963233015275</v>
      </c>
      <c r="K30" s="4">
        <f t="shared" si="0"/>
        <v>7807.960337060701</v>
      </c>
      <c r="L30" s="4">
        <f t="shared" si="0"/>
        <v>54124.761031608658</v>
      </c>
    </row>
    <row r="31" spans="1:12" ht="16.5" customHeight="1">
      <c r="A31" s="1">
        <v>2008</v>
      </c>
      <c r="B31" s="4">
        <v>134047.20000000001</v>
      </c>
      <c r="C31" s="4">
        <f t="shared" si="1"/>
        <v>1828.3568286167547</v>
      </c>
      <c r="D31" s="4">
        <f t="shared" si="2"/>
        <v>0</v>
      </c>
      <c r="E31" s="4">
        <f t="shared" si="0"/>
        <v>2215.1957228412798</v>
      </c>
      <c r="F31" s="4">
        <f t="shared" si="0"/>
        <v>7157.3668605245866</v>
      </c>
      <c r="G31" s="4">
        <f t="shared" si="0"/>
        <v>34254.987201239994</v>
      </c>
      <c r="H31" s="4">
        <f t="shared" si="0"/>
        <v>19762.676300285297</v>
      </c>
      <c r="I31" s="4">
        <f t="shared" si="0"/>
        <v>838.12526120250652</v>
      </c>
      <c r="J31" s="4">
        <f t="shared" si="0"/>
        <v>1098.1233126373629</v>
      </c>
      <c r="K31" s="4">
        <f t="shared" si="0"/>
        <v>6647.6412712410793</v>
      </c>
      <c r="L31" s="4">
        <f t="shared" si="0"/>
        <v>46081.43224319064</v>
      </c>
    </row>
    <row r="32" spans="1:12" ht="16.5" customHeight="1">
      <c r="A32" s="1">
        <v>2009</v>
      </c>
      <c r="B32" s="4">
        <v>75749.399999999994</v>
      </c>
      <c r="C32" s="4">
        <f t="shared" si="1"/>
        <v>1033.1952681862954</v>
      </c>
      <c r="D32" s="4">
        <f t="shared" si="2"/>
        <v>0</v>
      </c>
      <c r="E32" s="4">
        <f t="shared" si="0"/>
        <v>1251.7959859496743</v>
      </c>
      <c r="F32" s="4">
        <f t="shared" si="0"/>
        <v>4044.592093416506</v>
      </c>
      <c r="G32" s="4">
        <f t="shared" si="0"/>
        <v>19357.321357712866</v>
      </c>
      <c r="H32" s="4">
        <f t="shared" si="0"/>
        <v>11167.789197691789</v>
      </c>
      <c r="I32" s="4">
        <f t="shared" si="0"/>
        <v>473.62037894811039</v>
      </c>
      <c r="J32" s="4">
        <f t="shared" si="0"/>
        <v>620.54397300572225</v>
      </c>
      <c r="K32" s="4">
        <f t="shared" si="0"/>
        <v>3756.548720985958</v>
      </c>
      <c r="L32" s="4">
        <f t="shared" si="0"/>
        <v>26040.386099540643</v>
      </c>
    </row>
    <row r="33" spans="1:12" ht="16.5" customHeight="1">
      <c r="A33" s="1">
        <v>2010</v>
      </c>
      <c r="B33" s="4">
        <v>126552.3</v>
      </c>
      <c r="C33" s="4">
        <f t="shared" si="1"/>
        <v>1726.1290193465891</v>
      </c>
      <c r="D33" s="4">
        <f t="shared" si="2"/>
        <v>0</v>
      </c>
      <c r="E33" s="4">
        <f t="shared" si="0"/>
        <v>2091.3388245015667</v>
      </c>
      <c r="F33" s="4">
        <f t="shared" si="0"/>
        <v>6757.1813371944036</v>
      </c>
      <c r="G33" s="4">
        <f t="shared" si="0"/>
        <v>32339.70882485784</v>
      </c>
      <c r="H33" s="4">
        <f t="shared" si="0"/>
        <v>18657.697735995938</v>
      </c>
      <c r="I33" s="4">
        <f t="shared" si="0"/>
        <v>791.26367050768658</v>
      </c>
      <c r="J33" s="4">
        <f t="shared" si="0"/>
        <v>1036.7246081818744</v>
      </c>
      <c r="K33" s="4">
        <f t="shared" si="0"/>
        <v>6275.9557264193681</v>
      </c>
      <c r="L33" s="4">
        <f t="shared" si="0"/>
        <v>43504.908999739899</v>
      </c>
    </row>
    <row r="34" spans="1:12" ht="16.5" customHeight="1">
      <c r="A34" s="1">
        <v>2011</v>
      </c>
      <c r="B34" s="4">
        <v>120035.1</v>
      </c>
      <c r="C34" s="4">
        <f t="shared" si="1"/>
        <v>1637.2366954229183</v>
      </c>
      <c r="D34" s="4">
        <f t="shared" si="2"/>
        <v>0</v>
      </c>
      <c r="E34" s="4">
        <f t="shared" si="0"/>
        <v>1983.6388981703851</v>
      </c>
      <c r="F34" s="4">
        <f t="shared" si="0"/>
        <v>6409.199497190205</v>
      </c>
      <c r="G34" s="4">
        <f t="shared" si="0"/>
        <v>30674.276032618083</v>
      </c>
      <c r="H34" s="4">
        <f t="shared" si="0"/>
        <v>17696.862194602912</v>
      </c>
      <c r="I34" s="4">
        <f t="shared" si="0"/>
        <v>750.51511363884504</v>
      </c>
      <c r="J34" s="4">
        <f t="shared" si="0"/>
        <v>983.33528521861797</v>
      </c>
      <c r="K34" s="4">
        <f t="shared" si="0"/>
        <v>5952.7560796312791</v>
      </c>
      <c r="L34" s="4">
        <f t="shared" si="0"/>
        <v>41264.48987710756</v>
      </c>
    </row>
    <row r="35" spans="1:12" ht="16.5" customHeight="1">
      <c r="A35" s="1">
        <v>2012</v>
      </c>
      <c r="B35" s="4">
        <v>102454.1</v>
      </c>
      <c r="C35" s="4">
        <f>C34*$B35/$B34</f>
        <v>1397.4380170177658</v>
      </c>
      <c r="D35" s="4">
        <f t="shared" si="2"/>
        <v>0</v>
      </c>
      <c r="E35" s="4">
        <f t="shared" si="0"/>
        <v>1693.1042506486724</v>
      </c>
      <c r="F35" s="4">
        <f t="shared" si="0"/>
        <v>5470.4729383744834</v>
      </c>
      <c r="G35" s="4">
        <f t="shared" si="0"/>
        <v>26181.553096331463</v>
      </c>
      <c r="H35" s="4">
        <f t="shared" si="0"/>
        <v>15104.882563284125</v>
      </c>
      <c r="I35" s="4">
        <f t="shared" si="0"/>
        <v>640.59054813355078</v>
      </c>
      <c r="J35" s="4">
        <f t="shared" si="0"/>
        <v>839.31059869418868</v>
      </c>
      <c r="K35" s="4">
        <f t="shared" si="0"/>
        <v>5080.8827306192188</v>
      </c>
      <c r="L35" s="4">
        <f t="shared" si="0"/>
        <v>35220.666057829461</v>
      </c>
    </row>
    <row r="36" spans="1:12" ht="16.5" customHeight="1">
      <c r="A36" s="1">
        <v>2013</v>
      </c>
      <c r="B36" s="4">
        <v>111573.7</v>
      </c>
      <c r="C36" s="4">
        <f>C35*$B36/$B35</f>
        <v>1521.826164881006</v>
      </c>
      <c r="D36" s="4">
        <f t="shared" si="2"/>
        <v>0</v>
      </c>
      <c r="E36" s="4">
        <f t="shared" si="0"/>
        <v>1843.8101133151308</v>
      </c>
      <c r="F36" s="4">
        <f t="shared" si="0"/>
        <v>5957.408307567126</v>
      </c>
      <c r="G36" s="4">
        <f t="shared" si="0"/>
        <v>28512.014167360387</v>
      </c>
      <c r="H36" s="4">
        <f t="shared" si="0"/>
        <v>16449.391831572324</v>
      </c>
      <c r="I36" s="4">
        <f>I35*$B36/$B35</f>
        <v>697.61051671224823</v>
      </c>
      <c r="J36" s="4">
        <f t="shared" si="0"/>
        <v>914.0189503936474</v>
      </c>
      <c r="K36" s="4">
        <f t="shared" si="0"/>
        <v>5533.1400648806584</v>
      </c>
      <c r="L36" s="4">
        <f t="shared" si="0"/>
        <v>38355.712739035793</v>
      </c>
    </row>
    <row r="37" spans="1:12" ht="16.5" customHeight="1">
      <c r="A37" s="1">
        <v>2014</v>
      </c>
      <c r="B37" s="4">
        <f>B36*POWER(B36/B31,1/5)</f>
        <v>107553.03078550934</v>
      </c>
      <c r="C37" s="4">
        <f>C36*$B37/$B36</f>
        <v>1466.9856459151256</v>
      </c>
      <c r="D37" s="4">
        <f t="shared" si="2"/>
        <v>0</v>
      </c>
      <c r="E37" s="4">
        <f t="shared" si="0"/>
        <v>1777.366582626692</v>
      </c>
      <c r="F37" s="4">
        <f t="shared" si="0"/>
        <v>5742.7271758991255</v>
      </c>
      <c r="G37" s="4">
        <f t="shared" si="0"/>
        <v>27484.555388043867</v>
      </c>
      <c r="H37" s="4">
        <f t="shared" si="0"/>
        <v>15856.621641695167</v>
      </c>
      <c r="I37" s="4">
        <f>I36*$B37/$B36</f>
        <v>672.47142812551272</v>
      </c>
      <c r="J37" s="4">
        <f t="shared" si="0"/>
        <v>881.08136872961006</v>
      </c>
      <c r="K37" s="4">
        <f t="shared" si="0"/>
        <v>5333.7478611773622</v>
      </c>
      <c r="L37" s="4">
        <f t="shared" si="0"/>
        <v>36973.526494341138</v>
      </c>
    </row>
    <row r="38" spans="1:12" ht="16.5" customHeight="1"/>
    <row r="39" spans="1:12">
      <c r="B39" s="1" t="s">
        <v>352</v>
      </c>
    </row>
    <row r="40" spans="1:12">
      <c r="A40" s="1" t="s">
        <v>1095</v>
      </c>
      <c r="B40" s="5">
        <f>(POWER(B37/B4, 1/33)-1)*100</f>
        <v>1.2741444519599465</v>
      </c>
      <c r="C40" s="5">
        <f t="shared" ref="C40:L40" si="3">(POWER(C37/C4, 1/33)-1)*100</f>
        <v>-0.38639067215671119</v>
      </c>
      <c r="D40" s="5">
        <v>0</v>
      </c>
      <c r="E40" s="5">
        <f t="shared" si="3"/>
        <v>-0.51351028231439999</v>
      </c>
      <c r="F40" s="5">
        <f t="shared" si="3"/>
        <v>2.570233921309617</v>
      </c>
      <c r="G40" s="5">
        <f t="shared" si="3"/>
        <v>0.53284777250630633</v>
      </c>
      <c r="H40" s="5">
        <f t="shared" si="3"/>
        <v>0.9962770914221375</v>
      </c>
      <c r="I40" s="5">
        <f t="shared" si="3"/>
        <v>4.9648941428737992</v>
      </c>
      <c r="J40" s="5">
        <f t="shared" si="3"/>
        <v>1.0820151660623445</v>
      </c>
      <c r="K40" s="5">
        <f t="shared" si="3"/>
        <v>7.4545147644158538</v>
      </c>
      <c r="L40" s="5">
        <f t="shared" si="3"/>
        <v>0.45325742253967682</v>
      </c>
    </row>
    <row r="41" spans="1:12">
      <c r="B41" s="29" t="s">
        <v>1183</v>
      </c>
    </row>
    <row r="42" spans="1:12">
      <c r="B42" s="29" t="s">
        <v>1184</v>
      </c>
    </row>
    <row r="43" spans="1:12">
      <c r="B43" s="29" t="s">
        <v>1185</v>
      </c>
    </row>
    <row r="44" spans="1:12">
      <c r="B44" s="1" t="s">
        <v>1114</v>
      </c>
    </row>
  </sheetData>
  <phoneticPr fontId="2" type="noConversion"/>
  <pageMargins left="0.75" right="0.75" top="1" bottom="1" header="0.5" footer="0.5"/>
  <pageSetup scale="69" orientation="landscape" r:id="rId1"/>
  <headerFooter alignWithMargins="0"/>
  <rowBreaks count="1" manualBreakCount="1">
    <brk id="50" max="16383" man="1"/>
  </rowBreaks>
</worksheet>
</file>

<file path=xl/worksheets/sheet36.xml><?xml version="1.0" encoding="utf-8"?>
<worksheet xmlns="http://schemas.openxmlformats.org/spreadsheetml/2006/main" xmlns:r="http://schemas.openxmlformats.org/officeDocument/2006/relationships">
  <dimension ref="A1:BF63"/>
  <sheetViews>
    <sheetView view="pageBreakPreview" zoomScale="70" zoomScaleSheetLayoutView="70" workbookViewId="0">
      <pane xSplit="1" ySplit="4" topLeftCell="B5" activePane="bottomRight" state="frozen"/>
      <selection activeCell="O54" sqref="O54"/>
      <selection pane="topRight" activeCell="O54" sqref="O54"/>
      <selection pane="bottomLeft" activeCell="O54" sqref="O54"/>
      <selection pane="bottomRight" activeCell="O54" sqref="O54"/>
    </sheetView>
  </sheetViews>
  <sheetFormatPr defaultRowHeight="12.75"/>
  <cols>
    <col min="1" max="1" width="8.875" style="1" customWidth="1"/>
    <col min="2" max="6" width="12.25" style="1" customWidth="1"/>
    <col min="7" max="7" width="10.75" style="1" customWidth="1"/>
    <col min="8" max="8" width="9.875" style="1" customWidth="1"/>
    <col min="9" max="9" width="11.25" style="1" customWidth="1"/>
    <col min="10" max="10" width="12.375" style="1" customWidth="1"/>
    <col min="11" max="11" width="12.25" style="1" customWidth="1"/>
    <col min="12" max="12" width="9.75" style="1" customWidth="1"/>
    <col min="13" max="13" width="11.625" style="1" customWidth="1"/>
    <col min="14" max="14" width="11.25" style="1" customWidth="1"/>
    <col min="15" max="16" width="12.25" style="1" customWidth="1"/>
    <col min="17" max="17" width="9.75" style="1" customWidth="1"/>
    <col min="18" max="21" width="12.25" style="1" customWidth="1"/>
    <col min="22" max="22" width="10.5" style="1" customWidth="1"/>
    <col min="23" max="23" width="11.25" style="1" customWidth="1"/>
    <col min="24" max="24" width="11.125" style="1" customWidth="1"/>
    <col min="25" max="26" width="12.25" style="1" customWidth="1"/>
    <col min="27" max="27" width="10.5" style="1" customWidth="1"/>
    <col min="28" max="29" width="11" style="1" customWidth="1"/>
    <col min="30" max="30" width="12.25" style="1" customWidth="1"/>
    <col min="31" max="31" width="11.875" style="1" customWidth="1"/>
    <col min="32" max="32" width="9.75" style="1" customWidth="1"/>
    <col min="33" max="33" width="11.375" style="1" customWidth="1"/>
    <col min="34" max="34" width="11.125" style="1" customWidth="1"/>
    <col min="35" max="36" width="12.25" style="1" customWidth="1"/>
    <col min="37" max="37" width="10.5" style="1" customWidth="1"/>
    <col min="38" max="39" width="11.5" style="1" customWidth="1"/>
    <col min="40" max="41" width="12.25" style="1" customWidth="1"/>
    <col min="42" max="42" width="10.625" style="1" customWidth="1"/>
    <col min="43" max="43" width="11" style="1" customWidth="1"/>
    <col min="44" max="44" width="11.125" style="1" customWidth="1"/>
    <col min="45" max="46" width="12.25" style="1" customWidth="1"/>
    <col min="47" max="47" width="10.625" style="1" customWidth="1"/>
    <col min="48" max="58" width="12.25" style="1" customWidth="1"/>
    <col min="59" max="16384" width="9" style="1"/>
  </cols>
  <sheetData>
    <row r="1" spans="1:58">
      <c r="B1" s="1" t="s">
        <v>1072</v>
      </c>
      <c r="R1" s="1" t="s">
        <v>191</v>
      </c>
      <c r="AG1" s="1" t="s">
        <v>192</v>
      </c>
      <c r="AV1" s="1" t="s">
        <v>193</v>
      </c>
    </row>
    <row r="3" spans="1:58">
      <c r="B3" s="1" t="s">
        <v>272</v>
      </c>
      <c r="H3" s="1" t="s">
        <v>291</v>
      </c>
      <c r="M3" s="1" t="s">
        <v>292</v>
      </c>
      <c r="R3" s="1" t="s">
        <v>293</v>
      </c>
      <c r="W3" s="1" t="s">
        <v>294</v>
      </c>
      <c r="AB3" s="1" t="s">
        <v>295</v>
      </c>
      <c r="AG3" s="1" t="s">
        <v>296</v>
      </c>
      <c r="AL3" s="1" t="s">
        <v>297</v>
      </c>
      <c r="AQ3" s="1" t="s">
        <v>298</v>
      </c>
      <c r="AV3" s="1" t="s">
        <v>299</v>
      </c>
      <c r="BB3" s="1" t="s">
        <v>300</v>
      </c>
    </row>
    <row r="4" spans="1:58" s="3" customFormat="1" ht="51">
      <c r="B4" s="3" t="s">
        <v>391</v>
      </c>
      <c r="C4" s="3" t="s">
        <v>392</v>
      </c>
      <c r="D4" s="3" t="s">
        <v>393</v>
      </c>
      <c r="E4" s="3" t="s">
        <v>394</v>
      </c>
      <c r="F4" s="3" t="s">
        <v>396</v>
      </c>
      <c r="G4" s="3" t="s">
        <v>395</v>
      </c>
      <c r="H4" s="3" t="s">
        <v>391</v>
      </c>
      <c r="I4" s="3" t="s">
        <v>392</v>
      </c>
      <c r="J4" s="3" t="s">
        <v>393</v>
      </c>
      <c r="K4" s="3" t="s">
        <v>394</v>
      </c>
      <c r="L4" s="3" t="s">
        <v>395</v>
      </c>
      <c r="M4" s="3" t="s">
        <v>391</v>
      </c>
      <c r="N4" s="3" t="s">
        <v>392</v>
      </c>
      <c r="O4" s="3" t="s">
        <v>393</v>
      </c>
      <c r="P4" s="3" t="s">
        <v>394</v>
      </c>
      <c r="Q4" s="3" t="s">
        <v>395</v>
      </c>
      <c r="R4" s="3" t="s">
        <v>391</v>
      </c>
      <c r="S4" s="3" t="s">
        <v>392</v>
      </c>
      <c r="T4" s="3" t="s">
        <v>393</v>
      </c>
      <c r="U4" s="3" t="s">
        <v>394</v>
      </c>
      <c r="V4" s="3" t="s">
        <v>395</v>
      </c>
      <c r="W4" s="3" t="s">
        <v>391</v>
      </c>
      <c r="X4" s="3" t="s">
        <v>392</v>
      </c>
      <c r="Y4" s="3" t="s">
        <v>393</v>
      </c>
      <c r="Z4" s="3" t="s">
        <v>394</v>
      </c>
      <c r="AA4" s="3" t="s">
        <v>395</v>
      </c>
      <c r="AB4" s="3" t="s">
        <v>391</v>
      </c>
      <c r="AC4" s="3" t="s">
        <v>392</v>
      </c>
      <c r="AD4" s="3" t="s">
        <v>393</v>
      </c>
      <c r="AE4" s="3" t="s">
        <v>394</v>
      </c>
      <c r="AF4" s="3" t="s">
        <v>395</v>
      </c>
      <c r="AG4" s="3" t="s">
        <v>391</v>
      </c>
      <c r="AH4" s="3" t="s">
        <v>392</v>
      </c>
      <c r="AI4" s="3" t="s">
        <v>393</v>
      </c>
      <c r="AJ4" s="3" t="s">
        <v>394</v>
      </c>
      <c r="AK4" s="3" t="s">
        <v>395</v>
      </c>
      <c r="AL4" s="3" t="s">
        <v>391</v>
      </c>
      <c r="AM4" s="3" t="s">
        <v>392</v>
      </c>
      <c r="AN4" s="3" t="s">
        <v>393</v>
      </c>
      <c r="AO4" s="3" t="s">
        <v>394</v>
      </c>
      <c r="AP4" s="3" t="s">
        <v>395</v>
      </c>
      <c r="AQ4" s="3" t="s">
        <v>391</v>
      </c>
      <c r="AR4" s="3" t="s">
        <v>392</v>
      </c>
      <c r="AS4" s="3" t="s">
        <v>393</v>
      </c>
      <c r="AT4" s="3" t="s">
        <v>394</v>
      </c>
      <c r="AU4" s="3" t="s">
        <v>395</v>
      </c>
      <c r="AV4" s="3" t="s">
        <v>391</v>
      </c>
      <c r="AW4" s="3" t="s">
        <v>392</v>
      </c>
      <c r="AX4" s="3" t="s">
        <v>393</v>
      </c>
      <c r="AY4" s="3" t="s">
        <v>394</v>
      </c>
      <c r="AZ4" s="3" t="str">
        <f>F4</f>
        <v>Established Crude Bitumen Reserves</v>
      </c>
      <c r="BA4" s="3" t="s">
        <v>395</v>
      </c>
      <c r="BB4" s="3" t="s">
        <v>391</v>
      </c>
      <c r="BC4" s="3" t="s">
        <v>392</v>
      </c>
      <c r="BD4" s="3" t="s">
        <v>393</v>
      </c>
      <c r="BE4" s="3" t="s">
        <v>394</v>
      </c>
      <c r="BF4" s="3" t="s">
        <v>395</v>
      </c>
    </row>
    <row r="5" spans="1:58" hidden="1"/>
    <row r="6" spans="1:58">
      <c r="B6" s="1" t="s">
        <v>82</v>
      </c>
      <c r="C6" s="1" t="s">
        <v>83</v>
      </c>
      <c r="D6" s="1" t="s">
        <v>84</v>
      </c>
      <c r="E6" s="1" t="s">
        <v>85</v>
      </c>
      <c r="F6" s="1" t="s">
        <v>86</v>
      </c>
      <c r="G6" s="1" t="s">
        <v>118</v>
      </c>
      <c r="H6" s="1" t="s">
        <v>88</v>
      </c>
      <c r="I6" s="1" t="s">
        <v>89</v>
      </c>
      <c r="J6" s="1" t="s">
        <v>106</v>
      </c>
      <c r="K6" s="1" t="s">
        <v>90</v>
      </c>
      <c r="L6" s="1" t="s">
        <v>275</v>
      </c>
      <c r="M6" s="1" t="s">
        <v>92</v>
      </c>
      <c r="N6" s="1" t="s">
        <v>93</v>
      </c>
      <c r="O6" s="1" t="s">
        <v>107</v>
      </c>
      <c r="P6" s="1" t="s">
        <v>131</v>
      </c>
      <c r="Q6" s="1" t="s">
        <v>276</v>
      </c>
      <c r="R6" s="1" t="s">
        <v>82</v>
      </c>
      <c r="S6" s="1" t="s">
        <v>83</v>
      </c>
      <c r="T6" s="1" t="s">
        <v>84</v>
      </c>
      <c r="U6" s="1" t="s">
        <v>85</v>
      </c>
      <c r="V6" s="1" t="s">
        <v>188</v>
      </c>
      <c r="W6" s="1" t="s">
        <v>87</v>
      </c>
      <c r="X6" s="1" t="s">
        <v>88</v>
      </c>
      <c r="Y6" s="1" t="s">
        <v>89</v>
      </c>
      <c r="Z6" s="1" t="s">
        <v>106</v>
      </c>
      <c r="AA6" s="1" t="s">
        <v>189</v>
      </c>
      <c r="AB6" s="1" t="s">
        <v>91</v>
      </c>
      <c r="AC6" s="1" t="s">
        <v>92</v>
      </c>
      <c r="AD6" s="1" t="s">
        <v>93</v>
      </c>
      <c r="AE6" s="1" t="s">
        <v>107</v>
      </c>
      <c r="AF6" s="1" t="s">
        <v>190</v>
      </c>
      <c r="AG6" s="1" t="s">
        <v>82</v>
      </c>
      <c r="AH6" s="1" t="s">
        <v>83</v>
      </c>
      <c r="AI6" s="1" t="s">
        <v>84</v>
      </c>
      <c r="AJ6" s="1" t="s">
        <v>85</v>
      </c>
      <c r="AK6" s="1" t="s">
        <v>188</v>
      </c>
      <c r="AL6" s="1" t="s">
        <v>87</v>
      </c>
      <c r="AM6" s="1" t="s">
        <v>88</v>
      </c>
      <c r="AN6" s="1" t="s">
        <v>89</v>
      </c>
      <c r="AO6" s="1" t="s">
        <v>106</v>
      </c>
      <c r="AP6" s="1" t="s">
        <v>189</v>
      </c>
      <c r="AQ6" s="1" t="s">
        <v>91</v>
      </c>
      <c r="AR6" s="1" t="s">
        <v>92</v>
      </c>
      <c r="AS6" s="1" t="s">
        <v>93</v>
      </c>
      <c r="AT6" s="1" t="s">
        <v>107</v>
      </c>
      <c r="AU6" s="1" t="s">
        <v>190</v>
      </c>
      <c r="AV6" s="1" t="s">
        <v>82</v>
      </c>
      <c r="AW6" s="1" t="s">
        <v>83</v>
      </c>
      <c r="AX6" s="1" t="s">
        <v>84</v>
      </c>
      <c r="AY6" s="1" t="s">
        <v>85</v>
      </c>
      <c r="AZ6" s="1" t="s">
        <v>86</v>
      </c>
      <c r="BA6" s="1" t="s">
        <v>118</v>
      </c>
      <c r="BB6" s="1" t="s">
        <v>88</v>
      </c>
      <c r="BC6" s="1" t="s">
        <v>89</v>
      </c>
      <c r="BD6" s="1" t="s">
        <v>106</v>
      </c>
      <c r="BE6" s="1" t="s">
        <v>90</v>
      </c>
      <c r="BF6" s="1" t="s">
        <v>275</v>
      </c>
    </row>
    <row r="7" spans="1:58" hidden="1"/>
    <row r="8" spans="1:58" hidden="1">
      <c r="A8" s="1">
        <v>1971</v>
      </c>
      <c r="B8" s="1">
        <v>2277.5</v>
      </c>
      <c r="C8" s="1">
        <v>11901.3</v>
      </c>
      <c r="D8" s="1">
        <f t="shared" ref="D8:E12" si="0">D9</f>
        <v>719.7</v>
      </c>
      <c r="E8" s="1">
        <f t="shared" si="0"/>
        <v>7901.9</v>
      </c>
      <c r="F8" s="1">
        <v>0</v>
      </c>
      <c r="G8" s="1">
        <f>SUM(B8:F8)</f>
        <v>22800.400000000001</v>
      </c>
      <c r="H8" s="1">
        <v>0</v>
      </c>
      <c r="I8" s="1">
        <v>0</v>
      </c>
      <c r="J8" s="1">
        <v>0</v>
      </c>
      <c r="K8" s="1">
        <v>0</v>
      </c>
      <c r="L8" s="1">
        <f>SUM(H8:K8)</f>
        <v>0</v>
      </c>
      <c r="M8" s="1">
        <v>0</v>
      </c>
      <c r="N8" s="1">
        <v>0</v>
      </c>
      <c r="O8" s="1">
        <v>0</v>
      </c>
      <c r="P8" s="1">
        <v>0</v>
      </c>
      <c r="Q8" s="1">
        <f>SUM(M8:P8)</f>
        <v>0</v>
      </c>
      <c r="R8" s="1">
        <v>0</v>
      </c>
      <c r="S8" s="1">
        <v>0</v>
      </c>
      <c r="T8" s="1">
        <v>0</v>
      </c>
      <c r="U8" s="1">
        <f>U9</f>
        <v>492.3</v>
      </c>
      <c r="V8" s="1">
        <f>SUM(R8:U8)</f>
        <v>492.3</v>
      </c>
      <c r="W8" s="1">
        <v>0</v>
      </c>
      <c r="X8" s="1">
        <v>0</v>
      </c>
      <c r="Y8" s="1">
        <v>0</v>
      </c>
      <c r="Z8" s="1">
        <f>Z9</f>
        <v>39</v>
      </c>
      <c r="AA8" s="1">
        <f>SUM(W8:Z8)</f>
        <v>39</v>
      </c>
      <c r="AB8" s="1">
        <v>0</v>
      </c>
      <c r="AC8" s="1">
        <v>0</v>
      </c>
      <c r="AD8" s="1">
        <v>0</v>
      </c>
      <c r="AE8" s="1">
        <v>0</v>
      </c>
      <c r="AF8" s="1">
        <f>SUM(AB8:AE8)</f>
        <v>0</v>
      </c>
      <c r="AG8" s="1">
        <v>0</v>
      </c>
      <c r="AH8" s="1">
        <v>6.7</v>
      </c>
      <c r="AI8" s="1">
        <v>0</v>
      </c>
      <c r="AJ8" s="1">
        <v>0</v>
      </c>
      <c r="AK8" s="1">
        <f>SUM(AG8:AJ8)</f>
        <v>6.7</v>
      </c>
      <c r="AL8" s="1">
        <v>0</v>
      </c>
      <c r="AM8" s="1">
        <v>104.2</v>
      </c>
      <c r="AN8" s="1">
        <v>0</v>
      </c>
      <c r="AO8" s="1">
        <v>0</v>
      </c>
      <c r="AP8" s="1">
        <f>SUM(AL8:AO8)</f>
        <v>104.2</v>
      </c>
      <c r="AQ8" s="1">
        <v>47.4</v>
      </c>
      <c r="AR8" s="1">
        <v>1043.3</v>
      </c>
      <c r="AS8" s="1">
        <v>388.4</v>
      </c>
      <c r="AT8" s="1">
        <v>0</v>
      </c>
      <c r="AU8" s="1">
        <f>SUM(AQ8:AT8)</f>
        <v>1479.1</v>
      </c>
      <c r="AV8" s="1">
        <v>2032</v>
      </c>
      <c r="AW8" s="1">
        <v>10456</v>
      </c>
      <c r="AX8" s="1">
        <v>331.2</v>
      </c>
      <c r="AY8" s="1">
        <v>2635.9</v>
      </c>
      <c r="AZ8" s="1">
        <f>F8</f>
        <v>0</v>
      </c>
      <c r="BA8" s="1">
        <f>SUM(AV8:AZ8)</f>
        <v>15455.1</v>
      </c>
      <c r="BB8" s="1">
        <v>198.1</v>
      </c>
      <c r="BC8" s="1">
        <v>291</v>
      </c>
      <c r="BD8" s="1">
        <v>0</v>
      </c>
      <c r="BE8" s="1">
        <f>BE9</f>
        <v>4734.7</v>
      </c>
      <c r="BF8" s="1">
        <f>SUM(BB8:BE8)</f>
        <v>5223.8</v>
      </c>
    </row>
    <row r="9" spans="1:58" hidden="1">
      <c r="A9" s="1">
        <v>1972</v>
      </c>
      <c r="B9" s="1">
        <v>2241.9</v>
      </c>
      <c r="C9" s="1">
        <v>12096.4</v>
      </c>
      <c r="D9" s="1">
        <f t="shared" si="0"/>
        <v>719.7</v>
      </c>
      <c r="E9" s="1">
        <f t="shared" si="0"/>
        <v>7901.9</v>
      </c>
      <c r="F9" s="1">
        <v>169.6</v>
      </c>
      <c r="G9" s="1">
        <f t="shared" ref="G9:G46" si="1">SUM(B9:F9)</f>
        <v>23129.5</v>
      </c>
      <c r="H9" s="1">
        <v>0</v>
      </c>
      <c r="I9" s="1">
        <v>0</v>
      </c>
      <c r="J9" s="1">
        <v>0</v>
      </c>
      <c r="K9" s="1">
        <v>0</v>
      </c>
      <c r="L9" s="1">
        <f t="shared" ref="L9:L39" si="2">SUM(H9:K9)</f>
        <v>0</v>
      </c>
      <c r="M9" s="1">
        <v>0</v>
      </c>
      <c r="N9" s="1">
        <v>0</v>
      </c>
      <c r="O9" s="1">
        <v>0</v>
      </c>
      <c r="P9" s="1">
        <v>0</v>
      </c>
      <c r="Q9" s="1">
        <f t="shared" ref="Q9:Q39" si="3">SUM(M9:P9)</f>
        <v>0</v>
      </c>
      <c r="R9" s="1">
        <v>0</v>
      </c>
      <c r="S9" s="1">
        <v>0</v>
      </c>
      <c r="T9" s="1">
        <v>0</v>
      </c>
      <c r="U9" s="1">
        <f>U10</f>
        <v>492.3</v>
      </c>
      <c r="V9" s="1">
        <f t="shared" ref="V9:V39" si="4">SUM(R9:U9)</f>
        <v>492.3</v>
      </c>
      <c r="W9" s="1">
        <v>0</v>
      </c>
      <c r="X9" s="1">
        <v>0</v>
      </c>
      <c r="Y9" s="1">
        <v>0</v>
      </c>
      <c r="Z9" s="1">
        <f>Z10</f>
        <v>39</v>
      </c>
      <c r="AA9" s="1">
        <f t="shared" ref="AA9:AA39" si="5">SUM(W9:Z9)</f>
        <v>39</v>
      </c>
      <c r="AB9" s="1">
        <v>0</v>
      </c>
      <c r="AC9" s="1">
        <v>0</v>
      </c>
      <c r="AD9" s="1">
        <v>0</v>
      </c>
      <c r="AE9" s="1">
        <v>0</v>
      </c>
      <c r="AF9" s="1">
        <f t="shared" ref="AF9:AF39" si="6">SUM(AB9:AE9)</f>
        <v>0</v>
      </c>
      <c r="AG9" s="1">
        <v>0</v>
      </c>
      <c r="AH9" s="1">
        <v>10.5</v>
      </c>
      <c r="AI9" s="1">
        <v>0</v>
      </c>
      <c r="AJ9" s="1">
        <v>0</v>
      </c>
      <c r="AK9" s="1">
        <f t="shared" ref="AK9:AK39" si="7">SUM(AG9:AJ9)</f>
        <v>10.5</v>
      </c>
      <c r="AL9" s="1">
        <v>0</v>
      </c>
      <c r="AM9" s="1">
        <v>103.9</v>
      </c>
      <c r="AN9" s="1">
        <v>0</v>
      </c>
      <c r="AO9" s="1">
        <v>0</v>
      </c>
      <c r="AP9" s="1">
        <f t="shared" ref="AP9:AP39" si="8">SUM(AL9:AO9)</f>
        <v>103.9</v>
      </c>
      <c r="AQ9" s="1">
        <v>28.5</v>
      </c>
      <c r="AR9" s="1">
        <v>922.8</v>
      </c>
      <c r="AS9" s="1">
        <v>388.4</v>
      </c>
      <c r="AT9" s="1">
        <v>0</v>
      </c>
      <c r="AU9" s="1">
        <f t="shared" ref="AU9:AU39" si="9">SUM(AQ9:AT9)</f>
        <v>1339.6999999999998</v>
      </c>
      <c r="AV9" s="1">
        <v>1967</v>
      </c>
      <c r="AW9" s="1">
        <v>10850.5</v>
      </c>
      <c r="AX9" s="1">
        <v>331.2</v>
      </c>
      <c r="AY9" s="1">
        <v>2635.9</v>
      </c>
      <c r="AZ9" s="1">
        <f t="shared" ref="AZ9:AZ44" si="10">F9</f>
        <v>169.6</v>
      </c>
      <c r="BA9" s="1">
        <f t="shared" ref="BA9:BA44" si="11">SUM(AV9:AZ9)</f>
        <v>15954.2</v>
      </c>
      <c r="BB9" s="1">
        <v>246.4</v>
      </c>
      <c r="BC9" s="1">
        <v>208.7</v>
      </c>
      <c r="BD9" s="1">
        <v>0</v>
      </c>
      <c r="BE9" s="1">
        <f>BE10</f>
        <v>4734.7</v>
      </c>
      <c r="BF9" s="1">
        <f t="shared" ref="BF9:BF39" si="12">SUM(BB9:BE9)</f>
        <v>5189.8</v>
      </c>
    </row>
    <row r="10" spans="1:58" hidden="1">
      <c r="A10" s="1">
        <v>1973</v>
      </c>
      <c r="B10" s="1">
        <v>5258.9</v>
      </c>
      <c r="C10" s="1">
        <v>15527.7</v>
      </c>
      <c r="D10" s="1">
        <f t="shared" si="0"/>
        <v>719.7</v>
      </c>
      <c r="E10" s="1">
        <f t="shared" si="0"/>
        <v>7901.9</v>
      </c>
      <c r="F10" s="1">
        <v>252</v>
      </c>
      <c r="G10" s="1">
        <f t="shared" si="1"/>
        <v>29660.199999999997</v>
      </c>
      <c r="H10" s="1">
        <v>0</v>
      </c>
      <c r="I10" s="1">
        <v>0</v>
      </c>
      <c r="J10" s="1">
        <v>0</v>
      </c>
      <c r="K10" s="1">
        <v>0</v>
      </c>
      <c r="L10" s="1">
        <f t="shared" si="2"/>
        <v>0</v>
      </c>
      <c r="M10" s="1">
        <v>0</v>
      </c>
      <c r="N10" s="1">
        <v>0</v>
      </c>
      <c r="O10" s="1">
        <v>0</v>
      </c>
      <c r="P10" s="1">
        <v>0</v>
      </c>
      <c r="Q10" s="1">
        <f t="shared" si="3"/>
        <v>0</v>
      </c>
      <c r="R10" s="1">
        <v>0</v>
      </c>
      <c r="S10" s="1">
        <v>0</v>
      </c>
      <c r="T10" s="1">
        <v>0</v>
      </c>
      <c r="U10" s="1">
        <f>U11</f>
        <v>492.3</v>
      </c>
      <c r="V10" s="1">
        <f t="shared" si="4"/>
        <v>492.3</v>
      </c>
      <c r="W10" s="1">
        <v>0</v>
      </c>
      <c r="X10" s="1">
        <v>0</v>
      </c>
      <c r="Y10" s="1">
        <v>0</v>
      </c>
      <c r="Z10" s="1">
        <f>Z11</f>
        <v>39</v>
      </c>
      <c r="AA10" s="1">
        <f t="shared" si="5"/>
        <v>39</v>
      </c>
      <c r="AB10" s="1">
        <v>0</v>
      </c>
      <c r="AC10" s="1">
        <v>0</v>
      </c>
      <c r="AD10" s="1">
        <v>0</v>
      </c>
      <c r="AE10" s="1">
        <v>0</v>
      </c>
      <c r="AF10" s="1">
        <f t="shared" si="6"/>
        <v>0</v>
      </c>
      <c r="AG10" s="1">
        <v>0</v>
      </c>
      <c r="AH10" s="1">
        <v>10</v>
      </c>
      <c r="AI10" s="1">
        <v>0</v>
      </c>
      <c r="AJ10" s="1">
        <v>0</v>
      </c>
      <c r="AK10" s="1">
        <f t="shared" si="7"/>
        <v>10</v>
      </c>
      <c r="AL10" s="1">
        <v>0</v>
      </c>
      <c r="AM10" s="1">
        <v>140.1</v>
      </c>
      <c r="AN10" s="1">
        <v>0</v>
      </c>
      <c r="AO10" s="1">
        <v>0</v>
      </c>
      <c r="AP10" s="1">
        <f t="shared" si="8"/>
        <v>140.1</v>
      </c>
      <c r="AQ10" s="1">
        <v>41</v>
      </c>
      <c r="AR10" s="1">
        <v>1241.5999999999999</v>
      </c>
      <c r="AS10" s="1">
        <v>388.4</v>
      </c>
      <c r="AT10" s="1">
        <v>0</v>
      </c>
      <c r="AU10" s="1">
        <f t="shared" si="9"/>
        <v>1671</v>
      </c>
      <c r="AV10" s="1">
        <v>5012.5</v>
      </c>
      <c r="AW10" s="1">
        <v>13870.9</v>
      </c>
      <c r="AX10" s="1">
        <v>331.2</v>
      </c>
      <c r="AY10" s="1">
        <v>2635.9</v>
      </c>
      <c r="AZ10" s="1">
        <f t="shared" si="10"/>
        <v>252</v>
      </c>
      <c r="BA10" s="1">
        <f t="shared" si="11"/>
        <v>22102.500000000004</v>
      </c>
      <c r="BB10" s="1">
        <v>205.4</v>
      </c>
      <c r="BC10" s="1">
        <v>265.10000000000002</v>
      </c>
      <c r="BD10" s="1">
        <v>0</v>
      </c>
      <c r="BE10" s="1">
        <f>BE11</f>
        <v>4734.7</v>
      </c>
      <c r="BF10" s="1">
        <f t="shared" si="12"/>
        <v>5205.2</v>
      </c>
    </row>
    <row r="11" spans="1:58" hidden="1">
      <c r="A11" s="1">
        <v>1974</v>
      </c>
      <c r="B11" s="1">
        <v>12527.7</v>
      </c>
      <c r="C11" s="1">
        <v>27147.1</v>
      </c>
      <c r="D11" s="1">
        <f t="shared" si="0"/>
        <v>719.7</v>
      </c>
      <c r="E11" s="1">
        <f t="shared" si="0"/>
        <v>7901.9</v>
      </c>
      <c r="F11" s="1">
        <v>671.4</v>
      </c>
      <c r="G11" s="1">
        <f t="shared" si="1"/>
        <v>48967.8</v>
      </c>
      <c r="H11" s="1">
        <v>0</v>
      </c>
      <c r="I11" s="1">
        <v>0</v>
      </c>
      <c r="J11" s="1">
        <v>0</v>
      </c>
      <c r="K11" s="1">
        <v>0</v>
      </c>
      <c r="L11" s="1">
        <f t="shared" si="2"/>
        <v>0</v>
      </c>
      <c r="M11" s="1">
        <v>0</v>
      </c>
      <c r="N11" s="1">
        <v>0</v>
      </c>
      <c r="O11" s="1">
        <v>0</v>
      </c>
      <c r="P11" s="1">
        <v>0</v>
      </c>
      <c r="Q11" s="1">
        <f t="shared" si="3"/>
        <v>0</v>
      </c>
      <c r="R11" s="1">
        <v>0</v>
      </c>
      <c r="S11" s="1">
        <v>0</v>
      </c>
      <c r="T11" s="1">
        <v>0</v>
      </c>
      <c r="U11" s="1">
        <f>U12</f>
        <v>492.3</v>
      </c>
      <c r="V11" s="1">
        <f t="shared" si="4"/>
        <v>492.3</v>
      </c>
      <c r="W11" s="1">
        <v>0</v>
      </c>
      <c r="X11" s="1">
        <v>0</v>
      </c>
      <c r="Y11" s="1">
        <v>0</v>
      </c>
      <c r="Z11" s="1">
        <f>Z12</f>
        <v>39</v>
      </c>
      <c r="AA11" s="1">
        <f t="shared" si="5"/>
        <v>39</v>
      </c>
      <c r="AB11" s="1">
        <v>0</v>
      </c>
      <c r="AC11" s="1">
        <v>0</v>
      </c>
      <c r="AD11" s="1">
        <v>0</v>
      </c>
      <c r="AE11" s="1">
        <v>0</v>
      </c>
      <c r="AF11" s="1">
        <f t="shared" si="6"/>
        <v>0</v>
      </c>
      <c r="AG11" s="1">
        <v>0</v>
      </c>
      <c r="AH11" s="1">
        <v>32.700000000000003</v>
      </c>
      <c r="AI11" s="1">
        <v>0</v>
      </c>
      <c r="AJ11" s="1">
        <v>0</v>
      </c>
      <c r="AK11" s="1">
        <f t="shared" si="7"/>
        <v>32.700000000000003</v>
      </c>
      <c r="AL11" s="1">
        <v>0</v>
      </c>
      <c r="AM11" s="1">
        <v>246.1</v>
      </c>
      <c r="AN11" s="1">
        <v>0</v>
      </c>
      <c r="AO11" s="1">
        <v>0</v>
      </c>
      <c r="AP11" s="1">
        <f t="shared" si="8"/>
        <v>246.1</v>
      </c>
      <c r="AQ11" s="1">
        <v>63.1</v>
      </c>
      <c r="AR11" s="1">
        <v>2376.1999999999998</v>
      </c>
      <c r="AS11" s="1">
        <v>388.4</v>
      </c>
      <c r="AT11" s="1">
        <v>0</v>
      </c>
      <c r="AU11" s="1">
        <f t="shared" si="9"/>
        <v>2827.7</v>
      </c>
      <c r="AV11" s="1">
        <v>12043.5</v>
      </c>
      <c r="AW11" s="1">
        <v>23920.7</v>
      </c>
      <c r="AX11" s="1">
        <v>331.2</v>
      </c>
      <c r="AY11" s="1">
        <v>2635.9</v>
      </c>
      <c r="AZ11" s="1">
        <f t="shared" si="10"/>
        <v>671.4</v>
      </c>
      <c r="BA11" s="1">
        <f t="shared" si="11"/>
        <v>39602.699999999997</v>
      </c>
      <c r="BB11" s="1">
        <v>421</v>
      </c>
      <c r="BC11" s="1">
        <v>571.4</v>
      </c>
      <c r="BD11" s="1">
        <v>0</v>
      </c>
      <c r="BE11" s="1">
        <f>BE12</f>
        <v>4734.7</v>
      </c>
      <c r="BF11" s="1">
        <f t="shared" si="12"/>
        <v>5727.0999999999995</v>
      </c>
    </row>
    <row r="12" spans="1:58" hidden="1">
      <c r="A12" s="1">
        <v>1975</v>
      </c>
      <c r="B12" s="1">
        <v>24998.799999999999</v>
      </c>
      <c r="C12" s="1">
        <v>31219.4</v>
      </c>
      <c r="D12" s="1">
        <f t="shared" si="0"/>
        <v>719.7</v>
      </c>
      <c r="E12" s="1">
        <f t="shared" si="0"/>
        <v>7901.9</v>
      </c>
      <c r="F12" s="1">
        <v>471.8</v>
      </c>
      <c r="G12" s="1">
        <f t="shared" si="1"/>
        <v>65311.6</v>
      </c>
      <c r="H12" s="1">
        <v>0</v>
      </c>
      <c r="I12" s="1">
        <v>0</v>
      </c>
      <c r="J12" s="1">
        <v>0</v>
      </c>
      <c r="K12" s="1">
        <v>0</v>
      </c>
      <c r="L12" s="1">
        <f t="shared" si="2"/>
        <v>0</v>
      </c>
      <c r="M12" s="1">
        <v>0</v>
      </c>
      <c r="N12" s="1">
        <v>0</v>
      </c>
      <c r="O12" s="1">
        <v>0</v>
      </c>
      <c r="P12" s="1">
        <v>0</v>
      </c>
      <c r="Q12" s="1">
        <f t="shared" si="3"/>
        <v>0</v>
      </c>
      <c r="R12" s="1">
        <v>0</v>
      </c>
      <c r="S12" s="1">
        <v>0</v>
      </c>
      <c r="T12" s="1">
        <v>0</v>
      </c>
      <c r="U12" s="1">
        <f>U13</f>
        <v>492.3</v>
      </c>
      <c r="V12" s="1">
        <f t="shared" si="4"/>
        <v>492.3</v>
      </c>
      <c r="W12" s="1">
        <v>0</v>
      </c>
      <c r="X12" s="1">
        <v>0</v>
      </c>
      <c r="Y12" s="1">
        <v>0</v>
      </c>
      <c r="Z12" s="1">
        <f>Z13</f>
        <v>39</v>
      </c>
      <c r="AA12" s="1">
        <f t="shared" si="5"/>
        <v>39</v>
      </c>
      <c r="AB12" s="1">
        <v>0</v>
      </c>
      <c r="AC12" s="1">
        <v>0</v>
      </c>
      <c r="AD12" s="1">
        <v>0</v>
      </c>
      <c r="AE12" s="1">
        <v>0</v>
      </c>
      <c r="AF12" s="1">
        <f t="shared" si="6"/>
        <v>0</v>
      </c>
      <c r="AG12" s="1">
        <v>0</v>
      </c>
      <c r="AH12" s="1">
        <v>34.5</v>
      </c>
      <c r="AI12" s="1">
        <v>0</v>
      </c>
      <c r="AJ12" s="1">
        <v>0</v>
      </c>
      <c r="AK12" s="1">
        <f t="shared" si="7"/>
        <v>34.5</v>
      </c>
      <c r="AL12" s="1">
        <v>0</v>
      </c>
      <c r="AM12" s="1">
        <v>294.39999999999998</v>
      </c>
      <c r="AN12" s="1">
        <v>0</v>
      </c>
      <c r="AO12" s="1">
        <v>0</v>
      </c>
      <c r="AP12" s="1">
        <f t="shared" si="8"/>
        <v>294.39999999999998</v>
      </c>
      <c r="AQ12" s="1">
        <v>18.3</v>
      </c>
      <c r="AR12" s="1">
        <v>2847.2</v>
      </c>
      <c r="AS12" s="1">
        <v>388.4</v>
      </c>
      <c r="AT12" s="1">
        <v>0</v>
      </c>
      <c r="AU12" s="1">
        <f t="shared" si="9"/>
        <v>3253.9</v>
      </c>
      <c r="AV12" s="1">
        <v>24242.1</v>
      </c>
      <c r="AW12" s="1">
        <v>27465.3</v>
      </c>
      <c r="AX12" s="1">
        <v>331.2</v>
      </c>
      <c r="AY12" s="1">
        <v>2635.9</v>
      </c>
      <c r="AZ12" s="1">
        <f t="shared" si="10"/>
        <v>471.8</v>
      </c>
      <c r="BA12" s="1">
        <f t="shared" si="11"/>
        <v>55146.299999999996</v>
      </c>
      <c r="BB12" s="1">
        <v>738.4</v>
      </c>
      <c r="BC12" s="1">
        <v>578</v>
      </c>
      <c r="BD12" s="1">
        <v>0</v>
      </c>
      <c r="BE12" s="1">
        <f>BE13</f>
        <v>4734.7</v>
      </c>
      <c r="BF12" s="1">
        <f t="shared" si="12"/>
        <v>6051.1</v>
      </c>
    </row>
    <row r="13" spans="1:58" hidden="1">
      <c r="A13" s="1">
        <v>1976</v>
      </c>
      <c r="B13" s="1">
        <v>40237.199999999997</v>
      </c>
      <c r="C13" s="1">
        <v>32936.9</v>
      </c>
      <c r="D13" s="1">
        <v>719.7</v>
      </c>
      <c r="E13" s="1">
        <v>7901.9</v>
      </c>
      <c r="F13" s="1">
        <v>782.3</v>
      </c>
      <c r="G13" s="1">
        <f t="shared" si="1"/>
        <v>82578</v>
      </c>
      <c r="H13" s="1">
        <v>0</v>
      </c>
      <c r="I13" s="1">
        <v>0</v>
      </c>
      <c r="J13" s="1">
        <v>0</v>
      </c>
      <c r="K13" s="1">
        <v>0</v>
      </c>
      <c r="L13" s="1">
        <f t="shared" si="2"/>
        <v>0</v>
      </c>
      <c r="M13" s="1">
        <v>0</v>
      </c>
      <c r="N13" s="1">
        <v>0</v>
      </c>
      <c r="O13" s="1">
        <v>0</v>
      </c>
      <c r="P13" s="1">
        <v>0</v>
      </c>
      <c r="Q13" s="1">
        <f t="shared" si="3"/>
        <v>0</v>
      </c>
      <c r="R13" s="1">
        <v>0</v>
      </c>
      <c r="S13" s="1">
        <v>0</v>
      </c>
      <c r="T13" s="1">
        <v>0</v>
      </c>
      <c r="U13" s="1">
        <v>492.3</v>
      </c>
      <c r="V13" s="1">
        <f t="shared" si="4"/>
        <v>492.3</v>
      </c>
      <c r="W13" s="1">
        <v>0</v>
      </c>
      <c r="X13" s="1">
        <v>0</v>
      </c>
      <c r="Y13" s="1">
        <v>0</v>
      </c>
      <c r="Z13" s="1">
        <v>39</v>
      </c>
      <c r="AA13" s="1">
        <f t="shared" si="5"/>
        <v>39</v>
      </c>
      <c r="AB13" s="1">
        <v>0</v>
      </c>
      <c r="AC13" s="1">
        <v>0</v>
      </c>
      <c r="AD13" s="1">
        <v>0</v>
      </c>
      <c r="AE13" s="1">
        <v>0</v>
      </c>
      <c r="AF13" s="1">
        <f t="shared" si="6"/>
        <v>0</v>
      </c>
      <c r="AG13" s="1">
        <v>0</v>
      </c>
      <c r="AH13" s="1">
        <v>37.6</v>
      </c>
      <c r="AI13" s="1">
        <v>0</v>
      </c>
      <c r="AJ13" s="1">
        <v>0</v>
      </c>
      <c r="AK13" s="1">
        <f t="shared" si="7"/>
        <v>37.6</v>
      </c>
      <c r="AL13" s="1">
        <v>0</v>
      </c>
      <c r="AM13" s="1">
        <v>324.10000000000002</v>
      </c>
      <c r="AN13" s="1">
        <v>0</v>
      </c>
      <c r="AO13" s="1">
        <v>0</v>
      </c>
      <c r="AP13" s="1">
        <f t="shared" si="8"/>
        <v>324.10000000000002</v>
      </c>
      <c r="AQ13" s="1">
        <v>23.1</v>
      </c>
      <c r="AR13" s="1">
        <v>3087.3</v>
      </c>
      <c r="AS13" s="1">
        <v>388.3</v>
      </c>
      <c r="AT13" s="1">
        <v>0</v>
      </c>
      <c r="AU13" s="1">
        <f t="shared" si="9"/>
        <v>3498.7000000000003</v>
      </c>
      <c r="AV13" s="1">
        <v>36336.6</v>
      </c>
      <c r="AW13" s="1">
        <v>28869.8</v>
      </c>
      <c r="AX13" s="1">
        <v>331.3</v>
      </c>
      <c r="AY13" s="1">
        <v>2635.9</v>
      </c>
      <c r="AZ13" s="1">
        <f t="shared" si="10"/>
        <v>782.3</v>
      </c>
      <c r="BA13" s="1">
        <f t="shared" si="11"/>
        <v>68955.899999999994</v>
      </c>
      <c r="BB13" s="1">
        <v>3877.4</v>
      </c>
      <c r="BC13" s="1">
        <v>618.1</v>
      </c>
      <c r="BD13" s="1">
        <v>0</v>
      </c>
      <c r="BE13" s="1">
        <v>4734.7</v>
      </c>
      <c r="BF13" s="1">
        <f t="shared" si="12"/>
        <v>9230.2000000000007</v>
      </c>
    </row>
    <row r="14" spans="1:58" hidden="1">
      <c r="A14" s="1">
        <v>1977</v>
      </c>
      <c r="B14" s="1">
        <v>41072.5</v>
      </c>
      <c r="C14" s="1">
        <v>39517.300000000003</v>
      </c>
      <c r="D14" s="1">
        <v>822.5</v>
      </c>
      <c r="E14" s="1">
        <v>8206.2999999999993</v>
      </c>
      <c r="F14" s="1">
        <v>0</v>
      </c>
      <c r="G14" s="1">
        <f t="shared" si="1"/>
        <v>89618.6</v>
      </c>
      <c r="H14" s="1">
        <v>0</v>
      </c>
      <c r="I14" s="1">
        <v>0</v>
      </c>
      <c r="J14" s="1">
        <v>0</v>
      </c>
      <c r="K14" s="1">
        <v>0</v>
      </c>
      <c r="L14" s="1">
        <f t="shared" si="2"/>
        <v>0</v>
      </c>
      <c r="M14" s="1">
        <v>0</v>
      </c>
      <c r="N14" s="1">
        <v>0</v>
      </c>
      <c r="O14" s="1">
        <v>0</v>
      </c>
      <c r="P14" s="1">
        <v>0</v>
      </c>
      <c r="Q14" s="1">
        <f t="shared" si="3"/>
        <v>0</v>
      </c>
      <c r="R14" s="1">
        <v>0</v>
      </c>
      <c r="S14" s="1">
        <v>0</v>
      </c>
      <c r="T14" s="1">
        <v>0</v>
      </c>
      <c r="U14" s="1">
        <v>796.4</v>
      </c>
      <c r="V14" s="1">
        <f t="shared" si="4"/>
        <v>796.4</v>
      </c>
      <c r="W14" s="1">
        <v>0</v>
      </c>
      <c r="X14" s="1">
        <v>0</v>
      </c>
      <c r="Y14" s="1">
        <v>0</v>
      </c>
      <c r="Z14" s="1">
        <v>25.8</v>
      </c>
      <c r="AA14" s="1">
        <f t="shared" si="5"/>
        <v>25.8</v>
      </c>
      <c r="AB14" s="1">
        <v>0</v>
      </c>
      <c r="AC14" s="1">
        <v>0</v>
      </c>
      <c r="AD14" s="1">
        <v>0</v>
      </c>
      <c r="AE14" s="1">
        <v>0</v>
      </c>
      <c r="AF14" s="1">
        <f t="shared" si="6"/>
        <v>0</v>
      </c>
      <c r="AG14" s="1">
        <v>0</v>
      </c>
      <c r="AH14" s="1">
        <v>44.4</v>
      </c>
      <c r="AI14" s="1">
        <v>0</v>
      </c>
      <c r="AJ14" s="1">
        <v>0</v>
      </c>
      <c r="AK14" s="1">
        <f t="shared" si="7"/>
        <v>44.4</v>
      </c>
      <c r="AL14" s="1">
        <v>0</v>
      </c>
      <c r="AM14" s="1">
        <v>373.9</v>
      </c>
      <c r="AN14" s="1">
        <v>0</v>
      </c>
      <c r="AO14" s="1">
        <v>0</v>
      </c>
      <c r="AP14" s="1">
        <f t="shared" si="8"/>
        <v>373.9</v>
      </c>
      <c r="AQ14" s="1">
        <v>51.6</v>
      </c>
      <c r="AR14" s="1">
        <v>3733.6</v>
      </c>
      <c r="AS14" s="1">
        <v>531.70000000000005</v>
      </c>
      <c r="AT14" s="1">
        <v>0</v>
      </c>
      <c r="AU14" s="1">
        <f t="shared" si="9"/>
        <v>4316.8999999999996</v>
      </c>
      <c r="AV14" s="1">
        <v>38181</v>
      </c>
      <c r="AW14" s="1">
        <v>34471</v>
      </c>
      <c r="AX14" s="1">
        <v>290.8</v>
      </c>
      <c r="AY14" s="1">
        <v>2036.8</v>
      </c>
      <c r="AZ14" s="1">
        <f t="shared" si="10"/>
        <v>0</v>
      </c>
      <c r="BA14" s="1">
        <f t="shared" si="11"/>
        <v>74979.600000000006</v>
      </c>
      <c r="BB14" s="1">
        <v>2839.9</v>
      </c>
      <c r="BC14" s="1">
        <v>894.4</v>
      </c>
      <c r="BD14" s="1">
        <v>0</v>
      </c>
      <c r="BE14" s="1">
        <v>5347.3</v>
      </c>
      <c r="BF14" s="1">
        <f t="shared" si="12"/>
        <v>9081.6</v>
      </c>
    </row>
    <row r="15" spans="1:58" hidden="1">
      <c r="A15" s="1">
        <v>1978</v>
      </c>
      <c r="B15" s="1">
        <v>50112.800000000003</v>
      </c>
      <c r="C15" s="1">
        <v>46544.3</v>
      </c>
      <c r="D15" s="1">
        <v>920.3</v>
      </c>
      <c r="E15" s="1">
        <v>9618.4</v>
      </c>
      <c r="F15" s="1">
        <v>0</v>
      </c>
      <c r="G15" s="1">
        <f t="shared" si="1"/>
        <v>107195.8</v>
      </c>
      <c r="H15" s="1">
        <v>0</v>
      </c>
      <c r="I15" s="1">
        <v>0</v>
      </c>
      <c r="J15" s="1">
        <v>0</v>
      </c>
      <c r="K15" s="1">
        <v>0</v>
      </c>
      <c r="L15" s="1">
        <f t="shared" si="2"/>
        <v>0</v>
      </c>
      <c r="M15" s="1">
        <v>0</v>
      </c>
      <c r="N15" s="1">
        <v>0</v>
      </c>
      <c r="O15" s="1">
        <v>0</v>
      </c>
      <c r="P15" s="1">
        <v>0</v>
      </c>
      <c r="Q15" s="1">
        <f t="shared" si="3"/>
        <v>0</v>
      </c>
      <c r="R15" s="1">
        <v>0</v>
      </c>
      <c r="S15" s="1">
        <v>0</v>
      </c>
      <c r="T15" s="1">
        <v>0</v>
      </c>
      <c r="U15" s="1">
        <v>581.1</v>
      </c>
      <c r="V15" s="1">
        <f t="shared" si="4"/>
        <v>581.1</v>
      </c>
      <c r="W15" s="1">
        <v>0</v>
      </c>
      <c r="X15" s="1">
        <v>0</v>
      </c>
      <c r="Y15" s="1">
        <v>0</v>
      </c>
      <c r="Z15" s="1">
        <v>85.3</v>
      </c>
      <c r="AA15" s="1">
        <f t="shared" si="5"/>
        <v>85.3</v>
      </c>
      <c r="AB15" s="1">
        <v>0</v>
      </c>
      <c r="AC15" s="1">
        <v>0</v>
      </c>
      <c r="AD15" s="1">
        <v>0</v>
      </c>
      <c r="AE15" s="1">
        <v>0</v>
      </c>
      <c r="AF15" s="1">
        <f t="shared" si="6"/>
        <v>0</v>
      </c>
      <c r="AG15" s="1">
        <v>92.6</v>
      </c>
      <c r="AH15" s="1">
        <v>46.1</v>
      </c>
      <c r="AI15" s="1">
        <v>0</v>
      </c>
      <c r="AJ15" s="1">
        <v>0</v>
      </c>
      <c r="AK15" s="1">
        <f t="shared" si="7"/>
        <v>138.69999999999999</v>
      </c>
      <c r="AL15" s="1">
        <v>0</v>
      </c>
      <c r="AM15" s="1">
        <v>423.9</v>
      </c>
      <c r="AN15" s="1">
        <v>0</v>
      </c>
      <c r="AO15" s="1">
        <v>0</v>
      </c>
      <c r="AP15" s="1">
        <f t="shared" si="8"/>
        <v>423.9</v>
      </c>
      <c r="AQ15" s="1">
        <v>163.5</v>
      </c>
      <c r="AR15" s="1">
        <v>4765.7</v>
      </c>
      <c r="AS15" s="1">
        <v>465.1</v>
      </c>
      <c r="AT15" s="1">
        <v>0</v>
      </c>
      <c r="AU15" s="1">
        <f t="shared" si="9"/>
        <v>5394.3</v>
      </c>
      <c r="AV15" s="1">
        <v>46727.3</v>
      </c>
      <c r="AW15" s="1">
        <v>40164.300000000003</v>
      </c>
      <c r="AX15" s="1">
        <v>455.3</v>
      </c>
      <c r="AY15" s="1">
        <v>3032.4</v>
      </c>
      <c r="AZ15" s="1">
        <f t="shared" si="10"/>
        <v>0</v>
      </c>
      <c r="BA15" s="1">
        <f t="shared" si="11"/>
        <v>90379.3</v>
      </c>
      <c r="BB15" s="1">
        <v>3129.4</v>
      </c>
      <c r="BC15" s="1">
        <v>1144.3</v>
      </c>
      <c r="BD15" s="1">
        <v>0</v>
      </c>
      <c r="BE15" s="1">
        <v>5919.6</v>
      </c>
      <c r="BF15" s="1">
        <f t="shared" si="12"/>
        <v>10193.299999999999</v>
      </c>
    </row>
    <row r="16" spans="1:58" hidden="1">
      <c r="A16" s="1">
        <v>1979</v>
      </c>
      <c r="B16" s="1">
        <v>62719</v>
      </c>
      <c r="C16" s="1">
        <v>48481.9</v>
      </c>
      <c r="D16" s="1">
        <v>1314.6</v>
      </c>
      <c r="E16" s="1">
        <v>10139.700000000001</v>
      </c>
      <c r="F16" s="1">
        <v>0</v>
      </c>
      <c r="G16" s="1">
        <f t="shared" si="1"/>
        <v>122655.2</v>
      </c>
      <c r="H16" s="1">
        <v>0</v>
      </c>
      <c r="I16" s="1">
        <v>0</v>
      </c>
      <c r="J16" s="1">
        <v>0</v>
      </c>
      <c r="K16" s="1">
        <v>0</v>
      </c>
      <c r="L16" s="1">
        <f t="shared" si="2"/>
        <v>0</v>
      </c>
      <c r="M16" s="1">
        <v>0</v>
      </c>
      <c r="N16" s="1">
        <v>0</v>
      </c>
      <c r="O16" s="1">
        <v>0</v>
      </c>
      <c r="P16" s="1">
        <v>0</v>
      </c>
      <c r="Q16" s="1">
        <f t="shared" si="3"/>
        <v>0</v>
      </c>
      <c r="R16" s="1">
        <v>0</v>
      </c>
      <c r="S16" s="1">
        <v>0</v>
      </c>
      <c r="T16" s="1">
        <v>0</v>
      </c>
      <c r="U16" s="1">
        <v>819.5</v>
      </c>
      <c r="V16" s="1">
        <f t="shared" si="4"/>
        <v>819.5</v>
      </c>
      <c r="W16" s="1">
        <v>0</v>
      </c>
      <c r="X16" s="1">
        <v>0</v>
      </c>
      <c r="Y16" s="1">
        <v>0</v>
      </c>
      <c r="Z16" s="1">
        <v>100.8</v>
      </c>
      <c r="AA16" s="1">
        <f t="shared" si="5"/>
        <v>100.8</v>
      </c>
      <c r="AB16" s="1">
        <v>0</v>
      </c>
      <c r="AC16" s="1">
        <v>0</v>
      </c>
      <c r="AD16" s="1">
        <v>0</v>
      </c>
      <c r="AE16" s="1">
        <v>0</v>
      </c>
      <c r="AF16" s="1">
        <f t="shared" si="6"/>
        <v>0</v>
      </c>
      <c r="AG16" s="1">
        <v>0</v>
      </c>
      <c r="AH16" s="1">
        <v>41.4</v>
      </c>
      <c r="AI16" s="1">
        <v>0</v>
      </c>
      <c r="AJ16" s="1">
        <v>0</v>
      </c>
      <c r="AK16" s="1">
        <f t="shared" si="7"/>
        <v>41.4</v>
      </c>
      <c r="AL16" s="1">
        <v>0</v>
      </c>
      <c r="AM16" s="1">
        <v>424.6</v>
      </c>
      <c r="AN16" s="1">
        <v>0</v>
      </c>
      <c r="AO16" s="1">
        <v>0</v>
      </c>
      <c r="AP16" s="1">
        <f t="shared" si="8"/>
        <v>424.6</v>
      </c>
      <c r="AQ16" s="1">
        <v>250</v>
      </c>
      <c r="AR16" s="1">
        <v>4687.3</v>
      </c>
      <c r="AS16" s="1">
        <v>592.20000000000005</v>
      </c>
      <c r="AT16" s="1">
        <v>0</v>
      </c>
      <c r="AU16" s="1">
        <f t="shared" si="9"/>
        <v>5529.5</v>
      </c>
      <c r="AV16" s="1">
        <v>58532.2</v>
      </c>
      <c r="AW16" s="1">
        <v>42204.5</v>
      </c>
      <c r="AX16" s="1">
        <v>722.4</v>
      </c>
      <c r="AY16" s="1">
        <v>2184.1999999999998</v>
      </c>
      <c r="AZ16" s="1">
        <f t="shared" si="10"/>
        <v>0</v>
      </c>
      <c r="BA16" s="1">
        <f t="shared" si="11"/>
        <v>103643.29999999999</v>
      </c>
      <c r="BB16" s="1">
        <v>3936.9</v>
      </c>
      <c r="BC16" s="1">
        <v>1124.2</v>
      </c>
      <c r="BD16" s="1">
        <v>0</v>
      </c>
      <c r="BE16" s="1">
        <v>7035.2</v>
      </c>
      <c r="BF16" s="1">
        <f t="shared" si="12"/>
        <v>12096.3</v>
      </c>
    </row>
    <row r="17" spans="1:58" hidden="1">
      <c r="A17" s="1">
        <v>1980</v>
      </c>
      <c r="B17" s="1">
        <v>108559.2</v>
      </c>
      <c r="C17" s="1">
        <v>52740.1</v>
      </c>
      <c r="D17" s="1">
        <v>1765.6</v>
      </c>
      <c r="E17" s="1">
        <v>7578.3</v>
      </c>
      <c r="F17" s="1">
        <v>13187</v>
      </c>
      <c r="G17" s="1">
        <f t="shared" si="1"/>
        <v>183830.19999999998</v>
      </c>
      <c r="H17" s="1">
        <v>0</v>
      </c>
      <c r="I17" s="1">
        <v>0</v>
      </c>
      <c r="J17" s="1">
        <v>0</v>
      </c>
      <c r="K17" s="1">
        <v>0</v>
      </c>
      <c r="L17" s="1">
        <f t="shared" si="2"/>
        <v>0</v>
      </c>
      <c r="M17" s="1">
        <v>0</v>
      </c>
      <c r="N17" s="1">
        <v>0</v>
      </c>
      <c r="O17" s="1">
        <v>0</v>
      </c>
      <c r="P17" s="1">
        <v>0</v>
      </c>
      <c r="Q17" s="1">
        <f t="shared" si="3"/>
        <v>0</v>
      </c>
      <c r="R17" s="1">
        <v>0</v>
      </c>
      <c r="S17" s="1">
        <v>0</v>
      </c>
      <c r="T17" s="1">
        <v>0</v>
      </c>
      <c r="U17" s="1">
        <v>788.2</v>
      </c>
      <c r="V17" s="1">
        <f t="shared" si="4"/>
        <v>788.2</v>
      </c>
      <c r="W17" s="1">
        <v>0</v>
      </c>
      <c r="X17" s="1">
        <v>0</v>
      </c>
      <c r="Y17" s="1">
        <v>0</v>
      </c>
      <c r="Z17" s="1">
        <v>172</v>
      </c>
      <c r="AA17" s="1">
        <f t="shared" si="5"/>
        <v>172</v>
      </c>
      <c r="AB17" s="1">
        <v>0</v>
      </c>
      <c r="AC17" s="1">
        <v>0</v>
      </c>
      <c r="AD17" s="1">
        <v>0</v>
      </c>
      <c r="AE17" s="1">
        <v>0</v>
      </c>
      <c r="AF17" s="1">
        <f t="shared" si="6"/>
        <v>0</v>
      </c>
      <c r="AG17" s="1">
        <v>0</v>
      </c>
      <c r="AI17" s="1">
        <v>0</v>
      </c>
      <c r="AJ17" s="1">
        <v>0</v>
      </c>
      <c r="AK17" s="1">
        <f t="shared" si="7"/>
        <v>0</v>
      </c>
      <c r="AL17" s="1">
        <v>0</v>
      </c>
      <c r="AN17" s="1">
        <v>0</v>
      </c>
      <c r="AO17" s="1">
        <v>0</v>
      </c>
      <c r="AP17" s="1">
        <f t="shared" si="8"/>
        <v>0</v>
      </c>
      <c r="AQ17" s="1">
        <v>175.9</v>
      </c>
      <c r="AS17" s="1">
        <v>855.6</v>
      </c>
      <c r="AT17" s="1">
        <v>0</v>
      </c>
      <c r="AU17" s="1">
        <f t="shared" si="9"/>
        <v>1031.5</v>
      </c>
      <c r="AV17" s="1">
        <v>104610.2</v>
      </c>
      <c r="AX17" s="1">
        <v>909.9</v>
      </c>
      <c r="AY17" s="1">
        <v>2154.9</v>
      </c>
      <c r="AZ17" s="1">
        <f t="shared" si="10"/>
        <v>13187</v>
      </c>
      <c r="BA17" s="1">
        <f t="shared" si="11"/>
        <v>120861.99999999999</v>
      </c>
      <c r="BB17" s="1">
        <v>3773.2</v>
      </c>
      <c r="BD17" s="1">
        <v>0</v>
      </c>
      <c r="BE17" s="1">
        <v>4463.2</v>
      </c>
      <c r="BF17" s="1">
        <f t="shared" si="12"/>
        <v>8236.4</v>
      </c>
    </row>
    <row r="18" spans="1:58" hidden="1">
      <c r="AH18" s="1">
        <v>51.5</v>
      </c>
      <c r="AM18" s="1">
        <v>472.4</v>
      </c>
      <c r="AR18" s="1">
        <v>5384.7</v>
      </c>
      <c r="AW18" s="1">
        <v>45606.400000000001</v>
      </c>
      <c r="BA18" s="1">
        <f t="shared" si="11"/>
        <v>45606.400000000001</v>
      </c>
      <c r="BC18" s="1">
        <v>1225.0999999999999</v>
      </c>
    </row>
    <row r="19" spans="1:58" ht="18.75" customHeight="1">
      <c r="A19" s="1">
        <v>1981</v>
      </c>
      <c r="B19" s="4">
        <v>95944.4</v>
      </c>
      <c r="C19" s="4">
        <v>50639</v>
      </c>
      <c r="D19" s="4">
        <v>1746.8</v>
      </c>
      <c r="E19" s="4">
        <v>618.4</v>
      </c>
      <c r="F19" s="4">
        <v>1991.2</v>
      </c>
      <c r="G19" s="4">
        <f t="shared" si="1"/>
        <v>150939.79999999999</v>
      </c>
      <c r="H19" s="4">
        <v>0</v>
      </c>
      <c r="I19" s="4">
        <v>0</v>
      </c>
      <c r="J19" s="4">
        <v>0</v>
      </c>
      <c r="K19" s="4">
        <v>0</v>
      </c>
      <c r="L19" s="4">
        <f t="shared" si="2"/>
        <v>0</v>
      </c>
      <c r="M19" s="4">
        <v>0</v>
      </c>
      <c r="N19" s="4">
        <v>0</v>
      </c>
      <c r="O19" s="4">
        <v>0</v>
      </c>
      <c r="P19" s="4">
        <v>0</v>
      </c>
      <c r="Q19" s="4">
        <f t="shared" si="3"/>
        <v>0</v>
      </c>
      <c r="R19" s="4">
        <v>0</v>
      </c>
      <c r="S19" s="4">
        <v>0</v>
      </c>
      <c r="T19" s="4">
        <v>0</v>
      </c>
      <c r="U19" s="4">
        <v>169.7</v>
      </c>
      <c r="V19" s="4">
        <f t="shared" si="4"/>
        <v>169.7</v>
      </c>
      <c r="W19" s="4">
        <v>0</v>
      </c>
      <c r="X19" s="4">
        <v>0</v>
      </c>
      <c r="Y19" s="4">
        <v>0</v>
      </c>
      <c r="Z19" s="4">
        <v>195.7</v>
      </c>
      <c r="AA19" s="4">
        <f t="shared" si="5"/>
        <v>195.7</v>
      </c>
      <c r="AB19" s="4">
        <v>0</v>
      </c>
      <c r="AC19" s="4">
        <v>0</v>
      </c>
      <c r="AD19" s="4">
        <v>0</v>
      </c>
      <c r="AE19" s="4">
        <v>0</v>
      </c>
      <c r="AF19" s="4">
        <f t="shared" si="6"/>
        <v>0</v>
      </c>
      <c r="AG19" s="4">
        <v>0</v>
      </c>
      <c r="AH19" s="4">
        <v>0</v>
      </c>
      <c r="AI19" s="4">
        <v>0</v>
      </c>
      <c r="AJ19" s="4">
        <v>0</v>
      </c>
      <c r="AK19" s="4">
        <f t="shared" si="7"/>
        <v>0</v>
      </c>
      <c r="AL19" s="4">
        <v>0</v>
      </c>
      <c r="AM19" s="4">
        <v>325.2</v>
      </c>
      <c r="AN19" s="4">
        <v>0</v>
      </c>
      <c r="AO19" s="4">
        <v>0</v>
      </c>
      <c r="AP19" s="4">
        <f t="shared" si="8"/>
        <v>325.2</v>
      </c>
      <c r="AQ19" s="4">
        <v>216.7</v>
      </c>
      <c r="AR19" s="4">
        <v>4502.7</v>
      </c>
      <c r="AS19" s="4">
        <v>837.2</v>
      </c>
      <c r="AT19" s="4">
        <v>0</v>
      </c>
      <c r="AU19" s="4">
        <f t="shared" si="9"/>
        <v>5556.5999999999995</v>
      </c>
      <c r="AV19" s="4">
        <v>105634.8</v>
      </c>
      <c r="AW19" s="4">
        <v>43282.8</v>
      </c>
      <c r="AX19" s="4">
        <v>909.6</v>
      </c>
      <c r="AY19" s="4">
        <v>253</v>
      </c>
      <c r="AZ19" s="4">
        <f t="shared" si="10"/>
        <v>1991.2</v>
      </c>
      <c r="BA19" s="4">
        <f t="shared" si="11"/>
        <v>152071.40000000002</v>
      </c>
      <c r="BB19" s="4">
        <v>3212.9</v>
      </c>
      <c r="BC19" s="4">
        <v>574.9</v>
      </c>
      <c r="BD19" s="4">
        <v>0</v>
      </c>
      <c r="BE19" s="4">
        <v>0</v>
      </c>
      <c r="BF19" s="4">
        <f t="shared" si="12"/>
        <v>3787.8</v>
      </c>
    </row>
    <row r="20" spans="1:58" ht="18.75" customHeight="1">
      <c r="A20" s="1">
        <v>1982</v>
      </c>
      <c r="B20" s="4">
        <v>103974.5</v>
      </c>
      <c r="C20" s="4">
        <v>70474.600000000006</v>
      </c>
      <c r="D20" s="4">
        <v>2467.3000000000002</v>
      </c>
      <c r="E20" s="4">
        <v>1306.8</v>
      </c>
      <c r="F20" s="4">
        <v>7066.7</v>
      </c>
      <c r="G20" s="4">
        <f t="shared" si="1"/>
        <v>185289.9</v>
      </c>
      <c r="H20" s="4">
        <v>0</v>
      </c>
      <c r="I20" s="4">
        <v>0</v>
      </c>
      <c r="J20" s="4">
        <v>0</v>
      </c>
      <c r="K20" s="4">
        <v>0</v>
      </c>
      <c r="L20" s="4">
        <f t="shared" si="2"/>
        <v>0</v>
      </c>
      <c r="M20" s="4">
        <v>0</v>
      </c>
      <c r="N20" s="4">
        <v>0</v>
      </c>
      <c r="O20" s="4">
        <v>0</v>
      </c>
      <c r="P20" s="4">
        <v>0</v>
      </c>
      <c r="Q20" s="4">
        <f t="shared" si="3"/>
        <v>0</v>
      </c>
      <c r="R20" s="4">
        <v>0</v>
      </c>
      <c r="S20" s="4">
        <v>0</v>
      </c>
      <c r="T20" s="4">
        <v>0</v>
      </c>
      <c r="U20" s="4">
        <v>238.9</v>
      </c>
      <c r="V20" s="4">
        <f t="shared" si="4"/>
        <v>238.9</v>
      </c>
      <c r="W20" s="4">
        <v>0</v>
      </c>
      <c r="X20" s="4">
        <v>0</v>
      </c>
      <c r="Y20" s="4">
        <v>0</v>
      </c>
      <c r="Z20" s="4">
        <v>172.7</v>
      </c>
      <c r="AA20" s="4">
        <f t="shared" si="5"/>
        <v>172.7</v>
      </c>
      <c r="AB20" s="4">
        <v>0</v>
      </c>
      <c r="AC20" s="4">
        <v>0</v>
      </c>
      <c r="AD20" s="4">
        <v>0</v>
      </c>
      <c r="AE20" s="4">
        <v>0</v>
      </c>
      <c r="AF20" s="4">
        <f t="shared" si="6"/>
        <v>0</v>
      </c>
      <c r="AG20" s="4">
        <v>0</v>
      </c>
      <c r="AH20" s="4">
        <v>6.9</v>
      </c>
      <c r="AI20" s="4">
        <v>0</v>
      </c>
      <c r="AJ20" s="4">
        <v>0</v>
      </c>
      <c r="AK20" s="4">
        <f t="shared" si="7"/>
        <v>6.9</v>
      </c>
      <c r="AL20" s="4">
        <v>0</v>
      </c>
      <c r="AM20" s="4">
        <v>509.7</v>
      </c>
      <c r="AN20" s="4">
        <v>0</v>
      </c>
      <c r="AO20" s="4">
        <v>0</v>
      </c>
      <c r="AP20" s="4">
        <f t="shared" si="8"/>
        <v>509.7</v>
      </c>
      <c r="AQ20" s="4">
        <v>144.1</v>
      </c>
      <c r="AR20" s="4">
        <v>6954.6</v>
      </c>
      <c r="AS20" s="4">
        <v>1107.0999999999999</v>
      </c>
      <c r="AT20" s="4">
        <v>0</v>
      </c>
      <c r="AU20" s="4">
        <f t="shared" si="9"/>
        <v>8205.8000000000011</v>
      </c>
      <c r="AV20" s="4">
        <v>107382.1</v>
      </c>
      <c r="AW20" s="4">
        <v>53383.199999999997</v>
      </c>
      <c r="AX20" s="4">
        <v>1360.2</v>
      </c>
      <c r="AY20" s="4">
        <v>895.2</v>
      </c>
      <c r="AZ20" s="4">
        <f t="shared" si="10"/>
        <v>7066.7</v>
      </c>
      <c r="BA20" s="4">
        <f t="shared" si="11"/>
        <v>170087.40000000002</v>
      </c>
      <c r="BB20" s="4">
        <v>3776.2</v>
      </c>
      <c r="BC20" s="4">
        <v>1090.0999999999999</v>
      </c>
      <c r="BD20" s="4">
        <v>0</v>
      </c>
      <c r="BE20" s="4">
        <v>0</v>
      </c>
      <c r="BF20" s="4">
        <f t="shared" si="12"/>
        <v>4866.2999999999993</v>
      </c>
    </row>
    <row r="21" spans="1:58" ht="18.75" customHeight="1">
      <c r="A21" s="1">
        <v>1983</v>
      </c>
      <c r="B21" s="4">
        <v>107439.6</v>
      </c>
      <c r="C21" s="4">
        <v>85328.8</v>
      </c>
      <c r="D21" s="4">
        <v>2682</v>
      </c>
      <c r="E21" s="4">
        <v>2259.9</v>
      </c>
      <c r="F21" s="4">
        <v>9796</v>
      </c>
      <c r="G21" s="4">
        <f t="shared" si="1"/>
        <v>207506.30000000002</v>
      </c>
      <c r="H21" s="4">
        <v>0</v>
      </c>
      <c r="I21" s="4">
        <v>0</v>
      </c>
      <c r="J21" s="4">
        <v>0</v>
      </c>
      <c r="K21" s="4">
        <v>0</v>
      </c>
      <c r="L21" s="4">
        <f t="shared" si="2"/>
        <v>0</v>
      </c>
      <c r="M21" s="4">
        <v>0</v>
      </c>
      <c r="N21" s="4">
        <v>0</v>
      </c>
      <c r="O21" s="4">
        <v>0</v>
      </c>
      <c r="P21" s="4">
        <v>0</v>
      </c>
      <c r="Q21" s="4">
        <f t="shared" si="3"/>
        <v>0</v>
      </c>
      <c r="R21" s="4">
        <v>0</v>
      </c>
      <c r="S21" s="4">
        <v>0</v>
      </c>
      <c r="T21" s="4">
        <v>0</v>
      </c>
      <c r="U21" s="4">
        <v>351.1</v>
      </c>
      <c r="V21" s="4">
        <f t="shared" si="4"/>
        <v>351.1</v>
      </c>
      <c r="W21" s="4">
        <v>0</v>
      </c>
      <c r="X21" s="4">
        <v>0</v>
      </c>
      <c r="Y21" s="4">
        <v>0</v>
      </c>
      <c r="Z21" s="4">
        <v>219.7</v>
      </c>
      <c r="AA21" s="4">
        <f t="shared" si="5"/>
        <v>219.7</v>
      </c>
      <c r="AB21" s="4">
        <v>0</v>
      </c>
      <c r="AC21" s="4">
        <v>0</v>
      </c>
      <c r="AD21" s="4">
        <v>0</v>
      </c>
      <c r="AE21" s="4">
        <v>0</v>
      </c>
      <c r="AF21" s="4">
        <f t="shared" si="6"/>
        <v>0</v>
      </c>
      <c r="AG21" s="4">
        <v>0</v>
      </c>
      <c r="AH21" s="4">
        <v>0</v>
      </c>
      <c r="AI21" s="4">
        <v>0</v>
      </c>
      <c r="AJ21" s="4">
        <v>0</v>
      </c>
      <c r="AK21" s="4">
        <f t="shared" si="7"/>
        <v>0</v>
      </c>
      <c r="AL21" s="4">
        <v>0</v>
      </c>
      <c r="AM21" s="4">
        <v>896.5</v>
      </c>
      <c r="AN21" s="4">
        <v>0</v>
      </c>
      <c r="AO21" s="4">
        <v>0</v>
      </c>
      <c r="AP21" s="4">
        <f t="shared" si="8"/>
        <v>896.5</v>
      </c>
      <c r="AQ21" s="4">
        <v>663.6</v>
      </c>
      <c r="AR21" s="4">
        <v>10296.5</v>
      </c>
      <c r="AS21" s="4">
        <v>1249.0999999999999</v>
      </c>
      <c r="AT21" s="4">
        <v>0</v>
      </c>
      <c r="AU21" s="4">
        <f t="shared" si="9"/>
        <v>12209.2</v>
      </c>
      <c r="AV21" s="4">
        <v>125415.3</v>
      </c>
      <c r="AW21" s="4">
        <v>70850.2</v>
      </c>
      <c r="AX21" s="4">
        <v>1432.9</v>
      </c>
      <c r="AY21" s="4">
        <v>1689.1</v>
      </c>
      <c r="AZ21" s="4">
        <f t="shared" si="10"/>
        <v>9796</v>
      </c>
      <c r="BA21" s="4">
        <f t="shared" si="11"/>
        <v>209183.5</v>
      </c>
      <c r="BB21" s="4">
        <v>3673.6</v>
      </c>
      <c r="BC21" s="4">
        <v>1400.8</v>
      </c>
      <c r="BD21" s="4">
        <v>0</v>
      </c>
      <c r="BE21" s="4">
        <v>0</v>
      </c>
      <c r="BF21" s="4">
        <f t="shared" si="12"/>
        <v>5074.3999999999996</v>
      </c>
    </row>
    <row r="22" spans="1:58" ht="18.75" customHeight="1">
      <c r="A22" s="1">
        <v>1984</v>
      </c>
      <c r="B22" s="4">
        <v>106113.5</v>
      </c>
      <c r="C22" s="4">
        <v>80149</v>
      </c>
      <c r="D22" s="4">
        <v>3411.7</v>
      </c>
      <c r="E22" s="4">
        <v>1056.0999999999999</v>
      </c>
      <c r="F22" s="4">
        <v>4640</v>
      </c>
      <c r="G22" s="4">
        <f t="shared" si="1"/>
        <v>195370.30000000002</v>
      </c>
      <c r="H22" s="4">
        <v>0</v>
      </c>
      <c r="I22" s="4">
        <v>0</v>
      </c>
      <c r="J22" s="4">
        <v>0</v>
      </c>
      <c r="K22" s="4">
        <v>0</v>
      </c>
      <c r="L22" s="4">
        <f t="shared" si="2"/>
        <v>0</v>
      </c>
      <c r="M22" s="4">
        <v>0</v>
      </c>
      <c r="N22" s="4">
        <v>0</v>
      </c>
      <c r="O22" s="4">
        <v>0</v>
      </c>
      <c r="P22" s="4">
        <v>0</v>
      </c>
      <c r="Q22" s="4">
        <f t="shared" si="3"/>
        <v>0</v>
      </c>
      <c r="R22" s="4">
        <v>0</v>
      </c>
      <c r="S22" s="4">
        <v>0</v>
      </c>
      <c r="T22" s="4">
        <v>0</v>
      </c>
      <c r="U22" s="4">
        <v>858.8</v>
      </c>
      <c r="V22" s="4">
        <f t="shared" si="4"/>
        <v>858.8</v>
      </c>
      <c r="W22" s="4">
        <v>0</v>
      </c>
      <c r="X22" s="4">
        <v>0</v>
      </c>
      <c r="Y22" s="4">
        <v>0</v>
      </c>
      <c r="Z22" s="4">
        <v>197.2</v>
      </c>
      <c r="AA22" s="4">
        <f t="shared" si="5"/>
        <v>197.2</v>
      </c>
      <c r="AB22" s="4">
        <v>0</v>
      </c>
      <c r="AC22" s="4">
        <v>0</v>
      </c>
      <c r="AD22" s="4">
        <v>0</v>
      </c>
      <c r="AE22" s="4">
        <v>0</v>
      </c>
      <c r="AF22" s="4">
        <f t="shared" si="6"/>
        <v>0</v>
      </c>
      <c r="AG22" s="4">
        <v>0</v>
      </c>
      <c r="AH22" s="4">
        <v>0</v>
      </c>
      <c r="AI22" s="4">
        <v>0</v>
      </c>
      <c r="AJ22" s="4">
        <v>0</v>
      </c>
      <c r="AK22" s="4">
        <f t="shared" si="7"/>
        <v>0</v>
      </c>
      <c r="AL22" s="4">
        <v>0</v>
      </c>
      <c r="AM22" s="4">
        <v>799.3</v>
      </c>
      <c r="AN22" s="4">
        <v>0</v>
      </c>
      <c r="AO22" s="4">
        <v>0</v>
      </c>
      <c r="AP22" s="4">
        <f t="shared" si="8"/>
        <v>799.3</v>
      </c>
      <c r="AQ22" s="4">
        <v>848.8</v>
      </c>
      <c r="AR22" s="4">
        <v>11290.6</v>
      </c>
      <c r="AS22" s="4">
        <v>1904.6</v>
      </c>
      <c r="AT22" s="4">
        <v>0</v>
      </c>
      <c r="AU22" s="4">
        <f t="shared" si="9"/>
        <v>14044</v>
      </c>
      <c r="AV22" s="4">
        <v>109635.4</v>
      </c>
      <c r="AW22" s="4">
        <v>68276.2</v>
      </c>
      <c r="AX22" s="4">
        <v>1507.1</v>
      </c>
      <c r="AY22" s="4">
        <v>0</v>
      </c>
      <c r="AZ22" s="4">
        <f t="shared" si="10"/>
        <v>4640</v>
      </c>
      <c r="BA22" s="4">
        <f t="shared" si="11"/>
        <v>184058.69999999998</v>
      </c>
      <c r="BB22" s="4">
        <v>3474.9</v>
      </c>
      <c r="BC22" s="4">
        <v>1055.0999999999999</v>
      </c>
      <c r="BD22" s="4">
        <v>0</v>
      </c>
      <c r="BE22" s="4">
        <v>0</v>
      </c>
      <c r="BF22" s="4">
        <f t="shared" si="12"/>
        <v>4530</v>
      </c>
    </row>
    <row r="23" spans="1:58" ht="18.75" customHeight="1">
      <c r="A23" s="1">
        <v>1985</v>
      </c>
      <c r="B23" s="4">
        <v>118933.5</v>
      </c>
      <c r="C23" s="4">
        <v>81120.600000000006</v>
      </c>
      <c r="D23" s="4">
        <v>3270.1</v>
      </c>
      <c r="E23" s="4">
        <v>894.6</v>
      </c>
      <c r="F23" s="4">
        <v>5904.3</v>
      </c>
      <c r="G23" s="4">
        <f t="shared" si="1"/>
        <v>210123.1</v>
      </c>
      <c r="H23" s="4">
        <v>0</v>
      </c>
      <c r="I23" s="4">
        <v>0</v>
      </c>
      <c r="J23" s="4">
        <v>0</v>
      </c>
      <c r="K23" s="4">
        <v>0</v>
      </c>
      <c r="L23" s="4">
        <f t="shared" si="2"/>
        <v>0</v>
      </c>
      <c r="M23" s="4">
        <v>0</v>
      </c>
      <c r="N23" s="4">
        <v>0</v>
      </c>
      <c r="O23" s="4">
        <v>0</v>
      </c>
      <c r="P23" s="4">
        <v>0</v>
      </c>
      <c r="Q23" s="4">
        <f t="shared" si="3"/>
        <v>0</v>
      </c>
      <c r="R23" s="4">
        <v>0</v>
      </c>
      <c r="S23" s="4">
        <v>0</v>
      </c>
      <c r="T23" s="4">
        <v>0</v>
      </c>
      <c r="U23" s="4">
        <v>648.70000000000005</v>
      </c>
      <c r="V23" s="4">
        <f t="shared" si="4"/>
        <v>648.70000000000005</v>
      </c>
      <c r="W23" s="4">
        <v>0</v>
      </c>
      <c r="X23" s="4">
        <v>0</v>
      </c>
      <c r="Y23" s="4">
        <v>0</v>
      </c>
      <c r="Z23" s="4">
        <v>245.9</v>
      </c>
      <c r="AA23" s="4">
        <f t="shared" si="5"/>
        <v>245.9</v>
      </c>
      <c r="AB23" s="4">
        <v>0</v>
      </c>
      <c r="AC23" s="4">
        <v>0</v>
      </c>
      <c r="AD23" s="4">
        <v>0</v>
      </c>
      <c r="AE23" s="4">
        <v>0</v>
      </c>
      <c r="AF23" s="4">
        <f t="shared" si="6"/>
        <v>0</v>
      </c>
      <c r="AG23" s="4">
        <v>0</v>
      </c>
      <c r="AH23" s="4">
        <v>4.3</v>
      </c>
      <c r="AI23" s="4">
        <v>0</v>
      </c>
      <c r="AJ23" s="4">
        <v>0</v>
      </c>
      <c r="AK23" s="4">
        <f t="shared" si="7"/>
        <v>4.3</v>
      </c>
      <c r="AL23" s="4">
        <v>0</v>
      </c>
      <c r="AM23" s="4">
        <v>926.2</v>
      </c>
      <c r="AN23" s="4">
        <v>0</v>
      </c>
      <c r="AO23" s="4">
        <v>0</v>
      </c>
      <c r="AP23" s="4">
        <f t="shared" si="8"/>
        <v>926.2</v>
      </c>
      <c r="AQ23" s="4">
        <v>1168.5999999999999</v>
      </c>
      <c r="AR23" s="4">
        <v>11852.3</v>
      </c>
      <c r="AS23" s="4">
        <v>1627.4</v>
      </c>
      <c r="AT23" s="4">
        <v>0</v>
      </c>
      <c r="AU23" s="4">
        <f t="shared" si="9"/>
        <v>14648.3</v>
      </c>
      <c r="AV23" s="4">
        <v>104521.4</v>
      </c>
      <c r="AW23" s="4">
        <v>68324</v>
      </c>
      <c r="AX23" s="4">
        <v>1642.8</v>
      </c>
      <c r="AY23" s="4">
        <v>0</v>
      </c>
      <c r="AZ23" s="4">
        <f t="shared" si="10"/>
        <v>5904.3</v>
      </c>
      <c r="BA23" s="4">
        <f t="shared" si="11"/>
        <v>180392.49999999997</v>
      </c>
      <c r="BB23" s="4">
        <v>4547.5</v>
      </c>
      <c r="BC23" s="4">
        <v>1157.7</v>
      </c>
      <c r="BD23" s="4">
        <v>0</v>
      </c>
      <c r="BE23" s="4">
        <v>0</v>
      </c>
      <c r="BF23" s="4">
        <f t="shared" si="12"/>
        <v>5705.2</v>
      </c>
    </row>
    <row r="24" spans="1:58" ht="18.75" customHeight="1">
      <c r="A24" s="1">
        <v>1986</v>
      </c>
      <c r="B24" s="4">
        <v>64540.5</v>
      </c>
      <c r="C24" s="4">
        <v>17001.900000000001</v>
      </c>
      <c r="D24" s="4">
        <v>2596.1999999999998</v>
      </c>
      <c r="E24" s="4">
        <v>291</v>
      </c>
      <c r="F24" s="4">
        <v>0</v>
      </c>
      <c r="G24" s="4">
        <f t="shared" si="1"/>
        <v>84429.599999999991</v>
      </c>
      <c r="H24" s="4">
        <v>0</v>
      </c>
      <c r="I24" s="4">
        <v>0</v>
      </c>
      <c r="J24" s="4">
        <v>0</v>
      </c>
      <c r="K24" s="4">
        <v>0</v>
      </c>
      <c r="L24" s="4">
        <f t="shared" si="2"/>
        <v>0</v>
      </c>
      <c r="M24" s="4">
        <v>0</v>
      </c>
      <c r="N24" s="4">
        <v>0</v>
      </c>
      <c r="O24" s="4">
        <v>0</v>
      </c>
      <c r="P24" s="4">
        <v>0</v>
      </c>
      <c r="Q24" s="4">
        <f t="shared" si="3"/>
        <v>0</v>
      </c>
      <c r="R24" s="4">
        <v>0</v>
      </c>
      <c r="S24" s="4">
        <v>0</v>
      </c>
      <c r="T24" s="4">
        <v>0</v>
      </c>
      <c r="U24" s="4">
        <v>0</v>
      </c>
      <c r="V24" s="4">
        <f t="shared" si="4"/>
        <v>0</v>
      </c>
      <c r="W24" s="4">
        <v>0</v>
      </c>
      <c r="X24" s="4">
        <v>0</v>
      </c>
      <c r="Y24" s="4">
        <v>0</v>
      </c>
      <c r="Z24" s="4">
        <v>230.7</v>
      </c>
      <c r="AA24" s="4">
        <f t="shared" si="5"/>
        <v>230.7</v>
      </c>
      <c r="AB24" s="4">
        <v>0</v>
      </c>
      <c r="AC24" s="4">
        <v>0</v>
      </c>
      <c r="AD24" s="4">
        <v>0</v>
      </c>
      <c r="AE24" s="4">
        <v>0</v>
      </c>
      <c r="AF24" s="4">
        <f t="shared" si="6"/>
        <v>0</v>
      </c>
      <c r="AG24" s="4">
        <v>0</v>
      </c>
      <c r="AH24" s="4">
        <v>0</v>
      </c>
      <c r="AI24" s="4">
        <v>0</v>
      </c>
      <c r="AJ24" s="4">
        <v>0</v>
      </c>
      <c r="AK24" s="4">
        <f t="shared" si="7"/>
        <v>0</v>
      </c>
      <c r="AL24" s="4">
        <v>0</v>
      </c>
      <c r="AM24" s="4">
        <v>244.1</v>
      </c>
      <c r="AN24" s="4">
        <v>0</v>
      </c>
      <c r="AO24" s="4">
        <v>0</v>
      </c>
      <c r="AP24" s="4">
        <f t="shared" si="8"/>
        <v>244.1</v>
      </c>
      <c r="AQ24" s="4">
        <v>1156.7</v>
      </c>
      <c r="AR24" s="4">
        <v>2921.4</v>
      </c>
      <c r="AS24" s="4">
        <v>1243.5999999999999</v>
      </c>
      <c r="AT24" s="4">
        <v>0</v>
      </c>
      <c r="AU24" s="4">
        <f t="shared" si="9"/>
        <v>5321.7000000000007</v>
      </c>
      <c r="AV24" s="4">
        <v>59106.400000000001</v>
      </c>
      <c r="AW24" s="4">
        <v>20331.900000000001</v>
      </c>
      <c r="AX24" s="4">
        <v>1352.6</v>
      </c>
      <c r="AY24" s="4">
        <v>60.3</v>
      </c>
      <c r="AZ24" s="4">
        <f t="shared" si="10"/>
        <v>0</v>
      </c>
      <c r="BA24" s="4">
        <f t="shared" si="11"/>
        <v>80851.200000000012</v>
      </c>
      <c r="BB24" s="4">
        <v>2448.4</v>
      </c>
      <c r="BC24" s="4">
        <v>184.4</v>
      </c>
      <c r="BD24" s="4">
        <v>0</v>
      </c>
      <c r="BE24" s="4">
        <v>0</v>
      </c>
      <c r="BF24" s="4">
        <f t="shared" si="12"/>
        <v>2632.8</v>
      </c>
    </row>
    <row r="25" spans="1:58" ht="18.75" customHeight="1">
      <c r="A25" s="1">
        <v>1987</v>
      </c>
      <c r="B25" s="4">
        <v>56893.3</v>
      </c>
      <c r="C25" s="4">
        <v>27324.5</v>
      </c>
      <c r="D25" s="4">
        <v>3119</v>
      </c>
      <c r="E25" s="4">
        <v>826.1</v>
      </c>
      <c r="F25" s="4">
        <v>5806.4</v>
      </c>
      <c r="G25" s="4">
        <f t="shared" si="1"/>
        <v>93969.3</v>
      </c>
      <c r="H25" s="4">
        <v>0</v>
      </c>
      <c r="I25" s="4">
        <v>0</v>
      </c>
      <c r="J25" s="4">
        <v>0</v>
      </c>
      <c r="K25" s="4">
        <v>0</v>
      </c>
      <c r="L25" s="4">
        <f t="shared" si="2"/>
        <v>0</v>
      </c>
      <c r="M25" s="4">
        <v>0</v>
      </c>
      <c r="N25" s="4">
        <v>0</v>
      </c>
      <c r="O25" s="4">
        <v>0</v>
      </c>
      <c r="P25" s="4">
        <v>0</v>
      </c>
      <c r="Q25" s="4">
        <f t="shared" si="3"/>
        <v>0</v>
      </c>
      <c r="R25" s="4">
        <v>0</v>
      </c>
      <c r="S25" s="4">
        <v>0</v>
      </c>
      <c r="T25" s="4">
        <v>0</v>
      </c>
      <c r="U25" s="4">
        <v>583.70000000000005</v>
      </c>
      <c r="V25" s="4">
        <f t="shared" si="4"/>
        <v>583.70000000000005</v>
      </c>
      <c r="W25" s="4">
        <v>0</v>
      </c>
      <c r="X25" s="4">
        <v>0</v>
      </c>
      <c r="Y25" s="4">
        <v>0</v>
      </c>
      <c r="Z25" s="4">
        <v>242.4</v>
      </c>
      <c r="AA25" s="4">
        <f t="shared" si="5"/>
        <v>242.4</v>
      </c>
      <c r="AB25" s="4">
        <v>0</v>
      </c>
      <c r="AC25" s="4">
        <v>0</v>
      </c>
      <c r="AD25" s="4">
        <v>0</v>
      </c>
      <c r="AE25" s="4">
        <v>0</v>
      </c>
      <c r="AF25" s="4">
        <f t="shared" si="6"/>
        <v>0</v>
      </c>
      <c r="AG25" s="4">
        <v>0</v>
      </c>
      <c r="AH25" s="4">
        <v>0</v>
      </c>
      <c r="AI25" s="4">
        <v>0</v>
      </c>
      <c r="AJ25" s="4">
        <v>0</v>
      </c>
      <c r="AK25" s="4">
        <f t="shared" si="7"/>
        <v>0</v>
      </c>
      <c r="AL25" s="4">
        <v>0</v>
      </c>
      <c r="AM25" s="4">
        <v>335.3</v>
      </c>
      <c r="AN25" s="4">
        <v>0</v>
      </c>
      <c r="AO25" s="4">
        <v>0</v>
      </c>
      <c r="AP25" s="4">
        <f t="shared" si="8"/>
        <v>335.3</v>
      </c>
      <c r="AQ25" s="4">
        <v>1488.7</v>
      </c>
      <c r="AR25" s="4">
        <v>5534.6</v>
      </c>
      <c r="AS25" s="4">
        <v>1379.3</v>
      </c>
      <c r="AT25" s="4">
        <v>0</v>
      </c>
      <c r="AU25" s="4">
        <f t="shared" si="9"/>
        <v>8402.6</v>
      </c>
      <c r="AV25" s="4">
        <v>40858.5</v>
      </c>
      <c r="AW25" s="4">
        <v>26788.799999999999</v>
      </c>
      <c r="AX25" s="4">
        <v>1739.7</v>
      </c>
      <c r="AY25" s="4">
        <v>0</v>
      </c>
      <c r="AZ25" s="4">
        <f t="shared" si="10"/>
        <v>5806.4</v>
      </c>
      <c r="BA25" s="4">
        <f t="shared" si="11"/>
        <v>75193.399999999994</v>
      </c>
      <c r="BB25" s="4">
        <v>2304.9</v>
      </c>
      <c r="BC25" s="4">
        <v>417.4</v>
      </c>
      <c r="BD25" s="4">
        <v>0</v>
      </c>
      <c r="BE25" s="4">
        <v>0</v>
      </c>
      <c r="BF25" s="4">
        <f t="shared" si="12"/>
        <v>2722.3</v>
      </c>
    </row>
    <row r="26" spans="1:58" ht="18.75" customHeight="1">
      <c r="A26" s="1">
        <v>1988</v>
      </c>
      <c r="B26" s="4">
        <v>32215.599999999999</v>
      </c>
      <c r="C26" s="4">
        <v>4570.7</v>
      </c>
      <c r="D26" s="4">
        <v>3452.7</v>
      </c>
      <c r="E26" s="4">
        <v>1932.5</v>
      </c>
      <c r="F26" s="4">
        <v>0</v>
      </c>
      <c r="G26" s="4">
        <f t="shared" si="1"/>
        <v>42171.499999999993</v>
      </c>
      <c r="H26" s="4">
        <v>0</v>
      </c>
      <c r="I26" s="4">
        <v>0</v>
      </c>
      <c r="J26" s="4">
        <v>0</v>
      </c>
      <c r="K26" s="4">
        <v>0</v>
      </c>
      <c r="L26" s="4">
        <f t="shared" si="2"/>
        <v>0</v>
      </c>
      <c r="M26" s="4">
        <v>0</v>
      </c>
      <c r="N26" s="4">
        <v>0</v>
      </c>
      <c r="O26" s="4">
        <v>0</v>
      </c>
      <c r="P26" s="4">
        <v>0</v>
      </c>
      <c r="Q26" s="4">
        <f t="shared" si="3"/>
        <v>0</v>
      </c>
      <c r="R26" s="4">
        <v>0</v>
      </c>
      <c r="S26" s="4">
        <v>0</v>
      </c>
      <c r="T26" s="4">
        <v>0</v>
      </c>
      <c r="U26" s="4">
        <v>0</v>
      </c>
      <c r="V26" s="4">
        <f t="shared" si="4"/>
        <v>0</v>
      </c>
      <c r="W26" s="4">
        <v>0</v>
      </c>
      <c r="X26" s="4">
        <v>0</v>
      </c>
      <c r="Y26" s="4">
        <v>0</v>
      </c>
      <c r="Z26" s="4">
        <v>267.8</v>
      </c>
      <c r="AA26" s="4">
        <f t="shared" si="5"/>
        <v>267.8</v>
      </c>
      <c r="AB26" s="4">
        <v>0</v>
      </c>
      <c r="AC26" s="4">
        <v>0</v>
      </c>
      <c r="AD26" s="4">
        <v>0</v>
      </c>
      <c r="AE26" s="4">
        <v>0</v>
      </c>
      <c r="AF26" s="4">
        <f t="shared" si="6"/>
        <v>0</v>
      </c>
      <c r="AG26" s="4">
        <v>0</v>
      </c>
      <c r="AH26" s="4">
        <v>0</v>
      </c>
      <c r="AI26" s="4">
        <v>0</v>
      </c>
      <c r="AJ26" s="4">
        <v>0</v>
      </c>
      <c r="AK26" s="4">
        <f t="shared" si="7"/>
        <v>0</v>
      </c>
      <c r="AL26" s="4">
        <v>0</v>
      </c>
      <c r="AM26" s="4">
        <v>30.5</v>
      </c>
      <c r="AN26" s="4">
        <v>0</v>
      </c>
      <c r="AO26" s="4">
        <v>0</v>
      </c>
      <c r="AP26" s="4">
        <f t="shared" si="8"/>
        <v>30.5</v>
      </c>
      <c r="AQ26" s="4">
        <v>754.5</v>
      </c>
      <c r="AR26" s="4">
        <v>1177</v>
      </c>
      <c r="AS26" s="4">
        <v>1822.1</v>
      </c>
      <c r="AT26" s="4">
        <v>0</v>
      </c>
      <c r="AU26" s="4">
        <f t="shared" si="9"/>
        <v>3753.6</v>
      </c>
      <c r="AV26" s="4">
        <v>28406.5</v>
      </c>
      <c r="AW26" s="4">
        <v>8876.2999999999993</v>
      </c>
      <c r="AX26" s="4">
        <v>1630.6</v>
      </c>
      <c r="AY26" s="4">
        <v>1238.9000000000001</v>
      </c>
      <c r="AZ26" s="4">
        <f t="shared" si="10"/>
        <v>0</v>
      </c>
      <c r="BA26" s="4">
        <f t="shared" si="11"/>
        <v>40152.300000000003</v>
      </c>
      <c r="BB26" s="4">
        <v>963.5</v>
      </c>
      <c r="BC26" s="4">
        <v>0</v>
      </c>
      <c r="BD26" s="4">
        <v>0</v>
      </c>
      <c r="BE26" s="4">
        <v>425.8</v>
      </c>
      <c r="BF26" s="4">
        <f t="shared" si="12"/>
        <v>1389.3</v>
      </c>
    </row>
    <row r="27" spans="1:58" ht="18.75" customHeight="1">
      <c r="A27" s="1">
        <v>1989</v>
      </c>
      <c r="B27" s="4">
        <v>39052.300000000003</v>
      </c>
      <c r="C27" s="4">
        <v>10744.9</v>
      </c>
      <c r="D27" s="4">
        <v>3095.9</v>
      </c>
      <c r="E27" s="4">
        <v>1301.5</v>
      </c>
      <c r="F27" s="4">
        <v>0</v>
      </c>
      <c r="G27" s="4">
        <f t="shared" si="1"/>
        <v>54194.600000000006</v>
      </c>
      <c r="H27" s="4">
        <v>0</v>
      </c>
      <c r="I27" s="4">
        <v>0</v>
      </c>
      <c r="J27" s="4">
        <v>0</v>
      </c>
      <c r="K27" s="4">
        <v>0</v>
      </c>
      <c r="L27" s="4">
        <f t="shared" si="2"/>
        <v>0</v>
      </c>
      <c r="M27" s="4">
        <v>0</v>
      </c>
      <c r="N27" s="4">
        <v>0</v>
      </c>
      <c r="O27" s="4">
        <v>0</v>
      </c>
      <c r="P27" s="4">
        <v>0</v>
      </c>
      <c r="Q27" s="4">
        <f t="shared" si="3"/>
        <v>0</v>
      </c>
      <c r="R27" s="4">
        <v>0</v>
      </c>
      <c r="S27" s="4">
        <v>0</v>
      </c>
      <c r="T27" s="4">
        <v>0</v>
      </c>
      <c r="U27" s="4">
        <v>0</v>
      </c>
      <c r="V27" s="4">
        <f t="shared" si="4"/>
        <v>0</v>
      </c>
      <c r="W27" s="4">
        <v>0</v>
      </c>
      <c r="X27" s="4">
        <v>0</v>
      </c>
      <c r="Y27" s="4">
        <v>0</v>
      </c>
      <c r="Z27" s="4">
        <v>283.10000000000002</v>
      </c>
      <c r="AA27" s="4">
        <f t="shared" si="5"/>
        <v>283.10000000000002</v>
      </c>
      <c r="AB27" s="4">
        <v>0</v>
      </c>
      <c r="AC27" s="4">
        <v>0</v>
      </c>
      <c r="AD27" s="4">
        <v>0</v>
      </c>
      <c r="AE27" s="4">
        <v>0</v>
      </c>
      <c r="AF27" s="4">
        <f t="shared" si="6"/>
        <v>0</v>
      </c>
      <c r="AG27" s="4">
        <v>0</v>
      </c>
      <c r="AH27" s="4">
        <v>9.6</v>
      </c>
      <c r="AI27" s="4">
        <v>0</v>
      </c>
      <c r="AJ27" s="4">
        <v>0</v>
      </c>
      <c r="AK27" s="4">
        <f t="shared" si="7"/>
        <v>9.6</v>
      </c>
      <c r="AL27" s="4">
        <v>0</v>
      </c>
      <c r="AM27" s="4">
        <v>160.9</v>
      </c>
      <c r="AN27" s="4">
        <v>0</v>
      </c>
      <c r="AO27" s="4">
        <v>0</v>
      </c>
      <c r="AP27" s="4">
        <f t="shared" si="8"/>
        <v>160.9</v>
      </c>
      <c r="AQ27" s="4">
        <v>1106.5</v>
      </c>
      <c r="AR27" s="4">
        <v>3161</v>
      </c>
      <c r="AS27" s="4">
        <v>1152.5</v>
      </c>
      <c r="AT27" s="4">
        <v>0</v>
      </c>
      <c r="AU27" s="4">
        <f t="shared" si="9"/>
        <v>5420</v>
      </c>
      <c r="AV27" s="4">
        <v>30207.9</v>
      </c>
      <c r="AW27" s="4">
        <v>11989.7</v>
      </c>
      <c r="AX27" s="4">
        <v>1943.4</v>
      </c>
      <c r="AY27" s="4">
        <v>1018.4</v>
      </c>
      <c r="AZ27" s="4">
        <f t="shared" si="10"/>
        <v>0</v>
      </c>
      <c r="BA27" s="4">
        <f t="shared" si="11"/>
        <v>45159.400000000009</v>
      </c>
      <c r="BB27" s="4">
        <v>1850.3</v>
      </c>
      <c r="BC27" s="4">
        <v>0</v>
      </c>
      <c r="BD27" s="4">
        <v>0</v>
      </c>
      <c r="BE27" s="4">
        <v>0</v>
      </c>
      <c r="BF27" s="4">
        <f t="shared" si="12"/>
        <v>1850.3</v>
      </c>
    </row>
    <row r="28" spans="1:58" ht="18.75" customHeight="1">
      <c r="A28" s="1">
        <v>1990</v>
      </c>
      <c r="B28" s="4">
        <v>42809.7</v>
      </c>
      <c r="C28" s="4">
        <v>18714.3</v>
      </c>
      <c r="D28" s="4">
        <v>3711.6</v>
      </c>
      <c r="E28" s="4">
        <v>2259.4</v>
      </c>
      <c r="F28" s="4">
        <v>9609.4</v>
      </c>
      <c r="G28" s="4">
        <f t="shared" si="1"/>
        <v>77104.399999999994</v>
      </c>
      <c r="H28" s="4">
        <v>0</v>
      </c>
      <c r="I28" s="4">
        <v>0</v>
      </c>
      <c r="J28" s="4">
        <v>0</v>
      </c>
      <c r="K28" s="4">
        <v>0</v>
      </c>
      <c r="L28" s="4">
        <f t="shared" si="2"/>
        <v>0</v>
      </c>
      <c r="M28" s="4">
        <v>0</v>
      </c>
      <c r="N28" s="4">
        <v>0</v>
      </c>
      <c r="O28" s="4">
        <v>0</v>
      </c>
      <c r="P28" s="4">
        <v>0</v>
      </c>
      <c r="Q28" s="4">
        <f t="shared" si="3"/>
        <v>0</v>
      </c>
      <c r="R28" s="4">
        <v>0</v>
      </c>
      <c r="S28" s="4">
        <v>0</v>
      </c>
      <c r="T28" s="4">
        <v>0</v>
      </c>
      <c r="U28" s="4">
        <v>1165.9000000000001</v>
      </c>
      <c r="V28" s="4">
        <f t="shared" si="4"/>
        <v>1165.9000000000001</v>
      </c>
      <c r="W28" s="4">
        <v>0</v>
      </c>
      <c r="X28" s="4">
        <v>0</v>
      </c>
      <c r="Y28" s="4">
        <v>0</v>
      </c>
      <c r="Z28" s="4">
        <v>279.39999999999998</v>
      </c>
      <c r="AA28" s="4">
        <f t="shared" si="5"/>
        <v>279.39999999999998</v>
      </c>
      <c r="AB28" s="4">
        <v>0</v>
      </c>
      <c r="AC28" s="4">
        <v>0</v>
      </c>
      <c r="AD28" s="4">
        <v>0</v>
      </c>
      <c r="AE28" s="4">
        <v>0</v>
      </c>
      <c r="AF28" s="4">
        <f t="shared" si="6"/>
        <v>0</v>
      </c>
      <c r="AG28" s="4">
        <v>0</v>
      </c>
      <c r="AH28" s="4">
        <v>30</v>
      </c>
      <c r="AI28" s="4">
        <v>0</v>
      </c>
      <c r="AJ28" s="4">
        <v>0</v>
      </c>
      <c r="AK28" s="4">
        <f t="shared" si="7"/>
        <v>30</v>
      </c>
      <c r="AL28" s="4">
        <v>0</v>
      </c>
      <c r="AM28" s="4">
        <v>260.60000000000002</v>
      </c>
      <c r="AN28" s="4">
        <v>0</v>
      </c>
      <c r="AO28" s="4">
        <v>0</v>
      </c>
      <c r="AP28" s="4">
        <f t="shared" si="8"/>
        <v>260.60000000000002</v>
      </c>
      <c r="AQ28" s="4">
        <v>1515.4</v>
      </c>
      <c r="AR28" s="4">
        <v>4708.5</v>
      </c>
      <c r="AS28" s="4">
        <v>1587.9</v>
      </c>
      <c r="AT28" s="4">
        <v>0</v>
      </c>
      <c r="AU28" s="4">
        <f t="shared" si="9"/>
        <v>7811.7999999999993</v>
      </c>
      <c r="AV28" s="4">
        <v>36116.9</v>
      </c>
      <c r="AW28" s="4">
        <v>16727.5</v>
      </c>
      <c r="AX28" s="4">
        <v>2123.6999999999998</v>
      </c>
      <c r="AY28" s="4">
        <v>814.1</v>
      </c>
      <c r="AZ28" s="4">
        <f t="shared" si="10"/>
        <v>9609.4</v>
      </c>
      <c r="BA28" s="4">
        <f t="shared" si="11"/>
        <v>65391.6</v>
      </c>
      <c r="BB28" s="4">
        <v>1401.6</v>
      </c>
      <c r="BC28" s="4">
        <v>0</v>
      </c>
      <c r="BD28" s="4">
        <v>0</v>
      </c>
      <c r="BE28" s="4">
        <v>0</v>
      </c>
      <c r="BF28" s="4">
        <f t="shared" si="12"/>
        <v>1401.6</v>
      </c>
    </row>
    <row r="29" spans="1:58" ht="18.75" customHeight="1">
      <c r="A29" s="1">
        <v>1991</v>
      </c>
      <c r="B29" s="4">
        <v>38195.1</v>
      </c>
      <c r="C29" s="4">
        <v>8799.4</v>
      </c>
      <c r="D29" s="4">
        <v>4155.8999999999996</v>
      </c>
      <c r="E29" s="4">
        <v>4127.8</v>
      </c>
      <c r="F29" s="4">
        <v>3093.1</v>
      </c>
      <c r="G29" s="4">
        <f t="shared" si="1"/>
        <v>58371.3</v>
      </c>
      <c r="H29" s="4">
        <v>0</v>
      </c>
      <c r="I29" s="4">
        <v>0</v>
      </c>
      <c r="J29" s="4">
        <v>0</v>
      </c>
      <c r="K29" s="4">
        <v>0</v>
      </c>
      <c r="L29" s="4">
        <f t="shared" si="2"/>
        <v>0</v>
      </c>
      <c r="M29" s="4">
        <v>0</v>
      </c>
      <c r="N29" s="4">
        <v>0</v>
      </c>
      <c r="O29" s="4">
        <v>0</v>
      </c>
      <c r="P29" s="4">
        <v>0</v>
      </c>
      <c r="Q29" s="4">
        <f t="shared" si="3"/>
        <v>0</v>
      </c>
      <c r="R29" s="4">
        <v>0</v>
      </c>
      <c r="S29" s="4">
        <v>0</v>
      </c>
      <c r="T29" s="4">
        <v>0</v>
      </c>
      <c r="U29" s="4">
        <v>1296.4000000000001</v>
      </c>
      <c r="V29" s="4">
        <f t="shared" si="4"/>
        <v>1296.4000000000001</v>
      </c>
      <c r="W29" s="4">
        <v>0</v>
      </c>
      <c r="X29" s="4">
        <v>0</v>
      </c>
      <c r="Y29" s="4">
        <v>0</v>
      </c>
      <c r="Z29" s="4">
        <v>386.7</v>
      </c>
      <c r="AA29" s="4">
        <f t="shared" si="5"/>
        <v>386.7</v>
      </c>
      <c r="AB29" s="4">
        <v>0</v>
      </c>
      <c r="AC29" s="4">
        <v>0</v>
      </c>
      <c r="AD29" s="4">
        <v>0</v>
      </c>
      <c r="AE29" s="4">
        <v>0</v>
      </c>
      <c r="AF29" s="4">
        <f t="shared" si="6"/>
        <v>0</v>
      </c>
      <c r="AG29" s="4">
        <v>0</v>
      </c>
      <c r="AH29" s="4">
        <v>15.4</v>
      </c>
      <c r="AI29" s="4">
        <v>0</v>
      </c>
      <c r="AJ29" s="4">
        <v>0</v>
      </c>
      <c r="AK29" s="4">
        <f t="shared" si="7"/>
        <v>15.4</v>
      </c>
      <c r="AL29" s="4">
        <v>0</v>
      </c>
      <c r="AM29" s="4">
        <v>183.6</v>
      </c>
      <c r="AN29" s="4">
        <v>0</v>
      </c>
      <c r="AO29" s="4">
        <v>0</v>
      </c>
      <c r="AP29" s="4">
        <f t="shared" si="8"/>
        <v>183.6</v>
      </c>
      <c r="AQ29" s="4">
        <v>1514.5</v>
      </c>
      <c r="AR29" s="4">
        <v>2664.2</v>
      </c>
      <c r="AS29" s="4">
        <v>1427.8</v>
      </c>
      <c r="AT29" s="4">
        <v>0</v>
      </c>
      <c r="AU29" s="4">
        <f t="shared" si="9"/>
        <v>5606.5</v>
      </c>
      <c r="AV29" s="4">
        <v>27690.3</v>
      </c>
      <c r="AW29" s="4">
        <v>8246.7999999999993</v>
      </c>
      <c r="AX29" s="4">
        <v>2728.2</v>
      </c>
      <c r="AY29" s="4">
        <v>2444.8000000000002</v>
      </c>
      <c r="AZ29" s="4">
        <f t="shared" si="10"/>
        <v>3093.1</v>
      </c>
      <c r="BA29" s="4">
        <f t="shared" si="11"/>
        <v>44203.199999999997</v>
      </c>
      <c r="BB29" s="4">
        <v>1976.5</v>
      </c>
      <c r="BC29" s="4">
        <v>0</v>
      </c>
      <c r="BD29" s="4">
        <v>0</v>
      </c>
      <c r="BE29" s="4">
        <v>0</v>
      </c>
      <c r="BF29" s="4">
        <f t="shared" si="12"/>
        <v>1976.5</v>
      </c>
    </row>
    <row r="30" spans="1:58" ht="18.75" customHeight="1">
      <c r="A30" s="1">
        <v>1992</v>
      </c>
      <c r="B30" s="4">
        <v>31354.2</v>
      </c>
      <c r="C30" s="4">
        <v>5437.9</v>
      </c>
      <c r="D30" s="4">
        <v>4071.9</v>
      </c>
      <c r="E30" s="4">
        <v>2818.7</v>
      </c>
      <c r="F30" s="4">
        <v>2681.4</v>
      </c>
      <c r="G30" s="4">
        <f t="shared" si="1"/>
        <v>46364.1</v>
      </c>
      <c r="H30" s="4">
        <v>0</v>
      </c>
      <c r="I30" s="4">
        <v>0</v>
      </c>
      <c r="J30" s="4">
        <v>0</v>
      </c>
      <c r="K30" s="4">
        <v>0</v>
      </c>
      <c r="L30" s="4">
        <f t="shared" si="2"/>
        <v>0</v>
      </c>
      <c r="M30" s="4">
        <v>0</v>
      </c>
      <c r="N30" s="4">
        <v>0</v>
      </c>
      <c r="O30" s="4">
        <v>0</v>
      </c>
      <c r="P30" s="4">
        <v>0</v>
      </c>
      <c r="Q30" s="4">
        <f t="shared" si="3"/>
        <v>0</v>
      </c>
      <c r="R30" s="4">
        <v>0</v>
      </c>
      <c r="S30" s="4">
        <v>0</v>
      </c>
      <c r="T30" s="4">
        <v>0</v>
      </c>
      <c r="U30" s="4">
        <v>328.6</v>
      </c>
      <c r="V30" s="4">
        <f t="shared" si="4"/>
        <v>328.6</v>
      </c>
      <c r="W30" s="4">
        <v>0</v>
      </c>
      <c r="X30" s="4">
        <v>0</v>
      </c>
      <c r="Y30" s="4">
        <v>0</v>
      </c>
      <c r="Z30" s="4">
        <v>123.2</v>
      </c>
      <c r="AA30" s="4">
        <f t="shared" si="5"/>
        <v>123.2</v>
      </c>
      <c r="AB30" s="4">
        <v>0</v>
      </c>
      <c r="AC30" s="4">
        <v>0</v>
      </c>
      <c r="AD30" s="4">
        <v>0</v>
      </c>
      <c r="AE30" s="4">
        <v>0</v>
      </c>
      <c r="AF30" s="4">
        <f t="shared" si="6"/>
        <v>0</v>
      </c>
      <c r="AG30" s="4">
        <v>0</v>
      </c>
      <c r="AH30" s="4">
        <v>0</v>
      </c>
      <c r="AI30" s="4">
        <v>0</v>
      </c>
      <c r="AJ30" s="4">
        <v>0</v>
      </c>
      <c r="AK30" s="4">
        <f t="shared" si="7"/>
        <v>0</v>
      </c>
      <c r="AL30" s="4">
        <v>0</v>
      </c>
      <c r="AM30" s="4">
        <v>143.1</v>
      </c>
      <c r="AN30" s="4">
        <v>0</v>
      </c>
      <c r="AO30" s="4">
        <v>0</v>
      </c>
      <c r="AP30" s="4">
        <f t="shared" si="8"/>
        <v>143.1</v>
      </c>
      <c r="AQ30" s="4">
        <v>1336.6</v>
      </c>
      <c r="AR30" s="4">
        <v>3540</v>
      </c>
      <c r="AS30" s="4">
        <v>1429.2</v>
      </c>
      <c r="AT30" s="4">
        <v>0</v>
      </c>
      <c r="AU30" s="4">
        <f t="shared" si="9"/>
        <v>6305.8</v>
      </c>
      <c r="AV30" s="4">
        <v>24824</v>
      </c>
      <c r="AW30" s="4">
        <v>6160.3</v>
      </c>
      <c r="AX30" s="4">
        <v>2642.8</v>
      </c>
      <c r="AY30" s="4">
        <v>2366.9</v>
      </c>
      <c r="AZ30" s="4">
        <f t="shared" si="10"/>
        <v>2681.4</v>
      </c>
      <c r="BA30" s="4">
        <f t="shared" si="11"/>
        <v>38675.4</v>
      </c>
      <c r="BB30" s="4">
        <v>1138.9000000000001</v>
      </c>
      <c r="BC30" s="4">
        <v>0</v>
      </c>
      <c r="BD30" s="4">
        <v>0</v>
      </c>
      <c r="BE30" s="4">
        <v>0</v>
      </c>
      <c r="BF30" s="4">
        <f t="shared" si="12"/>
        <v>1138.9000000000001</v>
      </c>
    </row>
    <row r="31" spans="1:58" ht="18.75" customHeight="1">
      <c r="A31" s="1">
        <v>1993</v>
      </c>
      <c r="B31" s="4">
        <v>46646.7</v>
      </c>
      <c r="C31" s="4">
        <v>13267.4</v>
      </c>
      <c r="D31" s="4">
        <v>3514.1</v>
      </c>
      <c r="E31" s="4">
        <v>4117.1000000000004</v>
      </c>
      <c r="F31" s="4">
        <v>2676.7</v>
      </c>
      <c r="G31" s="4">
        <f t="shared" si="1"/>
        <v>70222</v>
      </c>
      <c r="H31" s="4">
        <v>0</v>
      </c>
      <c r="I31" s="4">
        <v>0</v>
      </c>
      <c r="J31" s="4">
        <v>0</v>
      </c>
      <c r="K31" s="4">
        <v>0</v>
      </c>
      <c r="L31" s="4">
        <f t="shared" si="2"/>
        <v>0</v>
      </c>
      <c r="M31" s="4">
        <v>0</v>
      </c>
      <c r="N31" s="4">
        <v>0</v>
      </c>
      <c r="O31" s="4">
        <v>0</v>
      </c>
      <c r="P31" s="4">
        <v>0</v>
      </c>
      <c r="Q31" s="4">
        <f t="shared" si="3"/>
        <v>0</v>
      </c>
      <c r="R31" s="4">
        <v>0</v>
      </c>
      <c r="S31" s="4">
        <v>0</v>
      </c>
      <c r="T31" s="4">
        <v>0</v>
      </c>
      <c r="U31" s="4">
        <v>306.10000000000002</v>
      </c>
      <c r="V31" s="4">
        <f t="shared" si="4"/>
        <v>306.10000000000002</v>
      </c>
      <c r="W31" s="4">
        <v>0</v>
      </c>
      <c r="X31" s="4">
        <v>0</v>
      </c>
      <c r="Y31" s="4">
        <v>0</v>
      </c>
      <c r="Z31" s="4">
        <v>216.8</v>
      </c>
      <c r="AA31" s="4">
        <f t="shared" si="5"/>
        <v>216.8</v>
      </c>
      <c r="AB31" s="4">
        <v>0</v>
      </c>
      <c r="AC31" s="4">
        <v>0</v>
      </c>
      <c r="AD31" s="4">
        <v>0</v>
      </c>
      <c r="AE31" s="4">
        <v>0</v>
      </c>
      <c r="AF31" s="4">
        <f t="shared" si="6"/>
        <v>0</v>
      </c>
      <c r="AG31" s="4">
        <v>0</v>
      </c>
      <c r="AH31" s="4">
        <v>13.5</v>
      </c>
      <c r="AI31" s="4">
        <v>0</v>
      </c>
      <c r="AJ31" s="4">
        <v>0</v>
      </c>
      <c r="AK31" s="4">
        <f t="shared" si="7"/>
        <v>13.5</v>
      </c>
      <c r="AL31" s="4">
        <v>0</v>
      </c>
      <c r="AM31" s="4">
        <v>98.4</v>
      </c>
      <c r="AN31" s="4">
        <v>0</v>
      </c>
      <c r="AO31" s="4">
        <v>0</v>
      </c>
      <c r="AP31" s="4">
        <f t="shared" si="8"/>
        <v>98.4</v>
      </c>
      <c r="AQ31" s="4">
        <v>1496.4</v>
      </c>
      <c r="AR31" s="4">
        <v>4017.6</v>
      </c>
      <c r="AS31" s="4">
        <v>1288.3</v>
      </c>
      <c r="AT31" s="4">
        <v>0</v>
      </c>
      <c r="AU31" s="4">
        <f t="shared" si="9"/>
        <v>6802.3</v>
      </c>
      <c r="AV31" s="4">
        <v>40882.1</v>
      </c>
      <c r="AW31" s="4">
        <v>10015.299999999999</v>
      </c>
      <c r="AX31" s="4">
        <v>2225.8000000000002</v>
      </c>
      <c r="AY31" s="4">
        <v>2589.1999999999998</v>
      </c>
      <c r="AZ31" s="4">
        <f t="shared" si="10"/>
        <v>2676.7</v>
      </c>
      <c r="BA31" s="4">
        <f t="shared" si="11"/>
        <v>58389.099999999991</v>
      </c>
      <c r="BB31" s="4">
        <v>2176.8000000000002</v>
      </c>
      <c r="BC31" s="4">
        <v>125.4</v>
      </c>
      <c r="BD31" s="4">
        <v>0</v>
      </c>
      <c r="BE31" s="4">
        <v>1004.9</v>
      </c>
      <c r="BF31" s="4">
        <f t="shared" si="12"/>
        <v>3307.1000000000004</v>
      </c>
    </row>
    <row r="32" spans="1:58" ht="18.75" customHeight="1">
      <c r="A32" s="1">
        <v>1994</v>
      </c>
      <c r="B32" s="4">
        <v>39330</v>
      </c>
      <c r="C32" s="4">
        <v>8233.9</v>
      </c>
      <c r="D32" s="4">
        <v>4053</v>
      </c>
      <c r="E32" s="4">
        <v>1258.5</v>
      </c>
      <c r="F32" s="4">
        <v>3029.2</v>
      </c>
      <c r="G32" s="4">
        <f t="shared" si="1"/>
        <v>55904.6</v>
      </c>
      <c r="H32" s="4">
        <v>0</v>
      </c>
      <c r="I32" s="4">
        <v>0</v>
      </c>
      <c r="J32" s="4">
        <v>0</v>
      </c>
      <c r="K32" s="4">
        <v>0</v>
      </c>
      <c r="L32" s="4">
        <f t="shared" si="2"/>
        <v>0</v>
      </c>
      <c r="M32" s="4">
        <v>0</v>
      </c>
      <c r="N32" s="4">
        <v>0</v>
      </c>
      <c r="O32" s="4">
        <v>0</v>
      </c>
      <c r="P32" s="4">
        <v>0</v>
      </c>
      <c r="Q32" s="4">
        <f t="shared" si="3"/>
        <v>0</v>
      </c>
      <c r="R32" s="4">
        <v>0</v>
      </c>
      <c r="S32" s="4">
        <v>0</v>
      </c>
      <c r="T32" s="4">
        <v>0</v>
      </c>
      <c r="U32" s="4">
        <v>0</v>
      </c>
      <c r="V32" s="4">
        <f t="shared" si="4"/>
        <v>0</v>
      </c>
      <c r="W32" s="4">
        <v>0</v>
      </c>
      <c r="X32" s="4">
        <v>0</v>
      </c>
      <c r="Y32" s="4">
        <v>0</v>
      </c>
      <c r="Z32" s="4">
        <v>153.80000000000001</v>
      </c>
      <c r="AA32" s="4">
        <f t="shared" si="5"/>
        <v>153.80000000000001</v>
      </c>
      <c r="AB32" s="4">
        <v>0</v>
      </c>
      <c r="AC32" s="4">
        <v>0</v>
      </c>
      <c r="AD32" s="4">
        <v>0</v>
      </c>
      <c r="AE32" s="4">
        <v>0</v>
      </c>
      <c r="AF32" s="4">
        <f t="shared" si="6"/>
        <v>0</v>
      </c>
      <c r="AG32" s="4">
        <v>0</v>
      </c>
      <c r="AH32" s="4">
        <v>2</v>
      </c>
      <c r="AI32" s="4">
        <v>0</v>
      </c>
      <c r="AJ32" s="4">
        <v>0</v>
      </c>
      <c r="AK32" s="4">
        <f t="shared" si="7"/>
        <v>2</v>
      </c>
      <c r="AL32" s="4">
        <v>0</v>
      </c>
      <c r="AM32" s="4">
        <v>35.9</v>
      </c>
      <c r="AN32" s="4">
        <v>0</v>
      </c>
      <c r="AO32" s="4">
        <v>0</v>
      </c>
      <c r="AP32" s="4">
        <f t="shared" si="8"/>
        <v>35.9</v>
      </c>
      <c r="AQ32" s="4">
        <v>2357.1999999999998</v>
      </c>
      <c r="AR32" s="4">
        <v>5101.6000000000004</v>
      </c>
      <c r="AS32" s="4">
        <v>1319.2</v>
      </c>
      <c r="AT32" s="4">
        <v>0</v>
      </c>
      <c r="AU32" s="4">
        <f t="shared" si="9"/>
        <v>8778</v>
      </c>
      <c r="AV32" s="4">
        <v>36024.9</v>
      </c>
      <c r="AW32" s="4">
        <v>5225.8999999999996</v>
      </c>
      <c r="AX32" s="4">
        <v>2733.8</v>
      </c>
      <c r="AY32" s="4">
        <v>1104.7</v>
      </c>
      <c r="AZ32" s="4">
        <f t="shared" si="10"/>
        <v>3029.2</v>
      </c>
      <c r="BA32" s="4">
        <f t="shared" si="11"/>
        <v>48118.5</v>
      </c>
      <c r="BB32" s="4">
        <v>2873.8</v>
      </c>
      <c r="BC32" s="4">
        <v>0</v>
      </c>
      <c r="BD32" s="4">
        <v>0</v>
      </c>
      <c r="BE32" s="4">
        <v>0</v>
      </c>
      <c r="BF32" s="4">
        <f t="shared" si="12"/>
        <v>2873.8</v>
      </c>
    </row>
    <row r="33" spans="1:58" ht="18.75" customHeight="1">
      <c r="A33" s="1">
        <v>1995</v>
      </c>
      <c r="B33" s="4">
        <v>26909.8</v>
      </c>
      <c r="C33" s="4">
        <v>14126.7</v>
      </c>
      <c r="D33" s="4">
        <v>4602.3999999999996</v>
      </c>
      <c r="E33" s="4">
        <v>2789.3</v>
      </c>
      <c r="F33" s="4">
        <v>11632.5</v>
      </c>
      <c r="G33" s="4">
        <f t="shared" si="1"/>
        <v>60060.700000000004</v>
      </c>
      <c r="H33" s="4">
        <v>0</v>
      </c>
      <c r="I33" s="4">
        <v>0</v>
      </c>
      <c r="J33" s="4">
        <v>0</v>
      </c>
      <c r="K33" s="4">
        <v>0</v>
      </c>
      <c r="L33" s="4">
        <f t="shared" si="2"/>
        <v>0</v>
      </c>
      <c r="M33" s="4">
        <v>0</v>
      </c>
      <c r="N33" s="4">
        <v>0</v>
      </c>
      <c r="O33" s="4">
        <v>0</v>
      </c>
      <c r="P33" s="4">
        <v>0</v>
      </c>
      <c r="Q33" s="4">
        <f t="shared" si="3"/>
        <v>0</v>
      </c>
      <c r="R33" s="4">
        <v>0</v>
      </c>
      <c r="S33" s="4">
        <v>0</v>
      </c>
      <c r="T33" s="4">
        <v>0</v>
      </c>
      <c r="U33" s="4">
        <v>0</v>
      </c>
      <c r="V33" s="4">
        <f t="shared" si="4"/>
        <v>0</v>
      </c>
      <c r="W33" s="4">
        <v>0</v>
      </c>
      <c r="X33" s="4">
        <v>0</v>
      </c>
      <c r="Y33" s="4">
        <v>0</v>
      </c>
      <c r="Z33" s="4">
        <v>152.80000000000001</v>
      </c>
      <c r="AA33" s="4">
        <f t="shared" si="5"/>
        <v>152.80000000000001</v>
      </c>
      <c r="AB33" s="4">
        <v>0</v>
      </c>
      <c r="AC33" s="4">
        <v>0</v>
      </c>
      <c r="AD33" s="4">
        <v>0</v>
      </c>
      <c r="AE33" s="4">
        <v>0</v>
      </c>
      <c r="AF33" s="4">
        <f t="shared" si="6"/>
        <v>0</v>
      </c>
      <c r="AG33" s="4">
        <v>0</v>
      </c>
      <c r="AH33" s="4">
        <v>12.3</v>
      </c>
      <c r="AI33" s="4">
        <v>0</v>
      </c>
      <c r="AJ33" s="4">
        <v>0</v>
      </c>
      <c r="AK33" s="4">
        <f t="shared" si="7"/>
        <v>12.3</v>
      </c>
      <c r="AL33" s="4">
        <v>0</v>
      </c>
      <c r="AM33" s="4">
        <v>142.6</v>
      </c>
      <c r="AN33" s="4">
        <v>0</v>
      </c>
      <c r="AO33" s="4">
        <v>0</v>
      </c>
      <c r="AP33" s="4">
        <f t="shared" si="8"/>
        <v>142.6</v>
      </c>
      <c r="AQ33" s="4">
        <v>1553.7</v>
      </c>
      <c r="AR33" s="4">
        <v>7726.7</v>
      </c>
      <c r="AS33" s="4">
        <v>1776</v>
      </c>
      <c r="AT33" s="4">
        <v>0</v>
      </c>
      <c r="AU33" s="4">
        <f t="shared" si="9"/>
        <v>11056.4</v>
      </c>
      <c r="AV33" s="4">
        <v>26552.6</v>
      </c>
      <c r="AW33" s="4">
        <v>7314.1</v>
      </c>
      <c r="AX33" s="4">
        <v>2826.4</v>
      </c>
      <c r="AY33" s="4">
        <v>1006.5</v>
      </c>
      <c r="AZ33" s="4">
        <f t="shared" si="10"/>
        <v>11632.5</v>
      </c>
      <c r="BA33" s="4">
        <f t="shared" si="11"/>
        <v>49332.1</v>
      </c>
      <c r="BB33" s="4">
        <v>0</v>
      </c>
      <c r="BC33" s="4">
        <v>0</v>
      </c>
      <c r="BD33" s="4">
        <v>0</v>
      </c>
      <c r="BE33" s="4">
        <v>1630</v>
      </c>
      <c r="BF33" s="4">
        <f t="shared" si="12"/>
        <v>1630</v>
      </c>
    </row>
    <row r="34" spans="1:58" ht="18.75" customHeight="1">
      <c r="A34" s="1">
        <v>1996</v>
      </c>
      <c r="B34" s="4">
        <v>52487.1</v>
      </c>
      <c r="C34" s="4">
        <v>26997.200000000001</v>
      </c>
      <c r="D34" s="4">
        <v>4048.2</v>
      </c>
      <c r="E34" s="4">
        <v>4575.5</v>
      </c>
      <c r="F34" s="4">
        <v>19955.3</v>
      </c>
      <c r="G34" s="4">
        <f t="shared" si="1"/>
        <v>108063.3</v>
      </c>
      <c r="H34" s="4">
        <v>0</v>
      </c>
      <c r="I34" s="4">
        <v>0</v>
      </c>
      <c r="J34" s="4">
        <v>0</v>
      </c>
      <c r="K34" s="4">
        <v>0</v>
      </c>
      <c r="L34" s="4">
        <f t="shared" si="2"/>
        <v>0</v>
      </c>
      <c r="M34" s="4">
        <v>0</v>
      </c>
      <c r="N34" s="4">
        <v>0</v>
      </c>
      <c r="O34" s="4">
        <v>0</v>
      </c>
      <c r="P34" s="4">
        <v>0</v>
      </c>
      <c r="Q34" s="4">
        <f t="shared" si="3"/>
        <v>0</v>
      </c>
      <c r="R34" s="4">
        <v>0</v>
      </c>
      <c r="S34" s="4">
        <v>0</v>
      </c>
      <c r="T34" s="4">
        <v>0</v>
      </c>
      <c r="U34" s="4">
        <v>0</v>
      </c>
      <c r="V34" s="4">
        <f t="shared" si="4"/>
        <v>0</v>
      </c>
      <c r="W34" s="4">
        <v>0</v>
      </c>
      <c r="X34" s="4">
        <v>0</v>
      </c>
      <c r="Y34" s="4">
        <v>0</v>
      </c>
      <c r="Z34" s="4">
        <v>158.9</v>
      </c>
      <c r="AA34" s="4">
        <f t="shared" si="5"/>
        <v>158.9</v>
      </c>
      <c r="AB34" s="4">
        <v>0</v>
      </c>
      <c r="AC34" s="4">
        <v>0</v>
      </c>
      <c r="AD34" s="4">
        <v>0</v>
      </c>
      <c r="AE34" s="4">
        <v>0</v>
      </c>
      <c r="AF34" s="4">
        <f t="shared" si="6"/>
        <v>0</v>
      </c>
      <c r="AG34" s="4">
        <v>0</v>
      </c>
      <c r="AH34" s="4">
        <v>3.8</v>
      </c>
      <c r="AI34" s="4">
        <v>0</v>
      </c>
      <c r="AJ34" s="4">
        <v>0</v>
      </c>
      <c r="AK34" s="4">
        <f t="shared" si="7"/>
        <v>3.8</v>
      </c>
      <c r="AL34" s="4">
        <v>0</v>
      </c>
      <c r="AM34" s="4">
        <v>285.10000000000002</v>
      </c>
      <c r="AN34" s="4">
        <v>0</v>
      </c>
      <c r="AO34" s="4">
        <v>0</v>
      </c>
      <c r="AP34" s="4">
        <f t="shared" si="8"/>
        <v>285.10000000000002</v>
      </c>
      <c r="AQ34" s="4">
        <v>1451.6</v>
      </c>
      <c r="AR34" s="4">
        <v>10815.3</v>
      </c>
      <c r="AS34" s="4">
        <v>1554.7</v>
      </c>
      <c r="AT34" s="4">
        <v>0</v>
      </c>
      <c r="AU34" s="4">
        <f t="shared" si="9"/>
        <v>13821.6</v>
      </c>
      <c r="AV34" s="4">
        <v>48064.9</v>
      </c>
      <c r="AW34" s="4">
        <v>15640.3</v>
      </c>
      <c r="AX34" s="4">
        <v>2493.5</v>
      </c>
      <c r="AY34" s="4">
        <v>1136.2</v>
      </c>
      <c r="AZ34" s="4">
        <f t="shared" si="10"/>
        <v>19955.3</v>
      </c>
      <c r="BA34" s="4">
        <f t="shared" si="11"/>
        <v>87290.2</v>
      </c>
      <c r="BB34" s="4">
        <v>1013.6</v>
      </c>
      <c r="BC34" s="4">
        <v>0</v>
      </c>
      <c r="BD34" s="4">
        <v>0</v>
      </c>
      <c r="BE34" s="4">
        <v>3280.4</v>
      </c>
      <c r="BF34" s="4">
        <f t="shared" si="12"/>
        <v>4294</v>
      </c>
    </row>
    <row r="35" spans="1:58" ht="18.75" customHeight="1">
      <c r="A35" s="1">
        <v>1997</v>
      </c>
      <c r="B35" s="4">
        <v>64302.7</v>
      </c>
      <c r="C35" s="4">
        <v>21263.599999999999</v>
      </c>
      <c r="D35" s="4">
        <v>4298.2</v>
      </c>
      <c r="E35" s="4">
        <v>5467.5</v>
      </c>
      <c r="F35" s="4">
        <v>19486.3</v>
      </c>
      <c r="G35" s="4">
        <f t="shared" si="1"/>
        <v>114818.29999999999</v>
      </c>
      <c r="H35" s="4">
        <v>0</v>
      </c>
      <c r="I35" s="4">
        <v>0</v>
      </c>
      <c r="J35" s="4">
        <v>0</v>
      </c>
      <c r="K35" s="4">
        <v>0</v>
      </c>
      <c r="L35" s="4">
        <f t="shared" si="2"/>
        <v>0</v>
      </c>
      <c r="M35" s="4">
        <v>0</v>
      </c>
      <c r="N35" s="4">
        <v>0</v>
      </c>
      <c r="O35" s="4">
        <v>0</v>
      </c>
      <c r="P35" s="4">
        <v>0</v>
      </c>
      <c r="Q35" s="4">
        <f t="shared" si="3"/>
        <v>0</v>
      </c>
      <c r="R35" s="4">
        <v>0</v>
      </c>
      <c r="S35" s="4">
        <v>0</v>
      </c>
      <c r="T35" s="4">
        <v>0</v>
      </c>
      <c r="U35" s="4">
        <v>163</v>
      </c>
      <c r="V35" s="4">
        <f t="shared" si="4"/>
        <v>163</v>
      </c>
      <c r="W35" s="4">
        <v>0</v>
      </c>
      <c r="X35" s="4">
        <v>0</v>
      </c>
      <c r="Y35" s="4">
        <v>0</v>
      </c>
      <c r="Z35" s="4">
        <v>220.8</v>
      </c>
      <c r="AA35" s="4">
        <f t="shared" si="5"/>
        <v>220.8</v>
      </c>
      <c r="AB35" s="4">
        <v>0</v>
      </c>
      <c r="AC35" s="4">
        <v>0</v>
      </c>
      <c r="AD35" s="4">
        <v>0</v>
      </c>
      <c r="AE35" s="4">
        <v>0</v>
      </c>
      <c r="AF35" s="4">
        <f t="shared" si="6"/>
        <v>0</v>
      </c>
      <c r="AG35" s="4">
        <v>0</v>
      </c>
      <c r="AH35" s="4">
        <v>0</v>
      </c>
      <c r="AI35" s="4">
        <v>0</v>
      </c>
      <c r="AJ35" s="4">
        <v>0</v>
      </c>
      <c r="AK35" s="4">
        <f t="shared" si="7"/>
        <v>0</v>
      </c>
      <c r="AL35" s="4">
        <v>0</v>
      </c>
      <c r="AM35" s="4">
        <v>269.8</v>
      </c>
      <c r="AN35" s="4">
        <v>0</v>
      </c>
      <c r="AO35" s="4">
        <v>0</v>
      </c>
      <c r="AP35" s="4">
        <f t="shared" si="8"/>
        <v>269.8</v>
      </c>
      <c r="AQ35" s="4">
        <v>1559.1</v>
      </c>
      <c r="AR35" s="4">
        <v>8743.7000000000007</v>
      </c>
      <c r="AS35" s="4">
        <v>1736.8</v>
      </c>
      <c r="AT35" s="4">
        <v>0</v>
      </c>
      <c r="AU35" s="4">
        <f t="shared" si="9"/>
        <v>12039.6</v>
      </c>
      <c r="AV35" s="4">
        <v>54520.4</v>
      </c>
      <c r="AW35" s="4">
        <v>11924.6</v>
      </c>
      <c r="AX35" s="4">
        <v>2561.3000000000002</v>
      </c>
      <c r="AY35" s="4">
        <v>0</v>
      </c>
      <c r="AZ35" s="4">
        <f t="shared" si="10"/>
        <v>19486.3</v>
      </c>
      <c r="BA35" s="4">
        <f t="shared" si="11"/>
        <v>88492.6</v>
      </c>
      <c r="BB35" s="4">
        <v>2878.3</v>
      </c>
      <c r="BC35" s="4">
        <v>0</v>
      </c>
      <c r="BD35" s="4">
        <v>0</v>
      </c>
      <c r="BE35" s="4">
        <v>5083.7</v>
      </c>
      <c r="BF35" s="4">
        <f t="shared" si="12"/>
        <v>7962</v>
      </c>
    </row>
    <row r="36" spans="1:58" ht="18.75" customHeight="1">
      <c r="A36" s="1">
        <v>1998</v>
      </c>
      <c r="B36" s="4">
        <v>36536.9</v>
      </c>
      <c r="C36" s="4">
        <v>0</v>
      </c>
      <c r="D36" s="4">
        <v>4257.7</v>
      </c>
      <c r="E36" s="4">
        <v>4365.1000000000004</v>
      </c>
      <c r="F36" s="4">
        <v>8900.5</v>
      </c>
      <c r="G36" s="4">
        <f t="shared" si="1"/>
        <v>54060.2</v>
      </c>
      <c r="H36" s="4">
        <v>0</v>
      </c>
      <c r="I36" s="4">
        <v>0</v>
      </c>
      <c r="J36" s="4">
        <v>0</v>
      </c>
      <c r="K36" s="4">
        <v>0</v>
      </c>
      <c r="L36" s="4">
        <f>SUM(H36:K36)</f>
        <v>0</v>
      </c>
      <c r="M36" s="4">
        <v>0</v>
      </c>
      <c r="N36" s="4">
        <v>0</v>
      </c>
      <c r="O36" s="4">
        <v>0</v>
      </c>
      <c r="P36" s="4">
        <v>0</v>
      </c>
      <c r="Q36" s="4">
        <f t="shared" si="3"/>
        <v>0</v>
      </c>
      <c r="R36" s="4">
        <v>0</v>
      </c>
      <c r="S36" s="4">
        <v>0</v>
      </c>
      <c r="T36" s="4">
        <v>0</v>
      </c>
      <c r="U36" s="4">
        <v>223</v>
      </c>
      <c r="V36" s="4">
        <f t="shared" si="4"/>
        <v>223</v>
      </c>
      <c r="W36" s="4">
        <v>0</v>
      </c>
      <c r="X36" s="4">
        <v>0</v>
      </c>
      <c r="Y36" s="4">
        <v>0</v>
      </c>
      <c r="Z36" s="4">
        <v>247.5</v>
      </c>
      <c r="AA36" s="4">
        <f t="shared" si="5"/>
        <v>247.5</v>
      </c>
      <c r="AB36" s="4">
        <v>0</v>
      </c>
      <c r="AC36" s="4">
        <v>0</v>
      </c>
      <c r="AD36" s="4">
        <v>0</v>
      </c>
      <c r="AE36" s="4">
        <v>0</v>
      </c>
      <c r="AF36" s="4">
        <f t="shared" si="6"/>
        <v>0</v>
      </c>
      <c r="AG36" s="4">
        <v>0</v>
      </c>
      <c r="AH36" s="4">
        <v>0</v>
      </c>
      <c r="AI36" s="4">
        <v>0</v>
      </c>
      <c r="AJ36" s="4">
        <v>0</v>
      </c>
      <c r="AK36" s="4">
        <f t="shared" si="7"/>
        <v>0</v>
      </c>
      <c r="AL36" s="4">
        <v>0</v>
      </c>
      <c r="AM36" s="4">
        <v>60.8</v>
      </c>
      <c r="AN36" s="4">
        <v>0</v>
      </c>
      <c r="AO36" s="4">
        <v>0</v>
      </c>
      <c r="AP36" s="4">
        <f t="shared" si="8"/>
        <v>60.8</v>
      </c>
      <c r="AQ36" s="4">
        <v>695.8</v>
      </c>
      <c r="AR36" s="4">
        <v>2394.4</v>
      </c>
      <c r="AS36" s="4">
        <v>1506.8</v>
      </c>
      <c r="AT36" s="4">
        <v>0</v>
      </c>
      <c r="AU36" s="4">
        <f t="shared" si="9"/>
        <v>4597</v>
      </c>
      <c r="AV36" s="4">
        <v>32483.7</v>
      </c>
      <c r="AW36" s="4">
        <v>0</v>
      </c>
      <c r="AX36" s="4">
        <v>2750.9</v>
      </c>
      <c r="AY36" s="4">
        <v>7.1</v>
      </c>
      <c r="AZ36" s="4">
        <f t="shared" si="10"/>
        <v>8900.5</v>
      </c>
      <c r="BA36" s="4">
        <f t="shared" si="11"/>
        <v>44142.2</v>
      </c>
      <c r="BB36" s="4">
        <v>1167.9000000000001</v>
      </c>
      <c r="BC36" s="4">
        <v>0</v>
      </c>
      <c r="BD36" s="4">
        <v>0</v>
      </c>
      <c r="BE36" s="4">
        <v>3887.5</v>
      </c>
      <c r="BF36" s="4">
        <f t="shared" si="12"/>
        <v>5055.3999999999996</v>
      </c>
    </row>
    <row r="37" spans="1:58" ht="18.75" customHeight="1">
      <c r="A37" s="1">
        <v>1999</v>
      </c>
      <c r="B37" s="4">
        <v>70487.899999999994</v>
      </c>
      <c r="C37" s="4">
        <v>22333</v>
      </c>
      <c r="D37" s="4">
        <v>3910.3</v>
      </c>
      <c r="E37" s="4">
        <v>1379.8</v>
      </c>
      <c r="F37" s="4">
        <v>44303.1</v>
      </c>
      <c r="G37" s="4">
        <f t="shared" si="1"/>
        <v>142414.1</v>
      </c>
      <c r="H37" s="4">
        <v>0</v>
      </c>
      <c r="I37" s="4">
        <v>0</v>
      </c>
      <c r="J37" s="4">
        <v>0</v>
      </c>
      <c r="K37" s="4">
        <v>0</v>
      </c>
      <c r="L37" s="4">
        <f t="shared" si="2"/>
        <v>0</v>
      </c>
      <c r="M37" s="4">
        <v>0</v>
      </c>
      <c r="N37" s="4">
        <v>0</v>
      </c>
      <c r="O37" s="4">
        <v>0</v>
      </c>
      <c r="P37" s="4">
        <v>0</v>
      </c>
      <c r="Q37" s="4">
        <f t="shared" si="3"/>
        <v>0</v>
      </c>
      <c r="R37" s="4">
        <v>0</v>
      </c>
      <c r="S37" s="4">
        <v>0</v>
      </c>
      <c r="T37" s="4">
        <v>0</v>
      </c>
      <c r="U37" s="4">
        <v>0</v>
      </c>
      <c r="V37" s="4">
        <f t="shared" si="4"/>
        <v>0</v>
      </c>
      <c r="W37" s="4">
        <v>0</v>
      </c>
      <c r="X37" s="4">
        <v>0</v>
      </c>
      <c r="Y37" s="4">
        <v>0</v>
      </c>
      <c r="Z37" s="4">
        <v>263.89999999999998</v>
      </c>
      <c r="AA37" s="4">
        <f t="shared" si="5"/>
        <v>263.89999999999998</v>
      </c>
      <c r="AB37" s="4">
        <v>0</v>
      </c>
      <c r="AC37" s="4">
        <v>0</v>
      </c>
      <c r="AD37" s="4">
        <v>0</v>
      </c>
      <c r="AE37" s="4">
        <v>0</v>
      </c>
      <c r="AF37" s="4">
        <f t="shared" si="6"/>
        <v>0</v>
      </c>
      <c r="AG37" s="4">
        <v>0</v>
      </c>
      <c r="AH37" s="4">
        <v>36.299999999999997</v>
      </c>
      <c r="AI37" s="4">
        <v>0</v>
      </c>
      <c r="AJ37" s="4">
        <v>0</v>
      </c>
      <c r="AK37" s="4">
        <f t="shared" si="7"/>
        <v>36.299999999999997</v>
      </c>
      <c r="AL37" s="4">
        <v>0</v>
      </c>
      <c r="AM37" s="4">
        <v>232.2</v>
      </c>
      <c r="AN37" s="4">
        <v>0</v>
      </c>
      <c r="AO37" s="4">
        <v>0</v>
      </c>
      <c r="AP37" s="4">
        <f t="shared" si="8"/>
        <v>232.2</v>
      </c>
      <c r="AQ37" s="4">
        <v>2570.1</v>
      </c>
      <c r="AR37" s="4">
        <v>9664.2000000000007</v>
      </c>
      <c r="AS37" s="4">
        <v>1301.8</v>
      </c>
      <c r="AT37" s="4">
        <v>0</v>
      </c>
      <c r="AU37" s="4">
        <f t="shared" si="9"/>
        <v>13536.1</v>
      </c>
      <c r="AV37" s="4">
        <v>57209.7</v>
      </c>
      <c r="AW37" s="4">
        <v>9612.4</v>
      </c>
      <c r="AX37" s="4">
        <v>2608.5</v>
      </c>
      <c r="AY37" s="4">
        <v>169.9</v>
      </c>
      <c r="AZ37" s="4">
        <f t="shared" si="10"/>
        <v>44303.1</v>
      </c>
      <c r="BA37" s="4">
        <f t="shared" si="11"/>
        <v>113903.59999999998</v>
      </c>
      <c r="BB37" s="4">
        <v>4721.8999999999996</v>
      </c>
      <c r="BC37" s="4">
        <v>0</v>
      </c>
      <c r="BD37" s="4">
        <v>0</v>
      </c>
      <c r="BE37" s="4">
        <v>946.1</v>
      </c>
      <c r="BF37" s="4">
        <f t="shared" si="12"/>
        <v>5668</v>
      </c>
    </row>
    <row r="38" spans="1:58" ht="18.75" customHeight="1">
      <c r="A38" s="1">
        <v>2000</v>
      </c>
      <c r="B38" s="4">
        <v>199948.1</v>
      </c>
      <c r="C38" s="4">
        <v>75839.3</v>
      </c>
      <c r="D38" s="4">
        <v>4143.6000000000004</v>
      </c>
      <c r="E38" s="4">
        <v>2205</v>
      </c>
      <c r="F38" s="4">
        <v>93069</v>
      </c>
      <c r="G38" s="4">
        <f t="shared" si="1"/>
        <v>375205</v>
      </c>
      <c r="H38" s="4">
        <v>0</v>
      </c>
      <c r="I38" s="4">
        <v>12648.6</v>
      </c>
      <c r="J38" s="4">
        <v>0</v>
      </c>
      <c r="K38" s="4">
        <v>0</v>
      </c>
      <c r="L38" s="4">
        <f t="shared" si="2"/>
        <v>12648.6</v>
      </c>
      <c r="M38" s="4">
        <v>0</v>
      </c>
      <c r="N38" s="4">
        <v>0</v>
      </c>
      <c r="O38" s="4">
        <v>0</v>
      </c>
      <c r="P38" s="4">
        <v>0</v>
      </c>
      <c r="Q38" s="4">
        <f t="shared" si="3"/>
        <v>0</v>
      </c>
      <c r="R38" s="4">
        <v>3849</v>
      </c>
      <c r="S38" s="4">
        <v>0</v>
      </c>
      <c r="T38" s="4">
        <v>0</v>
      </c>
      <c r="U38" s="4">
        <v>0</v>
      </c>
      <c r="V38" s="4">
        <f t="shared" si="4"/>
        <v>3849</v>
      </c>
      <c r="W38" s="4">
        <v>0</v>
      </c>
      <c r="X38" s="4">
        <v>0</v>
      </c>
      <c r="Y38" s="4">
        <v>0</v>
      </c>
      <c r="Z38" s="4">
        <v>250</v>
      </c>
      <c r="AA38" s="4">
        <f t="shared" si="5"/>
        <v>250</v>
      </c>
      <c r="AB38" s="4">
        <v>0</v>
      </c>
      <c r="AC38" s="4">
        <v>0</v>
      </c>
      <c r="AD38" s="4">
        <v>0</v>
      </c>
      <c r="AE38" s="4">
        <v>0</v>
      </c>
      <c r="AF38" s="4">
        <f t="shared" si="6"/>
        <v>0</v>
      </c>
      <c r="AG38" s="4">
        <v>287.5</v>
      </c>
      <c r="AH38" s="4">
        <v>190.2</v>
      </c>
      <c r="AI38" s="4">
        <v>0</v>
      </c>
      <c r="AJ38" s="4">
        <v>0</v>
      </c>
      <c r="AK38" s="4">
        <f t="shared" si="7"/>
        <v>477.7</v>
      </c>
      <c r="AL38" s="4">
        <v>0</v>
      </c>
      <c r="AM38" s="4">
        <v>638.5</v>
      </c>
      <c r="AN38" s="4">
        <v>0</v>
      </c>
      <c r="AO38" s="4">
        <v>0</v>
      </c>
      <c r="AP38" s="4">
        <f t="shared" si="8"/>
        <v>638.5</v>
      </c>
      <c r="AQ38" s="4">
        <v>6640.7</v>
      </c>
      <c r="AR38" s="4">
        <v>21201.8</v>
      </c>
      <c r="AS38" s="4">
        <v>1077.8</v>
      </c>
      <c r="AT38" s="4">
        <v>0</v>
      </c>
      <c r="AU38" s="4">
        <f t="shared" si="9"/>
        <v>28920.3</v>
      </c>
      <c r="AV38" s="4">
        <v>148467.5</v>
      </c>
      <c r="AW38" s="4">
        <v>31272.400000000001</v>
      </c>
      <c r="AX38" s="4">
        <v>3065.8</v>
      </c>
      <c r="AY38" s="4">
        <v>569.70000000000005</v>
      </c>
      <c r="AZ38" s="4">
        <f t="shared" si="10"/>
        <v>93069</v>
      </c>
      <c r="BA38" s="4">
        <f t="shared" si="11"/>
        <v>276444.40000000002</v>
      </c>
      <c r="BB38" s="4">
        <v>27066.5</v>
      </c>
      <c r="BC38" s="4">
        <v>1927.3</v>
      </c>
      <c r="BD38" s="4">
        <v>0</v>
      </c>
      <c r="BE38" s="4">
        <v>1385.3</v>
      </c>
      <c r="BF38" s="4">
        <f t="shared" si="12"/>
        <v>30379.1</v>
      </c>
    </row>
    <row r="39" spans="1:58" ht="18.75" customHeight="1">
      <c r="A39" s="1">
        <v>2001</v>
      </c>
      <c r="B39" s="4">
        <v>220288.9</v>
      </c>
      <c r="C39" s="4">
        <v>49920.1</v>
      </c>
      <c r="D39" s="4">
        <v>3339.7</v>
      </c>
      <c r="E39" s="4">
        <v>6563.4</v>
      </c>
      <c r="F39" s="4">
        <v>46430.5</v>
      </c>
      <c r="G39" s="4">
        <f t="shared" si="1"/>
        <v>326542.60000000003</v>
      </c>
      <c r="H39" s="4">
        <v>0</v>
      </c>
      <c r="I39" s="4">
        <v>10073.4</v>
      </c>
      <c r="J39" s="4">
        <v>0</v>
      </c>
      <c r="K39" s="4">
        <v>0</v>
      </c>
      <c r="L39" s="4">
        <f t="shared" si="2"/>
        <v>10073.4</v>
      </c>
      <c r="M39" s="4">
        <v>0</v>
      </c>
      <c r="N39" s="4">
        <v>0</v>
      </c>
      <c r="O39" s="4">
        <v>0</v>
      </c>
      <c r="P39" s="4">
        <v>0</v>
      </c>
      <c r="Q39" s="4">
        <f t="shared" si="3"/>
        <v>0</v>
      </c>
      <c r="R39" s="4">
        <v>4435.5</v>
      </c>
      <c r="S39" s="4">
        <v>0</v>
      </c>
      <c r="T39" s="4">
        <v>0</v>
      </c>
      <c r="U39" s="4">
        <v>0</v>
      </c>
      <c r="V39" s="4">
        <f t="shared" si="4"/>
        <v>4435.5</v>
      </c>
      <c r="W39" s="4">
        <v>0</v>
      </c>
      <c r="X39" s="4">
        <v>0</v>
      </c>
      <c r="Y39" s="4">
        <v>0</v>
      </c>
      <c r="Z39" s="4">
        <v>255</v>
      </c>
      <c r="AA39" s="4">
        <f t="shared" si="5"/>
        <v>255</v>
      </c>
      <c r="AB39" s="4">
        <v>0</v>
      </c>
      <c r="AC39" s="4">
        <v>0</v>
      </c>
      <c r="AD39" s="4">
        <v>0</v>
      </c>
      <c r="AE39" s="4">
        <v>0</v>
      </c>
      <c r="AF39" s="4">
        <f t="shared" si="6"/>
        <v>0</v>
      </c>
      <c r="AG39" s="4">
        <v>191.9</v>
      </c>
      <c r="AH39" s="4">
        <v>145.6</v>
      </c>
      <c r="AI39" s="4">
        <v>0</v>
      </c>
      <c r="AJ39" s="4">
        <v>0</v>
      </c>
      <c r="AK39" s="4">
        <f t="shared" si="7"/>
        <v>337.5</v>
      </c>
      <c r="AL39" s="4">
        <v>0</v>
      </c>
      <c r="AM39" s="4">
        <v>406.2</v>
      </c>
      <c r="AN39" s="4">
        <v>0</v>
      </c>
      <c r="AO39" s="4">
        <v>0</v>
      </c>
      <c r="AP39" s="4">
        <f t="shared" si="8"/>
        <v>406.2</v>
      </c>
      <c r="AQ39" s="4">
        <v>7701.2</v>
      </c>
      <c r="AR39" s="4">
        <v>13382.8</v>
      </c>
      <c r="AS39" s="4">
        <v>1194.7</v>
      </c>
      <c r="AT39" s="4">
        <v>0</v>
      </c>
      <c r="AU39" s="4">
        <f t="shared" si="9"/>
        <v>22278.7</v>
      </c>
      <c r="AV39" s="4">
        <v>151218.6</v>
      </c>
      <c r="AW39" s="4">
        <v>19786.400000000001</v>
      </c>
      <c r="AX39" s="4">
        <v>2145</v>
      </c>
      <c r="AY39" s="4">
        <v>1736.4</v>
      </c>
      <c r="AZ39" s="4">
        <f t="shared" si="10"/>
        <v>46430.5</v>
      </c>
      <c r="BA39" s="4">
        <f t="shared" si="11"/>
        <v>221316.9</v>
      </c>
      <c r="BB39" s="4">
        <v>29374.3</v>
      </c>
      <c r="BC39" s="4">
        <v>948.5</v>
      </c>
      <c r="BD39" s="4">
        <v>0</v>
      </c>
      <c r="BE39" s="4">
        <v>4572</v>
      </c>
      <c r="BF39" s="4">
        <f t="shared" si="12"/>
        <v>34894.800000000003</v>
      </c>
    </row>
    <row r="40" spans="1:58" ht="18.75" customHeight="1">
      <c r="A40" s="1">
        <v>2002</v>
      </c>
      <c r="B40" s="4">
        <v>128441.3</v>
      </c>
      <c r="C40" s="4">
        <v>56031.6</v>
      </c>
      <c r="D40" s="4">
        <v>4145.3</v>
      </c>
      <c r="E40" s="4">
        <v>7959.2</v>
      </c>
      <c r="F40" s="4">
        <v>77858.600000000006</v>
      </c>
      <c r="G40" s="4">
        <f t="shared" si="1"/>
        <v>274436</v>
      </c>
      <c r="H40" s="4">
        <v>0</v>
      </c>
      <c r="I40" s="4">
        <v>18333</v>
      </c>
      <c r="J40" s="4">
        <v>0</v>
      </c>
      <c r="K40" s="4">
        <v>0</v>
      </c>
      <c r="L40" s="4">
        <f t="shared" ref="L40:L46" si="13">SUM(H40:K40)</f>
        <v>18333</v>
      </c>
      <c r="M40" s="4">
        <v>0</v>
      </c>
      <c r="N40" s="4">
        <v>0</v>
      </c>
      <c r="O40" s="4">
        <v>0</v>
      </c>
      <c r="P40" s="4">
        <v>0</v>
      </c>
      <c r="Q40" s="4">
        <f>SUM(M40:P40)</f>
        <v>0</v>
      </c>
      <c r="R40" s="4">
        <v>2659.8</v>
      </c>
      <c r="S40" s="4">
        <v>0</v>
      </c>
      <c r="T40" s="4">
        <v>0</v>
      </c>
      <c r="U40" s="4">
        <v>0</v>
      </c>
      <c r="V40" s="4">
        <f t="shared" ref="V40:V46" si="14">SUM(R40:U40)</f>
        <v>2659.8</v>
      </c>
      <c r="W40" s="4">
        <v>0</v>
      </c>
      <c r="X40" s="4">
        <v>0</v>
      </c>
      <c r="Y40" s="4">
        <v>0</v>
      </c>
      <c r="Z40" s="4">
        <v>259.5</v>
      </c>
      <c r="AA40" s="4">
        <f t="shared" ref="AA40:AA46" si="15">SUM(W40:Z40)</f>
        <v>259.5</v>
      </c>
      <c r="AB40" s="4">
        <v>0</v>
      </c>
      <c r="AC40" s="4">
        <v>0</v>
      </c>
      <c r="AD40" s="4">
        <v>0</v>
      </c>
      <c r="AE40" s="4">
        <v>0</v>
      </c>
      <c r="AF40" s="4">
        <f>SUM(AB40:AE40)</f>
        <v>0</v>
      </c>
      <c r="AG40" s="4">
        <v>0</v>
      </c>
      <c r="AH40" s="4">
        <v>52.6</v>
      </c>
      <c r="AI40" s="4">
        <v>0</v>
      </c>
      <c r="AJ40" s="4">
        <v>0</v>
      </c>
      <c r="AK40" s="4">
        <f t="shared" ref="AK40:AK46" si="16">SUM(AG40:AJ40)</f>
        <v>52.6</v>
      </c>
      <c r="AL40" s="4">
        <v>0</v>
      </c>
      <c r="AM40" s="4">
        <v>393.8</v>
      </c>
      <c r="AN40" s="4">
        <v>0</v>
      </c>
      <c r="AO40" s="4">
        <v>0</v>
      </c>
      <c r="AP40" s="4">
        <f t="shared" ref="AP40:AP46" si="17">SUM(AL40:AO40)</f>
        <v>393.8</v>
      </c>
      <c r="AQ40" s="4">
        <v>4176.3</v>
      </c>
      <c r="AR40" s="4">
        <v>17034.599999999999</v>
      </c>
      <c r="AS40" s="4">
        <v>1265.8</v>
      </c>
      <c r="AT40" s="4">
        <v>0</v>
      </c>
      <c r="AU40" s="4">
        <f>SUM(AQ40:AT40)</f>
        <v>22476.699999999997</v>
      </c>
      <c r="AV40" s="4">
        <v>93033.2</v>
      </c>
      <c r="AW40" s="4">
        <v>17590.5</v>
      </c>
      <c r="AX40" s="4">
        <v>2879.5</v>
      </c>
      <c r="AY40" s="4">
        <v>0</v>
      </c>
      <c r="AZ40" s="4">
        <f t="shared" si="10"/>
        <v>77858.600000000006</v>
      </c>
      <c r="BA40" s="4">
        <f t="shared" si="11"/>
        <v>191361.8</v>
      </c>
      <c r="BB40" s="4">
        <v>16372.2</v>
      </c>
      <c r="BC40" s="4">
        <v>152.1</v>
      </c>
      <c r="BD40" s="4">
        <v>0</v>
      </c>
      <c r="BE40" s="4">
        <v>7699.7</v>
      </c>
      <c r="BF40" s="4">
        <f t="shared" ref="BF40:BF46" si="18">SUM(BB40:BE40)</f>
        <v>24224</v>
      </c>
    </row>
    <row r="41" spans="1:58" ht="18.75" customHeight="1">
      <c r="A41" s="1">
        <v>2003</v>
      </c>
      <c r="B41" s="4">
        <v>243374.7</v>
      </c>
      <c r="C41" s="4">
        <v>69351.899999999994</v>
      </c>
      <c r="D41" s="4">
        <v>3888.4</v>
      </c>
      <c r="E41" s="4">
        <v>7542.2</v>
      </c>
      <c r="F41" s="4">
        <v>82687.3</v>
      </c>
      <c r="G41" s="4">
        <f t="shared" si="1"/>
        <v>406844.5</v>
      </c>
      <c r="H41" s="4">
        <v>0</v>
      </c>
      <c r="I41" s="4">
        <v>19967</v>
      </c>
      <c r="J41" s="4">
        <v>0</v>
      </c>
      <c r="K41" s="4">
        <v>0</v>
      </c>
      <c r="L41" s="4">
        <f t="shared" si="13"/>
        <v>19967</v>
      </c>
      <c r="M41" s="4">
        <v>0</v>
      </c>
      <c r="N41" s="4">
        <v>0</v>
      </c>
      <c r="O41" s="4">
        <v>0</v>
      </c>
      <c r="P41" s="4">
        <v>0</v>
      </c>
      <c r="Q41" s="4">
        <f>SUM(M41:P41)</f>
        <v>0</v>
      </c>
      <c r="R41" s="4">
        <v>3352.3</v>
      </c>
      <c r="S41" s="4">
        <v>0</v>
      </c>
      <c r="T41" s="4">
        <v>0</v>
      </c>
      <c r="U41" s="4">
        <v>0</v>
      </c>
      <c r="V41" s="4">
        <f t="shared" si="14"/>
        <v>3352.3</v>
      </c>
      <c r="W41" s="4">
        <v>0</v>
      </c>
      <c r="X41" s="4">
        <v>0</v>
      </c>
      <c r="Y41" s="4">
        <v>0</v>
      </c>
      <c r="Z41" s="4">
        <f>Z40</f>
        <v>259.5</v>
      </c>
      <c r="AA41" s="4">
        <f t="shared" si="15"/>
        <v>259.5</v>
      </c>
      <c r="AB41" s="4">
        <v>0</v>
      </c>
      <c r="AC41" s="4">
        <v>0</v>
      </c>
      <c r="AD41" s="4">
        <v>0</v>
      </c>
      <c r="AE41" s="4">
        <v>0</v>
      </c>
      <c r="AF41" s="4">
        <f>SUM(AB41:AE41)</f>
        <v>0</v>
      </c>
      <c r="AG41" s="4">
        <v>68.900000000000006</v>
      </c>
      <c r="AH41" s="4">
        <v>96.2</v>
      </c>
      <c r="AI41" s="4">
        <v>0</v>
      </c>
      <c r="AJ41" s="4">
        <v>0</v>
      </c>
      <c r="AK41" s="4">
        <f t="shared" si="16"/>
        <v>165.10000000000002</v>
      </c>
      <c r="AL41" s="4">
        <v>0</v>
      </c>
      <c r="AM41" s="4">
        <v>579.29999999999995</v>
      </c>
      <c r="AN41" s="4">
        <v>0</v>
      </c>
      <c r="AO41" s="4">
        <v>0</v>
      </c>
      <c r="AP41" s="4">
        <f t="shared" si="17"/>
        <v>579.29999999999995</v>
      </c>
      <c r="AQ41" s="4">
        <v>9233.7000000000007</v>
      </c>
      <c r="AR41" s="4">
        <v>19373.5</v>
      </c>
      <c r="AS41" s="4">
        <f>AS40</f>
        <v>1265.8</v>
      </c>
      <c r="AT41" s="4">
        <v>0</v>
      </c>
      <c r="AU41" s="4">
        <f>SUM(AQ41:AT41)</f>
        <v>29873</v>
      </c>
      <c r="AV41" s="4">
        <v>170104.7</v>
      </c>
      <c r="AW41" s="4">
        <v>22972.5</v>
      </c>
      <c r="AX41" s="4">
        <f>AX40</f>
        <v>2879.5</v>
      </c>
      <c r="AY41" s="4">
        <f>AY40</f>
        <v>0</v>
      </c>
      <c r="AZ41" s="4">
        <f t="shared" si="10"/>
        <v>82687.3</v>
      </c>
      <c r="BA41" s="4">
        <f t="shared" si="11"/>
        <v>278644</v>
      </c>
      <c r="BB41" s="4">
        <v>33187.300000000003</v>
      </c>
      <c r="BC41" s="4">
        <v>845.7</v>
      </c>
      <c r="BD41" s="4">
        <v>0</v>
      </c>
      <c r="BE41" s="4">
        <f>BE40</f>
        <v>7699.7</v>
      </c>
      <c r="BF41" s="4">
        <f t="shared" si="18"/>
        <v>41732.699999999997</v>
      </c>
    </row>
    <row r="42" spans="1:58" ht="18.75" customHeight="1">
      <c r="A42" s="1">
        <v>2004</v>
      </c>
      <c r="B42" s="4">
        <v>239549.7</v>
      </c>
      <c r="C42" s="4">
        <v>81169.5</v>
      </c>
      <c r="D42" s="4">
        <v>4422.6000000000004</v>
      </c>
      <c r="E42" s="4">
        <v>8920.2000000000007</v>
      </c>
      <c r="F42" s="4">
        <v>111425.1</v>
      </c>
      <c r="G42" s="4">
        <f t="shared" si="1"/>
        <v>445487.1</v>
      </c>
      <c r="H42" s="4">
        <v>0</v>
      </c>
      <c r="I42" s="4">
        <v>26937.4</v>
      </c>
      <c r="J42" s="4">
        <v>0</v>
      </c>
      <c r="K42" s="4">
        <v>0</v>
      </c>
      <c r="L42" s="4">
        <f t="shared" si="13"/>
        <v>26937.4</v>
      </c>
      <c r="M42" s="4">
        <v>0</v>
      </c>
      <c r="N42" s="4">
        <v>0</v>
      </c>
      <c r="O42" s="4">
        <v>0</v>
      </c>
      <c r="P42" s="4">
        <v>0</v>
      </c>
      <c r="Q42" s="4">
        <f>SUM(M42:P42)</f>
        <v>0</v>
      </c>
      <c r="R42" s="4">
        <v>2306.5</v>
      </c>
      <c r="S42" s="4">
        <v>0</v>
      </c>
      <c r="T42" s="4">
        <v>0</v>
      </c>
      <c r="U42" s="4">
        <v>0</v>
      </c>
      <c r="V42" s="4">
        <f t="shared" si="14"/>
        <v>2306.5</v>
      </c>
      <c r="W42" s="4">
        <v>0</v>
      </c>
      <c r="X42" s="4">
        <v>0</v>
      </c>
      <c r="Y42" s="4">
        <v>0</v>
      </c>
      <c r="Z42" s="4">
        <f t="shared" ref="Z42:Z51" si="19">Z41</f>
        <v>259.5</v>
      </c>
      <c r="AA42" s="4">
        <f t="shared" si="15"/>
        <v>259.5</v>
      </c>
      <c r="AB42" s="4">
        <v>0</v>
      </c>
      <c r="AC42" s="4">
        <v>0</v>
      </c>
      <c r="AD42" s="4">
        <v>0</v>
      </c>
      <c r="AE42" s="4">
        <v>0</v>
      </c>
      <c r="AF42" s="4">
        <f>SUM(AB42:AE42)</f>
        <v>0</v>
      </c>
      <c r="AG42" s="4">
        <v>233.5</v>
      </c>
      <c r="AH42" s="4">
        <v>173.4</v>
      </c>
      <c r="AI42" s="4">
        <v>0</v>
      </c>
      <c r="AJ42" s="4">
        <v>0</v>
      </c>
      <c r="AK42" s="4">
        <f t="shared" si="16"/>
        <v>406.9</v>
      </c>
      <c r="AL42" s="4">
        <v>0</v>
      </c>
      <c r="AM42" s="4">
        <v>617</v>
      </c>
      <c r="AN42" s="4">
        <v>0</v>
      </c>
      <c r="AO42" s="4">
        <v>0</v>
      </c>
      <c r="AP42" s="4">
        <f t="shared" si="17"/>
        <v>617</v>
      </c>
      <c r="AQ42" s="4">
        <v>9475.7000000000007</v>
      </c>
      <c r="AR42" s="4">
        <v>21960.3</v>
      </c>
      <c r="AS42" s="4">
        <f t="shared" ref="AS42:AS52" si="20">AS41</f>
        <v>1265.8</v>
      </c>
      <c r="AT42" s="4">
        <v>0</v>
      </c>
      <c r="AU42" s="4">
        <f>SUM(AQ42:AT42)</f>
        <v>32701.8</v>
      </c>
      <c r="AV42" s="4">
        <v>166187.79999999999</v>
      </c>
      <c r="AW42" s="4">
        <v>25999.3</v>
      </c>
      <c r="AX42" s="4">
        <f t="shared" ref="AX42:AX52" si="21">AX41</f>
        <v>2879.5</v>
      </c>
      <c r="AY42" s="4">
        <f t="shared" ref="AY42:AY52" si="22">AY41</f>
        <v>0</v>
      </c>
      <c r="AZ42" s="4">
        <f t="shared" si="10"/>
        <v>111425.1</v>
      </c>
      <c r="BA42" s="4">
        <f t="shared" si="11"/>
        <v>306491.69999999995</v>
      </c>
      <c r="BB42" s="4">
        <v>32423.9</v>
      </c>
      <c r="BC42" s="4">
        <v>1022.6</v>
      </c>
      <c r="BD42" s="4">
        <v>0</v>
      </c>
      <c r="BE42" s="4">
        <f t="shared" ref="BE42:BE52" si="23">BE41</f>
        <v>7699.7</v>
      </c>
      <c r="BF42" s="4">
        <f t="shared" si="18"/>
        <v>41146.199999999997</v>
      </c>
    </row>
    <row r="43" spans="1:58" ht="18.75" customHeight="1">
      <c r="A43" s="1">
        <v>2005</v>
      </c>
      <c r="B43" s="4">
        <v>341673</v>
      </c>
      <c r="C43" s="4">
        <v>134683.70000000001</v>
      </c>
      <c r="D43" s="4">
        <v>1392.4</v>
      </c>
      <c r="E43" s="4">
        <v>36013.199999999997</v>
      </c>
      <c r="F43" s="4">
        <v>120011.8</v>
      </c>
      <c r="G43" s="4">
        <f t="shared" si="1"/>
        <v>633774.10000000009</v>
      </c>
      <c r="H43" s="4">
        <v>0</v>
      </c>
      <c r="I43" s="4">
        <v>62124.2</v>
      </c>
      <c r="J43" s="4">
        <v>0</v>
      </c>
      <c r="K43" s="4">
        <v>0</v>
      </c>
      <c r="L43" s="4">
        <f t="shared" si="13"/>
        <v>62124.2</v>
      </c>
      <c r="M43" s="4">
        <v>0</v>
      </c>
      <c r="N43" s="4">
        <v>0</v>
      </c>
      <c r="O43" s="4">
        <v>0</v>
      </c>
      <c r="P43" s="4">
        <v>0</v>
      </c>
      <c r="Q43" s="4">
        <f>SUM(M43:P43)</f>
        <v>0</v>
      </c>
      <c r="R43" s="4">
        <v>3534.7</v>
      </c>
      <c r="S43" s="4">
        <v>0</v>
      </c>
      <c r="T43" s="4">
        <v>0</v>
      </c>
      <c r="U43" s="4">
        <v>0</v>
      </c>
      <c r="V43" s="4">
        <f t="shared" si="14"/>
        <v>3534.7</v>
      </c>
      <c r="W43" s="4">
        <v>0</v>
      </c>
      <c r="X43" s="4">
        <v>0</v>
      </c>
      <c r="Y43" s="4">
        <v>0</v>
      </c>
      <c r="Z43" s="4">
        <f t="shared" si="19"/>
        <v>259.5</v>
      </c>
      <c r="AA43" s="4">
        <f t="shared" si="15"/>
        <v>259.5</v>
      </c>
      <c r="AB43" s="4">
        <v>0</v>
      </c>
      <c r="AC43" s="4">
        <v>0</v>
      </c>
      <c r="AD43" s="4">
        <v>0</v>
      </c>
      <c r="AE43" s="4">
        <v>0</v>
      </c>
      <c r="AF43" s="4">
        <f>SUM(AB43:AE43)</f>
        <v>0</v>
      </c>
      <c r="AG43" s="4">
        <v>622.5</v>
      </c>
      <c r="AH43" s="4">
        <v>234.2</v>
      </c>
      <c r="AI43" s="4">
        <v>0</v>
      </c>
      <c r="AJ43" s="4">
        <v>0</v>
      </c>
      <c r="AK43" s="4">
        <f t="shared" si="16"/>
        <v>856.7</v>
      </c>
      <c r="AL43" s="4">
        <v>0</v>
      </c>
      <c r="AM43" s="4">
        <v>1022.6</v>
      </c>
      <c r="AN43" s="4">
        <v>0</v>
      </c>
      <c r="AO43" s="4">
        <v>0</v>
      </c>
      <c r="AP43" s="4">
        <f t="shared" si="17"/>
        <v>1022.6</v>
      </c>
      <c r="AQ43" s="4">
        <v>13318.8</v>
      </c>
      <c r="AR43" s="4">
        <v>29339.4</v>
      </c>
      <c r="AS43" s="4">
        <f t="shared" si="20"/>
        <v>1265.8</v>
      </c>
      <c r="AT43" s="4">
        <v>0</v>
      </c>
      <c r="AU43" s="4">
        <f>SUM(AQ43:AT43)</f>
        <v>43924</v>
      </c>
      <c r="AV43" s="4">
        <v>242704</v>
      </c>
      <c r="AW43" s="4">
        <v>39767.699999999997</v>
      </c>
      <c r="AX43" s="4">
        <f t="shared" si="21"/>
        <v>2879.5</v>
      </c>
      <c r="AY43" s="4">
        <f t="shared" si="22"/>
        <v>0</v>
      </c>
      <c r="AZ43" s="4">
        <f>F43</f>
        <v>120011.8</v>
      </c>
      <c r="BA43" s="4">
        <f t="shared" si="11"/>
        <v>405363</v>
      </c>
      <c r="BB43" s="4">
        <v>55901.3</v>
      </c>
      <c r="BC43" s="4">
        <v>2113</v>
      </c>
      <c r="BD43" s="4">
        <v>0</v>
      </c>
      <c r="BE43" s="4">
        <f t="shared" si="23"/>
        <v>7699.7</v>
      </c>
      <c r="BF43" s="4">
        <f t="shared" si="18"/>
        <v>65714</v>
      </c>
    </row>
    <row r="44" spans="1:58" ht="18.75" customHeight="1">
      <c r="A44" s="1">
        <v>2006</v>
      </c>
      <c r="B44" s="4">
        <v>241393.7</v>
      </c>
      <c r="C44" s="4">
        <v>133008.1</v>
      </c>
      <c r="D44" s="4">
        <v>3231.7</v>
      </c>
      <c r="E44" s="4">
        <v>29435.1</v>
      </c>
      <c r="F44" s="4">
        <v>218071.1</v>
      </c>
      <c r="G44" s="4">
        <f t="shared" si="1"/>
        <v>625139.70000000007</v>
      </c>
      <c r="H44" s="4">
        <v>0</v>
      </c>
      <c r="I44" s="4">
        <v>65271.6</v>
      </c>
      <c r="J44" s="4">
        <v>0</v>
      </c>
      <c r="K44" s="4">
        <v>0</v>
      </c>
      <c r="L44" s="4">
        <f t="shared" si="13"/>
        <v>65271.6</v>
      </c>
      <c r="M44" s="4">
        <v>0</v>
      </c>
      <c r="N44" s="4">
        <v>0</v>
      </c>
      <c r="O44" s="4">
        <v>0</v>
      </c>
      <c r="P44" s="4">
        <v>0</v>
      </c>
      <c r="Q44" s="4">
        <v>0</v>
      </c>
      <c r="R44" s="4">
        <v>1854.7</v>
      </c>
      <c r="S44" s="4">
        <v>0</v>
      </c>
      <c r="T44" s="4">
        <v>0</v>
      </c>
      <c r="U44" s="4">
        <v>0</v>
      </c>
      <c r="V44" s="4">
        <f t="shared" si="14"/>
        <v>1854.7</v>
      </c>
      <c r="W44" s="4">
        <v>0</v>
      </c>
      <c r="X44" s="4">
        <v>0</v>
      </c>
      <c r="Y44" s="4">
        <v>0</v>
      </c>
      <c r="Z44" s="4">
        <f t="shared" si="19"/>
        <v>259.5</v>
      </c>
      <c r="AA44" s="4">
        <f t="shared" si="15"/>
        <v>259.5</v>
      </c>
      <c r="AB44" s="4">
        <v>0</v>
      </c>
      <c r="AC44" s="4">
        <v>0</v>
      </c>
      <c r="AD44" s="4">
        <v>0</v>
      </c>
      <c r="AE44" s="4">
        <v>0</v>
      </c>
      <c r="AF44" s="4">
        <v>0</v>
      </c>
      <c r="AG44" s="4">
        <v>193.5</v>
      </c>
      <c r="AH44" s="4">
        <v>168.3</v>
      </c>
      <c r="AI44" s="4">
        <v>0</v>
      </c>
      <c r="AJ44" s="4">
        <v>0</v>
      </c>
      <c r="AK44" s="4">
        <f t="shared" si="16"/>
        <v>361.8</v>
      </c>
      <c r="AL44" s="4">
        <v>0</v>
      </c>
      <c r="AM44" s="4">
        <v>2039.4</v>
      </c>
      <c r="AN44" s="4">
        <v>0</v>
      </c>
      <c r="AO44" s="4">
        <v>0</v>
      </c>
      <c r="AP44" s="4">
        <f t="shared" si="17"/>
        <v>2039.4</v>
      </c>
      <c r="AQ44" s="4">
        <v>10277</v>
      </c>
      <c r="AR44" s="4">
        <v>31028.9</v>
      </c>
      <c r="AS44" s="4">
        <f t="shared" si="20"/>
        <v>1265.8</v>
      </c>
      <c r="AT44" s="4">
        <v>0</v>
      </c>
      <c r="AU44" s="4">
        <f>SUM(AQ44:AT44)</f>
        <v>42571.700000000004</v>
      </c>
      <c r="AV44" s="4">
        <v>174652.1</v>
      </c>
      <c r="AW44" s="4">
        <v>34727.699999999997</v>
      </c>
      <c r="AX44" s="4">
        <f t="shared" si="21"/>
        <v>2879.5</v>
      </c>
      <c r="AY44" s="4">
        <f t="shared" si="22"/>
        <v>0</v>
      </c>
      <c r="AZ44" s="4">
        <f t="shared" si="10"/>
        <v>218071.1</v>
      </c>
      <c r="BA44" s="4">
        <f t="shared" si="11"/>
        <v>430330.4</v>
      </c>
      <c r="BB44" s="4">
        <v>39788</v>
      </c>
      <c r="BC44" s="4">
        <v>1398.2</v>
      </c>
      <c r="BD44" s="4">
        <v>0</v>
      </c>
      <c r="BE44" s="4">
        <f t="shared" si="23"/>
        <v>7699.7</v>
      </c>
      <c r="BF44" s="4">
        <f t="shared" si="18"/>
        <v>48885.899999999994</v>
      </c>
    </row>
    <row r="45" spans="1:58" ht="18.75" customHeight="1">
      <c r="A45" s="1">
        <v>2007</v>
      </c>
      <c r="B45" s="4">
        <v>203845.2</v>
      </c>
      <c r="C45" s="4">
        <v>142753.60000000001</v>
      </c>
      <c r="D45" s="4">
        <v>3448.7</v>
      </c>
      <c r="E45" s="4">
        <v>25524.1</v>
      </c>
      <c r="F45" s="4">
        <v>191145.4</v>
      </c>
      <c r="G45" s="4">
        <f t="shared" si="1"/>
        <v>566717</v>
      </c>
      <c r="H45" s="4">
        <v>0</v>
      </c>
      <c r="I45" s="4">
        <v>80198.3</v>
      </c>
      <c r="J45" s="4">
        <v>0</v>
      </c>
      <c r="K45" s="4">
        <v>0</v>
      </c>
      <c r="L45" s="4">
        <f t="shared" si="13"/>
        <v>80198.3</v>
      </c>
      <c r="M45" s="4">
        <v>0</v>
      </c>
      <c r="N45" s="4">
        <v>0</v>
      </c>
      <c r="O45" s="4">
        <v>0</v>
      </c>
      <c r="P45" s="4">
        <v>0</v>
      </c>
      <c r="Q45" s="4">
        <v>0</v>
      </c>
      <c r="R45" s="4">
        <v>1110.8</v>
      </c>
      <c r="S45" s="4">
        <v>0</v>
      </c>
      <c r="T45" s="4">
        <v>0</v>
      </c>
      <c r="U45" s="4">
        <v>0</v>
      </c>
      <c r="V45" s="4">
        <f t="shared" si="14"/>
        <v>1110.8</v>
      </c>
      <c r="W45" s="4">
        <v>0</v>
      </c>
      <c r="X45" s="4">
        <v>0</v>
      </c>
      <c r="Y45" s="4">
        <v>0</v>
      </c>
      <c r="Z45" s="4">
        <f t="shared" si="19"/>
        <v>259.5</v>
      </c>
      <c r="AA45" s="4">
        <f t="shared" si="15"/>
        <v>259.5</v>
      </c>
      <c r="AB45" s="4">
        <v>0</v>
      </c>
      <c r="AC45" s="4">
        <v>0</v>
      </c>
      <c r="AD45" s="4">
        <v>0</v>
      </c>
      <c r="AE45" s="4">
        <v>0</v>
      </c>
      <c r="AF45" s="4">
        <v>0</v>
      </c>
      <c r="AG45" s="4">
        <f>AG44</f>
        <v>193.5</v>
      </c>
      <c r="AH45" s="4">
        <v>88.7</v>
      </c>
      <c r="AI45" s="4">
        <v>0</v>
      </c>
      <c r="AJ45" s="4">
        <v>0</v>
      </c>
      <c r="AK45" s="4">
        <f t="shared" si="16"/>
        <v>282.2</v>
      </c>
      <c r="AL45" s="4">
        <v>0</v>
      </c>
      <c r="AM45" s="4">
        <v>2213.3000000000002</v>
      </c>
      <c r="AN45" s="4">
        <v>0</v>
      </c>
      <c r="AO45" s="4">
        <v>0</v>
      </c>
      <c r="AP45" s="4">
        <f t="shared" si="17"/>
        <v>2213.3000000000002</v>
      </c>
      <c r="AQ45" s="4">
        <v>8335</v>
      </c>
      <c r="AR45" s="4">
        <v>31880.2</v>
      </c>
      <c r="AS45" s="4">
        <f t="shared" si="20"/>
        <v>1265.8</v>
      </c>
      <c r="AT45" s="4">
        <v>0</v>
      </c>
      <c r="AU45" s="4">
        <f t="shared" ref="AU45:AU51" si="24">SUM(AQ45:AT45)</f>
        <v>41481</v>
      </c>
      <c r="AV45" s="4">
        <v>139510</v>
      </c>
      <c r="AW45" s="4">
        <v>30829.599999999999</v>
      </c>
      <c r="AX45" s="4">
        <f t="shared" si="21"/>
        <v>2879.5</v>
      </c>
      <c r="AY45" s="4">
        <f t="shared" si="22"/>
        <v>0</v>
      </c>
      <c r="AZ45" s="4">
        <f t="shared" ref="AZ45:AZ51" si="25">F45</f>
        <v>191145.4</v>
      </c>
      <c r="BA45" s="4">
        <f t="shared" ref="BA45:BA52" si="26">SUM(AV45:AZ45)</f>
        <v>364364.5</v>
      </c>
      <c r="BB45" s="4">
        <v>31081.5</v>
      </c>
      <c r="BC45" s="4">
        <v>649.6</v>
      </c>
      <c r="BD45" s="4">
        <v>0</v>
      </c>
      <c r="BE45" s="4">
        <f t="shared" si="23"/>
        <v>7699.7</v>
      </c>
      <c r="BF45" s="4">
        <f t="shared" si="18"/>
        <v>39430.799999999996</v>
      </c>
    </row>
    <row r="46" spans="1:58" ht="18.75" customHeight="1">
      <c r="A46" s="1">
        <v>2008</v>
      </c>
      <c r="B46" s="4">
        <v>347903.9</v>
      </c>
      <c r="C46" s="4">
        <v>231714</v>
      </c>
      <c r="D46" s="4">
        <v>4066.7</v>
      </c>
      <c r="E46" s="4">
        <v>65990.5</v>
      </c>
      <c r="F46" s="4">
        <v>476744.1</v>
      </c>
      <c r="G46" s="4">
        <f t="shared" si="1"/>
        <v>1126419.2</v>
      </c>
      <c r="H46" s="4">
        <v>0</v>
      </c>
      <c r="I46" s="4">
        <v>101063</v>
      </c>
      <c r="J46" s="4">
        <v>0</v>
      </c>
      <c r="K46" s="4">
        <v>0</v>
      </c>
      <c r="L46" s="4">
        <f t="shared" si="13"/>
        <v>101063</v>
      </c>
      <c r="M46" s="4">
        <v>0</v>
      </c>
      <c r="N46" s="4">
        <v>0</v>
      </c>
      <c r="O46" s="4">
        <v>0</v>
      </c>
      <c r="P46" s="4">
        <v>0</v>
      </c>
      <c r="Q46" s="4">
        <v>0</v>
      </c>
      <c r="R46" s="4">
        <v>3561.7</v>
      </c>
      <c r="S46" s="4">
        <v>0</v>
      </c>
      <c r="T46" s="4">
        <v>0</v>
      </c>
      <c r="U46" s="4">
        <v>0</v>
      </c>
      <c r="V46" s="4">
        <f t="shared" si="14"/>
        <v>3561.7</v>
      </c>
      <c r="W46" s="4">
        <v>0</v>
      </c>
      <c r="X46" s="4">
        <v>0</v>
      </c>
      <c r="Y46" s="4">
        <v>0</v>
      </c>
      <c r="Z46" s="4">
        <f t="shared" si="19"/>
        <v>259.5</v>
      </c>
      <c r="AA46" s="4">
        <f t="shared" si="15"/>
        <v>259.5</v>
      </c>
      <c r="AB46" s="4">
        <v>0</v>
      </c>
      <c r="AC46" s="4">
        <v>0</v>
      </c>
      <c r="AD46" s="4">
        <v>0</v>
      </c>
      <c r="AE46" s="4">
        <v>0</v>
      </c>
      <c r="AF46" s="4">
        <v>0</v>
      </c>
      <c r="AG46" s="4">
        <f t="shared" ref="AG46:AG52" si="27">AG45</f>
        <v>193.5</v>
      </c>
      <c r="AH46" s="4">
        <v>194.4</v>
      </c>
      <c r="AI46" s="4">
        <v>0</v>
      </c>
      <c r="AJ46" s="4">
        <v>0</v>
      </c>
      <c r="AK46" s="4">
        <f t="shared" si="16"/>
        <v>387.9</v>
      </c>
      <c r="AL46" s="4">
        <v>0</v>
      </c>
      <c r="AM46" s="4">
        <v>3828.2</v>
      </c>
      <c r="AN46" s="4">
        <v>0</v>
      </c>
      <c r="AO46" s="4">
        <v>0</v>
      </c>
      <c r="AP46" s="4">
        <f t="shared" si="17"/>
        <v>3828.2</v>
      </c>
      <c r="AQ46" s="4">
        <v>11900.8</v>
      </c>
      <c r="AR46" s="4">
        <v>67552.7</v>
      </c>
      <c r="AS46" s="4">
        <f t="shared" si="20"/>
        <v>1265.8</v>
      </c>
      <c r="AT46" s="4">
        <v>0</v>
      </c>
      <c r="AU46" s="4">
        <f t="shared" si="24"/>
        <v>80719.3</v>
      </c>
      <c r="AV46" s="4">
        <v>234693.8</v>
      </c>
      <c r="AW46" s="4">
        <v>56177.599999999999</v>
      </c>
      <c r="AX46" s="4">
        <f t="shared" si="21"/>
        <v>2879.5</v>
      </c>
      <c r="AY46" s="4">
        <f t="shared" si="22"/>
        <v>0</v>
      </c>
      <c r="AZ46" s="4">
        <f t="shared" si="25"/>
        <v>476744.1</v>
      </c>
      <c r="BA46" s="4">
        <f t="shared" si="26"/>
        <v>770495</v>
      </c>
      <c r="BB46" s="4">
        <v>59905.1</v>
      </c>
      <c r="BC46" s="4">
        <v>2598.1</v>
      </c>
      <c r="BD46" s="4">
        <v>0</v>
      </c>
      <c r="BE46" s="4">
        <f t="shared" si="23"/>
        <v>7699.7</v>
      </c>
      <c r="BF46" s="4">
        <f t="shared" si="18"/>
        <v>70202.899999999994</v>
      </c>
    </row>
    <row r="47" spans="1:58" ht="18.75" customHeight="1">
      <c r="A47" s="1">
        <v>2009</v>
      </c>
      <c r="B47" s="4">
        <v>20974.400000000001</v>
      </c>
      <c r="C47" s="4">
        <v>80643.199999999997</v>
      </c>
      <c r="D47" s="4">
        <v>3723.6</v>
      </c>
      <c r="E47" s="4">
        <v>61230.8</v>
      </c>
      <c r="F47" s="4">
        <v>182194.4</v>
      </c>
      <c r="G47" s="4">
        <f t="shared" ref="G47:G52" si="28">SUM(B47:F47)</f>
        <v>348766.4</v>
      </c>
      <c r="H47" s="4">
        <v>0</v>
      </c>
      <c r="I47" s="4">
        <v>47981.599999999999</v>
      </c>
      <c r="J47" s="4">
        <v>0</v>
      </c>
      <c r="K47" s="4">
        <v>0</v>
      </c>
      <c r="L47" s="4">
        <f t="shared" ref="L47:L52" si="29">SUM(H47:K47)</f>
        <v>47981.599999999999</v>
      </c>
      <c r="M47" s="4">
        <v>0</v>
      </c>
      <c r="N47" s="4">
        <v>0</v>
      </c>
      <c r="O47" s="4">
        <v>0</v>
      </c>
      <c r="P47" s="4">
        <v>0</v>
      </c>
      <c r="Q47" s="4">
        <v>0</v>
      </c>
      <c r="R47" s="4">
        <v>0</v>
      </c>
      <c r="S47" s="4">
        <v>0</v>
      </c>
      <c r="T47" s="4">
        <v>0</v>
      </c>
      <c r="U47" s="4">
        <v>0</v>
      </c>
      <c r="V47" s="4">
        <f t="shared" ref="V47:V52" si="30">SUM(R47:U47)</f>
        <v>0</v>
      </c>
      <c r="W47" s="4">
        <v>0</v>
      </c>
      <c r="X47" s="4">
        <v>0</v>
      </c>
      <c r="Y47" s="4">
        <v>0</v>
      </c>
      <c r="Z47" s="4">
        <f t="shared" si="19"/>
        <v>259.5</v>
      </c>
      <c r="AA47" s="4">
        <f t="shared" ref="AA47:AA52" si="31">SUM(W47:Z47)</f>
        <v>259.5</v>
      </c>
      <c r="AB47" s="4">
        <v>0</v>
      </c>
      <c r="AC47" s="4">
        <v>0</v>
      </c>
      <c r="AD47" s="4">
        <v>0</v>
      </c>
      <c r="AE47" s="4">
        <v>0</v>
      </c>
      <c r="AF47" s="4">
        <v>0</v>
      </c>
      <c r="AG47" s="4">
        <f t="shared" si="27"/>
        <v>193.5</v>
      </c>
      <c r="AH47" s="4">
        <f>AH46</f>
        <v>194.4</v>
      </c>
      <c r="AI47" s="4">
        <v>0</v>
      </c>
      <c r="AJ47" s="4">
        <v>0</v>
      </c>
      <c r="AK47" s="4">
        <f t="shared" ref="AK47:AK52" si="32">SUM(AG47:AJ47)</f>
        <v>387.9</v>
      </c>
      <c r="AL47" s="4">
        <v>0</v>
      </c>
      <c r="AM47" s="4">
        <v>1991</v>
      </c>
      <c r="AN47" s="4">
        <v>0</v>
      </c>
      <c r="AO47" s="4">
        <v>0</v>
      </c>
      <c r="AP47" s="4">
        <f t="shared" ref="AP47:AP52" si="33">SUM(AL47:AO47)</f>
        <v>1991</v>
      </c>
      <c r="AQ47" s="4">
        <v>2600.4</v>
      </c>
      <c r="AR47" s="4">
        <v>27503</v>
      </c>
      <c r="AS47" s="4">
        <f t="shared" si="20"/>
        <v>1265.8</v>
      </c>
      <c r="AT47" s="4">
        <v>0</v>
      </c>
      <c r="AU47" s="4">
        <f t="shared" si="24"/>
        <v>31369.200000000001</v>
      </c>
      <c r="AV47" s="4">
        <v>18784.099999999999</v>
      </c>
      <c r="AW47" s="4">
        <v>0</v>
      </c>
      <c r="AX47" s="4">
        <f t="shared" si="21"/>
        <v>2879.5</v>
      </c>
      <c r="AY47" s="4">
        <f t="shared" si="22"/>
        <v>0</v>
      </c>
      <c r="AZ47" s="4">
        <f t="shared" si="25"/>
        <v>182194.4</v>
      </c>
      <c r="BA47" s="4">
        <f t="shared" si="26"/>
        <v>203858</v>
      </c>
      <c r="BB47" s="4">
        <v>0</v>
      </c>
      <c r="BC47" s="4">
        <v>0</v>
      </c>
      <c r="BD47" s="4">
        <v>0</v>
      </c>
      <c r="BE47" s="4">
        <f t="shared" si="23"/>
        <v>7699.7</v>
      </c>
      <c r="BF47" s="4">
        <f t="shared" ref="BF47:BF52" si="34">SUM(BB47:BE47)</f>
        <v>7699.7</v>
      </c>
    </row>
    <row r="48" spans="1:58" ht="18.75" customHeight="1">
      <c r="A48" s="1">
        <v>2010</v>
      </c>
      <c r="B48" s="4">
        <v>52839.199999999997</v>
      </c>
      <c r="C48" s="4">
        <v>111296</v>
      </c>
      <c r="D48" s="4">
        <v>3586.9</v>
      </c>
      <c r="E48" s="4">
        <v>75959.600000000006</v>
      </c>
      <c r="F48" s="4">
        <v>336498.2</v>
      </c>
      <c r="G48" s="4">
        <f t="shared" si="28"/>
        <v>580179.9</v>
      </c>
      <c r="H48" s="4">
        <v>0</v>
      </c>
      <c r="I48" s="4">
        <v>46555.3</v>
      </c>
      <c r="J48" s="4">
        <v>0</v>
      </c>
      <c r="K48" s="4">
        <v>0</v>
      </c>
      <c r="L48" s="4">
        <f t="shared" si="29"/>
        <v>46555.3</v>
      </c>
      <c r="M48" s="4">
        <v>0</v>
      </c>
      <c r="N48" s="4">
        <v>0</v>
      </c>
      <c r="O48" s="4">
        <v>0</v>
      </c>
      <c r="P48" s="4">
        <v>0</v>
      </c>
      <c r="Q48" s="4">
        <v>0</v>
      </c>
      <c r="R48" s="4">
        <v>61.2</v>
      </c>
      <c r="S48" s="4">
        <v>0</v>
      </c>
      <c r="T48" s="4">
        <v>0</v>
      </c>
      <c r="U48" s="4">
        <v>0</v>
      </c>
      <c r="V48" s="4">
        <f t="shared" si="30"/>
        <v>61.2</v>
      </c>
      <c r="W48" s="4">
        <v>0</v>
      </c>
      <c r="X48" s="4">
        <v>0</v>
      </c>
      <c r="Y48" s="4">
        <v>0</v>
      </c>
      <c r="Z48" s="4">
        <f t="shared" si="19"/>
        <v>259.5</v>
      </c>
      <c r="AA48" s="4">
        <f t="shared" si="31"/>
        <v>259.5</v>
      </c>
      <c r="AB48" s="4">
        <v>0</v>
      </c>
      <c r="AC48" s="4">
        <v>0</v>
      </c>
      <c r="AD48" s="4">
        <v>0</v>
      </c>
      <c r="AE48" s="4">
        <v>0</v>
      </c>
      <c r="AF48" s="4">
        <v>0</v>
      </c>
      <c r="AG48" s="4">
        <f t="shared" si="27"/>
        <v>193.5</v>
      </c>
      <c r="AH48" s="4">
        <f t="shared" ref="AH48:AH52" si="35">AH47</f>
        <v>194.4</v>
      </c>
      <c r="AI48" s="4">
        <v>0</v>
      </c>
      <c r="AJ48" s="4">
        <v>0</v>
      </c>
      <c r="AK48" s="4">
        <f t="shared" si="32"/>
        <v>387.9</v>
      </c>
      <c r="AL48" s="4">
        <v>0</v>
      </c>
      <c r="AM48" s="4">
        <v>2349.8000000000002</v>
      </c>
      <c r="AN48" s="4">
        <v>0</v>
      </c>
      <c r="AO48" s="4">
        <v>0</v>
      </c>
      <c r="AP48" s="4">
        <f t="shared" si="33"/>
        <v>2349.8000000000002</v>
      </c>
      <c r="AQ48" s="4">
        <v>1934.3</v>
      </c>
      <c r="AR48" s="4">
        <v>40671.300000000003</v>
      </c>
      <c r="AS48" s="4">
        <f t="shared" si="20"/>
        <v>1265.8</v>
      </c>
      <c r="AT48" s="4">
        <v>0</v>
      </c>
      <c r="AU48" s="4">
        <f t="shared" si="24"/>
        <v>43871.400000000009</v>
      </c>
      <c r="AV48" s="4">
        <v>37928.9</v>
      </c>
      <c r="AW48" s="4">
        <v>9955</v>
      </c>
      <c r="AX48" s="4">
        <f t="shared" si="21"/>
        <v>2879.5</v>
      </c>
      <c r="AY48" s="4">
        <f t="shared" si="22"/>
        <v>0</v>
      </c>
      <c r="AZ48" s="4">
        <f t="shared" si="25"/>
        <v>336498.2</v>
      </c>
      <c r="BA48" s="4">
        <f t="shared" si="26"/>
        <v>387261.60000000003</v>
      </c>
      <c r="BB48" s="4">
        <v>1447.8</v>
      </c>
      <c r="BC48" s="4">
        <v>0</v>
      </c>
      <c r="BD48" s="4">
        <v>0</v>
      </c>
      <c r="BE48" s="4">
        <f t="shared" si="23"/>
        <v>7699.7</v>
      </c>
      <c r="BF48" s="4">
        <f t="shared" si="34"/>
        <v>9147.5</v>
      </c>
    </row>
    <row r="49" spans="1:58" ht="18.75" customHeight="1">
      <c r="A49" s="1">
        <v>2011</v>
      </c>
      <c r="B49" s="4">
        <v>68934.8</v>
      </c>
      <c r="C49" s="4">
        <v>157919</v>
      </c>
      <c r="D49" s="4">
        <v>2852.3</v>
      </c>
      <c r="E49" s="4">
        <v>98380.5</v>
      </c>
      <c r="F49" s="4">
        <v>424936.5</v>
      </c>
      <c r="G49" s="4">
        <f t="shared" si="28"/>
        <v>753023.1</v>
      </c>
      <c r="H49" s="4">
        <v>0</v>
      </c>
      <c r="I49" s="4">
        <v>60571.1</v>
      </c>
      <c r="J49" s="4">
        <v>0</v>
      </c>
      <c r="K49" s="4">
        <v>0</v>
      </c>
      <c r="L49" s="4">
        <f t="shared" si="29"/>
        <v>60571.1</v>
      </c>
      <c r="M49" s="4">
        <v>0</v>
      </c>
      <c r="N49" s="4">
        <v>0</v>
      </c>
      <c r="O49" s="4">
        <v>0</v>
      </c>
      <c r="P49" s="4">
        <v>0</v>
      </c>
      <c r="Q49" s="4">
        <v>0</v>
      </c>
      <c r="R49" s="4">
        <v>0</v>
      </c>
      <c r="S49" s="4">
        <v>0</v>
      </c>
      <c r="T49" s="4">
        <v>0</v>
      </c>
      <c r="U49" s="4">
        <v>0</v>
      </c>
      <c r="V49" s="4">
        <f t="shared" si="30"/>
        <v>0</v>
      </c>
      <c r="W49" s="4">
        <v>0</v>
      </c>
      <c r="X49" s="4">
        <v>0</v>
      </c>
      <c r="Y49" s="4">
        <v>0</v>
      </c>
      <c r="Z49" s="4">
        <f t="shared" si="19"/>
        <v>259.5</v>
      </c>
      <c r="AA49" s="4">
        <f t="shared" si="31"/>
        <v>259.5</v>
      </c>
      <c r="AB49" s="4">
        <v>0</v>
      </c>
      <c r="AC49" s="4">
        <v>0</v>
      </c>
      <c r="AD49" s="4">
        <v>0</v>
      </c>
      <c r="AE49" s="4">
        <v>0</v>
      </c>
      <c r="AF49" s="4">
        <v>0</v>
      </c>
      <c r="AG49" s="4">
        <f t="shared" si="27"/>
        <v>193.5</v>
      </c>
      <c r="AH49" s="4">
        <f t="shared" si="35"/>
        <v>194.4</v>
      </c>
      <c r="AI49" s="4">
        <v>0</v>
      </c>
      <c r="AJ49" s="4">
        <v>0</v>
      </c>
      <c r="AK49" s="4">
        <f t="shared" si="32"/>
        <v>387.9</v>
      </c>
      <c r="AL49" s="4">
        <v>0</v>
      </c>
      <c r="AM49" s="4">
        <v>2953.7</v>
      </c>
      <c r="AN49" s="4">
        <v>0</v>
      </c>
      <c r="AO49" s="4">
        <v>0</v>
      </c>
      <c r="AP49" s="4">
        <f t="shared" si="33"/>
        <v>2953.7</v>
      </c>
      <c r="AQ49" s="4">
        <v>1279.7</v>
      </c>
      <c r="AR49" s="4">
        <v>51088.1</v>
      </c>
      <c r="AS49" s="4">
        <f t="shared" si="20"/>
        <v>1265.8</v>
      </c>
      <c r="AT49" s="4">
        <v>0</v>
      </c>
      <c r="AU49" s="4">
        <f t="shared" si="24"/>
        <v>53633.599999999999</v>
      </c>
      <c r="AV49" s="4">
        <v>46066.3</v>
      </c>
      <c r="AW49" s="4">
        <v>28465.4</v>
      </c>
      <c r="AX49" s="4">
        <f t="shared" si="21"/>
        <v>2879.5</v>
      </c>
      <c r="AY49" s="4">
        <f t="shared" si="22"/>
        <v>0</v>
      </c>
      <c r="AZ49" s="4">
        <f t="shared" si="25"/>
        <v>424936.5</v>
      </c>
      <c r="BA49" s="4">
        <f t="shared" si="26"/>
        <v>502347.7</v>
      </c>
      <c r="BB49" s="4">
        <v>12571.2</v>
      </c>
      <c r="BC49" s="4">
        <v>0</v>
      </c>
      <c r="BD49" s="4">
        <v>0</v>
      </c>
      <c r="BE49" s="4">
        <f t="shared" si="23"/>
        <v>7699.7</v>
      </c>
      <c r="BF49" s="4">
        <f t="shared" si="34"/>
        <v>20270.900000000001</v>
      </c>
    </row>
    <row r="50" spans="1:58" ht="18.75" customHeight="1">
      <c r="A50" s="1">
        <v>2012</v>
      </c>
      <c r="B50" s="4">
        <v>0</v>
      </c>
      <c r="C50" s="4">
        <v>121005.5</v>
      </c>
      <c r="D50" s="4">
        <v>2531.6999999999998</v>
      </c>
      <c r="E50" s="4">
        <v>69210.100000000006</v>
      </c>
      <c r="F50" s="4">
        <v>336923</v>
      </c>
      <c r="G50" s="4">
        <f t="shared" si="28"/>
        <v>529670.30000000005</v>
      </c>
      <c r="H50" s="4">
        <v>0</v>
      </c>
      <c r="I50" s="4">
        <v>48708.1</v>
      </c>
      <c r="J50" s="4">
        <v>0</v>
      </c>
      <c r="K50" s="4">
        <v>0</v>
      </c>
      <c r="L50" s="4">
        <f t="shared" si="29"/>
        <v>48708.1</v>
      </c>
      <c r="M50" s="4">
        <v>0</v>
      </c>
      <c r="N50" s="4">
        <v>0</v>
      </c>
      <c r="O50" s="4">
        <v>0</v>
      </c>
      <c r="P50" s="4">
        <v>0</v>
      </c>
      <c r="Q50" s="4">
        <v>0</v>
      </c>
      <c r="R50" s="4">
        <v>0</v>
      </c>
      <c r="S50" s="4">
        <v>0</v>
      </c>
      <c r="T50" s="4">
        <v>0</v>
      </c>
      <c r="U50" s="4">
        <v>0</v>
      </c>
      <c r="V50" s="4">
        <f t="shared" si="30"/>
        <v>0</v>
      </c>
      <c r="W50" s="4">
        <v>0</v>
      </c>
      <c r="X50" s="4">
        <v>0</v>
      </c>
      <c r="Y50" s="4">
        <v>0</v>
      </c>
      <c r="Z50" s="4">
        <f t="shared" si="19"/>
        <v>259.5</v>
      </c>
      <c r="AA50" s="4">
        <f t="shared" si="31"/>
        <v>259.5</v>
      </c>
      <c r="AB50" s="4">
        <v>0</v>
      </c>
      <c r="AC50" s="4">
        <v>0</v>
      </c>
      <c r="AD50" s="4">
        <v>0</v>
      </c>
      <c r="AE50" s="4">
        <v>0</v>
      </c>
      <c r="AF50" s="4">
        <v>0</v>
      </c>
      <c r="AG50" s="4">
        <f t="shared" si="27"/>
        <v>193.5</v>
      </c>
      <c r="AH50" s="4">
        <f t="shared" si="35"/>
        <v>194.4</v>
      </c>
      <c r="AI50" s="4">
        <v>0</v>
      </c>
      <c r="AJ50" s="4">
        <v>0</v>
      </c>
      <c r="AK50" s="4">
        <f t="shared" si="32"/>
        <v>387.9</v>
      </c>
      <c r="AL50" s="4">
        <v>0</v>
      </c>
      <c r="AM50" s="4">
        <v>1734.8</v>
      </c>
      <c r="AN50" s="4">
        <v>0</v>
      </c>
      <c r="AO50" s="4">
        <v>0</v>
      </c>
      <c r="AP50" s="4">
        <f t="shared" si="33"/>
        <v>1734.8</v>
      </c>
      <c r="AQ50" s="4">
        <v>0</v>
      </c>
      <c r="AR50" s="4">
        <v>47813.5</v>
      </c>
      <c r="AS50" s="4">
        <f t="shared" si="20"/>
        <v>1265.8</v>
      </c>
      <c r="AT50" s="4">
        <v>0</v>
      </c>
      <c r="AU50" s="4">
        <f t="shared" si="24"/>
        <v>49079.3</v>
      </c>
      <c r="AV50" s="4">
        <v>8600.9</v>
      </c>
      <c r="AW50" s="4">
        <v>12159.3</v>
      </c>
      <c r="AX50" s="4">
        <f t="shared" si="21"/>
        <v>2879.5</v>
      </c>
      <c r="AY50" s="4">
        <f t="shared" si="22"/>
        <v>0</v>
      </c>
      <c r="AZ50" s="4">
        <f t="shared" si="25"/>
        <v>336923</v>
      </c>
      <c r="BA50" s="4">
        <f t="shared" si="26"/>
        <v>360562.7</v>
      </c>
      <c r="BB50" s="4">
        <v>0</v>
      </c>
      <c r="BC50" s="4">
        <v>0</v>
      </c>
      <c r="BD50" s="4">
        <v>0</v>
      </c>
      <c r="BE50" s="4">
        <f t="shared" si="23"/>
        <v>7699.7</v>
      </c>
      <c r="BF50" s="4">
        <f t="shared" si="34"/>
        <v>7699.7</v>
      </c>
    </row>
    <row r="51" spans="1:58" ht="18.75" customHeight="1">
      <c r="A51" s="1">
        <v>2013</v>
      </c>
      <c r="B51" s="4">
        <v>7997.6</v>
      </c>
      <c r="C51" s="4">
        <v>112217.1</v>
      </c>
      <c r="D51" s="4">
        <v>1256.5</v>
      </c>
      <c r="E51" s="4">
        <v>38989</v>
      </c>
      <c r="F51" s="4">
        <v>333506</v>
      </c>
      <c r="G51" s="4">
        <f t="shared" si="28"/>
        <v>493966.2</v>
      </c>
      <c r="H51" s="4">
        <v>0</v>
      </c>
      <c r="I51" s="4">
        <v>0</v>
      </c>
      <c r="J51" s="4">
        <f>J50</f>
        <v>0</v>
      </c>
      <c r="K51" s="4">
        <v>0</v>
      </c>
      <c r="L51" s="4">
        <f t="shared" si="29"/>
        <v>0</v>
      </c>
      <c r="M51" s="4">
        <v>0</v>
      </c>
      <c r="N51" s="4">
        <v>0</v>
      </c>
      <c r="O51" s="4">
        <v>0</v>
      </c>
      <c r="P51" s="4">
        <v>0</v>
      </c>
      <c r="Q51" s="4">
        <v>0</v>
      </c>
      <c r="R51" s="4">
        <v>0</v>
      </c>
      <c r="S51" s="4">
        <v>0</v>
      </c>
      <c r="T51" s="4">
        <v>0</v>
      </c>
      <c r="U51" s="4">
        <v>0</v>
      </c>
      <c r="V51" s="4">
        <f t="shared" si="30"/>
        <v>0</v>
      </c>
      <c r="W51" s="4">
        <v>0</v>
      </c>
      <c r="X51" s="4">
        <v>0</v>
      </c>
      <c r="Y51" s="4">
        <v>0</v>
      </c>
      <c r="Z51" s="4">
        <f t="shared" si="19"/>
        <v>259.5</v>
      </c>
      <c r="AA51" s="4">
        <f t="shared" si="31"/>
        <v>259.5</v>
      </c>
      <c r="AB51" s="4">
        <v>0</v>
      </c>
      <c r="AC51" s="4">
        <v>0</v>
      </c>
      <c r="AD51" s="4">
        <v>0</v>
      </c>
      <c r="AE51" s="4">
        <v>0</v>
      </c>
      <c r="AF51" s="4">
        <v>0</v>
      </c>
      <c r="AG51" s="4">
        <f t="shared" si="27"/>
        <v>193.5</v>
      </c>
      <c r="AH51" s="4">
        <f t="shared" si="35"/>
        <v>194.4</v>
      </c>
      <c r="AI51" s="4">
        <v>0</v>
      </c>
      <c r="AJ51" s="4">
        <v>0</v>
      </c>
      <c r="AK51" s="4">
        <f t="shared" si="32"/>
        <v>387.9</v>
      </c>
      <c r="AL51" s="4">
        <v>0</v>
      </c>
      <c r="AM51" s="4">
        <f>AM50</f>
        <v>1734.8</v>
      </c>
      <c r="AN51" s="4">
        <v>0</v>
      </c>
      <c r="AO51" s="4">
        <v>0</v>
      </c>
      <c r="AP51" s="4">
        <f t="shared" si="33"/>
        <v>1734.8</v>
      </c>
      <c r="AQ51" s="4">
        <v>0</v>
      </c>
      <c r="AR51" s="4">
        <v>49992</v>
      </c>
      <c r="AS51" s="4">
        <f t="shared" si="20"/>
        <v>1265.8</v>
      </c>
      <c r="AT51" s="4">
        <v>0</v>
      </c>
      <c r="AU51" s="4">
        <f t="shared" si="24"/>
        <v>51257.8</v>
      </c>
      <c r="AV51" s="4">
        <f>AV50</f>
        <v>8600.9</v>
      </c>
      <c r="AW51" s="4">
        <f>AW50</f>
        <v>12159.3</v>
      </c>
      <c r="AX51" s="4">
        <f t="shared" si="21"/>
        <v>2879.5</v>
      </c>
      <c r="AY51" s="4">
        <f t="shared" si="22"/>
        <v>0</v>
      </c>
      <c r="AZ51" s="4">
        <f t="shared" si="25"/>
        <v>333506</v>
      </c>
      <c r="BA51" s="4">
        <f t="shared" si="26"/>
        <v>357145.7</v>
      </c>
      <c r="BB51" s="4">
        <f>BB50</f>
        <v>0</v>
      </c>
      <c r="BC51" s="4">
        <f>BC50</f>
        <v>0</v>
      </c>
      <c r="BD51" s="4">
        <v>0</v>
      </c>
      <c r="BE51" s="4">
        <f t="shared" si="23"/>
        <v>7699.7</v>
      </c>
      <c r="BF51" s="4">
        <f t="shared" si="34"/>
        <v>7699.7</v>
      </c>
    </row>
    <row r="52" spans="1:58" ht="18.75" customHeight="1">
      <c r="A52" s="1">
        <v>2014</v>
      </c>
      <c r="B52" s="19">
        <f>B51</f>
        <v>7997.6</v>
      </c>
      <c r="C52" s="19">
        <f>C51</f>
        <v>112217.1</v>
      </c>
      <c r="D52" s="19">
        <f>D51</f>
        <v>1256.5</v>
      </c>
      <c r="E52" s="19">
        <f>E51</f>
        <v>38989</v>
      </c>
      <c r="F52" s="4">
        <v>333506</v>
      </c>
      <c r="G52" s="4">
        <f t="shared" si="28"/>
        <v>493966.2</v>
      </c>
      <c r="H52" s="19">
        <f>H51</f>
        <v>0</v>
      </c>
      <c r="I52" s="19">
        <f>I51</f>
        <v>0</v>
      </c>
      <c r="J52" s="19">
        <f>J51</f>
        <v>0</v>
      </c>
      <c r="K52" s="19">
        <f>K51</f>
        <v>0</v>
      </c>
      <c r="L52" s="4">
        <f t="shared" si="29"/>
        <v>0</v>
      </c>
      <c r="M52" s="19">
        <f>M51</f>
        <v>0</v>
      </c>
      <c r="N52" s="19">
        <f>N51</f>
        <v>0</v>
      </c>
      <c r="O52" s="19">
        <f>O51</f>
        <v>0</v>
      </c>
      <c r="P52" s="19">
        <f>P51</f>
        <v>0</v>
      </c>
      <c r="Q52" s="4">
        <f>SUM(M52:P52)</f>
        <v>0</v>
      </c>
      <c r="R52" s="19">
        <f>R51</f>
        <v>0</v>
      </c>
      <c r="S52" s="19">
        <f>S51</f>
        <v>0</v>
      </c>
      <c r="T52" s="19">
        <f>T51</f>
        <v>0</v>
      </c>
      <c r="U52" s="19">
        <f>U51</f>
        <v>0</v>
      </c>
      <c r="V52" s="4">
        <f t="shared" si="30"/>
        <v>0</v>
      </c>
      <c r="W52" s="19">
        <f>W51</f>
        <v>0</v>
      </c>
      <c r="X52" s="19">
        <f>X51</f>
        <v>0</v>
      </c>
      <c r="Y52" s="19">
        <f>Y51</f>
        <v>0</v>
      </c>
      <c r="Z52" s="19">
        <f>Z51</f>
        <v>259.5</v>
      </c>
      <c r="AA52" s="4">
        <f t="shared" si="31"/>
        <v>259.5</v>
      </c>
      <c r="AB52" s="19">
        <f>AB51</f>
        <v>0</v>
      </c>
      <c r="AC52" s="19">
        <f>AC51</f>
        <v>0</v>
      </c>
      <c r="AD52" s="19">
        <f>AD51</f>
        <v>0</v>
      </c>
      <c r="AE52" s="19">
        <f>AE51</f>
        <v>0</v>
      </c>
      <c r="AF52" s="4">
        <f>SUM(AB52:AE52)</f>
        <v>0</v>
      </c>
      <c r="AG52" s="19">
        <f t="shared" si="27"/>
        <v>193.5</v>
      </c>
      <c r="AH52" s="19">
        <f t="shared" si="35"/>
        <v>194.4</v>
      </c>
      <c r="AI52" s="19">
        <f>AI51</f>
        <v>0</v>
      </c>
      <c r="AJ52" s="19">
        <f>AJ51</f>
        <v>0</v>
      </c>
      <c r="AK52" s="4">
        <f t="shared" si="32"/>
        <v>387.9</v>
      </c>
      <c r="AL52" s="19">
        <f>AL51</f>
        <v>0</v>
      </c>
      <c r="AM52" s="19">
        <f>AM51</f>
        <v>1734.8</v>
      </c>
      <c r="AN52" s="19">
        <f>AN51</f>
        <v>0</v>
      </c>
      <c r="AO52" s="19">
        <f>AO51</f>
        <v>0</v>
      </c>
      <c r="AP52" s="4">
        <f t="shared" si="33"/>
        <v>1734.8</v>
      </c>
      <c r="AQ52" s="19">
        <f>AQ51</f>
        <v>0</v>
      </c>
      <c r="AR52" s="19">
        <f>AR51</f>
        <v>49992</v>
      </c>
      <c r="AS52" s="19">
        <f t="shared" si="20"/>
        <v>1265.8</v>
      </c>
      <c r="AT52" s="19">
        <f>AT51</f>
        <v>0</v>
      </c>
      <c r="AU52" s="4">
        <f>SUM(AQ52:AT52)</f>
        <v>51257.8</v>
      </c>
      <c r="AV52" s="19">
        <f>AV51</f>
        <v>8600.9</v>
      </c>
      <c r="AW52" s="19">
        <f>AW51</f>
        <v>12159.3</v>
      </c>
      <c r="AX52" s="19">
        <f t="shared" si="21"/>
        <v>2879.5</v>
      </c>
      <c r="AY52" s="19">
        <f t="shared" si="22"/>
        <v>0</v>
      </c>
      <c r="AZ52" s="19">
        <f>AZ51</f>
        <v>333506</v>
      </c>
      <c r="BA52" s="4">
        <f t="shared" si="26"/>
        <v>357145.7</v>
      </c>
      <c r="BB52" s="19">
        <f>BB51</f>
        <v>0</v>
      </c>
      <c r="BC52" s="19">
        <f>BC51</f>
        <v>0</v>
      </c>
      <c r="BD52" s="19">
        <f>BD51</f>
        <v>0</v>
      </c>
      <c r="BE52" s="19">
        <f t="shared" si="23"/>
        <v>7699.7</v>
      </c>
      <c r="BF52" s="4">
        <f t="shared" si="34"/>
        <v>7699.7</v>
      </c>
    </row>
    <row r="53" spans="1:58" ht="18.75" customHeight="1">
      <c r="AB53" s="2"/>
      <c r="AC53" s="2"/>
      <c r="AD53" s="2"/>
      <c r="AE53" s="2"/>
    </row>
    <row r="54" spans="1:58" ht="18.75" customHeight="1">
      <c r="B54" s="1" t="s">
        <v>352</v>
      </c>
      <c r="R54" s="1" t="s">
        <v>352</v>
      </c>
      <c r="AG54" s="1" t="s">
        <v>352</v>
      </c>
      <c r="AV54" s="1" t="s">
        <v>352</v>
      </c>
    </row>
    <row r="55" spans="1:58" s="5" customFormat="1" ht="18.75" customHeight="1">
      <c r="A55" s="5" t="s">
        <v>1095</v>
      </c>
      <c r="B55" s="5">
        <f t="shared" ref="B55:G55" si="36">(POWER(B52/B19, 1/33)-1)*100</f>
        <v>-7.2527132402311789</v>
      </c>
      <c r="C55" s="5">
        <f t="shared" si="36"/>
        <v>2.4405583652099327</v>
      </c>
      <c r="D55" s="5">
        <f t="shared" si="36"/>
        <v>-0.99338292325656941</v>
      </c>
      <c r="E55" s="5">
        <f t="shared" si="36"/>
        <v>13.379760118430383</v>
      </c>
      <c r="F55" s="5">
        <f t="shared" si="36"/>
        <v>16.786757042065116</v>
      </c>
      <c r="G55" s="5">
        <f t="shared" si="36"/>
        <v>3.6580016694588657</v>
      </c>
      <c r="Z55" s="5">
        <f>(POWER(Z52/Z19, 1/33)-1)*100</f>
        <v>0.85873839112964312</v>
      </c>
      <c r="AA55" s="5">
        <f>(POWER(AA52/AA19, 1/33)-1)*100</f>
        <v>0.85873839112964312</v>
      </c>
      <c r="AM55" s="5">
        <f>(POWER(AM52/AM19, 1/33)-1)*100</f>
        <v>5.2042535511198418</v>
      </c>
      <c r="AP55" s="5">
        <f>(POWER(AP52/AP19, 1/33)-1)*100</f>
        <v>5.2042535511198418</v>
      </c>
      <c r="AR55" s="5">
        <f>(POWER(AR52/AR19, 1/33)-1)*100</f>
        <v>7.5671398649542532</v>
      </c>
      <c r="AS55" s="5">
        <f>(POWER(AS52/AS19, 1/33)-1)*100</f>
        <v>1.2605964032056605</v>
      </c>
      <c r="AU55" s="5">
        <f>(POWER(AU52/AU19, 1/33)-1)*100</f>
        <v>6.9648124867866423</v>
      </c>
      <c r="AV55" s="5">
        <f>(POWER(AV52/AV19, 1/33)-1)*100</f>
        <v>-7.3187192139399393</v>
      </c>
      <c r="AW55" s="5">
        <f>(POWER(AW52/AW19, 1/33)-1)*100</f>
        <v>-3.7743831472520251</v>
      </c>
      <c r="AX55" s="5">
        <f>(POWER(AX52/AX19, 1/33)-1)*100</f>
        <v>3.5537082337707693</v>
      </c>
      <c r="AZ55" s="5">
        <f>(POWER(AZ52/AZ19, 1/33)-1)*100</f>
        <v>16.786757042065116</v>
      </c>
      <c r="BA55" s="5">
        <f>(POWER(BA52/BA19, 1/33)-1)*100</f>
        <v>2.6210134864177892</v>
      </c>
      <c r="BF55" s="5">
        <f>(POWER(BF52/BF19, 1/33)-1)*100</f>
        <v>2.1729570071123305</v>
      </c>
    </row>
    <row r="56" spans="1:58">
      <c r="B56" s="1" t="s">
        <v>161</v>
      </c>
    </row>
    <row r="57" spans="1:58">
      <c r="B57" s="1" t="s">
        <v>1115</v>
      </c>
      <c r="R57" s="1" t="s">
        <v>301</v>
      </c>
      <c r="AG57" s="1" t="s">
        <v>301</v>
      </c>
      <c r="AV57" s="1" t="s">
        <v>301</v>
      </c>
    </row>
    <row r="58" spans="1:58" hidden="1">
      <c r="B58" s="1" t="s">
        <v>1040</v>
      </c>
    </row>
    <row r="59" spans="1:58" hidden="1">
      <c r="B59" s="1" t="s">
        <v>1041</v>
      </c>
    </row>
    <row r="60" spans="1:58">
      <c r="B60" s="1" t="s">
        <v>668</v>
      </c>
    </row>
    <row r="61" spans="1:58">
      <c r="B61" s="1" t="s">
        <v>540</v>
      </c>
    </row>
    <row r="62" spans="1:58">
      <c r="B62" s="1" t="s">
        <v>1093</v>
      </c>
    </row>
    <row r="63" spans="1:58">
      <c r="B63" s="1" t="s">
        <v>1114</v>
      </c>
    </row>
  </sheetData>
  <phoneticPr fontId="2" type="noConversion"/>
  <pageMargins left="0.35433070866141736" right="0.35433070866141736" top="0.98425196850393704" bottom="0.98425196850393704" header="0.51181102362204722" footer="0.51181102362204722"/>
  <pageSetup scale="53" orientation="landscape" r:id="rId1"/>
  <headerFooter alignWithMargins="0"/>
  <rowBreaks count="1" manualBreakCount="1">
    <brk id="63" max="16383" man="1"/>
  </rowBreaks>
  <colBreaks count="3" manualBreakCount="3">
    <brk id="17" max="1048575" man="1"/>
    <brk id="32" max="1048575" man="1"/>
    <brk id="47" max="1048575" man="1"/>
  </colBreaks>
</worksheet>
</file>

<file path=xl/worksheets/sheet37.xml><?xml version="1.0" encoding="utf-8"?>
<worksheet xmlns="http://schemas.openxmlformats.org/spreadsheetml/2006/main" xmlns:r="http://schemas.openxmlformats.org/officeDocument/2006/relationships">
  <dimension ref="A1:P45"/>
  <sheetViews>
    <sheetView view="pageBreakPreview" zoomScale="85" zoomScaleSheetLayoutView="85" workbookViewId="0">
      <selection activeCell="O54" sqref="O54"/>
    </sheetView>
  </sheetViews>
  <sheetFormatPr defaultColWidth="8.875" defaultRowHeight="12.75"/>
  <cols>
    <col min="1" max="1" width="8.875" style="1" customWidth="1"/>
    <col min="2" max="2" width="9.625" style="1" customWidth="1"/>
    <col min="3" max="3" width="10.375" style="1" customWidth="1"/>
    <col min="4" max="4" width="8.875" style="1" customWidth="1"/>
    <col min="5" max="5" width="10.75" style="1" customWidth="1"/>
    <col min="6" max="6" width="13.5" style="1" customWidth="1"/>
    <col min="7" max="10" width="8.875" style="1" customWidth="1"/>
    <col min="11" max="11" width="9.625" style="1" customWidth="1"/>
    <col min="12" max="12" width="9.75" style="1" customWidth="1"/>
    <col min="13" max="13" width="8.875" style="1" customWidth="1"/>
    <col min="14" max="14" width="9.75" style="1" customWidth="1"/>
    <col min="15" max="15" width="8.875" style="1" customWidth="1"/>
    <col min="16" max="16" width="10.375" style="1" customWidth="1"/>
    <col min="17" max="16384" width="8.875" style="1"/>
  </cols>
  <sheetData>
    <row r="1" spans="1:16">
      <c r="A1" s="1" t="s">
        <v>1071</v>
      </c>
    </row>
    <row r="2" spans="1:16">
      <c r="B2" s="1" t="s">
        <v>272</v>
      </c>
      <c r="G2" s="1" t="s">
        <v>366</v>
      </c>
      <c r="H2" s="1" t="s">
        <v>367</v>
      </c>
      <c r="I2" s="1" t="s">
        <v>368</v>
      </c>
      <c r="J2" s="1" t="s">
        <v>369</v>
      </c>
      <c r="K2" s="1" t="s">
        <v>370</v>
      </c>
      <c r="L2" s="1" t="s">
        <v>371</v>
      </c>
      <c r="M2" s="1" t="s">
        <v>372</v>
      </c>
      <c r="N2" s="1" t="s">
        <v>373</v>
      </c>
      <c r="O2" s="1" t="s">
        <v>374</v>
      </c>
      <c r="P2" s="1" t="s">
        <v>375</v>
      </c>
    </row>
    <row r="3" spans="1:16">
      <c r="B3" s="1" t="s">
        <v>397</v>
      </c>
      <c r="C3" s="1" t="s">
        <v>398</v>
      </c>
      <c r="D3" s="1" t="s">
        <v>399</v>
      </c>
      <c r="E3" s="1" t="s">
        <v>1117</v>
      </c>
      <c r="F3" s="1" t="s">
        <v>454</v>
      </c>
      <c r="G3" s="1" t="s">
        <v>454</v>
      </c>
      <c r="H3" s="1" t="s">
        <v>454</v>
      </c>
      <c r="I3" s="1" t="s">
        <v>454</v>
      </c>
      <c r="J3" s="1" t="s">
        <v>454</v>
      </c>
      <c r="K3" s="1" t="s">
        <v>454</v>
      </c>
      <c r="L3" s="1" t="s">
        <v>454</v>
      </c>
      <c r="M3" s="1" t="s">
        <v>454</v>
      </c>
      <c r="N3" s="1" t="s">
        <v>454</v>
      </c>
      <c r="O3" s="1" t="s">
        <v>454</v>
      </c>
      <c r="P3" s="1" t="s">
        <v>454</v>
      </c>
    </row>
    <row r="4" spans="1:16">
      <c r="B4" s="1" t="s">
        <v>82</v>
      </c>
      <c r="C4" s="1" t="s">
        <v>83</v>
      </c>
      <c r="D4" s="1" t="s">
        <v>84</v>
      </c>
      <c r="E4" s="1" t="s">
        <v>85</v>
      </c>
      <c r="F4" s="1" t="s">
        <v>118</v>
      </c>
      <c r="G4" s="1" t="s">
        <v>89</v>
      </c>
      <c r="H4" s="1" t="s">
        <v>106</v>
      </c>
      <c r="I4" s="1" t="s">
        <v>90</v>
      </c>
      <c r="J4" s="1" t="s">
        <v>91</v>
      </c>
      <c r="K4" s="1" t="s">
        <v>92</v>
      </c>
      <c r="L4" s="1" t="s">
        <v>93</v>
      </c>
      <c r="M4" s="1" t="s">
        <v>107</v>
      </c>
      <c r="N4" s="1" t="s">
        <v>131</v>
      </c>
      <c r="O4" s="1" t="s">
        <v>283</v>
      </c>
      <c r="P4" s="1" t="s">
        <v>702</v>
      </c>
    </row>
    <row r="5" spans="1:16" ht="18.75" customHeight="1">
      <c r="A5" s="1">
        <v>1981</v>
      </c>
      <c r="B5" s="4">
        <v>15154</v>
      </c>
      <c r="C5" s="4">
        <v>0</v>
      </c>
      <c r="D5" s="4">
        <v>17044</v>
      </c>
      <c r="E5" s="4">
        <v>35912.199999999997</v>
      </c>
      <c r="F5" s="4">
        <f t="shared" ref="F5:F38" si="0">SUM(B5:E5)</f>
        <v>68110.2</v>
      </c>
      <c r="G5" s="4">
        <f>$F5*a12A!C24/100</f>
        <v>3453.7122165727633</v>
      </c>
      <c r="H5" s="4">
        <f>$F5*a12A!D24/100</f>
        <v>11.855561357702349</v>
      </c>
      <c r="I5" s="4">
        <f>$F5*a12A!E24/100</f>
        <v>1402.7001016902568</v>
      </c>
      <c r="J5" s="4">
        <f>$F5*a12A!F24/100</f>
        <v>3288.0463460217125</v>
      </c>
      <c r="K5" s="4">
        <f>$F5*a12A!G24/100</f>
        <v>11595.986961660024</v>
      </c>
      <c r="L5" s="4">
        <f>$F5*a12A!H24/100</f>
        <v>24450.84734643397</v>
      </c>
      <c r="M5" s="4">
        <f>$F5*a12A!I24/100</f>
        <v>5751.8191892263294</v>
      </c>
      <c r="N5" s="4">
        <f>$F5*a12A!J24/100</f>
        <v>10049.772169850212</v>
      </c>
      <c r="O5" s="4">
        <f>$F5*a12A!K24/100</f>
        <v>2303.4107764188539</v>
      </c>
      <c r="P5" s="4">
        <f>$F5*a12A!L24/100</f>
        <v>11525.789558884157</v>
      </c>
    </row>
    <row r="6" spans="1:16" ht="18.75" customHeight="1">
      <c r="A6" s="1">
        <v>1982</v>
      </c>
      <c r="B6" s="4">
        <v>4609.2</v>
      </c>
      <c r="C6" s="4">
        <v>0</v>
      </c>
      <c r="D6" s="4">
        <v>11088.4</v>
      </c>
      <c r="E6" s="4">
        <v>19696.900000000001</v>
      </c>
      <c r="F6" s="4">
        <f t="shared" si="0"/>
        <v>35394.5</v>
      </c>
      <c r="G6" s="4">
        <f>$F6*a12A!C25/100</f>
        <v>1794.774014016765</v>
      </c>
      <c r="H6" s="4">
        <f>$F6*a12A!D25/100</f>
        <v>6.1609225413402955</v>
      </c>
      <c r="I6" s="4">
        <f>$F6*a12A!E25/100</f>
        <v>728.934414364894</v>
      </c>
      <c r="J6" s="4">
        <f>$F6*a12A!F25/100</f>
        <v>1708.6832279785626</v>
      </c>
      <c r="K6" s="4">
        <f>$F6*a12A!G25/100</f>
        <v>6026.0307635930549</v>
      </c>
      <c r="L6" s="4">
        <f>$F6*a12A!H25/100</f>
        <v>12706.254223352114</v>
      </c>
      <c r="M6" s="4">
        <f>$F6*a12A!I25/100</f>
        <v>2989.020209793413</v>
      </c>
      <c r="N6" s="4">
        <f>$F6*a12A!J25/100</f>
        <v>5222.5167605698316</v>
      </c>
      <c r="O6" s="4">
        <f>$F6*a12A!K25/100</f>
        <v>1197.0023979661948</v>
      </c>
      <c r="P6" s="4">
        <f>$F6*a12A!L25/100</f>
        <v>5989.5516169666989</v>
      </c>
    </row>
    <row r="7" spans="1:16" ht="18.75" customHeight="1">
      <c r="A7" s="1">
        <v>1983</v>
      </c>
      <c r="B7" s="4">
        <v>3215</v>
      </c>
      <c r="C7" s="4">
        <v>0</v>
      </c>
      <c r="D7" s="4">
        <v>8626.7999999999993</v>
      </c>
      <c r="E7" s="4">
        <v>19443.3</v>
      </c>
      <c r="F7" s="4">
        <f t="shared" si="0"/>
        <v>31285.1</v>
      </c>
      <c r="G7" s="4">
        <f>$F7*a12A!C26/100</f>
        <v>1586.3957537446749</v>
      </c>
      <c r="H7" s="4">
        <f>$F7*a12A!D26/100</f>
        <v>5.4456222802436898</v>
      </c>
      <c r="I7" s="4">
        <f>$F7*a12A!E26/100</f>
        <v>644.30309926251664</v>
      </c>
      <c r="J7" s="4">
        <f>$F7*a12A!F26/100</f>
        <v>1510.3003476707433</v>
      </c>
      <c r="K7" s="4">
        <f>$F7*a12A!G26/100</f>
        <v>5326.3918134762489</v>
      </c>
      <c r="L7" s="4">
        <f>$F7*a12A!H26/100</f>
        <v>11231.022729604691</v>
      </c>
      <c r="M7" s="4">
        <f>$F7*a12A!I26/100</f>
        <v>2641.9866410150703</v>
      </c>
      <c r="N7" s="4">
        <f>$F7*a12A!J26/100</f>
        <v>4616.1680234528876</v>
      </c>
      <c r="O7" s="4">
        <f>$F7*a12A!K26/100</f>
        <v>1058.0270867115569</v>
      </c>
      <c r="P7" s="4">
        <f>$F7*a12A!L26/100</f>
        <v>5294.1479973432279</v>
      </c>
    </row>
    <row r="8" spans="1:16" ht="18.75" customHeight="1">
      <c r="A8" s="1">
        <v>1984</v>
      </c>
      <c r="B8" s="4">
        <v>9843.6</v>
      </c>
      <c r="C8" s="4">
        <v>0</v>
      </c>
      <c r="D8" s="4">
        <v>7247.5</v>
      </c>
      <c r="E8" s="4">
        <v>22504</v>
      </c>
      <c r="F8" s="4">
        <f t="shared" si="0"/>
        <v>39595.1</v>
      </c>
      <c r="G8" s="4">
        <f>$F8*a12A!C27/100</f>
        <v>2007.7768173697953</v>
      </c>
      <c r="H8" s="4">
        <f>$F8*a12A!D27/100</f>
        <v>6.8920974760661444</v>
      </c>
      <c r="I8" s="4">
        <f>$F8*a12A!E27/100</f>
        <v>815.44395401035229</v>
      </c>
      <c r="J8" s="4">
        <f>$F8*a12A!F27/100</f>
        <v>1911.4688236910815</v>
      </c>
      <c r="K8" s="4">
        <f>$F8*a12A!G27/100</f>
        <v>6741.196815537538</v>
      </c>
      <c r="L8" s="4">
        <f>$F8*a12A!H27/100</f>
        <v>14214.225560441573</v>
      </c>
      <c r="M8" s="4">
        <f>$F8*a12A!I27/100</f>
        <v>3343.7555018093535</v>
      </c>
      <c r="N8" s="4">
        <f>$F8*a12A!J27/100</f>
        <v>5842.3222078695426</v>
      </c>
      <c r="O8" s="4">
        <f>$F8*a12A!K27/100</f>
        <v>1339.0619912051668</v>
      </c>
      <c r="P8" s="4">
        <f>$F8*a12A!L27/100</f>
        <v>6700.3883436397791</v>
      </c>
    </row>
    <row r="9" spans="1:16" ht="18.75" customHeight="1">
      <c r="A9" s="1">
        <v>1985</v>
      </c>
      <c r="B9" s="4">
        <v>1138.2</v>
      </c>
      <c r="C9" s="4">
        <v>0</v>
      </c>
      <c r="D9" s="4">
        <v>10918.8</v>
      </c>
      <c r="E9" s="4">
        <v>20061.400000000001</v>
      </c>
      <c r="F9" s="4">
        <f t="shared" si="0"/>
        <v>32118.400000000001</v>
      </c>
      <c r="G9" s="4">
        <f>$F9*a12A!C28/100</f>
        <v>1628.6504878383951</v>
      </c>
      <c r="H9" s="4">
        <f>$F9*a12A!D28/100</f>
        <v>5.5906701479547429</v>
      </c>
      <c r="I9" s="4">
        <f>$F9*a12A!E28/100</f>
        <v>661.4645522422245</v>
      </c>
      <c r="J9" s="4">
        <f>$F9*a12A!F28/100</f>
        <v>1550.5282286656593</v>
      </c>
      <c r="K9" s="4">
        <f>$F9*a12A!G28/100</f>
        <v>5468.263896294261</v>
      </c>
      <c r="L9" s="4">
        <f>$F9*a12A!H28/100</f>
        <v>11530.168688562138</v>
      </c>
      <c r="M9" s="4">
        <f>$F9*a12A!I28/100</f>
        <v>2712.3577591498329</v>
      </c>
      <c r="N9" s="4">
        <f>$F9*a12A!J28/100</f>
        <v>4739.1228106820581</v>
      </c>
      <c r="O9" s="4">
        <f>$F9*a12A!K28/100</f>
        <v>1086.2083605881544</v>
      </c>
      <c r="P9" s="4">
        <f>$F9*a12A!L28/100</f>
        <v>5435.1612441024245</v>
      </c>
    </row>
    <row r="10" spans="1:16" ht="18.75" customHeight="1">
      <c r="A10" s="1">
        <v>1986</v>
      </c>
      <c r="B10" s="4">
        <v>0</v>
      </c>
      <c r="C10" s="4">
        <v>815.3</v>
      </c>
      <c r="D10" s="4">
        <v>9046.5</v>
      </c>
      <c r="E10" s="4">
        <v>19450.099999999999</v>
      </c>
      <c r="F10" s="4">
        <f t="shared" si="0"/>
        <v>29311.899999999998</v>
      </c>
      <c r="G10" s="4">
        <f>$F10*a12A!C29/100</f>
        <v>1486.3393019101277</v>
      </c>
      <c r="H10" s="4">
        <f>$F10*a12A!D29/100</f>
        <v>5.1021583986074841</v>
      </c>
      <c r="I10" s="4">
        <f>$F10*a12A!E29/100</f>
        <v>603.66589895103289</v>
      </c>
      <c r="J10" s="4">
        <f>$F10*a12A!F29/100</f>
        <v>1415.0433516559021</v>
      </c>
      <c r="K10" s="4">
        <f>$F10*a12A!G29/100</f>
        <v>4990.4479831432363</v>
      </c>
      <c r="L10" s="4">
        <f>$F10*a12A!H29/100</f>
        <v>10522.66462782282</v>
      </c>
      <c r="M10" s="4">
        <f>$F10*a12A!I29/100</f>
        <v>2475.3524272823047</v>
      </c>
      <c r="N10" s="4">
        <f>$F10*a12A!J29/100</f>
        <v>4325.0191141037967</v>
      </c>
      <c r="O10" s="4">
        <f>$F10*a12A!K29/100</f>
        <v>991.2956699189225</v>
      </c>
      <c r="P10" s="4">
        <f>$F10*a12A!L29/100</f>
        <v>4960.2378347304293</v>
      </c>
    </row>
    <row r="11" spans="1:16" ht="18.75" customHeight="1">
      <c r="A11" s="1">
        <v>1987</v>
      </c>
      <c r="B11" s="4">
        <v>3562.9</v>
      </c>
      <c r="C11" s="4">
        <v>3284.6</v>
      </c>
      <c r="D11" s="4">
        <v>10907.5</v>
      </c>
      <c r="E11" s="4">
        <v>29107.200000000001</v>
      </c>
      <c r="F11" s="4">
        <f t="shared" si="0"/>
        <v>46862.2</v>
      </c>
      <c r="G11" s="4">
        <f>$F11*a12A!C30/100</f>
        <v>2376.274811048509</v>
      </c>
      <c r="H11" s="4">
        <f>$F11*a12A!D30/100</f>
        <v>8.1570409051348989</v>
      </c>
      <c r="I11" s="4">
        <f>$F11*a12A!E30/100</f>
        <v>965.10673446017131</v>
      </c>
      <c r="J11" s="4">
        <f>$F11*a12A!F30/100</f>
        <v>2262.2908973478084</v>
      </c>
      <c r="K11" s="4">
        <f>$F11*a12A!G30/100</f>
        <v>7978.4446411066829</v>
      </c>
      <c r="L11" s="4">
        <f>$F11*a12A!H30/100</f>
        <v>16823.038230955979</v>
      </c>
      <c r="M11" s="4">
        <f>$F11*a12A!I30/100</f>
        <v>3957.4527928175526</v>
      </c>
      <c r="N11" s="4">
        <f>$F11*a12A!J30/100</f>
        <v>6914.5947799001415</v>
      </c>
      <c r="O11" s="4">
        <f>$F11*a12A!K30/100</f>
        <v>1584.8271842792356</v>
      </c>
      <c r="P11" s="4">
        <f>$F11*a12A!L30/100</f>
        <v>7930.1463725894373</v>
      </c>
    </row>
    <row r="12" spans="1:16" ht="18.75" customHeight="1">
      <c r="A12" s="1">
        <v>1988</v>
      </c>
      <c r="B12" s="4">
        <v>11826.9</v>
      </c>
      <c r="C12" s="4">
        <v>1306.5999999999999</v>
      </c>
      <c r="D12" s="4">
        <v>7501.3</v>
      </c>
      <c r="E12" s="4">
        <v>59060.7</v>
      </c>
      <c r="F12" s="4">
        <f t="shared" si="0"/>
        <v>79695.5</v>
      </c>
      <c r="G12" s="4">
        <f>$F12*a12A!C31/100</f>
        <v>4041.1762402088771</v>
      </c>
      <c r="H12" s="4">
        <f>$F12*a12A!D31/100</f>
        <v>13.872149695387293</v>
      </c>
      <c r="I12" s="4">
        <f>$F12*a12A!E31/100</f>
        <v>1641.2943429068755</v>
      </c>
      <c r="J12" s="4">
        <f>$F12*a12A!F31/100</f>
        <v>3847.3312010443869</v>
      </c>
      <c r="K12" s="4">
        <f>$F12*a12A!G31/100</f>
        <v>13568.422628372498</v>
      </c>
      <c r="L12" s="4">
        <f>$F12*a12A!H31/100</f>
        <v>28609.848520452568</v>
      </c>
      <c r="M12" s="4">
        <f>$F12*a12A!I31/100</f>
        <v>6730.1829416884248</v>
      </c>
      <c r="N12" s="4">
        <f>$F12*a12A!J31/100</f>
        <v>11759.202262837251</v>
      </c>
      <c r="O12" s="4">
        <f>$F12*a12A!K31/100</f>
        <v>2695.2126631853789</v>
      </c>
      <c r="P12" s="4">
        <f>$F12*a12A!L31/100</f>
        <v>13486.284899912967</v>
      </c>
    </row>
    <row r="13" spans="1:16" ht="18.75" customHeight="1">
      <c r="A13" s="1">
        <v>1989</v>
      </c>
      <c r="B13" s="4">
        <v>13811.1</v>
      </c>
      <c r="C13" s="4">
        <v>632.6</v>
      </c>
      <c r="D13" s="4">
        <v>8949.6</v>
      </c>
      <c r="E13" s="4">
        <v>61981</v>
      </c>
      <c r="F13" s="4">
        <f t="shared" si="0"/>
        <v>85374.3</v>
      </c>
      <c r="G13" s="4">
        <f>$F13*a12A!C32/100</f>
        <v>4329.1351793321428</v>
      </c>
      <c r="H13" s="4">
        <f>$F13*a12A!D32/100</f>
        <v>14.860626631853785</v>
      </c>
      <c r="I13" s="4">
        <f>$F13*a12A!E32/100</f>
        <v>1758.2467720214377</v>
      </c>
      <c r="J13" s="4">
        <f>$F13*a12A!F32/100</f>
        <v>4121.4774756080806</v>
      </c>
      <c r="K13" s="4">
        <f>$F13*a12A!G32/100</f>
        <v>14535.257122440566</v>
      </c>
      <c r="L13" s="4">
        <f>$F13*a12A!H32/100</f>
        <v>30648.478151710871</v>
      </c>
      <c r="M13" s="4">
        <f>$F13*a12A!I32/100</f>
        <v>7209.7503311804321</v>
      </c>
      <c r="N13" s="4">
        <f>$F13*a12A!J32/100</f>
        <v>12597.118554349321</v>
      </c>
      <c r="O13" s="4">
        <f>$F13*a12A!K32/100</f>
        <v>2887.2633269204343</v>
      </c>
      <c r="P13" s="4">
        <f>$F13*a12A!L32/100</f>
        <v>14447.266570015117</v>
      </c>
    </row>
    <row r="14" spans="1:16" ht="18.75" customHeight="1">
      <c r="A14" s="1">
        <v>1990</v>
      </c>
      <c r="B14" s="4">
        <v>10986</v>
      </c>
      <c r="C14" s="4">
        <v>1185.8</v>
      </c>
      <c r="D14" s="4">
        <v>5210.7</v>
      </c>
      <c r="E14" s="4">
        <v>41515.5</v>
      </c>
      <c r="F14" s="4">
        <f t="shared" si="0"/>
        <v>58898</v>
      </c>
      <c r="G14" s="4">
        <f>$F14*a12A!C33/100</f>
        <v>2986.5826576886084</v>
      </c>
      <c r="H14" s="4">
        <f>$F14*a12A!D33/100</f>
        <v>10.252045256744996</v>
      </c>
      <c r="I14" s="4">
        <f>$F14*a12A!E33/100</f>
        <v>1212.9788282717238</v>
      </c>
      <c r="J14" s="4">
        <f>$F14*a12A!F33/100</f>
        <v>2843.3238147588295</v>
      </c>
      <c r="K14" s="4">
        <f>$F14*a12A!G33/100</f>
        <v>10027.579423755211</v>
      </c>
      <c r="L14" s="4">
        <f>$F14*a12A!H33/100</f>
        <v>21143.764179377948</v>
      </c>
      <c r="M14" s="4">
        <f>$F14*a12A!I33/100</f>
        <v>4973.8606935092303</v>
      </c>
      <c r="N14" s="4">
        <f>$F14*a12A!J33/100</f>
        <v>8690.496889743943</v>
      </c>
      <c r="O14" s="4">
        <f>$F14*a12A!K33/100</f>
        <v>1991.8644771196921</v>
      </c>
      <c r="P14" s="4">
        <f>$F14*a12A!L33/100</f>
        <v>9966.8765242086938</v>
      </c>
    </row>
    <row r="15" spans="1:16" ht="18.75" customHeight="1">
      <c r="A15" s="1">
        <v>1991</v>
      </c>
      <c r="B15" s="4">
        <v>11886.6</v>
      </c>
      <c r="C15" s="4">
        <v>2038.6</v>
      </c>
      <c r="D15" s="4">
        <v>5963.9</v>
      </c>
      <c r="E15" s="4">
        <v>26200.1</v>
      </c>
      <c r="F15" s="4">
        <f t="shared" si="0"/>
        <v>46089.2</v>
      </c>
      <c r="G15" s="4">
        <f>$F15*a12A!C34/100</f>
        <v>2337.0777518208051</v>
      </c>
      <c r="H15" s="4">
        <f>$F15*a12A!D34/100</f>
        <v>8.0224891209747611</v>
      </c>
      <c r="I15" s="4">
        <f>$F15*a12A!E34/100</f>
        <v>949.18713389217169</v>
      </c>
      <c r="J15" s="4">
        <f>$F15*a12A!F34/100</f>
        <v>2224.9740222619212</v>
      </c>
      <c r="K15" s="4">
        <f>$F15*a12A!G34/100</f>
        <v>7846.8388328523652</v>
      </c>
      <c r="L15" s="4">
        <f>$F15*a12A!H34/100</f>
        <v>16545.53933947139</v>
      </c>
      <c r="M15" s="4">
        <f>$F15*a12A!I34/100</f>
        <v>3892.1739324813334</v>
      </c>
      <c r="N15" s="4">
        <f>$F15*a12A!J34/100</f>
        <v>6800.5373569694466</v>
      </c>
      <c r="O15" s="4">
        <f>$F15*a12A!K34/100</f>
        <v>1558.6851889514908</v>
      </c>
      <c r="P15" s="4">
        <f>$F15*a12A!L34/100</f>
        <v>7799.337252530805</v>
      </c>
    </row>
    <row r="16" spans="1:16" ht="18.75" customHeight="1">
      <c r="A16" s="1">
        <v>1992</v>
      </c>
      <c r="B16" s="4">
        <v>13075.6</v>
      </c>
      <c r="C16" s="4">
        <v>750</v>
      </c>
      <c r="D16" s="4">
        <v>3079.7</v>
      </c>
      <c r="E16" s="4">
        <v>25942.2</v>
      </c>
      <c r="F16" s="4">
        <f t="shared" si="0"/>
        <v>42847.5</v>
      </c>
      <c r="G16" s="4">
        <f>$F16*a12A!C35/100</f>
        <v>2172.6985708396319</v>
      </c>
      <c r="H16" s="4">
        <f>$F16*a12A!D35/100</f>
        <v>7.4582245430809397</v>
      </c>
      <c r="I16" s="4">
        <f>$F16*a12A!E35/100</f>
        <v>882.42572488662915</v>
      </c>
      <c r="J16" s="4">
        <f>$F16*a12A!F35/100</f>
        <v>2068.4796963034219</v>
      </c>
      <c r="K16" s="4">
        <f>$F16*a12A!G35/100</f>
        <v>7294.9286794008522</v>
      </c>
      <c r="L16" s="4">
        <f>$F16*a12A!H35/100</f>
        <v>15381.803043836746</v>
      </c>
      <c r="M16" s="4">
        <f>$F16*a12A!I35/100</f>
        <v>3618.4165177957952</v>
      </c>
      <c r="N16" s="4">
        <f>$F16*a12A!J35/100</f>
        <v>6322.2191837295586</v>
      </c>
      <c r="O16" s="4">
        <f>$F16*a12A!K35/100</f>
        <v>1449.0545210938571</v>
      </c>
      <c r="P16" s="4">
        <f>$F16*a12A!L35/100</f>
        <v>7250.7681393431358</v>
      </c>
    </row>
    <row r="17" spans="1:16" ht="18.75" customHeight="1">
      <c r="A17" s="1">
        <v>1993</v>
      </c>
      <c r="B17" s="4">
        <v>11994.6</v>
      </c>
      <c r="C17" s="4">
        <v>2658.3</v>
      </c>
      <c r="D17" s="4">
        <v>2460.3000000000002</v>
      </c>
      <c r="E17" s="4">
        <v>15525.8</v>
      </c>
      <c r="F17" s="4">
        <f t="shared" si="0"/>
        <v>32639</v>
      </c>
      <c r="G17" s="4">
        <f>$F17*a12A!C36/100</f>
        <v>1655.0489212587604</v>
      </c>
      <c r="H17" s="4">
        <f>$F17*a12A!D36/100</f>
        <v>5.6812880765883369</v>
      </c>
      <c r="I17" s="4">
        <f>$F17*a12A!E36/100</f>
        <v>672.18608400897801</v>
      </c>
      <c r="J17" s="4">
        <f>$F17*a12A!F36/100</f>
        <v>1575.6603957674868</v>
      </c>
      <c r="K17" s="4">
        <f>$F17*a12A!G36/100</f>
        <v>5556.8977692272456</v>
      </c>
      <c r="L17" s="4">
        <f>$F17*a12A!H36/100</f>
        <v>11717.058627639595</v>
      </c>
      <c r="M17" s="4">
        <f>$F17*a12A!I36/100</f>
        <v>2756.3217626311211</v>
      </c>
      <c r="N17" s="4">
        <f>$F17*a12A!J36/100</f>
        <v>4815.9381979753562</v>
      </c>
      <c r="O17" s="4">
        <f>$F17*a12A!K36/100</f>
        <v>1103.8144702487289</v>
      </c>
      <c r="P17" s="4">
        <f>$F17*a12A!L36/100</f>
        <v>5523.2585635106043</v>
      </c>
    </row>
    <row r="18" spans="1:16" ht="18.75" customHeight="1">
      <c r="A18" s="1">
        <v>1994</v>
      </c>
      <c r="B18" s="4">
        <v>17616.099999999999</v>
      </c>
      <c r="C18" s="4">
        <v>3252.1</v>
      </c>
      <c r="D18" s="4">
        <v>4858.3</v>
      </c>
      <c r="E18" s="4">
        <v>20663.8</v>
      </c>
      <c r="F18" s="4">
        <f t="shared" si="0"/>
        <v>46390.299999999996</v>
      </c>
      <c r="G18" s="4">
        <f>$F18*a12A!C37/100</f>
        <v>2352.3458430671976</v>
      </c>
      <c r="H18" s="4">
        <f>$F18*a12A!D37/100</f>
        <v>8.0748999129677959</v>
      </c>
      <c r="I18" s="4">
        <f>$F18*a12A!E37/100</f>
        <v>955.3881581237689</v>
      </c>
      <c r="J18" s="4">
        <f>$F18*a12A!F37/100</f>
        <v>2239.5097416517797</v>
      </c>
      <c r="K18" s="4">
        <f>$F18*a12A!G37/100</f>
        <v>7898.1021043470291</v>
      </c>
      <c r="L18" s="4">
        <f>$F18*a12A!H37/100</f>
        <v>16653.631081031559</v>
      </c>
      <c r="M18" s="4">
        <f>$F18*a12A!I37/100</f>
        <v>3917.6014419861663</v>
      </c>
      <c r="N18" s="4">
        <f>$F18*a12A!J37/100</f>
        <v>6844.9651578031235</v>
      </c>
      <c r="O18" s="4">
        <f>$F18*a12A!K37/100</f>
        <v>1568.8680541431906</v>
      </c>
      <c r="P18" s="4">
        <f>$F18*a12A!L37/100</f>
        <v>7850.290196967615</v>
      </c>
    </row>
    <row r="19" spans="1:16" ht="18.75" customHeight="1">
      <c r="A19" s="1">
        <v>1995</v>
      </c>
      <c r="B19" s="4">
        <v>22160.7</v>
      </c>
      <c r="C19" s="4">
        <v>3543.3</v>
      </c>
      <c r="D19" s="4">
        <v>6539.5</v>
      </c>
      <c r="E19" s="4">
        <v>38516.9</v>
      </c>
      <c r="F19" s="4">
        <f t="shared" si="0"/>
        <v>70760.399999999994</v>
      </c>
      <c r="G19" s="4">
        <f>$F19*a12A!C38/100</f>
        <v>3588.0977875498143</v>
      </c>
      <c r="H19" s="4">
        <f>$F19*a12A!D38/100</f>
        <v>12.316866840731068</v>
      </c>
      <c r="I19" s="4">
        <f>$F19*a12A!E38/100</f>
        <v>1457.2798241033393</v>
      </c>
      <c r="J19" s="4">
        <f>$F19*a12A!F38/100</f>
        <v>3415.9857798543358</v>
      </c>
      <c r="K19" s="4">
        <f>$F19*a12A!G38/100</f>
        <v>12047.192282534012</v>
      </c>
      <c r="L19" s="4">
        <f>$F19*a12A!H38/100</f>
        <v>25402.241346708804</v>
      </c>
      <c r="M19" s="4">
        <f>$F19*a12A!I38/100</f>
        <v>5975.6251862031058</v>
      </c>
      <c r="N19" s="4">
        <f>$F19*a12A!J38/100</f>
        <v>10440.813544042874</v>
      </c>
      <c r="O19" s="4">
        <f>$F19*a12A!K38/100</f>
        <v>2393.0375759241442</v>
      </c>
      <c r="P19" s="4">
        <f>$F19*a12A!L38/100</f>
        <v>11974.263465713893</v>
      </c>
    </row>
    <row r="20" spans="1:16" ht="18.75" customHeight="1">
      <c r="A20" s="1">
        <v>1996</v>
      </c>
      <c r="B20" s="4">
        <v>18123.7</v>
      </c>
      <c r="C20" s="4">
        <v>4522.5</v>
      </c>
      <c r="D20" s="4">
        <v>8727.2000000000007</v>
      </c>
      <c r="E20" s="4">
        <v>29568.400000000001</v>
      </c>
      <c r="F20" s="4">
        <f t="shared" si="0"/>
        <v>60941.8</v>
      </c>
      <c r="G20" s="4">
        <f>$F20*a12A!C39/100</f>
        <v>3090.219073794146</v>
      </c>
      <c r="H20" s="4">
        <f>$F20*a12A!D39/100</f>
        <v>10.607798085291558</v>
      </c>
      <c r="I20" s="4">
        <f>$F20*a12A!E39/100</f>
        <v>1255.0700050387065</v>
      </c>
      <c r="J20" s="4">
        <f>$F20*a12A!F39/100</f>
        <v>2941.9890531812562</v>
      </c>
      <c r="K20" s="4">
        <f>$F20*a12A!G39/100</f>
        <v>10375.543137739913</v>
      </c>
      <c r="L20" s="4">
        <f>$F20*a12A!H39/100</f>
        <v>21877.466940589071</v>
      </c>
      <c r="M20" s="4">
        <f>$F20*a12A!I39/100</f>
        <v>5146.4569868535573</v>
      </c>
      <c r="N20" s="4">
        <f>$F20*a12A!J39/100</f>
        <v>8992.06294535294</v>
      </c>
      <c r="O20" s="4">
        <f>$F20*a12A!K39/100</f>
        <v>2060.9835069396731</v>
      </c>
      <c r="P20" s="4">
        <f>$F20*a12A!L39/100</f>
        <v>10312.733806971739</v>
      </c>
    </row>
    <row r="21" spans="1:16" ht="18.75" customHeight="1">
      <c r="A21" s="1">
        <v>1997</v>
      </c>
      <c r="B21" s="4">
        <v>24504.3</v>
      </c>
      <c r="C21" s="4">
        <v>1803.3</v>
      </c>
      <c r="D21" s="4">
        <v>11164.2</v>
      </c>
      <c r="E21" s="4">
        <v>27330.2</v>
      </c>
      <c r="F21" s="4">
        <f t="shared" si="0"/>
        <v>64802</v>
      </c>
      <c r="G21" s="4">
        <f>$F21*a12A!C40/100</f>
        <v>3285.9609729284043</v>
      </c>
      <c r="H21" s="4">
        <f>$F21*a12A!D40/100</f>
        <v>11.279721496953874</v>
      </c>
      <c r="I21" s="4">
        <f>$F21*a12A!E40/100</f>
        <v>1334.5691539553848</v>
      </c>
      <c r="J21" s="4">
        <f>$F21*a12A!F40/100</f>
        <v>3128.3417067472865</v>
      </c>
      <c r="K21" s="4">
        <f>$F21*a12A!G40/100</f>
        <v>11032.754963125832</v>
      </c>
      <c r="L21" s="4">
        <f>$F21*a12A!H40/100</f>
        <v>23263.238248362421</v>
      </c>
      <c r="M21" s="4">
        <f>$F21*a12A!I40/100</f>
        <v>5472.4459346800422</v>
      </c>
      <c r="N21" s="4">
        <f>$F21*a12A!J40/100</f>
        <v>9561.6418121020561</v>
      </c>
      <c r="O21" s="4">
        <f>$F21*a12A!K40/100</f>
        <v>2191.531152947643</v>
      </c>
      <c r="P21" s="4">
        <f>$F21*a12A!L40/100</f>
        <v>10965.967138472814</v>
      </c>
    </row>
    <row r="22" spans="1:16" ht="18.75" customHeight="1">
      <c r="A22" s="1">
        <v>1998</v>
      </c>
      <c r="B22" s="4">
        <v>29807.9</v>
      </c>
      <c r="C22" s="4">
        <v>1651.9</v>
      </c>
      <c r="D22" s="4">
        <v>9654.7000000000007</v>
      </c>
      <c r="E22" s="4">
        <v>17045</v>
      </c>
      <c r="F22" s="4">
        <f t="shared" si="0"/>
        <v>58159.5</v>
      </c>
      <c r="G22" s="4">
        <f>$F22*a12A!C41/100</f>
        <v>2710.692718644068</v>
      </c>
      <c r="H22" s="4">
        <f>$F22*a12A!D41/100</f>
        <v>13.406257627118643</v>
      </c>
      <c r="I22" s="4">
        <f>$F22*a12A!E41/100</f>
        <v>1110.8793084745762</v>
      </c>
      <c r="J22" s="4">
        <f>$F22*a12A!F41/100</f>
        <v>2393.4112881355932</v>
      </c>
      <c r="K22" s="4">
        <f>$F22*a12A!G41/100</f>
        <v>10173.509464406779</v>
      </c>
      <c r="L22" s="4">
        <f>$F22*a12A!H41/100</f>
        <v>20314.949057627116</v>
      </c>
      <c r="M22" s="4">
        <f>$F22*a12A!I41/100</f>
        <v>5170.6095593220343</v>
      </c>
      <c r="N22" s="4">
        <f>$F22*a12A!J41/100</f>
        <v>8240.1168203389825</v>
      </c>
      <c r="O22" s="4">
        <f>$F22*a12A!K41/100</f>
        <v>2421.2752745762714</v>
      </c>
      <c r="P22" s="4">
        <f>$F22*a12A!L41/100</f>
        <v>10555.193505084746</v>
      </c>
    </row>
    <row r="23" spans="1:16" ht="18.75" customHeight="1">
      <c r="A23" s="1">
        <v>1999</v>
      </c>
      <c r="B23" s="4">
        <v>26797.1</v>
      </c>
      <c r="C23" s="4">
        <v>175.9</v>
      </c>
      <c r="D23" s="4">
        <v>4385.3999999999996</v>
      </c>
      <c r="E23" s="4">
        <v>24610.7</v>
      </c>
      <c r="F23" s="4">
        <f t="shared" si="0"/>
        <v>55969.100000000006</v>
      </c>
      <c r="G23" s="4">
        <f>$F23*a12A!C42/100</f>
        <v>2442.9026223168512</v>
      </c>
      <c r="H23" s="4">
        <f>$F23*a12A!D42/100</f>
        <v>20.914845746067613</v>
      </c>
      <c r="I23" s="4">
        <f>$F23*a12A!E42/100</f>
        <v>775.55166376987927</v>
      </c>
      <c r="J23" s="4">
        <f>$F23*a12A!F42/100</f>
        <v>2086.1342652298599</v>
      </c>
      <c r="K23" s="4">
        <f>$F23*a12A!G42/100</f>
        <v>9848.7035834709295</v>
      </c>
      <c r="L23" s="4">
        <f>$F23*a12A!H42/100</f>
        <v>20021.100884244373</v>
      </c>
      <c r="M23" s="4">
        <f>$F23*a12A!I42/100</f>
        <v>4175.6732727904755</v>
      </c>
      <c r="N23" s="4">
        <f>$F23*a12A!J42/100</f>
        <v>8026.9232406361352</v>
      </c>
      <c r="O23" s="4">
        <f>$F23*a12A!K42/100</f>
        <v>2166.3889058833756</v>
      </c>
      <c r="P23" s="4">
        <f>$F23*a12A!L42/100</f>
        <v>8695.711912748764</v>
      </c>
    </row>
    <row r="24" spans="1:16" ht="18.75" customHeight="1">
      <c r="A24" s="1">
        <v>2000</v>
      </c>
      <c r="B24" s="4">
        <v>24923.4</v>
      </c>
      <c r="C24" s="4">
        <v>336.1</v>
      </c>
      <c r="D24" s="4">
        <v>6295.9</v>
      </c>
      <c r="E24" s="4">
        <v>40420.1</v>
      </c>
      <c r="F24" s="4">
        <f t="shared" si="0"/>
        <v>71975.5</v>
      </c>
      <c r="G24" s="4">
        <f>$F24*a12A!C43/100</f>
        <v>3787.6739529401862</v>
      </c>
      <c r="H24" s="4">
        <f>$F24*a12A!D43/100</f>
        <v>13.936410321168498</v>
      </c>
      <c r="I24" s="4">
        <f>$F24*a12A!E43/100</f>
        <v>924.34756282358899</v>
      </c>
      <c r="J24" s="4">
        <f>$F24*a12A!F43/100</f>
        <v>2299.2047375510379</v>
      </c>
      <c r="K24" s="4">
        <f>$F24*a12A!G43/100</f>
        <v>12384.621328450563</v>
      </c>
      <c r="L24" s="4">
        <f>$F24*a12A!H43/100</f>
        <v>25832.045426611105</v>
      </c>
      <c r="M24" s="4">
        <f>$F24*a12A!I43/100</f>
        <v>6819.1461632360997</v>
      </c>
      <c r="N24" s="4">
        <f>$F24*a12A!J43/100</f>
        <v>11054.906004546028</v>
      </c>
      <c r="O24" s="4">
        <f>$F24*a12A!K43/100</f>
        <v>3052.3768257776655</v>
      </c>
      <c r="P24" s="4">
        <f>$F24*a12A!L43/100</f>
        <v>9853.3450625078931</v>
      </c>
    </row>
    <row r="25" spans="1:16" ht="18.75" customHeight="1">
      <c r="A25" s="1">
        <v>2001</v>
      </c>
      <c r="B25" s="4">
        <v>23727.3</v>
      </c>
      <c r="C25" s="4">
        <v>1049.4000000000001</v>
      </c>
      <c r="D25" s="4">
        <v>3865.1</v>
      </c>
      <c r="E25" s="4">
        <v>25521.9</v>
      </c>
      <c r="F25" s="4">
        <f t="shared" si="0"/>
        <v>54163.7</v>
      </c>
      <c r="G25" s="4">
        <f>$F25*a12A!C44/100</f>
        <v>2249.7301558376271</v>
      </c>
      <c r="H25" s="4">
        <f>$F25*a12A!D44/100</f>
        <v>5.6725419965648705</v>
      </c>
      <c r="I25" s="4">
        <f>$F25*a12A!E44/100</f>
        <v>690.68871350173833</v>
      </c>
      <c r="J25" s="4">
        <f>$F25*a12A!F44/100</f>
        <v>1699.94738553056</v>
      </c>
      <c r="K25" s="4">
        <f>$F25*a12A!G44/100</f>
        <v>8307.5512048091823</v>
      </c>
      <c r="L25" s="4">
        <f>$F25*a12A!H44/100</f>
        <v>19763.136316032003</v>
      </c>
      <c r="M25" s="4">
        <f>$F25*a12A!I44/100</f>
        <v>4757.9013250387497</v>
      </c>
      <c r="N25" s="4">
        <f>$F25*a12A!J44/100</f>
        <v>7243.1554245737489</v>
      </c>
      <c r="O25" s="4">
        <f>$F25*a12A!K44/100</f>
        <v>2145.8091864605585</v>
      </c>
      <c r="P25" s="4">
        <f>$F25*a12A!L44/100</f>
        <v>9231.7217468895306</v>
      </c>
    </row>
    <row r="26" spans="1:16" ht="18.75" customHeight="1">
      <c r="A26" s="1">
        <v>2002</v>
      </c>
      <c r="B26" s="4">
        <v>25335.3</v>
      </c>
      <c r="C26" s="4">
        <v>1791.1</v>
      </c>
      <c r="D26" s="4">
        <v>4098.5</v>
      </c>
      <c r="E26" s="4">
        <v>24189.7</v>
      </c>
      <c r="F26" s="4">
        <f t="shared" si="0"/>
        <v>55414.6</v>
      </c>
      <c r="G26" s="4">
        <f>$F26*a12A!C45/100</f>
        <v>2379.930493312489</v>
      </c>
      <c r="H26" s="4">
        <f>$F26*a12A!D45/100</f>
        <v>5.5414599999999998</v>
      </c>
      <c r="I26" s="4">
        <f>$F26*a12A!E45/100</f>
        <v>485.13042209484104</v>
      </c>
      <c r="J26" s="4">
        <f>$F26*a12A!F45/100</f>
        <v>1510.0165667882579</v>
      </c>
      <c r="K26" s="4">
        <f>$F26*a12A!G45/100</f>
        <v>8748.4704837589015</v>
      </c>
      <c r="L26" s="4">
        <f>$F26*a12A!H45/100</f>
        <v>19023.32106044815</v>
      </c>
      <c r="M26" s="4">
        <f>$F26*a12A!I45/100</f>
        <v>4493.2317665450755</v>
      </c>
      <c r="N26" s="4">
        <f>$F26*a12A!J45/100</f>
        <v>8147.592178217822</v>
      </c>
      <c r="O26" s="4">
        <f>$F26*a12A!K45/100</f>
        <v>1957.6071347924267</v>
      </c>
      <c r="P26" s="4">
        <f>$F26*a12A!L45/100</f>
        <v>9503.599087198194</v>
      </c>
    </row>
    <row r="27" spans="1:16" ht="18.75" customHeight="1">
      <c r="A27" s="1">
        <v>2003</v>
      </c>
      <c r="B27" s="4">
        <v>22496.5</v>
      </c>
      <c r="C27" s="4">
        <v>2411.8000000000002</v>
      </c>
      <c r="D27" s="4">
        <v>4988.6000000000004</v>
      </c>
      <c r="E27" s="4">
        <v>34163.300000000003</v>
      </c>
      <c r="F27" s="4">
        <f t="shared" si="0"/>
        <v>64060.200000000004</v>
      </c>
      <c r="G27" s="4">
        <f>$F27*a12A!C46/100</f>
        <v>3434.8784061437746</v>
      </c>
      <c r="H27" s="4">
        <f>$F27*a12A!D46/100</f>
        <v>6.4060200000000007</v>
      </c>
      <c r="I27" s="4">
        <f>$F27*a12A!E46/100</f>
        <v>513.62085490185643</v>
      </c>
      <c r="J27" s="4">
        <f>$F27*a12A!F46/100</f>
        <v>1724.8321087750221</v>
      </c>
      <c r="K27" s="4">
        <f>$F27*a12A!G46/100</f>
        <v>10232.587991942592</v>
      </c>
      <c r="L27" s="4">
        <f>$F27*a12A!H46/100</f>
        <v>20675.941004658191</v>
      </c>
      <c r="M27" s="4">
        <f>$F27*a12A!I46/100</f>
        <v>5305.1491325695588</v>
      </c>
      <c r="N27" s="4">
        <f>$F27*a12A!J46/100</f>
        <v>10242.732236329011</v>
      </c>
      <c r="O27" s="4">
        <f>$F27*a12A!K46/100</f>
        <v>1840.4302706785852</v>
      </c>
      <c r="P27" s="4">
        <f>$F27*a12A!L46/100</f>
        <v>10866.822173619219</v>
      </c>
    </row>
    <row r="28" spans="1:16" ht="18.75" customHeight="1">
      <c r="A28" s="1">
        <v>2004</v>
      </c>
      <c r="B28" s="4">
        <v>34782.300000000003</v>
      </c>
      <c r="C28" s="4">
        <v>2151.1999999999998</v>
      </c>
      <c r="D28" s="4">
        <v>7690.2</v>
      </c>
      <c r="E28" s="4">
        <v>57964.800000000003</v>
      </c>
      <c r="F28" s="4">
        <f t="shared" si="0"/>
        <v>102588.5</v>
      </c>
      <c r="G28" s="4">
        <f>$F28*a12A!C47/100</f>
        <v>4231.959230926569</v>
      </c>
      <c r="H28" s="4">
        <f>$F28*a12A!D47/100</f>
        <v>10.258850000000001</v>
      </c>
      <c r="I28" s="4">
        <f>$F28*a12A!E47/100</f>
        <v>753.30888729801586</v>
      </c>
      <c r="J28" s="4">
        <f>$F28*a12A!F47/100</f>
        <v>2480.6734444671711</v>
      </c>
      <c r="K28" s="4">
        <f>$F28*a12A!G47/100</f>
        <v>12770.159404786256</v>
      </c>
      <c r="L28" s="4">
        <f>$F28*a12A!H47/100</f>
        <v>33924.080169768866</v>
      </c>
      <c r="M28" s="4">
        <f>$F28*a12A!I47/100</f>
        <v>8461.8201084066277</v>
      </c>
      <c r="N28" s="4">
        <f>$F28*a12A!J47/100</f>
        <v>17838.102648803433</v>
      </c>
      <c r="O28" s="4">
        <f>$F28*a12A!K47/100</f>
        <v>3325.4705420331361</v>
      </c>
      <c r="P28" s="4">
        <f>$F28*a12A!L47/100</f>
        <v>17213.267402719528</v>
      </c>
    </row>
    <row r="29" spans="1:16" ht="18.75" customHeight="1">
      <c r="A29" s="1">
        <v>2005</v>
      </c>
      <c r="B29" s="4">
        <v>39896.199999999997</v>
      </c>
      <c r="C29" s="4">
        <v>1827.6</v>
      </c>
      <c r="D29" s="4">
        <v>27458.9</v>
      </c>
      <c r="E29" s="4">
        <v>63805.1</v>
      </c>
      <c r="F29" s="4">
        <f t="shared" si="0"/>
        <v>132987.79999999999</v>
      </c>
      <c r="G29" s="4">
        <f>$F29*a12A!C48/100</f>
        <v>7761.3463570784497</v>
      </c>
      <c r="H29" s="4">
        <f>$F29*a12A!D48/100</f>
        <v>13.298779999999999</v>
      </c>
      <c r="I29" s="4">
        <f>$F29*a12A!E48/100</f>
        <v>1053.0880793507663</v>
      </c>
      <c r="J29" s="4">
        <f>$F29*a12A!F48/100</f>
        <v>2909.6191343552746</v>
      </c>
      <c r="K29" s="4">
        <f>$F29*a12A!G48/100</f>
        <v>15162.397051397653</v>
      </c>
      <c r="L29" s="4">
        <f>$F29*a12A!H48/100</f>
        <v>45014.609702434624</v>
      </c>
      <c r="M29" s="4">
        <f>$F29*a12A!I48/100</f>
        <v>10583.635046223026</v>
      </c>
      <c r="N29" s="4">
        <f>$F29*a12A!J48/100</f>
        <v>21196.940595130749</v>
      </c>
      <c r="O29" s="4">
        <f>$F29*a12A!K48/100</f>
        <v>3815.5365193868347</v>
      </c>
      <c r="P29" s="4">
        <f>$F29*a12A!L48/100</f>
        <v>22071.243534715963</v>
      </c>
    </row>
    <row r="30" spans="1:16" ht="18.75" customHeight="1">
      <c r="A30" s="1">
        <v>2006</v>
      </c>
      <c r="B30" s="4">
        <v>34171.5</v>
      </c>
      <c r="C30" s="4">
        <v>6460.2</v>
      </c>
      <c r="D30" s="4">
        <v>24138</v>
      </c>
      <c r="E30" s="4">
        <v>120322.7</v>
      </c>
      <c r="F30" s="4">
        <f t="shared" si="0"/>
        <v>185092.4</v>
      </c>
      <c r="G30" s="4">
        <f>$F30*a12A!C49/100</f>
        <v>19349.631234779627</v>
      </c>
      <c r="H30" s="4">
        <f>$F30*a12A!D49/100</f>
        <v>18.509239999999998</v>
      </c>
      <c r="I30" s="4">
        <f>$F30*a12A!E49/100</f>
        <v>1579.2054364602984</v>
      </c>
      <c r="J30" s="4">
        <f>$F30*a12A!F49/100</f>
        <v>6212.8640010289828</v>
      </c>
      <c r="K30" s="4">
        <f>$F30*a12A!G49/100</f>
        <v>21688.28370776882</v>
      </c>
      <c r="L30" s="4">
        <f>$F30*a12A!H49/100</f>
        <v>58419.491161035839</v>
      </c>
      <c r="M30" s="4">
        <f>$F30*a12A!I49/100</f>
        <v>14212.470834515016</v>
      </c>
      <c r="N30" s="4">
        <f>$F30*a12A!J49/100</f>
        <v>22443.762891442286</v>
      </c>
      <c r="O30" s="4">
        <f>$F30*a12A!K49/100</f>
        <v>5653.396748413651</v>
      </c>
      <c r="P30" s="4">
        <f>$F30*a12A!L49/100</f>
        <v>28419.349291716684</v>
      </c>
    </row>
    <row r="31" spans="1:16" ht="18.75" customHeight="1">
      <c r="A31" s="1">
        <v>2007</v>
      </c>
      <c r="B31" s="4">
        <v>41082</v>
      </c>
      <c r="C31" s="4">
        <v>5607.7</v>
      </c>
      <c r="D31" s="4">
        <v>22402.799999999999</v>
      </c>
      <c r="E31" s="4">
        <v>177829.4</v>
      </c>
      <c r="F31" s="4">
        <f t="shared" si="0"/>
        <v>246921.9</v>
      </c>
      <c r="G31" s="4">
        <f>$F31*a12A!C50/100</f>
        <v>33779.837036032208</v>
      </c>
      <c r="H31" s="4">
        <f>$F31*a12A!D50/100</f>
        <v>24.69219</v>
      </c>
      <c r="I31" s="4">
        <f>$F31*a12A!E50/100</f>
        <v>1704.0646596015263</v>
      </c>
      <c r="J31" s="4">
        <f>$F31*a12A!F50/100</f>
        <v>8263.8762208562948</v>
      </c>
      <c r="K31" s="4">
        <f>$F31*a12A!G50/100</f>
        <v>29098.892835947438</v>
      </c>
      <c r="L31" s="4">
        <f>$F31*a12A!H50/100</f>
        <v>70907.093470962267</v>
      </c>
      <c r="M31" s="4">
        <f>$F31*a12A!I50/100</f>
        <v>18293.573744383219</v>
      </c>
      <c r="N31" s="4">
        <f>$F31*a12A!J50/100</f>
        <v>32760.329064010177</v>
      </c>
      <c r="O31" s="4">
        <f>$F31*a12A!K50/100</f>
        <v>7075.8458838490888</v>
      </c>
      <c r="P31" s="4">
        <f>$F31*a12A!L50/100</f>
        <v>32305.004661721065</v>
      </c>
    </row>
    <row r="32" spans="1:16" ht="18.75" customHeight="1">
      <c r="A32" s="1">
        <v>2008</v>
      </c>
      <c r="B32" s="4">
        <v>158287.5</v>
      </c>
      <c r="C32" s="4">
        <v>5840.9</v>
      </c>
      <c r="D32" s="4">
        <v>54935.9</v>
      </c>
      <c r="E32" s="4">
        <v>88626.4</v>
      </c>
      <c r="F32" s="4">
        <f t="shared" si="0"/>
        <v>307690.69999999995</v>
      </c>
      <c r="G32" s="4">
        <f>$F32*a12A!C51/100</f>
        <v>37367.80983114367</v>
      </c>
      <c r="H32" s="4">
        <f>$F32*a12A!D51/100</f>
        <v>30.769069999999996</v>
      </c>
      <c r="I32" s="4">
        <f>$F32*a12A!E51/100</f>
        <v>2165.0293064679126</v>
      </c>
      <c r="J32" s="4">
        <f>$F32*a12A!F51/100</f>
        <v>10805.711798888326</v>
      </c>
      <c r="K32" s="4">
        <f>$F32*a12A!G51/100</f>
        <v>36910.445770591206</v>
      </c>
      <c r="L32" s="4">
        <f>$F32*a12A!H51/100</f>
        <v>96229.13921045982</v>
      </c>
      <c r="M32" s="4">
        <f>$F32*a12A!I51/100</f>
        <v>22330.508735472456</v>
      </c>
      <c r="N32" s="4">
        <f>$F32*a12A!J51/100</f>
        <v>34338.58271054404</v>
      </c>
      <c r="O32" s="4">
        <f>$F32*a12A!K51/100</f>
        <v>10264.130560047161</v>
      </c>
      <c r="P32" s="4">
        <f>$F32*a12A!L51/100</f>
        <v>47695.427187131543</v>
      </c>
    </row>
    <row r="33" spans="1:16" ht="18.75" customHeight="1">
      <c r="A33" s="1">
        <v>2009</v>
      </c>
      <c r="B33" s="4">
        <v>52824.5</v>
      </c>
      <c r="C33" s="4">
        <v>8308.1</v>
      </c>
      <c r="D33" s="4">
        <v>19590.400000000001</v>
      </c>
      <c r="E33" s="4">
        <v>47766.8</v>
      </c>
      <c r="F33" s="4">
        <f t="shared" si="0"/>
        <v>128489.8</v>
      </c>
      <c r="G33" s="4">
        <f>$F33*a12A!C52/100</f>
        <v>15868.252795748613</v>
      </c>
      <c r="H33" s="4">
        <f>$F33*a12A!D52/100</f>
        <v>12.848980000000001</v>
      </c>
      <c r="I33" s="4">
        <f>$F33*a12A!E52/100</f>
        <v>913.64916705175597</v>
      </c>
      <c r="J33" s="4">
        <f>$F33*a12A!F52/100</f>
        <v>3648.6590619223662</v>
      </c>
      <c r="K33" s="4">
        <f>$F33*a12A!G52/100</f>
        <v>20939.71076363216</v>
      </c>
      <c r="L33" s="4">
        <f>$F33*a12A!H52/100</f>
        <v>36341.861466035116</v>
      </c>
      <c r="M33" s="4">
        <f>$F33*a12A!I52/100</f>
        <v>12949.177106053605</v>
      </c>
      <c r="N33" s="4">
        <f>$F33*a12A!J52/100</f>
        <v>9811.1521846118303</v>
      </c>
      <c r="O33" s="4">
        <f>$F33*a12A!K52/100</f>
        <v>4867.3527518484279</v>
      </c>
      <c r="P33" s="4">
        <f>$F33*a12A!L52/100</f>
        <v>23544.835521025881</v>
      </c>
    </row>
    <row r="34" spans="1:16" ht="18.75" customHeight="1">
      <c r="A34" s="1">
        <v>2010</v>
      </c>
      <c r="B34" s="4">
        <v>78926.399999999994</v>
      </c>
      <c r="C34" s="4">
        <v>15340.3</v>
      </c>
      <c r="D34" s="4">
        <v>67746.100000000006</v>
      </c>
      <c r="E34" s="4">
        <v>74102.600000000006</v>
      </c>
      <c r="F34" s="4">
        <f t="shared" si="0"/>
        <v>236115.4</v>
      </c>
      <c r="G34" s="4">
        <f>$F34*a12A!C53/100</f>
        <v>28480.573630975145</v>
      </c>
      <c r="H34" s="4">
        <f>$F34*a12A!D53/100</f>
        <v>23.611540000000002</v>
      </c>
      <c r="I34" s="4">
        <f>$F34*a12A!E53/100</f>
        <v>1125.2727237093691</v>
      </c>
      <c r="J34" s="4">
        <f>$F34*a12A!F53/100</f>
        <v>6176.0204053537291</v>
      </c>
      <c r="K34" s="4">
        <f>$F34*a12A!G53/100</f>
        <v>32438.779691204589</v>
      </c>
      <c r="L34" s="4">
        <f>$F34*a12A!H53/100</f>
        <v>58546.91273518165</v>
      </c>
      <c r="M34" s="4">
        <f>$F34*a12A!I53/100</f>
        <v>19626.246130975142</v>
      </c>
      <c r="N34" s="4">
        <f>$F34*a12A!J53/100</f>
        <v>26621.672752390055</v>
      </c>
      <c r="O34" s="4">
        <f>$F34*a12A!K53/100</f>
        <v>7247.1175114722755</v>
      </c>
      <c r="P34" s="4">
        <f>$F34*a12A!L53/100</f>
        <v>39710.727694072659</v>
      </c>
    </row>
    <row r="35" spans="1:16" ht="18.75" customHeight="1">
      <c r="A35" s="1">
        <v>2011</v>
      </c>
      <c r="B35" s="4">
        <v>137855.9</v>
      </c>
      <c r="C35" s="4">
        <v>18372.8</v>
      </c>
      <c r="D35" s="4">
        <v>67110.8</v>
      </c>
      <c r="E35" s="4">
        <v>103398.5</v>
      </c>
      <c r="F35" s="4">
        <f t="shared" si="0"/>
        <v>326738</v>
      </c>
      <c r="G35" s="4">
        <f>$F35*a12A!C54/100</f>
        <v>40136.26253571429</v>
      </c>
      <c r="H35" s="4">
        <f>$F35*a12A!D54/100</f>
        <v>32.6738</v>
      </c>
      <c r="I35" s="4">
        <f>$F35*a12A!E54/100</f>
        <v>1384.2605446428572</v>
      </c>
      <c r="J35" s="4">
        <f>$F35*a12A!F54/100</f>
        <v>7894.2234642857165</v>
      </c>
      <c r="K35" s="4">
        <f>$F35*a12A!G54/100</f>
        <v>44688.714758928574</v>
      </c>
      <c r="L35" s="4">
        <f>$F35*a12A!H54/100</f>
        <v>95508.142973214271</v>
      </c>
      <c r="M35" s="4">
        <f>$F35*a12A!I54/100</f>
        <v>25300.315223214286</v>
      </c>
      <c r="N35" s="4">
        <f>$F35*a12A!J54/100</f>
        <v>37402.749089285709</v>
      </c>
      <c r="O35" s="4">
        <f>$F35*a12A!K54/100</f>
        <v>8813.1740892857142</v>
      </c>
      <c r="P35" s="4">
        <f>$F35*a12A!L54/100</f>
        <v>50018.628383928575</v>
      </c>
    </row>
    <row r="36" spans="1:16" ht="18.75" customHeight="1">
      <c r="A36" s="1">
        <v>2012</v>
      </c>
      <c r="B36" s="4">
        <v>98792.4</v>
      </c>
      <c r="C36" s="4">
        <v>12755.5</v>
      </c>
      <c r="D36" s="4">
        <v>48100</v>
      </c>
      <c r="E36" s="4">
        <v>64729</v>
      </c>
      <c r="F36" s="4">
        <f t="shared" si="0"/>
        <v>224376.9</v>
      </c>
      <c r="G36" s="4">
        <f>$F36*a12A!C55/100</f>
        <v>29041.246825286071</v>
      </c>
      <c r="H36" s="4">
        <f>$F36*a12A!D55/100</f>
        <v>22.437689999999996</v>
      </c>
      <c r="I36" s="4">
        <f>$F36*a12A!E55/100</f>
        <v>960.2137315099078</v>
      </c>
      <c r="J36" s="4">
        <f>$F36*a12A!F55/100</f>
        <v>5333.3610521909013</v>
      </c>
      <c r="K36" s="4">
        <f>$F36*a12A!G55/100</f>
        <v>32472.967204856268</v>
      </c>
      <c r="L36" s="4">
        <f>$F36*a12A!H55/100</f>
        <v>62695.694404130612</v>
      </c>
      <c r="M36" s="4">
        <f>$F36*a12A!I55/100</f>
        <v>16732.76798213787</v>
      </c>
      <c r="N36" s="4">
        <f>$F36*a12A!J55/100</f>
        <v>22883.354416689923</v>
      </c>
      <c r="O36" s="4">
        <f>$F36*a12A!K55/100</f>
        <v>6169.3732249511595</v>
      </c>
      <c r="P36" s="4">
        <f>$F36*a12A!L55/100</f>
        <v>38094.392376500138</v>
      </c>
    </row>
    <row r="37" spans="1:16" ht="18.75" customHeight="1">
      <c r="A37" s="1">
        <v>2013</v>
      </c>
      <c r="B37" s="4">
        <v>68796.3</v>
      </c>
      <c r="C37" s="4">
        <v>4208.2</v>
      </c>
      <c r="D37" s="4">
        <v>37379.199999999997</v>
      </c>
      <c r="E37" s="4">
        <v>27970.5</v>
      </c>
      <c r="F37" s="4">
        <f t="shared" si="0"/>
        <v>138354.20000000001</v>
      </c>
      <c r="G37" s="4">
        <f>$F37*a12A!C56/100</f>
        <v>15543.667157995309</v>
      </c>
      <c r="H37" s="4">
        <f>$F37*a12A!D56/100</f>
        <v>13.835420000000001</v>
      </c>
      <c r="I37" s="4">
        <f>$F37*a12A!E56/100</f>
        <v>618.88658907322156</v>
      </c>
      <c r="J37" s="4">
        <f>$F37*a12A!F56/100</f>
        <v>2081.3816937375141</v>
      </c>
      <c r="K37" s="4">
        <f>$F37*a12A!G56/100</f>
        <v>20646.777644401984</v>
      </c>
      <c r="L37" s="4">
        <f>$F37*a12A!H56/100</f>
        <v>40695.097965777823</v>
      </c>
      <c r="M37" s="4">
        <f>$F37*a12A!I56/100</f>
        <v>9302.5263806132207</v>
      </c>
      <c r="N37" s="4">
        <f>$F37*a12A!J56/100</f>
        <v>13889.497468948146</v>
      </c>
      <c r="O37" s="4">
        <f>$F37*a12A!K56/100</f>
        <v>3712.1178129071482</v>
      </c>
      <c r="P37" s="4">
        <f>$F37*a12A!L56/100</f>
        <v>24308.423152957526</v>
      </c>
    </row>
    <row r="38" spans="1:16" ht="18.75" customHeight="1">
      <c r="A38" s="1">
        <v>2014</v>
      </c>
      <c r="B38" s="19">
        <f>B37</f>
        <v>68796.3</v>
      </c>
      <c r="C38" s="19">
        <f>C37</f>
        <v>4208.2</v>
      </c>
      <c r="D38" s="19">
        <f>D37</f>
        <v>37379.199999999997</v>
      </c>
      <c r="E38" s="19">
        <f>E37</f>
        <v>27970.5</v>
      </c>
      <c r="F38" s="4">
        <f t="shared" si="0"/>
        <v>138354.20000000001</v>
      </c>
      <c r="G38" s="4">
        <f>$F38*a12A!C57/100</f>
        <v>12065.256520342613</v>
      </c>
      <c r="H38" s="4">
        <f>$F38*a12A!D57/100</f>
        <v>13.835420000000001</v>
      </c>
      <c r="I38" s="4">
        <f>$F38*a12A!E57/100</f>
        <v>585.11679871520346</v>
      </c>
      <c r="J38" s="4">
        <f>$F38*a12A!F57/100</f>
        <v>1756.7736348097214</v>
      </c>
      <c r="K38" s="4">
        <f>$F38*a12A!G57/100</f>
        <v>23278.760738758032</v>
      </c>
      <c r="L38" s="4">
        <f>$F38*a12A!H57/100</f>
        <v>40479.029631856363</v>
      </c>
      <c r="M38" s="4">
        <f>$F38*a12A!I57/100</f>
        <v>8675.3393320704999</v>
      </c>
      <c r="N38" s="4">
        <f>$F38*a12A!J57/100</f>
        <v>14140.227679953883</v>
      </c>
      <c r="O38" s="4">
        <f>$F38*a12A!K57/100</f>
        <v>3633.1935982539949</v>
      </c>
      <c r="P38" s="4">
        <f>$F38*a12A!L57/100</f>
        <v>24776.021641409978</v>
      </c>
    </row>
    <row r="39" spans="1:16" ht="18.75" customHeight="1"/>
    <row r="40" spans="1:16" ht="18.75" customHeight="1">
      <c r="B40" s="1" t="s">
        <v>352</v>
      </c>
    </row>
    <row r="41" spans="1:16" ht="18.75" customHeight="1">
      <c r="A41" s="1" t="s">
        <v>1095</v>
      </c>
      <c r="B41" s="5">
        <f>(POWER(B38/B5, 1/33)-1)*100</f>
        <v>4.6912140988401463</v>
      </c>
      <c r="C41" s="5" t="s">
        <v>1118</v>
      </c>
      <c r="D41" s="5">
        <f t="shared" ref="D41:P41" si="1">(POWER(D38/D5, 1/33)-1)*100</f>
        <v>2.4082878651742634</v>
      </c>
      <c r="E41" s="5">
        <f t="shared" si="1"/>
        <v>-0.75449290188364104</v>
      </c>
      <c r="F41" s="5">
        <f t="shared" si="1"/>
        <v>2.1707714284634028</v>
      </c>
      <c r="G41" s="5">
        <f t="shared" si="1"/>
        <v>3.8633039741197361</v>
      </c>
      <c r="H41" s="5">
        <f t="shared" si="1"/>
        <v>0.46908130393064074</v>
      </c>
      <c r="I41" s="5">
        <f t="shared" si="1"/>
        <v>-2.6147317656017299</v>
      </c>
      <c r="J41" s="5">
        <f t="shared" si="1"/>
        <v>-1.8815125532178123</v>
      </c>
      <c r="K41" s="5">
        <f t="shared" si="1"/>
        <v>2.1342200896119934</v>
      </c>
      <c r="L41" s="5">
        <f t="shared" si="1"/>
        <v>1.5393618538824372</v>
      </c>
      <c r="M41" s="5">
        <f t="shared" si="1"/>
        <v>1.2531452288328637</v>
      </c>
      <c r="N41" s="5">
        <f t="shared" si="1"/>
        <v>1.040141333032274</v>
      </c>
      <c r="O41" s="5">
        <f t="shared" si="1"/>
        <v>1.3905524162708849</v>
      </c>
      <c r="P41" s="5">
        <f t="shared" si="1"/>
        <v>2.3461574788417261</v>
      </c>
    </row>
    <row r="42" spans="1:16">
      <c r="B42" s="1" t="s">
        <v>1119</v>
      </c>
    </row>
    <row r="43" spans="1:16">
      <c r="B43" s="1" t="s">
        <v>658</v>
      </c>
    </row>
    <row r="44" spans="1:16">
      <c r="B44" s="1" t="s">
        <v>541</v>
      </c>
    </row>
    <row r="45" spans="1:16">
      <c r="B45" s="1" t="s">
        <v>1120</v>
      </c>
    </row>
  </sheetData>
  <phoneticPr fontId="2" type="noConversion"/>
  <pageMargins left="0.74803149606299213" right="0.74803149606299213" top="0.98425196850393704" bottom="0.98425196850393704" header="0.51181102362204722" footer="0.51181102362204722"/>
  <pageSetup scale="52" orientation="landscape" r:id="rId1"/>
  <headerFooter alignWithMargins="0"/>
  <rowBreaks count="1" manualBreakCount="1">
    <brk id="48" max="16383" man="1"/>
  </rowBreaks>
</worksheet>
</file>

<file path=xl/worksheets/sheet38.xml><?xml version="1.0" encoding="utf-8"?>
<worksheet xmlns="http://schemas.openxmlformats.org/spreadsheetml/2006/main" xmlns:r="http://schemas.openxmlformats.org/officeDocument/2006/relationships">
  <sheetPr enableFormatConditionsCalculation="0">
    <pageSetUpPr fitToPage="1"/>
  </sheetPr>
  <dimension ref="A1:L97"/>
  <sheetViews>
    <sheetView view="pageBreakPreview" topLeftCell="A19" zoomScaleSheetLayoutView="100" workbookViewId="0">
      <selection activeCell="O54" sqref="O54"/>
    </sheetView>
  </sheetViews>
  <sheetFormatPr defaultColWidth="8.875" defaultRowHeight="12.75"/>
  <cols>
    <col min="1" max="1" width="6.25" style="1" customWidth="1"/>
    <col min="2" max="2" width="6.375" style="1" bestFit="1" customWidth="1"/>
    <col min="3" max="3" width="24.125" style="1" bestFit="1" customWidth="1"/>
    <col min="4" max="4" width="18.375" style="1" bestFit="1" customWidth="1"/>
    <col min="5" max="5" width="10.75" style="1" bestFit="1" customWidth="1"/>
    <col min="6" max="6" width="13.5" style="1" bestFit="1" customWidth="1"/>
    <col min="7" max="7" width="7.125" style="1" bestFit="1" customWidth="1"/>
    <col min="8" max="8" width="6.875" style="1" bestFit="1" customWidth="1"/>
    <col min="9" max="9" width="8.5" style="1" bestFit="1" customWidth="1"/>
    <col min="10" max="10" width="12.625" style="1" bestFit="1" customWidth="1"/>
    <col min="11" max="11" width="6.625" style="1" bestFit="1" customWidth="1"/>
    <col min="12" max="12" width="14.625" style="1" bestFit="1" customWidth="1"/>
    <col min="13" max="16384" width="8.875" style="1"/>
  </cols>
  <sheetData>
    <row r="1" spans="1:12">
      <c r="A1" s="1" t="s">
        <v>1144</v>
      </c>
    </row>
    <row r="3" spans="1:12">
      <c r="B3" s="1" t="s">
        <v>272</v>
      </c>
      <c r="C3" s="1" t="s">
        <v>840</v>
      </c>
      <c r="D3" s="1" t="s">
        <v>292</v>
      </c>
      <c r="E3" s="1" t="s">
        <v>293</v>
      </c>
      <c r="F3" s="1" t="s">
        <v>294</v>
      </c>
      <c r="G3" s="1" t="s">
        <v>295</v>
      </c>
      <c r="H3" s="1" t="s">
        <v>296</v>
      </c>
      <c r="I3" s="1" t="s">
        <v>297</v>
      </c>
      <c r="J3" s="1" t="s">
        <v>298</v>
      </c>
      <c r="K3" s="1" t="s">
        <v>299</v>
      </c>
      <c r="L3" s="1" t="s">
        <v>300</v>
      </c>
    </row>
    <row r="4" spans="1:12">
      <c r="A4" s="1">
        <v>1997</v>
      </c>
      <c r="B4" s="4">
        <v>21831</v>
      </c>
      <c r="C4" s="4">
        <v>1107</v>
      </c>
      <c r="D4" s="4">
        <v>3.8</v>
      </c>
      <c r="E4" s="4">
        <v>449.6</v>
      </c>
      <c r="F4" s="4">
        <v>1053.9000000000001</v>
      </c>
      <c r="G4" s="4">
        <v>3716.8</v>
      </c>
      <c r="H4" s="4">
        <v>7837.1</v>
      </c>
      <c r="I4" s="4">
        <v>1843.6</v>
      </c>
      <c r="J4" s="4">
        <v>3221.2</v>
      </c>
      <c r="K4" s="4">
        <v>738.3</v>
      </c>
      <c r="L4" s="4">
        <v>3694.3</v>
      </c>
    </row>
    <row r="5" spans="1:12">
      <c r="A5" s="1">
        <v>1998</v>
      </c>
      <c r="B5" s="4">
        <v>22125</v>
      </c>
      <c r="C5" s="4">
        <v>1031.2</v>
      </c>
      <c r="D5" s="4">
        <v>5.0999999999999996</v>
      </c>
      <c r="E5" s="4">
        <v>422.6</v>
      </c>
      <c r="F5" s="4">
        <v>910.5</v>
      </c>
      <c r="G5" s="4">
        <v>3870.2</v>
      </c>
      <c r="H5" s="4">
        <v>7728.2</v>
      </c>
      <c r="I5" s="4">
        <v>1967</v>
      </c>
      <c r="J5" s="4">
        <v>3134.7</v>
      </c>
      <c r="K5" s="4">
        <v>921.1</v>
      </c>
      <c r="L5" s="4">
        <v>4015.4</v>
      </c>
    </row>
    <row r="6" spans="1:12">
      <c r="A6" s="1">
        <v>1999</v>
      </c>
      <c r="B6" s="4">
        <v>23014</v>
      </c>
      <c r="C6" s="4">
        <v>1004.5</v>
      </c>
      <c r="D6" s="4">
        <v>8.6</v>
      </c>
      <c r="E6" s="4">
        <v>318.89999999999998</v>
      </c>
      <c r="F6" s="4">
        <v>857.8</v>
      </c>
      <c r="G6" s="4">
        <v>4049.7</v>
      </c>
      <c r="H6" s="4">
        <v>8232.5</v>
      </c>
      <c r="I6" s="4">
        <v>1717</v>
      </c>
      <c r="J6" s="4">
        <v>3300.6</v>
      </c>
      <c r="K6" s="4">
        <v>890.8</v>
      </c>
      <c r="L6" s="4">
        <v>3575.6</v>
      </c>
    </row>
    <row r="7" spans="1:12">
      <c r="A7" s="1">
        <v>2000</v>
      </c>
      <c r="B7" s="4">
        <v>23757</v>
      </c>
      <c r="C7" s="4">
        <v>1250.2</v>
      </c>
      <c r="D7" s="4">
        <v>4.5999999999999996</v>
      </c>
      <c r="E7" s="4">
        <v>305.10000000000002</v>
      </c>
      <c r="F7" s="4">
        <v>758.9</v>
      </c>
      <c r="G7" s="4">
        <v>4087.8</v>
      </c>
      <c r="H7" s="4">
        <v>8526.4</v>
      </c>
      <c r="I7" s="4">
        <v>2250.8000000000002</v>
      </c>
      <c r="J7" s="4">
        <v>3648.9</v>
      </c>
      <c r="K7" s="4">
        <v>1007.5</v>
      </c>
      <c r="L7" s="4">
        <v>3252.3</v>
      </c>
    </row>
    <row r="8" spans="1:12">
      <c r="A8" s="1">
        <v>2001</v>
      </c>
      <c r="B8" s="4">
        <v>23871</v>
      </c>
      <c r="C8" s="4">
        <v>991.5</v>
      </c>
      <c r="D8" s="4">
        <v>2.5</v>
      </c>
      <c r="E8" s="4">
        <v>304.39999999999998</v>
      </c>
      <c r="F8" s="4">
        <v>749.2</v>
      </c>
      <c r="G8" s="4">
        <v>3661.3</v>
      </c>
      <c r="H8" s="4">
        <v>8710</v>
      </c>
      <c r="I8" s="4">
        <v>2096.9</v>
      </c>
      <c r="J8" s="4">
        <v>3192.2</v>
      </c>
      <c r="K8" s="4">
        <v>945.7</v>
      </c>
      <c r="L8" s="4">
        <v>4068.6</v>
      </c>
    </row>
    <row r="9" spans="1:12">
      <c r="A9" s="1">
        <v>2002</v>
      </c>
      <c r="B9" s="4">
        <v>23028</v>
      </c>
      <c r="C9" s="4">
        <v>989</v>
      </c>
      <c r="D9" s="4"/>
      <c r="E9" s="4">
        <v>201.6</v>
      </c>
      <c r="F9" s="4">
        <v>627.5</v>
      </c>
      <c r="G9" s="4">
        <v>3635.5</v>
      </c>
      <c r="H9" s="4">
        <v>7905.3</v>
      </c>
      <c r="I9" s="4">
        <v>1867.2</v>
      </c>
      <c r="J9" s="4">
        <v>3385.8</v>
      </c>
      <c r="K9" s="4">
        <v>813.5</v>
      </c>
      <c r="L9" s="4">
        <v>3949.3</v>
      </c>
    </row>
    <row r="10" spans="1:12">
      <c r="A10" s="1">
        <v>2003</v>
      </c>
      <c r="B10" s="4">
        <v>23829</v>
      </c>
      <c r="C10" s="4">
        <v>1277.7</v>
      </c>
      <c r="D10" s="4"/>
      <c r="E10" s="4"/>
      <c r="F10" s="4">
        <v>641.6</v>
      </c>
      <c r="G10" s="4">
        <v>3806.3</v>
      </c>
      <c r="H10" s="4">
        <v>7691</v>
      </c>
      <c r="I10" s="4">
        <v>1973.4</v>
      </c>
      <c r="J10" s="4"/>
      <c r="K10" s="4">
        <v>684.6</v>
      </c>
      <c r="L10" s="4"/>
    </row>
    <row r="11" spans="1:12">
      <c r="A11" s="1">
        <v>2004</v>
      </c>
      <c r="B11" s="4">
        <v>24445</v>
      </c>
      <c r="C11" s="4">
        <v>1008.4</v>
      </c>
      <c r="D11" s="4"/>
      <c r="E11" s="4">
        <v>179.5</v>
      </c>
      <c r="F11" s="4">
        <v>591.1</v>
      </c>
      <c r="G11" s="4">
        <v>3042.9</v>
      </c>
      <c r="H11" s="4">
        <v>8083.5</v>
      </c>
      <c r="I11" s="4">
        <v>2016.3</v>
      </c>
      <c r="J11" s="4">
        <v>4250.5</v>
      </c>
      <c r="K11" s="4">
        <v>792.4</v>
      </c>
      <c r="L11" s="4"/>
    </row>
    <row r="12" spans="1:12">
      <c r="A12" s="1">
        <v>2005</v>
      </c>
      <c r="B12" s="4">
        <v>24398</v>
      </c>
      <c r="C12" s="4">
        <v>1423.9</v>
      </c>
      <c r="D12" s="4"/>
      <c r="E12" s="4">
        <v>193.2</v>
      </c>
      <c r="F12" s="4">
        <v>533.79999999999995</v>
      </c>
      <c r="G12" s="4">
        <v>2781.7</v>
      </c>
      <c r="H12" s="4">
        <v>8258.4</v>
      </c>
      <c r="I12" s="4"/>
      <c r="J12" s="4">
        <v>3888.8</v>
      </c>
      <c r="K12" s="4">
        <v>700</v>
      </c>
      <c r="L12" s="4">
        <v>4049.2</v>
      </c>
    </row>
    <row r="13" spans="1:12">
      <c r="A13" s="1">
        <v>2006</v>
      </c>
      <c r="B13" s="4">
        <v>23324</v>
      </c>
      <c r="C13" s="4">
        <v>2438.3000000000002</v>
      </c>
      <c r="D13" s="4"/>
      <c r="E13" s="4">
        <v>199</v>
      </c>
      <c r="F13" s="4">
        <v>782.9</v>
      </c>
      <c r="G13" s="4">
        <v>2733</v>
      </c>
      <c r="H13" s="4">
        <v>7361.6</v>
      </c>
      <c r="I13" s="4"/>
      <c r="J13" s="4">
        <v>2828.2</v>
      </c>
      <c r="K13" s="4">
        <v>712.4</v>
      </c>
      <c r="L13" s="4">
        <v>3581.2</v>
      </c>
    </row>
    <row r="14" spans="1:12">
      <c r="A14" s="1">
        <v>2007</v>
      </c>
      <c r="B14" s="4">
        <v>23590</v>
      </c>
      <c r="C14" s="4">
        <v>3227.2</v>
      </c>
      <c r="D14" s="4"/>
      <c r="E14" s="4">
        <v>162.80000000000001</v>
      </c>
      <c r="F14" s="4">
        <v>789.5</v>
      </c>
      <c r="G14" s="4">
        <v>2780</v>
      </c>
      <c r="H14" s="4">
        <v>6774.2</v>
      </c>
      <c r="I14" s="4">
        <v>1747.7</v>
      </c>
      <c r="J14" s="4">
        <v>3129.8</v>
      </c>
      <c r="K14" s="4">
        <v>676</v>
      </c>
      <c r="L14" s="4">
        <v>3086.3</v>
      </c>
    </row>
    <row r="15" spans="1:12">
      <c r="A15" s="1">
        <v>2008</v>
      </c>
      <c r="B15" s="4">
        <v>23748</v>
      </c>
      <c r="C15" s="4">
        <v>2884.1</v>
      </c>
      <c r="D15" s="4"/>
      <c r="E15" s="4">
        <v>167.1</v>
      </c>
      <c r="F15" s="4">
        <v>834</v>
      </c>
      <c r="G15" s="4">
        <v>2848.8</v>
      </c>
      <c r="H15" s="4">
        <v>7427.1</v>
      </c>
      <c r="I15" s="4">
        <v>1723.5</v>
      </c>
      <c r="J15" s="4">
        <v>2650.3</v>
      </c>
      <c r="K15" s="4">
        <v>792.2</v>
      </c>
      <c r="L15" s="4">
        <v>3681.2</v>
      </c>
    </row>
    <row r="16" spans="1:12">
      <c r="A16" s="1">
        <v>2009</v>
      </c>
      <c r="B16" s="4">
        <v>17312</v>
      </c>
      <c r="C16" s="4">
        <v>2138</v>
      </c>
      <c r="D16" s="4"/>
      <c r="E16" s="4">
        <v>123.1</v>
      </c>
      <c r="F16" s="4">
        <v>491.6</v>
      </c>
      <c r="G16" s="4">
        <v>2821.3</v>
      </c>
      <c r="H16" s="4">
        <v>4896.5</v>
      </c>
      <c r="I16" s="4">
        <v>1744.7</v>
      </c>
      <c r="J16" s="4">
        <v>1321.9</v>
      </c>
      <c r="K16" s="4">
        <v>655.8</v>
      </c>
      <c r="L16" s="4">
        <v>3172.3</v>
      </c>
    </row>
    <row r="17" spans="1:12">
      <c r="A17" s="1">
        <v>2010</v>
      </c>
      <c r="B17" s="4">
        <v>20920</v>
      </c>
      <c r="C17" s="4">
        <v>2523.4</v>
      </c>
      <c r="D17" s="4"/>
      <c r="E17" s="4">
        <v>99.7</v>
      </c>
      <c r="F17" s="4">
        <v>547.20000000000005</v>
      </c>
      <c r="G17" s="4">
        <v>2874.1</v>
      </c>
      <c r="H17" s="4">
        <v>5187.3</v>
      </c>
      <c r="I17" s="4">
        <v>1738.9</v>
      </c>
      <c r="J17" s="4">
        <v>2358.6999999999998</v>
      </c>
      <c r="K17" s="4">
        <v>642.1</v>
      </c>
      <c r="L17" s="4">
        <v>3518.4</v>
      </c>
    </row>
    <row r="18" spans="1:12">
      <c r="A18" s="1">
        <v>2011</v>
      </c>
      <c r="B18" s="4">
        <v>22400</v>
      </c>
      <c r="C18" s="4">
        <v>2751.6</v>
      </c>
      <c r="D18" s="4"/>
      <c r="E18" s="4">
        <v>94.9</v>
      </c>
      <c r="F18" s="4">
        <v>541.20000000000005</v>
      </c>
      <c r="G18" s="4">
        <v>3063.7</v>
      </c>
      <c r="H18" s="4">
        <v>6547.7</v>
      </c>
      <c r="I18" s="4">
        <v>1734.5</v>
      </c>
      <c r="J18" s="4">
        <v>2564.1999999999998</v>
      </c>
      <c r="K18" s="4">
        <v>604.20000000000005</v>
      </c>
      <c r="L18" s="4">
        <v>3429.1</v>
      </c>
    </row>
    <row r="19" spans="1:12">
      <c r="A19" s="1">
        <v>2012</v>
      </c>
      <c r="B19" s="4">
        <v>21498</v>
      </c>
      <c r="C19" s="4">
        <v>2782.5</v>
      </c>
      <c r="D19" s="4"/>
      <c r="E19" s="4">
        <v>92</v>
      </c>
      <c r="F19" s="4">
        <v>511</v>
      </c>
      <c r="G19" s="4">
        <v>3111.3</v>
      </c>
      <c r="H19" s="4">
        <v>6007</v>
      </c>
      <c r="I19" s="4">
        <v>1603.2</v>
      </c>
      <c r="J19" s="4">
        <v>2192.5</v>
      </c>
      <c r="K19" s="4">
        <v>591.1</v>
      </c>
      <c r="L19" s="4">
        <v>3649.9</v>
      </c>
    </row>
    <row r="20" spans="1:12">
      <c r="A20" s="1">
        <v>2013</v>
      </c>
      <c r="B20" s="4">
        <v>23026</v>
      </c>
      <c r="C20" s="4">
        <v>2586.9</v>
      </c>
      <c r="D20" s="4"/>
      <c r="E20" s="4">
        <v>103</v>
      </c>
      <c r="F20" s="4">
        <v>346.4</v>
      </c>
      <c r="G20" s="4">
        <v>3436.2</v>
      </c>
      <c r="H20" s="4">
        <v>6772.8</v>
      </c>
      <c r="I20" s="4">
        <v>1548.2</v>
      </c>
      <c r="J20" s="4">
        <v>2311.6</v>
      </c>
      <c r="K20" s="4">
        <v>617.79999999999995</v>
      </c>
      <c r="L20" s="4">
        <v>4045.6</v>
      </c>
    </row>
    <row r="21" spans="1:12">
      <c r="A21" s="1">
        <v>2014</v>
      </c>
      <c r="B21" s="4">
        <v>24284</v>
      </c>
      <c r="C21" s="4">
        <v>2117.6999999999998</v>
      </c>
      <c r="D21" s="4"/>
      <c r="E21" s="4">
        <v>102.7</v>
      </c>
      <c r="F21" s="4"/>
      <c r="G21" s="4">
        <v>4085.9</v>
      </c>
      <c r="H21" s="4">
        <v>7104.9</v>
      </c>
      <c r="I21" s="4">
        <v>1522.7</v>
      </c>
      <c r="J21" s="4">
        <v>2481.9</v>
      </c>
      <c r="K21" s="4">
        <v>637.70000000000005</v>
      </c>
      <c r="L21" s="4">
        <v>4348.7</v>
      </c>
    </row>
    <row r="22" spans="1:12">
      <c r="A22" s="1" t="s">
        <v>1121</v>
      </c>
    </row>
    <row r="24" spans="1:12">
      <c r="A24" s="1">
        <v>1981</v>
      </c>
      <c r="B24" s="13">
        <f t="shared" ref="B24:B38" si="0">B25</f>
        <v>100</v>
      </c>
      <c r="C24" s="13">
        <f t="shared" ref="C24:C38" si="1">C25</f>
        <v>5.070770922083276</v>
      </c>
      <c r="D24" s="13">
        <f t="shared" ref="D24:D38" si="2">D25</f>
        <v>1.7406440382941687E-2</v>
      </c>
      <c r="E24" s="13">
        <f t="shared" ref="E24:E38" si="3">E25</f>
        <v>2.0594567358343641</v>
      </c>
      <c r="F24" s="13">
        <f t="shared" ref="F24:F38" si="4">F25</f>
        <v>4.8275388209426966</v>
      </c>
      <c r="G24" s="13">
        <f t="shared" ref="G24:G38" si="5">G25</f>
        <v>17.025330951399386</v>
      </c>
      <c r="H24" s="13">
        <f t="shared" ref="H24:H38" si="6">H25</f>
        <v>35.898951032934818</v>
      </c>
      <c r="I24" s="13">
        <f t="shared" ref="I24:I38" si="7">I25</f>
        <v>8.4448719710503415</v>
      </c>
      <c r="J24" s="13">
        <f t="shared" ref="J24:J38" si="8">J25</f>
        <v>14.755164674087307</v>
      </c>
      <c r="K24" s="13">
        <f t="shared" ref="K24:K38" si="9">K25</f>
        <v>3.3818881407173285</v>
      </c>
      <c r="L24" s="13">
        <f t="shared" ref="L24:L38" si="10">L25</f>
        <v>16.922266501763549</v>
      </c>
    </row>
    <row r="25" spans="1:12">
      <c r="A25" s="1">
        <v>1982</v>
      </c>
      <c r="B25" s="13">
        <f t="shared" si="0"/>
        <v>100</v>
      </c>
      <c r="C25" s="13">
        <f t="shared" si="1"/>
        <v>5.070770922083276</v>
      </c>
      <c r="D25" s="13">
        <f t="shared" si="2"/>
        <v>1.7406440382941687E-2</v>
      </c>
      <c r="E25" s="13">
        <f t="shared" si="3"/>
        <v>2.0594567358343641</v>
      </c>
      <c r="F25" s="13">
        <f t="shared" si="4"/>
        <v>4.8275388209426966</v>
      </c>
      <c r="G25" s="13">
        <f t="shared" si="5"/>
        <v>17.025330951399386</v>
      </c>
      <c r="H25" s="13">
        <f t="shared" si="6"/>
        <v>35.898951032934818</v>
      </c>
      <c r="I25" s="13">
        <f t="shared" si="7"/>
        <v>8.4448719710503415</v>
      </c>
      <c r="J25" s="13">
        <f t="shared" si="8"/>
        <v>14.755164674087307</v>
      </c>
      <c r="K25" s="13">
        <f t="shared" si="9"/>
        <v>3.3818881407173285</v>
      </c>
      <c r="L25" s="13">
        <f t="shared" si="10"/>
        <v>16.922266501763549</v>
      </c>
    </row>
    <row r="26" spans="1:12">
      <c r="A26" s="1">
        <v>1983</v>
      </c>
      <c r="B26" s="13">
        <f t="shared" si="0"/>
        <v>100</v>
      </c>
      <c r="C26" s="13">
        <f t="shared" si="1"/>
        <v>5.070770922083276</v>
      </c>
      <c r="D26" s="13">
        <f t="shared" si="2"/>
        <v>1.7406440382941687E-2</v>
      </c>
      <c r="E26" s="13">
        <f t="shared" si="3"/>
        <v>2.0594567358343641</v>
      </c>
      <c r="F26" s="13">
        <f t="shared" si="4"/>
        <v>4.8275388209426966</v>
      </c>
      <c r="G26" s="13">
        <f t="shared" si="5"/>
        <v>17.025330951399386</v>
      </c>
      <c r="H26" s="13">
        <f t="shared" si="6"/>
        <v>35.898951032934818</v>
      </c>
      <c r="I26" s="13">
        <f t="shared" si="7"/>
        <v>8.4448719710503415</v>
      </c>
      <c r="J26" s="13">
        <f t="shared" si="8"/>
        <v>14.755164674087307</v>
      </c>
      <c r="K26" s="13">
        <f t="shared" si="9"/>
        <v>3.3818881407173285</v>
      </c>
      <c r="L26" s="13">
        <f t="shared" si="10"/>
        <v>16.922266501763549</v>
      </c>
    </row>
    <row r="27" spans="1:12">
      <c r="A27" s="1">
        <v>1984</v>
      </c>
      <c r="B27" s="13">
        <f t="shared" si="0"/>
        <v>100</v>
      </c>
      <c r="C27" s="13">
        <f t="shared" si="1"/>
        <v>5.070770922083276</v>
      </c>
      <c r="D27" s="13">
        <f t="shared" si="2"/>
        <v>1.7406440382941687E-2</v>
      </c>
      <c r="E27" s="13">
        <f t="shared" si="3"/>
        <v>2.0594567358343641</v>
      </c>
      <c r="F27" s="13">
        <f t="shared" si="4"/>
        <v>4.8275388209426966</v>
      </c>
      <c r="G27" s="13">
        <f t="shared" si="5"/>
        <v>17.025330951399386</v>
      </c>
      <c r="H27" s="13">
        <f t="shared" si="6"/>
        <v>35.898951032934818</v>
      </c>
      <c r="I27" s="13">
        <f t="shared" si="7"/>
        <v>8.4448719710503415</v>
      </c>
      <c r="J27" s="13">
        <f t="shared" si="8"/>
        <v>14.755164674087307</v>
      </c>
      <c r="K27" s="13">
        <f t="shared" si="9"/>
        <v>3.3818881407173285</v>
      </c>
      <c r="L27" s="13">
        <f t="shared" si="10"/>
        <v>16.922266501763549</v>
      </c>
    </row>
    <row r="28" spans="1:12">
      <c r="A28" s="1">
        <v>1985</v>
      </c>
      <c r="B28" s="13">
        <f t="shared" si="0"/>
        <v>100</v>
      </c>
      <c r="C28" s="13">
        <f t="shared" si="1"/>
        <v>5.070770922083276</v>
      </c>
      <c r="D28" s="13">
        <f t="shared" si="2"/>
        <v>1.7406440382941687E-2</v>
      </c>
      <c r="E28" s="13">
        <f t="shared" si="3"/>
        <v>2.0594567358343641</v>
      </c>
      <c r="F28" s="13">
        <f t="shared" si="4"/>
        <v>4.8275388209426966</v>
      </c>
      <c r="G28" s="13">
        <f t="shared" si="5"/>
        <v>17.025330951399386</v>
      </c>
      <c r="H28" s="13">
        <f t="shared" si="6"/>
        <v>35.898951032934818</v>
      </c>
      <c r="I28" s="13">
        <f t="shared" si="7"/>
        <v>8.4448719710503415</v>
      </c>
      <c r="J28" s="13">
        <f t="shared" si="8"/>
        <v>14.755164674087307</v>
      </c>
      <c r="K28" s="13">
        <f t="shared" si="9"/>
        <v>3.3818881407173285</v>
      </c>
      <c r="L28" s="13">
        <f t="shared" si="10"/>
        <v>16.922266501763549</v>
      </c>
    </row>
    <row r="29" spans="1:12">
      <c r="A29" s="1">
        <v>1986</v>
      </c>
      <c r="B29" s="13">
        <f t="shared" si="0"/>
        <v>100</v>
      </c>
      <c r="C29" s="13">
        <f t="shared" si="1"/>
        <v>5.070770922083276</v>
      </c>
      <c r="D29" s="13">
        <f t="shared" si="2"/>
        <v>1.7406440382941687E-2</v>
      </c>
      <c r="E29" s="13">
        <f t="shared" si="3"/>
        <v>2.0594567358343641</v>
      </c>
      <c r="F29" s="13">
        <f t="shared" si="4"/>
        <v>4.8275388209426966</v>
      </c>
      <c r="G29" s="13">
        <f t="shared" si="5"/>
        <v>17.025330951399386</v>
      </c>
      <c r="H29" s="13">
        <f t="shared" si="6"/>
        <v>35.898951032934818</v>
      </c>
      <c r="I29" s="13">
        <f t="shared" si="7"/>
        <v>8.4448719710503415</v>
      </c>
      <c r="J29" s="13">
        <f t="shared" si="8"/>
        <v>14.755164674087307</v>
      </c>
      <c r="K29" s="13">
        <f t="shared" si="9"/>
        <v>3.3818881407173285</v>
      </c>
      <c r="L29" s="13">
        <f t="shared" si="10"/>
        <v>16.922266501763549</v>
      </c>
    </row>
    <row r="30" spans="1:12">
      <c r="A30" s="1">
        <v>1987</v>
      </c>
      <c r="B30" s="13">
        <f t="shared" si="0"/>
        <v>100</v>
      </c>
      <c r="C30" s="13">
        <f t="shared" si="1"/>
        <v>5.070770922083276</v>
      </c>
      <c r="D30" s="13">
        <f t="shared" si="2"/>
        <v>1.7406440382941687E-2</v>
      </c>
      <c r="E30" s="13">
        <f t="shared" si="3"/>
        <v>2.0594567358343641</v>
      </c>
      <c r="F30" s="13">
        <f t="shared" si="4"/>
        <v>4.8275388209426966</v>
      </c>
      <c r="G30" s="13">
        <f t="shared" si="5"/>
        <v>17.025330951399386</v>
      </c>
      <c r="H30" s="13">
        <f t="shared" si="6"/>
        <v>35.898951032934818</v>
      </c>
      <c r="I30" s="13">
        <f t="shared" si="7"/>
        <v>8.4448719710503415</v>
      </c>
      <c r="J30" s="13">
        <f t="shared" si="8"/>
        <v>14.755164674087307</v>
      </c>
      <c r="K30" s="13">
        <f t="shared" si="9"/>
        <v>3.3818881407173285</v>
      </c>
      <c r="L30" s="13">
        <f t="shared" si="10"/>
        <v>16.922266501763549</v>
      </c>
    </row>
    <row r="31" spans="1:12">
      <c r="A31" s="1">
        <v>1988</v>
      </c>
      <c r="B31" s="13">
        <f t="shared" si="0"/>
        <v>100</v>
      </c>
      <c r="C31" s="13">
        <f t="shared" si="1"/>
        <v>5.070770922083276</v>
      </c>
      <c r="D31" s="13">
        <f t="shared" si="2"/>
        <v>1.7406440382941687E-2</v>
      </c>
      <c r="E31" s="13">
        <f t="shared" si="3"/>
        <v>2.0594567358343641</v>
      </c>
      <c r="F31" s="13">
        <f t="shared" si="4"/>
        <v>4.8275388209426966</v>
      </c>
      <c r="G31" s="13">
        <f t="shared" si="5"/>
        <v>17.025330951399386</v>
      </c>
      <c r="H31" s="13">
        <f t="shared" si="6"/>
        <v>35.898951032934818</v>
      </c>
      <c r="I31" s="13">
        <f t="shared" si="7"/>
        <v>8.4448719710503415</v>
      </c>
      <c r="J31" s="13">
        <f t="shared" si="8"/>
        <v>14.755164674087307</v>
      </c>
      <c r="K31" s="13">
        <f t="shared" si="9"/>
        <v>3.3818881407173285</v>
      </c>
      <c r="L31" s="13">
        <f t="shared" si="10"/>
        <v>16.922266501763549</v>
      </c>
    </row>
    <row r="32" spans="1:12">
      <c r="A32" s="1">
        <v>1989</v>
      </c>
      <c r="B32" s="13">
        <f t="shared" si="0"/>
        <v>100</v>
      </c>
      <c r="C32" s="13">
        <f t="shared" si="1"/>
        <v>5.070770922083276</v>
      </c>
      <c r="D32" s="13">
        <f t="shared" si="2"/>
        <v>1.7406440382941687E-2</v>
      </c>
      <c r="E32" s="13">
        <f t="shared" si="3"/>
        <v>2.0594567358343641</v>
      </c>
      <c r="F32" s="13">
        <f t="shared" si="4"/>
        <v>4.8275388209426966</v>
      </c>
      <c r="G32" s="13">
        <f t="shared" si="5"/>
        <v>17.025330951399386</v>
      </c>
      <c r="H32" s="13">
        <f t="shared" si="6"/>
        <v>35.898951032934818</v>
      </c>
      <c r="I32" s="13">
        <f t="shared" si="7"/>
        <v>8.4448719710503415</v>
      </c>
      <c r="J32" s="13">
        <f t="shared" si="8"/>
        <v>14.755164674087307</v>
      </c>
      <c r="K32" s="13">
        <f t="shared" si="9"/>
        <v>3.3818881407173285</v>
      </c>
      <c r="L32" s="13">
        <f t="shared" si="10"/>
        <v>16.922266501763549</v>
      </c>
    </row>
    <row r="33" spans="1:12">
      <c r="A33" s="1">
        <v>1990</v>
      </c>
      <c r="B33" s="13">
        <f t="shared" si="0"/>
        <v>100</v>
      </c>
      <c r="C33" s="13">
        <f t="shared" si="1"/>
        <v>5.070770922083276</v>
      </c>
      <c r="D33" s="13">
        <f t="shared" si="2"/>
        <v>1.7406440382941687E-2</v>
      </c>
      <c r="E33" s="13">
        <f t="shared" si="3"/>
        <v>2.0594567358343641</v>
      </c>
      <c r="F33" s="13">
        <f t="shared" si="4"/>
        <v>4.8275388209426966</v>
      </c>
      <c r="G33" s="13">
        <f t="shared" si="5"/>
        <v>17.025330951399386</v>
      </c>
      <c r="H33" s="13">
        <f t="shared" si="6"/>
        <v>35.898951032934818</v>
      </c>
      <c r="I33" s="13">
        <f t="shared" si="7"/>
        <v>8.4448719710503415</v>
      </c>
      <c r="J33" s="13">
        <f t="shared" si="8"/>
        <v>14.755164674087307</v>
      </c>
      <c r="K33" s="13">
        <f t="shared" si="9"/>
        <v>3.3818881407173285</v>
      </c>
      <c r="L33" s="13">
        <f t="shared" si="10"/>
        <v>16.922266501763549</v>
      </c>
    </row>
    <row r="34" spans="1:12">
      <c r="A34" s="1">
        <v>1991</v>
      </c>
      <c r="B34" s="13">
        <f t="shared" si="0"/>
        <v>100</v>
      </c>
      <c r="C34" s="13">
        <f t="shared" si="1"/>
        <v>5.070770922083276</v>
      </c>
      <c r="D34" s="13">
        <f t="shared" si="2"/>
        <v>1.7406440382941687E-2</v>
      </c>
      <c r="E34" s="13">
        <f t="shared" si="3"/>
        <v>2.0594567358343641</v>
      </c>
      <c r="F34" s="13">
        <f t="shared" si="4"/>
        <v>4.8275388209426966</v>
      </c>
      <c r="G34" s="13">
        <f t="shared" si="5"/>
        <v>17.025330951399386</v>
      </c>
      <c r="H34" s="13">
        <f t="shared" si="6"/>
        <v>35.898951032934818</v>
      </c>
      <c r="I34" s="13">
        <f t="shared" si="7"/>
        <v>8.4448719710503415</v>
      </c>
      <c r="J34" s="13">
        <f t="shared" si="8"/>
        <v>14.755164674087307</v>
      </c>
      <c r="K34" s="13">
        <f t="shared" si="9"/>
        <v>3.3818881407173285</v>
      </c>
      <c r="L34" s="13">
        <f t="shared" si="10"/>
        <v>16.922266501763549</v>
      </c>
    </row>
    <row r="35" spans="1:12">
      <c r="A35" s="1">
        <v>1992</v>
      </c>
      <c r="B35" s="13">
        <f t="shared" si="0"/>
        <v>100</v>
      </c>
      <c r="C35" s="13">
        <f t="shared" si="1"/>
        <v>5.070770922083276</v>
      </c>
      <c r="D35" s="13">
        <f t="shared" si="2"/>
        <v>1.7406440382941687E-2</v>
      </c>
      <c r="E35" s="13">
        <f t="shared" si="3"/>
        <v>2.0594567358343641</v>
      </c>
      <c r="F35" s="13">
        <f t="shared" si="4"/>
        <v>4.8275388209426966</v>
      </c>
      <c r="G35" s="13">
        <f t="shared" si="5"/>
        <v>17.025330951399386</v>
      </c>
      <c r="H35" s="13">
        <f t="shared" si="6"/>
        <v>35.898951032934818</v>
      </c>
      <c r="I35" s="13">
        <f t="shared" si="7"/>
        <v>8.4448719710503415</v>
      </c>
      <c r="J35" s="13">
        <f t="shared" si="8"/>
        <v>14.755164674087307</v>
      </c>
      <c r="K35" s="13">
        <f t="shared" si="9"/>
        <v>3.3818881407173285</v>
      </c>
      <c r="L35" s="13">
        <f t="shared" si="10"/>
        <v>16.922266501763549</v>
      </c>
    </row>
    <row r="36" spans="1:12">
      <c r="A36" s="1">
        <v>1993</v>
      </c>
      <c r="B36" s="13">
        <f t="shared" si="0"/>
        <v>100</v>
      </c>
      <c r="C36" s="13">
        <f t="shared" si="1"/>
        <v>5.070770922083276</v>
      </c>
      <c r="D36" s="13">
        <f t="shared" si="2"/>
        <v>1.7406440382941687E-2</v>
      </c>
      <c r="E36" s="13">
        <f t="shared" si="3"/>
        <v>2.0594567358343641</v>
      </c>
      <c r="F36" s="13">
        <f t="shared" si="4"/>
        <v>4.8275388209426966</v>
      </c>
      <c r="G36" s="13">
        <f t="shared" si="5"/>
        <v>17.025330951399386</v>
      </c>
      <c r="H36" s="13">
        <f t="shared" si="6"/>
        <v>35.898951032934818</v>
      </c>
      <c r="I36" s="13">
        <f t="shared" si="7"/>
        <v>8.4448719710503415</v>
      </c>
      <c r="J36" s="13">
        <f t="shared" si="8"/>
        <v>14.755164674087307</v>
      </c>
      <c r="K36" s="13">
        <f t="shared" si="9"/>
        <v>3.3818881407173285</v>
      </c>
      <c r="L36" s="13">
        <f t="shared" si="10"/>
        <v>16.922266501763549</v>
      </c>
    </row>
    <row r="37" spans="1:12">
      <c r="A37" s="1">
        <v>1994</v>
      </c>
      <c r="B37" s="13">
        <f t="shared" si="0"/>
        <v>100</v>
      </c>
      <c r="C37" s="13">
        <f t="shared" si="1"/>
        <v>5.070770922083276</v>
      </c>
      <c r="D37" s="13">
        <f t="shared" si="2"/>
        <v>1.7406440382941687E-2</v>
      </c>
      <c r="E37" s="13">
        <f t="shared" si="3"/>
        <v>2.0594567358343641</v>
      </c>
      <c r="F37" s="13">
        <f t="shared" si="4"/>
        <v>4.8275388209426966</v>
      </c>
      <c r="G37" s="13">
        <f t="shared" si="5"/>
        <v>17.025330951399386</v>
      </c>
      <c r="H37" s="13">
        <f t="shared" si="6"/>
        <v>35.898951032934818</v>
      </c>
      <c r="I37" s="13">
        <f t="shared" si="7"/>
        <v>8.4448719710503415</v>
      </c>
      <c r="J37" s="13">
        <f t="shared" si="8"/>
        <v>14.755164674087307</v>
      </c>
      <c r="K37" s="13">
        <f t="shared" si="9"/>
        <v>3.3818881407173285</v>
      </c>
      <c r="L37" s="13">
        <f t="shared" si="10"/>
        <v>16.922266501763549</v>
      </c>
    </row>
    <row r="38" spans="1:12">
      <c r="A38" s="1">
        <v>1995</v>
      </c>
      <c r="B38" s="13">
        <f t="shared" si="0"/>
        <v>100</v>
      </c>
      <c r="C38" s="13">
        <f t="shared" si="1"/>
        <v>5.070770922083276</v>
      </c>
      <c r="D38" s="13">
        <f t="shared" si="2"/>
        <v>1.7406440382941687E-2</v>
      </c>
      <c r="E38" s="13">
        <f t="shared" si="3"/>
        <v>2.0594567358343641</v>
      </c>
      <c r="F38" s="13">
        <f t="shared" si="4"/>
        <v>4.8275388209426966</v>
      </c>
      <c r="G38" s="13">
        <f t="shared" si="5"/>
        <v>17.025330951399386</v>
      </c>
      <c r="H38" s="13">
        <f t="shared" si="6"/>
        <v>35.898951032934818</v>
      </c>
      <c r="I38" s="13">
        <f t="shared" si="7"/>
        <v>8.4448719710503415</v>
      </c>
      <c r="J38" s="13">
        <f t="shared" si="8"/>
        <v>14.755164674087307</v>
      </c>
      <c r="K38" s="13">
        <f t="shared" si="9"/>
        <v>3.3818881407173285</v>
      </c>
      <c r="L38" s="13">
        <f t="shared" si="10"/>
        <v>16.922266501763549</v>
      </c>
    </row>
    <row r="39" spans="1:12">
      <c r="A39" s="1">
        <v>1996</v>
      </c>
      <c r="B39" s="13">
        <f>B40</f>
        <v>100</v>
      </c>
      <c r="C39" s="13">
        <f t="shared" ref="C39:L39" si="11">C40</f>
        <v>5.070770922083276</v>
      </c>
      <c r="D39" s="13">
        <f t="shared" si="11"/>
        <v>1.7406440382941687E-2</v>
      </c>
      <c r="E39" s="13">
        <f t="shared" si="11"/>
        <v>2.0594567358343641</v>
      </c>
      <c r="F39" s="13">
        <f t="shared" si="11"/>
        <v>4.8275388209426966</v>
      </c>
      <c r="G39" s="13">
        <f t="shared" si="11"/>
        <v>17.025330951399386</v>
      </c>
      <c r="H39" s="13">
        <f t="shared" si="11"/>
        <v>35.898951032934818</v>
      </c>
      <c r="I39" s="13">
        <f t="shared" si="11"/>
        <v>8.4448719710503415</v>
      </c>
      <c r="J39" s="13">
        <f t="shared" si="11"/>
        <v>14.755164674087307</v>
      </c>
      <c r="K39" s="13">
        <f t="shared" si="11"/>
        <v>3.3818881407173285</v>
      </c>
      <c r="L39" s="13">
        <f t="shared" si="11"/>
        <v>16.922266501763549</v>
      </c>
    </row>
    <row r="40" spans="1:12">
      <c r="A40" s="1">
        <v>1997</v>
      </c>
      <c r="B40" s="11">
        <f t="shared" ref="B40:L40" si="12">B4/$B4*100</f>
        <v>100</v>
      </c>
      <c r="C40" s="11">
        <f t="shared" si="12"/>
        <v>5.070770922083276</v>
      </c>
      <c r="D40" s="11">
        <f t="shared" si="12"/>
        <v>1.7406440382941687E-2</v>
      </c>
      <c r="E40" s="11">
        <f t="shared" si="12"/>
        <v>2.0594567358343641</v>
      </c>
      <c r="F40" s="11">
        <f t="shared" si="12"/>
        <v>4.8275388209426966</v>
      </c>
      <c r="G40" s="11">
        <f t="shared" si="12"/>
        <v>17.025330951399386</v>
      </c>
      <c r="H40" s="11">
        <f t="shared" si="12"/>
        <v>35.898951032934818</v>
      </c>
      <c r="I40" s="11">
        <f t="shared" si="12"/>
        <v>8.4448719710503415</v>
      </c>
      <c r="J40" s="11">
        <f t="shared" si="12"/>
        <v>14.755164674087307</v>
      </c>
      <c r="K40" s="11">
        <f t="shared" si="12"/>
        <v>3.3818881407173285</v>
      </c>
      <c r="L40" s="11">
        <f t="shared" si="12"/>
        <v>16.922266501763549</v>
      </c>
    </row>
    <row r="41" spans="1:12">
      <c r="A41" s="1">
        <v>1998</v>
      </c>
      <c r="B41" s="11">
        <f t="shared" ref="B41:C57" si="13">B5/$B5*100</f>
        <v>100</v>
      </c>
      <c r="C41" s="11">
        <f t="shared" si="13"/>
        <v>4.6607909604519779</v>
      </c>
      <c r="D41" s="11">
        <f t="shared" ref="D41" si="14">D5/$B5*100</f>
        <v>2.3050847457627116E-2</v>
      </c>
      <c r="E41" s="11">
        <f>E5/$B5*100</f>
        <v>1.9100564971751413</v>
      </c>
      <c r="F41" s="11">
        <f t="shared" ref="F41:L41" si="15">F5/$B5*100</f>
        <v>4.115254237288136</v>
      </c>
      <c r="G41" s="11">
        <f t="shared" si="15"/>
        <v>17.492429378531071</v>
      </c>
      <c r="H41" s="11">
        <f t="shared" si="15"/>
        <v>34.929717514124292</v>
      </c>
      <c r="I41" s="11">
        <f t="shared" si="15"/>
        <v>8.8903954802259886</v>
      </c>
      <c r="J41" s="11">
        <f t="shared" si="15"/>
        <v>14.168135593220338</v>
      </c>
      <c r="K41" s="11">
        <f t="shared" si="15"/>
        <v>4.1631638418079095</v>
      </c>
      <c r="L41" s="11">
        <f t="shared" si="15"/>
        <v>18.148700564971751</v>
      </c>
    </row>
    <row r="42" spans="1:12">
      <c r="A42" s="1">
        <v>1999</v>
      </c>
      <c r="B42" s="11">
        <f t="shared" si="13"/>
        <v>100</v>
      </c>
      <c r="C42" s="11">
        <f t="shared" si="13"/>
        <v>4.3647345094290433</v>
      </c>
      <c r="D42" s="11">
        <f t="shared" ref="D42" si="16">D6/$B6*100</f>
        <v>3.736855826887981E-2</v>
      </c>
      <c r="E42" s="11">
        <f>E6/$B6*100</f>
        <v>1.3856782827843921</v>
      </c>
      <c r="F42" s="11">
        <f t="shared" ref="F42:L42" si="17">F6/$B6*100</f>
        <v>3.7272964282610581</v>
      </c>
      <c r="G42" s="11">
        <f t="shared" si="17"/>
        <v>17.596680281567739</v>
      </c>
      <c r="H42" s="11">
        <f t="shared" si="17"/>
        <v>35.771704180064305</v>
      </c>
      <c r="I42" s="11">
        <f t="shared" si="17"/>
        <v>7.4606761101937948</v>
      </c>
      <c r="J42" s="11">
        <f t="shared" si="17"/>
        <v>14.341705049100547</v>
      </c>
      <c r="K42" s="11">
        <f t="shared" si="17"/>
        <v>3.8706874076648994</v>
      </c>
      <c r="L42" s="11">
        <f t="shared" si="17"/>
        <v>15.536629877465892</v>
      </c>
    </row>
    <row r="43" spans="1:12">
      <c r="A43" s="1">
        <v>2000</v>
      </c>
      <c r="B43" s="11">
        <f t="shared" si="13"/>
        <v>100</v>
      </c>
      <c r="C43" s="11">
        <f t="shared" si="13"/>
        <v>5.2624489624110788</v>
      </c>
      <c r="D43" s="11">
        <f t="shared" ref="D43" si="18">D7/$B7*100</f>
        <v>1.9362714147409185E-2</v>
      </c>
      <c r="E43" s="11">
        <f>E7/$B7*100</f>
        <v>1.2842530622553354</v>
      </c>
      <c r="F43" s="11">
        <f t="shared" ref="F43:L43" si="19">F7/$B7*100</f>
        <v>3.1944269057540935</v>
      </c>
      <c r="G43" s="11">
        <f t="shared" si="19"/>
        <v>17.206718019952014</v>
      </c>
      <c r="H43" s="11">
        <f t="shared" si="19"/>
        <v>35.89005345792819</v>
      </c>
      <c r="I43" s="11">
        <f t="shared" si="19"/>
        <v>9.4742602180409996</v>
      </c>
      <c r="J43" s="11">
        <f t="shared" si="19"/>
        <v>15.359262533148124</v>
      </c>
      <c r="K43" s="11">
        <f t="shared" si="19"/>
        <v>4.2408553268510332</v>
      </c>
      <c r="L43" s="11">
        <f t="shared" si="19"/>
        <v>13.689859830786716</v>
      </c>
    </row>
    <row r="44" spans="1:12">
      <c r="A44" s="1">
        <v>2001</v>
      </c>
      <c r="B44" s="11">
        <f t="shared" si="13"/>
        <v>100</v>
      </c>
      <c r="C44" s="11">
        <f t="shared" si="13"/>
        <v>4.1535754681412591</v>
      </c>
      <c r="D44" s="11">
        <f t="shared" ref="D44" si="20">D8/$B8*100</f>
        <v>1.0472958820325919E-2</v>
      </c>
      <c r="E44" s="11">
        <f>E8/$B8*100</f>
        <v>1.2751874659628837</v>
      </c>
      <c r="F44" s="11">
        <f t="shared" ref="F44:L44" si="21">F8/$B8*100</f>
        <v>3.1385362992752714</v>
      </c>
      <c r="G44" s="11">
        <f t="shared" si="21"/>
        <v>15.337857651543715</v>
      </c>
      <c r="H44" s="11">
        <f t="shared" si="21"/>
        <v>36.4877885300155</v>
      </c>
      <c r="I44" s="11">
        <f t="shared" si="21"/>
        <v>8.7842989401365674</v>
      </c>
      <c r="J44" s="11">
        <f t="shared" si="21"/>
        <v>13.372711658497757</v>
      </c>
      <c r="K44" s="11">
        <f t="shared" si="21"/>
        <v>3.9617108625528883</v>
      </c>
      <c r="L44" s="11">
        <f t="shared" si="21"/>
        <v>17.04411210255121</v>
      </c>
    </row>
    <row r="45" spans="1:12">
      <c r="A45" s="1">
        <v>2002</v>
      </c>
      <c r="B45" s="11">
        <f t="shared" si="13"/>
        <v>100</v>
      </c>
      <c r="C45" s="11">
        <f t="shared" si="13"/>
        <v>4.2947715824213999</v>
      </c>
      <c r="D45" s="13">
        <v>0.01</v>
      </c>
      <c r="E45" s="11">
        <f>E9/$B9*100</f>
        <v>0.87545596664929648</v>
      </c>
      <c r="F45" s="11">
        <f t="shared" ref="F45:L45" si="22">F9/$B9*100</f>
        <v>2.7249435469862777</v>
      </c>
      <c r="G45" s="11">
        <f t="shared" si="22"/>
        <v>15.78730241445197</v>
      </c>
      <c r="H45" s="11">
        <f t="shared" si="22"/>
        <v>34.329077644606564</v>
      </c>
      <c r="I45" s="11">
        <f t="shared" si="22"/>
        <v>8.1083897863470558</v>
      </c>
      <c r="J45" s="11">
        <f t="shared" si="22"/>
        <v>14.702970297029704</v>
      </c>
      <c r="K45" s="11">
        <f t="shared" si="22"/>
        <v>3.5326558971686643</v>
      </c>
      <c r="L45" s="11">
        <f t="shared" si="22"/>
        <v>17.149991314920968</v>
      </c>
    </row>
    <row r="46" spans="1:12">
      <c r="A46" s="1">
        <v>2003</v>
      </c>
      <c r="B46" s="11">
        <f t="shared" si="13"/>
        <v>100</v>
      </c>
      <c r="C46" s="11">
        <f t="shared" si="13"/>
        <v>5.3619539216920558</v>
      </c>
      <c r="D46" s="13">
        <v>0.01</v>
      </c>
      <c r="E46" s="13">
        <v>0.80177841296445596</v>
      </c>
      <c r="F46" s="11">
        <f t="shared" ref="F46:I46" si="23">F10/$B10*100</f>
        <v>2.6925175206680936</v>
      </c>
      <c r="G46" s="11">
        <f t="shared" si="23"/>
        <v>15.973393763901131</v>
      </c>
      <c r="H46" s="11">
        <f t="shared" si="23"/>
        <v>32.275798396911327</v>
      </c>
      <c r="I46" s="11">
        <f t="shared" si="23"/>
        <v>8.2815057283142401</v>
      </c>
      <c r="J46" s="13">
        <v>15.989229250500326</v>
      </c>
      <c r="K46" s="11">
        <f t="shared" ref="K46" si="24">K10/$B10*100</f>
        <v>2.8729699106131186</v>
      </c>
      <c r="L46" s="13">
        <v>16.963453397927601</v>
      </c>
    </row>
    <row r="47" spans="1:12">
      <c r="A47" s="1">
        <v>2004</v>
      </c>
      <c r="B47" s="11">
        <f t="shared" si="13"/>
        <v>100</v>
      </c>
      <c r="C47" s="11">
        <f t="shared" si="13"/>
        <v>4.1251789732051538</v>
      </c>
      <c r="D47" s="13">
        <v>0.01</v>
      </c>
      <c r="E47" s="11">
        <f t="shared" ref="E47:E57" si="25">E11/$B11*100</f>
        <v>0.73430149314788296</v>
      </c>
      <c r="F47" s="11">
        <f t="shared" ref="F47:K47" si="26">F11/$B11*100</f>
        <v>2.4180814072407446</v>
      </c>
      <c r="G47" s="11">
        <f t="shared" si="26"/>
        <v>12.447944364900799</v>
      </c>
      <c r="H47" s="11">
        <f t="shared" si="26"/>
        <v>33.06811208836163</v>
      </c>
      <c r="I47" s="11">
        <f t="shared" si="26"/>
        <v>8.2483125383514011</v>
      </c>
      <c r="J47" s="11">
        <f t="shared" si="26"/>
        <v>17.388013908774798</v>
      </c>
      <c r="K47" s="11">
        <f t="shared" si="26"/>
        <v>3.241562691757006</v>
      </c>
      <c r="L47" s="13">
        <v>16.778944426246149</v>
      </c>
    </row>
    <row r="48" spans="1:12">
      <c r="A48" s="1">
        <v>2005</v>
      </c>
      <c r="B48" s="11">
        <f t="shared" si="13"/>
        <v>100</v>
      </c>
      <c r="C48" s="11">
        <f t="shared" si="13"/>
        <v>5.8361341093532264</v>
      </c>
      <c r="D48" s="13">
        <v>0.01</v>
      </c>
      <c r="E48" s="11">
        <f t="shared" si="25"/>
        <v>0.79186818591687835</v>
      </c>
      <c r="F48" s="11">
        <f t="shared" ref="F48:H48" si="27">F12/$B12*100</f>
        <v>2.1878842528076072</v>
      </c>
      <c r="G48" s="11">
        <f t="shared" si="27"/>
        <v>11.401344372489547</v>
      </c>
      <c r="H48" s="11">
        <f t="shared" si="27"/>
        <v>33.848676120993524</v>
      </c>
      <c r="I48" s="13">
        <v>7.9583503495982528</v>
      </c>
      <c r="J48" s="11">
        <f t="shared" ref="J48:L48" si="28">J12/$B12*100</f>
        <v>15.939011394376589</v>
      </c>
      <c r="K48" s="11">
        <f t="shared" si="28"/>
        <v>2.8690876301336177</v>
      </c>
      <c r="L48" s="11">
        <f t="shared" si="28"/>
        <v>16.596442331338636</v>
      </c>
    </row>
    <row r="49" spans="1:12">
      <c r="A49" s="1">
        <v>2006</v>
      </c>
      <c r="B49" s="11">
        <f t="shared" si="13"/>
        <v>100</v>
      </c>
      <c r="C49" s="11">
        <f t="shared" si="13"/>
        <v>10.454038758360488</v>
      </c>
      <c r="D49" s="13">
        <v>0.01</v>
      </c>
      <c r="E49" s="11">
        <f t="shared" si="25"/>
        <v>0.85319842222603326</v>
      </c>
      <c r="F49" s="11">
        <f t="shared" ref="F49:H49" si="29">F13/$B13*100</f>
        <v>3.3566283656319666</v>
      </c>
      <c r="G49" s="11">
        <f t="shared" si="29"/>
        <v>11.717544160521351</v>
      </c>
      <c r="H49" s="11">
        <f t="shared" si="29"/>
        <v>31.562339221402848</v>
      </c>
      <c r="I49" s="13">
        <v>7.6785815271264601</v>
      </c>
      <c r="J49" s="11">
        <f t="shared" ref="J49:L49" si="30">J13/$B13*100</f>
        <v>12.125707425827473</v>
      </c>
      <c r="K49" s="11">
        <f t="shared" si="30"/>
        <v>3.0543646029840508</v>
      </c>
      <c r="L49" s="11">
        <f t="shared" si="30"/>
        <v>15.354141656662664</v>
      </c>
    </row>
    <row r="50" spans="1:12">
      <c r="A50" s="1">
        <v>2007</v>
      </c>
      <c r="B50" s="11">
        <f t="shared" si="13"/>
        <v>100</v>
      </c>
      <c r="C50" s="11">
        <f t="shared" si="13"/>
        <v>13.680373039423483</v>
      </c>
      <c r="D50" s="13">
        <v>0.01</v>
      </c>
      <c r="E50" s="11">
        <f t="shared" si="25"/>
        <v>0.69012293344637565</v>
      </c>
      <c r="F50" s="11">
        <f t="shared" ref="F50:L51" si="31">F14/$B14*100</f>
        <v>3.3467571004662995</v>
      </c>
      <c r="G50" s="11">
        <f t="shared" si="31"/>
        <v>11.784654514624842</v>
      </c>
      <c r="H50" s="11">
        <f t="shared" si="31"/>
        <v>28.716405256464604</v>
      </c>
      <c r="I50" s="11">
        <f t="shared" si="31"/>
        <v>7.4086477320898698</v>
      </c>
      <c r="J50" s="11">
        <f t="shared" si="31"/>
        <v>13.267486222975839</v>
      </c>
      <c r="K50" s="11">
        <f t="shared" si="31"/>
        <v>2.8656210258584145</v>
      </c>
      <c r="L50" s="11">
        <f t="shared" si="31"/>
        <v>13.083086053412462</v>
      </c>
    </row>
    <row r="51" spans="1:12">
      <c r="A51" s="1">
        <v>2008</v>
      </c>
      <c r="B51" s="11">
        <f t="shared" si="13"/>
        <v>100</v>
      </c>
      <c r="C51" s="11">
        <f t="shared" si="13"/>
        <v>12.144601650665319</v>
      </c>
      <c r="D51" s="13">
        <v>0.01</v>
      </c>
      <c r="E51" s="11">
        <f t="shared" si="25"/>
        <v>0.70363820111167252</v>
      </c>
      <c r="F51" s="11">
        <f t="shared" si="31"/>
        <v>3.5118746841839314</v>
      </c>
      <c r="G51" s="11">
        <f t="shared" si="31"/>
        <v>11.995957554320364</v>
      </c>
      <c r="H51" s="11">
        <f t="shared" si="31"/>
        <v>31.274633653360283</v>
      </c>
      <c r="I51" s="11">
        <f t="shared" si="31"/>
        <v>7.2574532592218288</v>
      </c>
      <c r="J51" s="11">
        <f t="shared" si="31"/>
        <v>11.160097692437258</v>
      </c>
      <c r="K51" s="11">
        <f t="shared" si="31"/>
        <v>3.3358598618831059</v>
      </c>
      <c r="L51" s="11">
        <f t="shared" si="31"/>
        <v>15.501094829038234</v>
      </c>
    </row>
    <row r="52" spans="1:12">
      <c r="A52" s="1">
        <v>2009</v>
      </c>
      <c r="B52" s="11">
        <f t="shared" si="13"/>
        <v>100</v>
      </c>
      <c r="C52" s="11">
        <f t="shared" si="13"/>
        <v>12.349815157116451</v>
      </c>
      <c r="D52" s="13">
        <v>0.01</v>
      </c>
      <c r="E52" s="11">
        <f t="shared" si="25"/>
        <v>0.71106746765249529</v>
      </c>
      <c r="F52" s="11">
        <f t="shared" ref="F52:L52" si="32">F16/$B16*100</f>
        <v>2.8396487985212571</v>
      </c>
      <c r="G52" s="11">
        <f t="shared" si="32"/>
        <v>16.296788354898336</v>
      </c>
      <c r="H52" s="11">
        <f t="shared" si="32"/>
        <v>28.283849353049906</v>
      </c>
      <c r="I52" s="11">
        <f t="shared" si="32"/>
        <v>10.077980591497228</v>
      </c>
      <c r="J52" s="11">
        <f t="shared" si="32"/>
        <v>7.6357439926062849</v>
      </c>
      <c r="K52" s="11">
        <f t="shared" si="32"/>
        <v>3.7881238447319774</v>
      </c>
      <c r="L52" s="11">
        <f t="shared" si="32"/>
        <v>18.324283733826249</v>
      </c>
    </row>
    <row r="53" spans="1:12">
      <c r="A53" s="1">
        <v>2010</v>
      </c>
      <c r="B53" s="11">
        <f t="shared" si="13"/>
        <v>100</v>
      </c>
      <c r="C53" s="11">
        <f t="shared" si="13"/>
        <v>12.062141491395794</v>
      </c>
      <c r="D53" s="13">
        <v>0.01</v>
      </c>
      <c r="E53" s="11">
        <f t="shared" si="25"/>
        <v>0.47657743785850865</v>
      </c>
      <c r="F53" s="11">
        <f t="shared" ref="F53:L53" si="33">F17/$B17*100</f>
        <v>2.6156787762906313</v>
      </c>
      <c r="G53" s="11">
        <f t="shared" si="33"/>
        <v>13.738527724665392</v>
      </c>
      <c r="H53" s="11">
        <f t="shared" si="33"/>
        <v>24.795889101338435</v>
      </c>
      <c r="I53" s="11">
        <f t="shared" si="33"/>
        <v>8.3121414913957938</v>
      </c>
      <c r="J53" s="11">
        <f t="shared" si="33"/>
        <v>11.274856596558317</v>
      </c>
      <c r="K53" s="11">
        <f t="shared" si="33"/>
        <v>3.0693116634799238</v>
      </c>
      <c r="L53" s="11">
        <f t="shared" si="33"/>
        <v>16.818355640535373</v>
      </c>
    </row>
    <row r="54" spans="1:12">
      <c r="A54" s="1">
        <v>2011</v>
      </c>
      <c r="B54" s="11">
        <f t="shared" si="13"/>
        <v>100</v>
      </c>
      <c r="C54" s="11">
        <f t="shared" si="13"/>
        <v>12.283928571428572</v>
      </c>
      <c r="D54" s="13">
        <v>0.01</v>
      </c>
      <c r="E54" s="11">
        <f t="shared" si="25"/>
        <v>0.42366071428571433</v>
      </c>
      <c r="F54" s="11">
        <f t="shared" ref="F54:L54" si="34">F18/$B18*100</f>
        <v>2.4160714285714291</v>
      </c>
      <c r="G54" s="11">
        <f t="shared" si="34"/>
        <v>13.677232142857143</v>
      </c>
      <c r="H54" s="11">
        <f t="shared" si="34"/>
        <v>29.23080357142857</v>
      </c>
      <c r="I54" s="11">
        <f t="shared" si="34"/>
        <v>7.7433035714285712</v>
      </c>
      <c r="J54" s="11">
        <f t="shared" si="34"/>
        <v>11.447321428571428</v>
      </c>
      <c r="K54" s="11">
        <f t="shared" si="34"/>
        <v>2.6973214285714286</v>
      </c>
      <c r="L54" s="11">
        <f t="shared" si="34"/>
        <v>15.308482142857144</v>
      </c>
    </row>
    <row r="55" spans="1:12">
      <c r="A55" s="1">
        <v>2012</v>
      </c>
      <c r="B55" s="11">
        <f t="shared" si="13"/>
        <v>100</v>
      </c>
      <c r="C55" s="11">
        <f t="shared" si="13"/>
        <v>12.94306447111359</v>
      </c>
      <c r="D55" s="13">
        <v>0.01</v>
      </c>
      <c r="E55" s="11">
        <f t="shared" si="25"/>
        <v>0.42794678574751138</v>
      </c>
      <c r="F55" s="11">
        <f t="shared" ref="F55:L55" si="35">F19/$B19*100</f>
        <v>2.3769652990975905</v>
      </c>
      <c r="G55" s="11">
        <f t="shared" si="35"/>
        <v>14.47250907061122</v>
      </c>
      <c r="H55" s="11">
        <f t="shared" si="35"/>
        <v>27.942134152014141</v>
      </c>
      <c r="I55" s="11">
        <f t="shared" si="35"/>
        <v>7.4574379012001115</v>
      </c>
      <c r="J55" s="11">
        <f t="shared" si="35"/>
        <v>10.198623127732812</v>
      </c>
      <c r="K55" s="11">
        <f t="shared" si="35"/>
        <v>2.749558098427761</v>
      </c>
      <c r="L55" s="11">
        <f t="shared" si="35"/>
        <v>16.977858405433064</v>
      </c>
    </row>
    <row r="56" spans="1:12">
      <c r="A56" s="1">
        <v>2013</v>
      </c>
      <c r="B56" s="11">
        <f t="shared" si="13"/>
        <v>100</v>
      </c>
      <c r="C56" s="11">
        <f t="shared" si="13"/>
        <v>11.234691218622427</v>
      </c>
      <c r="D56" s="13">
        <v>0.01</v>
      </c>
      <c r="E56" s="11">
        <f t="shared" si="25"/>
        <v>0.44732042039433678</v>
      </c>
      <c r="F56" s="11">
        <f t="shared" ref="F56:L56" si="36">F20/$B20*100</f>
        <v>1.5043863458698861</v>
      </c>
      <c r="G56" s="11">
        <f t="shared" si="36"/>
        <v>14.92313037435942</v>
      </c>
      <c r="H56" s="11">
        <f t="shared" si="36"/>
        <v>29.41370624511422</v>
      </c>
      <c r="I56" s="11">
        <f t="shared" si="36"/>
        <v>6.7237036393641967</v>
      </c>
      <c r="J56" s="11">
        <f t="shared" si="36"/>
        <v>10.039086250325719</v>
      </c>
      <c r="K56" s="11">
        <f t="shared" si="36"/>
        <v>2.6830539390254491</v>
      </c>
      <c r="L56" s="11">
        <f t="shared" si="36"/>
        <v>17.569703813080864</v>
      </c>
    </row>
    <row r="57" spans="1:12">
      <c r="A57" s="1">
        <v>2014</v>
      </c>
      <c r="B57" s="11">
        <f t="shared" si="13"/>
        <v>100</v>
      </c>
      <c r="C57" s="11">
        <f t="shared" si="13"/>
        <v>8.7205567451820123</v>
      </c>
      <c r="D57" s="13">
        <v>0.01</v>
      </c>
      <c r="E57" s="11">
        <f t="shared" si="25"/>
        <v>0.42291220556745179</v>
      </c>
      <c r="F57" s="13">
        <v>1.2697653087580438</v>
      </c>
      <c r="G57" s="11">
        <f t="shared" ref="G57:L57" si="37">G21/$B21*100</f>
        <v>16.825481798715202</v>
      </c>
      <c r="H57" s="11">
        <f t="shared" si="37"/>
        <v>29.257535826058305</v>
      </c>
      <c r="I57" s="11">
        <f t="shared" si="37"/>
        <v>6.2703837917970686</v>
      </c>
      <c r="J57" s="11">
        <f t="shared" si="37"/>
        <v>10.220309668917807</v>
      </c>
      <c r="K57" s="11">
        <f t="shared" si="37"/>
        <v>2.6260088947455116</v>
      </c>
      <c r="L57" s="11">
        <f t="shared" si="37"/>
        <v>17.907675835941358</v>
      </c>
    </row>
    <row r="58" spans="1:12" hidden="1">
      <c r="A58" s="1">
        <v>2015</v>
      </c>
    </row>
    <row r="59" spans="1:12" hidden="1">
      <c r="A59" s="1">
        <v>2016</v>
      </c>
    </row>
    <row r="60" spans="1:12" hidden="1">
      <c r="A60" s="1">
        <v>2017</v>
      </c>
    </row>
    <row r="61" spans="1:12" hidden="1">
      <c r="A61" s="1">
        <v>2018</v>
      </c>
    </row>
    <row r="62" spans="1:12" hidden="1">
      <c r="A62" s="1">
        <v>2019</v>
      </c>
    </row>
    <row r="63" spans="1:12" hidden="1">
      <c r="A63" s="1">
        <v>2020</v>
      </c>
    </row>
    <row r="64" spans="1:12" hidden="1">
      <c r="A64" s="1">
        <v>2021</v>
      </c>
    </row>
    <row r="65" spans="1:1" hidden="1">
      <c r="A65" s="1">
        <v>2022</v>
      </c>
    </row>
    <row r="66" spans="1:1" hidden="1">
      <c r="A66" s="1">
        <v>2023</v>
      </c>
    </row>
    <row r="67" spans="1:1" hidden="1">
      <c r="A67" s="1">
        <v>2024</v>
      </c>
    </row>
    <row r="68" spans="1:1" hidden="1">
      <c r="A68" s="1">
        <v>2025</v>
      </c>
    </row>
    <row r="69" spans="1:1" hidden="1">
      <c r="A69" s="1">
        <v>2026</v>
      </c>
    </row>
    <row r="70" spans="1:1" hidden="1">
      <c r="A70" s="1">
        <v>2027</v>
      </c>
    </row>
    <row r="71" spans="1:1" hidden="1">
      <c r="A71" s="1">
        <v>2028</v>
      </c>
    </row>
    <row r="72" spans="1:1" hidden="1">
      <c r="A72" s="1">
        <v>2029</v>
      </c>
    </row>
    <row r="73" spans="1:1" hidden="1">
      <c r="A73" s="1">
        <v>2030</v>
      </c>
    </row>
    <row r="74" spans="1:1" hidden="1">
      <c r="A74" s="1">
        <v>2031</v>
      </c>
    </row>
    <row r="75" spans="1:1" hidden="1">
      <c r="A75" s="1">
        <v>2032</v>
      </c>
    </row>
    <row r="76" spans="1:1" hidden="1">
      <c r="A76" s="1">
        <v>2033</v>
      </c>
    </row>
    <row r="77" spans="1:1" hidden="1">
      <c r="A77" s="1">
        <v>2034</v>
      </c>
    </row>
    <row r="78" spans="1:1" hidden="1">
      <c r="A78" s="1">
        <v>2035</v>
      </c>
    </row>
    <row r="79" spans="1:1" hidden="1">
      <c r="A79" s="1">
        <v>2036</v>
      </c>
    </row>
    <row r="80" spans="1:1" hidden="1">
      <c r="A80" s="1">
        <v>2037</v>
      </c>
    </row>
    <row r="81" spans="1:1" hidden="1">
      <c r="A81" s="1">
        <v>2038</v>
      </c>
    </row>
    <row r="82" spans="1:1" hidden="1">
      <c r="A82" s="1">
        <v>2039</v>
      </c>
    </row>
    <row r="83" spans="1:1" hidden="1">
      <c r="A83" s="1">
        <v>2040</v>
      </c>
    </row>
    <row r="84" spans="1:1" hidden="1">
      <c r="A84" s="1">
        <v>2041</v>
      </c>
    </row>
    <row r="85" spans="1:1" hidden="1">
      <c r="A85" s="1">
        <v>2042</v>
      </c>
    </row>
    <row r="86" spans="1:1" hidden="1">
      <c r="A86" s="1">
        <v>2043</v>
      </c>
    </row>
    <row r="87" spans="1:1" hidden="1">
      <c r="A87" s="1">
        <v>2044</v>
      </c>
    </row>
    <row r="88" spans="1:1" hidden="1">
      <c r="A88" s="1">
        <v>2045</v>
      </c>
    </row>
    <row r="89" spans="1:1" hidden="1">
      <c r="A89" s="1">
        <v>2046</v>
      </c>
    </row>
    <row r="90" spans="1:1" hidden="1">
      <c r="A90" s="1">
        <v>2047</v>
      </c>
    </row>
    <row r="91" spans="1:1" hidden="1">
      <c r="A91" s="1">
        <v>2048</v>
      </c>
    </row>
    <row r="92" spans="1:1" hidden="1">
      <c r="A92" s="1">
        <v>2049</v>
      </c>
    </row>
    <row r="93" spans="1:1" hidden="1">
      <c r="A93" s="1">
        <v>2050</v>
      </c>
    </row>
    <row r="94" spans="1:1" hidden="1">
      <c r="A94" s="1">
        <v>2051</v>
      </c>
    </row>
    <row r="95" spans="1:1" hidden="1">
      <c r="A95" s="1">
        <v>2052</v>
      </c>
    </row>
    <row r="97" spans="1:1">
      <c r="A97" s="1" t="s">
        <v>1122</v>
      </c>
    </row>
  </sheetData>
  <phoneticPr fontId="2" type="noConversion"/>
  <pageMargins left="0.75" right="0.75" top="1" bottom="1" header="0.5" footer="0.5"/>
  <pageSetup scale="66" orientation="landscape" horizontalDpi="360" verticalDpi="1200" r:id="rId1"/>
  <headerFooter alignWithMargins="0"/>
  <rowBreaks count="2" manualBreakCount="2">
    <brk id="57" max="16383" man="1"/>
    <brk id="63" max="16383" man="1"/>
  </rowBreaks>
</worksheet>
</file>

<file path=xl/worksheets/sheet39.xml><?xml version="1.0" encoding="utf-8"?>
<worksheet xmlns="http://schemas.openxmlformats.org/spreadsheetml/2006/main" xmlns:r="http://schemas.openxmlformats.org/officeDocument/2006/relationships">
  <dimension ref="A1:AU52"/>
  <sheetViews>
    <sheetView view="pageBreakPreview" zoomScale="70" zoomScaleSheetLayoutView="70" workbookViewId="0">
      <pane ySplit="6" topLeftCell="A16" activePane="bottomLeft" state="frozen"/>
      <selection activeCell="O54" sqref="O54"/>
      <selection pane="bottomLeft" activeCell="O54" sqref="O54"/>
    </sheetView>
  </sheetViews>
  <sheetFormatPr defaultColWidth="8.875" defaultRowHeight="12.75"/>
  <cols>
    <col min="1" max="4" width="8.875" style="1"/>
    <col min="5" max="5" width="8.875" style="11"/>
    <col min="6" max="8" width="8.875" style="1"/>
    <col min="9" max="9" width="9.875" style="11" customWidth="1"/>
    <col min="10" max="12" width="8.875" style="1"/>
    <col min="13" max="13" width="8.875" style="11"/>
    <col min="14" max="16" width="8.875" style="1"/>
    <col min="17" max="17" width="8.875" style="11"/>
    <col min="18" max="20" width="8.875" style="1"/>
    <col min="21" max="21" width="8.875" style="11"/>
    <col min="22" max="24" width="8.875" style="1"/>
    <col min="25" max="25" width="8.875" style="11"/>
    <col min="26" max="28" width="8.875" style="1"/>
    <col min="29" max="29" width="8.875" style="11"/>
    <col min="30" max="32" width="8.875" style="1"/>
    <col min="33" max="33" width="8.875" style="11"/>
    <col min="34" max="36" width="8.875" style="1"/>
    <col min="37" max="37" width="8.875" style="11"/>
    <col min="38" max="40" width="8.875" style="1"/>
    <col min="41" max="41" width="8.875" style="11"/>
    <col min="42" max="44" width="8.875" style="1"/>
    <col min="45" max="45" width="8.875" style="11"/>
    <col min="46" max="16384" width="8.875" style="1"/>
  </cols>
  <sheetData>
    <row r="1" spans="1:47">
      <c r="B1" s="1" t="s">
        <v>127</v>
      </c>
      <c r="T1" s="1" t="s">
        <v>128</v>
      </c>
      <c r="AJ1" s="1" t="s">
        <v>129</v>
      </c>
    </row>
    <row r="3" spans="1:47">
      <c r="B3" s="1" t="s">
        <v>272</v>
      </c>
      <c r="H3" s="1" t="s">
        <v>291</v>
      </c>
      <c r="L3" s="1" t="s">
        <v>292</v>
      </c>
      <c r="P3" s="1" t="s">
        <v>293</v>
      </c>
      <c r="T3" s="1" t="s">
        <v>294</v>
      </c>
      <c r="X3" s="1" t="s">
        <v>295</v>
      </c>
      <c r="AB3" s="1" t="s">
        <v>296</v>
      </c>
      <c r="AF3" s="1" t="s">
        <v>297</v>
      </c>
      <c r="AJ3" s="1" t="s">
        <v>298</v>
      </c>
      <c r="AN3" s="1" t="s">
        <v>299</v>
      </c>
      <c r="AR3" s="1" t="s">
        <v>300</v>
      </c>
    </row>
    <row r="4" spans="1:47" s="3" customFormat="1" ht="63.75">
      <c r="B4" s="3" t="s">
        <v>678</v>
      </c>
      <c r="C4" s="3" t="s">
        <v>677</v>
      </c>
      <c r="D4" s="3" t="s">
        <v>679</v>
      </c>
      <c r="E4" s="12" t="s">
        <v>457</v>
      </c>
      <c r="F4" s="3" t="s">
        <v>939</v>
      </c>
      <c r="G4" s="3" t="s">
        <v>940</v>
      </c>
      <c r="H4" s="3" t="s">
        <v>456</v>
      </c>
      <c r="I4" s="12" t="s">
        <v>457</v>
      </c>
      <c r="J4" s="3" t="s">
        <v>939</v>
      </c>
      <c r="K4" s="3" t="s">
        <v>940</v>
      </c>
      <c r="L4" s="3" t="s">
        <v>456</v>
      </c>
      <c r="M4" s="12" t="s">
        <v>457</v>
      </c>
      <c r="N4" s="3" t="s">
        <v>939</v>
      </c>
      <c r="O4" s="3" t="s">
        <v>940</v>
      </c>
      <c r="P4" s="3" t="s">
        <v>456</v>
      </c>
      <c r="Q4" s="12" t="s">
        <v>457</v>
      </c>
      <c r="R4" s="3" t="s">
        <v>939</v>
      </c>
      <c r="S4" s="3" t="s">
        <v>940</v>
      </c>
      <c r="T4" s="3" t="s">
        <v>456</v>
      </c>
      <c r="U4" s="12" t="s">
        <v>457</v>
      </c>
      <c r="V4" s="3" t="s">
        <v>939</v>
      </c>
      <c r="W4" s="3" t="s">
        <v>940</v>
      </c>
      <c r="X4" s="3" t="s">
        <v>456</v>
      </c>
      <c r="Y4" s="12" t="s">
        <v>457</v>
      </c>
      <c r="Z4" s="3" t="s">
        <v>939</v>
      </c>
      <c r="AA4" s="3" t="s">
        <v>940</v>
      </c>
      <c r="AB4" s="3" t="s">
        <v>456</v>
      </c>
      <c r="AC4" s="12" t="s">
        <v>457</v>
      </c>
      <c r="AD4" s="3" t="s">
        <v>939</v>
      </c>
      <c r="AE4" s="3" t="s">
        <v>940</v>
      </c>
      <c r="AF4" s="3" t="s">
        <v>456</v>
      </c>
      <c r="AG4" s="12" t="s">
        <v>457</v>
      </c>
      <c r="AH4" s="3" t="s">
        <v>939</v>
      </c>
      <c r="AI4" s="3" t="s">
        <v>940</v>
      </c>
      <c r="AJ4" s="3" t="s">
        <v>456</v>
      </c>
      <c r="AK4" s="12" t="s">
        <v>457</v>
      </c>
      <c r="AL4" s="3" t="s">
        <v>939</v>
      </c>
      <c r="AM4" s="3" t="s">
        <v>940</v>
      </c>
      <c r="AN4" s="3" t="s">
        <v>456</v>
      </c>
      <c r="AO4" s="12" t="s">
        <v>457</v>
      </c>
      <c r="AP4" s="3" t="s">
        <v>939</v>
      </c>
      <c r="AQ4" s="3" t="s">
        <v>940</v>
      </c>
      <c r="AR4" s="3" t="s">
        <v>456</v>
      </c>
      <c r="AS4" s="12" t="s">
        <v>457</v>
      </c>
      <c r="AT4" s="3" t="s">
        <v>939</v>
      </c>
      <c r="AU4" s="3" t="s">
        <v>940</v>
      </c>
    </row>
    <row r="6" spans="1:47">
      <c r="B6" s="1" t="s">
        <v>82</v>
      </c>
      <c r="C6" s="1" t="s">
        <v>83</v>
      </c>
      <c r="D6" s="1" t="s">
        <v>277</v>
      </c>
      <c r="E6" s="11" t="s">
        <v>85</v>
      </c>
      <c r="F6" s="1" t="s">
        <v>278</v>
      </c>
      <c r="G6" s="1" t="s">
        <v>279</v>
      </c>
      <c r="H6" s="1" t="s">
        <v>88</v>
      </c>
      <c r="I6" s="11" t="s">
        <v>89</v>
      </c>
      <c r="J6" s="1" t="s">
        <v>137</v>
      </c>
      <c r="K6" s="1" t="s">
        <v>280</v>
      </c>
      <c r="L6" s="1" t="s">
        <v>91</v>
      </c>
      <c r="M6" s="11" t="s">
        <v>92</v>
      </c>
      <c r="N6" s="1" t="s">
        <v>281</v>
      </c>
      <c r="O6" s="1" t="s">
        <v>282</v>
      </c>
      <c r="P6" s="1" t="s">
        <v>131</v>
      </c>
      <c r="Q6" s="11" t="s">
        <v>283</v>
      </c>
      <c r="R6" s="1" t="s">
        <v>284</v>
      </c>
      <c r="S6" s="1" t="s">
        <v>285</v>
      </c>
      <c r="T6" s="1" t="s">
        <v>82</v>
      </c>
      <c r="U6" s="11" t="s">
        <v>83</v>
      </c>
      <c r="V6" s="1" t="s">
        <v>119</v>
      </c>
      <c r="W6" s="1" t="s">
        <v>120</v>
      </c>
      <c r="X6" s="1" t="s">
        <v>86</v>
      </c>
      <c r="Y6" s="11" t="s">
        <v>87</v>
      </c>
      <c r="Z6" s="1" t="s">
        <v>121</v>
      </c>
      <c r="AA6" s="1" t="s">
        <v>122</v>
      </c>
      <c r="AB6" s="1" t="s">
        <v>106</v>
      </c>
      <c r="AC6" s="11" t="s">
        <v>90</v>
      </c>
      <c r="AD6" s="1" t="s">
        <v>123</v>
      </c>
      <c r="AE6" s="1" t="s">
        <v>124</v>
      </c>
      <c r="AF6" s="1" t="s">
        <v>93</v>
      </c>
      <c r="AG6" s="11" t="s">
        <v>107</v>
      </c>
      <c r="AH6" s="1" t="s">
        <v>125</v>
      </c>
      <c r="AI6" s="1" t="s">
        <v>126</v>
      </c>
      <c r="AJ6" s="1" t="s">
        <v>82</v>
      </c>
      <c r="AK6" s="11" t="s">
        <v>83</v>
      </c>
      <c r="AL6" s="1" t="s">
        <v>119</v>
      </c>
      <c r="AM6" s="1" t="s">
        <v>120</v>
      </c>
      <c r="AN6" s="1" t="s">
        <v>86</v>
      </c>
      <c r="AO6" s="11" t="s">
        <v>87</v>
      </c>
      <c r="AP6" s="1" t="s">
        <v>121</v>
      </c>
      <c r="AQ6" s="1" t="s">
        <v>122</v>
      </c>
      <c r="AR6" s="1" t="s">
        <v>106</v>
      </c>
      <c r="AS6" s="11" t="s">
        <v>90</v>
      </c>
      <c r="AT6" s="1" t="s">
        <v>123</v>
      </c>
      <c r="AU6" s="1" t="s">
        <v>124</v>
      </c>
    </row>
    <row r="7" spans="1:47" ht="18" customHeight="1">
      <c r="A7" s="1">
        <v>1981</v>
      </c>
      <c r="B7" s="4">
        <f>'a10'!B4</f>
        <v>70822.2</v>
      </c>
      <c r="C7" s="4">
        <f>'a11'!G19+'a12'!F5</f>
        <v>219050</v>
      </c>
      <c r="D7" s="4">
        <f t="shared" ref="D7:D33" si="0">B7+C7</f>
        <v>289872.2</v>
      </c>
      <c r="E7" s="11">
        <f>'a30-2'!B4</f>
        <v>46.1</v>
      </c>
      <c r="F7" s="4">
        <f t="shared" ref="F7:F34" si="1">D7/E7*100</f>
        <v>628790.02169197402</v>
      </c>
      <c r="G7" s="4">
        <f>F7*1000000/'a1'!F8</f>
        <v>25334.092469372841</v>
      </c>
      <c r="H7" s="4">
        <f>'a10'!C4+'a11'!L19+'a12'!G5</f>
        <v>5120.6122165727629</v>
      </c>
      <c r="I7" s="11">
        <f>'a30-2'!C4</f>
        <v>40.700000000000003</v>
      </c>
      <c r="J7" s="4">
        <f t="shared" ref="J7:J27" si="2">H7/I7*100</f>
        <v>12581.356797476074</v>
      </c>
      <c r="K7" s="4">
        <f>J7*1000000/'a1'!L8</f>
        <v>21869.13446759454</v>
      </c>
      <c r="L7" s="4">
        <f>'a10'!D4+'a11'!Q19+'a12'!H5</f>
        <v>11.855561357702349</v>
      </c>
      <c r="M7" s="11">
        <f>'a30-2'!D4</f>
        <v>46</v>
      </c>
      <c r="N7" s="4">
        <f t="shared" ref="N7:N27" si="3">L7/M7*100</f>
        <v>25.772959473265978</v>
      </c>
      <c r="O7" s="4">
        <f>N7*1000000/'a1'!R8</f>
        <v>208.6017877092535</v>
      </c>
      <c r="P7" s="4">
        <f>'a10'!E4+'a11'!V19+'a12'!I5</f>
        <v>3678.9001016902566</v>
      </c>
      <c r="Q7" s="11">
        <f>'a30-2'!E4</f>
        <v>41.9</v>
      </c>
      <c r="R7" s="4">
        <f t="shared" ref="R7:R27" si="4">P7/Q7*100</f>
        <v>8780.1911734851001</v>
      </c>
      <c r="S7" s="4">
        <f>R7*1000000/'a1'!X8</f>
        <v>10270.779068988304</v>
      </c>
      <c r="T7" s="4">
        <f>'a10'!F4+'a11'!AA19+'a12'!J5</f>
        <v>5969.2463460217123</v>
      </c>
      <c r="U7" s="11">
        <f>'a30-2'!F4</f>
        <v>43.9</v>
      </c>
      <c r="V7" s="4">
        <f t="shared" ref="V7:V27" si="5">T7/U7*100</f>
        <v>13597.372086609823</v>
      </c>
      <c r="W7" s="4">
        <f>V7*1000000/'a1'!AD8</f>
        <v>19247.792568646964</v>
      </c>
      <c r="X7" s="4">
        <f>'a10'!G4+'a11'!AF19+'a12'!K5</f>
        <v>34659.486961660026</v>
      </c>
      <c r="Y7" s="11">
        <f>'a30-2'!G4</f>
        <v>45.9</v>
      </c>
      <c r="Z7" s="4">
        <f t="shared" ref="Z7:Z27" si="6">X7/Y7*100</f>
        <v>75510.864840217924</v>
      </c>
      <c r="AA7" s="4">
        <f>Z7*1000000/'a1'!AJ8</f>
        <v>11533.294249016097</v>
      </c>
      <c r="AB7" s="4">
        <f>'a10'!H4+'a11'!AK19+'a12'!L5</f>
        <v>35883.147346433965</v>
      </c>
      <c r="AC7" s="11">
        <f>'a30-2'!H4</f>
        <v>47</v>
      </c>
      <c r="AD7" s="4">
        <f t="shared" ref="AD7:AD27" si="7">AB7/AC7*100</f>
        <v>76347.122013689281</v>
      </c>
      <c r="AE7" s="4">
        <f>AD7*1000000/'a1'!AP8</f>
        <v>8663.7135941445031</v>
      </c>
      <c r="AF7" s="4">
        <f>'a10'!I4+'a11'!AP19+'a12'!M5</f>
        <v>6212.9191892263298</v>
      </c>
      <c r="AG7" s="11">
        <f>'a30-2'!I4</f>
        <v>47</v>
      </c>
      <c r="AH7" s="4">
        <f t="shared" ref="AH7:AH27" si="8">AF7/AG7*100</f>
        <v>13218.976998353892</v>
      </c>
      <c r="AI7" s="4">
        <f>AH7*1000000/'a1'!AV8</f>
        <v>12765.236661230454</v>
      </c>
      <c r="AJ7" s="4">
        <f>'a10'!J4+'a11'!AU19+'a12'!N5</f>
        <v>16224.072169850211</v>
      </c>
      <c r="AK7" s="11">
        <f>'a30-2'!J4</f>
        <v>47.9</v>
      </c>
      <c r="AL7" s="4">
        <f t="shared" ref="AL7:AL27" si="9">AJ7/AK7*100</f>
        <v>33870.714342067251</v>
      </c>
      <c r="AM7" s="4">
        <f>AL7*1000000/'a1'!BB8</f>
        <v>34712.172106090999</v>
      </c>
      <c r="AN7" s="4">
        <f>'a10'!K4+'a11'!BA19+'a12'!O5</f>
        <v>154872.11077641888</v>
      </c>
      <c r="AO7" s="11">
        <f>'a30-2'!K4</f>
        <v>47.2</v>
      </c>
      <c r="AP7" s="4">
        <f t="shared" ref="AP7:AP27" si="10">AN7/AO7*100</f>
        <v>328118.87876359926</v>
      </c>
      <c r="AQ7" s="4">
        <f>AP7*1000000/'a1'!BH8</f>
        <v>143214.31011582157</v>
      </c>
      <c r="AR7" s="4">
        <f>'a10'!L4+'a11'!BF19+'a12'!P5</f>
        <v>47161.289558884157</v>
      </c>
      <c r="AS7" s="11">
        <f>'a30-2'!L4</f>
        <v>46.1</v>
      </c>
      <c r="AT7" s="4">
        <f t="shared" ref="AT7:AT27" si="11">AR7/AS7*100</f>
        <v>102302.14654855565</v>
      </c>
      <c r="AU7" s="4">
        <f>AT7*1000000/'a1'!BN8</f>
        <v>36193.188517113624</v>
      </c>
    </row>
    <row r="8" spans="1:47" ht="18" customHeight="1">
      <c r="A8" s="1">
        <v>1982</v>
      </c>
      <c r="B8" s="4">
        <f>'a10'!B5</f>
        <v>29747.599999999999</v>
      </c>
      <c r="C8" s="23">
        <f>'a11'!G20+'a12'!F6</f>
        <v>220684.4</v>
      </c>
      <c r="D8" s="4">
        <f t="shared" si="0"/>
        <v>250432</v>
      </c>
      <c r="E8" s="11">
        <f>'a30-2'!B5</f>
        <v>50.1</v>
      </c>
      <c r="F8" s="4">
        <f t="shared" si="1"/>
        <v>499864.27145708585</v>
      </c>
      <c r="G8" s="4">
        <f>F8*1000000/'a1'!F9</f>
        <v>19901.478112147804</v>
      </c>
      <c r="H8" s="4">
        <f>'a10'!C5+'a11'!L20+'a12'!G6</f>
        <v>3401.7740140167652</v>
      </c>
      <c r="I8" s="11">
        <f>'a30-2'!C5</f>
        <v>43.6</v>
      </c>
      <c r="J8" s="4">
        <f t="shared" si="2"/>
        <v>7802.2339771026718</v>
      </c>
      <c r="K8" s="4">
        <f>J8*1000000/'a1'!L9</f>
        <v>13597.598405532763</v>
      </c>
      <c r="L8" s="4">
        <f>'a10'!D5+'a11'!Q20+'a12'!H6</f>
        <v>6.1609225413402955</v>
      </c>
      <c r="M8" s="11">
        <f>'a30-2'!D5</f>
        <v>49.4</v>
      </c>
      <c r="N8" s="4">
        <f t="shared" si="3"/>
        <v>12.471503120122057</v>
      </c>
      <c r="O8" s="4">
        <f>N8*1000000/'a1'!R9</f>
        <v>100.91192607795301</v>
      </c>
      <c r="P8" s="4">
        <f>'a10'!E5+'a11'!V20+'a12'!I6</f>
        <v>3052.2344143648943</v>
      </c>
      <c r="Q8" s="11">
        <f>'a30-2'!E5</f>
        <v>46.6</v>
      </c>
      <c r="R8" s="4">
        <f t="shared" si="4"/>
        <v>6549.8592582937645</v>
      </c>
      <c r="S8" s="4">
        <f>R8*1000000/'a1'!X9</f>
        <v>7624.6443792867885</v>
      </c>
      <c r="T8" s="4">
        <f>'a10'!F5+'a11'!AA20+'a12'!J6</f>
        <v>3962.4832279785624</v>
      </c>
      <c r="U8" s="11">
        <f>'a30-2'!F5</f>
        <v>47.8</v>
      </c>
      <c r="V8" s="4">
        <f t="shared" si="5"/>
        <v>8289.7138660639393</v>
      </c>
      <c r="W8" s="4">
        <f>V8*1000000/'a1'!AD9</f>
        <v>11717.622224479988</v>
      </c>
      <c r="X8" s="4">
        <f>'a10'!G5+'a11'!AF20+'a12'!K6</f>
        <v>30297.330763593054</v>
      </c>
      <c r="Y8" s="11">
        <f>'a30-2'!G5</f>
        <v>50.5</v>
      </c>
      <c r="Z8" s="4">
        <f t="shared" si="6"/>
        <v>59994.714383352584</v>
      </c>
      <c r="AA8" s="4">
        <f>Z8*1000000/'a1'!AJ9</f>
        <v>9116.8634715048738</v>
      </c>
      <c r="AB8" s="4">
        <f>'a10'!H5+'a11'!AK20+'a12'!L6</f>
        <v>24158.654223352114</v>
      </c>
      <c r="AC8" s="11">
        <f>'a30-2'!H5</f>
        <v>51.4</v>
      </c>
      <c r="AD8" s="4">
        <f t="shared" si="7"/>
        <v>47001.272808078043</v>
      </c>
      <c r="AE8" s="4">
        <f>AD8*1000000/'a1'!AP9</f>
        <v>5269.0308662767438</v>
      </c>
      <c r="AF8" s="4">
        <f>'a10'!I5+'a11'!AP20+'a12'!M6</f>
        <v>3670.7202097934132</v>
      </c>
      <c r="AG8" s="11">
        <f>'a30-2'!I5</f>
        <v>49.9</v>
      </c>
      <c r="AH8" s="4">
        <f t="shared" si="8"/>
        <v>7356.1527250369008</v>
      </c>
      <c r="AI8" s="4">
        <f>AH8*1000000/'a1'!AV9</f>
        <v>7037.8720016349607</v>
      </c>
      <c r="AJ8" s="4">
        <f>'a10'!J5+'a11'!AU20+'a12'!N6</f>
        <v>13960.616760569832</v>
      </c>
      <c r="AK8" s="11">
        <f>'a30-2'!J5</f>
        <v>49.8</v>
      </c>
      <c r="AL8" s="4">
        <f t="shared" si="9"/>
        <v>28033.366989096048</v>
      </c>
      <c r="AM8" s="4">
        <f>AL8*1000000/'a1'!BB9</f>
        <v>28414.634555562585</v>
      </c>
      <c r="AN8" s="4">
        <f>'a10'!K5+'a11'!BA20+'a12'!O6</f>
        <v>171551.60239796623</v>
      </c>
      <c r="AO8" s="11">
        <f>'a30-2'!K5</f>
        <v>51.8</v>
      </c>
      <c r="AP8" s="4">
        <f t="shared" si="10"/>
        <v>331180.69960997347</v>
      </c>
      <c r="AQ8" s="4">
        <f>AP8*1000000/'a1'!BH9</f>
        <v>139748.89289807799</v>
      </c>
      <c r="AR8" s="4">
        <f>'a10'!L5+'a11'!BF20+'a12'!P6</f>
        <v>37367.2516169667</v>
      </c>
      <c r="AS8" s="11">
        <f>'a30-2'!L5</f>
        <v>49.3</v>
      </c>
      <c r="AT8" s="4">
        <f t="shared" si="11"/>
        <v>75795.642225084594</v>
      </c>
      <c r="AU8" s="4">
        <f>AT8*1000000/'a1'!BN9</f>
        <v>26349.8347565558</v>
      </c>
    </row>
    <row r="9" spans="1:47" ht="18" customHeight="1">
      <c r="A9" s="1">
        <v>1983</v>
      </c>
      <c r="B9" s="4">
        <f>'a10'!B6</f>
        <v>44663.7</v>
      </c>
      <c r="C9" s="23">
        <f>'a11'!G21+'a12'!F7</f>
        <v>238791.40000000002</v>
      </c>
      <c r="D9" s="4">
        <f t="shared" si="0"/>
        <v>283455.10000000003</v>
      </c>
      <c r="E9" s="11">
        <f>'a30-2'!B6</f>
        <v>53</v>
      </c>
      <c r="F9" s="4">
        <f t="shared" si="1"/>
        <v>534820.9433962265</v>
      </c>
      <c r="G9" s="4">
        <f>F9*1000000/'a1'!F10</f>
        <v>21083.790688584166</v>
      </c>
      <c r="H9" s="4">
        <f>'a10'!C6+'a11'!L21+'a12'!G7</f>
        <v>2661.6957537446751</v>
      </c>
      <c r="I9" s="11">
        <f>'a30-2'!C6</f>
        <v>45.3</v>
      </c>
      <c r="J9" s="4">
        <f t="shared" si="2"/>
        <v>5875.7080656615353</v>
      </c>
      <c r="K9" s="4">
        <f>J9*1000000/'a1'!L10</f>
        <v>10145.154163003113</v>
      </c>
      <c r="L9" s="4">
        <f>'a10'!D6+'a11'!Q21+'a12'!H7</f>
        <v>5.4456222802436898</v>
      </c>
      <c r="M9" s="11">
        <f>'a30-2'!D6</f>
        <v>52.1</v>
      </c>
      <c r="N9" s="4">
        <f t="shared" si="3"/>
        <v>10.452250058049309</v>
      </c>
      <c r="O9" s="4">
        <f>N9*1000000/'a1'!R10</f>
        <v>83.549823808167005</v>
      </c>
      <c r="P9" s="4">
        <f>'a10'!E6+'a11'!V21+'a12'!I7</f>
        <v>2866.6030992625169</v>
      </c>
      <c r="Q9" s="11">
        <f>'a30-2'!E6</f>
        <v>51.7</v>
      </c>
      <c r="R9" s="4">
        <f t="shared" si="4"/>
        <v>5544.6868457688915</v>
      </c>
      <c r="S9" s="4">
        <f>R9*1000000/'a1'!X10</f>
        <v>6385.761936139801</v>
      </c>
      <c r="T9" s="4">
        <f>'a10'!F6+'a11'!AA21+'a12'!J7</f>
        <v>3585.0003476707434</v>
      </c>
      <c r="U9" s="11">
        <f>'a30-2'!F6</f>
        <v>50.8</v>
      </c>
      <c r="V9" s="4">
        <f t="shared" si="5"/>
        <v>7057.0872985644555</v>
      </c>
      <c r="W9" s="4">
        <f>V9*1000000/'a1'!AD10</f>
        <v>9872.2337223672585</v>
      </c>
      <c r="X9" s="4">
        <f>'a10'!G6+'a11'!AF21+'a12'!K7</f>
        <v>28904.291813476251</v>
      </c>
      <c r="Y9" s="11">
        <f>'a30-2'!G6</f>
        <v>53.5</v>
      </c>
      <c r="Z9" s="4">
        <f t="shared" si="6"/>
        <v>54026.713670049074</v>
      </c>
      <c r="AA9" s="4">
        <f>Z9*1000000/'a1'!AJ10</f>
        <v>8182.1762899106516</v>
      </c>
      <c r="AB9" s="4">
        <f>'a10'!H6+'a11'!AK21+'a12'!L7</f>
        <v>22695.422729604688</v>
      </c>
      <c r="AC9" s="11">
        <f>'a30-2'!H6</f>
        <v>54.6</v>
      </c>
      <c r="AD9" s="4">
        <f t="shared" si="7"/>
        <v>41566.708295979282</v>
      </c>
      <c r="AE9" s="4">
        <f>AD9*1000000/'a1'!AP10</f>
        <v>4598.3089777315899</v>
      </c>
      <c r="AF9" s="4">
        <f>'a10'!I6+'a11'!AP21+'a12'!M7</f>
        <v>3629.9866410150703</v>
      </c>
      <c r="AG9" s="11">
        <f>'a30-2'!I6</f>
        <v>53.1</v>
      </c>
      <c r="AH9" s="4">
        <f t="shared" si="8"/>
        <v>6836.133033926686</v>
      </c>
      <c r="AI9" s="4">
        <f>AH9*1000000/'a1'!AV10</f>
        <v>6450.6913258259347</v>
      </c>
      <c r="AJ9" s="4">
        <f>'a10'!J6+'a11'!AU21+'a12'!N7</f>
        <v>17163.168023452887</v>
      </c>
      <c r="AK9" s="11">
        <f>'a30-2'!J6</f>
        <v>51.7</v>
      </c>
      <c r="AL9" s="4">
        <f t="shared" si="9"/>
        <v>33197.617066640007</v>
      </c>
      <c r="AM9" s="4">
        <f>AL9*1000000/'a1'!BB10</f>
        <v>33156.20496663668</v>
      </c>
      <c r="AN9" s="4">
        <f>'a10'!K6+'a11'!BA21+'a12'!O7</f>
        <v>210333.32708671154</v>
      </c>
      <c r="AO9" s="11">
        <f>'a30-2'!K6</f>
        <v>53.8</v>
      </c>
      <c r="AP9" s="4">
        <f t="shared" si="10"/>
        <v>390954.13956637838</v>
      </c>
      <c r="AQ9" s="4">
        <f>AP9*1000000/'a1'!BH10</f>
        <v>163334.00021239184</v>
      </c>
      <c r="AR9" s="4">
        <f>'a10'!L6+'a11'!BF21+'a12'!P7</f>
        <v>33209.947997343232</v>
      </c>
      <c r="AS9" s="11">
        <f>'a30-2'!L6</f>
        <v>51.8</v>
      </c>
      <c r="AT9" s="4">
        <f t="shared" si="11"/>
        <v>64111.868720739832</v>
      </c>
      <c r="AU9" s="4">
        <f>AT9*1000000/'a1'!BN10</f>
        <v>22050.49857944718</v>
      </c>
    </row>
    <row r="10" spans="1:47" ht="18" customHeight="1">
      <c r="A10" s="1">
        <v>1984</v>
      </c>
      <c r="B10" s="4">
        <f>'a10'!B7</f>
        <v>63909.3</v>
      </c>
      <c r="C10" s="23">
        <f>'a11'!G22+'a12'!F8</f>
        <v>234965.40000000002</v>
      </c>
      <c r="D10" s="4">
        <f t="shared" si="0"/>
        <v>298874.7</v>
      </c>
      <c r="E10" s="11">
        <f>'a30-2'!B7</f>
        <v>54.9</v>
      </c>
      <c r="F10" s="4">
        <f t="shared" si="1"/>
        <v>544398.36065573769</v>
      </c>
      <c r="G10" s="4">
        <f>F10*1000000/'a1'!F11</f>
        <v>21259.703748640568</v>
      </c>
      <c r="H10" s="4">
        <f>'a10'!C7+'a11'!L22+'a12'!G8</f>
        <v>2713.776817369795</v>
      </c>
      <c r="I10" s="11">
        <f>'a30-2'!C7</f>
        <v>47.2</v>
      </c>
      <c r="J10" s="4">
        <f t="shared" si="2"/>
        <v>5749.5271554444807</v>
      </c>
      <c r="K10" s="4">
        <f>J10*1000000/'a1'!L11</f>
        <v>9911.8670415289344</v>
      </c>
      <c r="L10" s="4">
        <f>'a10'!D7+'a11'!Q22+'a12'!H8</f>
        <v>6.8920974760661444</v>
      </c>
      <c r="M10" s="11">
        <f>'a30-2'!D7</f>
        <v>52.8</v>
      </c>
      <c r="N10" s="4">
        <f t="shared" si="3"/>
        <v>13.053214916791941</v>
      </c>
      <c r="O10" s="4">
        <f>N10*1000000/'a1'!R11</f>
        <v>103.13610547151964</v>
      </c>
      <c r="P10" s="4">
        <f>'a10'!E7+'a11'!V22+'a12'!I8</f>
        <v>3528.4439540103522</v>
      </c>
      <c r="Q10" s="11">
        <f>'a30-2'!E7</f>
        <v>53.7</v>
      </c>
      <c r="R10" s="4">
        <f t="shared" si="4"/>
        <v>6570.6591322352924</v>
      </c>
      <c r="S10" s="4">
        <f>R10*1000000/'a1'!X11</f>
        <v>7488.1781075788176</v>
      </c>
      <c r="T10" s="4">
        <f>'a10'!F7+'a11'!AA22+'a12'!J8</f>
        <v>3848.5688236910819</v>
      </c>
      <c r="U10" s="11">
        <f>'a30-2'!F7</f>
        <v>55</v>
      </c>
      <c r="V10" s="4">
        <f t="shared" si="5"/>
        <v>6997.3978612565115</v>
      </c>
      <c r="W10" s="4">
        <f>V10*1000000/'a1'!AD11</f>
        <v>9712.0255455420647</v>
      </c>
      <c r="X10" s="4">
        <f>'a10'!G7+'a11'!AF22+'a12'!K8</f>
        <v>30310.496815537539</v>
      </c>
      <c r="Y10" s="11">
        <f>'a30-2'!G7</f>
        <v>55.9</v>
      </c>
      <c r="Z10" s="4">
        <f t="shared" si="6"/>
        <v>54222.713444610985</v>
      </c>
      <c r="AA10" s="4">
        <f>Z10*1000000/'a1'!AJ11</f>
        <v>8176.8835062946164</v>
      </c>
      <c r="AB10" s="4">
        <f>'a10'!H7+'a11'!AK22+'a12'!L8</f>
        <v>26057.825560441575</v>
      </c>
      <c r="AC10" s="11">
        <f>'a30-2'!H7</f>
        <v>56.4</v>
      </c>
      <c r="AD10" s="4">
        <f t="shared" si="7"/>
        <v>46201.81836957726</v>
      </c>
      <c r="AE10" s="4">
        <f>AD10*1000000/'a1'!AP11</f>
        <v>5039.7490052425792</v>
      </c>
      <c r="AF10" s="4">
        <f>'a10'!I7+'a11'!AP22+'a12'!M8</f>
        <v>4185.3555018093539</v>
      </c>
      <c r="AG10" s="11">
        <f>'a30-2'!I7</f>
        <v>55.3</v>
      </c>
      <c r="AH10" s="4">
        <f t="shared" si="8"/>
        <v>7568.4547953152869</v>
      </c>
      <c r="AI10" s="4">
        <f>AH10*1000000/'a1'!AV11</f>
        <v>7061.3772919783232</v>
      </c>
      <c r="AJ10" s="4">
        <f>'a10'!J7+'a11'!AU22+'a12'!N8</f>
        <v>20082.122207869543</v>
      </c>
      <c r="AK10" s="11">
        <f>'a30-2'!J7</f>
        <v>53.5</v>
      </c>
      <c r="AL10" s="4">
        <f t="shared" si="9"/>
        <v>37536.677024055221</v>
      </c>
      <c r="AM10" s="4">
        <f>AL10*1000000/'a1'!BB11</f>
        <v>36995.980765172229</v>
      </c>
      <c r="AN10" s="4">
        <f>'a10'!K7+'a11'!BA22+'a12'!O8</f>
        <v>185415.06199120515</v>
      </c>
      <c r="AO10" s="11">
        <f>'a30-2'!K7</f>
        <v>55</v>
      </c>
      <c r="AP10" s="4">
        <f t="shared" si="10"/>
        <v>337118.29452946392</v>
      </c>
      <c r="AQ10" s="4">
        <f>AP10*1000000/'a1'!BH11</f>
        <v>140823.4716425759</v>
      </c>
      <c r="AR10" s="4">
        <f>'a10'!L7+'a11'!BF22+'a12'!P8</f>
        <v>27110.888343639781</v>
      </c>
      <c r="AS10" s="11">
        <f>'a30-2'!L7</f>
        <v>53.8</v>
      </c>
      <c r="AT10" s="4">
        <f t="shared" si="11"/>
        <v>50391.985768847175</v>
      </c>
      <c r="AU10" s="4">
        <f>AT10*1000000/'a1'!BN11</f>
        <v>17098.368158876965</v>
      </c>
    </row>
    <row r="11" spans="1:47" ht="18" customHeight="1">
      <c r="A11" s="1">
        <v>1985</v>
      </c>
      <c r="B11" s="4">
        <f>'a10'!B8</f>
        <v>68765.600000000006</v>
      </c>
      <c r="C11" s="23">
        <f>'a11'!G23+'a12'!F9</f>
        <v>242241.5</v>
      </c>
      <c r="D11" s="4">
        <f t="shared" si="0"/>
        <v>311007.09999999998</v>
      </c>
      <c r="E11" s="11">
        <f>'a30-2'!B8</f>
        <v>56.7</v>
      </c>
      <c r="F11" s="4">
        <f t="shared" si="1"/>
        <v>548513.40388007043</v>
      </c>
      <c r="G11" s="4">
        <f>F11*1000000/'a1'!F12</f>
        <v>21225.560781480526</v>
      </c>
      <c r="H11" s="4">
        <f>'a10'!C8+'a11'!L23+'a12'!G9</f>
        <v>2002.8504878383951</v>
      </c>
      <c r="I11" s="11">
        <f>'a30-2'!C8</f>
        <v>48.7</v>
      </c>
      <c r="J11" s="4">
        <f t="shared" si="2"/>
        <v>4112.6293384771971</v>
      </c>
      <c r="K11" s="4">
        <f>J11*1000000/'a1'!L12</f>
        <v>7099.6147572002883</v>
      </c>
      <c r="L11" s="4">
        <f>'a10'!D8+'a11'!Q23+'a12'!H9</f>
        <v>5.5906701479547429</v>
      </c>
      <c r="M11" s="11">
        <f>'a30-2'!D8</f>
        <v>55.2</v>
      </c>
      <c r="N11" s="4">
        <f t="shared" si="3"/>
        <v>10.128025630352795</v>
      </c>
      <c r="O11" s="4">
        <f>N11*1000000/'a1'!R12</f>
        <v>79.361424477176556</v>
      </c>
      <c r="P11" s="4">
        <f>'a10'!E8+'a11'!V23+'a12'!I9</f>
        <v>3035.4645522422243</v>
      </c>
      <c r="Q11" s="11">
        <f>'a30-2'!E8</f>
        <v>55.3</v>
      </c>
      <c r="R11" s="4">
        <f t="shared" si="4"/>
        <v>5489.0859895881094</v>
      </c>
      <c r="S11" s="4">
        <f>R11*1000000/'a1'!X12</f>
        <v>6196.4196900462712</v>
      </c>
      <c r="T11" s="4">
        <f>'a10'!F8+'a11'!AA23+'a12'!J9</f>
        <v>2980.4282286656594</v>
      </c>
      <c r="U11" s="11">
        <f>'a30-2'!F8</f>
        <v>56.4</v>
      </c>
      <c r="V11" s="4">
        <f t="shared" si="5"/>
        <v>5284.447213946205</v>
      </c>
      <c r="W11" s="4">
        <f>V11*1000000/'a1'!AD12</f>
        <v>7306.1553905243773</v>
      </c>
      <c r="X11" s="4">
        <f>'a10'!G8+'a11'!AF23+'a12'!K9</f>
        <v>29236.163896294263</v>
      </c>
      <c r="Y11" s="11">
        <f>'a30-2'!G8</f>
        <v>57.9</v>
      </c>
      <c r="Z11" s="4">
        <f t="shared" si="6"/>
        <v>50494.238162857109</v>
      </c>
      <c r="AA11" s="4">
        <f>Z11*1000000/'a1'!AJ12</f>
        <v>7575.1182172613453</v>
      </c>
      <c r="AB11" s="4">
        <f>'a10'!H8+'a11'!AK23+'a12'!L9</f>
        <v>22952.368688562136</v>
      </c>
      <c r="AC11" s="11">
        <f>'a30-2'!H8</f>
        <v>59</v>
      </c>
      <c r="AD11" s="4">
        <f t="shared" si="7"/>
        <v>38902.319811122266</v>
      </c>
      <c r="AE11" s="4">
        <f>AD11*1000000/'a1'!AP12</f>
        <v>4185.4497493691561</v>
      </c>
      <c r="AF11" s="4">
        <f>'a10'!I8+'a11'!AP23+'a12'!M9</f>
        <v>3638.5577591498331</v>
      </c>
      <c r="AG11" s="11">
        <f>'a30-2'!I8</f>
        <v>56.5</v>
      </c>
      <c r="AH11" s="4">
        <f t="shared" si="8"/>
        <v>6439.9252374333328</v>
      </c>
      <c r="AI11" s="4">
        <f>AH11*1000000/'a1'!AV12</f>
        <v>5949.1500999388745</v>
      </c>
      <c r="AJ11" s="4">
        <f>'a10'!J8+'a11'!AU23+'a12'!N9</f>
        <v>19395.222810682055</v>
      </c>
      <c r="AK11" s="11">
        <f>'a30-2'!J8</f>
        <v>54.7</v>
      </c>
      <c r="AL11" s="4">
        <f t="shared" si="9"/>
        <v>35457.445723367557</v>
      </c>
      <c r="AM11" s="4">
        <f>AL11*1000000/'a1'!BB12</f>
        <v>34595.060066041275</v>
      </c>
      <c r="AN11" s="4">
        <f>'a10'!K8+'a11'!BA23+'a12'!O9</f>
        <v>181478.70836058812</v>
      </c>
      <c r="AO11" s="11">
        <f>'a30-2'!K8</f>
        <v>54.7</v>
      </c>
      <c r="AP11" s="4">
        <f t="shared" si="10"/>
        <v>331770.94764275709</v>
      </c>
      <c r="AQ11" s="4">
        <f>AP11*1000000/'a1'!BH12</f>
        <v>137979.75772107893</v>
      </c>
      <c r="AR11" s="4">
        <f>'a10'!L8+'a11'!BF23+'a12'!P9</f>
        <v>23987.561244102428</v>
      </c>
      <c r="AS11" s="11">
        <f>'a30-2'!L8</f>
        <v>54.2</v>
      </c>
      <c r="AT11" s="4">
        <f t="shared" si="11"/>
        <v>44257.493070299679</v>
      </c>
      <c r="AU11" s="4">
        <f>AT11*1000000/'a1'!BN12</f>
        <v>14875.81322311511</v>
      </c>
    </row>
    <row r="12" spans="1:47" ht="18" customHeight="1">
      <c r="A12" s="1">
        <v>1986</v>
      </c>
      <c r="B12" s="4">
        <f>'a10'!B9</f>
        <v>112124.4</v>
      </c>
      <c r="C12" s="23">
        <f>'a11'!G24+'a12'!F10</f>
        <v>113741.49999999999</v>
      </c>
      <c r="D12" s="4">
        <f t="shared" si="0"/>
        <v>225865.89999999997</v>
      </c>
      <c r="E12" s="11">
        <f>'a30-2'!B9</f>
        <v>58.5</v>
      </c>
      <c r="F12" s="4">
        <f t="shared" si="1"/>
        <v>386095.5555555555</v>
      </c>
      <c r="G12" s="4">
        <f>F12*1000000/'a1'!F13</f>
        <v>14792.775600150906</v>
      </c>
      <c r="H12" s="4">
        <f>'a10'!C9+'a11'!L24+'a12'!G10</f>
        <v>1486.3393019101277</v>
      </c>
      <c r="I12" s="11">
        <f>'a30-2'!C9</f>
        <v>52.6</v>
      </c>
      <c r="J12" s="4">
        <f t="shared" si="2"/>
        <v>2825.7401176998624</v>
      </c>
      <c r="K12" s="4">
        <f>J12*1000000/'a1'!L13</f>
        <v>4903.1939936420276</v>
      </c>
      <c r="L12" s="4">
        <f>'a10'!D9+'a11'!Q24+'a12'!H10</f>
        <v>5.1021583986074841</v>
      </c>
      <c r="M12" s="11">
        <f>'a30-2'!D9</f>
        <v>61.3</v>
      </c>
      <c r="N12" s="4">
        <f t="shared" si="3"/>
        <v>8.3232600303547866</v>
      </c>
      <c r="O12" s="4">
        <f>N12*1000000/'a1'!R13</f>
        <v>64.804727882796001</v>
      </c>
      <c r="P12" s="4">
        <f>'a10'!E9+'a11'!V24+'a12'!I10</f>
        <v>2290.565898951033</v>
      </c>
      <c r="Q12" s="11">
        <f>'a30-2'!E9</f>
        <v>59</v>
      </c>
      <c r="R12" s="4">
        <f t="shared" si="4"/>
        <v>3882.3150829678525</v>
      </c>
      <c r="S12" s="4">
        <f>R12*1000000/'a1'!X13</f>
        <v>4366.6312553977878</v>
      </c>
      <c r="T12" s="4">
        <f>'a10'!F9+'a11'!AA24+'a12'!J10</f>
        <v>3177.6433516559023</v>
      </c>
      <c r="U12" s="11">
        <f>'a30-2'!F9</f>
        <v>59.2</v>
      </c>
      <c r="V12" s="4">
        <f t="shared" si="5"/>
        <v>5367.6407967160503</v>
      </c>
      <c r="W12" s="4">
        <f>V12*1000000/'a1'!AD13</f>
        <v>7403.448456821201</v>
      </c>
      <c r="X12" s="4">
        <f>'a10'!G9+'a11'!AF24+'a12'!K10</f>
        <v>29903.147983143237</v>
      </c>
      <c r="Y12" s="11">
        <f>'a30-2'!G9</f>
        <v>62</v>
      </c>
      <c r="Z12" s="4">
        <f t="shared" si="6"/>
        <v>48230.883843779411</v>
      </c>
      <c r="AA12" s="4">
        <f>Z12*1000000/'a1'!AJ13</f>
        <v>7189.8720282550103</v>
      </c>
      <c r="AB12" s="4">
        <f>'a10'!H9+'a11'!AK24+'a12'!L10</f>
        <v>22958.164627822822</v>
      </c>
      <c r="AC12" s="11">
        <f>'a30-2'!H9</f>
        <v>62.6</v>
      </c>
      <c r="AD12" s="4">
        <f t="shared" si="7"/>
        <v>36674.384389493323</v>
      </c>
      <c r="AE12" s="4">
        <f>AD12*1000000/'a1'!AP13</f>
        <v>3886.0855446416022</v>
      </c>
      <c r="AF12" s="4">
        <f>'a10'!I9+'a11'!AP24+'a12'!M10</f>
        <v>2744.2524272823048</v>
      </c>
      <c r="AG12" s="11">
        <f>'a30-2'!I9</f>
        <v>58</v>
      </c>
      <c r="AH12" s="4">
        <f t="shared" si="8"/>
        <v>4731.4697022108703</v>
      </c>
      <c r="AI12" s="4">
        <f>AH12*1000000/'a1'!AV13</f>
        <v>4334.6260207583982</v>
      </c>
      <c r="AJ12" s="4">
        <f>'a10'!J9+'a11'!AU24+'a12'!N10</f>
        <v>9740.8191141037969</v>
      </c>
      <c r="AK12" s="11">
        <f>'a30-2'!J9</f>
        <v>51.2</v>
      </c>
      <c r="AL12" s="4">
        <f t="shared" si="9"/>
        <v>19025.03733223398</v>
      </c>
      <c r="AM12" s="4">
        <f>AL12*1000000/'a1'!BB13</f>
        <v>18493.946665831299</v>
      </c>
      <c r="AN12" s="4">
        <f>'a10'!K9+'a11'!BA24+'a12'!O10</f>
        <v>81888.295669918938</v>
      </c>
      <c r="AO12" s="11">
        <f>'a30-2'!K9</f>
        <v>48.7</v>
      </c>
      <c r="AP12" s="4">
        <f t="shared" si="10"/>
        <v>168148.45106759536</v>
      </c>
      <c r="AQ12" s="4">
        <f>AP12*1000000/'a1'!BH13</f>
        <v>69113.558987556302</v>
      </c>
      <c r="AR12" s="4">
        <f>'a10'!L9+'a11'!BF24+'a12'!P10</f>
        <v>26431.337834730428</v>
      </c>
      <c r="AS12" s="11">
        <f>'a30-2'!L9</f>
        <v>56.6</v>
      </c>
      <c r="AT12" s="4">
        <f t="shared" si="11"/>
        <v>46698.476739806407</v>
      </c>
      <c r="AU12" s="4">
        <f>AT12*1000000/'a1'!BN13</f>
        <v>15547.393209664737</v>
      </c>
    </row>
    <row r="13" spans="1:47" ht="18" customHeight="1">
      <c r="A13" s="1">
        <v>1987</v>
      </c>
      <c r="B13" s="4">
        <f>'a10'!B10</f>
        <v>170465.3</v>
      </c>
      <c r="C13" s="23">
        <f>'a11'!G25+'a12'!F11</f>
        <v>140831.5</v>
      </c>
      <c r="D13" s="4">
        <f t="shared" si="0"/>
        <v>311296.8</v>
      </c>
      <c r="E13" s="11">
        <f>'a30-2'!B10</f>
        <v>61.3</v>
      </c>
      <c r="F13" s="4">
        <f t="shared" si="1"/>
        <v>507825.12234910281</v>
      </c>
      <c r="G13" s="4">
        <f>F13*1000000/'a1'!F14</f>
        <v>19201.905089773267</v>
      </c>
      <c r="H13" s="4">
        <f>'a10'!C10+'a11'!L25+'a12'!G11</f>
        <v>2376.274811048509</v>
      </c>
      <c r="I13" s="11">
        <f>'a30-2'!C10</f>
        <v>54.6</v>
      </c>
      <c r="J13" s="4">
        <f t="shared" si="2"/>
        <v>4352.1516685870129</v>
      </c>
      <c r="K13" s="4">
        <f>J13*1000000/'a1'!L14</f>
        <v>7565.775219102592</v>
      </c>
      <c r="L13" s="4">
        <f>'a10'!D10+'a11'!Q25+'a12'!H11</f>
        <v>8.1570409051348989</v>
      </c>
      <c r="M13" s="11">
        <f>'a30-2'!D10</f>
        <v>63.4</v>
      </c>
      <c r="N13" s="4">
        <f t="shared" si="3"/>
        <v>12.865995118509305</v>
      </c>
      <c r="O13" s="4">
        <f>N13*1000000/'a1'!R14</f>
        <v>100.01473183906613</v>
      </c>
      <c r="P13" s="4">
        <f>'a10'!E10+'a11'!V25+'a12'!I11</f>
        <v>3838.8067344601714</v>
      </c>
      <c r="Q13" s="11">
        <f>'a30-2'!E10</f>
        <v>61.3</v>
      </c>
      <c r="R13" s="4">
        <f t="shared" si="4"/>
        <v>6262.3274624146352</v>
      </c>
      <c r="S13" s="4">
        <f>R13*1000000/'a1'!X14</f>
        <v>7007.9290676367837</v>
      </c>
      <c r="T13" s="4">
        <f>'a10'!F10+'a11'!AA25+'a12'!J11</f>
        <v>6465.1908973478075</v>
      </c>
      <c r="U13" s="11">
        <f>'a30-2'!F10</f>
        <v>61.9</v>
      </c>
      <c r="V13" s="4">
        <f t="shared" si="5"/>
        <v>10444.573339818753</v>
      </c>
      <c r="W13" s="4">
        <f>V13*1000000/'a1'!AD14</f>
        <v>14351.514960562641</v>
      </c>
      <c r="X13" s="4">
        <f>'a10'!G10+'a11'!AF25+'a12'!K11</f>
        <v>37551.544641106681</v>
      </c>
      <c r="Y13" s="11">
        <f>'a30-2'!G10</f>
        <v>65.2</v>
      </c>
      <c r="Z13" s="4">
        <f t="shared" si="6"/>
        <v>57594.393621329269</v>
      </c>
      <c r="AA13" s="4">
        <f>Z13*1000000/'a1'!AJ14</f>
        <v>8492.2632700592148</v>
      </c>
      <c r="AB13" s="4">
        <f>'a10'!H10+'a11'!AK25+'a12'!L11</f>
        <v>33583.038230955979</v>
      </c>
      <c r="AC13" s="11">
        <f>'a30-2'!H10</f>
        <v>66.099999999999994</v>
      </c>
      <c r="AD13" s="4">
        <f t="shared" si="7"/>
        <v>50806.411847134616</v>
      </c>
      <c r="AE13" s="4">
        <f>AD13*1000000/'a1'!AP14</f>
        <v>5271.4984207872749</v>
      </c>
      <c r="AF13" s="4">
        <f>'a10'!I10+'a11'!AP25+'a12'!M11</f>
        <v>4472.3527928175527</v>
      </c>
      <c r="AG13" s="11">
        <f>'a30-2'!I10</f>
        <v>61.2</v>
      </c>
      <c r="AH13" s="4">
        <f t="shared" si="8"/>
        <v>7307.7660013358691</v>
      </c>
      <c r="AI13" s="4">
        <f>AH13*1000000/'a1'!AV14</f>
        <v>6653.2644204981998</v>
      </c>
      <c r="AJ13" s="4">
        <f>'a10'!J10+'a11'!AU25+'a12'!N11</f>
        <v>15903.194779900143</v>
      </c>
      <c r="AK13" s="11">
        <f>'a30-2'!J10</f>
        <v>52.3</v>
      </c>
      <c r="AL13" s="4">
        <f t="shared" si="9"/>
        <v>30407.638202485934</v>
      </c>
      <c r="AM13" s="4">
        <f>AL13*1000000/'a1'!BB14</f>
        <v>29441.970995794858</v>
      </c>
      <c r="AN13" s="4">
        <f>'a10'!K10+'a11'!BA25+'a12'!O11</f>
        <v>77306.527184279228</v>
      </c>
      <c r="AO13" s="11">
        <f>'a30-2'!K10</f>
        <v>49.4</v>
      </c>
      <c r="AP13" s="4">
        <f t="shared" si="10"/>
        <v>156490.94571716443</v>
      </c>
      <c r="AQ13" s="4">
        <f>AP13*1000000/'a1'!BH14</f>
        <v>64112.589744245379</v>
      </c>
      <c r="AR13" s="4">
        <f>'a10'!L10+'a11'!BF25+'a12'!P11</f>
        <v>45609.646372589435</v>
      </c>
      <c r="AS13" s="11">
        <f>'a30-2'!L10</f>
        <v>58.9</v>
      </c>
      <c r="AT13" s="4">
        <f t="shared" si="11"/>
        <v>77435.732381306341</v>
      </c>
      <c r="AU13" s="4">
        <f>AT13*1000000/'a1'!BN14</f>
        <v>25399.999009826424</v>
      </c>
    </row>
    <row r="14" spans="1:47" ht="18" customHeight="1">
      <c r="A14" s="1">
        <v>1988</v>
      </c>
      <c r="B14" s="4">
        <f>'a10'!B11</f>
        <v>196872.2</v>
      </c>
      <c r="C14" s="23">
        <f>'a11'!G26+'a12'!F12</f>
        <v>121867</v>
      </c>
      <c r="D14" s="4">
        <f t="shared" si="0"/>
        <v>318739.20000000001</v>
      </c>
      <c r="E14" s="11">
        <f>'a30-2'!B11</f>
        <v>64</v>
      </c>
      <c r="F14" s="4">
        <f t="shared" si="1"/>
        <v>498030</v>
      </c>
      <c r="G14" s="4">
        <f>F14*1000000/'a1'!F15</f>
        <v>18588.933375639896</v>
      </c>
      <c r="H14" s="4">
        <f>'a10'!C11+'a11'!L26+'a12'!G12</f>
        <v>4659.0762402088767</v>
      </c>
      <c r="I14" s="11">
        <f>'a30-2'!C11</f>
        <v>55.7</v>
      </c>
      <c r="J14" s="4">
        <f t="shared" si="2"/>
        <v>8364.5893001954682</v>
      </c>
      <c r="K14" s="4">
        <f>J14*1000000/'a1'!L15</f>
        <v>14547.567228531447</v>
      </c>
      <c r="L14" s="4">
        <f>'a10'!D11+'a11'!Q26+'a12'!H12</f>
        <v>13.872149695387293</v>
      </c>
      <c r="M14" s="11">
        <f>'a30-2'!D11</f>
        <v>67.7</v>
      </c>
      <c r="N14" s="4">
        <f t="shared" si="3"/>
        <v>20.490619934102352</v>
      </c>
      <c r="O14" s="4">
        <f>N14*1000000/'a1'!R15</f>
        <v>158.48695507044181</v>
      </c>
      <c r="P14" s="4">
        <f>'a10'!E11+'a11'!V26+'a12'!I12</f>
        <v>4994.194342906876</v>
      </c>
      <c r="Q14" s="11">
        <f>'a30-2'!E11</f>
        <v>63.9</v>
      </c>
      <c r="R14" s="4">
        <f t="shared" si="4"/>
        <v>7815.6405992282889</v>
      </c>
      <c r="S14" s="4">
        <f>R14*1000000/'a1'!X15</f>
        <v>8710.9911094187901</v>
      </c>
      <c r="T14" s="4">
        <f>'a10'!F11+'a11'!AA26+'a12'!J12</f>
        <v>10858.931201044386</v>
      </c>
      <c r="U14" s="11">
        <f>'a30-2'!F11</f>
        <v>65.599999999999994</v>
      </c>
      <c r="V14" s="4">
        <f t="shared" si="5"/>
        <v>16553.24878207986</v>
      </c>
      <c r="W14" s="4">
        <f>V14*1000000/'a1'!AD15</f>
        <v>22664.847603104623</v>
      </c>
      <c r="X14" s="4">
        <f>'a10'!G11+'a11'!AF26+'a12'!K12</f>
        <v>50450.522628372499</v>
      </c>
      <c r="Y14" s="11">
        <f>'a30-2'!G11</f>
        <v>68.400000000000006</v>
      </c>
      <c r="Z14" s="4">
        <f t="shared" si="6"/>
        <v>73758.074018088446</v>
      </c>
      <c r="AA14" s="4">
        <f>Z14*1000000/'a1'!AJ15</f>
        <v>10787.954270236893</v>
      </c>
      <c r="AB14" s="4">
        <f>'a10'!H11+'a11'!AK26+'a12'!L12</f>
        <v>50972.548520452568</v>
      </c>
      <c r="AC14" s="11">
        <f>'a30-2'!H11</f>
        <v>69.8</v>
      </c>
      <c r="AD14" s="4">
        <f t="shared" si="7"/>
        <v>73026.57381153664</v>
      </c>
      <c r="AE14" s="4">
        <f>AD14*1000000/'a1'!AP15</f>
        <v>7422.4407296487352</v>
      </c>
      <c r="AF14" s="4">
        <f>'a10'!I11+'a11'!AP26+'a12'!M12</f>
        <v>7237.5829416884244</v>
      </c>
      <c r="AG14" s="11">
        <f>'a30-2'!I11</f>
        <v>66.400000000000006</v>
      </c>
      <c r="AH14" s="4">
        <f t="shared" si="8"/>
        <v>10899.974309771724</v>
      </c>
      <c r="AI14" s="4">
        <f>AH14*1000000/'a1'!AV15</f>
        <v>9889.7196664087369</v>
      </c>
      <c r="AJ14" s="4">
        <f>'a10'!J11+'a11'!AU26+'a12'!N12</f>
        <v>16437.50226283725</v>
      </c>
      <c r="AK14" s="11">
        <f>'a30-2'!J11</f>
        <v>56.1</v>
      </c>
      <c r="AL14" s="4">
        <f t="shared" si="9"/>
        <v>29300.36053981684</v>
      </c>
      <c r="AM14" s="4">
        <f>AL14*1000000/'a1'!BB15</f>
        <v>28496.059267005607</v>
      </c>
      <c r="AN14" s="4">
        <f>'a10'!K11+'a11'!BA26+'a12'!O12</f>
        <v>43850.112663185384</v>
      </c>
      <c r="AO14" s="11">
        <f>'a30-2'!K11</f>
        <v>48.7</v>
      </c>
      <c r="AP14" s="4">
        <f t="shared" si="10"/>
        <v>90041.299103050056</v>
      </c>
      <c r="AQ14" s="4">
        <f>AP14*1000000/'a1'!BH15</f>
        <v>36652.603584873345</v>
      </c>
      <c r="AR14" s="4">
        <f>'a10'!L11+'a11'!BF26+'a12'!P12</f>
        <v>63662.88489991297</v>
      </c>
      <c r="AS14" s="11">
        <f>'a30-2'!L11</f>
        <v>61.8</v>
      </c>
      <c r="AT14" s="4">
        <f t="shared" si="11"/>
        <v>103014.37686070061</v>
      </c>
      <c r="AU14" s="4">
        <f>AT14*1000000/'a1'!BN15</f>
        <v>33072.963498868965</v>
      </c>
    </row>
    <row r="15" spans="1:47" ht="18" customHeight="1">
      <c r="A15" s="1">
        <v>1989</v>
      </c>
      <c r="B15" s="4">
        <f>'a10'!B12</f>
        <v>168057.8</v>
      </c>
      <c r="C15" s="23">
        <f>'a11'!G27+'a12'!F13</f>
        <v>139568.90000000002</v>
      </c>
      <c r="D15" s="4">
        <f t="shared" si="0"/>
        <v>307626.7</v>
      </c>
      <c r="E15" s="11">
        <f>'a30-2'!B12</f>
        <v>67.099999999999994</v>
      </c>
      <c r="F15" s="4">
        <f t="shared" si="1"/>
        <v>458460.05961251864</v>
      </c>
      <c r="G15" s="4">
        <f>F15*1000000/'a1'!F16</f>
        <v>16807.703944703688</v>
      </c>
      <c r="H15" s="4">
        <f>'a10'!C12+'a11'!L27+'a12'!G13</f>
        <v>5129.2351793321432</v>
      </c>
      <c r="I15" s="11">
        <f>'a30-2'!C12</f>
        <v>56.8</v>
      </c>
      <c r="J15" s="4">
        <f t="shared" si="2"/>
        <v>9030.3436255847591</v>
      </c>
      <c r="K15" s="4">
        <f>J15*1000000/'a1'!L16</f>
        <v>15662.697013073881</v>
      </c>
      <c r="L15" s="4">
        <f>'a10'!D12+'a11'!Q27+'a12'!H13</f>
        <v>14.860626631853785</v>
      </c>
      <c r="M15" s="11">
        <f>'a30-2'!D12</f>
        <v>70.8</v>
      </c>
      <c r="N15" s="4">
        <f t="shared" si="3"/>
        <v>20.989585638211562</v>
      </c>
      <c r="O15" s="4">
        <f>N15*1000000/'a1'!R16</f>
        <v>161.26855038463626</v>
      </c>
      <c r="P15" s="4">
        <f>'a10'!E12+'a11'!V27+'a12'!I13</f>
        <v>5832.9467720214379</v>
      </c>
      <c r="Q15" s="11">
        <f>'a30-2'!E12</f>
        <v>66.8</v>
      </c>
      <c r="R15" s="4">
        <f t="shared" si="4"/>
        <v>8731.9562455410742</v>
      </c>
      <c r="S15" s="4">
        <f>R15*1000000/'a1'!X16</f>
        <v>9660.942848953604</v>
      </c>
      <c r="T15" s="4">
        <f>'a10'!F12+'a11'!AA27+'a12'!J13</f>
        <v>12948.577475608081</v>
      </c>
      <c r="U15" s="11">
        <f>'a30-2'!F12</f>
        <v>68.5</v>
      </c>
      <c r="V15" s="4">
        <f t="shared" si="5"/>
        <v>18903.032811106685</v>
      </c>
      <c r="W15" s="4">
        <f>V15*1000000/'a1'!AD16</f>
        <v>25713.898936250218</v>
      </c>
      <c r="X15" s="4">
        <f>'a10'!G12+'a11'!AF27+'a12'!K13</f>
        <v>54093.257122440569</v>
      </c>
      <c r="Y15" s="11">
        <f>'a30-2'!G12</f>
        <v>71.5</v>
      </c>
      <c r="Z15" s="4">
        <f t="shared" si="6"/>
        <v>75654.905066350446</v>
      </c>
      <c r="AA15" s="4">
        <f>Z15*1000000/'a1'!AJ16</f>
        <v>10924.69410909812</v>
      </c>
      <c r="AB15" s="4">
        <f>'a10'!H12+'a11'!AK27+'a12'!L13</f>
        <v>56562.378151710873</v>
      </c>
      <c r="AC15" s="11">
        <f>'a30-2'!H12</f>
        <v>73.400000000000006</v>
      </c>
      <c r="AD15" s="4">
        <f t="shared" si="7"/>
        <v>77060.460697153772</v>
      </c>
      <c r="AE15" s="4">
        <f>AD15*1000000/'a1'!AP16</f>
        <v>7627.2527353330197</v>
      </c>
      <c r="AF15" s="4">
        <f>'a10'!I12+'a11'!AP27+'a12'!M13</f>
        <v>7987.3503311804325</v>
      </c>
      <c r="AG15" s="11">
        <f>'a30-2'!I12</f>
        <v>68.8</v>
      </c>
      <c r="AH15" s="4">
        <f t="shared" si="8"/>
        <v>11609.520830204117</v>
      </c>
      <c r="AI15" s="4">
        <f>AH15*1000000/'a1'!AV16</f>
        <v>10517.851941492705</v>
      </c>
      <c r="AJ15" s="4">
        <f>'a10'!J12+'a11'!AU27+'a12'!N13</f>
        <v>19114.018554349321</v>
      </c>
      <c r="AK15" s="11">
        <f>'a30-2'!J12</f>
        <v>58.1</v>
      </c>
      <c r="AL15" s="4">
        <f t="shared" si="9"/>
        <v>32898.482881840479</v>
      </c>
      <c r="AM15" s="4">
        <f>AL15*1000000/'a1'!BB16</f>
        <v>32271.163730091233</v>
      </c>
      <c r="AN15" s="4">
        <f>'a10'!K12+'a11'!BA27+'a12'!O13</f>
        <v>48905.163326920447</v>
      </c>
      <c r="AO15" s="11">
        <f>'a30-2'!K12</f>
        <v>50.7</v>
      </c>
      <c r="AP15" s="4">
        <f t="shared" si="10"/>
        <v>96459.888218777996</v>
      </c>
      <c r="AQ15" s="4">
        <f>AP15*1000000/'a1'!BH16</f>
        <v>38609.823869503765</v>
      </c>
      <c r="AR15" s="4">
        <f>'a10'!L12+'a11'!BF27+'a12'!P13</f>
        <v>77670.666570015121</v>
      </c>
      <c r="AS15" s="11">
        <f>'a30-2'!L12</f>
        <v>65.3</v>
      </c>
      <c r="AT15" s="4">
        <f t="shared" si="11"/>
        <v>118944.35921901245</v>
      </c>
      <c r="AU15" s="4">
        <f>AT15*1000000/'a1'!BN16</f>
        <v>37208.192515468938</v>
      </c>
    </row>
    <row r="16" spans="1:47" ht="18" customHeight="1">
      <c r="A16" s="1">
        <v>1990</v>
      </c>
      <c r="B16" s="4">
        <f>'a10'!B13</f>
        <v>91231.9</v>
      </c>
      <c r="C16" s="23">
        <f>'a11'!G28+'a12'!F14</f>
        <v>136002.4</v>
      </c>
      <c r="D16" s="4">
        <f t="shared" si="0"/>
        <v>227234.3</v>
      </c>
      <c r="E16" s="11">
        <f>'a30-2'!B13</f>
        <v>69.3</v>
      </c>
      <c r="F16" s="4">
        <f t="shared" si="1"/>
        <v>327899.42279942281</v>
      </c>
      <c r="G16" s="4">
        <f>F16*1000000/'a1'!F17</f>
        <v>11841.312653868641</v>
      </c>
      <c r="H16" s="4">
        <f>'a10'!C13+'a11'!L28+'a12'!G14</f>
        <v>3821.2826576886082</v>
      </c>
      <c r="I16" s="11">
        <f>'a30-2'!C13</f>
        <v>58.1</v>
      </c>
      <c r="J16" s="4">
        <f t="shared" si="2"/>
        <v>6577.0785846619756</v>
      </c>
      <c r="K16" s="4">
        <f>J16*1000000/'a1'!L17</f>
        <v>11391.48443395196</v>
      </c>
      <c r="L16" s="4">
        <f>'a10'!D13+'a11'!Q28+'a12'!H14</f>
        <v>10.252045256744996</v>
      </c>
      <c r="M16" s="11">
        <f>'a30-2'!D13</f>
        <v>73.8</v>
      </c>
      <c r="N16" s="4">
        <f t="shared" si="3"/>
        <v>13.891660239491866</v>
      </c>
      <c r="O16" s="4">
        <f>N16*1000000/'a1'!R17</f>
        <v>106.52786907987382</v>
      </c>
      <c r="P16" s="4">
        <f>'a10'!E13+'a11'!V28+'a12'!I14</f>
        <v>6676.9788282717236</v>
      </c>
      <c r="Q16" s="11">
        <f>'a30-2'!E13</f>
        <v>69.8</v>
      </c>
      <c r="R16" s="4">
        <f t="shared" si="4"/>
        <v>9565.8722468076285</v>
      </c>
      <c r="S16" s="4">
        <f>R16*1000000/'a1'!X17</f>
        <v>10506.740337269803</v>
      </c>
      <c r="T16" s="4">
        <f>'a10'!F13+'a11'!AA28+'a12'!J14</f>
        <v>12604.523814758828</v>
      </c>
      <c r="U16" s="11">
        <f>'a30-2'!F13</f>
        <v>70.900000000000006</v>
      </c>
      <c r="V16" s="4">
        <f t="shared" si="5"/>
        <v>17777.88972462458</v>
      </c>
      <c r="W16" s="4">
        <f>V16*1000000/'a1'!AD17</f>
        <v>24019.111815110031</v>
      </c>
      <c r="X16" s="4">
        <f>'a10'!G13+'a11'!AF28+'a12'!K14</f>
        <v>48571.679423755209</v>
      </c>
      <c r="Y16" s="11">
        <f>'a30-2'!G13</f>
        <v>73.7</v>
      </c>
      <c r="Z16" s="4">
        <f t="shared" si="6"/>
        <v>65904.585378229589</v>
      </c>
      <c r="AA16" s="4">
        <f>Z16*1000000/'a1'!AJ17</f>
        <v>9418.996319019303</v>
      </c>
      <c r="AB16" s="4">
        <f>'a10'!H13+'a11'!AK28+'a12'!L14</f>
        <v>48761.864179377946</v>
      </c>
      <c r="AC16" s="11">
        <f>'a30-2'!H13</f>
        <v>75.8</v>
      </c>
      <c r="AD16" s="4">
        <f t="shared" si="7"/>
        <v>64329.636120551382</v>
      </c>
      <c r="AE16" s="4">
        <f>AD16*1000000/'a1'!AP17</f>
        <v>6248.1241069737134</v>
      </c>
      <c r="AF16" s="4">
        <f>'a10'!I13+'a11'!AP28+'a12'!M14</f>
        <v>5890.9606935092306</v>
      </c>
      <c r="AG16" s="11">
        <f>'a30-2'!I13</f>
        <v>69.5</v>
      </c>
      <c r="AH16" s="4">
        <f t="shared" si="8"/>
        <v>8476.2024367039285</v>
      </c>
      <c r="AI16" s="4">
        <f>AH16*1000000/'a1'!AV17</f>
        <v>7667.8500197697786</v>
      </c>
      <c r="AJ16" s="4">
        <f>'a10'!J13+'a11'!AU28+'a12'!N14</f>
        <v>17955.096889743942</v>
      </c>
      <c r="AK16" s="11">
        <f>'a30-2'!J13</f>
        <v>58</v>
      </c>
      <c r="AL16" s="4">
        <f t="shared" si="9"/>
        <v>30957.063603006794</v>
      </c>
      <c r="AM16" s="4">
        <f>AL16*1000000/'a1'!BB17</f>
        <v>30719.692538759798</v>
      </c>
      <c r="AN16" s="4">
        <f>'a10'!K13+'a11'!BA28+'a12'!O14</f>
        <v>68331.864477119685</v>
      </c>
      <c r="AO16" s="11">
        <f>'a30-2'!K13</f>
        <v>54.1</v>
      </c>
      <c r="AP16" s="4">
        <f t="shared" si="10"/>
        <v>126306.58868229148</v>
      </c>
      <c r="AQ16" s="4">
        <f>AP16*1000000/'a1'!BH17</f>
        <v>49574.999443553184</v>
      </c>
      <c r="AR16" s="4">
        <f>'a10'!L13+'a11'!BF28+'a12'!P14</f>
        <v>78110.176524208699</v>
      </c>
      <c r="AS16" s="11">
        <f>'a30-2'!L13</f>
        <v>67.5</v>
      </c>
      <c r="AT16" s="4">
        <f t="shared" si="11"/>
        <v>115718.78003586474</v>
      </c>
      <c r="AU16" s="4">
        <f>AT16*1000000/'a1'!BN17</f>
        <v>35150.327566678257</v>
      </c>
    </row>
    <row r="17" spans="1:47" ht="18" customHeight="1">
      <c r="A17" s="1">
        <v>1991</v>
      </c>
      <c r="B17" s="4">
        <f>'a10'!B14</f>
        <v>32863.199999999997</v>
      </c>
      <c r="C17" s="23">
        <f>'a11'!G29+'a12'!F15</f>
        <v>104460.5</v>
      </c>
      <c r="D17" s="4">
        <f t="shared" si="0"/>
        <v>137323.70000000001</v>
      </c>
      <c r="E17" s="11">
        <f>'a30-2'!B14</f>
        <v>71.5</v>
      </c>
      <c r="F17" s="4">
        <f t="shared" si="1"/>
        <v>192061.11888111889</v>
      </c>
      <c r="G17" s="4">
        <f>F17*1000000/'a1'!F18</f>
        <v>6850.1709102021123</v>
      </c>
      <c r="H17" s="4">
        <f>'a10'!C14+'a11'!L29+'a12'!G15</f>
        <v>3109.0777518208051</v>
      </c>
      <c r="I17" s="11">
        <f>'a30-2'!C14</f>
        <v>60.3</v>
      </c>
      <c r="J17" s="4">
        <f t="shared" si="2"/>
        <v>5156.0161721738059</v>
      </c>
      <c r="K17" s="4">
        <f>J17*1000000/'a1'!L18</f>
        <v>8895.142832797037</v>
      </c>
      <c r="L17" s="4">
        <f>'a10'!D14+'a11'!Q29+'a12'!H15</f>
        <v>8.0224891209747611</v>
      </c>
      <c r="M17" s="11">
        <f>'a30-2'!D14</f>
        <v>76.599999999999994</v>
      </c>
      <c r="N17" s="4">
        <f t="shared" si="3"/>
        <v>10.473223395528409</v>
      </c>
      <c r="O17" s="4">
        <f>N17*1000000/'a1'!R18</f>
        <v>80.33522843259064</v>
      </c>
      <c r="P17" s="4">
        <f>'a10'!E14+'a11'!V29+'a12'!I15</f>
        <v>6058.9871338921721</v>
      </c>
      <c r="Q17" s="11">
        <f>'a30-2'!E14</f>
        <v>73.3</v>
      </c>
      <c r="R17" s="4">
        <f t="shared" si="4"/>
        <v>8266.0124609715858</v>
      </c>
      <c r="S17" s="4">
        <f>R17*1000000/'a1'!X18</f>
        <v>9034.1994766725275</v>
      </c>
      <c r="T17" s="4">
        <f>'a10'!F14+'a11'!AA29+'a12'!J15</f>
        <v>11480.274022261921</v>
      </c>
      <c r="U17" s="11">
        <f>'a30-2'!F14</f>
        <v>71.900000000000006</v>
      </c>
      <c r="V17" s="4">
        <f t="shared" si="5"/>
        <v>15967.001421782921</v>
      </c>
      <c r="W17" s="4">
        <f>V17*1000000/'a1'!AD18</f>
        <v>21415.917579215446</v>
      </c>
      <c r="X17" s="4">
        <f>'a10'!G14+'a11'!AF29+'a12'!K15</f>
        <v>41733.438832852364</v>
      </c>
      <c r="Y17" s="11">
        <f>'a30-2'!G14</f>
        <v>76.5</v>
      </c>
      <c r="Z17" s="4">
        <f t="shared" si="6"/>
        <v>54553.514814186099</v>
      </c>
      <c r="AA17" s="4">
        <f>Z17*1000000/'a1'!AJ18</f>
        <v>7719.0403387875949</v>
      </c>
      <c r="AB17" s="4">
        <f>'a10'!H14+'a11'!AK29+'a12'!L15</f>
        <v>40455.03933947139</v>
      </c>
      <c r="AC17" s="11">
        <f>'a30-2'!H14</f>
        <v>78.7</v>
      </c>
      <c r="AD17" s="4">
        <f t="shared" si="7"/>
        <v>51404.116060319429</v>
      </c>
      <c r="AE17" s="4">
        <f>AD17*1000000/'a1'!AP18</f>
        <v>4927.8649079674533</v>
      </c>
      <c r="AF17" s="4">
        <f>'a10'!I14+'a11'!AP29+'a12'!M15</f>
        <v>4552.2739324813338</v>
      </c>
      <c r="AG17" s="11">
        <f>'a30-2'!I14</f>
        <v>71.400000000000006</v>
      </c>
      <c r="AH17" s="4">
        <f t="shared" si="8"/>
        <v>6375.733798993464</v>
      </c>
      <c r="AI17" s="4">
        <f>AH17*1000000/'a1'!AV18</f>
        <v>5745.9542314136079</v>
      </c>
      <c r="AJ17" s="4">
        <f>'a10'!J14+'a11'!AU29+'a12'!N15</f>
        <v>13341.937356969447</v>
      </c>
      <c r="AK17" s="11">
        <f>'a30-2'!J14</f>
        <v>57.9</v>
      </c>
      <c r="AL17" s="4">
        <f t="shared" si="9"/>
        <v>23043.069701156212</v>
      </c>
      <c r="AM17" s="4">
        <f>AL17*1000000/'a1'!BB18</f>
        <v>22980.722999658141</v>
      </c>
      <c r="AN17" s="4">
        <f>'a10'!K14+'a11'!BA29+'a12'!O15</f>
        <v>46353.585188951482</v>
      </c>
      <c r="AO17" s="11">
        <f>'a30-2'!K14</f>
        <v>53.7</v>
      </c>
      <c r="AP17" s="4">
        <f t="shared" si="10"/>
        <v>86319.525491529756</v>
      </c>
      <c r="AQ17" s="4">
        <f>AP17*1000000/'a1'!BH18</f>
        <v>33298.355013462824</v>
      </c>
      <c r="AR17" s="4">
        <f>'a10'!L14+'a11'!BF29+'a12'!P15</f>
        <v>72366.237252530802</v>
      </c>
      <c r="AS17" s="11">
        <f>'a30-2'!L14</f>
        <v>69.5</v>
      </c>
      <c r="AT17" s="4">
        <f t="shared" si="11"/>
        <v>104124.08237774216</v>
      </c>
      <c r="AU17" s="4">
        <f>AT17*1000000/'a1'!BN18</f>
        <v>30862.672236789742</v>
      </c>
    </row>
    <row r="18" spans="1:47" ht="18" customHeight="1">
      <c r="A18" s="1">
        <v>1992</v>
      </c>
      <c r="B18" s="4">
        <f>'a10'!B15</f>
        <v>44580.7</v>
      </c>
      <c r="C18" s="23">
        <f>'a11'!G30+'a12'!F16</f>
        <v>89211.6</v>
      </c>
      <c r="D18" s="4">
        <f t="shared" si="0"/>
        <v>133792.29999999999</v>
      </c>
      <c r="E18" s="11">
        <f>'a30-2'!B15</f>
        <v>72.599999999999994</v>
      </c>
      <c r="F18" s="4">
        <f t="shared" si="1"/>
        <v>184286.91460055098</v>
      </c>
      <c r="G18" s="4">
        <f>F18*1000000/'a1'!F19</f>
        <v>6495.54826321982</v>
      </c>
      <c r="H18" s="4">
        <f>'a10'!C15+'a11'!L30+'a12'!G16</f>
        <v>2706.598570839632</v>
      </c>
      <c r="I18" s="11">
        <f>'a30-2'!C15</f>
        <v>61.3</v>
      </c>
      <c r="J18" s="4">
        <f t="shared" si="2"/>
        <v>4415.3320894610633</v>
      </c>
      <c r="K18" s="4">
        <f>J18*1000000/'a1'!L19</f>
        <v>7611.2111507683267</v>
      </c>
      <c r="L18" s="4">
        <f>'a10'!D15+'a11'!Q30+'a12'!H16</f>
        <v>7.4582245430809397</v>
      </c>
      <c r="M18" s="11">
        <f>'a30-2'!D15</f>
        <v>76.099999999999994</v>
      </c>
      <c r="N18" s="4">
        <f t="shared" si="3"/>
        <v>9.8005578752706182</v>
      </c>
      <c r="O18" s="4">
        <f>N18*1000000/'a1'!R19</f>
        <v>74.912348943800737</v>
      </c>
      <c r="P18" s="4">
        <f>'a10'!E15+'a11'!V30+'a12'!I16</f>
        <v>4467.6257248866286</v>
      </c>
      <c r="Q18" s="11">
        <f>'a30-2'!E15</f>
        <v>74.400000000000006</v>
      </c>
      <c r="R18" s="4">
        <f t="shared" si="4"/>
        <v>6004.8732861379412</v>
      </c>
      <c r="S18" s="4">
        <f>R18*1000000/'a1'!X19</f>
        <v>6530.9334441290957</v>
      </c>
      <c r="T18" s="4">
        <f>'a10'!F15+'a11'!AA30+'a12'!J16</f>
        <v>9181.2796963034216</v>
      </c>
      <c r="U18" s="11">
        <f>'a30-2'!F15</f>
        <v>73.5</v>
      </c>
      <c r="V18" s="4">
        <f t="shared" si="5"/>
        <v>12491.537001773362</v>
      </c>
      <c r="W18" s="4">
        <f>V18*1000000/'a1'!AD19</f>
        <v>16697.214757737533</v>
      </c>
      <c r="X18" s="4">
        <f>'a10'!G15+'a11'!AF30+'a12'!K16</f>
        <v>34546.728679400854</v>
      </c>
      <c r="Y18" s="11">
        <f>'a30-2'!G15</f>
        <v>77.8</v>
      </c>
      <c r="Z18" s="4">
        <f t="shared" si="6"/>
        <v>44404.535577636059</v>
      </c>
      <c r="AA18" s="4">
        <f>Z18*1000000/'a1'!AJ19</f>
        <v>6245.3548697731876</v>
      </c>
      <c r="AB18" s="4">
        <f>'a10'!H15+'a11'!AK30+'a12'!L16</f>
        <v>35846.603043836745</v>
      </c>
      <c r="AC18" s="11">
        <f>'a30-2'!H15</f>
        <v>79.099999999999994</v>
      </c>
      <c r="AD18" s="4">
        <f t="shared" si="7"/>
        <v>45318.082229882115</v>
      </c>
      <c r="AE18" s="4">
        <f>AD18*1000000/'a1'!AP19</f>
        <v>4286.5307880316468</v>
      </c>
      <c r="AF18" s="4">
        <f>'a10'!I15+'a11'!AP30+'a12'!M16</f>
        <v>4101.0165177957952</v>
      </c>
      <c r="AG18" s="11">
        <f>'a30-2'!I15</f>
        <v>72.2</v>
      </c>
      <c r="AH18" s="4">
        <f t="shared" si="8"/>
        <v>5680.0782794955612</v>
      </c>
      <c r="AI18" s="4">
        <f>AH18*1000000/'a1'!AV19</f>
        <v>5104.8210951088413</v>
      </c>
      <c r="AJ18" s="4">
        <f>'a10'!J15+'a11'!AU30+'a12'!N16</f>
        <v>12793.119183729559</v>
      </c>
      <c r="AK18" s="11">
        <f>'a30-2'!J15</f>
        <v>60.4</v>
      </c>
      <c r="AL18" s="4">
        <f t="shared" si="9"/>
        <v>21180.660900214501</v>
      </c>
      <c r="AM18" s="4">
        <f>AL18*1000000/'a1'!BB19</f>
        <v>21096.380858684057</v>
      </c>
      <c r="AN18" s="4">
        <f>'a10'!K15+'a11'!BA30+'a12'!O16</f>
        <v>40220.554521093858</v>
      </c>
      <c r="AO18" s="11">
        <f>'a30-2'!K15</f>
        <v>54.5</v>
      </c>
      <c r="AP18" s="4">
        <f t="shared" si="10"/>
        <v>73799.18260751167</v>
      </c>
      <c r="AQ18" s="4">
        <f>AP18*1000000/'a1'!BH19</f>
        <v>28032.04600022778</v>
      </c>
      <c r="AR18" s="4">
        <f>'a10'!L15+'a11'!BF30+'a12'!P16</f>
        <v>61859.068139343137</v>
      </c>
      <c r="AS18" s="11">
        <f>'a30-2'!L15</f>
        <v>72.099999999999994</v>
      </c>
      <c r="AT18" s="4">
        <f t="shared" si="11"/>
        <v>85796.21101157162</v>
      </c>
      <c r="AU18" s="4">
        <f>AT18*1000000/'a1'!BN19</f>
        <v>24733.672031892169</v>
      </c>
    </row>
    <row r="19" spans="1:47" ht="18" customHeight="1">
      <c r="A19" s="1">
        <v>1993</v>
      </c>
      <c r="B19" s="4">
        <f>'a10'!B16</f>
        <v>107000.6</v>
      </c>
      <c r="C19" s="23">
        <f>'a11'!G31+'a12'!F17</f>
        <v>102861</v>
      </c>
      <c r="D19" s="4">
        <f t="shared" si="0"/>
        <v>209861.6</v>
      </c>
      <c r="E19" s="11">
        <f>'a30-2'!B16</f>
        <v>73.5</v>
      </c>
      <c r="F19" s="4">
        <f t="shared" si="1"/>
        <v>285525.98639455781</v>
      </c>
      <c r="G19" s="4">
        <f>F19*1000000/'a1'!F20</f>
        <v>9953.924891784287</v>
      </c>
      <c r="H19" s="4">
        <f>'a10'!C16+'a11'!L31+'a12'!G17</f>
        <v>1843.2489212587604</v>
      </c>
      <c r="I19" s="11">
        <f>'a30-2'!C16</f>
        <v>61.7</v>
      </c>
      <c r="J19" s="4">
        <f t="shared" si="2"/>
        <v>2987.4374736770833</v>
      </c>
      <c r="K19" s="4">
        <f>J19*1000000/'a1'!L20</f>
        <v>5150.9585271089773</v>
      </c>
      <c r="L19" s="4">
        <f>'a10'!D16+'a11'!Q31+'a12'!H17</f>
        <v>5.6812880765883369</v>
      </c>
      <c r="M19" s="11">
        <f>'a30-2'!D16</f>
        <v>80.900000000000006</v>
      </c>
      <c r="N19" s="4">
        <f t="shared" si="3"/>
        <v>7.0226057807025182</v>
      </c>
      <c r="O19" s="4">
        <f>N19*1000000/'a1'!R20</f>
        <v>53.13031602096067</v>
      </c>
      <c r="P19" s="4">
        <f>'a10'!E16+'a11'!V31+'a12'!I17</f>
        <v>3331.8860840089778</v>
      </c>
      <c r="Q19" s="11">
        <f>'a30-2'!E16</f>
        <v>74.599999999999994</v>
      </c>
      <c r="R19" s="4">
        <f t="shared" si="4"/>
        <v>4466.3352332560034</v>
      </c>
      <c r="S19" s="4">
        <f>R19*1000000/'a1'!X20</f>
        <v>4834.0885172021572</v>
      </c>
      <c r="T19" s="4">
        <f>'a10'!F16+'a11'!AA31+'a12'!J17</f>
        <v>6549.7603957674874</v>
      </c>
      <c r="U19" s="11">
        <f>'a30-2'!F16</f>
        <v>74.8</v>
      </c>
      <c r="V19" s="4">
        <f t="shared" si="5"/>
        <v>8756.3641654645544</v>
      </c>
      <c r="W19" s="4">
        <f>V19*1000000/'a1'!AD20</f>
        <v>11693.675001822292</v>
      </c>
      <c r="X19" s="4">
        <f>'a10'!G16+'a11'!AF31+'a12'!K17</f>
        <v>27378.697769227245</v>
      </c>
      <c r="Y19" s="11">
        <f>'a30-2'!G16</f>
        <v>78.099999999999994</v>
      </c>
      <c r="Z19" s="4">
        <f t="shared" si="6"/>
        <v>35055.951048946539</v>
      </c>
      <c r="AA19" s="4">
        <f>Z19*1000000/'a1'!AJ20</f>
        <v>4898.4517300681237</v>
      </c>
      <c r="AB19" s="4">
        <f>'a10'!H16+'a11'!AK31+'a12'!L17</f>
        <v>27376.958627639593</v>
      </c>
      <c r="AC19" s="11">
        <f>'a30-2'!H16</f>
        <v>80.400000000000006</v>
      </c>
      <c r="AD19" s="4">
        <f t="shared" si="7"/>
        <v>34050.943566715912</v>
      </c>
      <c r="AE19" s="4">
        <f>AD19*1000000/'a1'!AP20</f>
        <v>3185.296775064402</v>
      </c>
      <c r="AF19" s="4">
        <f>'a10'!I16+'a11'!AP31+'a12'!M17</f>
        <v>3106.8217626311211</v>
      </c>
      <c r="AG19" s="11">
        <f>'a30-2'!I16</f>
        <v>72.3</v>
      </c>
      <c r="AH19" s="4">
        <f t="shared" si="8"/>
        <v>4297.1255361426292</v>
      </c>
      <c r="AI19" s="4">
        <f>AH19*1000000/'a1'!AV20</f>
        <v>3844.8964996471332</v>
      </c>
      <c r="AJ19" s="4">
        <f>'a10'!J16+'a11'!AU31+'a12'!N17</f>
        <v>11618.238197975355</v>
      </c>
      <c r="AK19" s="11">
        <f>'a30-2'!J16</f>
        <v>60.4</v>
      </c>
      <c r="AL19" s="4">
        <f t="shared" si="9"/>
        <v>19235.493705257213</v>
      </c>
      <c r="AM19" s="4">
        <f>AL19*1000000/'a1'!BB20</f>
        <v>19103.678324815985</v>
      </c>
      <c r="AN19" s="4">
        <f>'a10'!K16+'a11'!BA31+'a12'!O17</f>
        <v>59492.914470248717</v>
      </c>
      <c r="AO19" s="11">
        <f>'a30-2'!K16</f>
        <v>54.7</v>
      </c>
      <c r="AP19" s="4">
        <f t="shared" si="10"/>
        <v>108762.18367504334</v>
      </c>
      <c r="AQ19" s="4">
        <f>AP19*1000000/'a1'!BH20</f>
        <v>40776.256845910888</v>
      </c>
      <c r="AR19" s="4">
        <f>'a10'!L16+'a11'!BF31+'a12'!P17</f>
        <v>57560.358563510599</v>
      </c>
      <c r="AS19" s="11">
        <f>'a30-2'!L16</f>
        <v>74</v>
      </c>
      <c r="AT19" s="4">
        <f t="shared" si="11"/>
        <v>77784.268329068378</v>
      </c>
      <c r="AU19" s="4">
        <f>AT19*1000000/'a1'!BN20</f>
        <v>21801.916806642457</v>
      </c>
    </row>
    <row r="20" spans="1:47" ht="18" customHeight="1">
      <c r="A20" s="1">
        <v>1994</v>
      </c>
      <c r="B20" s="4">
        <f>'a10'!B17</f>
        <v>202170.8</v>
      </c>
      <c r="C20" s="23">
        <f>'a11'!G32+'a12'!F18</f>
        <v>102294.9</v>
      </c>
      <c r="D20" s="4">
        <f t="shared" si="0"/>
        <v>304465.69999999995</v>
      </c>
      <c r="E20" s="11">
        <f>'a30-2'!B17</f>
        <v>74.599999999999994</v>
      </c>
      <c r="F20" s="4">
        <f t="shared" si="1"/>
        <v>408130.96514745307</v>
      </c>
      <c r="G20" s="4">
        <f>F20*1000000/'a1'!F21</f>
        <v>14073.159815258467</v>
      </c>
      <c r="H20" s="4">
        <f>'a10'!C17+'a11'!L32+'a12'!G18</f>
        <v>2774.8458430671976</v>
      </c>
      <c r="I20" s="11">
        <f>'a30-2'!C17</f>
        <v>62.6</v>
      </c>
      <c r="J20" s="4">
        <f t="shared" si="2"/>
        <v>4432.6610911616581</v>
      </c>
      <c r="K20" s="4">
        <f>J20*1000000/'a1'!L21</f>
        <v>7716.1417580181569</v>
      </c>
      <c r="L20" s="4">
        <f>'a10'!D17+'a11'!Q32+'a12'!H18</f>
        <v>8.0748999129677959</v>
      </c>
      <c r="M20" s="11">
        <f>'a30-2'!D17</f>
        <v>78.5</v>
      </c>
      <c r="N20" s="4">
        <f t="shared" si="3"/>
        <v>10.286496704417575</v>
      </c>
      <c r="O20" s="4">
        <f>N20*1000000/'a1'!R21</f>
        <v>77.088788749878788</v>
      </c>
      <c r="P20" s="4">
        <f>'a10'!E17+'a11'!V32+'a12'!I18</f>
        <v>2963.188158123769</v>
      </c>
      <c r="Q20" s="11">
        <f>'a30-2'!E17</f>
        <v>76.099999999999994</v>
      </c>
      <c r="R20" s="4">
        <f t="shared" si="4"/>
        <v>3893.8083549589605</v>
      </c>
      <c r="S20" s="4">
        <f>R20*1000000/'a1'!X21</f>
        <v>4201.0251210351389</v>
      </c>
      <c r="T20" s="4">
        <f>'a10'!F17+'a11'!AA32+'a12'!J18</f>
        <v>7160.8097416517794</v>
      </c>
      <c r="U20" s="11">
        <f>'a30-2'!F17</f>
        <v>76.599999999999994</v>
      </c>
      <c r="V20" s="4">
        <f t="shared" si="5"/>
        <v>9348.3155896237331</v>
      </c>
      <c r="W20" s="4">
        <f>V20*1000000/'a1'!AD21</f>
        <v>12461.346987241459</v>
      </c>
      <c r="X20" s="4">
        <f>'a10'!G17+'a11'!AF32+'a12'!K18</f>
        <v>32256.00210434703</v>
      </c>
      <c r="Y20" s="11">
        <f>'a30-2'!G17</f>
        <v>78.900000000000006</v>
      </c>
      <c r="Z20" s="4">
        <f t="shared" si="6"/>
        <v>40882.131944673041</v>
      </c>
      <c r="AA20" s="4">
        <f>Z20*1000000/'a1'!AJ21</f>
        <v>5684.0713659500225</v>
      </c>
      <c r="AB20" s="4">
        <f>'a10'!H17+'a11'!AK32+'a12'!L18</f>
        <v>31430.83108103156</v>
      </c>
      <c r="AC20" s="11">
        <f>'a30-2'!H17</f>
        <v>80.7</v>
      </c>
      <c r="AD20" s="4">
        <f t="shared" si="7"/>
        <v>38947.746073149392</v>
      </c>
      <c r="AE20" s="4">
        <f>AD20*1000000/'a1'!AP21</f>
        <v>3599.8909778229622</v>
      </c>
      <c r="AF20" s="4">
        <f>'a10'!I17+'a11'!AP32+'a12'!M18</f>
        <v>4249.3014419861665</v>
      </c>
      <c r="AG20" s="11">
        <f>'a30-2'!I17</f>
        <v>73.7</v>
      </c>
      <c r="AH20" s="4">
        <f t="shared" si="8"/>
        <v>5765.6735983530079</v>
      </c>
      <c r="AI20" s="4">
        <f>AH20*1000000/'a1'!AV21</f>
        <v>5133.1193062444991</v>
      </c>
      <c r="AJ20" s="4">
        <f>'a10'!J17+'a11'!AU32+'a12'!N18</f>
        <v>15622.965157803123</v>
      </c>
      <c r="AK20" s="11">
        <f>'a30-2'!J17</f>
        <v>62.1</v>
      </c>
      <c r="AL20" s="4">
        <f t="shared" si="9"/>
        <v>25157.753877299714</v>
      </c>
      <c r="AM20" s="4">
        <f>AL20*1000000/'a1'!BB21</f>
        <v>24919.15298744493</v>
      </c>
      <c r="AN20" s="4">
        <f>'a10'!K17+'a11'!BA32+'a12'!O18</f>
        <v>51950.36805414319</v>
      </c>
      <c r="AO20" s="11">
        <f>'a30-2'!K17</f>
        <v>56.2</v>
      </c>
      <c r="AP20" s="4">
        <f t="shared" si="10"/>
        <v>92438.377320539468</v>
      </c>
      <c r="AQ20" s="4">
        <f>AP20*1000000/'a1'!BH21</f>
        <v>34228.753591060478</v>
      </c>
      <c r="AR20" s="4">
        <f>'a10'!L17+'a11'!BF32+'a12'!P18</f>
        <v>63493.390196967623</v>
      </c>
      <c r="AS20" s="11">
        <f>'a30-2'!L17</f>
        <v>76.8</v>
      </c>
      <c r="AT20" s="4">
        <f t="shared" si="11"/>
        <v>82673.685152301594</v>
      </c>
      <c r="AU20" s="4">
        <f>AT20*1000000/'a1'!BN21</f>
        <v>22489.662249084035</v>
      </c>
    </row>
    <row r="21" spans="1:47" ht="18" customHeight="1">
      <c r="A21" s="1">
        <v>1995</v>
      </c>
      <c r="B21" s="4">
        <f>'a10'!B18</f>
        <v>352156.1</v>
      </c>
      <c r="C21" s="23">
        <f>'a11'!G33+'a12'!F19</f>
        <v>130821.1</v>
      </c>
      <c r="D21" s="4">
        <f t="shared" si="0"/>
        <v>482977.19999999995</v>
      </c>
      <c r="E21" s="11">
        <f>'a30-2'!B18</f>
        <v>76.3</v>
      </c>
      <c r="F21" s="4">
        <f t="shared" si="1"/>
        <v>632997.64089121879</v>
      </c>
      <c r="G21" s="4">
        <f>F21*1000000/'a1'!F22</f>
        <v>21602.311192834542</v>
      </c>
      <c r="H21" s="4">
        <f>'a10'!C18+'a11'!L33+'a12'!G19</f>
        <v>5159.397787549814</v>
      </c>
      <c r="I21" s="11">
        <f>'a30-2'!C18</f>
        <v>63.3</v>
      </c>
      <c r="J21" s="4">
        <f t="shared" si="2"/>
        <v>8150.7074052919661</v>
      </c>
      <c r="K21" s="4">
        <f>J21*1000000/'a1'!L22</f>
        <v>14365.087241018135</v>
      </c>
      <c r="L21" s="4">
        <f>'a10'!D18+'a11'!Q33+'a12'!H19</f>
        <v>12.316866840731068</v>
      </c>
      <c r="M21" s="11">
        <f>'a30-2'!D18</f>
        <v>77.599999999999994</v>
      </c>
      <c r="N21" s="4">
        <f t="shared" si="3"/>
        <v>15.872251083416325</v>
      </c>
      <c r="O21" s="4">
        <f>N21*1000000/'a1'!R22</f>
        <v>118.08392726567961</v>
      </c>
      <c r="P21" s="4">
        <f>'a10'!E18+'a11'!V33+'a12'!I19</f>
        <v>4794.2798241033397</v>
      </c>
      <c r="Q21" s="11">
        <f>'a30-2'!E18</f>
        <v>77.3</v>
      </c>
      <c r="R21" s="4">
        <f t="shared" si="4"/>
        <v>6202.1731230314881</v>
      </c>
      <c r="S21" s="4">
        <f>R21*1000000/'a1'!X22</f>
        <v>6682.5120922202823</v>
      </c>
      <c r="T21" s="4">
        <f>'a10'!F18+'a11'!AA33+'a12'!J19</f>
        <v>12738.185779854335</v>
      </c>
      <c r="U21" s="11">
        <f>'a30-2'!F18</f>
        <v>79.900000000000006</v>
      </c>
      <c r="V21" s="4">
        <f t="shared" si="5"/>
        <v>15942.660550506051</v>
      </c>
      <c r="W21" s="4">
        <f>V21*1000000/'a1'!AD22</f>
        <v>21230.187311827995</v>
      </c>
      <c r="X21" s="4">
        <f>'a10'!G18+'a11'!AF33+'a12'!K19</f>
        <v>51742.392282534012</v>
      </c>
      <c r="Y21" s="11">
        <f>'a30-2'!G18</f>
        <v>80.5</v>
      </c>
      <c r="Z21" s="4">
        <f t="shared" si="6"/>
        <v>64276.263705011195</v>
      </c>
      <c r="AA21" s="4">
        <f>Z21*1000000/'a1'!AJ22</f>
        <v>8903.4927053759129</v>
      </c>
      <c r="AB21" s="4">
        <f>'a10'!H18+'a11'!AK33+'a12'!L19</f>
        <v>47403.641346708799</v>
      </c>
      <c r="AC21" s="11">
        <f>'a30-2'!H18</f>
        <v>82.4</v>
      </c>
      <c r="AD21" s="4">
        <f t="shared" si="7"/>
        <v>57528.690954743681</v>
      </c>
      <c r="AE21" s="4">
        <f>AD21*1000000/'a1'!AP22</f>
        <v>5253.7046359718724</v>
      </c>
      <c r="AF21" s="4">
        <f>'a10'!I18+'a11'!AP33+'a12'!M19</f>
        <v>6959.2251862031062</v>
      </c>
      <c r="AG21" s="11">
        <f>'a30-2'!I18</f>
        <v>76.5</v>
      </c>
      <c r="AH21" s="4">
        <f t="shared" si="8"/>
        <v>9097.0263871936022</v>
      </c>
      <c r="AI21" s="4">
        <f>AH21*1000000/'a1'!AV22</f>
        <v>8056.5260480836041</v>
      </c>
      <c r="AJ21" s="4">
        <f>'a10'!J18+'a11'!AU33+'a12'!N19</f>
        <v>21897.613544042873</v>
      </c>
      <c r="AK21" s="11">
        <f>'a30-2'!J18</f>
        <v>66.2</v>
      </c>
      <c r="AL21" s="4">
        <f t="shared" si="9"/>
        <v>33077.966078614612</v>
      </c>
      <c r="AM21" s="4">
        <f>AL21*1000000/'a1'!BB22</f>
        <v>32615.25347752891</v>
      </c>
      <c r="AN21" s="4">
        <f>'a10'!K18+'a11'!BA33+'a12'!O19</f>
        <v>58749.337575924139</v>
      </c>
      <c r="AO21" s="11">
        <f>'a30-2'!K18</f>
        <v>56.7</v>
      </c>
      <c r="AP21" s="4">
        <f t="shared" si="10"/>
        <v>103614.35198575685</v>
      </c>
      <c r="AQ21" s="4">
        <f>AP21*1000000/'a1'!BH22</f>
        <v>37891.253264562016</v>
      </c>
      <c r="AR21" s="4">
        <f>'a10'!L18+'a11'!BF33+'a12'!P19</f>
        <v>78932.463465713896</v>
      </c>
      <c r="AS21" s="11">
        <f>'a30-2'!L18</f>
        <v>78.900000000000006</v>
      </c>
      <c r="AT21" s="4">
        <f t="shared" si="11"/>
        <v>100041.14507695043</v>
      </c>
      <c r="AU21" s="4">
        <f>AT21*1000000/'a1'!BN22</f>
        <v>26484.198104233459</v>
      </c>
    </row>
    <row r="22" spans="1:47" ht="18" customHeight="1">
      <c r="A22" s="1">
        <v>1996</v>
      </c>
      <c r="B22" s="4">
        <f>'a10'!B19</f>
        <v>265150.09999999998</v>
      </c>
      <c r="C22" s="23">
        <f>'a11'!G34+'a12'!F20</f>
        <v>169005.1</v>
      </c>
      <c r="D22" s="4">
        <f t="shared" si="0"/>
        <v>434155.19999999995</v>
      </c>
      <c r="E22" s="11">
        <f>'a30-2'!B19</f>
        <v>77.599999999999994</v>
      </c>
      <c r="F22" s="4">
        <f t="shared" si="1"/>
        <v>559478.35051546386</v>
      </c>
      <c r="G22" s="4">
        <f>F22*1000000/'a1'!F23</f>
        <v>18894.773098781774</v>
      </c>
      <c r="H22" s="4">
        <f>'a10'!C19+'a11'!L34+'a12'!G20</f>
        <v>5812.3190737941459</v>
      </c>
      <c r="I22" s="11">
        <f>'a30-2'!C19</f>
        <v>64.900000000000006</v>
      </c>
      <c r="J22" s="4">
        <f t="shared" si="2"/>
        <v>8955.8075096982211</v>
      </c>
      <c r="K22" s="4">
        <f>J22*1000000/'a1'!L23</f>
        <v>16001.142597790633</v>
      </c>
      <c r="L22" s="4">
        <f>'a10'!D19+'a11'!Q34+'a12'!H20</f>
        <v>10.607798085291558</v>
      </c>
      <c r="M22" s="11">
        <f>'a30-2'!D19</f>
        <v>79.3</v>
      </c>
      <c r="N22" s="4">
        <f t="shared" si="3"/>
        <v>13.376794559005747</v>
      </c>
      <c r="O22" s="4">
        <f>N22*1000000/'a1'!R23</f>
        <v>98.549360594427071</v>
      </c>
      <c r="P22" s="4">
        <f>'a10'!E19+'a11'!V34+'a12'!I20</f>
        <v>5411.0700050387068</v>
      </c>
      <c r="Q22" s="11">
        <f>'a30-2'!E19</f>
        <v>78.2</v>
      </c>
      <c r="R22" s="4">
        <f t="shared" si="4"/>
        <v>6919.5268606633081</v>
      </c>
      <c r="S22" s="4">
        <f>R22*1000000/'a1'!X23</f>
        <v>7429.7500884901956</v>
      </c>
      <c r="T22" s="4">
        <f>'a10'!F19+'a11'!AA34+'a12'!J20</f>
        <v>15592.589053181257</v>
      </c>
      <c r="U22" s="11">
        <f>'a30-2'!F19</f>
        <v>80.400000000000006</v>
      </c>
      <c r="V22" s="4">
        <f t="shared" si="5"/>
        <v>19393.767479081162</v>
      </c>
      <c r="W22" s="4">
        <f>V22*1000000/'a1'!AD23</f>
        <v>25780.396719096334</v>
      </c>
      <c r="X22" s="4">
        <f>'a10'!G19+'a11'!AF34+'a12'!K20</f>
        <v>63826.843137739917</v>
      </c>
      <c r="Y22" s="11">
        <f>'a30-2'!G19</f>
        <v>80.900000000000006</v>
      </c>
      <c r="Z22" s="4">
        <f t="shared" si="6"/>
        <v>78895.974212286674</v>
      </c>
      <c r="AA22" s="4">
        <f>Z22*1000000/'a1'!AJ23</f>
        <v>10886.862916954204</v>
      </c>
      <c r="AB22" s="4">
        <f>'a10'!H19+'a11'!AK34+'a12'!L20</f>
        <v>53397.166940589072</v>
      </c>
      <c r="AC22" s="11">
        <f>'a30-2'!H19</f>
        <v>83.6</v>
      </c>
      <c r="AD22" s="4">
        <f t="shared" si="7"/>
        <v>63872.209259077841</v>
      </c>
      <c r="AE22" s="4">
        <f>AD22*1000000/'a1'!AP23</f>
        <v>5763.1298639966299</v>
      </c>
      <c r="AF22" s="4">
        <f>'a10'!I19+'a11'!AP34+'a12'!M20</f>
        <v>6769.0569868535567</v>
      </c>
      <c r="AG22" s="11">
        <f>'a30-2'!I19</f>
        <v>78.400000000000006</v>
      </c>
      <c r="AH22" s="4">
        <f t="shared" si="8"/>
        <v>8634.0012587417805</v>
      </c>
      <c r="AI22" s="4">
        <f>AH22*1000000/'a1'!AV23</f>
        <v>7612.4419930433378</v>
      </c>
      <c r="AJ22" s="4">
        <f>'a10'!J19+'a11'!AU34+'a12'!N20</f>
        <v>23963.262945352941</v>
      </c>
      <c r="AK22" s="11">
        <f>'a30-2'!J19</f>
        <v>70.400000000000006</v>
      </c>
      <c r="AL22" s="4">
        <f t="shared" si="9"/>
        <v>34038.725774649058</v>
      </c>
      <c r="AM22" s="4">
        <f>AL22*1000000/'a1'!BB23</f>
        <v>33405.851910210127</v>
      </c>
      <c r="AN22" s="4">
        <f>'a10'!K19+'a11'!BA34+'a12'!O20</f>
        <v>99561.283506939682</v>
      </c>
      <c r="AO22" s="11">
        <f>'a30-2'!K19</f>
        <v>59.4</v>
      </c>
      <c r="AP22" s="4">
        <f t="shared" si="10"/>
        <v>167611.58839552136</v>
      </c>
      <c r="AQ22" s="4">
        <f>AP22*1000000/'a1'!BH23</f>
        <v>60397.67765924061</v>
      </c>
      <c r="AR22" s="4">
        <f>'a10'!L19+'a11'!BF34+'a12'!P20</f>
        <v>92995.03380697174</v>
      </c>
      <c r="AS22" s="11">
        <f>'a30-2'!L19</f>
        <v>79.400000000000006</v>
      </c>
      <c r="AT22" s="4">
        <f t="shared" si="11"/>
        <v>117122.20882490142</v>
      </c>
      <c r="AU22" s="4">
        <f>AT22*1000000/'a1'!BN23</f>
        <v>30230.414502711425</v>
      </c>
    </row>
    <row r="23" spans="1:47" ht="18" customHeight="1">
      <c r="A23" s="1">
        <v>1997</v>
      </c>
      <c r="B23" s="4">
        <f>'a10'!B20</f>
        <v>261033.1</v>
      </c>
      <c r="C23" s="23">
        <f>'a11'!G35+'a12'!F21</f>
        <v>179620.3</v>
      </c>
      <c r="D23" s="4">
        <f t="shared" si="0"/>
        <v>440653.4</v>
      </c>
      <c r="E23" s="11">
        <f>'a30-2'!B20</f>
        <v>78.5</v>
      </c>
      <c r="F23" s="4">
        <f t="shared" si="1"/>
        <v>561341.91082802555</v>
      </c>
      <c r="G23" s="4">
        <f>F23*1000000/'a1'!F24</f>
        <v>18770.24299072631</v>
      </c>
      <c r="H23" s="4">
        <f>'a10'!C20+'a11'!L35+'a12'!G21</f>
        <v>6846.3609729284044</v>
      </c>
      <c r="I23" s="11">
        <f>'a30-2'!C20</f>
        <v>64.900000000000006</v>
      </c>
      <c r="J23" s="4">
        <f t="shared" si="2"/>
        <v>10549.092408210176</v>
      </c>
      <c r="K23" s="4">
        <f>J23*1000000/'a1'!L24</f>
        <v>19148.451216639667</v>
      </c>
      <c r="L23" s="4">
        <f>'a10'!D20+'a11'!Q35+'a12'!H21</f>
        <v>11.279721496953874</v>
      </c>
      <c r="M23" s="11">
        <f>'a30-2'!D20</f>
        <v>78.599999999999994</v>
      </c>
      <c r="N23" s="4">
        <f t="shared" si="3"/>
        <v>14.350790708592717</v>
      </c>
      <c r="O23" s="4">
        <f>N23*1000000/'a1'!R24</f>
        <v>105.44686218151084</v>
      </c>
      <c r="P23" s="4">
        <f>'a10'!E20+'a11'!V35+'a12'!I21</f>
        <v>5811.2691539553844</v>
      </c>
      <c r="Q23" s="11">
        <f>'a30-2'!E20</f>
        <v>78.7</v>
      </c>
      <c r="R23" s="4">
        <f t="shared" si="4"/>
        <v>7384.0777051529658</v>
      </c>
      <c r="S23" s="4">
        <f>R23*1000000/'a1'!X24</f>
        <v>7919.4142710472152</v>
      </c>
      <c r="T23" s="4">
        <f>'a10'!F20+'a11'!AA35+'a12'!J21</f>
        <v>17286.841706747287</v>
      </c>
      <c r="U23" s="11">
        <f>'a30-2'!F20</f>
        <v>80.3</v>
      </c>
      <c r="V23" s="4">
        <f t="shared" si="5"/>
        <v>21527.82279794183</v>
      </c>
      <c r="W23" s="4">
        <f>V23*1000000/'a1'!AD24</f>
        <v>28607.984199489216</v>
      </c>
      <c r="X23" s="4">
        <f>'a10'!G20+'a11'!AF35+'a12'!K21</f>
        <v>77738.25496312583</v>
      </c>
      <c r="Y23" s="11">
        <f>'a30-2'!G20</f>
        <v>82.3</v>
      </c>
      <c r="Z23" s="4">
        <f t="shared" si="6"/>
        <v>94457.174924818755</v>
      </c>
      <c r="AA23" s="4">
        <f>Z23*1000000/'a1'!AJ24</f>
        <v>12984.498404769514</v>
      </c>
      <c r="AB23" s="4">
        <f>'a10'!H20+'a11'!AK35+'a12'!L21</f>
        <v>61747.538248362427</v>
      </c>
      <c r="AC23" s="11">
        <f>'a30-2'!H20</f>
        <v>84.5</v>
      </c>
      <c r="AD23" s="4">
        <f t="shared" si="7"/>
        <v>73074.009761375652</v>
      </c>
      <c r="AE23" s="4">
        <f>AD23*1000000/'a1'!AP24</f>
        <v>6508.3969711363188</v>
      </c>
      <c r="AF23" s="4">
        <f>'a10'!I20+'a11'!AP35+'a12'!M21</f>
        <v>7374.3459346800419</v>
      </c>
      <c r="AG23" s="11">
        <f>'a30-2'!I20</f>
        <v>78.099999999999994</v>
      </c>
      <c r="AH23" s="4">
        <f t="shared" si="8"/>
        <v>9442.1842953649721</v>
      </c>
      <c r="AI23" s="4">
        <f>AH23*1000000/'a1'!AV24</f>
        <v>8310.8455168475484</v>
      </c>
      <c r="AJ23" s="4">
        <f>'a10'!J20+'a11'!AU35+'a12'!N21</f>
        <v>23739.641812102054</v>
      </c>
      <c r="AK23" s="11">
        <f>'a30-2'!J20</f>
        <v>67.7</v>
      </c>
      <c r="AL23" s="4">
        <f t="shared" si="9"/>
        <v>35065.94063826005</v>
      </c>
      <c r="AM23" s="4">
        <f>AL23*1000000/'a1'!BB24</f>
        <v>34449.230513605486</v>
      </c>
      <c r="AN23" s="4">
        <f>'a10'!K20+'a11'!BA35+'a12'!O21</f>
        <v>103629.23115294766</v>
      </c>
      <c r="AO23" s="11">
        <f>'a30-2'!K20</f>
        <v>60.4</v>
      </c>
      <c r="AP23" s="4">
        <f t="shared" si="10"/>
        <v>171571.57475653588</v>
      </c>
      <c r="AQ23" s="4">
        <f>AP23*1000000/'a1'!BH24</f>
        <v>60629.254559444853</v>
      </c>
      <c r="AR23" s="4">
        <f>'a10'!L20+'a11'!BF35+'a12'!P21</f>
        <v>108663.36713847281</v>
      </c>
      <c r="AS23" s="11">
        <f>'a30-2'!L20</f>
        <v>80.900000000000006</v>
      </c>
      <c r="AT23" s="4">
        <f t="shared" si="11"/>
        <v>134318.12996102942</v>
      </c>
      <c r="AU23" s="4">
        <f>AT23*1000000/'a1'!BN24</f>
        <v>34016.792849746205</v>
      </c>
    </row>
    <row r="24" spans="1:47" ht="18" customHeight="1">
      <c r="A24" s="1">
        <v>1998</v>
      </c>
      <c r="B24" s="4">
        <f>'a10'!B21</f>
        <v>229127.2</v>
      </c>
      <c r="C24" s="23">
        <f>'a11'!G36+'a12'!F22</f>
        <v>112219.7</v>
      </c>
      <c r="D24" s="4">
        <f t="shared" si="0"/>
        <v>341346.9</v>
      </c>
      <c r="E24" s="11">
        <f>'a30-2'!B21</f>
        <v>78.400000000000006</v>
      </c>
      <c r="F24" s="4">
        <f t="shared" si="1"/>
        <v>435391.45408163266</v>
      </c>
      <c r="G24" s="4">
        <f>F24*1000000/'a1'!F25</f>
        <v>14438.366978747981</v>
      </c>
      <c r="H24" s="4">
        <f>'a10'!C21+'a11'!L36+'a12'!G22</f>
        <v>5835.9074246717719</v>
      </c>
      <c r="I24" s="11">
        <f>'a30-2'!C21</f>
        <v>65</v>
      </c>
      <c r="J24" s="4">
        <f t="shared" si="2"/>
        <v>8978.3191148796486</v>
      </c>
      <c r="K24" s="4">
        <f>J24*1000000/'a1'!L25</f>
        <v>16631.352291091389</v>
      </c>
      <c r="L24" s="4">
        <f>'a10'!D21+'a11'!Q36+'a12'!H22</f>
        <v>13.406257627118643</v>
      </c>
      <c r="M24" s="11">
        <f>'a30-2'!D21</f>
        <v>79.599999999999994</v>
      </c>
      <c r="N24" s="4">
        <f t="shared" si="3"/>
        <v>16.842032194872669</v>
      </c>
      <c r="O24" s="4">
        <f>N24*1000000/'a1'!R25</f>
        <v>124.01720269559564</v>
      </c>
      <c r="P24" s="4">
        <f>'a10'!E21+'a11'!V36+'a12'!I22</f>
        <v>5120.318662870628</v>
      </c>
      <c r="Q24" s="11">
        <f>'a30-2'!E21</f>
        <v>79.5</v>
      </c>
      <c r="R24" s="4">
        <f t="shared" si="4"/>
        <v>6440.6524061265754</v>
      </c>
      <c r="S24" s="4">
        <f>R24*1000000/'a1'!X25</f>
        <v>6911.7874884921548</v>
      </c>
      <c r="T24" s="4">
        <f>'a10'!F21+'a11'!AA36+'a12'!J22</f>
        <v>14875.015604561366</v>
      </c>
      <c r="U24" s="11">
        <f>'a30-2'!F21</f>
        <v>81.099999999999994</v>
      </c>
      <c r="V24" s="4">
        <f t="shared" si="5"/>
        <v>18341.572878620675</v>
      </c>
      <c r="W24" s="4">
        <f>V24*1000000/'a1'!AD25</f>
        <v>24438.16087114529</v>
      </c>
      <c r="X24" s="4">
        <f>'a10'!G21+'a11'!AF36+'a12'!K22</f>
        <v>68725.641127402778</v>
      </c>
      <c r="Y24" s="11">
        <f>'a30-2'!G21</f>
        <v>82.8</v>
      </c>
      <c r="Z24" s="4">
        <f t="shared" si="6"/>
        <v>83001.982037926064</v>
      </c>
      <c r="AA24" s="4">
        <f>Z24*1000000/'a1'!AJ25</f>
        <v>11376.469504995051</v>
      </c>
      <c r="AB24" s="4">
        <f>'a10'!H21+'a11'!AK36+'a12'!L22</f>
        <v>54095.338988865726</v>
      </c>
      <c r="AC24" s="11">
        <f>'a30-2'!H21</f>
        <v>85.3</v>
      </c>
      <c r="AD24" s="4">
        <f t="shared" si="7"/>
        <v>63417.747935364278</v>
      </c>
      <c r="AE24" s="4">
        <f>AD24*1000000/'a1'!AP25</f>
        <v>5579.6498610505478</v>
      </c>
      <c r="AF24" s="4">
        <f>'a10'!I21+'a11'!AP36+'a12'!M22</f>
        <v>6664.0190755864469</v>
      </c>
      <c r="AG24" s="11">
        <f>'a30-2'!I21</f>
        <v>78.5</v>
      </c>
      <c r="AH24" s="4">
        <f t="shared" si="8"/>
        <v>8489.196274632417</v>
      </c>
      <c r="AI24" s="4">
        <f>AH24*1000000/'a1'!AV25</f>
        <v>7463.1018626399173</v>
      </c>
      <c r="AJ24" s="4">
        <f>'a10'!J21+'a11'!AU36+'a12'!N22</f>
        <v>14714.141628610425</v>
      </c>
      <c r="AK24" s="11">
        <f>'a30-2'!J21</f>
        <v>66.400000000000006</v>
      </c>
      <c r="AL24" s="4">
        <f t="shared" si="9"/>
        <v>22159.851850316903</v>
      </c>
      <c r="AM24" s="4">
        <f>AL24*1000000/'a1'!BB25</f>
        <v>21782.320668490622</v>
      </c>
      <c r="AN24" s="4">
        <f>'a10'!K21+'a11'!BA36+'a12'!O22</f>
        <v>57926.304420458531</v>
      </c>
      <c r="AO24" s="11">
        <f>'a30-2'!K21</f>
        <v>57.6</v>
      </c>
      <c r="AP24" s="4">
        <f t="shared" si="10"/>
        <v>100566.50072996273</v>
      </c>
      <c r="AQ24" s="4">
        <f>AP24*1000000/'a1'!BH25</f>
        <v>34689.27603923565</v>
      </c>
      <c r="AR24" s="4">
        <f>'a10'!L21+'a11'!BF36+'a12'!P22</f>
        <v>94377.696002354234</v>
      </c>
      <c r="AS24" s="11">
        <f>'a30-2'!L21</f>
        <v>80.7</v>
      </c>
      <c r="AT24" s="4">
        <f t="shared" si="11"/>
        <v>116948.81784678344</v>
      </c>
      <c r="AU24" s="4">
        <f>AT24*1000000/'a1'!BN25</f>
        <v>29361.159938666926</v>
      </c>
    </row>
    <row r="25" spans="1:47" ht="18" customHeight="1">
      <c r="A25" s="1">
        <v>1999</v>
      </c>
      <c r="B25" s="4">
        <f>'a10'!B22</f>
        <v>291679.59999999998</v>
      </c>
      <c r="C25" s="23">
        <f>'a11'!G37+'a12'!F23</f>
        <v>198383.2</v>
      </c>
      <c r="D25" s="4">
        <f t="shared" si="0"/>
        <v>490062.8</v>
      </c>
      <c r="E25" s="11">
        <f>'a30-2'!B22</f>
        <v>79.8</v>
      </c>
      <c r="F25" s="4">
        <f t="shared" si="1"/>
        <v>614113.78446115286</v>
      </c>
      <c r="G25" s="4">
        <f>F25*1000000/'a1'!F26</f>
        <v>20200.256806937472</v>
      </c>
      <c r="H25" s="4">
        <f>'a10'!C22+'a11'!L37+'a12'!G23</f>
        <v>6421.3101416697609</v>
      </c>
      <c r="I25" s="11">
        <f>'a30-2'!C22</f>
        <v>67.2</v>
      </c>
      <c r="J25" s="4">
        <f t="shared" si="2"/>
        <v>9555.5210441514282</v>
      </c>
      <c r="K25" s="4">
        <f>J25*1000000/'a1'!L26</f>
        <v>17916.747531357621</v>
      </c>
      <c r="L25" s="4">
        <f>'a10'!D22+'a11'!Q37+'a12'!H23</f>
        <v>20.914845746067613</v>
      </c>
      <c r="M25" s="11">
        <f>'a30-2'!D22</f>
        <v>80.900000000000006</v>
      </c>
      <c r="N25" s="4">
        <f t="shared" si="3"/>
        <v>25.852714148414847</v>
      </c>
      <c r="O25" s="4">
        <f>N25*1000000/'a1'!R26</f>
        <v>189.70152954861533</v>
      </c>
      <c r="P25" s="4">
        <f>'a10'!E22+'a11'!V37+'a12'!I23</f>
        <v>5595.7001067068086</v>
      </c>
      <c r="Q25" s="11">
        <f>'a30-2'!E22</f>
        <v>81.7</v>
      </c>
      <c r="R25" s="4">
        <f t="shared" si="4"/>
        <v>6849.0821379520294</v>
      </c>
      <c r="S25" s="4">
        <f>R25*1000000/'a1'!X26</f>
        <v>7334.7606490923272</v>
      </c>
      <c r="T25" s="4">
        <f>'a10'!F22+'a11'!AA37+'a12'!J23</f>
        <v>17924.085069208362</v>
      </c>
      <c r="U25" s="11">
        <f>'a30-2'!F22</f>
        <v>82.7</v>
      </c>
      <c r="V25" s="4">
        <f t="shared" si="5"/>
        <v>21673.62160726525</v>
      </c>
      <c r="W25" s="4">
        <f>V25*1000000/'a1'!AD26</f>
        <v>28875.023624089565</v>
      </c>
      <c r="X25" s="4">
        <f>'a10'!G22+'a11'!AF37+'a12'!K23</f>
        <v>84385.739529486964</v>
      </c>
      <c r="Y25" s="11">
        <f>'a30-2'!G22</f>
        <v>84</v>
      </c>
      <c r="Z25" s="4">
        <f t="shared" si="6"/>
        <v>100459.21372557971</v>
      </c>
      <c r="AA25" s="4">
        <f>Z25*1000000/'a1'!AJ26</f>
        <v>13717.845727727405</v>
      </c>
      <c r="AB25" s="4">
        <f>'a10'!H22+'a11'!AK37+'a12'!L23</f>
        <v>63059.936693994168</v>
      </c>
      <c r="AC25" s="11">
        <f>'a30-2'!H22</f>
        <v>85.7</v>
      </c>
      <c r="AD25" s="4">
        <f t="shared" si="7"/>
        <v>73582.189841300074</v>
      </c>
      <c r="AE25" s="4">
        <f>AD25*1000000/'a1'!AP26</f>
        <v>6395.8045397821961</v>
      </c>
      <c r="AF25" s="4">
        <f>'a10'!I22+'a11'!AP37+'a12'!M23</f>
        <v>6231.5894036566369</v>
      </c>
      <c r="AG25" s="11">
        <f>'a30-2'!I22</f>
        <v>80.099999999999994</v>
      </c>
      <c r="AH25" s="4">
        <f t="shared" si="8"/>
        <v>7779.762052005789</v>
      </c>
      <c r="AI25" s="4">
        <f>AH25*1000000/'a1'!AV26</f>
        <v>6809.7296787300502</v>
      </c>
      <c r="AJ25" s="4">
        <f>'a10'!J22+'a11'!AU37+'a12'!N23</f>
        <v>23952.481346294</v>
      </c>
      <c r="AK25" s="11">
        <f>'a30-2'!J22</f>
        <v>69.099999999999994</v>
      </c>
      <c r="AL25" s="4">
        <f t="shared" si="9"/>
        <v>34663.504119094068</v>
      </c>
      <c r="AM25" s="4">
        <f>AL25*1000000/'a1'!BB26</f>
        <v>34167.258851534381</v>
      </c>
      <c r="AN25" s="4">
        <f>'a10'!K22+'a11'!BA37+'a12'!O23</f>
        <v>130534.90385329806</v>
      </c>
      <c r="AO25" s="11">
        <f>'a30-2'!K22</f>
        <v>62</v>
      </c>
      <c r="AP25" s="4">
        <f t="shared" si="10"/>
        <v>210540.16750531946</v>
      </c>
      <c r="AQ25" s="4">
        <f>AP25*1000000/'a1'!BH26</f>
        <v>71304.479947559536</v>
      </c>
      <c r="AR25" s="4">
        <f>'a10'!L22+'a11'!BF37+'a12'!P23</f>
        <v>114634.46523039315</v>
      </c>
      <c r="AS25" s="11">
        <f>'a30-2'!L22</f>
        <v>81.900000000000006</v>
      </c>
      <c r="AT25" s="4">
        <f t="shared" si="11"/>
        <v>139968.82201513203</v>
      </c>
      <c r="AU25" s="4">
        <f>AT25*1000000/'a1'!BN26</f>
        <v>34892.97859590091</v>
      </c>
    </row>
    <row r="26" spans="1:47" ht="18" customHeight="1">
      <c r="A26" s="1">
        <v>2000</v>
      </c>
      <c r="B26" s="4">
        <f>'a10'!B23</f>
        <v>376747.4</v>
      </c>
      <c r="C26" s="23">
        <f>'a11'!G38+'a12'!F24</f>
        <v>447180.5</v>
      </c>
      <c r="D26" s="4">
        <f t="shared" si="0"/>
        <v>823927.9</v>
      </c>
      <c r="E26" s="11">
        <f>'a30-2'!B23</f>
        <v>83.3</v>
      </c>
      <c r="F26" s="4">
        <f t="shared" si="1"/>
        <v>989109.1236494598</v>
      </c>
      <c r="G26" s="4">
        <f>F26*1000000/'a1'!F27</f>
        <v>32233.52104217367</v>
      </c>
      <c r="H26" s="4">
        <f>'a10'!C23+'a11'!L38+'a12'!G24</f>
        <v>21574.976450669401</v>
      </c>
      <c r="I26" s="11">
        <f>'a30-2'!C23</f>
        <v>73.099999999999994</v>
      </c>
      <c r="J26" s="4">
        <f t="shared" si="2"/>
        <v>29514.331669862382</v>
      </c>
      <c r="K26" s="4">
        <f>J26*1000000/'a1'!L27</f>
        <v>55901.955182459438</v>
      </c>
      <c r="L26" s="4">
        <f>'a10'!D23+'a11'!Q38+'a12'!H24</f>
        <v>13.936410321168498</v>
      </c>
      <c r="M26" s="11">
        <f>'a30-2'!D23</f>
        <v>84.5</v>
      </c>
      <c r="N26" s="4">
        <f t="shared" si="3"/>
        <v>16.492793279489348</v>
      </c>
      <c r="O26" s="4">
        <f>N26*1000000/'a1'!R27</f>
        <v>120.85288546559205</v>
      </c>
      <c r="P26" s="4">
        <f>'a10'!E23+'a11'!V38+'a12'!I24</f>
        <v>10999.28312187721</v>
      </c>
      <c r="Q26" s="11">
        <f>'a30-2'!E23</f>
        <v>85</v>
      </c>
      <c r="R26" s="4">
        <f t="shared" si="4"/>
        <v>12940.333084561422</v>
      </c>
      <c r="S26" s="4">
        <f>R26*1000000/'a1'!X27</f>
        <v>13857.402098005316</v>
      </c>
      <c r="T26" s="4">
        <f>'a10'!F23+'a11'!AA38+'a12'!J24</f>
        <v>22665.397806476019</v>
      </c>
      <c r="U26" s="11">
        <f>'a30-2'!F23</f>
        <v>85.7</v>
      </c>
      <c r="V26" s="4">
        <f t="shared" si="5"/>
        <v>26447.372002889169</v>
      </c>
      <c r="W26" s="4">
        <f>V26*1000000/'a1'!AD27</f>
        <v>35238.871341873892</v>
      </c>
      <c r="X26" s="4">
        <f>'a10'!G23+'a11'!AF38+'a12'!K24</f>
        <v>108660.24189419491</v>
      </c>
      <c r="Y26" s="11">
        <f>'a30-2'!G23</f>
        <v>86</v>
      </c>
      <c r="Z26" s="4">
        <f t="shared" si="6"/>
        <v>126349.11848162199</v>
      </c>
      <c r="AA26" s="4">
        <f>Z26*1000000/'a1'!AJ27</f>
        <v>17174.114450622546</v>
      </c>
      <c r="AB26" s="4">
        <f>'a10'!H23+'a11'!AK38+'a12'!L24</f>
        <v>81853.888931093868</v>
      </c>
      <c r="AC26" s="11">
        <f>'a30-2'!H23</f>
        <v>87.2</v>
      </c>
      <c r="AD26" s="4">
        <f t="shared" si="7"/>
        <v>93869.138682447083</v>
      </c>
      <c r="AE26" s="4">
        <f>AD26*1000000/'a1'!AP27</f>
        <v>8034.4781891442462</v>
      </c>
      <c r="AF26" s="4">
        <f>'a10'!I23+'a11'!AP38+'a12'!M24</f>
        <v>9813.245631426149</v>
      </c>
      <c r="AG26" s="11">
        <f>'a30-2'!I23</f>
        <v>81.8</v>
      </c>
      <c r="AH26" s="4">
        <f t="shared" si="8"/>
        <v>11996.63280125446</v>
      </c>
      <c r="AI26" s="4">
        <f>AH26*1000000/'a1'!AV27</f>
        <v>10456.285949217398</v>
      </c>
      <c r="AJ26" s="4">
        <f>'a10'!J23+'a11'!AU38+'a12'!N24</f>
        <v>43061.545017337892</v>
      </c>
      <c r="AK26" s="11">
        <f>'a30-2'!J23</f>
        <v>74.2</v>
      </c>
      <c r="AL26" s="4">
        <f t="shared" si="9"/>
        <v>58034.427247086103</v>
      </c>
      <c r="AM26" s="4">
        <f>AL26*1000000/'a1'!BB27</f>
        <v>57598.693133530942</v>
      </c>
      <c r="AN26" s="4">
        <f>'a10'!K23+'a11'!BA38+'a12'!O24</f>
        <v>298180.35667729843</v>
      </c>
      <c r="AO26" s="11">
        <f>'a30-2'!K23</f>
        <v>72.099999999999994</v>
      </c>
      <c r="AP26" s="4">
        <f t="shared" si="10"/>
        <v>413564.98845672456</v>
      </c>
      <c r="AQ26" s="4">
        <f>AP26*1000000/'a1'!BH27</f>
        <v>137662.3606222774</v>
      </c>
      <c r="AR26" s="4">
        <f>'a10'!L23+'a11'!BF38+'a12'!P24</f>
        <v>169746.97267590254</v>
      </c>
      <c r="AS26" s="11">
        <f>'a30-2'!L23</f>
        <v>85.1</v>
      </c>
      <c r="AT26" s="4">
        <f t="shared" si="11"/>
        <v>199467.6529681581</v>
      </c>
      <c r="AU26" s="4">
        <f>AT26*1000000/'a1'!BN27</f>
        <v>49382.593456712813</v>
      </c>
    </row>
    <row r="27" spans="1:47" ht="18" customHeight="1">
      <c r="A27" s="1">
        <v>2001</v>
      </c>
      <c r="B27" s="4">
        <f>'a10'!B24</f>
        <v>318229.8</v>
      </c>
      <c r="C27" s="23">
        <f>'a11'!G39+'a12'!F25</f>
        <v>380706.30000000005</v>
      </c>
      <c r="D27" s="4">
        <f t="shared" si="0"/>
        <v>698936.10000000009</v>
      </c>
      <c r="E27" s="11">
        <f>'a30-2'!B24</f>
        <v>84.7</v>
      </c>
      <c r="F27" s="4">
        <f t="shared" si="1"/>
        <v>825190.20070838265</v>
      </c>
      <c r="G27" s="4">
        <f>F27*1000000/'a1'!F28</f>
        <v>26601.365128780333</v>
      </c>
      <c r="H27" s="4">
        <f>'a10'!C24+'a11'!L39+'a12'!G25</f>
        <v>16663.67309816946</v>
      </c>
      <c r="I27" s="11">
        <f>'a30-2'!C24</f>
        <v>72.8</v>
      </c>
      <c r="J27" s="4">
        <f t="shared" si="2"/>
        <v>22889.660849133874</v>
      </c>
      <c r="K27" s="4">
        <f>J27*1000000/'a1'!L28</f>
        <v>43846.061169195578</v>
      </c>
      <c r="L27" s="4">
        <f>'a10'!D24+'a11'!Q39+'a12'!H25</f>
        <v>5.6725419965648705</v>
      </c>
      <c r="M27" s="11">
        <f>'a30-2'!D24</f>
        <v>87.3</v>
      </c>
      <c r="N27" s="4">
        <f t="shared" si="3"/>
        <v>6.4977571552862212</v>
      </c>
      <c r="O27" s="4">
        <f>N27*1000000/'a1'!R28</f>
        <v>47.545144369708567</v>
      </c>
      <c r="P27" s="4">
        <f>'a10'!E24+'a11'!V39+'a12'!I25</f>
        <v>10385.092232863841</v>
      </c>
      <c r="Q27" s="11">
        <f>'a30-2'!E24</f>
        <v>86.6</v>
      </c>
      <c r="R27" s="4">
        <f t="shared" si="4"/>
        <v>11992.023363584112</v>
      </c>
      <c r="S27" s="4">
        <f>R27*1000000/'a1'!X28</f>
        <v>12860.202794004566</v>
      </c>
      <c r="T27" s="4">
        <f>'a10'!F24+'a11'!AA39+'a12'!J25</f>
        <v>18946.629603073088</v>
      </c>
      <c r="U27" s="11">
        <f>'a30-2'!F24</f>
        <v>86.7</v>
      </c>
      <c r="V27" s="4">
        <f t="shared" si="5"/>
        <v>21853.090660983955</v>
      </c>
      <c r="W27" s="4">
        <f>V27*1000000/'a1'!AD28</f>
        <v>29144.48775102252</v>
      </c>
      <c r="X27" s="4">
        <f>'a10'!G24+'a11'!AF39+'a12'!K25</f>
        <v>89629.337307414549</v>
      </c>
      <c r="Y27" s="11">
        <f>'a30-2'!G24</f>
        <v>87.6</v>
      </c>
      <c r="Z27" s="4">
        <f t="shared" si="6"/>
        <v>102316.5950997883</v>
      </c>
      <c r="AA27" s="4">
        <f>Z27*1000000/'a1'!AJ28</f>
        <v>13833.268563187477</v>
      </c>
      <c r="AB27" s="4">
        <f>'a10'!H24+'a11'!AK39+'a12'!L25</f>
        <v>67017.487443877471</v>
      </c>
      <c r="AC27" s="11">
        <f>'a30-2'!H24</f>
        <v>88.8</v>
      </c>
      <c r="AD27" s="4">
        <f t="shared" si="7"/>
        <v>75470.143517880031</v>
      </c>
      <c r="AE27" s="4">
        <f>AD27*1000000/'a1'!AP28</f>
        <v>6343.4308185657865</v>
      </c>
      <c r="AF27" s="4">
        <f>'a10'!I24+'a11'!AP39+'a12'!M25</f>
        <v>7153.8216194381948</v>
      </c>
      <c r="AG27" s="11">
        <f>'a30-2'!I24</f>
        <v>83.7</v>
      </c>
      <c r="AH27" s="4">
        <f t="shared" si="8"/>
        <v>8546.9792346931845</v>
      </c>
      <c r="AI27" s="4">
        <f>AH27*1000000/'a1'!AV28</f>
        <v>7422.7966778350647</v>
      </c>
      <c r="AJ27" s="4">
        <f>'a10'!J24+'a11'!AU39+'a12'!N25</f>
        <v>32128.814481949998</v>
      </c>
      <c r="AK27" s="11">
        <f>'a30-2'!J24</f>
        <v>73.599999999999994</v>
      </c>
      <c r="AL27" s="4">
        <f t="shared" si="9"/>
        <v>43653.280546127717</v>
      </c>
      <c r="AM27" s="4">
        <f>AL27*1000000/'a1'!BB28</f>
        <v>43642.849905000417</v>
      </c>
      <c r="AN27" s="4">
        <f>'a10'!K24+'a11'!BA39+'a12'!O25</f>
        <v>239244.29621117123</v>
      </c>
      <c r="AO27" s="11">
        <f>'a30-2'!K24</f>
        <v>74.400000000000006</v>
      </c>
      <c r="AP27" s="4">
        <f t="shared" si="10"/>
        <v>321564.9142623269</v>
      </c>
      <c r="AQ27" s="4">
        <f>AP27*1000000/'a1'!BH28</f>
        <v>105152.41381934796</v>
      </c>
      <c r="AR27" s="4">
        <f>'a10'!L24+'a11'!BF39+'a12'!P25</f>
        <v>153524.44252751084</v>
      </c>
      <c r="AS27" s="11">
        <f>'a30-2'!L24</f>
        <v>85.9</v>
      </c>
      <c r="AT27" s="4">
        <f t="shared" si="11"/>
        <v>178724.61295402891</v>
      </c>
      <c r="AU27" s="4">
        <f>AT27*1000000/'a1'!BN28</f>
        <v>43838.565058442691</v>
      </c>
    </row>
    <row r="28" spans="1:47" ht="18" customHeight="1">
      <c r="A28" s="1">
        <v>2002</v>
      </c>
      <c r="B28" s="4">
        <f>'a10'!B25</f>
        <v>268365</v>
      </c>
      <c r="C28" s="23">
        <f>'a11'!G40+'a12'!F26</f>
        <v>329850.59999999998</v>
      </c>
      <c r="D28" s="4">
        <f t="shared" si="0"/>
        <v>598215.6</v>
      </c>
      <c r="E28" s="11">
        <f>'a30-2'!B25</f>
        <v>85.7</v>
      </c>
      <c r="F28" s="4">
        <f t="shared" si="1"/>
        <v>698034.53908984829</v>
      </c>
      <c r="G28" s="4">
        <f>F28*1000000/'a1'!F29</f>
        <v>22259.877366576602</v>
      </c>
      <c r="H28" s="4">
        <f>'a10'!C25+'a11'!L40+'a12'!G26</f>
        <v>24373.335039709094</v>
      </c>
      <c r="I28" s="11">
        <f>'a30-2'!C25</f>
        <v>72.5</v>
      </c>
      <c r="J28" s="4">
        <f t="shared" ref="J28:J38" si="12">H28/I28*100</f>
        <v>33618.393158219442</v>
      </c>
      <c r="K28" s="4">
        <f>J28*1000000/'a1'!L29</f>
        <v>64715.097814980356</v>
      </c>
      <c r="L28" s="4">
        <f>'a10'!D25+'a11'!Q40+'a12'!H26</f>
        <v>5.5414599999999998</v>
      </c>
      <c r="M28" s="11">
        <f>'a30-2'!D25</f>
        <v>89.6</v>
      </c>
      <c r="N28" s="4">
        <f t="shared" ref="N28:N34" si="13">L28/M28*100</f>
        <v>6.1846651785714286</v>
      </c>
      <c r="O28" s="4">
        <f>N28*1000000/'a1'!R29</f>
        <v>45.184438313301293</v>
      </c>
      <c r="P28" s="4">
        <f>'a10'!E25+'a11'!V40+'a12'!I26</f>
        <v>7579.7936654919431</v>
      </c>
      <c r="Q28" s="11">
        <f>'a30-2'!E25</f>
        <v>86.9</v>
      </c>
      <c r="R28" s="4">
        <f t="shared" ref="R28:R33" si="14">P28/Q28*100</f>
        <v>8722.4322963083341</v>
      </c>
      <c r="S28" s="4">
        <f>R28*1000000/'a1'!X29</f>
        <v>9327.2583649858407</v>
      </c>
      <c r="T28" s="4">
        <f>'a10'!F25+'a11'!AA40+'a12'!J26</f>
        <v>16098.69880651188</v>
      </c>
      <c r="U28" s="11">
        <f>'a30-2'!F25</f>
        <v>84.9</v>
      </c>
      <c r="V28" s="4">
        <f t="shared" ref="V28:V33" si="15">T28/U28*100</f>
        <v>18961.95383570304</v>
      </c>
      <c r="W28" s="4">
        <f>V28*1000000/'a1'!AD29</f>
        <v>25303.55645901879</v>
      </c>
      <c r="X28" s="4">
        <f>'a10'!G25+'a11'!AF40+'a12'!K26</f>
        <v>77327.595152239635</v>
      </c>
      <c r="Y28" s="11">
        <f>'a30-2'!G25</f>
        <v>89.1</v>
      </c>
      <c r="Z28" s="4">
        <f t="shared" ref="Z28:Z33" si="16">X28/Y28*100</f>
        <v>86787.424413288027</v>
      </c>
      <c r="AA28" s="4">
        <f>Z28*1000000/'a1'!AJ29</f>
        <v>11662.628198420267</v>
      </c>
      <c r="AB28" s="4">
        <f>'a10'!H25+'a11'!AK40+'a12'!L26</f>
        <v>58641.168416051711</v>
      </c>
      <c r="AC28" s="11">
        <f>'a30-2'!H25</f>
        <v>90.7</v>
      </c>
      <c r="AD28" s="4">
        <f t="shared" ref="AD28:AD33" si="17">AB28/AC28*100</f>
        <v>64653.989433353592</v>
      </c>
      <c r="AE28" s="4">
        <f>AD28*1000000/'a1'!AP29</f>
        <v>5346.2656826192415</v>
      </c>
      <c r="AF28" s="4">
        <f>'a10'!I25+'a11'!AP40+'a12'!M26</f>
        <v>6564.9742056457108</v>
      </c>
      <c r="AG28" s="11">
        <f>'a30-2'!I25</f>
        <v>85.7</v>
      </c>
      <c r="AH28" s="4">
        <f t="shared" ref="AH28:AH33" si="18">AF28/AG28*100</f>
        <v>7660.4133088047956</v>
      </c>
      <c r="AI28" s="4">
        <f>AH28*1000000/'a1'!AV29</f>
        <v>6623.0113093529817</v>
      </c>
      <c r="AJ28" s="4">
        <f>'a10'!J25+'a11'!AU40+'a12'!N26</f>
        <v>32822.755576154705</v>
      </c>
      <c r="AK28" s="11">
        <f>'a30-2'!J25</f>
        <v>76.8</v>
      </c>
      <c r="AL28" s="4">
        <f t="shared" ref="AL28:AL33" si="19">AJ28/AK28*100</f>
        <v>42737.962989784777</v>
      </c>
      <c r="AM28" s="4">
        <f>AL28*1000000/'a1'!BB29</f>
        <v>42874.475319201112</v>
      </c>
      <c r="AN28" s="4">
        <f>'a10'!K25+'a11'!BA40+'a12'!O26</f>
        <v>206628.10921701876</v>
      </c>
      <c r="AO28" s="11">
        <f>'a30-2'!K25</f>
        <v>72.599999999999994</v>
      </c>
      <c r="AP28" s="4">
        <f t="shared" ref="AP28:AP33" si="20">AN28/AO28*100</f>
        <v>284611.72068459884</v>
      </c>
      <c r="AQ28" s="4">
        <f>AP28*1000000/'a1'!BH29</f>
        <v>90980.781240381664</v>
      </c>
      <c r="AR28" s="4">
        <f>'a10'!L25+'a11'!BF40+'a12'!P26</f>
        <v>125983.48778866939</v>
      </c>
      <c r="AS28" s="11">
        <f>'a30-2'!L25</f>
        <v>85.8</v>
      </c>
      <c r="AT28" s="4">
        <f t="shared" ref="AT28:AT33" si="21">AR28/AS28*100</f>
        <v>146833.90185159602</v>
      </c>
      <c r="AU28" s="4">
        <f>AT28*1000000/'a1'!BN29</f>
        <v>35811.740527163689</v>
      </c>
    </row>
    <row r="29" spans="1:47" ht="18" customHeight="1">
      <c r="A29" s="1">
        <v>2003</v>
      </c>
      <c r="B29" s="4">
        <f>'a10'!B26</f>
        <v>196581.4</v>
      </c>
      <c r="C29" s="23">
        <f>'a11'!G41+'a12'!F27</f>
        <v>470904.7</v>
      </c>
      <c r="D29" s="4">
        <f t="shared" si="0"/>
        <v>667486.1</v>
      </c>
      <c r="E29" s="11">
        <f>'a30-2'!B26</f>
        <v>88.5</v>
      </c>
      <c r="F29" s="4">
        <f t="shared" si="1"/>
        <v>754221.58192090387</v>
      </c>
      <c r="G29" s="4">
        <f>F29*1000000/'a1'!F30</f>
        <v>23836.369426003148</v>
      </c>
      <c r="H29" s="4">
        <f>'a10'!C26+'a11'!L41+'a12'!G27</f>
        <v>26083.179806464272</v>
      </c>
      <c r="I29" s="11">
        <f>'a30-2'!C26</f>
        <v>74.900000000000006</v>
      </c>
      <c r="J29" s="4">
        <f t="shared" si="12"/>
        <v>34824.005082061776</v>
      </c>
      <c r="K29" s="4">
        <f>J29*1000000/'a1'!L30</f>
        <v>67170.10499100537</v>
      </c>
      <c r="L29" s="4">
        <f>'a10'!D26+'a11'!Q41+'a12'!H27</f>
        <v>6.4060200000000007</v>
      </c>
      <c r="M29" s="11">
        <f>'a30-2'!D26</f>
        <v>90.1</v>
      </c>
      <c r="N29" s="4">
        <f t="shared" si="13"/>
        <v>7.109900110987792</v>
      </c>
      <c r="O29" s="4">
        <f>N29*1000000/'a1'!R30</f>
        <v>51.813498742814815</v>
      </c>
      <c r="P29" s="4">
        <f>'a10'!E26+'a11'!V41+'a12'!I27</f>
        <v>7114.5249023579072</v>
      </c>
      <c r="Q29" s="11">
        <f>'a30-2'!E26</f>
        <v>91.4</v>
      </c>
      <c r="R29" s="4">
        <f t="shared" si="14"/>
        <v>7783.944094483486</v>
      </c>
      <c r="S29" s="4">
        <f>R29*1000000/'a1'!X30</f>
        <v>8301.3152671962234</v>
      </c>
      <c r="T29" s="4">
        <f>'a10'!F26+'a11'!AA41+'a12'!J27</f>
        <v>12480.673679173566</v>
      </c>
      <c r="U29" s="11">
        <f>'a30-2'!F26</f>
        <v>86.9</v>
      </c>
      <c r="V29" s="4">
        <f t="shared" si="15"/>
        <v>14362.1101026163</v>
      </c>
      <c r="W29" s="4">
        <f>V29*1000000/'a1'!AD30</f>
        <v>19163.942525447601</v>
      </c>
      <c r="X29" s="4">
        <f>'a10'!G26+'a11'!AF41+'a12'!K27</f>
        <v>60467.828571394006</v>
      </c>
      <c r="Y29" s="11">
        <f>'a30-2'!G26</f>
        <v>91.3</v>
      </c>
      <c r="Z29" s="4">
        <f t="shared" si="16"/>
        <v>66229.82318882148</v>
      </c>
      <c r="AA29" s="4">
        <f>Z29*1000000/'a1'!AJ30</f>
        <v>8847.7593772835316</v>
      </c>
      <c r="AB29" s="4">
        <f>'a10'!H26+'a11'!AK41+'a12'!L27</f>
        <v>49823.179944202639</v>
      </c>
      <c r="AC29" s="11">
        <f>'a30-2'!H26</f>
        <v>92.3</v>
      </c>
      <c r="AD29" s="4">
        <f t="shared" si="17"/>
        <v>53979.609907045116</v>
      </c>
      <c r="AE29" s="4">
        <f>AD29*1000000/'a1'!AP30</f>
        <v>4408.7452485621743</v>
      </c>
      <c r="AF29" s="4">
        <f>'a10'!I26+'a11'!AP41+'a12'!M27</f>
        <v>7113.567213533237</v>
      </c>
      <c r="AG29" s="11">
        <f>'a30-2'!I26</f>
        <v>86.7</v>
      </c>
      <c r="AH29" s="4">
        <f t="shared" si="18"/>
        <v>8204.8064746634791</v>
      </c>
      <c r="AI29" s="4">
        <f>AH29*1000000/'a1'!AV30</f>
        <v>7051.6622502109776</v>
      </c>
      <c r="AJ29" s="4">
        <f>'a10'!J26+'a11'!AU41+'a12'!N27</f>
        <v>41726.139750778326</v>
      </c>
      <c r="AK29" s="11">
        <f>'a30-2'!J26</f>
        <v>78.599999999999994</v>
      </c>
      <c r="AL29" s="4">
        <f t="shared" si="19"/>
        <v>53086.691794883372</v>
      </c>
      <c r="AM29" s="4">
        <f>AL29*1000000/'a1'!BB30</f>
        <v>53276.83682551363</v>
      </c>
      <c r="AN29" s="4">
        <f>'a10'!K26+'a11'!BA41+'a12'!O27</f>
        <v>290233.25477278198</v>
      </c>
      <c r="AO29" s="11">
        <f>'a30-2'!K26</f>
        <v>79.400000000000006</v>
      </c>
      <c r="AP29" s="4">
        <f t="shared" si="20"/>
        <v>365533.06646446092</v>
      </c>
      <c r="AQ29" s="4">
        <f>AP29*1000000/'a1'!BH30</f>
        <v>114844.50626810826</v>
      </c>
      <c r="AR29" s="4">
        <f>'a10'!L26+'a11'!BF41+'a12'!P27</f>
        <v>120178.348619614</v>
      </c>
      <c r="AS29" s="11">
        <f>'a30-2'!L26</f>
        <v>88.6</v>
      </c>
      <c r="AT29" s="4">
        <f t="shared" si="21"/>
        <v>135641.47699730701</v>
      </c>
      <c r="AU29" s="4">
        <f>AT29*1000000/'a1'!BN30</f>
        <v>32891.258279965725</v>
      </c>
    </row>
    <row r="30" spans="1:47" ht="18" customHeight="1">
      <c r="A30" s="1">
        <v>2004</v>
      </c>
      <c r="B30" s="4">
        <f>'a10'!B27</f>
        <v>294853.90000000002</v>
      </c>
      <c r="C30" s="23">
        <f>'a11'!G42+'a12'!F28</f>
        <v>548075.6</v>
      </c>
      <c r="D30" s="4">
        <f t="shared" si="0"/>
        <v>842929.5</v>
      </c>
      <c r="E30" s="11">
        <f>'a30-2'!B27</f>
        <v>91.4</v>
      </c>
      <c r="F30" s="4">
        <f t="shared" si="1"/>
        <v>922242.34135667398</v>
      </c>
      <c r="G30" s="4">
        <f>F30*1000000/'a1'!F31</f>
        <v>28876.016840522469</v>
      </c>
      <c r="H30" s="4">
        <f>'a10'!C27+'a11'!L42+'a12'!G28</f>
        <v>35191.06308978585</v>
      </c>
      <c r="I30" s="11">
        <f>'a30-2'!C27</f>
        <v>80.599999999999994</v>
      </c>
      <c r="J30" s="4">
        <f t="shared" si="12"/>
        <v>43661.368597749199</v>
      </c>
      <c r="K30" s="4">
        <f>J30*1000000/'a1'!L31</f>
        <v>84385.774693080428</v>
      </c>
      <c r="L30" s="4">
        <f>'a10'!D27+'a11'!Q42+'a12'!H28</f>
        <v>10.258850000000001</v>
      </c>
      <c r="M30" s="11">
        <f>'a30-2'!D27</f>
        <v>92.3</v>
      </c>
      <c r="N30" s="4">
        <f t="shared" si="13"/>
        <v>11.114680390032504</v>
      </c>
      <c r="O30" s="4">
        <f>N30*1000000/'a1'!R31</f>
        <v>80.727772096603772</v>
      </c>
      <c r="P30" s="4">
        <f>'a10'!E27+'a11'!V42+'a12'!I28</f>
        <v>7932.414194555985</v>
      </c>
      <c r="Q30" s="11">
        <f>'a30-2'!E27</f>
        <v>93.9</v>
      </c>
      <c r="R30" s="4">
        <f t="shared" si="14"/>
        <v>8447.7254468114843</v>
      </c>
      <c r="S30" s="4">
        <f>R30*1000000/'a1'!X31</f>
        <v>8990.6530001867632</v>
      </c>
      <c r="T30" s="4">
        <f>'a10'!F27+'a11'!AA42+'a12'!J28</f>
        <v>18483.714022386219</v>
      </c>
      <c r="U30" s="11">
        <f>'a30-2'!F27</f>
        <v>89.6</v>
      </c>
      <c r="V30" s="4">
        <f t="shared" si="15"/>
        <v>20629.145114270334</v>
      </c>
      <c r="W30" s="4">
        <f>V30*1000000/'a1'!AD31</f>
        <v>27527.254998972967</v>
      </c>
      <c r="X30" s="4">
        <f>'a10'!G27+'a11'!AF42+'a12'!K28</f>
        <v>88118.369369154767</v>
      </c>
      <c r="Y30" s="11">
        <f>'a30-2'!G27</f>
        <v>93.4</v>
      </c>
      <c r="Z30" s="4">
        <f t="shared" si="16"/>
        <v>94345.14921751045</v>
      </c>
      <c r="AA30" s="4">
        <f>Z30*1000000/'a1'!AJ31</f>
        <v>12520.460322434083</v>
      </c>
      <c r="AB30" s="4">
        <f>'a10'!H27+'a11'!AK42+'a12'!L28</f>
        <v>77801.505339833515</v>
      </c>
      <c r="AC30" s="11">
        <f>'a30-2'!H27</f>
        <v>94</v>
      </c>
      <c r="AD30" s="4">
        <f t="shared" si="17"/>
        <v>82767.558872163325</v>
      </c>
      <c r="AE30" s="4">
        <f>AD30*1000000/'a1'!AP31</f>
        <v>6680.1537224947697</v>
      </c>
      <c r="AF30" s="4">
        <f>'a10'!I27+'a11'!AP42+'a12'!M28</f>
        <v>10922.383435011569</v>
      </c>
      <c r="AG30" s="11">
        <f>'a30-2'!I27</f>
        <v>90.1</v>
      </c>
      <c r="AH30" s="4">
        <f t="shared" si="18"/>
        <v>12122.512136527825</v>
      </c>
      <c r="AI30" s="4">
        <f>AH30*1000000/'a1'!AV31</f>
        <v>10332.65810210661</v>
      </c>
      <c r="AJ30" s="4">
        <f>'a10'!J27+'a11'!AU42+'a12'!N28</f>
        <v>52955.364824902936</v>
      </c>
      <c r="AK30" s="11">
        <f>'a30-2'!J27</f>
        <v>83</v>
      </c>
      <c r="AL30" s="4">
        <f t="shared" si="19"/>
        <v>63801.644367352936</v>
      </c>
      <c r="AM30" s="4">
        <f>AL30*1000000/'a1'!BB31</f>
        <v>63973.605418718449</v>
      </c>
      <c r="AN30" s="4">
        <f>'a10'!K27+'a11'!BA42+'a12'!O28</f>
        <v>324439.50472451799</v>
      </c>
      <c r="AO30" s="11">
        <f>'a30-2'!K27</f>
        <v>84.1</v>
      </c>
      <c r="AP30" s="4">
        <f t="shared" si="20"/>
        <v>385778.2458079881</v>
      </c>
      <c r="AQ30" s="4">
        <f>AP30*1000000/'a1'!BH31</f>
        <v>119126.66577774308</v>
      </c>
      <c r="AR30" s="4">
        <f>'a10'!L27+'a11'!BF42+'a12'!P28</f>
        <v>159721.45045414101</v>
      </c>
      <c r="AS30" s="11">
        <f>'a30-2'!L27</f>
        <v>92.4</v>
      </c>
      <c r="AT30" s="4">
        <f t="shared" si="21"/>
        <v>172858.71261270673</v>
      </c>
      <c r="AU30" s="4">
        <f>AT30*1000000/'a1'!BN31</f>
        <v>41602.40803171364</v>
      </c>
    </row>
    <row r="31" spans="1:47" ht="18" customHeight="1">
      <c r="A31" s="1">
        <v>2005</v>
      </c>
      <c r="B31" s="4">
        <f>'a10'!B28</f>
        <v>236066.1</v>
      </c>
      <c r="C31" s="23">
        <f>'a11'!G43+'a12'!F29</f>
        <v>766761.90000000014</v>
      </c>
      <c r="D31" s="4">
        <f t="shared" si="0"/>
        <v>1002828.0000000001</v>
      </c>
      <c r="E31" s="11">
        <f>'a30-2'!B28</f>
        <v>94.3</v>
      </c>
      <c r="F31" s="4">
        <f t="shared" si="1"/>
        <v>1063444.3266171792</v>
      </c>
      <c r="G31" s="4">
        <f>F31*1000000/'a1'!F32</f>
        <v>32982.827394950917</v>
      </c>
      <c r="H31" s="4">
        <f>'a10'!C28+'a11'!L43+'a12'!G29</f>
        <v>73105.405227237061</v>
      </c>
      <c r="I31" s="11">
        <f>'a30-2'!C28</f>
        <v>88.6</v>
      </c>
      <c r="J31" s="4">
        <f t="shared" si="12"/>
        <v>82511.744048800305</v>
      </c>
      <c r="K31" s="4">
        <f>J31*1000000/'a1'!L32</f>
        <v>160430.36669900801</v>
      </c>
      <c r="L31" s="4">
        <f>'a10'!D28+'a11'!Q43+'a12'!H29</f>
        <v>13.298779999999999</v>
      </c>
      <c r="M31" s="11">
        <f>'a30-2'!D28</f>
        <v>94.2</v>
      </c>
      <c r="N31" s="4">
        <f t="shared" si="13"/>
        <v>14.117600849256897</v>
      </c>
      <c r="O31" s="4">
        <f>N31*1000000/'a1'!R32</f>
        <v>102.25403326904114</v>
      </c>
      <c r="P31" s="4">
        <f>'a10'!E28+'a11'!V43+'a12'!I29</f>
        <v>8488.8961593988515</v>
      </c>
      <c r="Q31" s="11">
        <f>'a30-2'!E28</f>
        <v>96.6</v>
      </c>
      <c r="R31" s="4">
        <f t="shared" si="14"/>
        <v>8787.6771836427033</v>
      </c>
      <c r="S31" s="4">
        <f>R31*1000000/'a1'!X32</f>
        <v>9369.534655269601</v>
      </c>
      <c r="T31" s="4">
        <f>'a10'!F28+'a11'!AA43+'a12'!J29</f>
        <v>15773.721699968602</v>
      </c>
      <c r="U31" s="11">
        <f>'a30-2'!F28</f>
        <v>93.1</v>
      </c>
      <c r="V31" s="4">
        <f t="shared" si="15"/>
        <v>16942.773039708489</v>
      </c>
      <c r="W31" s="4">
        <f>V31*1000000/'a1'!AD32</f>
        <v>22649.433776233069</v>
      </c>
      <c r="X31" s="4">
        <f>'a10'!G28+'a11'!AF43+'a12'!K29</f>
        <v>75487.724504314538</v>
      </c>
      <c r="Y31" s="11">
        <f>'a30-2'!G28</f>
        <v>94.9</v>
      </c>
      <c r="Z31" s="4">
        <f t="shared" si="16"/>
        <v>79544.493682101718</v>
      </c>
      <c r="AA31" s="4">
        <f>Z31*1000000/'a1'!AJ32</f>
        <v>10492.346544198026</v>
      </c>
      <c r="AB31" s="4">
        <f>'a10'!H28+'a11'!AK43+'a12'!L29</f>
        <v>80674.706713120249</v>
      </c>
      <c r="AC31" s="11">
        <f>'a30-2'!H28</f>
        <v>95</v>
      </c>
      <c r="AD31" s="4">
        <f t="shared" si="17"/>
        <v>84920.743908547622</v>
      </c>
      <c r="AE31" s="4">
        <f>AD31*1000000/'a1'!AP32</f>
        <v>6778.4811377202268</v>
      </c>
      <c r="AF31" s="4">
        <f>'a10'!I28+'a11'!AP43+'a12'!M29</f>
        <v>13082.229783327248</v>
      </c>
      <c r="AG31" s="11">
        <f>'a30-2'!I28</f>
        <v>92.1</v>
      </c>
      <c r="AH31" s="4">
        <f t="shared" si="18"/>
        <v>14204.375443352061</v>
      </c>
      <c r="AI31" s="4">
        <f>AH31*1000000/'a1'!AV32</f>
        <v>12055.014566248261</v>
      </c>
      <c r="AJ31" s="4">
        <f>'a10'!J28+'a11'!AU43+'a12'!N29</f>
        <v>67054.809319978289</v>
      </c>
      <c r="AK31" s="11">
        <f>'a30-2'!J28</f>
        <v>87.5</v>
      </c>
      <c r="AL31" s="4">
        <f t="shared" si="19"/>
        <v>76634.067794260904</v>
      </c>
      <c r="AM31" s="4">
        <f>AL31*1000000/'a1'!BB32</f>
        <v>77133.662526444692</v>
      </c>
      <c r="AN31" s="4">
        <f>'a10'!K28+'a11'!BA43+'a12'!O29</f>
        <v>420885.47817203554</v>
      </c>
      <c r="AO31" s="11">
        <f>'a30-2'!K28</f>
        <v>93.4</v>
      </c>
      <c r="AP31" s="4">
        <f t="shared" si="20"/>
        <v>450626.8502912586</v>
      </c>
      <c r="AQ31" s="4">
        <f>AP31*1000000/'a1'!BH32</f>
        <v>135664.04595902943</v>
      </c>
      <c r="AR31" s="4">
        <f>'a10'!L28+'a11'!BF43+'a12'!P29</f>
        <v>168937.73304635263</v>
      </c>
      <c r="AS31" s="11">
        <f>'a30-2'!L28</f>
        <v>94.9</v>
      </c>
      <c r="AT31" s="4">
        <f t="shared" si="21"/>
        <v>178016.57855253175</v>
      </c>
      <c r="AU31" s="4">
        <f>AT31*1000000/'a1'!BN32</f>
        <v>42427.691012299962</v>
      </c>
    </row>
    <row r="32" spans="1:47" ht="18" customHeight="1">
      <c r="A32" s="1">
        <v>2006</v>
      </c>
      <c r="B32" s="4">
        <f>'a10'!B29</f>
        <v>211499.9</v>
      </c>
      <c r="C32" s="23">
        <f>'a11'!G44+'a12'!F30</f>
        <v>810232.10000000009</v>
      </c>
      <c r="D32" s="4">
        <f t="shared" si="0"/>
        <v>1021732.0000000001</v>
      </c>
      <c r="E32" s="11">
        <f>'a30-2'!B29</f>
        <v>96.8</v>
      </c>
      <c r="F32" s="4">
        <f t="shared" si="1"/>
        <v>1055508.26446281</v>
      </c>
      <c r="G32" s="4">
        <f>F32*1000000/'a1'!F33</f>
        <v>32406.874393344839</v>
      </c>
      <c r="H32" s="4">
        <f>'a10'!C29+'a11'!L44+'a12'!G30</f>
        <v>87506.015746628895</v>
      </c>
      <c r="I32" s="11">
        <f>'a30-2'!C29</f>
        <v>94.1</v>
      </c>
      <c r="J32" s="4">
        <f t="shared" si="12"/>
        <v>92992.577839138045</v>
      </c>
      <c r="K32" s="4">
        <f>J32*1000000/'a1'!L33</f>
        <v>182129.83140705162</v>
      </c>
      <c r="L32" s="4">
        <f>'a10'!D29+'a11'!Q44+'a12'!H30</f>
        <v>18.509239999999998</v>
      </c>
      <c r="M32" s="11">
        <f>'a30-2'!D29</f>
        <v>95.3</v>
      </c>
      <c r="N32" s="4">
        <f t="shared" si="13"/>
        <v>19.422077649527804</v>
      </c>
      <c r="O32" s="4">
        <f>N32*1000000/'a1'!R33</f>
        <v>140.8775080660632</v>
      </c>
      <c r="P32" s="4">
        <f>'a10'!E29+'a11'!V44+'a12'!I30</f>
        <v>6929.0450131270127</v>
      </c>
      <c r="Q32" s="11">
        <f>'a30-2'!E29</f>
        <v>97.7</v>
      </c>
      <c r="R32" s="4">
        <f t="shared" si="14"/>
        <v>7092.1648036100432</v>
      </c>
      <c r="S32" s="4">
        <f>R32*1000000/'a1'!X33</f>
        <v>7561.9993875584369</v>
      </c>
      <c r="T32" s="4">
        <f>'a10'!F29+'a11'!AA44+'a12'!J30</f>
        <v>17765.269598939747</v>
      </c>
      <c r="U32" s="11">
        <f>'a30-2'!F29</f>
        <v>95.2</v>
      </c>
      <c r="V32" s="4">
        <f t="shared" si="15"/>
        <v>18660.997477877885</v>
      </c>
      <c r="W32" s="4">
        <f>V32*1000000/'a1'!AD33</f>
        <v>25027.859746700862</v>
      </c>
      <c r="X32" s="4">
        <f>'a10'!G29+'a11'!AF44+'a12'!K30</f>
        <v>75735.860737080424</v>
      </c>
      <c r="Y32" s="11">
        <f>'a30-2'!G29</f>
        <v>97.3</v>
      </c>
      <c r="Z32" s="4">
        <f t="shared" si="16"/>
        <v>77837.47249443004</v>
      </c>
      <c r="AA32" s="4">
        <f>Z32*1000000/'a1'!AJ33</f>
        <v>10198.999969526489</v>
      </c>
      <c r="AB32" s="4">
        <f>'a10'!H29+'a11'!AK44+'a12'!L30</f>
        <v>89962.875418243071</v>
      </c>
      <c r="AC32" s="11">
        <f>'a30-2'!H29</f>
        <v>96.9</v>
      </c>
      <c r="AD32" s="4">
        <f t="shared" si="17"/>
        <v>92840.944704069218</v>
      </c>
      <c r="AE32" s="4">
        <f>AD32*1000000/'a1'!AP33</f>
        <v>7332.5009484663442</v>
      </c>
      <c r="AF32" s="4">
        <f>'a10'!I29+'a11'!AP44+'a12'!M30</f>
        <v>17574.266296201677</v>
      </c>
      <c r="AG32" s="11">
        <f>'a30-2'!I29</f>
        <v>96.1</v>
      </c>
      <c r="AH32" s="4">
        <f t="shared" si="18"/>
        <v>18287.477935693732</v>
      </c>
      <c r="AI32" s="4">
        <f>AH32*1000000/'a1'!AV33</f>
        <v>15451.717021111303</v>
      </c>
      <c r="AJ32" s="4">
        <f>'a10'!J29+'a11'!AU44+'a12'!N30</f>
        <v>66748.083720601498</v>
      </c>
      <c r="AK32" s="11">
        <f>'a30-2'!J29</f>
        <v>91.4</v>
      </c>
      <c r="AL32" s="4">
        <f t="shared" si="19"/>
        <v>73028.537987528995</v>
      </c>
      <c r="AM32" s="4">
        <f>AL32*1000000/'a1'!BB33</f>
        <v>73595.072858392901</v>
      </c>
      <c r="AN32" s="4">
        <f>'a10'!K29+'a11'!BA44+'a12'!O30</f>
        <v>446472.45644517243</v>
      </c>
      <c r="AO32" s="11">
        <f>'a30-2'!K29</f>
        <v>95.8</v>
      </c>
      <c r="AP32" s="4">
        <f t="shared" si="20"/>
        <v>466046.4054751278</v>
      </c>
      <c r="AQ32" s="4">
        <f>AP32*1000000/'a1'!BH33</f>
        <v>136216.67093157599</v>
      </c>
      <c r="AR32" s="4">
        <f>'a10'!L29+'a11'!BF44+'a12'!P30</f>
        <v>150012.61140962434</v>
      </c>
      <c r="AS32" s="11">
        <f>'a30-2'!L29</f>
        <v>97.8</v>
      </c>
      <c r="AT32" s="4">
        <f t="shared" si="21"/>
        <v>153387.12823069972</v>
      </c>
      <c r="AU32" s="4">
        <f>AT32*1000000/'a1'!BN33</f>
        <v>36161.787417022999</v>
      </c>
    </row>
    <row r="33" spans="1:47" ht="18" customHeight="1">
      <c r="A33" s="1">
        <v>2007</v>
      </c>
      <c r="B33" s="4">
        <f>'a10'!B30</f>
        <v>157444.6</v>
      </c>
      <c r="C33" s="23">
        <f>'a11'!G45+'a12'!F31</f>
        <v>813638.9</v>
      </c>
      <c r="D33" s="4">
        <f t="shared" si="0"/>
        <v>971083.5</v>
      </c>
      <c r="E33" s="11">
        <f>'a30-2'!B30</f>
        <v>100</v>
      </c>
      <c r="F33" s="4">
        <f t="shared" si="1"/>
        <v>971083.49999999988</v>
      </c>
      <c r="G33" s="4">
        <f>F33*1000000/'a1'!F34</f>
        <v>29527.050168681952</v>
      </c>
      <c r="H33" s="4">
        <f>'a10'!C30+'a11'!L45+'a12'!G31</f>
        <v>116125.62620058644</v>
      </c>
      <c r="I33" s="11">
        <f>'a30-2'!C30</f>
        <v>100</v>
      </c>
      <c r="J33" s="4">
        <f t="shared" si="12"/>
        <v>116125.62620058643</v>
      </c>
      <c r="K33" s="4">
        <f>J33*1000000/'a1'!L34</f>
        <v>228127.16943217794</v>
      </c>
      <c r="L33" s="4">
        <f>'a10'!D30+'a11'!Q45+'a12'!H31</f>
        <v>24.69219</v>
      </c>
      <c r="M33" s="11">
        <f>'a30-2'!D30</f>
        <v>100</v>
      </c>
      <c r="N33" s="4">
        <f t="shared" si="13"/>
        <v>24.69219</v>
      </c>
      <c r="O33" s="4">
        <f>N33*1000000/'a1'!R34</f>
        <v>179.29139346940553</v>
      </c>
      <c r="P33" s="4">
        <f>'a10'!E30+'a11'!V45+'a12'!I31</f>
        <v>5416.7138925915187</v>
      </c>
      <c r="Q33" s="11">
        <f>'a30-2'!E30</f>
        <v>100</v>
      </c>
      <c r="R33" s="4">
        <f t="shared" si="14"/>
        <v>5416.7138925915187</v>
      </c>
      <c r="S33" s="4">
        <f>R33*1000000/'a1'!X34</f>
        <v>5792.8370065925674</v>
      </c>
      <c r="T33" s="4">
        <f>'a10'!F30+'a11'!AA45+'a12'!J31</f>
        <v>16930.032700130381</v>
      </c>
      <c r="U33" s="11">
        <f>'a30-2'!F30</f>
        <v>100</v>
      </c>
      <c r="V33" s="4">
        <f t="shared" si="15"/>
        <v>16930.032700130381</v>
      </c>
      <c r="W33" s="4">
        <f>V33*1000000/'a1'!AD34</f>
        <v>22712.468088078567</v>
      </c>
      <c r="X33" s="4">
        <f>'a10'!G30+'a11'!AF45+'a12'!K31</f>
        <v>69332.950376159773</v>
      </c>
      <c r="Y33" s="11">
        <f>'a30-2'!G30</f>
        <v>100</v>
      </c>
      <c r="Z33" s="4">
        <f t="shared" si="16"/>
        <v>69332.950376159773</v>
      </c>
      <c r="AA33" s="4">
        <f>Z33*1000000/'a1'!AJ34</f>
        <v>9012.781717214757</v>
      </c>
      <c r="AB33" s="4">
        <f>'a10'!H30+'a11'!AK45+'a12'!L31</f>
        <v>94401.465489683265</v>
      </c>
      <c r="AC33" s="11">
        <f>'a30-2'!H30</f>
        <v>100</v>
      </c>
      <c r="AD33" s="4">
        <f t="shared" si="17"/>
        <v>94401.465489683265</v>
      </c>
      <c r="AE33" s="4">
        <f>AD33*1000000/'a1'!AP34</f>
        <v>7395.8025155274781</v>
      </c>
      <c r="AF33" s="4">
        <f>'a10'!I30+'a11'!AP45+'a12'!M31</f>
        <v>21491.290401351245</v>
      </c>
      <c r="AG33" s="11">
        <f>'a30-2'!I30</f>
        <v>100</v>
      </c>
      <c r="AH33" s="4">
        <f t="shared" si="18"/>
        <v>21491.290401351245</v>
      </c>
      <c r="AI33" s="4">
        <f>AH33*1000000/'a1'!AV34</f>
        <v>18069.534862566481</v>
      </c>
      <c r="AJ33" s="4">
        <f>'a10'!J30+'a11'!AU45+'a12'!N31</f>
        <v>75531.125387311709</v>
      </c>
      <c r="AK33" s="11">
        <f>'a30-2'!J30</f>
        <v>100</v>
      </c>
      <c r="AL33" s="4">
        <f t="shared" si="19"/>
        <v>75531.125387311709</v>
      </c>
      <c r="AM33" s="4">
        <f>AL33*1000000/'a1'!BB34</f>
        <v>75376.753795538447</v>
      </c>
      <c r="AN33" s="4">
        <f>'a10'!K30+'a11'!BA45+'a12'!O31</f>
        <v>379248.30622090976</v>
      </c>
      <c r="AO33" s="11">
        <f>'a30-2'!K30</f>
        <v>100</v>
      </c>
      <c r="AP33" s="4">
        <f t="shared" si="20"/>
        <v>379248.30622090976</v>
      </c>
      <c r="AQ33" s="4">
        <f>AP33*1000000/'a1'!BH34</f>
        <v>107924.00699393652</v>
      </c>
      <c r="AR33" s="4">
        <f>'a10'!L30+'a11'!BF45+'a12'!P31</f>
        <v>125860.56569332971</v>
      </c>
      <c r="AS33" s="11">
        <f>'a30-2'!L30</f>
        <v>100</v>
      </c>
      <c r="AT33" s="4">
        <f t="shared" si="21"/>
        <v>125860.5656933297</v>
      </c>
      <c r="AU33" s="4">
        <f>AT33*1000000/'a1'!BN34</f>
        <v>29331.372097365384</v>
      </c>
    </row>
    <row r="34" spans="1:47" ht="18" customHeight="1">
      <c r="A34" s="1">
        <v>2008</v>
      </c>
      <c r="B34" s="4">
        <f>'a10'!B31</f>
        <v>134047.20000000001</v>
      </c>
      <c r="C34" s="23">
        <f>'a11'!G46+'a12'!F32</f>
        <v>1434109.9</v>
      </c>
      <c r="D34" s="4">
        <f t="shared" ref="D34:D40" si="22">B34+C34</f>
        <v>1568157.0999999999</v>
      </c>
      <c r="E34" s="11">
        <f>'a30-2'!B31</f>
        <v>104</v>
      </c>
      <c r="F34" s="4">
        <f t="shared" si="1"/>
        <v>1507843.3653846153</v>
      </c>
      <c r="G34" s="4">
        <f>F34*1000000/'a1'!F35</f>
        <v>45354.438454013842</v>
      </c>
      <c r="H34" s="4">
        <f>'a10'!C31+'a11'!L46+'a12'!G32</f>
        <v>140259.16665976043</v>
      </c>
      <c r="I34" s="11">
        <f>'a30-2'!C31</f>
        <v>110.3</v>
      </c>
      <c r="J34" s="4">
        <f t="shared" si="12"/>
        <v>127161.52915662779</v>
      </c>
      <c r="K34" s="4">
        <f>J34*1000000/'a1'!L35</f>
        <v>248584.24249110592</v>
      </c>
      <c r="L34" s="4">
        <f>'a10'!D31+'a11'!Q46+'a12'!H32</f>
        <v>30.769069999999996</v>
      </c>
      <c r="M34" s="11">
        <f>'a30-2'!D31</f>
        <v>101.5</v>
      </c>
      <c r="N34" s="4">
        <f t="shared" si="13"/>
        <v>30.314354679802953</v>
      </c>
      <c r="O34" s="4">
        <f>N34*1000000/'a1'!R35</f>
        <v>218.45979274021326</v>
      </c>
      <c r="P34" s="4">
        <f>'a10'!E31+'a11'!V46+'a12'!I32</f>
        <v>7941.9250293091927</v>
      </c>
      <c r="Q34" s="11">
        <f>'a30-2'!E31</f>
        <v>102.3</v>
      </c>
      <c r="R34" s="4">
        <f t="shared" ref="R34:R39" si="23">P34/Q34*100</f>
        <v>7763.3675750823004</v>
      </c>
      <c r="S34" s="4">
        <f>R34*1000000/'a1'!X35</f>
        <v>8295.3925780772861</v>
      </c>
      <c r="T34" s="4">
        <f>'a10'!F31+'a11'!AA46+'a12'!J32</f>
        <v>18222.578659412913</v>
      </c>
      <c r="U34" s="11">
        <f>'a30-2'!F31</f>
        <v>101</v>
      </c>
      <c r="V34" s="4">
        <f t="shared" ref="V34:V39" si="24">T34/U34*100</f>
        <v>18042.157088527638</v>
      </c>
      <c r="W34" s="4">
        <f>V34*1000000/'a1'!AD35</f>
        <v>24157.509943064768</v>
      </c>
      <c r="X34" s="4">
        <f>'a10'!G31+'a11'!AF46+'a12'!K32</f>
        <v>71165.432971831207</v>
      </c>
      <c r="Y34" s="11">
        <f>'a30-2'!G31</f>
        <v>100.8</v>
      </c>
      <c r="Z34" s="4">
        <f t="shared" ref="Z34:Z39" si="25">X34/Y34*100</f>
        <v>70600.627948245237</v>
      </c>
      <c r="AA34" s="4">
        <f>Z34*1000000/'a1'!AJ35</f>
        <v>9096.2560797810893</v>
      </c>
      <c r="AB34" s="4">
        <f>'a10'!H31+'a11'!AK46+'a12'!L32</f>
        <v>116379.71551074513</v>
      </c>
      <c r="AC34" s="11">
        <f>'a30-2'!H31</f>
        <v>101.1</v>
      </c>
      <c r="AD34" s="4">
        <f t="shared" ref="AD34:AD39" si="26">AB34/AC34*100</f>
        <v>115113.46736967866</v>
      </c>
      <c r="AE34" s="4">
        <f>AD34*1000000/'a1'!AP35</f>
        <v>8935.5599010045444</v>
      </c>
      <c r="AF34" s="4">
        <f>'a10'!I31+'a11'!AP46+'a12'!M32</f>
        <v>26996.833996674963</v>
      </c>
      <c r="AG34" s="11">
        <f>'a30-2'!I31</f>
        <v>101.2</v>
      </c>
      <c r="AH34" s="4">
        <f t="shared" ref="AH34:AH39" si="27">AF34/AG34*100</f>
        <v>26676.713435449568</v>
      </c>
      <c r="AI34" s="4">
        <f>AH34*1000000/'a1'!AV35</f>
        <v>22271.908920589001</v>
      </c>
      <c r="AJ34" s="4">
        <f>'a10'!J31+'a11'!AU46+'a12'!N32</f>
        <v>116156.00602318141</v>
      </c>
      <c r="AK34" s="11">
        <f>'a30-2'!J31</f>
        <v>122.6</v>
      </c>
      <c r="AL34" s="4">
        <f t="shared" ref="AL34:AL39" si="28">AJ34/AK34*100</f>
        <v>94743.88745773361</v>
      </c>
      <c r="AM34" s="4">
        <f>AL34*1000000/'a1'!BB35</f>
        <v>93128.480829269116</v>
      </c>
      <c r="AN34" s="4">
        <f>'a10'!K31+'a11'!BA46+'a12'!O32</f>
        <v>787406.77183128824</v>
      </c>
      <c r="AO34" s="11">
        <f>'a30-2'!K31</f>
        <v>111.7</v>
      </c>
      <c r="AP34" s="4">
        <f t="shared" ref="AP34:AP39" si="29">AN34/AO34*100</f>
        <v>704929.96582926426</v>
      </c>
      <c r="AQ34" s="4">
        <f>AP34*1000000/'a1'!BH35</f>
        <v>196045.04918418088</v>
      </c>
      <c r="AR34" s="4">
        <f>'a10'!L31+'a11'!BF46+'a12'!P32</f>
        <v>163979.75943032218</v>
      </c>
      <c r="AS34" s="11">
        <f>'a30-2'!L31</f>
        <v>102.3</v>
      </c>
      <c r="AT34" s="4">
        <f t="shared" ref="AT34:AT39" si="30">AR34/AS34*100</f>
        <v>160293.01997098944</v>
      </c>
      <c r="AU34" s="4">
        <f>AT34*1000000/'a1'!BN35</f>
        <v>36853.951745888742</v>
      </c>
    </row>
    <row r="35" spans="1:47" ht="18" customHeight="1">
      <c r="A35" s="1">
        <v>2009</v>
      </c>
      <c r="B35" s="4">
        <f>'a10'!B32</f>
        <v>75749.399999999994</v>
      </c>
      <c r="C35" s="23">
        <f>'a11'!G47+'a12'!F33</f>
        <v>477256.2</v>
      </c>
      <c r="D35" s="4">
        <f t="shared" si="22"/>
        <v>553005.6</v>
      </c>
      <c r="E35" s="11">
        <f>'a30-2'!B32</f>
        <v>101.6</v>
      </c>
      <c r="F35" s="4">
        <f t="shared" ref="F35:F40" si="31">D35/E35*100</f>
        <v>544296.85039370076</v>
      </c>
      <c r="G35" s="4">
        <f>F35*1000000/'a1'!F36</f>
        <v>16185.548008974296</v>
      </c>
      <c r="H35" s="4">
        <f>'a10'!C32+'a11'!L47+'a12'!G33</f>
        <v>64883.048063934912</v>
      </c>
      <c r="I35" s="11">
        <f>'a30-2'!C32</f>
        <v>97.1</v>
      </c>
      <c r="J35" s="4">
        <f t="shared" si="12"/>
        <v>66820.852794989623</v>
      </c>
      <c r="K35" s="4">
        <f>J35*1000000/'a1'!L36</f>
        <v>129315.08159013647</v>
      </c>
      <c r="L35" s="4">
        <f>'a10'!D32+'a11'!Q47+'a12'!H33</f>
        <v>12.848980000000001</v>
      </c>
      <c r="M35" s="11">
        <f>'a30-2'!D32</f>
        <v>104.9</v>
      </c>
      <c r="N35" s="4">
        <f t="shared" ref="N35:N40" si="32">L35/M35*100</f>
        <v>12.248789323164919</v>
      </c>
      <c r="O35" s="4">
        <f>N35*1000000/'a1'!R36</f>
        <v>87.548258676460549</v>
      </c>
      <c r="P35" s="4">
        <f>'a10'!E32+'a11'!V47+'a12'!I33</f>
        <v>2165.4451530014303</v>
      </c>
      <c r="Q35" s="11">
        <f>'a30-2'!E32</f>
        <v>100.6</v>
      </c>
      <c r="R35" s="4">
        <f t="shared" si="23"/>
        <v>2152.5299731624555</v>
      </c>
      <c r="S35" s="4">
        <f>R35*1000000/'a1'!X36</f>
        <v>2294.3335527219911</v>
      </c>
      <c r="T35" s="4">
        <f>'a10'!F32+'a11'!AA47+'a12'!J33</f>
        <v>7952.7511553388722</v>
      </c>
      <c r="U35" s="11">
        <f>'a30-2'!F32</f>
        <v>102.8</v>
      </c>
      <c r="V35" s="4">
        <f t="shared" si="24"/>
        <v>7736.1392561662187</v>
      </c>
      <c r="W35" s="4">
        <f>V35*1000000/'a1'!AD36</f>
        <v>10315.485024636469</v>
      </c>
      <c r="X35" s="4">
        <f>'a10'!G32+'a11'!AF47+'a12'!K33</f>
        <v>40297.032121345022</v>
      </c>
      <c r="Y35" s="11">
        <f>'a30-2'!G32</f>
        <v>101.7</v>
      </c>
      <c r="Z35" s="4">
        <f t="shared" si="25"/>
        <v>39623.433747635223</v>
      </c>
      <c r="AA35" s="4">
        <f>Z35*1000000/'a1'!AJ36</f>
        <v>5051.7702609666285</v>
      </c>
      <c r="AB35" s="4">
        <f>'a10'!H32+'a11'!AK47+'a12'!L33</f>
        <v>47897.550663726906</v>
      </c>
      <c r="AC35" s="11">
        <f>'a30-2'!H32</f>
        <v>102.6</v>
      </c>
      <c r="AD35" s="4">
        <f t="shared" si="26"/>
        <v>46683.772576731884</v>
      </c>
      <c r="AE35" s="4">
        <f>AD35*1000000/'a1'!AP36</f>
        <v>3591.6984750234319</v>
      </c>
      <c r="AF35" s="4">
        <f>'a10'!I32+'a11'!AP47+'a12'!M33</f>
        <v>15413.797485001716</v>
      </c>
      <c r="AG35" s="11">
        <f>'a30-2'!I32</f>
        <v>98.7</v>
      </c>
      <c r="AH35" s="4">
        <f t="shared" si="27"/>
        <v>15616.816094226664</v>
      </c>
      <c r="AI35" s="4">
        <f>AH35*1000000/'a1'!AV36</f>
        <v>12921.527578214484</v>
      </c>
      <c r="AJ35" s="4">
        <f>'a10'!J32+'a11'!AU47+'a12'!N33</f>
        <v>41800.89615761755</v>
      </c>
      <c r="AK35" s="11">
        <f>'a30-2'!J32</f>
        <v>115.1</v>
      </c>
      <c r="AL35" s="4">
        <f t="shared" si="28"/>
        <v>36317.025332421857</v>
      </c>
      <c r="AM35" s="4">
        <f>AL35*1000000/'a1'!BB36</f>
        <v>35096.305629999224</v>
      </c>
      <c r="AN35" s="4">
        <f>'a10'!K32+'a11'!BA47+'a12'!O33</f>
        <v>212481.9014728344</v>
      </c>
      <c r="AO35" s="11">
        <f>'a30-2'!K32</f>
        <v>98.1</v>
      </c>
      <c r="AP35" s="4">
        <f t="shared" si="29"/>
        <v>216597.24920778227</v>
      </c>
      <c r="AQ35" s="4">
        <f>AP35*1000000/'a1'!BH36</f>
        <v>58872.474297403343</v>
      </c>
      <c r="AR35" s="4">
        <f>'a10'!L32+'a11'!BF47+'a12'!P33</f>
        <v>57284.921620566522</v>
      </c>
      <c r="AS35" s="11">
        <f>'a30-2'!L32</f>
        <v>100.6</v>
      </c>
      <c r="AT35" s="4">
        <f t="shared" si="30"/>
        <v>56943.262048276862</v>
      </c>
      <c r="AU35" s="4">
        <f>AT35*1000000/'a1'!BN36</f>
        <v>12910.316540441248</v>
      </c>
    </row>
    <row r="36" spans="1:47" ht="18" customHeight="1">
      <c r="A36" s="1">
        <v>2010</v>
      </c>
      <c r="B36" s="4">
        <f>'a10'!B33</f>
        <v>126552.3</v>
      </c>
      <c r="C36" s="23">
        <f>'a11'!G48+'a12'!F34</f>
        <v>816295.3</v>
      </c>
      <c r="D36" s="4">
        <f t="shared" si="22"/>
        <v>942847.60000000009</v>
      </c>
      <c r="E36" s="11">
        <f>'a30-2'!B33</f>
        <v>104.5</v>
      </c>
      <c r="F36" s="4">
        <f t="shared" si="31"/>
        <v>902246.50717703358</v>
      </c>
      <c r="G36" s="4">
        <f>F36*1000000/'a1'!F37</f>
        <v>26532.546309641075</v>
      </c>
      <c r="H36" s="4">
        <f>'a10'!C33+'a11'!L48+'a12'!G34</f>
        <v>76762.002650321738</v>
      </c>
      <c r="I36" s="11">
        <f>'a30-2'!C33</f>
        <v>107.1</v>
      </c>
      <c r="J36" s="4">
        <f t="shared" si="12"/>
        <v>71673.205089002557</v>
      </c>
      <c r="K36" s="4">
        <f>J36*1000000/'a1'!L37</f>
        <v>137312.35600569105</v>
      </c>
      <c r="L36" s="4">
        <f>'a10'!D33+'a11'!Q48+'a12'!H34</f>
        <v>23.611540000000002</v>
      </c>
      <c r="M36" s="11">
        <f>'a30-2'!D33</f>
        <v>108.8</v>
      </c>
      <c r="N36" s="4">
        <f t="shared" si="32"/>
        <v>21.701783088235295</v>
      </c>
      <c r="O36" s="4">
        <f>N36*1000000/'a1'!R37</f>
        <v>153.17680294918969</v>
      </c>
      <c r="P36" s="4">
        <f>'a10'!E33+'a11'!V48+'a12'!I34</f>
        <v>3277.8115482109356</v>
      </c>
      <c r="Q36" s="11">
        <f>'a30-2'!E33</f>
        <v>103.2</v>
      </c>
      <c r="R36" s="4">
        <f t="shared" si="23"/>
        <v>3176.1739808245497</v>
      </c>
      <c r="S36" s="4">
        <f>R36*1000000/'a1'!X37</f>
        <v>3371.4733155759159</v>
      </c>
      <c r="T36" s="4">
        <f>'a10'!F33+'a11'!AA48+'a12'!J34</f>
        <v>13192.701742548132</v>
      </c>
      <c r="U36" s="11">
        <f>'a30-2'!F33</f>
        <v>105.5</v>
      </c>
      <c r="V36" s="4">
        <f t="shared" si="24"/>
        <v>12504.930561656996</v>
      </c>
      <c r="W36" s="4">
        <f>V36*1000000/'a1'!AD37</f>
        <v>16605.843166743238</v>
      </c>
      <c r="X36" s="4">
        <f>'a10'!G33+'a11'!AF48+'a12'!K34</f>
        <v>64778.488516062425</v>
      </c>
      <c r="Y36" s="11">
        <f>'a30-2'!G33</f>
        <v>103.9</v>
      </c>
      <c r="Z36" s="4">
        <f t="shared" si="25"/>
        <v>62346.957185815612</v>
      </c>
      <c r="AA36" s="4">
        <f>Z36*1000000/'a1'!AJ37</f>
        <v>7862.7931979188261</v>
      </c>
      <c r="AB36" s="4">
        <f>'a10'!H33+'a11'!AK48+'a12'!L34</f>
        <v>77592.510471177593</v>
      </c>
      <c r="AC36" s="11">
        <f>'a30-2'!H33</f>
        <v>105.1</v>
      </c>
      <c r="AD36" s="4">
        <f t="shared" si="26"/>
        <v>73827.317289417319</v>
      </c>
      <c r="AE36" s="4">
        <f>AD36*1000000/'a1'!AP37</f>
        <v>5620.6290970524706</v>
      </c>
      <c r="AF36" s="4">
        <f>'a10'!I33+'a11'!AP48+'a12'!M34</f>
        <v>22767.309801482828</v>
      </c>
      <c r="AG36" s="11">
        <f>'a30-2'!I33</f>
        <v>101.1</v>
      </c>
      <c r="AH36" s="4">
        <f t="shared" si="27"/>
        <v>22519.594264572534</v>
      </c>
      <c r="AI36" s="4">
        <f>AH36*1000000/'a1'!AV37</f>
        <v>18444.623577578186</v>
      </c>
      <c r="AJ36" s="4">
        <f>'a10'!J33+'a11'!AU48+'a12'!N34</f>
        <v>71529.797360571945</v>
      </c>
      <c r="AK36" s="11">
        <f>'a30-2'!J33</f>
        <v>116</v>
      </c>
      <c r="AL36" s="4">
        <f t="shared" si="28"/>
        <v>61663.61841428616</v>
      </c>
      <c r="AM36" s="4">
        <f>AL36*1000000/'a1'!BB37</f>
        <v>58647.662376571003</v>
      </c>
      <c r="AN36" s="4">
        <f>'a10'!K33+'a11'!BA48+'a12'!O34</f>
        <v>400784.67323789163</v>
      </c>
      <c r="AO36" s="11">
        <f>'a30-2'!K33</f>
        <v>102.8</v>
      </c>
      <c r="AP36" s="4">
        <f t="shared" si="29"/>
        <v>389868.35918082844</v>
      </c>
      <c r="AQ36" s="4">
        <f>AP36*1000000/'a1'!BH37</f>
        <v>104450.2972027147</v>
      </c>
      <c r="AR36" s="4">
        <f>'a10'!L33+'a11'!BF48+'a12'!P34</f>
        <v>92363.136693812557</v>
      </c>
      <c r="AS36" s="11">
        <f>'a30-2'!L33</f>
        <v>102.4</v>
      </c>
      <c r="AT36" s="4">
        <f t="shared" si="30"/>
        <v>90198.375677551332</v>
      </c>
      <c r="AU36" s="4">
        <f>AT36*1000000/'a1'!BN37</f>
        <v>20197.024328571497</v>
      </c>
    </row>
    <row r="37" spans="1:47" ht="18" customHeight="1">
      <c r="A37" s="1">
        <v>2011</v>
      </c>
      <c r="B37" s="4">
        <f>'a10'!B34</f>
        <v>120035.1</v>
      </c>
      <c r="C37" s="23">
        <f>'a11'!G49+'a12'!F35</f>
        <v>1079761.1000000001</v>
      </c>
      <c r="D37" s="4">
        <f t="shared" si="22"/>
        <v>1199796.2000000002</v>
      </c>
      <c r="E37" s="11">
        <f>'a30-2'!B34</f>
        <v>107.9</v>
      </c>
      <c r="F37" s="4">
        <f t="shared" si="31"/>
        <v>1111951.9925857275</v>
      </c>
      <c r="G37" s="4">
        <f>F37*1000000/'a1'!F38</f>
        <v>32378.042563407143</v>
      </c>
      <c r="H37" s="4">
        <f>'a10'!C34+'a11'!L49+'a12'!G35</f>
        <v>102344.5992311372</v>
      </c>
      <c r="I37" s="11">
        <f>'a30-2'!C34</f>
        <v>120</v>
      </c>
      <c r="J37" s="4">
        <f t="shared" si="12"/>
        <v>85287.166025947663</v>
      </c>
      <c r="K37" s="4">
        <f>J37*1000000/'a1'!L38</f>
        <v>162440.296638042</v>
      </c>
      <c r="L37" s="4">
        <f>'a10'!D34+'a11'!Q49+'a12'!H35</f>
        <v>32.6738</v>
      </c>
      <c r="M37" s="11">
        <f>'a30-2'!D34</f>
        <v>110.8</v>
      </c>
      <c r="N37" s="4">
        <f t="shared" si="32"/>
        <v>29.48898916967509</v>
      </c>
      <c r="O37" s="4">
        <f>N37*1000000/'a1'!R38</f>
        <v>204.73062087556818</v>
      </c>
      <c r="P37" s="4">
        <f>'a10'!E34+'a11'!V49+'a12'!I35</f>
        <v>3367.8994428132423</v>
      </c>
      <c r="Q37" s="11">
        <f>'a30-2'!E34</f>
        <v>104.9</v>
      </c>
      <c r="R37" s="4">
        <f t="shared" si="23"/>
        <v>3210.5809750364556</v>
      </c>
      <c r="S37" s="4">
        <f>R37*1000000/'a1'!X38</f>
        <v>3399.3502963426599</v>
      </c>
      <c r="T37" s="4">
        <f>'a10'!F34+'a11'!AA49+'a12'!J35</f>
        <v>14562.922961475921</v>
      </c>
      <c r="U37" s="11">
        <f>'a30-2'!F34</f>
        <v>109.7</v>
      </c>
      <c r="V37" s="4">
        <f t="shared" si="24"/>
        <v>13275.226035985341</v>
      </c>
      <c r="W37" s="4">
        <f>V37*1000000/'a1'!AD38</f>
        <v>17570.746411109209</v>
      </c>
      <c r="X37" s="4">
        <f>'a10'!G34+'a11'!AF49+'a12'!K35</f>
        <v>75362.990791546661</v>
      </c>
      <c r="Y37" s="11">
        <f>'a30-2'!G34</f>
        <v>107.2</v>
      </c>
      <c r="Z37" s="4">
        <f t="shared" si="25"/>
        <v>70301.297380174117</v>
      </c>
      <c r="AA37" s="4">
        <f>Z37*1000000/'a1'!AJ38</f>
        <v>8779.260420299539</v>
      </c>
      <c r="AB37" s="4">
        <f>'a10'!H34+'a11'!AK49+'a12'!L35</f>
        <v>113592.90516781718</v>
      </c>
      <c r="AC37" s="11">
        <f>'a30-2'!H34</f>
        <v>107.3</v>
      </c>
      <c r="AD37" s="4">
        <f t="shared" si="26"/>
        <v>105864.77648445219</v>
      </c>
      <c r="AE37" s="4">
        <f>AD37*1000000/'a1'!AP38</f>
        <v>7981.6357139880711</v>
      </c>
      <c r="AF37" s="4">
        <f>'a10'!I34+'a11'!AP49+'a12'!M35</f>
        <v>29004.530336853131</v>
      </c>
      <c r="AG37" s="11">
        <f>'a30-2'!I34</f>
        <v>104</v>
      </c>
      <c r="AH37" s="4">
        <f t="shared" si="27"/>
        <v>27888.971477743395</v>
      </c>
      <c r="AI37" s="4">
        <f>AH37*1000000/'a1'!AV38</f>
        <v>22605.445833881855</v>
      </c>
      <c r="AJ37" s="4">
        <f>'a10'!J34+'a11'!AU49+'a12'!N35</f>
        <v>92019.684374504315</v>
      </c>
      <c r="AK37" s="11">
        <f>'a30-2'!J34</f>
        <v>130</v>
      </c>
      <c r="AL37" s="4">
        <f t="shared" si="28"/>
        <v>70784.372595772555</v>
      </c>
      <c r="AM37" s="4">
        <f>AL37*1000000/'a1'!BB38</f>
        <v>66380.118137469588</v>
      </c>
      <c r="AN37" s="4">
        <f>'a10'!K34+'a11'!BA49+'a12'!O35</f>
        <v>517113.63016891701</v>
      </c>
      <c r="AO37" s="11">
        <f>'a30-2'!K34</f>
        <v>107.1</v>
      </c>
      <c r="AP37" s="4">
        <f t="shared" si="29"/>
        <v>482832.5211661224</v>
      </c>
      <c r="AQ37" s="4">
        <f>AP37*1000000/'a1'!BH38</f>
        <v>127390.02366005364</v>
      </c>
      <c r="AR37" s="4">
        <f>'a10'!L34+'a11'!BF49+'a12'!P35</f>
        <v>111554.01826103614</v>
      </c>
      <c r="AS37" s="11">
        <f>'a30-2'!L34</f>
        <v>105.1</v>
      </c>
      <c r="AT37" s="4">
        <f t="shared" si="30"/>
        <v>106140.83564323134</v>
      </c>
      <c r="AU37" s="4">
        <f>AT37*1000000/'a1'!BN38</f>
        <v>23591.366179891607</v>
      </c>
    </row>
    <row r="38" spans="1:47" ht="18" customHeight="1">
      <c r="A38" s="1">
        <v>2012</v>
      </c>
      <c r="B38" s="4">
        <f>'a10'!B35</f>
        <v>102454.1</v>
      </c>
      <c r="C38" s="23">
        <f>'a11'!G50+'a12'!F36</f>
        <v>754047.20000000007</v>
      </c>
      <c r="D38" s="4">
        <f t="shared" si="22"/>
        <v>856501.3</v>
      </c>
      <c r="E38" s="11">
        <f>'a30-2'!B35</f>
        <v>109.2</v>
      </c>
      <c r="F38" s="4">
        <f t="shared" si="31"/>
        <v>784341.8498168498</v>
      </c>
      <c r="G38" s="4">
        <f>F38*1000000/'a1'!F39</f>
        <v>22570.029825980626</v>
      </c>
      <c r="H38" s="4">
        <f>'a10'!C35+'a11'!L50+'a12'!G36</f>
        <v>79146.784842303838</v>
      </c>
      <c r="I38" s="11">
        <f>'a30-2'!C35</f>
        <v>119.9</v>
      </c>
      <c r="J38" s="4">
        <f t="shared" si="12"/>
        <v>66010.662921020703</v>
      </c>
      <c r="K38" s="4">
        <f>J38*1000000/'a1'!L39</f>
        <v>125282.38628383398</v>
      </c>
      <c r="L38" s="4">
        <f>'a10'!D35+'a11'!Q50+'a12'!H36</f>
        <v>22.437689999999996</v>
      </c>
      <c r="M38" s="11">
        <f>'a30-2'!D35</f>
        <v>112.5</v>
      </c>
      <c r="N38" s="4">
        <f t="shared" si="32"/>
        <v>19.944613333333329</v>
      </c>
      <c r="O38" s="4">
        <f>N38*1000000/'a1'!R39</f>
        <v>137.30380446879937</v>
      </c>
      <c r="P38" s="4">
        <f>'a10'!E35+'a11'!V50+'a12'!I36</f>
        <v>2653.31798215858</v>
      </c>
      <c r="Q38" s="11">
        <f>'a30-2'!E35</f>
        <v>106.4</v>
      </c>
      <c r="R38" s="4">
        <f t="shared" si="23"/>
        <v>2493.7199080437777</v>
      </c>
      <c r="S38" s="4">
        <f>R38*1000000/'a1'!X39</f>
        <v>2639.3178788294013</v>
      </c>
      <c r="T38" s="4">
        <f>'a10'!F35+'a11'!AA50+'a12'!J36</f>
        <v>11063.333990565385</v>
      </c>
      <c r="U38" s="11">
        <f>'a30-2'!F35</f>
        <v>111.6</v>
      </c>
      <c r="V38" s="4">
        <f t="shared" si="24"/>
        <v>9913.3817119761516</v>
      </c>
      <c r="W38" s="4">
        <f>V38*1000000/'a1'!AD39</f>
        <v>13098.454238403237</v>
      </c>
      <c r="X38" s="4">
        <f>'a10'!G35+'a11'!AF50+'a12'!K36</f>
        <v>58654.520301187731</v>
      </c>
      <c r="Y38" s="11">
        <f>'a30-2'!G35</f>
        <v>108.9</v>
      </c>
      <c r="Z38" s="4">
        <f t="shared" si="25"/>
        <v>53860.900184745391</v>
      </c>
      <c r="AA38" s="4">
        <f>Z38*1000000/'a1'!AJ39</f>
        <v>6662.0217407284154</v>
      </c>
      <c r="AB38" s="4">
        <f>'a10'!H35+'a11'!AK50+'a12'!L36</f>
        <v>78188.476967414739</v>
      </c>
      <c r="AC38" s="11">
        <f>'a30-2'!H35</f>
        <v>109.2</v>
      </c>
      <c r="AD38" s="4">
        <f t="shared" si="26"/>
        <v>71601.169384079432</v>
      </c>
      <c r="AE38" s="4">
        <f>AD38*1000000/'a1'!AP39</f>
        <v>5339.562227485756</v>
      </c>
      <c r="AF38" s="4">
        <f>'a10'!I35+'a11'!AP50+'a12'!M36</f>
        <v>19108.158530271419</v>
      </c>
      <c r="AG38" s="11">
        <f>'a30-2'!I35</f>
        <v>107.4</v>
      </c>
      <c r="AH38" s="4">
        <f t="shared" si="27"/>
        <v>17791.581499321619</v>
      </c>
      <c r="AI38" s="4">
        <f>AH38*1000000/'a1'!AV39</f>
        <v>14228.643735971853</v>
      </c>
      <c r="AJ38" s="4">
        <f>'a10'!J35+'a11'!AU50+'a12'!N36</f>
        <v>72801.965015384107</v>
      </c>
      <c r="AK38" s="11">
        <f>'a30-2'!J35</f>
        <v>133.19999999999999</v>
      </c>
      <c r="AL38" s="4">
        <f t="shared" si="28"/>
        <v>54656.129891429511</v>
      </c>
      <c r="AM38" s="4">
        <f>AL38*1000000/'a1'!BB39</f>
        <v>50271.314984533543</v>
      </c>
      <c r="AN38" s="4">
        <f>'a10'!K35+'a11'!BA50+'a12'!O36</f>
        <v>371812.95595557039</v>
      </c>
      <c r="AO38" s="11">
        <f>'a30-2'!K35</f>
        <v>107.6</v>
      </c>
      <c r="AP38" s="4">
        <f t="shared" si="29"/>
        <v>345551.07430815091</v>
      </c>
      <c r="AQ38" s="4">
        <f>AP38*1000000/'a1'!BH39</f>
        <v>88863.6886707831</v>
      </c>
      <c r="AR38" s="4">
        <f>'a10'!L35+'a11'!BF50+'a12'!P36</f>
        <v>81014.758434329589</v>
      </c>
      <c r="AS38" s="11">
        <f>'a30-2'!L35</f>
        <v>104.7</v>
      </c>
      <c r="AT38" s="4">
        <f t="shared" si="30"/>
        <v>77377.992773953752</v>
      </c>
      <c r="AU38" s="4">
        <f>AT38*1000000/'a1'!BN39</f>
        <v>17033.938167699871</v>
      </c>
    </row>
    <row r="39" spans="1:47" ht="18" customHeight="1">
      <c r="A39" s="1">
        <v>2013</v>
      </c>
      <c r="B39" s="4">
        <f>'a10'!B36</f>
        <v>111573.7</v>
      </c>
      <c r="C39" s="23">
        <f>'a11'!G51+'a12'!F37</f>
        <v>632320.4</v>
      </c>
      <c r="D39" s="4">
        <f t="shared" si="22"/>
        <v>743894.1</v>
      </c>
      <c r="E39" s="11">
        <f>'a30-2'!B36</f>
        <v>110.9</v>
      </c>
      <c r="F39" s="4">
        <f t="shared" si="31"/>
        <v>670779.17042380513</v>
      </c>
      <c r="G39" s="4">
        <f>F39*1000000/'a1'!F40</f>
        <v>19080.348437773708</v>
      </c>
      <c r="H39" s="4">
        <f>'a10'!C36+'a11'!L51+'a12'!G37</f>
        <v>17065.493322876315</v>
      </c>
      <c r="I39" s="11">
        <f>'a30-2'!C36</f>
        <v>123.8</v>
      </c>
      <c r="J39" s="4">
        <f t="shared" ref="J39:J40" si="33">H39/I39*100</f>
        <v>13784.728047557604</v>
      </c>
      <c r="K39" s="4">
        <f>J39*1000000/'a1'!L40</f>
        <v>26106.598930635952</v>
      </c>
      <c r="L39" s="4">
        <f>'a10'!D36+'a11'!Q51+'a12'!H37</f>
        <v>13.835420000000001</v>
      </c>
      <c r="M39" s="11">
        <f>'a30-2'!D36</f>
        <v>114.5</v>
      </c>
      <c r="N39" s="4">
        <f t="shared" si="32"/>
        <v>12.083336244541485</v>
      </c>
      <c r="O39" s="4">
        <f>N39*1000000/'a1'!R40</f>
        <v>83.080673568948811</v>
      </c>
      <c r="P39" s="4">
        <f>'a10'!E36+'a11'!V51+'a12'!I37</f>
        <v>2462.6967023883526</v>
      </c>
      <c r="Q39" s="11">
        <f>'a30-2'!E36</f>
        <v>108.5</v>
      </c>
      <c r="R39" s="4">
        <f t="shared" si="23"/>
        <v>2269.7665459800487</v>
      </c>
      <c r="S39" s="4">
        <f>R39*1000000/'a1'!X40</f>
        <v>2406.986435692439</v>
      </c>
      <c r="T39" s="4">
        <f>'a10'!F36+'a11'!AA51+'a12'!J37</f>
        <v>8298.2900013046401</v>
      </c>
      <c r="U39" s="11">
        <f>'a30-2'!F36</f>
        <v>111.7</v>
      </c>
      <c r="V39" s="4">
        <f t="shared" si="24"/>
        <v>7429.0868409173145</v>
      </c>
      <c r="W39" s="4">
        <f>V39*1000000/'a1'!AD40</f>
        <v>9830.5013787117878</v>
      </c>
      <c r="X39" s="4">
        <f>'a10'!G36+'a11'!AF51+'a12'!K37</f>
        <v>49158.79181176237</v>
      </c>
      <c r="Y39" s="11">
        <f>'a30-2'!G36</f>
        <v>109.8</v>
      </c>
      <c r="Z39" s="4">
        <f t="shared" si="25"/>
        <v>44771.212943317281</v>
      </c>
      <c r="AA39" s="4">
        <f>Z39*1000000/'a1'!AJ40</f>
        <v>5490.1931452457384</v>
      </c>
      <c r="AB39" s="4">
        <f>'a10'!H36+'a11'!AK51+'a12'!L37</f>
        <v>57532.389797350144</v>
      </c>
      <c r="AC39" s="11">
        <f>'a30-2'!H36</f>
        <v>109.8</v>
      </c>
      <c r="AD39" s="4">
        <f t="shared" si="26"/>
        <v>52397.440616894484</v>
      </c>
      <c r="AE39" s="4">
        <f>AD39*1000000/'a1'!AP40</f>
        <v>3866.6832816885367</v>
      </c>
      <c r="AF39" s="4">
        <f>'a10'!I36+'a11'!AP51+'a12'!M37</f>
        <v>11734.936897325468</v>
      </c>
      <c r="AG39" s="11">
        <f>'a30-2'!I36</f>
        <v>108.6</v>
      </c>
      <c r="AH39" s="4">
        <f t="shared" si="27"/>
        <v>10805.650918347577</v>
      </c>
      <c r="AI39" s="4">
        <f>AH39*1000000/'a1'!AV40</f>
        <v>8539.7077773025612</v>
      </c>
      <c r="AJ39" s="4">
        <f>'a10'!J36+'a11'!AU51+'a12'!N37</f>
        <v>66061.316419341805</v>
      </c>
      <c r="AK39" s="11">
        <f>'a30-2'!J36</f>
        <v>134.80000000000001</v>
      </c>
      <c r="AL39" s="4">
        <f t="shared" si="28"/>
        <v>49006.911290312906</v>
      </c>
      <c r="AM39" s="4">
        <f>AL39*1000000/'a1'!BB40</f>
        <v>44305.159187063364</v>
      </c>
      <c r="AN39" s="4">
        <f>'a10'!K36+'a11'!BA51+'a12'!O37</f>
        <v>366390.95787778782</v>
      </c>
      <c r="AO39" s="11">
        <f>'a30-2'!K36</f>
        <v>112.8</v>
      </c>
      <c r="AP39" s="4">
        <f t="shared" si="29"/>
        <v>324814.67896967009</v>
      </c>
      <c r="AQ39" s="4">
        <f>AP39*1000000/'a1'!BH40</f>
        <v>81046.682318766078</v>
      </c>
      <c r="AR39" s="4">
        <f>'a10'!L36+'a11'!BF51+'a12'!P37</f>
        <v>70363.835891993309</v>
      </c>
      <c r="AS39" s="11">
        <f>'a30-2'!L36</f>
        <v>105</v>
      </c>
      <c r="AT39" s="4">
        <f t="shared" si="30"/>
        <v>67013.177039993621</v>
      </c>
      <c r="AU39" s="4">
        <f>AT39*1000000/'a1'!BN40</f>
        <v>14623.374214719617</v>
      </c>
    </row>
    <row r="40" spans="1:47" ht="18" customHeight="1">
      <c r="A40" s="1">
        <v>2014</v>
      </c>
      <c r="B40" s="4">
        <f>'a10'!B37</f>
        <v>107553.03078550934</v>
      </c>
      <c r="C40" s="23">
        <f>'a11'!G52+'a12'!F38</f>
        <v>632320.4</v>
      </c>
      <c r="D40" s="4">
        <f t="shared" si="22"/>
        <v>739873.43078550941</v>
      </c>
      <c r="E40" s="11">
        <f>'a30-2'!B37</f>
        <v>112.9</v>
      </c>
      <c r="F40" s="4">
        <f t="shared" si="31"/>
        <v>655335.1911297692</v>
      </c>
      <c r="G40" s="4">
        <f>F40*1000000/'a1'!F41</f>
        <v>18437.471774283029</v>
      </c>
      <c r="H40" s="4">
        <f>'a10'!C37+'a11'!L52+'a12'!G38</f>
        <v>13532.242166257738</v>
      </c>
      <c r="I40" s="11">
        <f>'a30-2'!C37</f>
        <v>121</v>
      </c>
      <c r="J40" s="4">
        <f t="shared" si="33"/>
        <v>11183.671211783254</v>
      </c>
      <c r="K40" s="4">
        <f>J40*1000000/'a1'!L41</f>
        <v>21138.398227420723</v>
      </c>
      <c r="L40" s="4">
        <f>'a10'!D37+'a11'!Q52+'a12'!H38</f>
        <v>13.835420000000001</v>
      </c>
      <c r="M40" s="11">
        <f>'a30-2'!D37</f>
        <v>117.1</v>
      </c>
      <c r="N40" s="4">
        <f t="shared" si="32"/>
        <v>11.815046968403076</v>
      </c>
      <c r="O40" s="4">
        <f>N40*1000000/'a1'!R41</f>
        <v>80.83528528894702</v>
      </c>
      <c r="P40" s="4">
        <f>'a10'!E37+'a11'!V52+'a12'!I38</f>
        <v>2362.4833813418954</v>
      </c>
      <c r="Q40" s="11">
        <f>'a30-2'!E37</f>
        <v>109.3</v>
      </c>
      <c r="R40" s="4">
        <f t="shared" ref="R40" si="34">P40/Q40*100</f>
        <v>2161.4669545671504</v>
      </c>
      <c r="S40" s="4">
        <f>R40*1000000/'a1'!X41</f>
        <v>2293.6086284797548</v>
      </c>
      <c r="T40" s="4">
        <f>'a10'!F37+'a11'!AA52+'a12'!J38</f>
        <v>7759.000810708847</v>
      </c>
      <c r="U40" s="11">
        <f>'a30-2'!F37</f>
        <v>112.7</v>
      </c>
      <c r="V40" s="4">
        <f t="shared" ref="V40" si="35">T40/U40*100</f>
        <v>6884.6502313299443</v>
      </c>
      <c r="W40" s="4">
        <f>V40*1000000/'a1'!AD41</f>
        <v>9123.8417119634341</v>
      </c>
      <c r="X40" s="4">
        <f>'a10'!G37+'a11'!AF52+'a12'!K38</f>
        <v>50763.316126801903</v>
      </c>
      <c r="Y40" s="11">
        <f>'a30-2'!G37</f>
        <v>110.8</v>
      </c>
      <c r="Z40" s="4">
        <f t="shared" ref="Z40" si="36">X40/Y40*100</f>
        <v>45815.267262456589</v>
      </c>
      <c r="AA40" s="4">
        <f>Z40*1000000/'a1'!AJ41</f>
        <v>5577.1039110658994</v>
      </c>
      <c r="AB40" s="4">
        <f>'a10'!H37+'a11'!AK52+'a12'!L38</f>
        <v>56723.551273551529</v>
      </c>
      <c r="AC40" s="11">
        <f>'a30-2'!H37</f>
        <v>111.4</v>
      </c>
      <c r="AD40" s="4">
        <f t="shared" ref="AD40" si="37">AB40/AC40*100</f>
        <v>50918.807247353252</v>
      </c>
      <c r="AE40" s="4">
        <f>AD40*1000000/'a1'!AP41</f>
        <v>3722.7644737997916</v>
      </c>
      <c r="AF40" s="4">
        <f>'a10'!I37+'a11'!AP52+'a12'!M38</f>
        <v>11082.610760196012</v>
      </c>
      <c r="AG40" s="11">
        <f>'a30-2'!I37</f>
        <v>109.9</v>
      </c>
      <c r="AH40" s="4">
        <f t="shared" ref="AH40" si="38">AF40/AG40*100</f>
        <v>10084.268207639683</v>
      </c>
      <c r="AI40" s="4">
        <f>AH40*1000000/'a1'!AV41</f>
        <v>7876.8453211499718</v>
      </c>
      <c r="AJ40" s="4">
        <f>'a10'!J37+'a11'!AU52+'a12'!N38</f>
        <v>66279.109048683502</v>
      </c>
      <c r="AK40" s="11">
        <f>'a30-2'!J37</f>
        <v>131.1</v>
      </c>
      <c r="AL40" s="4">
        <f t="shared" ref="AL40" si="39">AJ40/AK40*100</f>
        <v>50556.147253000388</v>
      </c>
      <c r="AM40" s="4">
        <f>AL40*1000000/'a1'!BB41</f>
        <v>45047.592499396669</v>
      </c>
      <c r="AN40" s="4">
        <f>'a10'!K37+'a11'!BA52+'a12'!O38</f>
        <v>366112.64145943138</v>
      </c>
      <c r="AO40" s="11">
        <f>'a30-2'!K37</f>
        <v>117.4</v>
      </c>
      <c r="AP40" s="4">
        <f t="shared" ref="AP40" si="40">AN40/AO40*100</f>
        <v>311850.63156680693</v>
      </c>
      <c r="AQ40" s="4">
        <f>AP40*1000000/'a1'!BH41</f>
        <v>75675.424929768196</v>
      </c>
      <c r="AR40" s="4">
        <f>'a10'!L37+'a11'!BF52+'a12'!P38</f>
        <v>69449.248135751113</v>
      </c>
      <c r="AS40" s="11">
        <f>'a30-2'!L37</f>
        <v>106.4</v>
      </c>
      <c r="AT40" s="4">
        <f t="shared" ref="AT40" si="41">AR40/AS40*100</f>
        <v>65271.849751645779</v>
      </c>
      <c r="AU40" s="4">
        <f>AT40*1000000/'a1'!BN41</f>
        <v>14072.015926053573</v>
      </c>
    </row>
    <row r="41" spans="1:47" ht="18" customHeight="1"/>
    <row r="42" spans="1:47" ht="18" customHeight="1">
      <c r="B42" s="1" t="s">
        <v>352</v>
      </c>
      <c r="T42" s="1" t="s">
        <v>352</v>
      </c>
      <c r="AJ42" s="1" t="s">
        <v>352</v>
      </c>
    </row>
    <row r="43" spans="1:47" s="5" customFormat="1" ht="18" customHeight="1">
      <c r="A43" s="5" t="s">
        <v>1095</v>
      </c>
      <c r="B43" s="5">
        <f>(POWER(B40/B7, 1/33)-1)*100</f>
        <v>1.2741444519599465</v>
      </c>
      <c r="C43" s="5">
        <f t="shared" ref="C43:AU43" si="42">(POWER(C40/C7, 1/33)-1)*100</f>
        <v>3.2645677262617134</v>
      </c>
      <c r="D43" s="5">
        <f t="shared" si="42"/>
        <v>2.8802105530421951</v>
      </c>
      <c r="E43" s="5">
        <f t="shared" si="42"/>
        <v>2.7513808987262633</v>
      </c>
      <c r="F43" s="5">
        <f t="shared" si="42"/>
        <v>0.12537997366957043</v>
      </c>
      <c r="G43" s="5">
        <f>(POWER(G40/G7, 1/33)-1)*100</f>
        <v>-0.95830571466096748</v>
      </c>
      <c r="H43" s="5">
        <f t="shared" si="42"/>
        <v>2.9886414965511809</v>
      </c>
      <c r="I43" s="5">
        <f t="shared" si="42"/>
        <v>3.3568155262780897</v>
      </c>
      <c r="J43" s="5">
        <f t="shared" si="42"/>
        <v>-0.35621649898193164</v>
      </c>
      <c r="K43" s="5">
        <f t="shared" si="42"/>
        <v>-0.1029319881805324</v>
      </c>
      <c r="L43" s="5">
        <f t="shared" si="42"/>
        <v>0.46908130393064074</v>
      </c>
      <c r="M43" s="5">
        <f t="shared" si="42"/>
        <v>2.8719426777831458</v>
      </c>
      <c r="N43" s="5">
        <f t="shared" si="42"/>
        <v>-2.3357791359873148</v>
      </c>
      <c r="O43" s="5">
        <f t="shared" si="42"/>
        <v>-2.8318966419240699</v>
      </c>
      <c r="P43" s="5">
        <f t="shared" si="42"/>
        <v>-1.3331563464818452</v>
      </c>
      <c r="Q43" s="5">
        <f t="shared" si="42"/>
        <v>2.9481076130359218</v>
      </c>
      <c r="R43" s="5">
        <f t="shared" si="42"/>
        <v>-4.1586621248156259</v>
      </c>
      <c r="S43" s="5">
        <f t="shared" si="42"/>
        <v>-4.4413117277984142</v>
      </c>
      <c r="T43" s="5">
        <f t="shared" si="42"/>
        <v>0.79781079053378168</v>
      </c>
      <c r="U43" s="5">
        <f t="shared" si="42"/>
        <v>2.8982196110757252</v>
      </c>
      <c r="V43" s="5">
        <f t="shared" si="42"/>
        <v>-2.0412489433547565</v>
      </c>
      <c r="W43" s="5">
        <f t="shared" si="42"/>
        <v>-2.2367431691852735</v>
      </c>
      <c r="X43" s="5">
        <f t="shared" si="42"/>
        <v>1.1630829937426368</v>
      </c>
      <c r="Y43" s="5">
        <f t="shared" si="42"/>
        <v>2.7064669923529072</v>
      </c>
      <c r="Z43" s="5">
        <f t="shared" si="42"/>
        <v>-1.5027135523269286</v>
      </c>
      <c r="AA43" s="5">
        <f t="shared" si="42"/>
        <v>-2.1776613517572874</v>
      </c>
      <c r="AB43" s="5">
        <f t="shared" si="42"/>
        <v>1.3973140671481143</v>
      </c>
      <c r="AC43" s="5">
        <f t="shared" si="42"/>
        <v>2.6495835810470103</v>
      </c>
      <c r="AD43" s="5">
        <f t="shared" si="42"/>
        <v>-1.2199460243403348</v>
      </c>
      <c r="AE43" s="5">
        <f t="shared" si="42"/>
        <v>-2.5271463014266859</v>
      </c>
      <c r="AF43" s="5">
        <f t="shared" si="42"/>
        <v>1.7692459899321999</v>
      </c>
      <c r="AG43" s="5">
        <f t="shared" si="42"/>
        <v>2.6074235868505991</v>
      </c>
      <c r="AH43" s="5">
        <f t="shared" si="42"/>
        <v>-0.81687812403645754</v>
      </c>
      <c r="AI43" s="5">
        <f t="shared" si="42"/>
        <v>-1.4523743627354535</v>
      </c>
      <c r="AJ43" s="5">
        <f t="shared" si="42"/>
        <v>4.3570324967808993</v>
      </c>
      <c r="AK43" s="5">
        <f t="shared" si="42"/>
        <v>3.0980664876152142</v>
      </c>
      <c r="AL43" s="5">
        <f t="shared" si="42"/>
        <v>1.2211344519413636</v>
      </c>
      <c r="AM43" s="5">
        <f t="shared" si="42"/>
        <v>0.792912289394887</v>
      </c>
      <c r="AN43" s="5">
        <f t="shared" si="42"/>
        <v>2.6413770414333015</v>
      </c>
      <c r="AO43" s="5">
        <f t="shared" si="42"/>
        <v>2.7996651302131914</v>
      </c>
      <c r="AP43" s="5">
        <f t="shared" si="42"/>
        <v>-0.1539772416373153</v>
      </c>
      <c r="AQ43" s="5">
        <f t="shared" si="42"/>
        <v>-1.9144335197477602</v>
      </c>
      <c r="AR43" s="5">
        <f t="shared" si="42"/>
        <v>1.1797006567554558</v>
      </c>
      <c r="AS43" s="5">
        <f t="shared" si="42"/>
        <v>2.566915231800948</v>
      </c>
      <c r="AT43" s="5">
        <f t="shared" si="42"/>
        <v>-1.3524971204509573</v>
      </c>
      <c r="AU43" s="5">
        <f t="shared" si="42"/>
        <v>-2.822088811841228</v>
      </c>
    </row>
    <row r="44" spans="1:47">
      <c r="B44" s="1" t="s">
        <v>286</v>
      </c>
      <c r="T44" s="1" t="s">
        <v>301</v>
      </c>
      <c r="AJ44" s="1" t="s">
        <v>301</v>
      </c>
    </row>
    <row r="46" spans="1:47">
      <c r="B46" s="1" t="s">
        <v>1021</v>
      </c>
    </row>
    <row r="47" spans="1:47">
      <c r="B47" s="29" t="s">
        <v>1182</v>
      </c>
    </row>
    <row r="49" spans="7:7">
      <c r="G49" s="22"/>
    </row>
    <row r="50" spans="7:7">
      <c r="G50" s="22"/>
    </row>
    <row r="51" spans="7:7">
      <c r="G51" s="22"/>
    </row>
    <row r="52" spans="7:7">
      <c r="G52" s="22"/>
    </row>
  </sheetData>
  <phoneticPr fontId="2" type="noConversion"/>
  <pageMargins left="0.35433070866141736" right="0.35433070866141736" top="0.59055118110236227" bottom="0.59055118110236227" header="0.51181102362204722" footer="0.51181102362204722"/>
  <pageSetup scale="63" orientation="landscape" r:id="rId1"/>
  <headerFooter alignWithMargins="0"/>
  <colBreaks count="2" manualBreakCount="2">
    <brk id="19" max="1048575" man="1"/>
    <brk id="35" max="1048575" man="1"/>
  </colBreaks>
</worksheet>
</file>

<file path=xl/worksheets/sheet4.xml><?xml version="1.0" encoding="utf-8"?>
<worksheet xmlns="http://schemas.openxmlformats.org/spreadsheetml/2006/main" xmlns:r="http://schemas.openxmlformats.org/officeDocument/2006/relationships">
  <dimension ref="A1:AH45"/>
  <sheetViews>
    <sheetView view="pageBreakPreview" zoomScale="70" zoomScaleSheetLayoutView="70" workbookViewId="0">
      <pane ySplit="5" topLeftCell="A6" activePane="bottomLeft" state="frozen"/>
      <selection activeCell="O54" sqref="O54"/>
      <selection pane="bottomLeft" activeCell="O54" sqref="O54"/>
    </sheetView>
  </sheetViews>
  <sheetFormatPr defaultColWidth="8.875" defaultRowHeight="12.75"/>
  <cols>
    <col min="1" max="1" width="8.875" style="1" customWidth="1"/>
    <col min="2" max="34" width="12.875" style="1" customWidth="1"/>
    <col min="35" max="37" width="10.375" style="1" customWidth="1"/>
    <col min="38" max="16384" width="8.875" style="1"/>
  </cols>
  <sheetData>
    <row r="1" spans="1:34">
      <c r="B1" s="1" t="s">
        <v>402</v>
      </c>
      <c r="K1" s="1" t="s">
        <v>403</v>
      </c>
      <c r="T1" s="1" t="s">
        <v>404</v>
      </c>
      <c r="AC1" s="1" t="s">
        <v>401</v>
      </c>
    </row>
    <row r="3" spans="1:34">
      <c r="B3" s="1" t="s">
        <v>272</v>
      </c>
      <c r="E3" s="1" t="s">
        <v>291</v>
      </c>
      <c r="H3" s="1" t="s">
        <v>292</v>
      </c>
      <c r="K3" s="1" t="s">
        <v>293</v>
      </c>
      <c r="N3" s="1" t="s">
        <v>294</v>
      </c>
      <c r="Q3" s="1" t="s">
        <v>295</v>
      </c>
      <c r="T3" s="1" t="s">
        <v>296</v>
      </c>
      <c r="W3" s="1" t="s">
        <v>297</v>
      </c>
      <c r="Z3" s="1" t="s">
        <v>298</v>
      </c>
      <c r="AC3" s="1" t="s">
        <v>299</v>
      </c>
      <c r="AF3" s="1" t="s">
        <v>300</v>
      </c>
    </row>
    <row r="4" spans="1:34" s="3" customFormat="1" ht="25.5">
      <c r="B4" s="3" t="s">
        <v>509</v>
      </c>
      <c r="C4" s="3" t="s">
        <v>510</v>
      </c>
      <c r="D4" s="3" t="s">
        <v>516</v>
      </c>
      <c r="E4" s="3" t="s">
        <v>509</v>
      </c>
      <c r="F4" s="3" t="s">
        <v>510</v>
      </c>
      <c r="G4" s="3" t="s">
        <v>516</v>
      </c>
      <c r="H4" s="3" t="s">
        <v>509</v>
      </c>
      <c r="I4" s="3" t="s">
        <v>510</v>
      </c>
      <c r="J4" s="3" t="s">
        <v>516</v>
      </c>
      <c r="K4" s="3" t="s">
        <v>509</v>
      </c>
      <c r="L4" s="3" t="s">
        <v>510</v>
      </c>
      <c r="M4" s="3" t="s">
        <v>516</v>
      </c>
      <c r="N4" s="3" t="s">
        <v>509</v>
      </c>
      <c r="O4" s="3" t="s">
        <v>510</v>
      </c>
      <c r="P4" s="3" t="s">
        <v>516</v>
      </c>
      <c r="Q4" s="3" t="s">
        <v>509</v>
      </c>
      <c r="R4" s="3" t="s">
        <v>510</v>
      </c>
      <c r="S4" s="3" t="s">
        <v>516</v>
      </c>
      <c r="T4" s="3" t="s">
        <v>509</v>
      </c>
      <c r="U4" s="3" t="s">
        <v>510</v>
      </c>
      <c r="V4" s="3" t="s">
        <v>516</v>
      </c>
      <c r="W4" s="3" t="s">
        <v>509</v>
      </c>
      <c r="X4" s="3" t="s">
        <v>510</v>
      </c>
      <c r="Y4" s="3" t="s">
        <v>516</v>
      </c>
      <c r="Z4" s="3" t="s">
        <v>509</v>
      </c>
      <c r="AA4" s="3" t="s">
        <v>510</v>
      </c>
      <c r="AB4" s="3" t="s">
        <v>516</v>
      </c>
      <c r="AC4" s="3" t="s">
        <v>509</v>
      </c>
      <c r="AD4" s="3" t="s">
        <v>510</v>
      </c>
      <c r="AE4" s="3" t="s">
        <v>516</v>
      </c>
      <c r="AF4" s="3" t="s">
        <v>509</v>
      </c>
      <c r="AG4" s="3" t="s">
        <v>510</v>
      </c>
      <c r="AH4" s="3" t="s">
        <v>516</v>
      </c>
    </row>
    <row r="6" spans="1:34">
      <c r="B6" s="1" t="s">
        <v>82</v>
      </c>
      <c r="C6" s="1" t="s">
        <v>83</v>
      </c>
      <c r="D6" s="1" t="s">
        <v>205</v>
      </c>
      <c r="E6" s="1" t="s">
        <v>86</v>
      </c>
      <c r="F6" s="1" t="s">
        <v>87</v>
      </c>
      <c r="G6" s="1" t="s">
        <v>206</v>
      </c>
      <c r="H6" s="1" t="s">
        <v>106</v>
      </c>
      <c r="I6" s="1" t="s">
        <v>90</v>
      </c>
      <c r="J6" s="1" t="s">
        <v>207</v>
      </c>
      <c r="K6" s="1" t="s">
        <v>82</v>
      </c>
      <c r="L6" s="1" t="s">
        <v>83</v>
      </c>
      <c r="M6" s="1" t="s">
        <v>205</v>
      </c>
      <c r="N6" s="1" t="s">
        <v>86</v>
      </c>
      <c r="O6" s="1" t="s">
        <v>87</v>
      </c>
      <c r="P6" s="1" t="s">
        <v>206</v>
      </c>
      <c r="Q6" s="1" t="s">
        <v>106</v>
      </c>
      <c r="R6" s="1" t="s">
        <v>90</v>
      </c>
      <c r="S6" s="1" t="s">
        <v>207</v>
      </c>
      <c r="T6" s="1" t="s">
        <v>82</v>
      </c>
      <c r="U6" s="1" t="s">
        <v>83</v>
      </c>
      <c r="V6" s="1" t="s">
        <v>205</v>
      </c>
      <c r="W6" s="1" t="s">
        <v>86</v>
      </c>
      <c r="X6" s="1" t="s">
        <v>87</v>
      </c>
      <c r="Y6" s="1" t="s">
        <v>206</v>
      </c>
      <c r="Z6" s="1" t="s">
        <v>106</v>
      </c>
      <c r="AA6" s="1" t="s">
        <v>90</v>
      </c>
      <c r="AB6" s="1" t="s">
        <v>207</v>
      </c>
      <c r="AC6" s="1" t="s">
        <v>82</v>
      </c>
      <c r="AD6" s="1" t="s">
        <v>83</v>
      </c>
      <c r="AE6" s="1" t="s">
        <v>205</v>
      </c>
      <c r="AF6" s="1" t="s">
        <v>86</v>
      </c>
      <c r="AG6" s="1" t="s">
        <v>87</v>
      </c>
      <c r="AH6" s="1" t="s">
        <v>206</v>
      </c>
    </row>
    <row r="7" spans="1:34">
      <c r="A7" s="1">
        <v>1981</v>
      </c>
      <c r="B7" s="6">
        <f>'a17'!C5</f>
        <v>0.53640776699029158</v>
      </c>
      <c r="C7" s="6">
        <f>'a18'!E6</f>
        <v>0.64983556800128572</v>
      </c>
      <c r="D7" s="6">
        <f>0.25*B7+0.75*C7</f>
        <v>0.62147861774853719</v>
      </c>
      <c r="E7" s="6">
        <f>'a17'!E5</f>
        <v>0.54449838187702304</v>
      </c>
      <c r="F7" s="6">
        <f>'a18'!I6</f>
        <v>0.32237789687764645</v>
      </c>
      <c r="G7" s="6">
        <f t="shared" ref="G7:G27" si="0">0.25*E7+0.75*F7</f>
        <v>0.37790801812749059</v>
      </c>
      <c r="H7" s="6">
        <f>'a17'!G5</f>
        <v>0.60113268608414228</v>
      </c>
      <c r="I7" s="6">
        <f>'a18'!M6</f>
        <v>0.35728878833398242</v>
      </c>
      <c r="J7" s="6">
        <f t="shared" ref="J7:J27" si="1">0.25*H7+0.75*I7</f>
        <v>0.41824976277152237</v>
      </c>
      <c r="K7" s="6">
        <f>'a17'!I5</f>
        <v>0.64158576051779925</v>
      </c>
      <c r="L7" s="6">
        <f>'a18'!Q6</f>
        <v>0.47625472123830898</v>
      </c>
      <c r="M7" s="6">
        <f t="shared" ref="M7:M27" si="2">0.25*K7+0.75*L7</f>
        <v>0.51758748105818153</v>
      </c>
      <c r="N7" s="6">
        <f>'a17'!K5</f>
        <v>0.49595469255663466</v>
      </c>
      <c r="O7" s="6">
        <f>'a18'!U6</f>
        <v>0.27321829275077425</v>
      </c>
      <c r="P7" s="6">
        <f t="shared" ref="P7:P27" si="3">0.25*N7+0.75*O7</f>
        <v>0.32890239270223937</v>
      </c>
      <c r="Q7" s="6">
        <f>'a17'!M5</f>
        <v>0.57686084142394811</v>
      </c>
      <c r="R7" s="6">
        <f>'a18'!Y6</f>
        <v>0.58091012493122918</v>
      </c>
      <c r="S7" s="6">
        <f t="shared" ref="S7:S27" si="4">0.25*Q7+0.75*R7</f>
        <v>0.57989780405440894</v>
      </c>
      <c r="T7" s="6">
        <f>'a17'!O5</f>
        <v>0.64158576051779925</v>
      </c>
      <c r="U7" s="6">
        <f>'a18'!AC6</f>
        <v>0.78005211134395347</v>
      </c>
      <c r="V7" s="6">
        <f t="shared" ref="V7:V27" si="5">0.25*T7+0.75*U7</f>
        <v>0.74543552363741483</v>
      </c>
      <c r="W7" s="6">
        <f>'a17'!Q5</f>
        <v>0.50404530744336606</v>
      </c>
      <c r="X7" s="6">
        <f>'a18'!AG6</f>
        <v>0.46886764460434321</v>
      </c>
      <c r="Y7" s="6">
        <f t="shared" ref="Y7:Y27" si="6">0.25*W7+0.75*X7</f>
        <v>0.47766206031409897</v>
      </c>
      <c r="Z7" s="6">
        <f>'a17'!S5</f>
        <v>0.2613268608414242</v>
      </c>
      <c r="AA7" s="6">
        <f>'a18'!AK6</f>
        <v>0.37847640771717711</v>
      </c>
      <c r="AB7" s="6">
        <f t="shared" ref="AB7:AB27" si="7">0.25*Z7+0.75*AA7</f>
        <v>0.3491890209982389</v>
      </c>
      <c r="AC7" s="6">
        <f>'a17'!U5</f>
        <v>0.54449838187702304</v>
      </c>
      <c r="AD7" s="6">
        <f>'a18'!AO6</f>
        <v>0.74001044699540708</v>
      </c>
      <c r="AE7" s="6">
        <f t="shared" ref="AE7:AE26" si="8">0.25*AC7+0.75*AD7</f>
        <v>0.6911324307158111</v>
      </c>
      <c r="AF7" s="6">
        <f>'a17'!W5</f>
        <v>0.57686084142394811</v>
      </c>
      <c r="AG7" s="6">
        <f>'a18'!AS6</f>
        <v>0.69239625639028501</v>
      </c>
      <c r="AH7" s="6">
        <f t="shared" ref="AH7:AH26" si="9">0.25*AF7+0.75*AG7</f>
        <v>0.66351240264870082</v>
      </c>
    </row>
    <row r="8" spans="1:34">
      <c r="A8" s="1">
        <v>1982</v>
      </c>
      <c r="B8" s="6">
        <f>'a17'!C6</f>
        <v>0.51213592233009742</v>
      </c>
      <c r="C8" s="6">
        <f>'a18'!E7</f>
        <v>0.64791925523431571</v>
      </c>
      <c r="D8" s="6">
        <f t="shared" ref="D8:D27" si="10">0.25*B8+0.75*C8</f>
        <v>0.6139734220082611</v>
      </c>
      <c r="E8" s="6">
        <f>'a17'!E6</f>
        <v>0.52831715210356023</v>
      </c>
      <c r="F8" s="6">
        <f>'a18'!I7</f>
        <v>0.2704674566820589</v>
      </c>
      <c r="G8" s="6">
        <f t="shared" si="0"/>
        <v>0.33492988053743422</v>
      </c>
      <c r="H8" s="6">
        <f>'a17'!G6</f>
        <v>0.65776699029126207</v>
      </c>
      <c r="I8" s="6">
        <f>'a18'!M7</f>
        <v>0.52159715396645834</v>
      </c>
      <c r="J8" s="6">
        <f t="shared" si="1"/>
        <v>0.5556396130476593</v>
      </c>
      <c r="K8" s="6">
        <f>'a17'!I6</f>
        <v>0.55258899676375439</v>
      </c>
      <c r="L8" s="6">
        <f>'a18'!Q7</f>
        <v>0.48177184751095697</v>
      </c>
      <c r="M8" s="6">
        <f t="shared" si="2"/>
        <v>0.49947613482415631</v>
      </c>
      <c r="N8" s="6">
        <f>'a17'!K6</f>
        <v>0.48786407766990325</v>
      </c>
      <c r="O8" s="6">
        <f>'a18'!U7</f>
        <v>0.28412891221433029</v>
      </c>
      <c r="P8" s="6">
        <f t="shared" si="3"/>
        <v>0.33506270357822354</v>
      </c>
      <c r="Q8" s="6">
        <f>'a17'!M6</f>
        <v>0.6334951456310679</v>
      </c>
      <c r="R8" s="6">
        <f>'a18'!Y7</f>
        <v>0.60285499694008127</v>
      </c>
      <c r="S8" s="6">
        <f t="shared" si="4"/>
        <v>0.61051503411282793</v>
      </c>
      <c r="T8" s="6">
        <f>'a17'!O6</f>
        <v>0.58495145631067957</v>
      </c>
      <c r="U8" s="6">
        <f>'a18'!AC7</f>
        <v>0.76291347538774423</v>
      </c>
      <c r="V8" s="6">
        <f t="shared" si="5"/>
        <v>0.71842297061847804</v>
      </c>
      <c r="W8" s="6">
        <f>'a17'!Q6</f>
        <v>0.42313915857605211</v>
      </c>
      <c r="X8" s="6">
        <f>'a18'!AG7</f>
        <v>0.51368463673509768</v>
      </c>
      <c r="Y8" s="6">
        <f t="shared" si="6"/>
        <v>0.49104826719533634</v>
      </c>
      <c r="Z8" s="6">
        <f>'a17'!S6</f>
        <v>0.43122977346278346</v>
      </c>
      <c r="AA8" s="6">
        <f>'a18'!AK7</f>
        <v>0.52875241857216149</v>
      </c>
      <c r="AB8" s="6">
        <f t="shared" si="7"/>
        <v>0.50437175729481698</v>
      </c>
      <c r="AC8" s="6">
        <f>'a17'!U6</f>
        <v>0.47168284789644044</v>
      </c>
      <c r="AD8" s="6">
        <f>'a18'!AO7</f>
        <v>0.77362319109347277</v>
      </c>
      <c r="AE8" s="6">
        <f t="shared" si="8"/>
        <v>0.69813810529421472</v>
      </c>
      <c r="AF8" s="6">
        <f>'a17'!W6</f>
        <v>0.47168284789644044</v>
      </c>
      <c r="AG8" s="6">
        <f>'a18'!AS7</f>
        <v>0.58449548430168941</v>
      </c>
      <c r="AH8" s="6">
        <f t="shared" si="9"/>
        <v>0.55629232520037719</v>
      </c>
    </row>
    <row r="9" spans="1:34">
      <c r="A9" s="1">
        <v>1983</v>
      </c>
      <c r="B9" s="6">
        <f>'a17'!C7</f>
        <v>0.44741100323624627</v>
      </c>
      <c r="C9" s="6">
        <f>'a18'!E8</f>
        <v>0.63319146437203666</v>
      </c>
      <c r="D9" s="6">
        <f t="shared" si="10"/>
        <v>0.58674634908808909</v>
      </c>
      <c r="E9" s="6">
        <f>'a17'!E7</f>
        <v>0.4150485436893207</v>
      </c>
      <c r="F9" s="6">
        <f>'a18'!I8</f>
        <v>8.3333333333333273E-2</v>
      </c>
      <c r="G9" s="6">
        <f t="shared" si="0"/>
        <v>0.16626213592233013</v>
      </c>
      <c r="H9" s="6">
        <f>'a17'!G7</f>
        <v>0.60922330097087374</v>
      </c>
      <c r="I9" s="6">
        <f>'a18'!M8</f>
        <v>0.67587578584277574</v>
      </c>
      <c r="J9" s="6">
        <f t="shared" si="1"/>
        <v>0.65921266462480022</v>
      </c>
      <c r="K9" s="6">
        <f>'a17'!I7</f>
        <v>0.50404530744336606</v>
      </c>
      <c r="L9" s="6">
        <f>'a18'!Q8</f>
        <v>0.54227478688747521</v>
      </c>
      <c r="M9" s="6">
        <f t="shared" si="2"/>
        <v>0.53271741702644793</v>
      </c>
      <c r="N9" s="6">
        <f>'a17'!K7</f>
        <v>0.42313915857605211</v>
      </c>
      <c r="O9" s="6">
        <f>'a18'!U8</f>
        <v>0.21280807818556086</v>
      </c>
      <c r="P9" s="6">
        <f t="shared" si="3"/>
        <v>0.26539084828318371</v>
      </c>
      <c r="Q9" s="6">
        <f>'a17'!M7</f>
        <v>0.61731391585760509</v>
      </c>
      <c r="R9" s="6">
        <f>'a18'!Y8</f>
        <v>0.60936118786664939</v>
      </c>
      <c r="S9" s="6">
        <f t="shared" si="4"/>
        <v>0.61134936986438837</v>
      </c>
      <c r="T9" s="6">
        <f>'a17'!O7</f>
        <v>0.44741100323624627</v>
      </c>
      <c r="U9" s="6">
        <f>'a18'!AC8</f>
        <v>0.73514239440189411</v>
      </c>
      <c r="V9" s="6">
        <f t="shared" si="5"/>
        <v>0.66320954661048215</v>
      </c>
      <c r="W9" s="6">
        <f>'a17'!Q7</f>
        <v>0.47977346278317184</v>
      </c>
      <c r="X9" s="6">
        <f>'a18'!AG8</f>
        <v>0.57417212197639833</v>
      </c>
      <c r="Y9" s="6">
        <f t="shared" si="6"/>
        <v>0.55057245717809178</v>
      </c>
      <c r="Z9" s="6">
        <f>'a17'!S7</f>
        <v>0.33414239482200675</v>
      </c>
      <c r="AA9" s="6">
        <f>'a18'!AK8</f>
        <v>0.55006367103709608</v>
      </c>
      <c r="AB9" s="6">
        <f t="shared" si="7"/>
        <v>0.49608335198332376</v>
      </c>
      <c r="AC9" s="6">
        <f>'a17'!U7</f>
        <v>0.39077669902912654</v>
      </c>
      <c r="AD9" s="6">
        <f>'a18'!AO8</f>
        <v>0.6112620464984021</v>
      </c>
      <c r="AE9" s="6">
        <f t="shared" si="8"/>
        <v>0.5561407096310832</v>
      </c>
      <c r="AF9" s="6">
        <f>'a17'!W7</f>
        <v>0.47168284789644044</v>
      </c>
      <c r="AG9" s="6">
        <f>'a18'!AS8</f>
        <v>0.6577480852326465</v>
      </c>
      <c r="AH9" s="6">
        <f t="shared" si="9"/>
        <v>0.61123177589859501</v>
      </c>
    </row>
    <row r="10" spans="1:34">
      <c r="A10" s="1">
        <v>1984</v>
      </c>
      <c r="B10" s="6">
        <f>'a17'!C8</f>
        <v>0.47168284789644044</v>
      </c>
      <c r="C10" s="6">
        <f>'a18'!E9</f>
        <v>0.59250072634435513</v>
      </c>
      <c r="D10" s="6">
        <f t="shared" si="10"/>
        <v>0.56229625673237649</v>
      </c>
      <c r="E10" s="6">
        <f>'a17'!E8</f>
        <v>0.50404530744336606</v>
      </c>
      <c r="F10" s="6">
        <f>'a18'!I9</f>
        <v>0.17397183638397964</v>
      </c>
      <c r="G10" s="6">
        <f t="shared" si="0"/>
        <v>0.25649020414882628</v>
      </c>
      <c r="H10" s="6">
        <f>'a17'!G8</f>
        <v>0.76294498381877018</v>
      </c>
      <c r="I10" s="6">
        <f>'a18'!M9</f>
        <v>0.55762074315845434</v>
      </c>
      <c r="J10" s="6">
        <f t="shared" si="1"/>
        <v>0.60895180332353327</v>
      </c>
      <c r="K10" s="6">
        <f>'a17'!I8</f>
        <v>0.53640776699029158</v>
      </c>
      <c r="L10" s="6">
        <f>'a18'!Q9</f>
        <v>0.52651156896562379</v>
      </c>
      <c r="M10" s="6">
        <f t="shared" si="2"/>
        <v>0.52898561847179071</v>
      </c>
      <c r="N10" s="6">
        <f>'a17'!K8</f>
        <v>0.47977346278317184</v>
      </c>
      <c r="O10" s="6">
        <f>'a18'!U9</f>
        <v>0.32097157057285386</v>
      </c>
      <c r="P10" s="6">
        <f t="shared" si="3"/>
        <v>0.36067204362543337</v>
      </c>
      <c r="Q10" s="6">
        <f>'a17'!M8</f>
        <v>0.52022653721682888</v>
      </c>
      <c r="R10" s="6">
        <f>'a18'!Y9</f>
        <v>0.54548924701271562</v>
      </c>
      <c r="S10" s="6">
        <f t="shared" si="4"/>
        <v>0.53917356956374396</v>
      </c>
      <c r="T10" s="6">
        <f>'a17'!O8</f>
        <v>0.52831715210356023</v>
      </c>
      <c r="U10" s="6">
        <f>'a18'!AC9</f>
        <v>0.73514239440189411</v>
      </c>
      <c r="V10" s="6">
        <f t="shared" si="5"/>
        <v>0.68343608382731069</v>
      </c>
      <c r="W10" s="6">
        <f>'a17'!Q8</f>
        <v>0.51213592233009742</v>
      </c>
      <c r="X10" s="6">
        <f>'a18'!AG9</f>
        <v>0.51230921870073998</v>
      </c>
      <c r="Y10" s="6">
        <f t="shared" si="6"/>
        <v>0.51226589460807936</v>
      </c>
      <c r="Z10" s="6">
        <f>'a17'!S8</f>
        <v>0.33414239482200675</v>
      </c>
      <c r="AA10" s="6">
        <f>'a18'!AK9</f>
        <v>0.35509430113309709</v>
      </c>
      <c r="AB10" s="6">
        <f t="shared" si="7"/>
        <v>0.3498563245553245</v>
      </c>
      <c r="AC10" s="6">
        <f>'a17'!U8</f>
        <v>0.43932038834951487</v>
      </c>
      <c r="AD10" s="6">
        <f>'a18'!AO9</f>
        <v>0.52020628179688333</v>
      </c>
      <c r="AE10" s="6">
        <f t="shared" si="8"/>
        <v>0.49998480843504123</v>
      </c>
      <c r="AF10" s="6">
        <f>'a17'!W8</f>
        <v>0.43122977346278346</v>
      </c>
      <c r="AG10" s="6">
        <f>'a18'!AS9</f>
        <v>0.57880836254164891</v>
      </c>
      <c r="AH10" s="6">
        <f t="shared" si="9"/>
        <v>0.54191371527193255</v>
      </c>
    </row>
    <row r="11" spans="1:34">
      <c r="A11" s="1">
        <v>1985</v>
      </c>
      <c r="B11" s="6">
        <f>'a17'!C9</f>
        <v>0.49595469255663466</v>
      </c>
      <c r="C11" s="6">
        <f>'a18'!E10</f>
        <v>0.65071645370868336</v>
      </c>
      <c r="D11" s="6">
        <f t="shared" si="10"/>
        <v>0.6120260134206712</v>
      </c>
      <c r="E11" s="6">
        <f>'a17'!E9</f>
        <v>0.39077669902912654</v>
      </c>
      <c r="F11" s="6">
        <f>'a18'!I10</f>
        <v>0.15802316883951784</v>
      </c>
      <c r="G11" s="6">
        <f t="shared" si="0"/>
        <v>0.21621155138692</v>
      </c>
      <c r="H11" s="6">
        <f>'a17'!G9</f>
        <v>0.76294498381877018</v>
      </c>
      <c r="I11" s="6">
        <f>'a18'!M10</f>
        <v>0.64149033498383501</v>
      </c>
      <c r="J11" s="6">
        <f t="shared" si="1"/>
        <v>0.67185399719256877</v>
      </c>
      <c r="K11" s="6">
        <f>'a17'!I9</f>
        <v>0.42313915857605211</v>
      </c>
      <c r="L11" s="6">
        <f>'a18'!Q10</f>
        <v>0.57055585433550315</v>
      </c>
      <c r="M11" s="6">
        <f t="shared" si="2"/>
        <v>0.53370168039564037</v>
      </c>
      <c r="N11" s="6">
        <f>'a17'!K9</f>
        <v>0.59304207119741092</v>
      </c>
      <c r="O11" s="6">
        <f>'a18'!U10</f>
        <v>0.48082914526268927</v>
      </c>
      <c r="P11" s="6">
        <f t="shared" si="3"/>
        <v>0.50888237674636971</v>
      </c>
      <c r="Q11" s="6">
        <f>'a17'!M9</f>
        <v>0.60922330097087374</v>
      </c>
      <c r="R11" s="6">
        <f>'a18'!Y10</f>
        <v>0.6028240886696461</v>
      </c>
      <c r="S11" s="6">
        <f t="shared" si="4"/>
        <v>0.60442389174495303</v>
      </c>
      <c r="T11" s="6">
        <f>'a17'!O9</f>
        <v>0.56877022653721676</v>
      </c>
      <c r="U11" s="6">
        <f>'a18'!AC10</f>
        <v>0.79436264055535977</v>
      </c>
      <c r="V11" s="6">
        <f t="shared" si="5"/>
        <v>0.73796453705082399</v>
      </c>
      <c r="W11" s="6">
        <f>'a17'!Q9</f>
        <v>0.51213592233009742</v>
      </c>
      <c r="X11" s="6">
        <f>'a18'!AG10</f>
        <v>0.59174347371869773</v>
      </c>
      <c r="Y11" s="6">
        <f t="shared" si="6"/>
        <v>0.57184158587154765</v>
      </c>
      <c r="Z11" s="6">
        <f>'a17'!S9</f>
        <v>0.32605177993527534</v>
      </c>
      <c r="AA11" s="6">
        <f>'a18'!AK10</f>
        <v>0.27068381457510388</v>
      </c>
      <c r="AB11" s="6">
        <f t="shared" si="7"/>
        <v>0.28452580591514676</v>
      </c>
      <c r="AC11" s="6">
        <f>'a17'!U9</f>
        <v>0.49595469255663466</v>
      </c>
      <c r="AD11" s="6">
        <f>'a18'!AO10</f>
        <v>0.70732495101039139</v>
      </c>
      <c r="AE11" s="6">
        <f t="shared" si="8"/>
        <v>0.65448238639695222</v>
      </c>
      <c r="AF11" s="6">
        <f>'a17'!W9</f>
        <v>0.39886731391585789</v>
      </c>
      <c r="AG11" s="6">
        <f>'a18'!AS10</f>
        <v>0.56258152056327237</v>
      </c>
      <c r="AH11" s="6">
        <f t="shared" si="9"/>
        <v>0.52165296890141877</v>
      </c>
    </row>
    <row r="12" spans="1:34">
      <c r="A12" s="1">
        <v>1986</v>
      </c>
      <c r="B12" s="6">
        <f>'a17'!C10</f>
        <v>0.49595469255663466</v>
      </c>
      <c r="C12" s="6">
        <f>'a18'!E11</f>
        <v>0.68488554667457913</v>
      </c>
      <c r="D12" s="6">
        <f t="shared" si="10"/>
        <v>0.63765283314509302</v>
      </c>
      <c r="E12" s="6">
        <f>'a17'!E10</f>
        <v>0.64967637540453071</v>
      </c>
      <c r="F12" s="6">
        <f>'a18'!I11</f>
        <v>0.22348688562085445</v>
      </c>
      <c r="G12" s="6">
        <f t="shared" si="0"/>
        <v>0.3300342580667735</v>
      </c>
      <c r="H12" s="6">
        <f>'a17'!G10</f>
        <v>0.75485436893203883</v>
      </c>
      <c r="I12" s="6">
        <f>'a18'!M11</f>
        <v>0.70324505931297088</v>
      </c>
      <c r="J12" s="6">
        <f t="shared" si="1"/>
        <v>0.71614738671773792</v>
      </c>
      <c r="K12" s="6">
        <f>'a17'!I10</f>
        <v>0.50404530744336606</v>
      </c>
      <c r="L12" s="6">
        <f>'a18'!Q11</f>
        <v>0.5409457312587701</v>
      </c>
      <c r="M12" s="6">
        <f t="shared" si="2"/>
        <v>0.53172062530491904</v>
      </c>
      <c r="N12" s="6">
        <f>'a17'!K10</f>
        <v>0.66585760517799342</v>
      </c>
      <c r="O12" s="6">
        <f>'a18'!U11</f>
        <v>0.51896995097948295</v>
      </c>
      <c r="P12" s="6">
        <f t="shared" si="3"/>
        <v>0.55569186452911057</v>
      </c>
      <c r="Q12" s="6">
        <f>'a17'!M10</f>
        <v>0.56067961165048574</v>
      </c>
      <c r="R12" s="6">
        <f>'a18'!Y11</f>
        <v>0.61200384498884208</v>
      </c>
      <c r="S12" s="6">
        <f t="shared" si="4"/>
        <v>0.599172786654253</v>
      </c>
      <c r="T12" s="6">
        <f>'a17'!O10</f>
        <v>0.57686084142394811</v>
      </c>
      <c r="U12" s="6">
        <f>'a18'!AC11</f>
        <v>0.83713968683740403</v>
      </c>
      <c r="V12" s="6">
        <f t="shared" si="5"/>
        <v>0.77206997548404011</v>
      </c>
      <c r="W12" s="6">
        <f>'a17'!Q10</f>
        <v>0.52831715210356023</v>
      </c>
      <c r="X12" s="6">
        <f>'a18'!AG11</f>
        <v>0.58146647379905902</v>
      </c>
      <c r="Y12" s="6">
        <f t="shared" si="6"/>
        <v>0.56817914337518438</v>
      </c>
      <c r="Z12" s="6">
        <f>'a17'!S10</f>
        <v>0.27750809061488702</v>
      </c>
      <c r="AA12" s="6">
        <f>'a18'!AK11</f>
        <v>0.22710315326174979</v>
      </c>
      <c r="AB12" s="6">
        <f t="shared" si="7"/>
        <v>0.2397043876000341</v>
      </c>
      <c r="AC12" s="6">
        <f>'a17'!U10</f>
        <v>0.48786407766990325</v>
      </c>
      <c r="AD12" s="6">
        <f>'a18'!AO11</f>
        <v>0.71659743214089222</v>
      </c>
      <c r="AE12" s="6">
        <f t="shared" si="8"/>
        <v>0.65941409352314495</v>
      </c>
      <c r="AF12" s="6">
        <f>'a17'!W10</f>
        <v>0.44741100323624627</v>
      </c>
      <c r="AG12" s="6">
        <f>'a18'!AS11</f>
        <v>0.67579851516668832</v>
      </c>
      <c r="AH12" s="6">
        <f t="shared" si="9"/>
        <v>0.61870163718407778</v>
      </c>
    </row>
    <row r="13" spans="1:34">
      <c r="A13" s="1">
        <v>1987</v>
      </c>
      <c r="B13" s="6">
        <f>'a17'!C11</f>
        <v>0.52022653721682888</v>
      </c>
      <c r="C13" s="6">
        <f>'a18'!E12</f>
        <v>0.70369322923427857</v>
      </c>
      <c r="D13" s="6">
        <f t="shared" si="10"/>
        <v>0.65782655622991615</v>
      </c>
      <c r="E13" s="6">
        <f>'a17'!E11</f>
        <v>0.58495145631067957</v>
      </c>
      <c r="F13" s="6">
        <f>'a18'!I12</f>
        <v>0.24493722530274642</v>
      </c>
      <c r="G13" s="6">
        <f t="shared" si="0"/>
        <v>0.32994078305472974</v>
      </c>
      <c r="H13" s="6">
        <f>'a17'!G11</f>
        <v>0.72249190938511321</v>
      </c>
      <c r="I13" s="6">
        <f>'a18'!M12</f>
        <v>0.66559878592313726</v>
      </c>
      <c r="J13" s="6">
        <f t="shared" si="1"/>
        <v>0.67982206678863122</v>
      </c>
      <c r="K13" s="6">
        <f>'a17'!I11</f>
        <v>0.64158576051779925</v>
      </c>
      <c r="L13" s="6">
        <f>'a18'!Q12</f>
        <v>0.58177555650340917</v>
      </c>
      <c r="M13" s="6">
        <f t="shared" si="2"/>
        <v>0.59672810750700678</v>
      </c>
      <c r="N13" s="6">
        <f>'a17'!K11</f>
        <v>0.67394822006472488</v>
      </c>
      <c r="O13" s="6">
        <f>'a18'!U12</f>
        <v>0.46957853482434836</v>
      </c>
      <c r="P13" s="6">
        <f t="shared" si="3"/>
        <v>0.52067095613444248</v>
      </c>
      <c r="Q13" s="6">
        <f>'a17'!M11</f>
        <v>0.55258899676375439</v>
      </c>
      <c r="R13" s="6">
        <f>'a18'!Y12</f>
        <v>0.6050031217353139</v>
      </c>
      <c r="S13" s="6">
        <f t="shared" si="4"/>
        <v>0.59189959049242402</v>
      </c>
      <c r="T13" s="6">
        <f>'a17'!O11</f>
        <v>0.60922330097087374</v>
      </c>
      <c r="U13" s="6">
        <f>'a18'!AC12</f>
        <v>0.89252730745692943</v>
      </c>
      <c r="V13" s="6">
        <f t="shared" si="5"/>
        <v>0.82170130583541545</v>
      </c>
      <c r="W13" s="6">
        <f>'a17'!Q11</f>
        <v>0.60113268608414228</v>
      </c>
      <c r="X13" s="6">
        <f>'a18'!AG12</f>
        <v>0.63152241776854656</v>
      </c>
      <c r="Y13" s="6">
        <f t="shared" si="6"/>
        <v>0.62392498484744552</v>
      </c>
      <c r="Z13" s="6">
        <f>'a17'!S11</f>
        <v>0.48786407766990325</v>
      </c>
      <c r="AA13" s="6">
        <f>'a18'!AK12</f>
        <v>0.48234365051400452</v>
      </c>
      <c r="AB13" s="6">
        <f t="shared" si="7"/>
        <v>0.48372375730297917</v>
      </c>
      <c r="AC13" s="6">
        <f>'a17'!U11</f>
        <v>0.47168284789644044</v>
      </c>
      <c r="AD13" s="6">
        <f>'a18'!AO12</f>
        <v>0.6203954404119455</v>
      </c>
      <c r="AE13" s="6">
        <f t="shared" si="8"/>
        <v>0.58321729228306929</v>
      </c>
      <c r="AF13" s="6">
        <f>'a17'!W11</f>
        <v>0.49595469255663466</v>
      </c>
      <c r="AG13" s="6">
        <f>'a18'!AS12</f>
        <v>0.67388220239971808</v>
      </c>
      <c r="AH13" s="6">
        <f t="shared" si="9"/>
        <v>0.62940032493894715</v>
      </c>
    </row>
    <row r="14" spans="1:34">
      <c r="A14" s="1">
        <v>1988</v>
      </c>
      <c r="B14" s="6">
        <f>'a17'!C12</f>
        <v>0.56067961165048574</v>
      </c>
      <c r="C14" s="6">
        <f>'a18'!E13</f>
        <v>0.73356607260970896</v>
      </c>
      <c r="D14" s="6">
        <f t="shared" si="10"/>
        <v>0.69034445736990313</v>
      </c>
      <c r="E14" s="6">
        <f>'a17'!E12</f>
        <v>0.65776699029126207</v>
      </c>
      <c r="F14" s="6">
        <f>'a18'!I13</f>
        <v>0.38779525125333059</v>
      </c>
      <c r="G14" s="6">
        <f t="shared" si="0"/>
        <v>0.4552881860128134</v>
      </c>
      <c r="H14" s="6">
        <f>'a17'!G12</f>
        <v>0.77103559870550165</v>
      </c>
      <c r="I14" s="6">
        <f>'a18'!M13</f>
        <v>0.68896543837199953</v>
      </c>
      <c r="J14" s="6">
        <f t="shared" si="1"/>
        <v>0.709482978455375</v>
      </c>
      <c r="K14" s="6">
        <f>'a17'!I12</f>
        <v>0.69012944983818769</v>
      </c>
      <c r="L14" s="6">
        <f>'a18'!Q13</f>
        <v>0.64589476352082287</v>
      </c>
      <c r="M14" s="6">
        <f t="shared" si="2"/>
        <v>0.65695343510016413</v>
      </c>
      <c r="N14" s="6">
        <f>'a17'!K12</f>
        <v>0.69822006472491904</v>
      </c>
      <c r="O14" s="6">
        <f>'a18'!U13</f>
        <v>0.54522652671401806</v>
      </c>
      <c r="P14" s="6">
        <f t="shared" si="3"/>
        <v>0.58347491121674322</v>
      </c>
      <c r="Q14" s="6">
        <f>'a17'!M12</f>
        <v>0.66585760517799342</v>
      </c>
      <c r="R14" s="6">
        <f>'a18'!Y13</f>
        <v>0.64989738454215584</v>
      </c>
      <c r="S14" s="6">
        <f t="shared" si="4"/>
        <v>0.65388743970111518</v>
      </c>
      <c r="T14" s="6">
        <f>'a17'!O12</f>
        <v>0.61731391585760509</v>
      </c>
      <c r="U14" s="6">
        <f>'a18'!AC13</f>
        <v>0.88002491206597055</v>
      </c>
      <c r="V14" s="6">
        <f t="shared" si="5"/>
        <v>0.81434716301387922</v>
      </c>
      <c r="W14" s="6">
        <f>'a17'!Q12</f>
        <v>0.56877022653721676</v>
      </c>
      <c r="X14" s="6">
        <f>'a18'!AG13</f>
        <v>0.6356332177364018</v>
      </c>
      <c r="Y14" s="6">
        <f t="shared" si="6"/>
        <v>0.61891746993660557</v>
      </c>
      <c r="Z14" s="6">
        <f>'a17'!S12</f>
        <v>0.43932038834951487</v>
      </c>
      <c r="AA14" s="6">
        <f>'a18'!AK13</f>
        <v>0.37957365131761933</v>
      </c>
      <c r="AB14" s="6">
        <f t="shared" si="7"/>
        <v>0.39451033557559323</v>
      </c>
      <c r="AC14" s="6">
        <f>'a17'!U12</f>
        <v>0.54449838187702304</v>
      </c>
      <c r="AD14" s="6">
        <f>'a18'!AO13</f>
        <v>0.71812739152742489</v>
      </c>
      <c r="AE14" s="6">
        <f t="shared" si="8"/>
        <v>0.67472013911482454</v>
      </c>
      <c r="AF14" s="6">
        <f>'a17'!W12</f>
        <v>0.60922330097087374</v>
      </c>
      <c r="AG14" s="6">
        <f>'a18'!AS13</f>
        <v>0.77209323170694022</v>
      </c>
      <c r="AH14" s="6">
        <f t="shared" si="9"/>
        <v>0.73137574902292357</v>
      </c>
    </row>
    <row r="15" spans="1:34">
      <c r="A15" s="1">
        <v>1989</v>
      </c>
      <c r="B15" s="6">
        <f>'a17'!C13</f>
        <v>0.56877022653721676</v>
      </c>
      <c r="C15" s="6">
        <f>'a18'!E14</f>
        <v>0.74997836421069553</v>
      </c>
      <c r="D15" s="6">
        <f t="shared" si="10"/>
        <v>0.70467632979232586</v>
      </c>
      <c r="E15" s="6">
        <f>'a17'!E13</f>
        <v>0.70631067961165039</v>
      </c>
      <c r="F15" s="6">
        <f>'a18'!I14</f>
        <v>0.48177184751095697</v>
      </c>
      <c r="G15" s="6">
        <f t="shared" si="0"/>
        <v>0.53790655553613032</v>
      </c>
      <c r="H15" s="6">
        <f>'a17'!G13</f>
        <v>0.73867313915857602</v>
      </c>
      <c r="I15" s="6">
        <f>'a18'!M14</f>
        <v>0.69573434959726521</v>
      </c>
      <c r="J15" s="6">
        <f t="shared" si="1"/>
        <v>0.70646904698759294</v>
      </c>
      <c r="K15" s="6">
        <f>'a17'!I13</f>
        <v>0.62540453074433655</v>
      </c>
      <c r="L15" s="6">
        <f>'a18'!Q14</f>
        <v>0.64255667031384267</v>
      </c>
      <c r="M15" s="6">
        <f t="shared" si="2"/>
        <v>0.63826863542146617</v>
      </c>
      <c r="N15" s="6">
        <f>'a17'!K13</f>
        <v>0.69822006472491904</v>
      </c>
      <c r="O15" s="6">
        <f>'a18'!U14</f>
        <v>0.56527054009111755</v>
      </c>
      <c r="P15" s="6">
        <f t="shared" si="3"/>
        <v>0.59850792124956786</v>
      </c>
      <c r="Q15" s="6">
        <f>'a17'!M13</f>
        <v>0.69012944983818769</v>
      </c>
      <c r="R15" s="6">
        <f>'a18'!Y14</f>
        <v>0.68063565948976623</v>
      </c>
      <c r="S15" s="6">
        <f t="shared" si="4"/>
        <v>0.68300910707687157</v>
      </c>
      <c r="T15" s="6">
        <f>'a17'!O13</f>
        <v>0.59304207119741092</v>
      </c>
      <c r="U15" s="6">
        <f>'a18'!AC14</f>
        <v>0.91666666666666674</v>
      </c>
      <c r="V15" s="6">
        <f t="shared" si="5"/>
        <v>0.83576051779935279</v>
      </c>
      <c r="W15" s="6">
        <f>'a17'!Q13</f>
        <v>0.61731391585760509</v>
      </c>
      <c r="X15" s="6">
        <f>'a18'!AG14</f>
        <v>0.64612657554908548</v>
      </c>
      <c r="Y15" s="6">
        <f t="shared" si="6"/>
        <v>0.63892341062621538</v>
      </c>
      <c r="Z15" s="6">
        <f>'a17'!S13</f>
        <v>0.51213592233009742</v>
      </c>
      <c r="AA15" s="6">
        <f>'a18'!AK14</f>
        <v>0.38162905130154728</v>
      </c>
      <c r="AB15" s="6">
        <f t="shared" si="7"/>
        <v>0.41425576905868483</v>
      </c>
      <c r="AC15" s="6">
        <f>'a17'!U13</f>
        <v>0.54449838187702304</v>
      </c>
      <c r="AD15" s="6">
        <f>'a18'!AO14</f>
        <v>0.6071821548009817</v>
      </c>
      <c r="AE15" s="6">
        <f t="shared" si="8"/>
        <v>0.59151121156999209</v>
      </c>
      <c r="AF15" s="6">
        <f>'a17'!W13</f>
        <v>0.65776699029126207</v>
      </c>
      <c r="AG15" s="6">
        <f>'a18'!AS14</f>
        <v>0.74756751911676533</v>
      </c>
      <c r="AH15" s="6">
        <f t="shared" si="9"/>
        <v>0.72511738691038952</v>
      </c>
    </row>
    <row r="16" spans="1:34">
      <c r="A16" s="1">
        <v>1990</v>
      </c>
      <c r="B16" s="6">
        <f>'a17'!C14</f>
        <v>0.52831715210356023</v>
      </c>
      <c r="C16" s="6">
        <f>'a18'!E15</f>
        <v>0.68029566851498136</v>
      </c>
      <c r="D16" s="6">
        <f t="shared" si="10"/>
        <v>0.64230103941212613</v>
      </c>
      <c r="E16" s="6">
        <f>'a17'!E14</f>
        <v>0.59304207119741092</v>
      </c>
      <c r="F16" s="6">
        <f>'a18'!I15</f>
        <v>0.35497066805135724</v>
      </c>
      <c r="G16" s="6">
        <f t="shared" si="0"/>
        <v>0.41448851883787069</v>
      </c>
      <c r="H16" s="6">
        <f>'a17'!G14</f>
        <v>0.76294498381877018</v>
      </c>
      <c r="I16" s="6">
        <f>'a18'!M15</f>
        <v>0.74093769510845708</v>
      </c>
      <c r="J16" s="6">
        <f t="shared" si="1"/>
        <v>0.7464395172860353</v>
      </c>
      <c r="K16" s="6">
        <f>'a17'!I14</f>
        <v>0.65776699029126207</v>
      </c>
      <c r="L16" s="6">
        <f>'a18'!Q15</f>
        <v>0.6561408551700264</v>
      </c>
      <c r="M16" s="6">
        <f t="shared" si="2"/>
        <v>0.65654738895033526</v>
      </c>
      <c r="N16" s="6">
        <f>'a17'!K14</f>
        <v>0.66585760517799342</v>
      </c>
      <c r="O16" s="6">
        <f>'a18'!U15</f>
        <v>0.55493172363060905</v>
      </c>
      <c r="P16" s="6">
        <f t="shared" si="3"/>
        <v>0.58266319401745514</v>
      </c>
      <c r="Q16" s="6">
        <f>'a17'!M14</f>
        <v>0.66585760517799342</v>
      </c>
      <c r="R16" s="6">
        <f>'a18'!Y15</f>
        <v>0.63731771847510954</v>
      </c>
      <c r="S16" s="6">
        <f t="shared" si="4"/>
        <v>0.64445269015083051</v>
      </c>
      <c r="T16" s="6">
        <f>'a17'!O14</f>
        <v>0.57686084142394811</v>
      </c>
      <c r="U16" s="6">
        <f>'a18'!AC15</f>
        <v>0.82865536660299555</v>
      </c>
      <c r="V16" s="6">
        <f t="shared" si="5"/>
        <v>0.76570673530823374</v>
      </c>
      <c r="W16" s="6">
        <f>'a17'!Q14</f>
        <v>0.58495145631067957</v>
      </c>
      <c r="X16" s="6">
        <f>'a18'!AG15</f>
        <v>0.54011120795702527</v>
      </c>
      <c r="Y16" s="6">
        <f t="shared" si="6"/>
        <v>0.55132127004543885</v>
      </c>
      <c r="Z16" s="6">
        <f>'a17'!S14</f>
        <v>0.36650485436893232</v>
      </c>
      <c r="AA16" s="6">
        <f>'a18'!AK15</f>
        <v>0.22710315326174979</v>
      </c>
      <c r="AB16" s="6">
        <f t="shared" si="7"/>
        <v>0.2619535785385454</v>
      </c>
      <c r="AC16" s="6">
        <f>'a17'!U14</f>
        <v>0.50404530744336606</v>
      </c>
      <c r="AD16" s="6">
        <f>'a18'!AO15</f>
        <v>0.68482373013370912</v>
      </c>
      <c r="AE16" s="6">
        <f t="shared" si="8"/>
        <v>0.6396291244611233</v>
      </c>
      <c r="AF16" s="6">
        <f>'a17'!W14</f>
        <v>0.49595469255663466</v>
      </c>
      <c r="AG16" s="6">
        <f>'a18'!AS15</f>
        <v>0.59049168876608005</v>
      </c>
      <c r="AH16" s="6">
        <f t="shared" si="9"/>
        <v>0.56685743971371871</v>
      </c>
    </row>
    <row r="17" spans="1:34">
      <c r="A17" s="1">
        <v>1991</v>
      </c>
      <c r="B17" s="6">
        <f>'a17'!C15</f>
        <v>0.47977346278317184</v>
      </c>
      <c r="C17" s="6">
        <f>'a18'!E16</f>
        <v>0.69125265038418982</v>
      </c>
      <c r="D17" s="6">
        <f t="shared" si="10"/>
        <v>0.63838285348393542</v>
      </c>
      <c r="E17" s="6">
        <f>'a17'!E15</f>
        <v>0.56067961165048574</v>
      </c>
      <c r="F17" s="6">
        <f>'a18'!I16</f>
        <v>0.36758124238883838</v>
      </c>
      <c r="G17" s="6">
        <f t="shared" si="0"/>
        <v>0.41585583470425025</v>
      </c>
      <c r="H17" s="6">
        <f>'a17'!G15</f>
        <v>0.74676375404530737</v>
      </c>
      <c r="I17" s="6">
        <f>'a18'!M16</f>
        <v>0.68126927903368384</v>
      </c>
      <c r="J17" s="6">
        <f t="shared" si="1"/>
        <v>0.69764289778658983</v>
      </c>
      <c r="K17" s="6">
        <f>'a17'!I15</f>
        <v>0.64967637540453071</v>
      </c>
      <c r="L17" s="6">
        <f>'a18'!Q16</f>
        <v>0.6222962990436981</v>
      </c>
      <c r="M17" s="6">
        <f t="shared" si="2"/>
        <v>0.62914131813390628</v>
      </c>
      <c r="N17" s="6">
        <f>'a17'!K15</f>
        <v>0.62540453074433655</v>
      </c>
      <c r="O17" s="6">
        <f>'a18'!U16</f>
        <v>0.55723438977801665</v>
      </c>
      <c r="P17" s="6">
        <f t="shared" si="3"/>
        <v>0.5742769250195966</v>
      </c>
      <c r="Q17" s="6">
        <f>'a17'!M15</f>
        <v>0.59304207119741092</v>
      </c>
      <c r="R17" s="6">
        <f>'a18'!Y16</f>
        <v>0.60724397134185171</v>
      </c>
      <c r="S17" s="6">
        <f t="shared" si="4"/>
        <v>0.60369349630574143</v>
      </c>
      <c r="T17" s="6">
        <f>'a17'!O15</f>
        <v>0.48786407766990325</v>
      </c>
      <c r="U17" s="6">
        <f>'a18'!AC16</f>
        <v>0.81530299377507442</v>
      </c>
      <c r="V17" s="6">
        <f t="shared" si="5"/>
        <v>0.73344326474878163</v>
      </c>
      <c r="W17" s="6">
        <f>'a17'!Q15</f>
        <v>0.52022653721682888</v>
      </c>
      <c r="X17" s="6">
        <f>'a18'!AG16</f>
        <v>0.56523963182068271</v>
      </c>
      <c r="Y17" s="6">
        <f t="shared" si="6"/>
        <v>0.55398635816971931</v>
      </c>
      <c r="Z17" s="6">
        <f>'a17'!S15</f>
        <v>0.44741100323624627</v>
      </c>
      <c r="AA17" s="6">
        <f>'a18'!AK16</f>
        <v>0.30559470603143979</v>
      </c>
      <c r="AB17" s="6">
        <f t="shared" si="7"/>
        <v>0.34104878033264141</v>
      </c>
      <c r="AC17" s="6">
        <f>'a17'!U15</f>
        <v>0.4069579288025893</v>
      </c>
      <c r="AD17" s="6">
        <f>'a18'!AO16</f>
        <v>0.69712522176684033</v>
      </c>
      <c r="AE17" s="6">
        <f t="shared" si="8"/>
        <v>0.6245833985257776</v>
      </c>
      <c r="AF17" s="6">
        <f>'a17'!W15</f>
        <v>0.55258899676375439</v>
      </c>
      <c r="AG17" s="6">
        <f>'a18'!AS16</f>
        <v>0.74436851312674257</v>
      </c>
      <c r="AH17" s="6">
        <f t="shared" si="9"/>
        <v>0.6964236340359955</v>
      </c>
    </row>
    <row r="18" spans="1:34">
      <c r="A18" s="1">
        <v>1992</v>
      </c>
      <c r="B18" s="6">
        <f>'a17'!C16</f>
        <v>0.48786407766990325</v>
      </c>
      <c r="C18" s="6">
        <f>'a18'!E17</f>
        <v>0.67752937831104842</v>
      </c>
      <c r="D18" s="6">
        <f t="shared" si="10"/>
        <v>0.63011305315076216</v>
      </c>
      <c r="E18" s="6">
        <f>'a17'!E16</f>
        <v>0.46359223300970909</v>
      </c>
      <c r="F18" s="6">
        <f>'a18'!I17</f>
        <v>0.23996099376271082</v>
      </c>
      <c r="G18" s="6">
        <f t="shared" si="0"/>
        <v>0.29586880357446038</v>
      </c>
      <c r="H18" s="6">
        <f>'a17'!G16</f>
        <v>0.79530744336569581</v>
      </c>
      <c r="I18" s="6">
        <f>'a18'!M17</f>
        <v>0.72549901402617323</v>
      </c>
      <c r="J18" s="6">
        <f t="shared" si="1"/>
        <v>0.7429511213610539</v>
      </c>
      <c r="K18" s="6">
        <f>'a17'!I16</f>
        <v>0.59304207119741092</v>
      </c>
      <c r="L18" s="6">
        <f>'a18'!Q17</f>
        <v>0.6561408551700264</v>
      </c>
      <c r="M18" s="6">
        <f t="shared" si="2"/>
        <v>0.64036615917687256</v>
      </c>
      <c r="N18" s="6">
        <f>'a17'!K16</f>
        <v>0.62540453074433655</v>
      </c>
      <c r="O18" s="6">
        <f>'a18'!U17</f>
        <v>0.58315097453776676</v>
      </c>
      <c r="P18" s="6">
        <f t="shared" si="3"/>
        <v>0.59371436358940921</v>
      </c>
      <c r="Q18" s="6">
        <f>'a17'!M16</f>
        <v>0.65776699029126207</v>
      </c>
      <c r="R18" s="6">
        <f>'a18'!Y17</f>
        <v>0.65610994689959146</v>
      </c>
      <c r="S18" s="6">
        <f t="shared" si="4"/>
        <v>0.65652420774750908</v>
      </c>
      <c r="T18" s="6">
        <f>'a17'!O16</f>
        <v>0.52022653721682888</v>
      </c>
      <c r="U18" s="6">
        <f>'a18'!AC17</f>
        <v>0.78475016845007384</v>
      </c>
      <c r="V18" s="6">
        <f t="shared" si="5"/>
        <v>0.71861926064176262</v>
      </c>
      <c r="W18" s="6">
        <f>'a17'!Q16</f>
        <v>0.51213592233009742</v>
      </c>
      <c r="X18" s="6">
        <f>'a18'!AG17</f>
        <v>0.5516863552349337</v>
      </c>
      <c r="Y18" s="6">
        <f t="shared" si="6"/>
        <v>0.54179874700872466</v>
      </c>
      <c r="Z18" s="6">
        <f>'a17'!S16</f>
        <v>0.35032362459546956</v>
      </c>
      <c r="AA18" s="6">
        <f>'a18'!AK17</f>
        <v>0.35342525452960705</v>
      </c>
      <c r="AB18" s="6">
        <f t="shared" si="7"/>
        <v>0.35264984704607266</v>
      </c>
      <c r="AC18" s="6">
        <f>'a17'!U16</f>
        <v>0.31796116504854399</v>
      </c>
      <c r="AD18" s="6">
        <f>'a18'!AO17</f>
        <v>0.55673985745105692</v>
      </c>
      <c r="AE18" s="6">
        <f t="shared" si="8"/>
        <v>0.49704518435042866</v>
      </c>
      <c r="AF18" s="6">
        <f>'a17'!W16</f>
        <v>0.45550161812297768</v>
      </c>
      <c r="AG18" s="6">
        <f>'a18'!AS17</f>
        <v>0.69411166539942759</v>
      </c>
      <c r="AH18" s="6">
        <f t="shared" si="9"/>
        <v>0.63445915358031513</v>
      </c>
    </row>
    <row r="19" spans="1:34">
      <c r="A19" s="1">
        <v>1993</v>
      </c>
      <c r="B19" s="6">
        <f>'a17'!C17</f>
        <v>0.50404530744336606</v>
      </c>
      <c r="C19" s="6">
        <f>'a18'!E18</f>
        <v>0.69686250146814277</v>
      </c>
      <c r="D19" s="6">
        <f t="shared" si="10"/>
        <v>0.64865820296194854</v>
      </c>
      <c r="E19" s="6">
        <f>'a17'!E17</f>
        <v>0.64967637540453071</v>
      </c>
      <c r="F19" s="6">
        <f>'a18'!I18</f>
        <v>0.39481142864207591</v>
      </c>
      <c r="G19" s="6">
        <f t="shared" si="0"/>
        <v>0.45852766533268963</v>
      </c>
      <c r="H19" s="6">
        <f>'a17'!G17</f>
        <v>0.90048543689320393</v>
      </c>
      <c r="I19" s="6">
        <f>'a18'!M18</f>
        <v>0.84324407024831705</v>
      </c>
      <c r="J19" s="6">
        <f t="shared" si="1"/>
        <v>0.85755441190953885</v>
      </c>
      <c r="K19" s="6">
        <f>'a17'!I17</f>
        <v>0.61731391585760509</v>
      </c>
      <c r="L19" s="6">
        <f>'a18'!Q18</f>
        <v>0.60940755027230187</v>
      </c>
      <c r="M19" s="6">
        <f t="shared" si="2"/>
        <v>0.61138414166862765</v>
      </c>
      <c r="N19" s="6">
        <f>'a17'!K17</f>
        <v>0.69012944983818769</v>
      </c>
      <c r="O19" s="6">
        <f>'a18'!U18</f>
        <v>0.5562144168536618</v>
      </c>
      <c r="P19" s="6">
        <f t="shared" si="3"/>
        <v>0.58969317509979324</v>
      </c>
      <c r="Q19" s="6">
        <f>'a17'!M17</f>
        <v>0.62540453074433655</v>
      </c>
      <c r="R19" s="6">
        <f>'a18'!Y18</f>
        <v>0.58257917153471939</v>
      </c>
      <c r="S19" s="6">
        <f t="shared" si="4"/>
        <v>0.59328551133712371</v>
      </c>
      <c r="T19" s="6">
        <f>'a17'!O17</f>
        <v>0.48786407766990325</v>
      </c>
      <c r="U19" s="6">
        <f>'a18'!AC18</f>
        <v>0.83197800567475844</v>
      </c>
      <c r="V19" s="6">
        <f t="shared" si="5"/>
        <v>0.74594952367354472</v>
      </c>
      <c r="W19" s="6">
        <f>'a17'!Q17</f>
        <v>0.62540453074433655</v>
      </c>
      <c r="X19" s="6">
        <f>'a18'!AG18</f>
        <v>0.56142246042195953</v>
      </c>
      <c r="Y19" s="6">
        <f t="shared" si="6"/>
        <v>0.57741797800255379</v>
      </c>
      <c r="Z19" s="6">
        <f>'a17'!S17</f>
        <v>0.47168284789644044</v>
      </c>
      <c r="AA19" s="6">
        <f>'a18'!AK18</f>
        <v>0.4432910508193782</v>
      </c>
      <c r="AB19" s="6">
        <f t="shared" si="7"/>
        <v>0.4503890000886438</v>
      </c>
      <c r="AC19" s="6">
        <f>'a17'!U17</f>
        <v>0.49595469255663466</v>
      </c>
      <c r="AD19" s="6">
        <f>'a18'!AO18</f>
        <v>0.70843764874605153</v>
      </c>
      <c r="AE19" s="6">
        <f t="shared" si="8"/>
        <v>0.65531690969869727</v>
      </c>
      <c r="AF19" s="6">
        <f>'a17'!W17</f>
        <v>0.53640776699029158</v>
      </c>
      <c r="AG19" s="6">
        <f>'a18'!AS18</f>
        <v>0.70965852542823415</v>
      </c>
      <c r="AH19" s="6">
        <f t="shared" si="9"/>
        <v>0.6663458358187484</v>
      </c>
    </row>
    <row r="20" spans="1:34">
      <c r="A20" s="1">
        <v>1994</v>
      </c>
      <c r="B20" s="6">
        <f>'a17'!C18</f>
        <v>0.49595469255663466</v>
      </c>
      <c r="C20" s="6">
        <f>'a18'!E19</f>
        <v>0.6793529662667136</v>
      </c>
      <c r="D20" s="6">
        <f t="shared" si="10"/>
        <v>0.63350339783919385</v>
      </c>
      <c r="E20" s="6">
        <f>'a17'!E18</f>
        <v>0.61731391585760509</v>
      </c>
      <c r="F20" s="6">
        <f>'a18'!I19</f>
        <v>0.38556985578201031</v>
      </c>
      <c r="G20" s="6">
        <f t="shared" si="0"/>
        <v>0.44350587080090897</v>
      </c>
      <c r="H20" s="6">
        <f>'a17'!G18</f>
        <v>0.91666666666666674</v>
      </c>
      <c r="I20" s="6">
        <f>'a18'!M19</f>
        <v>0.88243575715990086</v>
      </c>
      <c r="J20" s="6">
        <f t="shared" si="1"/>
        <v>0.89099348453659233</v>
      </c>
      <c r="K20" s="6">
        <f>'a17'!I18</f>
        <v>0.57686084142394811</v>
      </c>
      <c r="L20" s="6">
        <f>'a18'!Q19</f>
        <v>0.55723438977801665</v>
      </c>
      <c r="M20" s="6">
        <f t="shared" si="2"/>
        <v>0.56214100268949951</v>
      </c>
      <c r="N20" s="6">
        <f>'a17'!K18</f>
        <v>0.64158576051779925</v>
      </c>
      <c r="O20" s="6">
        <f>'a18'!U19</f>
        <v>0.47168029721392846</v>
      </c>
      <c r="P20" s="6">
        <f t="shared" si="3"/>
        <v>0.51415666303989616</v>
      </c>
      <c r="Q20" s="6">
        <f>'a17'!M18</f>
        <v>0.59304207119741092</v>
      </c>
      <c r="R20" s="6">
        <f>'a18'!Y19</f>
        <v>0.58910081659650493</v>
      </c>
      <c r="S20" s="6">
        <f t="shared" si="4"/>
        <v>0.59008613024673151</v>
      </c>
      <c r="T20" s="6">
        <f>'a17'!O18</f>
        <v>0.47977346278317184</v>
      </c>
      <c r="U20" s="6">
        <f>'a18'!AC19</f>
        <v>0.79505807664014738</v>
      </c>
      <c r="V20" s="6">
        <f t="shared" si="5"/>
        <v>0.71623692317590348</v>
      </c>
      <c r="W20" s="6">
        <f>'a17'!Q18</f>
        <v>0.56067961165048574</v>
      </c>
      <c r="X20" s="6">
        <f>'a18'!AG19</f>
        <v>0.57264216258986589</v>
      </c>
      <c r="Y20" s="6">
        <f t="shared" si="6"/>
        <v>0.56965152485502091</v>
      </c>
      <c r="Z20" s="6">
        <f>'a17'!S18</f>
        <v>0.53640776699029158</v>
      </c>
      <c r="AA20" s="6">
        <f>'a18'!AK19</f>
        <v>0.44825182822419624</v>
      </c>
      <c r="AB20" s="6">
        <f t="shared" si="7"/>
        <v>0.47029081291572006</v>
      </c>
      <c r="AC20" s="6">
        <f>'a17'!U18</f>
        <v>0.48786407766990325</v>
      </c>
      <c r="AD20" s="6">
        <f>'a18'!AO19</f>
        <v>0.68847090604503947</v>
      </c>
      <c r="AE20" s="6">
        <f t="shared" si="8"/>
        <v>0.63831919895125533</v>
      </c>
      <c r="AF20" s="6">
        <f>'a17'!W18</f>
        <v>0.56067961165048574</v>
      </c>
      <c r="AG20" s="6">
        <f>'a18'!AS19</f>
        <v>0.68650823087241686</v>
      </c>
      <c r="AH20" s="6">
        <f t="shared" si="9"/>
        <v>0.65505107606693402</v>
      </c>
    </row>
    <row r="21" spans="1:34">
      <c r="A21" s="1">
        <v>1995</v>
      </c>
      <c r="B21" s="6">
        <f>'a17'!C19</f>
        <v>0.47168284789644044</v>
      </c>
      <c r="C21" s="6">
        <f>'a18'!E20</f>
        <v>0.66380610623790715</v>
      </c>
      <c r="D21" s="6">
        <f t="shared" si="10"/>
        <v>0.61577529165254052</v>
      </c>
      <c r="E21" s="6">
        <f>'a17'!E19</f>
        <v>0.53640776699029158</v>
      </c>
      <c r="F21" s="6">
        <f>'a18'!I20</f>
        <v>0.30601196768231254</v>
      </c>
      <c r="G21" s="6">
        <f t="shared" si="0"/>
        <v>0.3636109175093073</v>
      </c>
      <c r="H21" s="6">
        <f>'a17'!G19</f>
        <v>0.8681229773462783</v>
      </c>
      <c r="I21" s="6">
        <f>'a18'!M20</f>
        <v>0.76166169043512666</v>
      </c>
      <c r="J21" s="6">
        <f t="shared" si="1"/>
        <v>0.78827701216291457</v>
      </c>
      <c r="K21" s="6">
        <f>'a17'!I19</f>
        <v>0.64158576051779925</v>
      </c>
      <c r="L21" s="6">
        <f>'a18'!Q20</f>
        <v>0.56774320172591797</v>
      </c>
      <c r="M21" s="6">
        <f t="shared" si="2"/>
        <v>0.58620384142388837</v>
      </c>
      <c r="N21" s="6">
        <f>'a17'!K19</f>
        <v>0.62540453074433655</v>
      </c>
      <c r="O21" s="6">
        <f>'a18'!U20</f>
        <v>0.52187532840037321</v>
      </c>
      <c r="P21" s="6">
        <f t="shared" si="3"/>
        <v>0.54775762898636404</v>
      </c>
      <c r="Q21" s="6">
        <f>'a17'!M19</f>
        <v>0.57686084142394811</v>
      </c>
      <c r="R21" s="6">
        <f>'a18'!Y20</f>
        <v>0.52669701858823403</v>
      </c>
      <c r="S21" s="6">
        <f t="shared" si="4"/>
        <v>0.53923797429716258</v>
      </c>
      <c r="T21" s="6">
        <f>'a17'!O19</f>
        <v>0.46359223300970909</v>
      </c>
      <c r="U21" s="6">
        <f>'a18'!AC20</f>
        <v>0.80329513071107572</v>
      </c>
      <c r="V21" s="6">
        <f t="shared" si="5"/>
        <v>0.71836940628573409</v>
      </c>
      <c r="W21" s="6">
        <f>'a17'!Q19</f>
        <v>0.60922330097087374</v>
      </c>
      <c r="X21" s="6">
        <f>'a18'!AG20</f>
        <v>0.70346141720601596</v>
      </c>
      <c r="Y21" s="6">
        <f t="shared" si="6"/>
        <v>0.6799018881472304</v>
      </c>
      <c r="Z21" s="6">
        <f>'a17'!S19</f>
        <v>0.47168284789644044</v>
      </c>
      <c r="AA21" s="6">
        <f>'a18'!AK20</f>
        <v>0.40219850527604162</v>
      </c>
      <c r="AB21" s="6">
        <f t="shared" si="7"/>
        <v>0.41956959093114132</v>
      </c>
      <c r="AC21" s="6">
        <f>'a17'!U19</f>
        <v>0.46359223300970909</v>
      </c>
      <c r="AD21" s="6">
        <f>'a18'!AO20</f>
        <v>0.6818256279015138</v>
      </c>
      <c r="AE21" s="6">
        <f t="shared" si="8"/>
        <v>0.62726727917856262</v>
      </c>
      <c r="AF21" s="6">
        <f>'a17'!W19</f>
        <v>0.50404530744336606</v>
      </c>
      <c r="AG21" s="6">
        <f>'a18'!AS20</f>
        <v>0.67382038585884818</v>
      </c>
      <c r="AH21" s="6">
        <f t="shared" si="9"/>
        <v>0.63137661625497765</v>
      </c>
    </row>
    <row r="22" spans="1:34">
      <c r="A22" s="1">
        <v>1996</v>
      </c>
      <c r="B22" s="6">
        <f>'a17'!C20</f>
        <v>0.4069579288025893</v>
      </c>
      <c r="C22" s="6">
        <f>'a18'!E21</f>
        <v>0.61869548553802034</v>
      </c>
      <c r="D22" s="6">
        <f t="shared" si="10"/>
        <v>0.56576109635416261</v>
      </c>
      <c r="E22" s="6">
        <f>'a17'!E20</f>
        <v>0.60113268608414228</v>
      </c>
      <c r="F22" s="6">
        <f>'a18'!I21</f>
        <v>0.285566146789558</v>
      </c>
      <c r="G22" s="6">
        <f t="shared" si="0"/>
        <v>0.36445778161320408</v>
      </c>
      <c r="H22" s="6">
        <f>'a17'!G20</f>
        <v>0.83576051779935279</v>
      </c>
      <c r="I22" s="6">
        <f>'a18'!M21</f>
        <v>0.75229648449332065</v>
      </c>
      <c r="J22" s="6">
        <f>0.25*H22+0.75*I22</f>
        <v>0.77316249281982874</v>
      </c>
      <c r="K22" s="6">
        <f>'a17'!I20</f>
        <v>0.59304207119741092</v>
      </c>
      <c r="L22" s="6">
        <f>'a18'!Q21</f>
        <v>0.50397943981850668</v>
      </c>
      <c r="M22" s="6">
        <f t="shared" si="2"/>
        <v>0.52624509766323269</v>
      </c>
      <c r="N22" s="6">
        <f>'a17'!K20</f>
        <v>0.62540453074433655</v>
      </c>
      <c r="O22" s="6">
        <f>'a18'!U21</f>
        <v>0.56545598971372768</v>
      </c>
      <c r="P22" s="6">
        <f t="shared" si="3"/>
        <v>0.58044312497137995</v>
      </c>
      <c r="Q22" s="6">
        <f>'a17'!M20</f>
        <v>0.49595469255663466</v>
      </c>
      <c r="R22" s="6">
        <f>'a18'!Y21</f>
        <v>0.56823773405287792</v>
      </c>
      <c r="S22" s="6">
        <f t="shared" si="4"/>
        <v>0.55016697367881706</v>
      </c>
      <c r="T22" s="6">
        <f>'a17'!O20</f>
        <v>0.37459546925566373</v>
      </c>
      <c r="U22" s="6">
        <f>'a18'!AC21</f>
        <v>0.69343168344985751</v>
      </c>
      <c r="V22" s="6">
        <f t="shared" si="5"/>
        <v>0.6137226299013091</v>
      </c>
      <c r="W22" s="6">
        <f>'a17'!Q20</f>
        <v>0.56877022653721676</v>
      </c>
      <c r="X22" s="6">
        <f>'a18'!AG21</f>
        <v>0.62251265693674307</v>
      </c>
      <c r="Y22" s="6">
        <f t="shared" si="6"/>
        <v>0.60907704933686146</v>
      </c>
      <c r="Z22" s="6">
        <f>'a17'!S20</f>
        <v>0.53640776699029158</v>
      </c>
      <c r="AA22" s="6">
        <f>'a18'!AK21</f>
        <v>0.4635668762247403</v>
      </c>
      <c r="AB22" s="6">
        <f t="shared" si="7"/>
        <v>0.48177709891612813</v>
      </c>
      <c r="AC22" s="6">
        <f>'a17'!U20</f>
        <v>0.4150485436893207</v>
      </c>
      <c r="AD22" s="6">
        <f>'a18'!AO21</f>
        <v>0.66763873177184752</v>
      </c>
      <c r="AE22" s="6">
        <f t="shared" si="8"/>
        <v>0.60449118475121577</v>
      </c>
      <c r="AF22" s="6">
        <f>'a17'!W20</f>
        <v>0.43122977346278346</v>
      </c>
      <c r="AG22" s="6">
        <f>'a18'!AS21</f>
        <v>0.59350524513349279</v>
      </c>
      <c r="AH22" s="6">
        <f t="shared" si="9"/>
        <v>0.55293637721581546</v>
      </c>
    </row>
    <row r="23" spans="1:34">
      <c r="A23" s="1">
        <v>1997</v>
      </c>
      <c r="B23" s="6">
        <f>'a17'!C21</f>
        <v>0.38268608414239513</v>
      </c>
      <c r="C23" s="6">
        <f>'a18'!E22</f>
        <v>0.60103140898441609</v>
      </c>
      <c r="D23" s="6">
        <f t="shared" si="10"/>
        <v>0.54644507777391094</v>
      </c>
      <c r="E23" s="6">
        <f>'a17'!E21</f>
        <v>0.64967637540453071</v>
      </c>
      <c r="F23" s="6">
        <f>'a18'!I22</f>
        <v>0.35441431918352689</v>
      </c>
      <c r="G23" s="6">
        <f t="shared" si="0"/>
        <v>0.42822983323877784</v>
      </c>
      <c r="H23" s="6">
        <f>'a17'!G21</f>
        <v>0.81957928802588997</v>
      </c>
      <c r="I23" s="6">
        <f>'a18'!M22</f>
        <v>0.74942201534286546</v>
      </c>
      <c r="J23" s="6">
        <f t="shared" si="1"/>
        <v>0.7669613335136215</v>
      </c>
      <c r="K23" s="6">
        <f>'a17'!I21</f>
        <v>0.51213592233009742</v>
      </c>
      <c r="L23" s="6">
        <f>'a18'!Q22</f>
        <v>0.45803429581687471</v>
      </c>
      <c r="M23" s="6">
        <f t="shared" si="2"/>
        <v>0.47155970244518042</v>
      </c>
      <c r="N23" s="6">
        <f>'a17'!K21</f>
        <v>0.59304207119741092</v>
      </c>
      <c r="O23" s="6">
        <f>'a18'!U22</f>
        <v>0.50920293752202206</v>
      </c>
      <c r="P23" s="6">
        <f t="shared" si="3"/>
        <v>0.53016272094086925</v>
      </c>
      <c r="Q23" s="6">
        <f>'a17'!M21</f>
        <v>0.49595469255663466</v>
      </c>
      <c r="R23" s="6">
        <f>'a18'!Y22</f>
        <v>0.50676118415765681</v>
      </c>
      <c r="S23" s="6">
        <f t="shared" si="4"/>
        <v>0.50405956125740126</v>
      </c>
      <c r="T23" s="6">
        <f>'a17'!O21</f>
        <v>0.37459546925566373</v>
      </c>
      <c r="U23" s="6">
        <f>'a18'!AC22</f>
        <v>0.68344831209935153</v>
      </c>
      <c r="V23" s="6">
        <f t="shared" si="5"/>
        <v>0.60623510138842962</v>
      </c>
      <c r="W23" s="6">
        <f>'a17'!Q21</f>
        <v>0.58495145631067957</v>
      </c>
      <c r="X23" s="6">
        <f>'a18'!AG22</f>
        <v>0.59457158046350034</v>
      </c>
      <c r="Y23" s="6">
        <f t="shared" si="6"/>
        <v>0.59216654942529512</v>
      </c>
      <c r="Z23" s="6">
        <f>'a17'!S21</f>
        <v>0.57686084142394811</v>
      </c>
      <c r="AA23" s="6">
        <f>'a18'!AK22</f>
        <v>0.61645463593148253</v>
      </c>
      <c r="AB23" s="6">
        <f t="shared" si="7"/>
        <v>0.60655618730459893</v>
      </c>
      <c r="AC23" s="6">
        <f>'a17'!U21</f>
        <v>0.35032362459546956</v>
      </c>
      <c r="AD23" s="6">
        <f>'a18'!AO22</f>
        <v>0.67348039488406319</v>
      </c>
      <c r="AE23" s="6">
        <f t="shared" si="8"/>
        <v>0.59269120231191474</v>
      </c>
      <c r="AF23" s="6">
        <f>'a17'!W21</f>
        <v>0.39886731391585789</v>
      </c>
      <c r="AG23" s="6">
        <f>'a18'!AS22</f>
        <v>0.55618350858322652</v>
      </c>
      <c r="AH23" s="6">
        <f t="shared" si="9"/>
        <v>0.51685445991638435</v>
      </c>
    </row>
    <row r="24" spans="1:34">
      <c r="A24" s="1">
        <v>1998</v>
      </c>
      <c r="B24" s="6">
        <f>'a17'!C22</f>
        <v>0.32605177993527534</v>
      </c>
      <c r="C24" s="6">
        <f>'a18'!E23</f>
        <v>0.59331979551088276</v>
      </c>
      <c r="D24" s="6">
        <f t="shared" si="10"/>
        <v>0.52650279161698088</v>
      </c>
      <c r="E24" s="6">
        <f>'a17'!E22</f>
        <v>0.47977346278317184</v>
      </c>
      <c r="F24" s="6">
        <f>'a18'!I23</f>
        <v>0.3011902774944521</v>
      </c>
      <c r="G24" s="6">
        <f t="shared" si="0"/>
        <v>0.34583607381663201</v>
      </c>
      <c r="H24" s="6">
        <f>'a17'!G22</f>
        <v>0.73867313915857602</v>
      </c>
      <c r="I24" s="6">
        <f>'a18'!M23</f>
        <v>0.79151907967533963</v>
      </c>
      <c r="J24" s="6">
        <f t="shared" si="1"/>
        <v>0.77830759454614873</v>
      </c>
      <c r="K24" s="6">
        <f>'a17'!I22</f>
        <v>0.43932038834951487</v>
      </c>
      <c r="L24" s="6">
        <f>'a18'!Q23</f>
        <v>0.41626176832396811</v>
      </c>
      <c r="M24" s="6">
        <f t="shared" si="2"/>
        <v>0.42202642333035484</v>
      </c>
      <c r="N24" s="6">
        <f>'a17'!K22</f>
        <v>0.53640776699029158</v>
      </c>
      <c r="O24" s="6">
        <f>'a18'!U23</f>
        <v>0.52688246821084384</v>
      </c>
      <c r="P24" s="6">
        <f t="shared" si="3"/>
        <v>0.5292637929057058</v>
      </c>
      <c r="Q24" s="6">
        <f>'a17'!M22</f>
        <v>0.45550161812297768</v>
      </c>
      <c r="R24" s="6">
        <f>'a18'!Y23</f>
        <v>0.55052729509362097</v>
      </c>
      <c r="S24" s="6">
        <f t="shared" si="4"/>
        <v>0.52677087585096016</v>
      </c>
      <c r="T24" s="6">
        <f>'a17'!O22</f>
        <v>0.32605177993527534</v>
      </c>
      <c r="U24" s="6">
        <f>'a18'!AC23</f>
        <v>0.69638342327640035</v>
      </c>
      <c r="V24" s="6">
        <f t="shared" si="5"/>
        <v>0.60380051244111899</v>
      </c>
      <c r="W24" s="6">
        <f>'a17'!Q22</f>
        <v>0.44741100323624627</v>
      </c>
      <c r="X24" s="6">
        <f>'a18'!AG23</f>
        <v>0.54412928311357556</v>
      </c>
      <c r="Y24" s="6">
        <f t="shared" si="6"/>
        <v>0.51994971314424321</v>
      </c>
      <c r="Z24" s="6">
        <f>'a17'!S22</f>
        <v>0.45550161812297768</v>
      </c>
      <c r="AA24" s="6">
        <f>'a18'!AK23</f>
        <v>0.5032376413280667</v>
      </c>
      <c r="AB24" s="6">
        <f t="shared" si="7"/>
        <v>0.49130363552679446</v>
      </c>
      <c r="AC24" s="6">
        <f>'a17'!U22</f>
        <v>0.21278317152103585</v>
      </c>
      <c r="AD24" s="6">
        <f>'a18'!AO23</f>
        <v>0.62880248997026622</v>
      </c>
      <c r="AE24" s="6">
        <f t="shared" si="8"/>
        <v>0.52479766035795861</v>
      </c>
      <c r="AF24" s="6">
        <f>'a17'!W22</f>
        <v>0.38268608414239513</v>
      </c>
      <c r="AG24" s="6">
        <f>'a18'!AS23</f>
        <v>0.46781676340955308</v>
      </c>
      <c r="AH24" s="6">
        <f t="shared" si="9"/>
        <v>0.44653409359276358</v>
      </c>
    </row>
    <row r="25" spans="1:34">
      <c r="A25" s="1">
        <v>1999</v>
      </c>
      <c r="B25" s="6">
        <f>'a17'!C23</f>
        <v>0.33414239482200675</v>
      </c>
      <c r="C25" s="6">
        <f>'a18'!E24</f>
        <v>0.58492820008777957</v>
      </c>
      <c r="D25" s="6">
        <f t="shared" si="10"/>
        <v>0.52223174877133638</v>
      </c>
      <c r="E25" s="6">
        <f>'a17'!E23</f>
        <v>0.4069579288025893</v>
      </c>
      <c r="F25" s="6">
        <f>'a18'!I24</f>
        <v>0.22515593222434463</v>
      </c>
      <c r="G25" s="6">
        <f t="shared" si="0"/>
        <v>0.27060643136890583</v>
      </c>
      <c r="H25" s="6">
        <f>'a17'!G23</f>
        <v>0.55258899676375439</v>
      </c>
      <c r="I25" s="6">
        <f>'a18'!M24</f>
        <v>0.58755540307475473</v>
      </c>
      <c r="J25" s="6">
        <f t="shared" si="1"/>
        <v>0.57881380149700468</v>
      </c>
      <c r="K25" s="6">
        <f>'a17'!I23</f>
        <v>0.50404530744336606</v>
      </c>
      <c r="L25" s="6">
        <f>'a18'!Q24</f>
        <v>0.48699534521447246</v>
      </c>
      <c r="M25" s="6">
        <f t="shared" si="2"/>
        <v>0.49125783577169591</v>
      </c>
      <c r="N25" s="6">
        <f>'a17'!K23</f>
        <v>0.55258899676375439</v>
      </c>
      <c r="O25" s="6">
        <f>'a18'!U24</f>
        <v>0.49058070458493286</v>
      </c>
      <c r="P25" s="6">
        <f t="shared" si="3"/>
        <v>0.50608277762963827</v>
      </c>
      <c r="Q25" s="6">
        <f>'a17'!M23</f>
        <v>0.54449838187702304</v>
      </c>
      <c r="R25" s="6">
        <f>'a18'!Y24</f>
        <v>0.57207035958681829</v>
      </c>
      <c r="S25" s="6">
        <f t="shared" si="4"/>
        <v>0.56517736515936945</v>
      </c>
      <c r="T25" s="6">
        <f>'a17'!O23</f>
        <v>0.26941747572815561</v>
      </c>
      <c r="U25" s="6">
        <f>'a18'!AC24</f>
        <v>0.67023502648838784</v>
      </c>
      <c r="V25" s="6">
        <f t="shared" si="5"/>
        <v>0.57003063879832983</v>
      </c>
      <c r="W25" s="6">
        <f>'a17'!Q23</f>
        <v>0.52022653721682888</v>
      </c>
      <c r="X25" s="6">
        <f>'a18'!AG24</f>
        <v>0.46092421910254738</v>
      </c>
      <c r="Y25" s="6">
        <f t="shared" si="6"/>
        <v>0.47574979863111777</v>
      </c>
      <c r="Z25" s="6">
        <f>'a17'!S23</f>
        <v>0.55258899676375439</v>
      </c>
      <c r="AA25" s="6">
        <f>'a18'!AK24</f>
        <v>0.55850162886585197</v>
      </c>
      <c r="AB25" s="6">
        <f t="shared" si="7"/>
        <v>0.55702347084032755</v>
      </c>
      <c r="AC25" s="6">
        <f>'a17'!U23</f>
        <v>0.39077669902912654</v>
      </c>
      <c r="AD25" s="6">
        <f>'a18'!AO24</f>
        <v>0.63784315907250466</v>
      </c>
      <c r="AE25" s="6">
        <f t="shared" si="8"/>
        <v>0.57607654406166009</v>
      </c>
      <c r="AF25" s="6">
        <f>'a17'!W23</f>
        <v>0.31796116504854399</v>
      </c>
      <c r="AG25" s="6">
        <f>'a18'!AS24</f>
        <v>0.4276051035736142</v>
      </c>
      <c r="AH25" s="6">
        <f t="shared" si="9"/>
        <v>0.40019411894234669</v>
      </c>
    </row>
    <row r="26" spans="1:34">
      <c r="A26" s="1">
        <v>2000</v>
      </c>
      <c r="B26" s="6">
        <f>'a17'!C24</f>
        <v>0.27750809061488702</v>
      </c>
      <c r="C26" s="6">
        <f>'a18'!E25</f>
        <v>0.59420068121828029</v>
      </c>
      <c r="D26" s="6">
        <f t="shared" si="10"/>
        <v>0.51502753356743192</v>
      </c>
      <c r="E26" s="6">
        <f>'a17'!E24</f>
        <v>0.39886731391585789</v>
      </c>
      <c r="F26" s="6">
        <f>'a18'!I25</f>
        <v>0.27807089120906997</v>
      </c>
      <c r="G26" s="6">
        <f t="shared" si="0"/>
        <v>0.30826999688576695</v>
      </c>
      <c r="H26" s="6">
        <f>'a17'!G24</f>
        <v>0.53640776699029158</v>
      </c>
      <c r="I26" s="6">
        <f>'a18'!M25</f>
        <v>0.55493172363060905</v>
      </c>
      <c r="J26" s="6">
        <f t="shared" si="1"/>
        <v>0.55030073447052974</v>
      </c>
      <c r="K26" s="6">
        <f>'a17'!I24</f>
        <v>0.45550161812297768</v>
      </c>
      <c r="L26" s="6">
        <f>'a18'!Q25</f>
        <v>0.50963565330811211</v>
      </c>
      <c r="M26" s="6">
        <f t="shared" si="2"/>
        <v>0.49610214451182849</v>
      </c>
      <c r="N26" s="6">
        <f>'a17'!K24</f>
        <v>0.48786407766990325</v>
      </c>
      <c r="O26" s="6">
        <f>'a18'!U25</f>
        <v>0.55401992965277658</v>
      </c>
      <c r="P26" s="6">
        <f t="shared" si="3"/>
        <v>0.53748096665705825</v>
      </c>
      <c r="Q26" s="6">
        <f>'a17'!M24</f>
        <v>0.46359223300970909</v>
      </c>
      <c r="R26" s="6">
        <f>'a18'!Y25</f>
        <v>0.53578405009612473</v>
      </c>
      <c r="S26" s="6">
        <f t="shared" si="4"/>
        <v>0.51773609582452085</v>
      </c>
      <c r="T26" s="6">
        <f>'a17'!O24</f>
        <v>0.21278317152103585</v>
      </c>
      <c r="U26" s="6">
        <f>'a18'!AC25</f>
        <v>0.71783376295829238</v>
      </c>
      <c r="V26" s="6">
        <f t="shared" si="5"/>
        <v>0.59157111509897831</v>
      </c>
      <c r="W26" s="6">
        <f>'a17'!Q24</f>
        <v>0.49595469255663466</v>
      </c>
      <c r="X26" s="6">
        <f>'a18'!AG25</f>
        <v>0.49183248953755032</v>
      </c>
      <c r="Y26" s="6">
        <f t="shared" si="6"/>
        <v>0.49286304029232142</v>
      </c>
      <c r="Z26" s="6">
        <f>'a17'!S24</f>
        <v>0.45550161812297768</v>
      </c>
      <c r="AA26" s="6">
        <f>'a18'!AK25</f>
        <v>0.41765264049354317</v>
      </c>
      <c r="AB26" s="6">
        <f t="shared" si="7"/>
        <v>0.42711488490090177</v>
      </c>
      <c r="AC26" s="6">
        <f>'a17'!U24</f>
        <v>0.31796116504854399</v>
      </c>
      <c r="AD26" s="6">
        <f>'a18'!AO25</f>
        <v>0.6792911497258437</v>
      </c>
      <c r="AE26" s="6">
        <f t="shared" si="8"/>
        <v>0.58895865355651877</v>
      </c>
      <c r="AF26" s="6">
        <f>'a17'!W24</f>
        <v>0.31796116504854399</v>
      </c>
      <c r="AG26" s="6">
        <f>'a18'!AS25</f>
        <v>0.42058892618486832</v>
      </c>
      <c r="AH26" s="6">
        <f t="shared" si="9"/>
        <v>0.39493198590078726</v>
      </c>
    </row>
    <row r="27" spans="1:34">
      <c r="A27" s="1">
        <v>2001</v>
      </c>
      <c r="B27" s="6">
        <f>'a17'!C25</f>
        <v>0.26941747572815561</v>
      </c>
      <c r="C27" s="6">
        <f>'a18'!E26</f>
        <v>0.60687307209663155</v>
      </c>
      <c r="D27" s="6">
        <f t="shared" si="10"/>
        <v>0.52250917300451261</v>
      </c>
      <c r="E27" s="6">
        <f>'a17'!E25</f>
        <v>0.49595469255663466</v>
      </c>
      <c r="F27" s="6">
        <f>'a18'!I26</f>
        <v>0.37773460922673691</v>
      </c>
      <c r="G27" s="6">
        <f t="shared" si="0"/>
        <v>0.40728963005921137</v>
      </c>
      <c r="H27" s="6">
        <f>'a17'!G25</f>
        <v>0.60113268608414228</v>
      </c>
      <c r="I27" s="6">
        <f>'a18'!M26</f>
        <v>0.5925934511556602</v>
      </c>
      <c r="J27" s="6">
        <f t="shared" si="1"/>
        <v>0.59472825988778066</v>
      </c>
      <c r="K27" s="6">
        <f>'a17'!I25</f>
        <v>0.43122977346278346</v>
      </c>
      <c r="L27" s="6">
        <f>'a18'!Q26</f>
        <v>0.50073407142283122</v>
      </c>
      <c r="M27" s="6">
        <f t="shared" si="2"/>
        <v>0.48335799693281928</v>
      </c>
      <c r="N27" s="6">
        <f>'a17'!K25</f>
        <v>0.49595469255663466</v>
      </c>
      <c r="O27" s="6">
        <f>'a18'!U26</f>
        <v>0.55896525292237698</v>
      </c>
      <c r="P27" s="6">
        <f t="shared" si="3"/>
        <v>0.54321261283094135</v>
      </c>
      <c r="Q27" s="6">
        <f>'a17'!M25</f>
        <v>0.43122977346278346</v>
      </c>
      <c r="R27" s="6">
        <f>'a18'!Y26</f>
        <v>0.5697213310337581</v>
      </c>
      <c r="S27" s="6">
        <f t="shared" si="4"/>
        <v>0.5350984416410145</v>
      </c>
      <c r="T27" s="6">
        <f>'a17'!O25</f>
        <v>0.24514563106796142</v>
      </c>
      <c r="U27" s="6">
        <f>'a18'!AC26</f>
        <v>0.72007461256483007</v>
      </c>
      <c r="V27" s="6">
        <f t="shared" si="5"/>
        <v>0.60134236719061285</v>
      </c>
      <c r="W27" s="6">
        <f>'a17'!Q25</f>
        <v>0.48786407766990325</v>
      </c>
      <c r="X27" s="6">
        <f>'a18'!AG26</f>
        <v>0.56428147543719753</v>
      </c>
      <c r="Y27" s="6">
        <f t="shared" si="6"/>
        <v>0.54517712599537393</v>
      </c>
      <c r="Z27" s="6">
        <f>'a17'!S25</f>
        <v>0.44741100323624627</v>
      </c>
      <c r="AA27" s="6">
        <f>'a18'!AK26</f>
        <v>0.52712973437432387</v>
      </c>
      <c r="AB27" s="6">
        <f t="shared" si="7"/>
        <v>0.50720005158980441</v>
      </c>
      <c r="AC27" s="6">
        <f>'a17'!U25</f>
        <v>0.32605177993527534</v>
      </c>
      <c r="AD27" s="6">
        <f>'a18'!AO26</f>
        <v>0.69953606686077074</v>
      </c>
      <c r="AE27" s="6">
        <f t="shared" ref="AE27:AE32" si="11">0.25*AC27+0.75*AD27</f>
        <v>0.60616499512939681</v>
      </c>
      <c r="AF27" s="6">
        <f>'a17'!W25</f>
        <v>0.18851132686084165</v>
      </c>
      <c r="AG27" s="6">
        <f>'a18'!AS26</f>
        <v>0.36931210553319843</v>
      </c>
      <c r="AH27" s="6">
        <f t="shared" ref="AH27:AH32" si="12">0.25*AF27+0.75*AG27</f>
        <v>0.32411191086510921</v>
      </c>
    </row>
    <row r="28" spans="1:34">
      <c r="A28" s="1">
        <v>2002</v>
      </c>
      <c r="B28" s="6">
        <f>'a17'!C26</f>
        <v>0.26941747572815561</v>
      </c>
      <c r="C28" s="6">
        <f>'a18'!E27</f>
        <v>0.58733904518170976</v>
      </c>
      <c r="D28" s="6">
        <f t="shared" ref="D28:D33" si="13">0.25*B28+0.75*C28</f>
        <v>0.50785865281832121</v>
      </c>
      <c r="E28" s="6">
        <f>'a17'!E26</f>
        <v>0.37459546925566373</v>
      </c>
      <c r="F28" s="6">
        <f>'a18'!I27</f>
        <v>0.27213650328554922</v>
      </c>
      <c r="G28" s="6">
        <f t="shared" ref="G28:G33" si="14">0.25*E28+0.75*F28</f>
        <v>0.29775124477807785</v>
      </c>
      <c r="H28" s="6">
        <f>'a17'!G26</f>
        <v>0.53640776699029158</v>
      </c>
      <c r="I28" s="6">
        <f>'a18'!M27</f>
        <v>0.6683805302622875</v>
      </c>
      <c r="J28" s="6">
        <f t="shared" ref="J28:J33" si="15">0.25*H28+0.75*I28</f>
        <v>0.6353873394442886</v>
      </c>
      <c r="K28" s="6">
        <f>'a17'!I26</f>
        <v>0.39886731391585789</v>
      </c>
      <c r="L28" s="6">
        <f>'a18'!Q27</f>
        <v>0.48951436925492531</v>
      </c>
      <c r="M28" s="6">
        <f t="shared" ref="M28:M33" si="16">0.25*K28+0.75*L28</f>
        <v>0.46685260542015844</v>
      </c>
      <c r="N28" s="6">
        <f>'a17'!K26</f>
        <v>0.48786407766990325</v>
      </c>
      <c r="O28" s="6">
        <f>'a18'!U27</f>
        <v>0.46628680402302047</v>
      </c>
      <c r="P28" s="6">
        <f t="shared" ref="P28:P33" si="17">0.25*N28+0.75*O28</f>
        <v>0.4716811224347412</v>
      </c>
      <c r="Q28" s="6">
        <f>'a17'!M26</f>
        <v>0.4069579288025893</v>
      </c>
      <c r="R28" s="6">
        <f>'a18'!Y27</f>
        <v>0.56732594007504522</v>
      </c>
      <c r="S28" s="6">
        <f t="shared" ref="S28:S33" si="18">0.25*Q28+0.75*R28</f>
        <v>0.52723393725693124</v>
      </c>
      <c r="T28" s="6">
        <f>'a17'!O26</f>
        <v>0.2532362459546928</v>
      </c>
      <c r="U28" s="6">
        <f>'a18'!AC27</f>
        <v>0.67490217532407315</v>
      </c>
      <c r="V28" s="6">
        <f t="shared" ref="V28:V33" si="19">0.25*T28+0.75*U28</f>
        <v>0.56948569298172813</v>
      </c>
      <c r="W28" s="6">
        <f>'a17'!Q26</f>
        <v>0.37459546925566373</v>
      </c>
      <c r="X28" s="6">
        <f>'a18'!AG27</f>
        <v>0.51676000964338031</v>
      </c>
      <c r="Y28" s="6">
        <f t="shared" ref="Y28:Y33" si="20">0.25*W28+0.75*X28</f>
        <v>0.48121887454645113</v>
      </c>
      <c r="Z28" s="6">
        <f>'a17'!S26</f>
        <v>0.44741100323624627</v>
      </c>
      <c r="AA28" s="6">
        <f>'a18'!AK27</f>
        <v>0.51790361564947562</v>
      </c>
      <c r="AB28" s="6">
        <f t="shared" ref="AB28:AB33" si="21">0.25*Z28+0.75*AA28</f>
        <v>0.50028046254616831</v>
      </c>
      <c r="AC28" s="6">
        <f>'a17'!U26</f>
        <v>0.43122977346278346</v>
      </c>
      <c r="AD28" s="6">
        <f>'a18'!AO27</f>
        <v>0.76195531900425917</v>
      </c>
      <c r="AE28" s="6">
        <f t="shared" si="11"/>
        <v>0.67927393261889035</v>
      </c>
      <c r="AF28" s="6">
        <f>'a17'!W26</f>
        <v>8.3333333333333537E-2</v>
      </c>
      <c r="AG28" s="6">
        <f>'a18'!AS27</f>
        <v>0.34508002151215611</v>
      </c>
      <c r="AH28" s="6">
        <f t="shared" si="12"/>
        <v>0.27964334946745045</v>
      </c>
    </row>
    <row r="29" spans="1:34">
      <c r="A29" s="1">
        <v>2003</v>
      </c>
      <c r="B29" s="6">
        <f>'a17'!C27</f>
        <v>0.28559870550161837</v>
      </c>
      <c r="C29" s="6">
        <f>'a18'!E28</f>
        <v>0.58696814593648972</v>
      </c>
      <c r="D29" s="6">
        <f t="shared" si="13"/>
        <v>0.51162578582777185</v>
      </c>
      <c r="E29" s="6">
        <f>'a17'!E27</f>
        <v>0.44741100323624627</v>
      </c>
      <c r="F29" s="6">
        <f>'a18'!I28</f>
        <v>0.29179416328221092</v>
      </c>
      <c r="G29" s="6">
        <f t="shared" si="14"/>
        <v>0.33069837327071971</v>
      </c>
      <c r="H29" s="6">
        <f>'a17'!G27</f>
        <v>0.68203883495145623</v>
      </c>
      <c r="I29" s="6">
        <f>'a18'!M28</f>
        <v>0.70897854347866418</v>
      </c>
      <c r="J29" s="6">
        <f t="shared" si="15"/>
        <v>0.70224361634686228</v>
      </c>
      <c r="K29" s="6">
        <f>'a17'!I27</f>
        <v>0.45550161812297768</v>
      </c>
      <c r="L29" s="6">
        <f>'a18'!Q28</f>
        <v>0.42405065247358886</v>
      </c>
      <c r="M29" s="6">
        <f t="shared" si="16"/>
        <v>0.43191339388593608</v>
      </c>
      <c r="N29" s="6">
        <f>'a17'!K27</f>
        <v>0.43932038834951487</v>
      </c>
      <c r="O29" s="6">
        <f>'a18'!U28</f>
        <v>0.41190370219263289</v>
      </c>
      <c r="P29" s="6">
        <f t="shared" si="17"/>
        <v>0.41875787373185341</v>
      </c>
      <c r="Q29" s="6">
        <f>'a17'!M27</f>
        <v>0.45550161812297768</v>
      </c>
      <c r="R29" s="6">
        <f>'a18'!Y28</f>
        <v>0.5874781323986672</v>
      </c>
      <c r="S29" s="6">
        <f t="shared" si="18"/>
        <v>0.55448400382974483</v>
      </c>
      <c r="T29" s="6">
        <f>'a17'!O27</f>
        <v>0.24514563106796142</v>
      </c>
      <c r="U29" s="6">
        <f>'a18'!AC28</f>
        <v>0.69680068492727287</v>
      </c>
      <c r="V29" s="6">
        <f t="shared" si="19"/>
        <v>0.58388692146244503</v>
      </c>
      <c r="W29" s="6">
        <f>'a17'!Q27</f>
        <v>0.45550161812297768</v>
      </c>
      <c r="X29" s="6">
        <f>'a18'!AG28</f>
        <v>0.52420890281821608</v>
      </c>
      <c r="Y29" s="6">
        <f t="shared" si="20"/>
        <v>0.5070320816444065</v>
      </c>
      <c r="Z29" s="6">
        <f>'a17'!S27</f>
        <v>0.38268608414239513</v>
      </c>
      <c r="AA29" s="6">
        <f>'a18'!AK28</f>
        <v>0.52882968924824902</v>
      </c>
      <c r="AB29" s="6">
        <f t="shared" si="21"/>
        <v>0.49229378797178552</v>
      </c>
      <c r="AC29" s="6">
        <f>'a17'!U27</f>
        <v>0.32605177993527534</v>
      </c>
      <c r="AD29" s="6">
        <f>'a18'!AO28</f>
        <v>0.64963466424345828</v>
      </c>
      <c r="AE29" s="6">
        <f t="shared" si="11"/>
        <v>0.56873894316641249</v>
      </c>
      <c r="AF29" s="6">
        <f>'a17'!W27</f>
        <v>0.22087378640776725</v>
      </c>
      <c r="AG29" s="6">
        <f>'a18'!AS28</f>
        <v>0.34321007115083829</v>
      </c>
      <c r="AH29" s="6">
        <f t="shared" si="12"/>
        <v>0.31262599996507051</v>
      </c>
    </row>
    <row r="30" spans="1:34">
      <c r="A30" s="1">
        <v>2004</v>
      </c>
      <c r="B30" s="6">
        <f>'a17'!C28</f>
        <v>0.23705501618123004</v>
      </c>
      <c r="C30" s="6">
        <f>'a18'!E29</f>
        <v>0.56913407389549286</v>
      </c>
      <c r="D30" s="6">
        <f t="shared" si="13"/>
        <v>0.48611430946692713</v>
      </c>
      <c r="E30" s="6">
        <f>'a17'!E28</f>
        <v>0.42313915857605211</v>
      </c>
      <c r="F30" s="6">
        <f>'a18'!I29</f>
        <v>0.26039136052024792</v>
      </c>
      <c r="G30" s="6">
        <f t="shared" si="14"/>
        <v>0.30107831003419894</v>
      </c>
      <c r="H30" s="6">
        <f>'a17'!G28</f>
        <v>0.68203883495145623</v>
      </c>
      <c r="I30" s="6">
        <f>'a18'!M29</f>
        <v>0.73087705308186357</v>
      </c>
      <c r="J30" s="6">
        <f t="shared" si="15"/>
        <v>0.71866749854926171</v>
      </c>
      <c r="K30" s="6">
        <f>'a17'!I28</f>
        <v>0.47977346278317184</v>
      </c>
      <c r="L30" s="6">
        <f>'a18'!Q29</f>
        <v>0.46515865215214286</v>
      </c>
      <c r="M30" s="6">
        <f t="shared" si="16"/>
        <v>0.46881235480990008</v>
      </c>
      <c r="N30" s="6">
        <f>'a17'!K28</f>
        <v>0.43122977346278346</v>
      </c>
      <c r="O30" s="6">
        <f>'a18'!U29</f>
        <v>0.44808183273680369</v>
      </c>
      <c r="P30" s="6">
        <f t="shared" si="17"/>
        <v>0.44386881791829863</v>
      </c>
      <c r="Q30" s="6">
        <f>'a17'!M28</f>
        <v>0.42313915857605211</v>
      </c>
      <c r="R30" s="6">
        <f>'a18'!Y29</f>
        <v>0.64674474095778556</v>
      </c>
      <c r="S30" s="6">
        <f t="shared" si="18"/>
        <v>0.59084334536235217</v>
      </c>
      <c r="T30" s="6">
        <f>'a17'!O28</f>
        <v>0.15614886731391608</v>
      </c>
      <c r="U30" s="6">
        <f>'a18'!AC29</f>
        <v>0.60713579239532911</v>
      </c>
      <c r="V30" s="6">
        <f t="shared" si="19"/>
        <v>0.49438906112497583</v>
      </c>
      <c r="W30" s="6">
        <f>'a17'!Q28</f>
        <v>0.43932038834951487</v>
      </c>
      <c r="X30" s="6">
        <f>'a18'!AG29</f>
        <v>0.55874889502933189</v>
      </c>
      <c r="Y30" s="6">
        <f t="shared" si="20"/>
        <v>0.52889176835937757</v>
      </c>
      <c r="Z30" s="6">
        <f>'a17'!S28</f>
        <v>0.35841423948220091</v>
      </c>
      <c r="AA30" s="6">
        <f>'a18'!AK29</f>
        <v>0.41524179539961309</v>
      </c>
      <c r="AB30" s="6">
        <f t="shared" si="21"/>
        <v>0.40103490642026007</v>
      </c>
      <c r="AC30" s="6">
        <f>'a17'!U28</f>
        <v>0.33414239482200675</v>
      </c>
      <c r="AD30" s="6">
        <f>'a18'!AO29</f>
        <v>0.63750316809771967</v>
      </c>
      <c r="AE30" s="6">
        <f t="shared" si="11"/>
        <v>0.56166297477879146</v>
      </c>
      <c r="AF30" s="6">
        <f>'a17'!W28</f>
        <v>0.18851132686084165</v>
      </c>
      <c r="AG30" s="6">
        <f>'a18'!AS29</f>
        <v>0.37002299575320347</v>
      </c>
      <c r="AH30" s="6">
        <f t="shared" si="12"/>
        <v>0.32464507853011298</v>
      </c>
    </row>
    <row r="31" spans="1:34">
      <c r="A31" s="1">
        <v>2005</v>
      </c>
      <c r="B31" s="6">
        <f>'a17'!C29</f>
        <v>0.27750809061488702</v>
      </c>
      <c r="C31" s="6">
        <f>'a18'!E30</f>
        <v>0.57843746329642876</v>
      </c>
      <c r="D31" s="6">
        <f t="shared" si="13"/>
        <v>0.50320512012604324</v>
      </c>
      <c r="E31" s="6">
        <f>'a17'!E29</f>
        <v>0.39886731391585789</v>
      </c>
      <c r="F31" s="6">
        <f>'a18'!I30</f>
        <v>0.40263122106213167</v>
      </c>
      <c r="G31" s="6">
        <f t="shared" si="14"/>
        <v>0.40169024427556321</v>
      </c>
      <c r="H31" s="6">
        <f>'a17'!G29</f>
        <v>0.76294498381877018</v>
      </c>
      <c r="I31" s="6">
        <f>'a18'!M30</f>
        <v>0.82440547941818276</v>
      </c>
      <c r="J31" s="6">
        <f t="shared" si="15"/>
        <v>0.80904035551832953</v>
      </c>
      <c r="K31" s="6">
        <f>'a17'!I29</f>
        <v>0.47168284789644044</v>
      </c>
      <c r="L31" s="6">
        <f>'a18'!Q30</f>
        <v>0.56316877770153728</v>
      </c>
      <c r="M31" s="6">
        <f t="shared" si="16"/>
        <v>0.54029729525026304</v>
      </c>
      <c r="N31" s="6">
        <f>'a17'!K29</f>
        <v>0.47168284789644044</v>
      </c>
      <c r="O31" s="6">
        <f>'a18'!U30</f>
        <v>0.41678720892136312</v>
      </c>
      <c r="P31" s="6">
        <f t="shared" si="17"/>
        <v>0.43051111866513248</v>
      </c>
      <c r="Q31" s="6">
        <f>'a17'!M29</f>
        <v>0.44741100323624627</v>
      </c>
      <c r="R31" s="6">
        <f>'a18'!Y30</f>
        <v>0.57231762575029821</v>
      </c>
      <c r="S31" s="6">
        <f t="shared" si="18"/>
        <v>0.5410909701217852</v>
      </c>
      <c r="T31" s="6">
        <f>'a17'!O29</f>
        <v>0.24514563106796142</v>
      </c>
      <c r="U31" s="6">
        <f>'a18'!AC30</f>
        <v>0.63328418918334173</v>
      </c>
      <c r="V31" s="6">
        <f t="shared" si="19"/>
        <v>0.53624954965449667</v>
      </c>
      <c r="W31" s="6">
        <f>'a17'!Q29</f>
        <v>0.43122977346278346</v>
      </c>
      <c r="X31" s="6">
        <f>'a18'!AG30</f>
        <v>0.51079471344942473</v>
      </c>
      <c r="Y31" s="6">
        <f t="shared" si="20"/>
        <v>0.49090347845276444</v>
      </c>
      <c r="Z31" s="6">
        <f>'a17'!S29</f>
        <v>0.21278317152103585</v>
      </c>
      <c r="AA31" s="6">
        <f>'a18'!AK30</f>
        <v>0.26002046127502804</v>
      </c>
      <c r="AB31" s="6">
        <f t="shared" si="21"/>
        <v>0.24821113883652998</v>
      </c>
      <c r="AC31" s="6">
        <f>'a17'!U29</f>
        <v>0.39077669902912654</v>
      </c>
      <c r="AD31" s="6">
        <f>'a18'!AO30</f>
        <v>0.76152260321816911</v>
      </c>
      <c r="AE31" s="6">
        <f t="shared" si="11"/>
        <v>0.66883612717090846</v>
      </c>
      <c r="AF31" s="6">
        <f>'a17'!W29</f>
        <v>0.21278317152103585</v>
      </c>
      <c r="AG31" s="6">
        <f>'a18'!AS30</f>
        <v>0.42593605697012399</v>
      </c>
      <c r="AH31" s="6">
        <f t="shared" si="12"/>
        <v>0.37264783560785192</v>
      </c>
    </row>
    <row r="32" spans="1:34">
      <c r="A32" s="1">
        <v>2006</v>
      </c>
      <c r="B32" s="6">
        <f>'a17'!C30</f>
        <v>0.28559870550161837</v>
      </c>
      <c r="C32" s="6">
        <f>'a18'!E31</f>
        <v>0.58363005272950941</v>
      </c>
      <c r="D32" s="6">
        <f t="shared" si="13"/>
        <v>0.50912221592253659</v>
      </c>
      <c r="E32" s="6">
        <f>'a17'!E30</f>
        <v>0.43122977346278346</v>
      </c>
      <c r="F32" s="6">
        <f>'a18'!I31</f>
        <v>0.51547731642032779</v>
      </c>
      <c r="G32" s="6">
        <f t="shared" si="14"/>
        <v>0.49441543068094168</v>
      </c>
      <c r="H32" s="6">
        <f>'a17'!G30</f>
        <v>0.67394822006472488</v>
      </c>
      <c r="I32" s="6">
        <f>'a18'!M31</f>
        <v>0.77965030382829825</v>
      </c>
      <c r="J32" s="6">
        <f t="shared" si="15"/>
        <v>0.75322478288740491</v>
      </c>
      <c r="K32" s="6">
        <f>'a17'!I30</f>
        <v>0.46359223300970909</v>
      </c>
      <c r="L32" s="6">
        <f>'a18'!Q31</f>
        <v>0.54941459735796105</v>
      </c>
      <c r="M32" s="6">
        <f t="shared" si="16"/>
        <v>0.52795900627089809</v>
      </c>
      <c r="N32" s="6">
        <f>'a17'!K30</f>
        <v>0.53640776699029158</v>
      </c>
      <c r="O32" s="6">
        <f>'a18'!U31</f>
        <v>0.53647948618091224</v>
      </c>
      <c r="P32" s="6">
        <f t="shared" si="17"/>
        <v>0.5364615563832571</v>
      </c>
      <c r="Q32" s="6">
        <f>'a17'!M30</f>
        <v>0.47168284789644044</v>
      </c>
      <c r="R32" s="6">
        <f>'a18'!Y31</f>
        <v>0.65002101762389575</v>
      </c>
      <c r="S32" s="6">
        <f t="shared" si="18"/>
        <v>0.60543647519203192</v>
      </c>
      <c r="T32" s="6">
        <f>'a17'!O30</f>
        <v>0.2613268608414242</v>
      </c>
      <c r="U32" s="6">
        <f>'a18'!AC31</f>
        <v>0.56744957315678535</v>
      </c>
      <c r="V32" s="6">
        <f t="shared" si="19"/>
        <v>0.49091889507794506</v>
      </c>
      <c r="W32" s="6">
        <f>'a17'!Q30</f>
        <v>0.34223300970873816</v>
      </c>
      <c r="X32" s="6">
        <f>'a18'!AG31</f>
        <v>0.50571030296286679</v>
      </c>
      <c r="Y32" s="6">
        <f t="shared" si="20"/>
        <v>0.46484097964933457</v>
      </c>
      <c r="Z32" s="6">
        <f>'a17'!S30</f>
        <v>0.22087378640776725</v>
      </c>
      <c r="AA32" s="6">
        <f>'a18'!AK31</f>
        <v>0.36177048754705771</v>
      </c>
      <c r="AB32" s="6">
        <f t="shared" si="21"/>
        <v>0.32654631226223507</v>
      </c>
      <c r="AC32" s="6">
        <f>'a17'!U30</f>
        <v>0.30177993527508118</v>
      </c>
      <c r="AD32" s="6">
        <f>'a18'!AO31</f>
        <v>0.80422237882412573</v>
      </c>
      <c r="AE32" s="6">
        <f t="shared" si="11"/>
        <v>0.67861176793686462</v>
      </c>
      <c r="AF32" s="6">
        <f>'a17'!W30</f>
        <v>0.2613268608414242</v>
      </c>
      <c r="AG32" s="6">
        <f>'a18'!AS31</f>
        <v>0.41420636834004049</v>
      </c>
      <c r="AH32" s="6">
        <f t="shared" si="12"/>
        <v>0.37598649146538643</v>
      </c>
    </row>
    <row r="33" spans="1:34">
      <c r="A33" s="1">
        <v>2007</v>
      </c>
      <c r="B33" s="6">
        <f>'a17'!C31</f>
        <v>0.28559870550161837</v>
      </c>
      <c r="C33" s="6">
        <f>'a18'!E32</f>
        <v>0.60274681799355867</v>
      </c>
      <c r="D33" s="6">
        <f t="shared" si="13"/>
        <v>0.52345978987057362</v>
      </c>
      <c r="E33" s="6">
        <f>'a17'!E31</f>
        <v>0.44741100323624627</v>
      </c>
      <c r="F33" s="6">
        <f>'a18'!I32</f>
        <v>0.60169593679876876</v>
      </c>
      <c r="G33" s="6">
        <f t="shared" si="14"/>
        <v>0.56312470340813814</v>
      </c>
      <c r="H33" s="6">
        <f>'a17'!G31</f>
        <v>0.80339805825242716</v>
      </c>
      <c r="I33" s="6">
        <f>'a18'!M32</f>
        <v>0.78743918797791912</v>
      </c>
      <c r="J33" s="6">
        <f t="shared" si="15"/>
        <v>0.79142890554654621</v>
      </c>
      <c r="K33" s="6">
        <f>'a17'!I31</f>
        <v>0.48786407766990325</v>
      </c>
      <c r="L33" s="6">
        <f>'a18'!Q32</f>
        <v>0.54715829361620583</v>
      </c>
      <c r="M33" s="6">
        <f t="shared" si="16"/>
        <v>0.53233473962963018</v>
      </c>
      <c r="N33" s="6">
        <f>'a17'!K31</f>
        <v>0.55258899676375439</v>
      </c>
      <c r="O33" s="6">
        <f>'a18'!U32</f>
        <v>0.54134753877442521</v>
      </c>
      <c r="P33" s="6">
        <f t="shared" si="17"/>
        <v>0.5441579032717575</v>
      </c>
      <c r="Q33" s="6">
        <f>'a17'!M31</f>
        <v>0.46359223300970909</v>
      </c>
      <c r="R33" s="6">
        <f>'a18'!Y32</f>
        <v>0.60585309917227637</v>
      </c>
      <c r="S33" s="6">
        <f t="shared" si="18"/>
        <v>0.57028788263163455</v>
      </c>
      <c r="T33" s="6">
        <f>'a17'!O31</f>
        <v>0.2613268608414242</v>
      </c>
      <c r="U33" s="6">
        <f>'a18'!AC32</f>
        <v>0.59250072634435513</v>
      </c>
      <c r="V33" s="6">
        <f t="shared" si="19"/>
        <v>0.50970725996862243</v>
      </c>
      <c r="W33" s="6">
        <f>'a17'!Q31</f>
        <v>0.30177993527508118</v>
      </c>
      <c r="X33" s="6">
        <f>'a18'!AG32</f>
        <v>0.53341956740784702</v>
      </c>
      <c r="Y33" s="6">
        <f t="shared" si="20"/>
        <v>0.47550965937465556</v>
      </c>
      <c r="Z33" s="6">
        <f>'a17'!S31</f>
        <v>0.18042071197411028</v>
      </c>
      <c r="AA33" s="6">
        <f>'a18'!AK32</f>
        <v>0.46092421910254738</v>
      </c>
      <c r="AB33" s="6">
        <f t="shared" si="21"/>
        <v>0.39079834232043814</v>
      </c>
      <c r="AC33" s="6">
        <f>'a17'!U31</f>
        <v>0.26941747572815561</v>
      </c>
      <c r="AD33" s="6">
        <f>'a18'!AO32</f>
        <v>0.80709684797458114</v>
      </c>
      <c r="AE33" s="6">
        <f t="shared" ref="AE33:AE38" si="22">0.25*AC33+0.75*AD33</f>
        <v>0.67267700491297477</v>
      </c>
      <c r="AF33" s="6">
        <f>'a17'!W31</f>
        <v>0.29368932038834977</v>
      </c>
      <c r="AG33" s="6">
        <f>'a18'!AS32</f>
        <v>0.53850397789440496</v>
      </c>
      <c r="AH33" s="6">
        <f t="shared" ref="AH33:AH38" si="23">0.25*AF33+0.75*AG33</f>
        <v>0.47730031351789115</v>
      </c>
    </row>
    <row r="34" spans="1:34">
      <c r="A34" s="1">
        <v>2008</v>
      </c>
      <c r="B34" s="6">
        <f>'a17'!C32</f>
        <v>0.30177993527508118</v>
      </c>
      <c r="C34" s="6">
        <f>'a18'!E33</f>
        <v>0.58777176096779971</v>
      </c>
      <c r="D34" s="6">
        <f t="shared" ref="D34:D40" si="24">0.25*B34+0.75*C34</f>
        <v>0.51627380454462002</v>
      </c>
      <c r="E34" s="6">
        <f>'a17'!E32</f>
        <v>0.4069579288025893</v>
      </c>
      <c r="F34" s="6">
        <f>'a18'!I33</f>
        <v>0.4932233617071255</v>
      </c>
      <c r="G34" s="6">
        <f t="shared" ref="G34:G39" si="25">0.25*E34+0.75*F34</f>
        <v>0.47165700348099143</v>
      </c>
      <c r="H34" s="6">
        <f>'a17'!G32</f>
        <v>0.71440129449838186</v>
      </c>
      <c r="I34" s="6">
        <f>'a18'!M33</f>
        <v>0.69224171503810994</v>
      </c>
      <c r="J34" s="6">
        <f t="shared" ref="J34:J39" si="26">0.25*H34+0.75*I34</f>
        <v>0.69778160990317795</v>
      </c>
      <c r="K34" s="6">
        <f>'a17'!I32</f>
        <v>0.46359223300970909</v>
      </c>
      <c r="L34" s="6">
        <f>'a18'!Q33</f>
        <v>0.49294518727321052</v>
      </c>
      <c r="M34" s="6">
        <f t="shared" ref="M34:M39" si="27">0.25*K34+0.75*L34</f>
        <v>0.48560694870733517</v>
      </c>
      <c r="N34" s="6">
        <f>'a17'!K32</f>
        <v>0.58495145631067957</v>
      </c>
      <c r="O34" s="6">
        <f>'a18'!U33</f>
        <v>0.53235323207783924</v>
      </c>
      <c r="P34" s="6">
        <f t="shared" ref="P34:P39" si="28">0.25*N34+0.75*O34</f>
        <v>0.54550278813604935</v>
      </c>
      <c r="Q34" s="6">
        <f>'a17'!M32</f>
        <v>0.47168284789644044</v>
      </c>
      <c r="R34" s="6">
        <f>'a18'!Y33</f>
        <v>0.55568897625626668</v>
      </c>
      <c r="S34" s="6">
        <f t="shared" ref="S34:S39" si="29">0.25*Q34+0.75*R34</f>
        <v>0.53468744416631009</v>
      </c>
      <c r="T34" s="6">
        <f>'a17'!O32</f>
        <v>0.2613268608414242</v>
      </c>
      <c r="U34" s="6">
        <f>'a18'!AC33</f>
        <v>0.60211319844964106</v>
      </c>
      <c r="V34" s="6">
        <f t="shared" ref="V34:V39" si="30">0.25*T34+0.75*U34</f>
        <v>0.51691661404758682</v>
      </c>
      <c r="W34" s="6">
        <f>'a17'!Q32</f>
        <v>0.36650485436893232</v>
      </c>
      <c r="X34" s="6">
        <f>'a18'!AG33</f>
        <v>0.56986041825071554</v>
      </c>
      <c r="Y34" s="6">
        <f t="shared" ref="Y34:Y39" si="31">0.25*W34+0.75*X34</f>
        <v>0.51902152728026973</v>
      </c>
      <c r="Z34" s="6">
        <f>'a17'!S32</f>
        <v>0.34223300970873816</v>
      </c>
      <c r="AA34" s="6">
        <f>'a18'!AK33</f>
        <v>0.55330903943277143</v>
      </c>
      <c r="AB34" s="6">
        <f t="shared" ref="AB34:AB39" si="32">0.25*Z34+0.75*AA34</f>
        <v>0.50054003200176311</v>
      </c>
      <c r="AC34" s="6">
        <f>'a17'!U32</f>
        <v>0.33414239482200675</v>
      </c>
      <c r="AD34" s="6">
        <f>'a18'!AO33</f>
        <v>0.79411537439187974</v>
      </c>
      <c r="AE34" s="6">
        <f t="shared" si="22"/>
        <v>0.67912212949941142</v>
      </c>
      <c r="AF34" s="6">
        <f>'a17'!W32</f>
        <v>0.32605177993527534</v>
      </c>
      <c r="AG34" s="6">
        <f>'a18'!AS33</f>
        <v>0.47118576488696851</v>
      </c>
      <c r="AH34" s="6">
        <f t="shared" si="23"/>
        <v>0.43490226864904519</v>
      </c>
    </row>
    <row r="35" spans="1:34">
      <c r="A35" s="1">
        <v>2009</v>
      </c>
      <c r="B35" s="6">
        <f>'a17'!C33</f>
        <v>0.28559870550161837</v>
      </c>
      <c r="C35" s="6">
        <f>'a18'!E34</f>
        <v>0.56097429050065217</v>
      </c>
      <c r="D35" s="6">
        <f t="shared" si="24"/>
        <v>0.49213039425089367</v>
      </c>
      <c r="E35" s="6">
        <f>'a17'!E33</f>
        <v>0.4150485436893207</v>
      </c>
      <c r="F35" s="6">
        <f>'a18'!I34</f>
        <v>0.5130664713263976</v>
      </c>
      <c r="G35" s="6">
        <f t="shared" si="25"/>
        <v>0.48856198941712836</v>
      </c>
      <c r="H35" s="6">
        <f>'a17'!G33</f>
        <v>0.779126213592233</v>
      </c>
      <c r="I35" s="6">
        <f>'a18'!M34</f>
        <v>0.76929603323257223</v>
      </c>
      <c r="J35" s="6">
        <f t="shared" si="26"/>
        <v>0.77175357832248748</v>
      </c>
      <c r="K35" s="6">
        <f>'a17'!I33</f>
        <v>0.35841423948220091</v>
      </c>
      <c r="L35" s="6">
        <f>'a18'!Q34</f>
        <v>0.49745779475672114</v>
      </c>
      <c r="M35" s="6">
        <f t="shared" si="27"/>
        <v>0.4626969059380911</v>
      </c>
      <c r="N35" s="6">
        <f>'a17'!K33</f>
        <v>0.52022653721682888</v>
      </c>
      <c r="O35" s="6">
        <f>'a18'!U34</f>
        <v>0.54941459735796105</v>
      </c>
      <c r="P35" s="6">
        <f t="shared" si="28"/>
        <v>0.54211758232267804</v>
      </c>
      <c r="Q35" s="6">
        <f>'a17'!M33</f>
        <v>0.52831715210356023</v>
      </c>
      <c r="R35" s="6">
        <f>'a18'!Y34</f>
        <v>0.6050031217353139</v>
      </c>
      <c r="S35" s="6">
        <f t="shared" si="29"/>
        <v>0.58583162932737554</v>
      </c>
      <c r="T35" s="6">
        <f>'a17'!O33</f>
        <v>0.23705501618123004</v>
      </c>
      <c r="U35" s="6">
        <f>'a18'!AC34</f>
        <v>0.58047740914513901</v>
      </c>
      <c r="V35" s="6">
        <f t="shared" si="30"/>
        <v>0.4946218109041618</v>
      </c>
      <c r="W35" s="6">
        <f>'a17'!Q33</f>
        <v>0.46359223300970909</v>
      </c>
      <c r="X35" s="6">
        <f>'a18'!AG34</f>
        <v>0.56044884990325705</v>
      </c>
      <c r="Y35" s="6">
        <f t="shared" si="31"/>
        <v>0.53623469567987003</v>
      </c>
      <c r="Z35" s="6">
        <f>'a17'!S33</f>
        <v>0.27750809061488702</v>
      </c>
      <c r="AA35" s="6">
        <f>'a18'!AK34</f>
        <v>0.51353009538292271</v>
      </c>
      <c r="AB35" s="6">
        <f t="shared" si="32"/>
        <v>0.45452459419091379</v>
      </c>
      <c r="AC35" s="6">
        <f>'a17'!U33</f>
        <v>0.24514563106796142</v>
      </c>
      <c r="AD35" s="6">
        <f>'a18'!AO34</f>
        <v>0.64960375597302322</v>
      </c>
      <c r="AE35" s="6">
        <f t="shared" si="22"/>
        <v>0.54848922474675776</v>
      </c>
      <c r="AF35" s="6">
        <f>'a17'!W33</f>
        <v>0.22896440129449863</v>
      </c>
      <c r="AG35" s="6">
        <f>'a18'!AS34</f>
        <v>0.37413379572105898</v>
      </c>
      <c r="AH35" s="6">
        <f t="shared" si="23"/>
        <v>0.33784144711441894</v>
      </c>
    </row>
    <row r="36" spans="1:34">
      <c r="A36" s="1">
        <v>2010</v>
      </c>
      <c r="B36" s="6">
        <f>'a17'!C34</f>
        <v>0.29368932038834977</v>
      </c>
      <c r="C36" s="6">
        <f>'a18'!E35</f>
        <v>0.6014950330409411</v>
      </c>
      <c r="D36" s="6">
        <f t="shared" si="24"/>
        <v>0.52454360487779328</v>
      </c>
      <c r="E36" s="6">
        <f>'a17'!E34</f>
        <v>0.35032362459546956</v>
      </c>
      <c r="F36" s="6">
        <f>'a18'!I35</f>
        <v>0.54227478688747521</v>
      </c>
      <c r="G36" s="6">
        <f t="shared" si="25"/>
        <v>0.49428699631447381</v>
      </c>
      <c r="H36" s="6">
        <f>'a17'!G34</f>
        <v>0.74676375404530737</v>
      </c>
      <c r="I36" s="6">
        <f>'a18'!M35</f>
        <v>0.75121469502809557</v>
      </c>
      <c r="J36" s="6">
        <f t="shared" si="26"/>
        <v>0.75010195978239858</v>
      </c>
      <c r="K36" s="6">
        <f>'a17'!I34</f>
        <v>0.48786407766990325</v>
      </c>
      <c r="L36" s="6">
        <f>'a18'!Q35</f>
        <v>0.54969277179187603</v>
      </c>
      <c r="M36" s="6">
        <f t="shared" si="27"/>
        <v>0.53423559826138289</v>
      </c>
      <c r="N36" s="6">
        <f>'a17'!K34</f>
        <v>0.58495145631067957</v>
      </c>
      <c r="O36" s="6">
        <f>'a18'!U35</f>
        <v>0.6001814315474534</v>
      </c>
      <c r="P36" s="6">
        <f t="shared" si="28"/>
        <v>0.59637393773825997</v>
      </c>
      <c r="Q36" s="6">
        <f>'a17'!M34</f>
        <v>0.52831715210356023</v>
      </c>
      <c r="R36" s="6">
        <f>'a18'!Y35</f>
        <v>0.60943845854273693</v>
      </c>
      <c r="S36" s="6">
        <f t="shared" si="29"/>
        <v>0.58915813193294275</v>
      </c>
      <c r="T36" s="6">
        <f>'a17'!O34</f>
        <v>0.2532362459546928</v>
      </c>
      <c r="U36" s="6">
        <f>'a18'!AC35</f>
        <v>0.61713461788105262</v>
      </c>
      <c r="V36" s="6">
        <f t="shared" si="30"/>
        <v>0.52616002489946267</v>
      </c>
      <c r="W36" s="6">
        <f>'a17'!Q34</f>
        <v>0.43932038834951487</v>
      </c>
      <c r="X36" s="6">
        <f>'a18'!AG35</f>
        <v>0.55915070254498689</v>
      </c>
      <c r="Y36" s="6">
        <f t="shared" si="31"/>
        <v>0.52919312399611884</v>
      </c>
      <c r="Z36" s="6">
        <f>'a17'!S34</f>
        <v>0.30987055016181259</v>
      </c>
      <c r="AA36" s="6">
        <f>'a18'!AK35</f>
        <v>0.55049638682318602</v>
      </c>
      <c r="AB36" s="6">
        <f t="shared" si="32"/>
        <v>0.49033992765784268</v>
      </c>
      <c r="AC36" s="6">
        <f>'a17'!U34</f>
        <v>0.23705501618123004</v>
      </c>
      <c r="AD36" s="6">
        <f>'a18'!AO35</f>
        <v>0.7709959881064975</v>
      </c>
      <c r="AE36" s="6">
        <f t="shared" si="22"/>
        <v>0.63751074512518058</v>
      </c>
      <c r="AF36" s="6">
        <f>'a17'!W34</f>
        <v>0.22087378640776725</v>
      </c>
      <c r="AG36" s="6">
        <f>'a18'!AS35</f>
        <v>0.43401856968887725</v>
      </c>
      <c r="AH36" s="6">
        <f t="shared" si="23"/>
        <v>0.38073237386859976</v>
      </c>
    </row>
    <row r="37" spans="1:34">
      <c r="A37" s="1">
        <v>2011</v>
      </c>
      <c r="B37" s="6">
        <f>'a17'!C35</f>
        <v>0.31796116504854399</v>
      </c>
      <c r="C37" s="6">
        <f>'a18'!E36</f>
        <v>0.59246981807392018</v>
      </c>
      <c r="D37" s="6">
        <f t="shared" si="24"/>
        <v>0.52384265481757619</v>
      </c>
      <c r="E37" s="6">
        <f>'a17'!E35</f>
        <v>0.35841423948220091</v>
      </c>
      <c r="F37" s="6">
        <f>'a18'!I36</f>
        <v>0.65819625515395408</v>
      </c>
      <c r="G37" s="6">
        <f t="shared" si="25"/>
        <v>0.58325075123601577</v>
      </c>
      <c r="H37" s="6">
        <f>'a17'!G35</f>
        <v>0.67394822006472488</v>
      </c>
      <c r="I37" s="6">
        <f>'a18'!M36</f>
        <v>0.73246882900926635</v>
      </c>
      <c r="J37" s="6">
        <f t="shared" si="26"/>
        <v>0.71783867677313096</v>
      </c>
      <c r="K37" s="6">
        <f>'a17'!I35</f>
        <v>0.56877022653721676</v>
      </c>
      <c r="L37" s="6">
        <f>'a18'!Q36</f>
        <v>0.61469286451668725</v>
      </c>
      <c r="M37" s="6">
        <f t="shared" si="27"/>
        <v>0.6032122050218196</v>
      </c>
      <c r="N37" s="6">
        <f>'a17'!K35</f>
        <v>0.50404530744336606</v>
      </c>
      <c r="O37" s="6">
        <f>'a18'!U36</f>
        <v>0.60274681799355867</v>
      </c>
      <c r="P37" s="6">
        <f t="shared" si="28"/>
        <v>0.57807144035601055</v>
      </c>
      <c r="Q37" s="6">
        <f>'a17'!M35</f>
        <v>0.48786407766990325</v>
      </c>
      <c r="R37" s="6">
        <f>'a18'!Y36</f>
        <v>0.60079959695615348</v>
      </c>
      <c r="S37" s="6">
        <f t="shared" si="29"/>
        <v>0.57256571713459092</v>
      </c>
      <c r="T37" s="6">
        <f>'a17'!O35</f>
        <v>0.32605177993527534</v>
      </c>
      <c r="U37" s="6">
        <f>'a18'!AC36</f>
        <v>0.56340058972979989</v>
      </c>
      <c r="V37" s="6">
        <f t="shared" si="30"/>
        <v>0.50406338728116884</v>
      </c>
      <c r="W37" s="6">
        <f>'a17'!Q35</f>
        <v>0.47977346278317184</v>
      </c>
      <c r="X37" s="6">
        <f>'a18'!AG36</f>
        <v>0.54273841094400033</v>
      </c>
      <c r="Y37" s="6">
        <f t="shared" si="31"/>
        <v>0.52699717390379319</v>
      </c>
      <c r="Z37" s="6">
        <f>'a17'!S35</f>
        <v>0.34223300970873816</v>
      </c>
      <c r="AA37" s="6">
        <f>'a18'!AK36</f>
        <v>0.69350895412594504</v>
      </c>
      <c r="AB37" s="6">
        <f t="shared" si="32"/>
        <v>0.60568996802164332</v>
      </c>
      <c r="AC37" s="6">
        <f>'a17'!U35</f>
        <v>0.19660194174757306</v>
      </c>
      <c r="AD37" s="6">
        <f>'a18'!AO36</f>
        <v>0.80038975329018536</v>
      </c>
      <c r="AE37" s="6">
        <f t="shared" si="22"/>
        <v>0.64944280040453228</v>
      </c>
      <c r="AF37" s="6">
        <f>'a17'!W35</f>
        <v>0.29368932038834977</v>
      </c>
      <c r="AG37" s="6">
        <f>'a18'!AS36</f>
        <v>0.44584098313026599</v>
      </c>
      <c r="AH37" s="6">
        <f t="shared" si="23"/>
        <v>0.40780306744478689</v>
      </c>
    </row>
    <row r="38" spans="1:34">
      <c r="A38" s="1">
        <v>2012</v>
      </c>
      <c r="B38" s="6">
        <f>'a17'!C36</f>
        <v>0.26941747572815561</v>
      </c>
      <c r="C38" s="6">
        <f>'a18'!E37</f>
        <v>0.53485680198307461</v>
      </c>
      <c r="D38" s="6">
        <f t="shared" si="24"/>
        <v>0.46849697041934485</v>
      </c>
      <c r="E38" s="6">
        <f>'a17'!E36</f>
        <v>0.37459546925566373</v>
      </c>
      <c r="F38" s="6">
        <f>'a18'!I37</f>
        <v>0.62615983284807353</v>
      </c>
      <c r="G38" s="6">
        <f t="shared" si="25"/>
        <v>0.56326874194997112</v>
      </c>
      <c r="H38" s="6">
        <f>'a17'!G36</f>
        <v>0.75485436893203883</v>
      </c>
      <c r="I38" s="6">
        <f>'a18'!M37</f>
        <v>0.74662481686849758</v>
      </c>
      <c r="J38" s="6">
        <f t="shared" si="26"/>
        <v>0.74868220488438286</v>
      </c>
      <c r="K38" s="6">
        <f>'a17'!I36</f>
        <v>0.47977346278317184</v>
      </c>
      <c r="L38" s="6">
        <f>'a18'!Q37</f>
        <v>0.48905074519840019</v>
      </c>
      <c r="M38" s="6">
        <f t="shared" si="27"/>
        <v>0.48673142459459312</v>
      </c>
      <c r="N38" s="6">
        <f>'a17'!K36</f>
        <v>0.50404530744336606</v>
      </c>
      <c r="O38" s="6">
        <f>'a18'!U37</f>
        <v>0.4712475814278384</v>
      </c>
      <c r="P38" s="6">
        <f t="shared" si="28"/>
        <v>0.47944701293172032</v>
      </c>
      <c r="Q38" s="6">
        <f>'a17'!M36</f>
        <v>0.43932038834951487</v>
      </c>
      <c r="R38" s="6">
        <f>'a18'!Y37</f>
        <v>0.51039290593376974</v>
      </c>
      <c r="S38" s="6">
        <f t="shared" si="29"/>
        <v>0.49262477653770603</v>
      </c>
      <c r="T38" s="6">
        <f>'a17'!O36</f>
        <v>0.22087378640776725</v>
      </c>
      <c r="U38" s="6">
        <f>'a18'!AC37</f>
        <v>0.48401269711749467</v>
      </c>
      <c r="V38" s="6">
        <f t="shared" si="30"/>
        <v>0.4182279694400628</v>
      </c>
      <c r="W38" s="6">
        <f>'a17'!Q36</f>
        <v>0.4150485436893207</v>
      </c>
      <c r="X38" s="6">
        <f>'a18'!AG37</f>
        <v>0.41691084200310308</v>
      </c>
      <c r="Y38" s="6">
        <f t="shared" si="31"/>
        <v>0.41644526742465748</v>
      </c>
      <c r="Z38" s="6">
        <f>'a17'!S36</f>
        <v>0.42313915857605211</v>
      </c>
      <c r="AA38" s="6">
        <f>'a18'!AK37</f>
        <v>0.64224758760949252</v>
      </c>
      <c r="AB38" s="6">
        <f t="shared" si="32"/>
        <v>0.58747048035113247</v>
      </c>
      <c r="AC38" s="6">
        <f>'a17'!U36</f>
        <v>0.30177993527508118</v>
      </c>
      <c r="AD38" s="6">
        <f>'a18'!AO37</f>
        <v>0.85531374985318565</v>
      </c>
      <c r="AE38" s="6">
        <f t="shared" si="22"/>
        <v>0.71693029620865956</v>
      </c>
      <c r="AF38" s="6">
        <f>'a17'!W36</f>
        <v>0.27750809061488702</v>
      </c>
      <c r="AG38" s="6">
        <f>'a18'!AS37</f>
        <v>0.4990804789545587</v>
      </c>
      <c r="AH38" s="6">
        <f t="shared" si="23"/>
        <v>0.4436873818696408</v>
      </c>
    </row>
    <row r="39" spans="1:34">
      <c r="A39" s="1">
        <v>2013</v>
      </c>
      <c r="B39" s="6">
        <f>'a17'!C37</f>
        <v>0.2613268608414242</v>
      </c>
      <c r="C39" s="6">
        <f>'a18'!E38</f>
        <v>0.53926123052006247</v>
      </c>
      <c r="D39" s="6">
        <f t="shared" si="24"/>
        <v>0.46977763810040296</v>
      </c>
      <c r="E39" s="6">
        <f>'a17'!E37</f>
        <v>0.35841423948220091</v>
      </c>
      <c r="F39" s="6">
        <f>'a18'!I38</f>
        <v>0.64989738454215584</v>
      </c>
      <c r="G39" s="6">
        <f t="shared" si="25"/>
        <v>0.57702659827716707</v>
      </c>
      <c r="H39" s="6">
        <f>'a17'!G37</f>
        <v>0.50404530744336606</v>
      </c>
      <c r="I39" s="6">
        <f>'a18'!M38</f>
        <v>0.54054392374311511</v>
      </c>
      <c r="J39" s="6">
        <f t="shared" si="26"/>
        <v>0.53141926966817787</v>
      </c>
      <c r="K39" s="6">
        <f>'a17'!I37</f>
        <v>0.4069579288025893</v>
      </c>
      <c r="L39" s="6">
        <f>'a18'!Q38</f>
        <v>0.51108834201855735</v>
      </c>
      <c r="M39" s="6">
        <f t="shared" si="27"/>
        <v>0.48505573871456531</v>
      </c>
      <c r="N39" s="6">
        <f>'a17'!K37</f>
        <v>0.52831715210356023</v>
      </c>
      <c r="O39" s="6">
        <f>'a18'!U38</f>
        <v>0.52882968924824902</v>
      </c>
      <c r="P39" s="6">
        <f t="shared" si="28"/>
        <v>0.52870155496207683</v>
      </c>
      <c r="Q39" s="6">
        <f>'a17'!M37</f>
        <v>0.47977346278317184</v>
      </c>
      <c r="R39" s="6">
        <f>'a18'!Y38</f>
        <v>0.52063899758297316</v>
      </c>
      <c r="S39" s="6">
        <f t="shared" si="29"/>
        <v>0.5104226138830229</v>
      </c>
      <c r="T39" s="6">
        <f>'a17'!O37</f>
        <v>0.18851132686084165</v>
      </c>
      <c r="U39" s="6">
        <f>'a18'!AC38</f>
        <v>0.51186104877943228</v>
      </c>
      <c r="V39" s="6">
        <f t="shared" si="30"/>
        <v>0.43102361829978464</v>
      </c>
      <c r="W39" s="6">
        <f>'a17'!Q37</f>
        <v>0.44741100323624627</v>
      </c>
      <c r="X39" s="6">
        <f>'a18'!AG38</f>
        <v>0.50141405337240141</v>
      </c>
      <c r="Y39" s="6">
        <f t="shared" si="31"/>
        <v>0.48791329083836266</v>
      </c>
      <c r="Z39" s="6">
        <f>'a17'!S37</f>
        <v>0.35841423948220091</v>
      </c>
      <c r="AA39" s="6">
        <f>'a18'!AK38</f>
        <v>0.59710605863917066</v>
      </c>
      <c r="AB39" s="6">
        <f t="shared" si="32"/>
        <v>0.53743310384992826</v>
      </c>
      <c r="AC39" s="6">
        <f>'a17'!U37</f>
        <v>0.31796116504854399</v>
      </c>
      <c r="AD39" s="6">
        <f>'a18'!AO38</f>
        <v>0.82384913055035258</v>
      </c>
      <c r="AE39" s="6">
        <f t="shared" ref="AE39" si="33">0.25*AC39+0.75*AD39</f>
        <v>0.69737713917490041</v>
      </c>
      <c r="AF39" s="6">
        <f>'a17'!W37</f>
        <v>0.2532362459546928</v>
      </c>
      <c r="AG39" s="6">
        <f>'a18'!AS38</f>
        <v>0.3983658797421013</v>
      </c>
      <c r="AH39" s="6">
        <f t="shared" ref="AH39" si="34">0.25*AF39+0.75*AG39</f>
        <v>0.3620834712952492</v>
      </c>
    </row>
    <row r="40" spans="1:34">
      <c r="A40" s="1">
        <v>2014</v>
      </c>
      <c r="B40" s="6">
        <f>'a17'!C38</f>
        <v>0.2613268608414242</v>
      </c>
      <c r="C40" s="6">
        <f>'a18'!E39</f>
        <v>0.53926123052006247</v>
      </c>
      <c r="D40" s="6">
        <f t="shared" si="24"/>
        <v>0.46977763810040296</v>
      </c>
      <c r="E40" s="6">
        <f>'a17'!E38</f>
        <v>0.35841423948220091</v>
      </c>
      <c r="F40" s="6">
        <f>'a18'!I39</f>
        <v>0.64989738454215584</v>
      </c>
      <c r="G40" s="6">
        <f t="shared" ref="G40" si="35">0.25*E40+0.75*F40</f>
        <v>0.57702659827716707</v>
      </c>
      <c r="H40" s="6">
        <f>'a17'!G38</f>
        <v>0.50404530744336606</v>
      </c>
      <c r="I40" s="6">
        <f>'a18'!M39</f>
        <v>0.54054392374311511</v>
      </c>
      <c r="J40" s="6">
        <f t="shared" ref="J40" si="36">0.25*H40+0.75*I40</f>
        <v>0.53141926966817787</v>
      </c>
      <c r="K40" s="6">
        <f>'a17'!I38</f>
        <v>0.4069579288025893</v>
      </c>
      <c r="L40" s="6">
        <f>'a18'!Q39</f>
        <v>0.51108834201855735</v>
      </c>
      <c r="M40" s="6">
        <f t="shared" ref="M40" si="37">0.25*K40+0.75*L40</f>
        <v>0.48505573871456531</v>
      </c>
      <c r="N40" s="6">
        <f>'a17'!K38</f>
        <v>0.52831715210356023</v>
      </c>
      <c r="O40" s="6">
        <f>'a18'!U39</f>
        <v>0.52882968924824902</v>
      </c>
      <c r="P40" s="6">
        <f t="shared" ref="P40" si="38">0.25*N40+0.75*O40</f>
        <v>0.52870155496207683</v>
      </c>
      <c r="Q40" s="6">
        <f>'a17'!M38</f>
        <v>0.47977346278317184</v>
      </c>
      <c r="R40" s="6">
        <f>'a18'!Y39</f>
        <v>0.52063899758297316</v>
      </c>
      <c r="S40" s="6">
        <f t="shared" ref="S40" si="39">0.25*Q40+0.75*R40</f>
        <v>0.5104226138830229</v>
      </c>
      <c r="T40" s="6">
        <f>'a17'!O38</f>
        <v>0.18851132686084165</v>
      </c>
      <c r="U40" s="6">
        <f>'a18'!AC39</f>
        <v>0.51186104877943228</v>
      </c>
      <c r="V40" s="6">
        <f t="shared" ref="V40" si="40">0.25*T40+0.75*U40</f>
        <v>0.43102361829978464</v>
      </c>
      <c r="W40" s="6">
        <f>'a17'!Q38</f>
        <v>0.44741100323624627</v>
      </c>
      <c r="X40" s="6">
        <f>'a18'!AG39</f>
        <v>0.50141405337240141</v>
      </c>
      <c r="Y40" s="6">
        <f t="shared" ref="Y40" si="41">0.25*W40+0.75*X40</f>
        <v>0.48791329083836266</v>
      </c>
      <c r="Z40" s="6">
        <f>'a17'!S38</f>
        <v>0.35841423948220091</v>
      </c>
      <c r="AA40" s="6">
        <f>'a18'!AK39</f>
        <v>0.59710605863917066</v>
      </c>
      <c r="AB40" s="6">
        <f t="shared" ref="AB40" si="42">0.25*Z40+0.75*AA40</f>
        <v>0.53743310384992826</v>
      </c>
      <c r="AC40" s="6">
        <f>'a17'!U38</f>
        <v>0.31796116504854399</v>
      </c>
      <c r="AD40" s="6">
        <f>'a18'!AO39</f>
        <v>0.82384913055035258</v>
      </c>
      <c r="AE40" s="6">
        <f t="shared" ref="AE40" si="43">0.25*AC40+0.75*AD40</f>
        <v>0.69737713917490041</v>
      </c>
      <c r="AF40" s="6">
        <f>'a17'!W38</f>
        <v>0.2532362459546928</v>
      </c>
      <c r="AG40" s="6">
        <f>'a18'!AS39</f>
        <v>0.3983658797421013</v>
      </c>
      <c r="AH40" s="6">
        <f t="shared" ref="AH40" si="44">0.25*AF40+0.75*AG40</f>
        <v>0.3620834712952492</v>
      </c>
    </row>
    <row r="41" spans="1:34">
      <c r="B41" s="6"/>
      <c r="C41" s="6"/>
      <c r="D41" s="6"/>
      <c r="E41" s="6"/>
      <c r="F41" s="6"/>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row>
    <row r="42" spans="1:34">
      <c r="B42" s="1" t="s">
        <v>667</v>
      </c>
      <c r="K42" s="1" t="s">
        <v>667</v>
      </c>
      <c r="T42" s="1" t="s">
        <v>667</v>
      </c>
      <c r="AC42" s="1" t="s">
        <v>667</v>
      </c>
    </row>
    <row r="43" spans="1:34" s="6" customFormat="1">
      <c r="A43" s="6" t="s">
        <v>1095</v>
      </c>
      <c r="B43" s="6">
        <f>B40-B7</f>
        <v>-0.27508090614886738</v>
      </c>
      <c r="C43" s="6">
        <f t="shared" ref="C43:AH43" si="45">C40-C7</f>
        <v>-0.11057433748122325</v>
      </c>
      <c r="D43" s="6">
        <f t="shared" si="45"/>
        <v>-0.15170097964813423</v>
      </c>
      <c r="E43" s="6">
        <f t="shared" si="45"/>
        <v>-0.18608414239482213</v>
      </c>
      <c r="F43" s="6">
        <f t="shared" si="45"/>
        <v>0.32751948766450939</v>
      </c>
      <c r="G43" s="6">
        <f t="shared" si="45"/>
        <v>0.19911858014967648</v>
      </c>
      <c r="H43" s="6">
        <f t="shared" si="45"/>
        <v>-9.7087378640776212E-2</v>
      </c>
      <c r="I43" s="6">
        <f t="shared" si="45"/>
        <v>0.18325513540913269</v>
      </c>
      <c r="J43" s="6">
        <f t="shared" si="45"/>
        <v>0.1131695068966555</v>
      </c>
      <c r="K43" s="6">
        <f t="shared" si="45"/>
        <v>-0.23462783171520996</v>
      </c>
      <c r="L43" s="6">
        <f t="shared" si="45"/>
        <v>3.4833620780248375E-2</v>
      </c>
      <c r="M43" s="6">
        <f t="shared" si="45"/>
        <v>-3.2531742343616221E-2</v>
      </c>
      <c r="N43" s="6">
        <f t="shared" si="45"/>
        <v>3.236245954692557E-2</v>
      </c>
      <c r="O43" s="6">
        <f t="shared" si="45"/>
        <v>0.25561139649747477</v>
      </c>
      <c r="P43" s="6">
        <f t="shared" si="45"/>
        <v>0.19979916225983746</v>
      </c>
      <c r="Q43" s="6">
        <f t="shared" si="45"/>
        <v>-9.7087378640776267E-2</v>
      </c>
      <c r="R43" s="6">
        <f t="shared" si="45"/>
        <v>-6.0271127348256015E-2</v>
      </c>
      <c r="S43" s="6">
        <f t="shared" si="45"/>
        <v>-6.9475190171386036E-2</v>
      </c>
      <c r="T43" s="6">
        <f t="shared" si="45"/>
        <v>-0.4530744336569576</v>
      </c>
      <c r="U43" s="6">
        <f t="shared" si="45"/>
        <v>-0.26819106256452119</v>
      </c>
      <c r="V43" s="6">
        <f t="shared" si="45"/>
        <v>-0.31441190533763019</v>
      </c>
      <c r="W43" s="6">
        <f t="shared" si="45"/>
        <v>-5.663430420711979E-2</v>
      </c>
      <c r="X43" s="6">
        <f t="shared" si="45"/>
        <v>3.2546408768058199E-2</v>
      </c>
      <c r="Y43" s="6">
        <f t="shared" si="45"/>
        <v>1.0251230524263688E-2</v>
      </c>
      <c r="Z43" s="6">
        <f t="shared" si="45"/>
        <v>9.7087378640776711E-2</v>
      </c>
      <c r="AA43" s="6">
        <f t="shared" si="45"/>
        <v>0.21862965092199355</v>
      </c>
      <c r="AB43" s="6">
        <f t="shared" si="45"/>
        <v>0.18824408285168936</v>
      </c>
      <c r="AC43" s="6">
        <f t="shared" si="45"/>
        <v>-0.22653721682847905</v>
      </c>
      <c r="AD43" s="6">
        <f t="shared" si="45"/>
        <v>8.3838683554945503E-2</v>
      </c>
      <c r="AE43" s="6">
        <f t="shared" si="45"/>
        <v>6.2447084590893098E-3</v>
      </c>
      <c r="AF43" s="6">
        <f t="shared" si="45"/>
        <v>-0.32362459546925532</v>
      </c>
      <c r="AG43" s="6">
        <f t="shared" si="45"/>
        <v>-0.29403037664818371</v>
      </c>
      <c r="AH43" s="6">
        <f t="shared" si="45"/>
        <v>-0.30142893135345161</v>
      </c>
    </row>
    <row r="44" spans="1:34" ht="14.25" customHeight="1">
      <c r="B44" s="1" t="s">
        <v>1087</v>
      </c>
      <c r="K44" s="1" t="s">
        <v>301</v>
      </c>
      <c r="T44" s="1" t="s">
        <v>301</v>
      </c>
      <c r="AC44" s="1" t="s">
        <v>301</v>
      </c>
    </row>
    <row r="45" spans="1:34">
      <c r="B45" s="1" t="s">
        <v>1157</v>
      </c>
    </row>
  </sheetData>
  <phoneticPr fontId="2" type="noConversion"/>
  <pageMargins left="0.75" right="0.75" top="1" bottom="1" header="0.5" footer="0.5"/>
  <pageSetup scale="75" orientation="landscape" r:id="rId1"/>
  <headerFooter alignWithMargins="0"/>
  <colBreaks count="3" manualBreakCount="3">
    <brk id="10" max="1048575" man="1"/>
    <brk id="19" max="1048575" man="1"/>
    <brk id="28" max="1048575" man="1"/>
  </colBreaks>
</worksheet>
</file>

<file path=xl/worksheets/sheet40.xml><?xml version="1.0" encoding="utf-8"?>
<worksheet xmlns="http://schemas.openxmlformats.org/spreadsheetml/2006/main" xmlns:r="http://schemas.openxmlformats.org/officeDocument/2006/relationships">
  <dimension ref="A1:J64"/>
  <sheetViews>
    <sheetView view="pageBreakPreview" topLeftCell="A13" zoomScaleSheetLayoutView="100" workbookViewId="0">
      <selection activeCell="A60" sqref="A60:J60"/>
    </sheetView>
  </sheetViews>
  <sheetFormatPr defaultColWidth="8.875" defaultRowHeight="12.75"/>
  <cols>
    <col min="1" max="1" width="27.125" customWidth="1"/>
    <col min="2" max="10" width="15.5" customWidth="1"/>
    <col min="11" max="13" width="8.875" customWidth="1"/>
    <col min="14" max="14" width="9.5" customWidth="1"/>
  </cols>
  <sheetData>
    <row r="1" spans="1:10">
      <c r="A1" t="s">
        <v>586</v>
      </c>
    </row>
    <row r="3" spans="1:10" ht="43.5" customHeight="1">
      <c r="B3" t="s">
        <v>458</v>
      </c>
      <c r="C3" t="s">
        <v>587</v>
      </c>
      <c r="D3" t="s">
        <v>588</v>
      </c>
      <c r="E3" t="s">
        <v>459</v>
      </c>
      <c r="F3" t="s">
        <v>460</v>
      </c>
      <c r="G3" t="s">
        <v>461</v>
      </c>
      <c r="H3" t="s">
        <v>462</v>
      </c>
      <c r="I3" t="s">
        <v>463</v>
      </c>
      <c r="J3" t="s">
        <v>464</v>
      </c>
    </row>
    <row r="4" spans="1:10">
      <c r="A4" t="s">
        <v>272</v>
      </c>
      <c r="E4">
        <f>D5*8</f>
        <v>68069.573208520625</v>
      </c>
      <c r="F4">
        <f>D5*10</f>
        <v>85086.966510650789</v>
      </c>
      <c r="G4">
        <f>D5*12</f>
        <v>102104.35981278094</v>
      </c>
      <c r="H4">
        <f>D5*12+(D7+D8)/2</f>
        <v>119470.33216473082</v>
      </c>
      <c r="I4">
        <f>D5*12+D7*2</f>
        <v>131309.6441050088</v>
      </c>
      <c r="J4">
        <f>D5*12+D8*5</f>
        <v>202750.87260171009</v>
      </c>
    </row>
    <row r="5" spans="1:10">
      <c r="A5" t="s">
        <v>465</v>
      </c>
      <c r="B5">
        <v>5020392.87</v>
      </c>
      <c r="C5">
        <v>42717</v>
      </c>
      <c r="D5">
        <f>C5/B5*1000000</f>
        <v>8508.6966510650782</v>
      </c>
    </row>
    <row r="6" spans="1:10">
      <c r="A6" t="s">
        <v>589</v>
      </c>
      <c r="B6">
        <v>231415</v>
      </c>
      <c r="C6">
        <v>5215</v>
      </c>
    </row>
    <row r="7" spans="1:10">
      <c r="A7" t="s">
        <v>466</v>
      </c>
      <c r="B7">
        <v>508715.06047259591</v>
      </c>
      <c r="C7">
        <v>5592.8544146629874</v>
      </c>
      <c r="D7">
        <f>(C7+C6)/(B7+B6)*1000000</f>
        <v>14602.642146113936</v>
      </c>
    </row>
    <row r="8" spans="1:10">
      <c r="A8" t="s">
        <v>467</v>
      </c>
      <c r="B8">
        <v>933870</v>
      </c>
      <c r="C8">
        <v>18798.151779639455</v>
      </c>
      <c r="D8">
        <f>C8/B8*1000000</f>
        <v>20129.302557785832</v>
      </c>
    </row>
    <row r="9" spans="1:10">
      <c r="A9" t="s">
        <v>291</v>
      </c>
      <c r="E9">
        <f>D10*8</f>
        <v>59824.250858764135</v>
      </c>
      <c r="F9">
        <f>D10*10</f>
        <v>74780.313573455176</v>
      </c>
      <c r="G9">
        <f>D10*12</f>
        <v>89736.376288146203</v>
      </c>
      <c r="H9">
        <f>D10*12+(D12+D13)/2</f>
        <v>104727.84081040823</v>
      </c>
      <c r="I9">
        <f>D10*12+D12*2</f>
        <v>113661.06851514283</v>
      </c>
      <c r="J9">
        <f>D10*12+D13*5</f>
        <v>179839.29094327497</v>
      </c>
    </row>
    <row r="10" spans="1:10">
      <c r="A10" t="s">
        <v>465</v>
      </c>
      <c r="B10">
        <v>81766.5</v>
      </c>
      <c r="C10">
        <v>611.4524509803922</v>
      </c>
      <c r="D10">
        <f>C10/B10*1000000</f>
        <v>7478.0313573455169</v>
      </c>
    </row>
    <row r="11" spans="1:10">
      <c r="A11" t="s">
        <v>589</v>
      </c>
      <c r="B11">
        <v>10120</v>
      </c>
      <c r="C11">
        <v>205.88329923273659</v>
      </c>
    </row>
    <row r="12" spans="1:10">
      <c r="A12" t="s">
        <v>466</v>
      </c>
      <c r="B12">
        <v>10245.9358365019</v>
      </c>
      <c r="C12">
        <v>37.741074168797951</v>
      </c>
      <c r="D12">
        <f>(C12+C11)/(B12+B11)*1000000</f>
        <v>11962.346113498314</v>
      </c>
    </row>
    <row r="13" spans="1:10">
      <c r="A13" t="s">
        <v>467</v>
      </c>
      <c r="B13">
        <v>16908</v>
      </c>
      <c r="C13">
        <v>304.69201619778346</v>
      </c>
      <c r="D13">
        <f>C13/B13*1000000</f>
        <v>18020.582931025754</v>
      </c>
    </row>
    <row r="14" spans="1:10">
      <c r="A14" t="s">
        <v>292</v>
      </c>
      <c r="E14">
        <f>D15*8</f>
        <v>53148.719609450127</v>
      </c>
      <c r="F14">
        <f>D15*10</f>
        <v>66435.899511812662</v>
      </c>
      <c r="G14">
        <f>D15*12</f>
        <v>79723.079414175183</v>
      </c>
      <c r="H14">
        <f>D15*12+(D17+D18)/2</f>
        <v>101436.3129148391</v>
      </c>
      <c r="I14">
        <f>D15*12+D17*2</f>
        <v>125384.18377555278</v>
      </c>
      <c r="J14">
        <f>D15*12+D18*5</f>
        <v>182702.65351737043</v>
      </c>
    </row>
    <row r="15" spans="1:10">
      <c r="A15" t="s">
        <v>465</v>
      </c>
      <c r="B15">
        <v>22615</v>
      </c>
      <c r="C15">
        <v>150.24478674596432</v>
      </c>
      <c r="D15">
        <f>C15/B15*1000000</f>
        <v>6643.5899511812659</v>
      </c>
    </row>
    <row r="16" spans="1:10">
      <c r="A16" t="s">
        <v>589</v>
      </c>
      <c r="B16">
        <v>550</v>
      </c>
      <c r="C16">
        <v>35.304978759558196</v>
      </c>
    </row>
    <row r="17" spans="1:10">
      <c r="A17" t="s">
        <v>466</v>
      </c>
      <c r="B17">
        <v>2347.9280042350451</v>
      </c>
      <c r="C17">
        <v>30.856317757009343</v>
      </c>
      <c r="D17">
        <f>(C17+C16)/(B17+B16)*1000000</f>
        <v>22830.552180688799</v>
      </c>
    </row>
    <row r="18" spans="1:10">
      <c r="A18" t="s">
        <v>467</v>
      </c>
      <c r="B18">
        <v>3561</v>
      </c>
      <c r="C18">
        <v>73.342052676295651</v>
      </c>
      <c r="D18">
        <f>C18/B18*1000000</f>
        <v>20595.914820639049</v>
      </c>
    </row>
    <row r="19" spans="1:10">
      <c r="A19" t="s">
        <v>293</v>
      </c>
      <c r="E19">
        <f>D20*8</f>
        <v>54821.081149277219</v>
      </c>
      <c r="F19">
        <f>D20*10</f>
        <v>68526.351436596524</v>
      </c>
      <c r="G19">
        <f>D20*12</f>
        <v>82231.621723915829</v>
      </c>
      <c r="H19">
        <f>D20*12+(D22+D23)/2</f>
        <v>98155.535108374243</v>
      </c>
      <c r="I19">
        <f>D20*12+D22*2</f>
        <v>111034.87634009276</v>
      </c>
      <c r="J19">
        <f>D20*12+D23*5</f>
        <v>169462.61902805761</v>
      </c>
    </row>
    <row r="20" spans="1:10">
      <c r="A20" t="s">
        <v>465</v>
      </c>
      <c r="B20">
        <v>150599</v>
      </c>
      <c r="C20">
        <v>1032</v>
      </c>
      <c r="D20">
        <f>C20/B20*1000000</f>
        <v>6852.6351436596524</v>
      </c>
    </row>
    <row r="21" spans="1:10">
      <c r="A21" t="s">
        <v>589</v>
      </c>
      <c r="B21">
        <v>5535</v>
      </c>
      <c r="C21">
        <v>91</v>
      </c>
    </row>
    <row r="22" spans="1:10">
      <c r="A22" t="s">
        <v>466</v>
      </c>
      <c r="B22">
        <v>8454.8261931187571</v>
      </c>
      <c r="C22">
        <v>110.47626293823038</v>
      </c>
      <c r="D22">
        <f>(C22+C21)/(B22+B21)*1000000</f>
        <v>14401.627308088464</v>
      </c>
    </row>
    <row r="23" spans="1:10">
      <c r="A23" t="s">
        <v>467</v>
      </c>
      <c r="B23">
        <v>41892</v>
      </c>
      <c r="C23">
        <v>730.85618781302162</v>
      </c>
      <c r="D23">
        <f>C23/B23*1000000</f>
        <v>17446.19946082836</v>
      </c>
    </row>
    <row r="24" spans="1:10">
      <c r="A24" t="s">
        <v>294</v>
      </c>
      <c r="E24">
        <f>D25*8</f>
        <v>57313.432835820895</v>
      </c>
      <c r="F24">
        <f>D25*10</f>
        <v>71641.791044776124</v>
      </c>
      <c r="G24">
        <f>D25*12</f>
        <v>85970.149253731346</v>
      </c>
      <c r="H24">
        <f>D25*12+(D27+D28)/2</f>
        <v>108472.38964442715</v>
      </c>
      <c r="I24">
        <f>D25*12+D27*2</f>
        <v>143226.99789749269</v>
      </c>
      <c r="J24">
        <f>D25*12+D28*5</f>
        <v>167850.43155128602</v>
      </c>
    </row>
    <row r="25" spans="1:10">
      <c r="A25" t="s">
        <v>465</v>
      </c>
      <c r="B25">
        <v>120600</v>
      </c>
      <c r="C25">
        <v>864</v>
      </c>
      <c r="D25">
        <f>C25/B25*1000000</f>
        <v>7164.1791044776119</v>
      </c>
    </row>
    <row r="26" spans="1:10">
      <c r="A26" t="s">
        <v>589</v>
      </c>
      <c r="B26">
        <v>4535</v>
      </c>
      <c r="C26">
        <v>171.32466273187185</v>
      </c>
    </row>
    <row r="27" spans="1:10">
      <c r="A27" t="s">
        <v>466</v>
      </c>
      <c r="B27">
        <v>4348.9745795854515</v>
      </c>
      <c r="C27">
        <v>83.009531197301868</v>
      </c>
      <c r="D27">
        <f>(C27+C26)/(B27+B26)*1000000</f>
        <v>28628.42432188067</v>
      </c>
    </row>
    <row r="28" spans="1:10">
      <c r="A28" t="s">
        <v>467</v>
      </c>
      <c r="B28">
        <v>24654</v>
      </c>
      <c r="C28">
        <v>403.73529595278251</v>
      </c>
      <c r="D28">
        <f>C28/B28*1000000</f>
        <v>16376.056459510934</v>
      </c>
    </row>
    <row r="29" spans="1:10">
      <c r="A29" t="s">
        <v>468</v>
      </c>
      <c r="E29">
        <f>D30*8</f>
        <v>68739.986657190879</v>
      </c>
      <c r="F29">
        <f>D30*10</f>
        <v>85924.983321488602</v>
      </c>
      <c r="G29">
        <f>D30*12</f>
        <v>103109.97998578631</v>
      </c>
      <c r="H29">
        <f>D30*12+(D32+D33)/2</f>
        <v>120402.12708289298</v>
      </c>
      <c r="I29">
        <f>D30*12+D32*2</f>
        <v>134772.48543867897</v>
      </c>
      <c r="J29">
        <f>D30*12+D33*5</f>
        <v>196875.18732462137</v>
      </c>
    </row>
    <row r="30" spans="1:10">
      <c r="A30" t="s">
        <v>465</v>
      </c>
      <c r="B30">
        <v>1084434.31</v>
      </c>
      <c r="C30">
        <v>9318</v>
      </c>
      <c r="D30">
        <f>C30/B30*1000000</f>
        <v>8592.4983321488598</v>
      </c>
    </row>
    <row r="31" spans="1:10">
      <c r="A31" t="s">
        <v>589</v>
      </c>
      <c r="B31">
        <v>47325</v>
      </c>
      <c r="C31">
        <v>1297</v>
      </c>
    </row>
    <row r="32" spans="1:10">
      <c r="A32" t="s">
        <v>466</v>
      </c>
      <c r="B32">
        <v>170013.60585707088</v>
      </c>
      <c r="C32">
        <v>2143.7423965367962</v>
      </c>
      <c r="D32">
        <f>(C32+C31)/(B32+B31)*1000000</f>
        <v>15831.252726446324</v>
      </c>
    </row>
    <row r="33" spans="1:10">
      <c r="A33" t="s">
        <v>467</v>
      </c>
      <c r="B33">
        <v>250809</v>
      </c>
      <c r="C33">
        <v>4703.4315774891775</v>
      </c>
      <c r="D33">
        <f>C33/B33*1000000</f>
        <v>18753.041467767012</v>
      </c>
    </row>
    <row r="34" spans="1:10">
      <c r="A34" t="s">
        <v>296</v>
      </c>
      <c r="E34">
        <f>D35*8</f>
        <v>65499.529788187516</v>
      </c>
      <c r="F34">
        <f>D35*10</f>
        <v>81874.412235234398</v>
      </c>
      <c r="G34">
        <f>D35*12</f>
        <v>98249.294682281266</v>
      </c>
      <c r="H34">
        <f>D35*12+(D37+D38)/2</f>
        <v>113985.89309496545</v>
      </c>
      <c r="I34">
        <f>D35*12+D37*2</f>
        <v>123305.68245981121</v>
      </c>
      <c r="J34">
        <f>D35*12+D38*5</f>
        <v>192974.30936529825</v>
      </c>
    </row>
    <row r="35" spans="1:10">
      <c r="A35" t="s">
        <v>465</v>
      </c>
      <c r="B35">
        <v>2049535.06</v>
      </c>
      <c r="C35">
        <v>16780.447839300585</v>
      </c>
      <c r="D35">
        <f>C35/B35*1000000</f>
        <v>8187.4412235234395</v>
      </c>
    </row>
    <row r="36" spans="1:10">
      <c r="A36" t="s">
        <v>589</v>
      </c>
      <c r="B36">
        <v>75410</v>
      </c>
      <c r="C36">
        <v>1067</v>
      </c>
    </row>
    <row r="37" spans="1:10">
      <c r="A37" t="s">
        <v>466</v>
      </c>
      <c r="B37">
        <v>144844.78710407694</v>
      </c>
      <c r="C37">
        <v>1692.3946777685262</v>
      </c>
      <c r="D37">
        <f>(C37+C36)/(B37+B36)*1000000</f>
        <v>12528.19388876497</v>
      </c>
    </row>
    <row r="38" spans="1:10">
      <c r="A38" t="s">
        <v>467</v>
      </c>
      <c r="B38">
        <v>360285</v>
      </c>
      <c r="C38">
        <v>6825.6003830141544</v>
      </c>
      <c r="D38">
        <f>C38/B38*1000000</f>
        <v>18945.002936603396</v>
      </c>
    </row>
    <row r="39" spans="1:10">
      <c r="A39" t="s">
        <v>297</v>
      </c>
      <c r="E39">
        <f>D40*8</f>
        <v>86142.881647604343</v>
      </c>
      <c r="F39">
        <f>D40*10</f>
        <v>107678.60205950543</v>
      </c>
      <c r="G39">
        <f>D40*12</f>
        <v>129214.32247140651</v>
      </c>
      <c r="H39">
        <f>D40*12+(D42+D43)/2</f>
        <v>148107.70577512711</v>
      </c>
      <c r="I39">
        <f>D40*12+D42*2</f>
        <v>166741.4558169076</v>
      </c>
      <c r="J39">
        <f>D40*12+D43*5</f>
        <v>224330.32214485967</v>
      </c>
    </row>
    <row r="40" spans="1:10">
      <c r="A40" t="s">
        <v>465</v>
      </c>
      <c r="B40">
        <v>180723</v>
      </c>
      <c r="C40">
        <v>1946</v>
      </c>
      <c r="D40">
        <f>C40/B40*1000000</f>
        <v>10767.860205950543</v>
      </c>
    </row>
    <row r="41" spans="1:10">
      <c r="A41" t="s">
        <v>589</v>
      </c>
      <c r="B41">
        <v>6120</v>
      </c>
      <c r="C41">
        <v>235</v>
      </c>
    </row>
    <row r="42" spans="1:10">
      <c r="A42" t="s">
        <v>466</v>
      </c>
      <c r="B42">
        <v>13144.113955541288</v>
      </c>
      <c r="C42">
        <v>126.46348659626322</v>
      </c>
      <c r="D42">
        <f>(C42+C41)/(B42+B41)*1000000</f>
        <v>18763.566672750549</v>
      </c>
    </row>
    <row r="43" spans="1:10">
      <c r="A43" t="s">
        <v>467</v>
      </c>
      <c r="B43">
        <v>35166</v>
      </c>
      <c r="C43">
        <v>668.96984890333079</v>
      </c>
      <c r="D43">
        <f>C43/B43*1000000</f>
        <v>19023.19993469063</v>
      </c>
    </row>
    <row r="44" spans="1:10">
      <c r="A44" t="s">
        <v>298</v>
      </c>
      <c r="E44">
        <f>D45*8</f>
        <v>71932.567429245857</v>
      </c>
      <c r="F44">
        <f>D45*10</f>
        <v>89915.709286557321</v>
      </c>
      <c r="G44">
        <f>D45*12</f>
        <v>107898.85114386879</v>
      </c>
      <c r="H44">
        <f>D45*12+(D47+D48)/2</f>
        <v>130558.82539909886</v>
      </c>
      <c r="I44">
        <f>D45*12+D47*2</f>
        <v>152694.58912446746</v>
      </c>
      <c r="J44">
        <f>D45*12+D48*5</f>
        <v>222509.24874467298</v>
      </c>
    </row>
    <row r="45" spans="1:10">
      <c r="A45" t="s">
        <v>465</v>
      </c>
      <c r="B45">
        <v>176699.5</v>
      </c>
      <c r="C45">
        <v>1588.8060873080033</v>
      </c>
      <c r="D45">
        <f>C45/B45*1000000</f>
        <v>8991.5709286557321</v>
      </c>
    </row>
    <row r="46" spans="1:10">
      <c r="A46" t="s">
        <v>589</v>
      </c>
      <c r="B46">
        <v>7115</v>
      </c>
      <c r="C46">
        <v>287</v>
      </c>
    </row>
    <row r="47" spans="1:10">
      <c r="A47" t="s">
        <v>466</v>
      </c>
      <c r="B47">
        <v>9072.1879107854766</v>
      </c>
      <c r="C47">
        <v>75.558514147130168</v>
      </c>
      <c r="D47">
        <f>(C47+C46)/(B47+B46)*1000000</f>
        <v>22397.868990299328</v>
      </c>
    </row>
    <row r="48" spans="1:10">
      <c r="A48" t="s">
        <v>467</v>
      </c>
      <c r="B48">
        <v>34254</v>
      </c>
      <c r="C48">
        <v>785.17291188358934</v>
      </c>
      <c r="D48">
        <f>C48/B48*1000000</f>
        <v>22922.079520160838</v>
      </c>
    </row>
    <row r="49" spans="1:10">
      <c r="A49" t="s">
        <v>299</v>
      </c>
      <c r="E49">
        <f>D50*8</f>
        <v>68552.404653579346</v>
      </c>
      <c r="F49">
        <f>D50*10</f>
        <v>85690.505816974182</v>
      </c>
      <c r="G49">
        <f>D50*12</f>
        <v>102828.60698036902</v>
      </c>
      <c r="H49">
        <f>D50*12+(D52+D53)/2</f>
        <v>119550.56944958855</v>
      </c>
      <c r="I49">
        <f>D50*12+D52*2</f>
        <v>126582.27963003932</v>
      </c>
      <c r="J49">
        <f>D50*12+D53*5</f>
        <v>210664.05004838854</v>
      </c>
    </row>
    <row r="50" spans="1:10">
      <c r="A50" t="s">
        <v>465</v>
      </c>
      <c r="B50">
        <v>533127</v>
      </c>
      <c r="C50">
        <v>4568.392229468599</v>
      </c>
      <c r="D50">
        <f>C50/B50*1000000</f>
        <v>8569.0505816974182</v>
      </c>
    </row>
    <row r="51" spans="1:10">
      <c r="A51" t="s">
        <v>589</v>
      </c>
      <c r="B51">
        <v>52125</v>
      </c>
      <c r="C51">
        <v>773.63256280193218</v>
      </c>
    </row>
    <row r="52" spans="1:10">
      <c r="A52" t="s">
        <v>466</v>
      </c>
      <c r="B52">
        <v>67498.617226447881</v>
      </c>
      <c r="C52">
        <v>647.11755958132039</v>
      </c>
      <c r="D52">
        <f>(C52+C51)/(B52+B51)*1000000</f>
        <v>11876.836324835156</v>
      </c>
    </row>
    <row r="53" spans="1:10">
      <c r="A53" t="s">
        <v>467</v>
      </c>
      <c r="B53">
        <v>83448</v>
      </c>
      <c r="C53">
        <v>1799.7304106280189</v>
      </c>
      <c r="D53">
        <f>C53/B53*1000000</f>
        <v>21567.088613603908</v>
      </c>
    </row>
    <row r="54" spans="1:10">
      <c r="A54" t="s">
        <v>300</v>
      </c>
      <c r="E54">
        <f>D55*8</f>
        <v>73675.675221153724</v>
      </c>
      <c r="F54">
        <f>D55*10</f>
        <v>92094.594026442152</v>
      </c>
      <c r="G54">
        <f>D55*12</f>
        <v>110513.51283173059</v>
      </c>
      <c r="H54">
        <f>D55*12+(D57+D58)/2</f>
        <v>132625.33668577377</v>
      </c>
      <c r="I54">
        <f>D55*12+D57*2</f>
        <v>140787.6581471987</v>
      </c>
      <c r="J54">
        <f>D55*12+D58*5</f>
        <v>255946.3880834922</v>
      </c>
    </row>
    <row r="55" spans="1:10">
      <c r="A55" t="s">
        <v>465</v>
      </c>
      <c r="B55">
        <v>596441</v>
      </c>
      <c r="C55">
        <v>5492.8991755725192</v>
      </c>
      <c r="D55">
        <f>C55/B55*1000000</f>
        <v>9209.4594026442155</v>
      </c>
    </row>
    <row r="56" spans="1:10">
      <c r="A56" t="s">
        <v>589</v>
      </c>
      <c r="B56">
        <v>21730</v>
      </c>
      <c r="C56">
        <v>924</v>
      </c>
    </row>
    <row r="57" spans="1:10">
      <c r="A57" t="s">
        <v>466</v>
      </c>
      <c r="B57">
        <v>77301.069113862468</v>
      </c>
      <c r="C57">
        <v>575.04048854961832</v>
      </c>
      <c r="D57">
        <f>(C57+C56)/(B57+B56)*1000000</f>
        <v>15137.072657734048</v>
      </c>
    </row>
    <row r="58" spans="1:10">
      <c r="A58" t="s">
        <v>467</v>
      </c>
      <c r="B58">
        <v>82893</v>
      </c>
      <c r="C58">
        <v>2411.0734656488548</v>
      </c>
      <c r="D58">
        <f>C58/B58*1000000</f>
        <v>29086.57505035232</v>
      </c>
    </row>
    <row r="59" spans="1:10">
      <c r="B59" t="s">
        <v>682</v>
      </c>
      <c r="C59" t="s">
        <v>683</v>
      </c>
    </row>
    <row r="60" spans="1:10" ht="27.75" customHeight="1">
      <c r="A60" s="32" t="s">
        <v>674</v>
      </c>
      <c r="B60" s="32"/>
      <c r="C60" s="32"/>
      <c r="D60" s="32"/>
      <c r="E60" s="32"/>
      <c r="F60" s="32"/>
      <c r="G60" s="32"/>
      <c r="H60" s="32"/>
      <c r="I60" s="32"/>
      <c r="J60" s="32"/>
    </row>
    <row r="61" spans="1:10">
      <c r="A61" t="s">
        <v>590</v>
      </c>
      <c r="H61" t="s">
        <v>687</v>
      </c>
    </row>
    <row r="62" spans="1:10">
      <c r="A62" t="s">
        <v>591</v>
      </c>
      <c r="F62" t="s">
        <v>686</v>
      </c>
    </row>
    <row r="63" spans="1:10">
      <c r="A63" t="s">
        <v>592</v>
      </c>
      <c r="D63" t="s">
        <v>684</v>
      </c>
    </row>
    <row r="64" spans="1:10">
      <c r="A64" t="s">
        <v>593</v>
      </c>
      <c r="D64" t="s">
        <v>685</v>
      </c>
    </row>
  </sheetData>
  <mergeCells count="1">
    <mergeCell ref="A60:J60"/>
  </mergeCells>
  <pageMargins left="0.70866141732283472" right="0.70866141732283472" top="0.74803149606299213" bottom="0.74803149606299213" header="0.31496062992125984" footer="0.31496062992125984"/>
  <pageSetup scale="59" orientation="landscape" r:id="rId1"/>
</worksheet>
</file>

<file path=xl/worksheets/sheet41.xml><?xml version="1.0" encoding="utf-8"?>
<worksheet xmlns="http://schemas.openxmlformats.org/spreadsheetml/2006/main" xmlns:r="http://schemas.openxmlformats.org/officeDocument/2006/relationships">
  <sheetPr>
    <pageSetUpPr fitToPage="1"/>
  </sheetPr>
  <dimension ref="A1:W172"/>
  <sheetViews>
    <sheetView view="pageBreakPreview" zoomScale="85" zoomScaleNormal="85" zoomScaleSheetLayoutView="85" workbookViewId="0">
      <selection activeCell="O54" sqref="O54"/>
    </sheetView>
  </sheetViews>
  <sheetFormatPr defaultRowHeight="12.75"/>
  <cols>
    <col min="1" max="1" width="18.25" style="1" customWidth="1"/>
    <col min="2" max="2" width="11.375" style="1" customWidth="1"/>
    <col min="3" max="3" width="13.875" style="1" bestFit="1" customWidth="1"/>
    <col min="4" max="4" width="9.875" style="1" customWidth="1"/>
    <col min="5" max="5" width="8.125" style="1" bestFit="1" customWidth="1"/>
    <col min="6" max="6" width="10" style="1" customWidth="1"/>
    <col min="7" max="7" width="8.25" style="1" customWidth="1"/>
    <col min="8" max="8" width="9.75" style="1" customWidth="1"/>
    <col min="9" max="9" width="9.375" style="1" customWidth="1"/>
    <col min="10" max="10" width="8.375" style="1" bestFit="1" customWidth="1"/>
    <col min="11" max="11" width="8.375" style="1" customWidth="1"/>
    <col min="12" max="16384" width="9" style="1"/>
  </cols>
  <sheetData>
    <row r="1" spans="1:10">
      <c r="A1" s="1" t="s">
        <v>1130</v>
      </c>
    </row>
    <row r="3" spans="1:10">
      <c r="B3" s="1" t="s">
        <v>458</v>
      </c>
      <c r="C3" s="1" t="s">
        <v>970</v>
      </c>
      <c r="D3" s="1" t="s">
        <v>971</v>
      </c>
      <c r="E3" s="1" t="s">
        <v>459</v>
      </c>
      <c r="F3" s="1" t="s">
        <v>460</v>
      </c>
      <c r="G3" s="1" t="s">
        <v>461</v>
      </c>
      <c r="H3" s="1" t="s">
        <v>462</v>
      </c>
      <c r="I3" s="1" t="s">
        <v>463</v>
      </c>
      <c r="J3" s="1" t="s">
        <v>464</v>
      </c>
    </row>
    <row r="4" spans="1:10">
      <c r="A4" s="1" t="s">
        <v>272</v>
      </c>
      <c r="B4" s="4"/>
      <c r="C4" s="4"/>
      <c r="D4" s="4"/>
      <c r="E4" s="4">
        <f>D5*8</f>
        <v>95130.24383855288</v>
      </c>
      <c r="F4" s="4">
        <f>D5*10</f>
        <v>118912.80479819109</v>
      </c>
      <c r="G4" s="4">
        <f>D5*12</f>
        <v>142695.36575782934</v>
      </c>
      <c r="H4" s="4">
        <f>D5*12+(D6+D8)/2</f>
        <v>167932.67795397321</v>
      </c>
      <c r="I4" s="4">
        <f>D5*12+D6*2</f>
        <v>166782.17980438832</v>
      </c>
      <c r="J4" s="4">
        <f>D5*12+D8*5</f>
        <v>334851.45260287053</v>
      </c>
    </row>
    <row r="5" spans="1:10">
      <c r="A5" s="1" t="s">
        <v>465</v>
      </c>
      <c r="B5" s="4">
        <v>4711009</v>
      </c>
      <c r="C5" s="4">
        <f>M81</f>
        <v>56019.929361952149</v>
      </c>
      <c r="D5" s="4">
        <f>C5/B5*1000000</f>
        <v>11891.28047981911</v>
      </c>
      <c r="E5" s="4"/>
      <c r="F5" s="4"/>
      <c r="G5" s="4"/>
      <c r="H5" s="4"/>
      <c r="I5" s="4"/>
      <c r="J5" s="4"/>
    </row>
    <row r="6" spans="1:10">
      <c r="A6" s="1" t="s">
        <v>589</v>
      </c>
      <c r="B6" s="4">
        <v>430452</v>
      </c>
      <c r="C6" s="4">
        <f>O81</f>
        <v>4873.8626584149079</v>
      </c>
      <c r="D6" s="35">
        <f>(C7+C6)/(B7+B6)*1000000</f>
        <v>12043.407023279498</v>
      </c>
      <c r="E6" s="4"/>
      <c r="F6" s="4"/>
      <c r="G6" s="4"/>
      <c r="H6" s="4"/>
      <c r="I6" s="4"/>
      <c r="J6" s="4"/>
    </row>
    <row r="7" spans="1:10">
      <c r="A7" s="1" t="s">
        <v>466</v>
      </c>
      <c r="B7" s="4">
        <v>469389</v>
      </c>
      <c r="C7" s="4">
        <f>P81</f>
        <v>5963.2887608199399</v>
      </c>
      <c r="D7" s="35"/>
      <c r="E7" s="4"/>
      <c r="F7" s="4"/>
      <c r="G7" s="4"/>
      <c r="H7" s="4"/>
      <c r="I7" s="4"/>
      <c r="J7" s="4"/>
    </row>
    <row r="8" spans="1:10">
      <c r="A8" s="1" t="s">
        <v>467</v>
      </c>
      <c r="B8" s="4">
        <v>828216</v>
      </c>
      <c r="C8" s="4">
        <f>Q81</f>
        <v>31829.349124490534</v>
      </c>
      <c r="D8" s="4">
        <f>C8/B8*1000000</f>
        <v>38431.217369008242</v>
      </c>
      <c r="E8" s="4"/>
      <c r="F8" s="4"/>
      <c r="G8" s="4"/>
      <c r="H8" s="4"/>
      <c r="I8" s="4"/>
      <c r="J8" s="4"/>
    </row>
    <row r="9" spans="1:10">
      <c r="A9" s="1" t="s">
        <v>291</v>
      </c>
      <c r="B9" s="4"/>
      <c r="C9" s="4"/>
      <c r="D9" s="4"/>
      <c r="E9" s="4">
        <f>D10*8</f>
        <v>80788.138063938211</v>
      </c>
      <c r="F9" s="4">
        <f>D10*10</f>
        <v>100985.17257992277</v>
      </c>
      <c r="G9" s="4">
        <f>D10*12</f>
        <v>121182.20709590732</v>
      </c>
      <c r="H9" s="4">
        <f>D10*12+(D11+D13)/2</f>
        <v>145738.95600775391</v>
      </c>
      <c r="I9" s="4">
        <f>D10*12+D11*2</f>
        <v>154401.01028124397</v>
      </c>
      <c r="J9" s="4">
        <f>D10*12+D13*5</f>
        <v>283702.68825103145</v>
      </c>
    </row>
    <row r="10" spans="1:10">
      <c r="A10" s="1" t="s">
        <v>465</v>
      </c>
      <c r="B10" s="4">
        <v>67297</v>
      </c>
      <c r="C10" s="4">
        <f>M90</f>
        <v>679.59991591110622</v>
      </c>
      <c r="D10" s="4">
        <f>C10/B10*1000000</f>
        <v>10098.517257992276</v>
      </c>
      <c r="E10" s="4"/>
      <c r="F10" s="4"/>
      <c r="G10" s="4"/>
      <c r="H10" s="4"/>
      <c r="I10" s="4"/>
      <c r="J10" s="4"/>
    </row>
    <row r="11" spans="1:10">
      <c r="A11" s="1" t="s">
        <v>589</v>
      </c>
      <c r="B11" s="4">
        <v>5889</v>
      </c>
      <c r="C11" s="4">
        <f>O90</f>
        <v>151.55933020364373</v>
      </c>
      <c r="D11" s="35">
        <f>(C12+C11)/(B12+B11)*1000000</f>
        <v>16609.401592668331</v>
      </c>
      <c r="E11" s="4"/>
      <c r="F11" s="4"/>
      <c r="G11" s="4"/>
      <c r="H11" s="4"/>
      <c r="I11" s="4"/>
      <c r="J11" s="4"/>
    </row>
    <row r="12" spans="1:10">
      <c r="A12" s="1" t="s">
        <v>466</v>
      </c>
      <c r="B12" s="4">
        <v>5394</v>
      </c>
      <c r="C12" s="4">
        <f>P90</f>
        <v>35.844547966433069</v>
      </c>
      <c r="D12" s="35"/>
      <c r="E12" s="4"/>
      <c r="F12" s="4"/>
      <c r="G12" s="4"/>
      <c r="H12" s="4"/>
      <c r="I12" s="4"/>
      <c r="J12" s="4"/>
    </row>
    <row r="13" spans="1:10">
      <c r="A13" s="1" t="s">
        <v>467</v>
      </c>
      <c r="B13" s="4">
        <v>13968</v>
      </c>
      <c r="C13" s="4">
        <f>Q90</f>
        <v>454.01721615495484</v>
      </c>
      <c r="D13" s="4">
        <f>C13/B13*1000000</f>
        <v>32504.096231024829</v>
      </c>
      <c r="E13" s="4"/>
      <c r="F13" s="4"/>
      <c r="G13" s="4"/>
      <c r="H13" s="4"/>
      <c r="I13" s="4"/>
      <c r="J13" s="4"/>
    </row>
    <row r="14" spans="1:10">
      <c r="A14" s="1" t="s">
        <v>292</v>
      </c>
      <c r="B14" s="4"/>
      <c r="C14" s="4"/>
      <c r="D14" s="4"/>
      <c r="E14" s="4">
        <f>D15*8</f>
        <v>75977.358255684114</v>
      </c>
      <c r="F14" s="4">
        <f>D15*10</f>
        <v>94971.69781960515</v>
      </c>
      <c r="G14" s="4">
        <f>D15*12</f>
        <v>113966.03738352617</v>
      </c>
      <c r="H14" s="4">
        <f>D15*12+(D16+D18)/2</f>
        <v>157178.0851390099</v>
      </c>
      <c r="I14" s="4">
        <f>D15*12+D16*2</f>
        <v>190470.08030187944</v>
      </c>
      <c r="J14" s="4">
        <f>D15*12+D18*5</f>
        <v>354826.40764248016</v>
      </c>
    </row>
    <row r="15" spans="1:10">
      <c r="A15" s="1" t="s">
        <v>465</v>
      </c>
      <c r="B15" s="4">
        <v>19955</v>
      </c>
      <c r="C15" s="4">
        <f>M99</f>
        <v>189.51602299902206</v>
      </c>
      <c r="D15" s="4">
        <f>C15/B15*1000000</f>
        <v>9497.1697819605142</v>
      </c>
      <c r="E15" s="4"/>
      <c r="F15" s="4"/>
      <c r="G15" s="4"/>
      <c r="H15" s="4"/>
      <c r="I15" s="4"/>
      <c r="J15" s="4"/>
    </row>
    <row r="16" spans="1:10">
      <c r="A16" s="1" t="s">
        <v>589</v>
      </c>
      <c r="B16" s="4">
        <v>636</v>
      </c>
      <c r="C16" s="4">
        <f>O99</f>
        <v>26.288389336467809</v>
      </c>
      <c r="D16" s="35">
        <f>(C17+C16)/(B17+B16)*1000000</f>
        <v>38252.021459176642</v>
      </c>
      <c r="E16" s="4"/>
      <c r="F16" s="4"/>
      <c r="G16" s="4"/>
      <c r="H16" s="4"/>
      <c r="I16" s="4"/>
      <c r="J16" s="4"/>
    </row>
    <row r="17" spans="1:10">
      <c r="A17" s="1" t="s">
        <v>466</v>
      </c>
      <c r="B17" s="4">
        <v>1596</v>
      </c>
      <c r="C17" s="4">
        <f>P99</f>
        <v>59.09012256041445</v>
      </c>
      <c r="D17" s="35"/>
      <c r="E17" s="4"/>
      <c r="F17" s="4"/>
      <c r="G17" s="4"/>
      <c r="H17" s="4"/>
      <c r="I17" s="4"/>
      <c r="J17" s="4"/>
    </row>
    <row r="18" spans="1:10">
      <c r="A18" s="1" t="s">
        <v>467</v>
      </c>
      <c r="B18" s="4">
        <v>3336</v>
      </c>
      <c r="C18" s="4">
        <f>Q99</f>
        <v>160.7020390367741</v>
      </c>
      <c r="D18" s="4">
        <f>C18/B18*1000000</f>
        <v>48172.074051790798</v>
      </c>
      <c r="E18" s="4"/>
      <c r="F18" s="4"/>
      <c r="G18" s="4"/>
      <c r="H18" s="4"/>
      <c r="I18" s="4"/>
      <c r="J18" s="4"/>
    </row>
    <row r="19" spans="1:10">
      <c r="A19" s="1" t="s">
        <v>293</v>
      </c>
      <c r="B19" s="4"/>
      <c r="C19" s="4"/>
      <c r="D19" s="4"/>
      <c r="E19" s="4">
        <f>D20*8</f>
        <v>78798.656586720623</v>
      </c>
      <c r="F19" s="4">
        <f>D20*10</f>
        <v>98498.320733400775</v>
      </c>
      <c r="G19" s="4">
        <f>D20*12</f>
        <v>118197.98488008094</v>
      </c>
      <c r="H19" s="4">
        <f>D20*12+(D21+D23)/2</f>
        <v>141171.27122948872</v>
      </c>
      <c r="I19" s="4">
        <f>D20*12+D21*2</f>
        <v>150642.21392267855</v>
      </c>
      <c r="J19" s="4">
        <f>D20*12+D23*5</f>
        <v>266820.27576766477</v>
      </c>
    </row>
    <row r="20" spans="1:10">
      <c r="A20" s="1" t="s">
        <v>465</v>
      </c>
      <c r="B20" s="4">
        <v>130550</v>
      </c>
      <c r="C20" s="4">
        <f>M108</f>
        <v>1285.8955771745473</v>
      </c>
      <c r="D20" s="4">
        <f>C20/B20*1000000</f>
        <v>9849.8320733400778</v>
      </c>
      <c r="E20" s="4"/>
      <c r="F20" s="4"/>
      <c r="G20" s="4"/>
      <c r="H20" s="4"/>
      <c r="I20" s="4"/>
      <c r="J20" s="4"/>
    </row>
    <row r="21" spans="1:10">
      <c r="A21" s="1" t="s">
        <v>589</v>
      </c>
      <c r="B21" s="4">
        <v>5352</v>
      </c>
      <c r="C21" s="4">
        <f>O108</f>
        <v>56.009853261247471</v>
      </c>
      <c r="D21" s="35">
        <f>(C22+C21)/(B22+B21)*1000000</f>
        <v>16222.114521298801</v>
      </c>
      <c r="E21" s="4"/>
      <c r="F21" s="4"/>
      <c r="G21" s="4"/>
      <c r="H21" s="4"/>
      <c r="I21" s="4"/>
      <c r="J21" s="4"/>
    </row>
    <row r="22" spans="1:10">
      <c r="A22" s="1" t="s">
        <v>466</v>
      </c>
      <c r="B22" s="4">
        <v>7311</v>
      </c>
      <c r="C22" s="4">
        <f>P108</f>
        <v>149.41078292195928</v>
      </c>
      <c r="D22" s="35"/>
      <c r="E22" s="4"/>
      <c r="F22" s="4"/>
      <c r="G22" s="4"/>
      <c r="H22" s="4"/>
      <c r="I22" s="4"/>
      <c r="J22" s="4"/>
    </row>
    <row r="23" spans="1:10">
      <c r="A23" s="1" t="s">
        <v>467</v>
      </c>
      <c r="B23" s="4">
        <v>33126</v>
      </c>
      <c r="C23" s="4">
        <f>Q108</f>
        <v>984.65240158842062</v>
      </c>
      <c r="D23" s="4">
        <f>C23/B23*1000000</f>
        <v>29724.458177516775</v>
      </c>
      <c r="E23" s="4"/>
      <c r="F23" s="4"/>
      <c r="G23" s="4"/>
      <c r="H23" s="4"/>
      <c r="I23" s="4"/>
      <c r="J23" s="4"/>
    </row>
    <row r="24" spans="1:10">
      <c r="A24" s="1" t="s">
        <v>294</v>
      </c>
      <c r="B24" s="4"/>
      <c r="C24" s="4"/>
      <c r="D24" s="4"/>
      <c r="E24" s="4">
        <f>D25*8</f>
        <v>99425.765892625408</v>
      </c>
      <c r="F24" s="4">
        <f>D25*10</f>
        <v>124282.20736578177</v>
      </c>
      <c r="G24" s="4">
        <f>D25*12</f>
        <v>149138.6488389381</v>
      </c>
      <c r="H24" s="4">
        <f>D25*12+(D26+D28)/2</f>
        <v>175601.31302553185</v>
      </c>
      <c r="I24" s="4">
        <f>D25*12+D26*2</f>
        <v>187162.42274713088</v>
      </c>
      <c r="J24" s="4">
        <f>D25*12+D28*5</f>
        <v>318705.85593439359</v>
      </c>
    </row>
    <row r="25" spans="1:10">
      <c r="A25" s="1" t="s">
        <v>465</v>
      </c>
      <c r="B25" s="4">
        <v>106394</v>
      </c>
      <c r="C25" s="4">
        <f>M117</f>
        <v>1322.2881170474984</v>
      </c>
      <c r="D25" s="4">
        <f>C25/B25*1000000</f>
        <v>12428.220736578176</v>
      </c>
      <c r="E25" s="4"/>
      <c r="F25" s="4"/>
      <c r="G25" s="4"/>
      <c r="H25" s="4"/>
      <c r="I25" s="4"/>
      <c r="J25" s="4"/>
    </row>
    <row r="26" spans="1:10">
      <c r="A26" s="1" t="s">
        <v>589</v>
      </c>
      <c r="B26" s="4">
        <v>4227</v>
      </c>
      <c r="C26" s="4">
        <f>O117</f>
        <v>124.25332998829673</v>
      </c>
      <c r="D26" s="35">
        <f>(C27+C26)/(B27+B26)*1000000</f>
        <v>19011.886954096393</v>
      </c>
      <c r="E26" s="4"/>
      <c r="F26" s="4"/>
      <c r="G26" s="4"/>
      <c r="H26" s="4"/>
      <c r="I26" s="4"/>
      <c r="J26" s="4"/>
    </row>
    <row r="27" spans="1:10">
      <c r="A27" s="1" t="s">
        <v>466</v>
      </c>
      <c r="B27" s="4">
        <v>5955</v>
      </c>
      <c r="C27" s="4">
        <f>P117</f>
        <v>69.325702978312734</v>
      </c>
      <c r="D27" s="35"/>
      <c r="E27" s="4"/>
      <c r="F27" s="4"/>
      <c r="G27" s="4"/>
      <c r="H27" s="4"/>
      <c r="I27" s="4"/>
      <c r="J27" s="4"/>
    </row>
    <row r="28" spans="1:10">
      <c r="A28" s="1" t="s">
        <v>467</v>
      </c>
      <c r="B28" s="4">
        <v>18666</v>
      </c>
      <c r="C28" s="4">
        <f>Q117</f>
        <v>633.02829752875436</v>
      </c>
      <c r="D28" s="4">
        <f>C28/B28*1000000</f>
        <v>33913.441419091097</v>
      </c>
      <c r="E28" s="4"/>
      <c r="F28" s="4"/>
      <c r="G28" s="4"/>
      <c r="H28" s="4"/>
      <c r="I28" s="4"/>
      <c r="J28" s="4"/>
    </row>
    <row r="29" spans="1:10">
      <c r="A29" s="1" t="s">
        <v>468</v>
      </c>
      <c r="B29" s="4"/>
      <c r="C29" s="4"/>
      <c r="D29" s="4"/>
      <c r="E29" s="4">
        <f>D30*8</f>
        <v>91015.834548537794</v>
      </c>
      <c r="F29" s="4">
        <f>D30*10</f>
        <v>113769.79318567224</v>
      </c>
      <c r="G29" s="4">
        <f>D30*12</f>
        <v>136523.75182280669</v>
      </c>
      <c r="H29" s="4">
        <f>D30*12+(D31+D33)/2</f>
        <v>166487.51652426671</v>
      </c>
      <c r="I29" s="4">
        <f>D30*12+D31*2</f>
        <v>164581.07586356348</v>
      </c>
      <c r="J29" s="4">
        <f>D30*12+D33*5</f>
        <v>366018.0887355149</v>
      </c>
    </row>
    <row r="30" spans="1:10">
      <c r="A30" s="1" t="s">
        <v>465</v>
      </c>
      <c r="B30" s="4">
        <v>990124</v>
      </c>
      <c r="C30" s="4">
        <f>M126</f>
        <v>11264.620270817053</v>
      </c>
      <c r="D30" s="4">
        <f>C30/B30*1000000</f>
        <v>11376.979318567224</v>
      </c>
      <c r="E30" s="4"/>
      <c r="F30" s="4"/>
      <c r="G30" s="4"/>
      <c r="H30" s="4"/>
      <c r="I30" s="4"/>
      <c r="J30" s="4"/>
    </row>
    <row r="31" spans="1:10">
      <c r="A31" s="1" t="s">
        <v>589</v>
      </c>
      <c r="B31" s="4">
        <v>65355</v>
      </c>
      <c r="C31" s="4">
        <f>O126</f>
        <v>1387.8788999005867</v>
      </c>
      <c r="D31" s="35">
        <f>(C32+C31)/(B32+B31)*1000000</f>
        <v>14028.662020378399</v>
      </c>
      <c r="E31" s="4"/>
      <c r="F31" s="4"/>
      <c r="G31" s="4"/>
      <c r="H31" s="4"/>
      <c r="I31" s="4"/>
      <c r="J31" s="4"/>
    </row>
    <row r="32" spans="1:10">
      <c r="A32" s="1" t="s">
        <v>466</v>
      </c>
      <c r="B32" s="4">
        <v>177330</v>
      </c>
      <c r="C32" s="4">
        <f>P126</f>
        <v>2016.666942514945</v>
      </c>
      <c r="D32" s="35"/>
      <c r="E32" s="4"/>
      <c r="F32" s="4"/>
      <c r="G32" s="4"/>
      <c r="H32" s="4"/>
      <c r="I32" s="4"/>
      <c r="J32" s="4"/>
    </row>
    <row r="33" spans="1:10">
      <c r="A33" s="1" t="s">
        <v>467</v>
      </c>
      <c r="B33" s="4">
        <v>172425</v>
      </c>
      <c r="C33" s="4">
        <f>Q126</f>
        <v>7914.1122084347435</v>
      </c>
      <c r="D33" s="4">
        <f>C33/B33*1000000</f>
        <v>45898.867382541648</v>
      </c>
      <c r="E33" s="4"/>
      <c r="F33" s="4"/>
      <c r="G33" s="4"/>
      <c r="H33" s="4"/>
      <c r="I33" s="4"/>
      <c r="J33" s="4"/>
    </row>
    <row r="34" spans="1:10">
      <c r="A34" s="1" t="s">
        <v>296</v>
      </c>
      <c r="B34" s="4"/>
      <c r="C34" s="4"/>
      <c r="D34" s="4"/>
      <c r="E34" s="4">
        <f>D35*8</f>
        <v>100896.68365970229</v>
      </c>
      <c r="F34" s="4">
        <f>D35*10</f>
        <v>126120.85457462787</v>
      </c>
      <c r="G34" s="4">
        <f>D35*12</f>
        <v>151345.02548955343</v>
      </c>
      <c r="H34" s="4">
        <f>D35*12+(D36+D38)/2</f>
        <v>175063.86279708447</v>
      </c>
      <c r="I34" s="4">
        <f>D35*12+D36*2</f>
        <v>175212.62799321217</v>
      </c>
      <c r="J34" s="4">
        <f>D35*12+D38*5</f>
        <v>328864.39230571693</v>
      </c>
    </row>
    <row r="35" spans="1:10">
      <c r="A35" s="1" t="s">
        <v>465</v>
      </c>
      <c r="B35" s="4">
        <v>1948463</v>
      </c>
      <c r="C35" s="4">
        <f>M135</f>
        <v>24574.181866704315</v>
      </c>
      <c r="D35" s="4">
        <f>C35/B35*1000000</f>
        <v>12612.085457462787</v>
      </c>
      <c r="E35" s="4"/>
      <c r="F35" s="4"/>
      <c r="G35" s="4"/>
      <c r="H35" s="4"/>
      <c r="I35" s="4"/>
      <c r="J35" s="4"/>
    </row>
    <row r="36" spans="1:10">
      <c r="A36" s="1" t="s">
        <v>589</v>
      </c>
      <c r="B36" s="4">
        <v>102189</v>
      </c>
      <c r="C36" s="4">
        <f>O135</f>
        <v>1066.15526258818</v>
      </c>
      <c r="D36" s="35">
        <f>(C37+C36)/(B37+B36)*1000000</f>
        <v>11933.801251829369</v>
      </c>
      <c r="E36" s="4"/>
      <c r="F36" s="4"/>
      <c r="G36" s="4"/>
      <c r="H36" s="4"/>
      <c r="I36" s="4"/>
      <c r="J36" s="4"/>
    </row>
    <row r="37" spans="1:10">
      <c r="A37" s="1" t="s">
        <v>466</v>
      </c>
      <c r="B37" s="4">
        <v>160341</v>
      </c>
      <c r="C37" s="4">
        <f>P135</f>
        <v>2066.8255800545844</v>
      </c>
      <c r="D37" s="35"/>
      <c r="E37" s="4"/>
      <c r="F37" s="4"/>
      <c r="G37" s="4"/>
      <c r="H37" s="4"/>
      <c r="I37" s="4"/>
      <c r="J37" s="4"/>
    </row>
    <row r="38" spans="1:10">
      <c r="A38" s="1" t="s">
        <v>467</v>
      </c>
      <c r="B38" s="4">
        <v>365775</v>
      </c>
      <c r="C38" s="4">
        <f>Q135</f>
        <v>12986.429279436441</v>
      </c>
      <c r="D38" s="4">
        <f>C38/B38*1000000</f>
        <v>35503.873363232698</v>
      </c>
      <c r="E38" s="4"/>
      <c r="F38" s="4"/>
      <c r="G38" s="4"/>
      <c r="H38" s="4"/>
      <c r="I38" s="4"/>
      <c r="J38" s="4"/>
    </row>
    <row r="39" spans="1:10">
      <c r="A39" s="1" t="s">
        <v>297</v>
      </c>
      <c r="B39" s="4"/>
      <c r="C39" s="4"/>
      <c r="D39" s="4"/>
      <c r="E39" s="4">
        <f>D40*8</f>
        <v>118693.35228418052</v>
      </c>
      <c r="F39" s="4">
        <f>D40*10</f>
        <v>148366.69035522564</v>
      </c>
      <c r="G39" s="4">
        <f>D40*12</f>
        <v>178040.02842627079</v>
      </c>
      <c r="H39" s="4">
        <f>D40*12+(D41+D43)/2</f>
        <v>211549.34881230572</v>
      </c>
      <c r="I39" s="4">
        <f>D40*12+D41*2</f>
        <v>243219.98226313706</v>
      </c>
      <c r="J39" s="4">
        <f>D40*12+D43*5</f>
        <v>350183.34769445425</v>
      </c>
    </row>
    <row r="40" spans="1:10">
      <c r="A40" s="1" t="s">
        <v>465</v>
      </c>
      <c r="B40" s="4">
        <v>171518</v>
      </c>
      <c r="C40" s="4">
        <f>M144</f>
        <v>2544.7557996347596</v>
      </c>
      <c r="D40" s="4">
        <f>C40/B40*1000000</f>
        <v>14836.669035522566</v>
      </c>
      <c r="E40" s="4"/>
      <c r="F40" s="4"/>
      <c r="G40" s="4"/>
      <c r="H40" s="4"/>
      <c r="I40" s="4"/>
      <c r="J40" s="4"/>
    </row>
    <row r="41" spans="1:10">
      <c r="A41" s="1" t="s">
        <v>589</v>
      </c>
      <c r="B41" s="4">
        <v>6705</v>
      </c>
      <c r="C41" s="4">
        <f>O144</f>
        <v>260.6942079310702</v>
      </c>
      <c r="D41" s="35">
        <f>(C42+C41)/(B42+B41)*1000000</f>
        <v>32589.976918433142</v>
      </c>
      <c r="E41" s="4"/>
      <c r="F41" s="4"/>
      <c r="G41" s="4"/>
      <c r="H41" s="4"/>
      <c r="I41" s="4"/>
      <c r="J41" s="4"/>
    </row>
    <row r="42" spans="1:10">
      <c r="A42" s="1" t="s">
        <v>466</v>
      </c>
      <c r="B42" s="4">
        <v>5139</v>
      </c>
      <c r="C42" s="4">
        <f>P144</f>
        <v>125.30147869085194</v>
      </c>
      <c r="D42" s="35"/>
      <c r="E42" s="4"/>
      <c r="F42" s="4"/>
      <c r="G42" s="4"/>
      <c r="H42" s="4"/>
      <c r="I42" s="4"/>
      <c r="J42" s="4"/>
    </row>
    <row r="43" spans="1:10">
      <c r="A43" s="1" t="s">
        <v>467</v>
      </c>
      <c r="B43" s="4">
        <v>29145</v>
      </c>
      <c r="C43" s="4">
        <f>Q144</f>
        <v>1003.4234080142412</v>
      </c>
      <c r="D43" s="4">
        <f>C43/B43*1000000</f>
        <v>34428.663853636688</v>
      </c>
      <c r="E43" s="4"/>
      <c r="F43" s="4"/>
      <c r="G43" s="4"/>
      <c r="H43" s="4"/>
      <c r="I43" s="4"/>
      <c r="J43" s="4"/>
    </row>
    <row r="44" spans="1:10">
      <c r="A44" s="1" t="s">
        <v>298</v>
      </c>
      <c r="B44" s="4"/>
      <c r="C44" s="4"/>
      <c r="D44" s="4"/>
      <c r="E44" s="4">
        <f>D45*8</f>
        <v>105793.08074429806</v>
      </c>
      <c r="F44" s="4">
        <f>D45*10</f>
        <v>132241.35093037257</v>
      </c>
      <c r="G44" s="4">
        <f>D45*12</f>
        <v>158689.62111644709</v>
      </c>
      <c r="H44" s="4">
        <f>D45*12+(D46+D48)/2</f>
        <v>202387.58525258471</v>
      </c>
      <c r="I44" s="4">
        <f>D45*12+D46*2</f>
        <v>218795.04364291043</v>
      </c>
      <c r="J44" s="4">
        <f>D45*12+D48*5</f>
        <v>445405.70616166521</v>
      </c>
    </row>
    <row r="45" spans="1:10">
      <c r="A45" s="1" t="s">
        <v>465</v>
      </c>
      <c r="B45" s="4">
        <v>160860</v>
      </c>
      <c r="C45" s="4">
        <f>M153</f>
        <v>2127.2343710659734</v>
      </c>
      <c r="D45" s="4">
        <f>C45/B45*1000000</f>
        <v>13224.135093037257</v>
      </c>
      <c r="E45" s="4"/>
      <c r="F45" s="4"/>
      <c r="G45" s="4"/>
      <c r="H45" s="4"/>
      <c r="I45" s="4"/>
      <c r="J45" s="4"/>
    </row>
    <row r="46" spans="1:10">
      <c r="A46" s="1" t="s">
        <v>589</v>
      </c>
      <c r="B46" s="4">
        <v>7227</v>
      </c>
      <c r="C46" s="4">
        <f>O153</f>
        <v>329.9801388745521</v>
      </c>
      <c r="D46" s="35">
        <f>(C47+C46)/(B47+B46)*1000000</f>
        <v>30052.711263231664</v>
      </c>
      <c r="E46" s="4"/>
      <c r="F46" s="4"/>
      <c r="G46" s="4"/>
      <c r="H46" s="4"/>
      <c r="I46" s="4"/>
      <c r="J46" s="4"/>
    </row>
    <row r="47" spans="1:10">
      <c r="A47" s="1" t="s">
        <v>466</v>
      </c>
      <c r="B47" s="4">
        <v>6597</v>
      </c>
      <c r="C47" s="4">
        <f>P153</f>
        <v>85.468541628362445</v>
      </c>
      <c r="D47" s="35"/>
      <c r="E47" s="4"/>
      <c r="F47" s="4"/>
      <c r="G47" s="4"/>
      <c r="H47" s="4"/>
      <c r="I47" s="4"/>
      <c r="J47" s="4"/>
    </row>
    <row r="48" spans="1:10">
      <c r="A48" s="1" t="s">
        <v>467</v>
      </c>
      <c r="B48" s="4">
        <v>17493</v>
      </c>
      <c r="C48" s="4">
        <f>Q153</f>
        <v>1003.1048951392</v>
      </c>
      <c r="D48" s="4">
        <f>C48/B48*1000000</f>
        <v>57343.217009043619</v>
      </c>
      <c r="E48" s="4"/>
      <c r="F48" s="4"/>
      <c r="G48" s="4"/>
      <c r="H48" s="4"/>
      <c r="I48" s="4"/>
      <c r="J48" s="4"/>
    </row>
    <row r="49" spans="1:21">
      <c r="A49" s="1" t="s">
        <v>299</v>
      </c>
      <c r="B49" s="4"/>
      <c r="C49" s="4"/>
      <c r="D49" s="4"/>
      <c r="E49" s="4">
        <f>D50*8</f>
        <v>82829.748563915433</v>
      </c>
      <c r="F49" s="4">
        <f>D50*10</f>
        <v>103537.18570489429</v>
      </c>
      <c r="G49" s="4">
        <f>D50*12</f>
        <v>124244.62284587315</v>
      </c>
      <c r="H49" s="4">
        <f>D50*12+(D51+D53)/2</f>
        <v>150754.41714299499</v>
      </c>
      <c r="I49" s="4">
        <f>D50*12+D51*2</f>
        <v>153093.86984894369</v>
      </c>
      <c r="J49" s="4">
        <f>D50*12+D53*5</f>
        <v>317219.44830941525</v>
      </c>
    </row>
    <row r="50" spans="1:21">
      <c r="A50" s="1" t="s">
        <v>465</v>
      </c>
      <c r="B50" s="4">
        <v>545819</v>
      </c>
      <c r="C50" s="4">
        <f>M162</f>
        <v>5651.25631642597</v>
      </c>
      <c r="D50" s="4">
        <f>C50/B50*1000000</f>
        <v>10353.718570489429</v>
      </c>
      <c r="E50" s="4"/>
      <c r="F50" s="4"/>
      <c r="G50" s="4"/>
      <c r="H50" s="4"/>
      <c r="I50" s="4"/>
      <c r="J50" s="4"/>
    </row>
    <row r="51" spans="1:21">
      <c r="A51" s="1" t="s">
        <v>589</v>
      </c>
      <c r="B51" s="4">
        <v>60957</v>
      </c>
      <c r="C51" s="4">
        <f>O162</f>
        <v>708.62982560549028</v>
      </c>
      <c r="D51" s="35">
        <f>(C52+C51)/(B52+B51)*1000000</f>
        <v>14424.623501535267</v>
      </c>
      <c r="E51" s="4"/>
      <c r="F51" s="4"/>
      <c r="G51" s="4"/>
      <c r="H51" s="4"/>
      <c r="I51" s="4"/>
      <c r="J51" s="4"/>
    </row>
    <row r="52" spans="1:21">
      <c r="A52" s="1" t="s">
        <v>466</v>
      </c>
      <c r="B52" s="4">
        <v>42285</v>
      </c>
      <c r="C52" s="4">
        <f>P162</f>
        <v>780.59715394001364</v>
      </c>
      <c r="D52" s="35"/>
      <c r="E52" s="4"/>
      <c r="F52" s="4"/>
      <c r="G52" s="4"/>
      <c r="H52" s="4"/>
      <c r="I52" s="4"/>
      <c r="J52" s="4"/>
    </row>
    <row r="53" spans="1:21">
      <c r="A53" s="1" t="s">
        <v>467</v>
      </c>
      <c r="B53" s="4">
        <v>68787</v>
      </c>
      <c r="C53" s="4">
        <f>Q162</f>
        <v>2654.8318638321343</v>
      </c>
      <c r="D53" s="4">
        <f>C53/B53*1000000</f>
        <v>38594.965092708429</v>
      </c>
      <c r="E53" s="4"/>
      <c r="F53" s="4"/>
      <c r="G53" s="4"/>
      <c r="H53" s="4"/>
      <c r="I53" s="4"/>
      <c r="J53" s="4"/>
    </row>
    <row r="54" spans="1:21">
      <c r="A54" s="1" t="s">
        <v>300</v>
      </c>
      <c r="B54" s="4"/>
      <c r="C54" s="4"/>
      <c r="D54" s="4"/>
      <c r="E54" s="4">
        <f>D55*8</f>
        <v>95756.030074553855</v>
      </c>
      <c r="F54" s="4">
        <f>D55*10</f>
        <v>119695.03759319232</v>
      </c>
      <c r="G54" s="4">
        <f>D55*12</f>
        <v>143634.04511183078</v>
      </c>
      <c r="H54" s="4">
        <f>D55*12+(D56+D58)/2</f>
        <v>171600.40380062303</v>
      </c>
      <c r="I54" s="4">
        <f>D55*12+D56*2</f>
        <v>172629.76359554852</v>
      </c>
      <c r="J54" s="4">
        <f>D55*12+D58*5</f>
        <v>350808.33579045895</v>
      </c>
    </row>
    <row r="55" spans="1:21">
      <c r="A55" s="1" t="s">
        <v>465</v>
      </c>
      <c r="B55" s="4">
        <v>547995</v>
      </c>
      <c r="C55" s="4">
        <f>M171</f>
        <v>6559.2282125881429</v>
      </c>
      <c r="D55" s="4">
        <f>C55/B55*1000000</f>
        <v>11969.503759319232</v>
      </c>
      <c r="E55" s="4"/>
      <c r="F55" s="4"/>
      <c r="G55" s="4"/>
      <c r="H55" s="4"/>
      <c r="I55" s="4"/>
      <c r="J55" s="4"/>
    </row>
    <row r="56" spans="1:21">
      <c r="A56" s="1" t="s">
        <v>589</v>
      </c>
      <c r="B56" s="4">
        <v>30996</v>
      </c>
      <c r="C56" s="4">
        <f>O171</f>
        <v>696.88442860754344</v>
      </c>
      <c r="D56" s="35">
        <f>(C57+C56)/(B57+B56)*1000000</f>
        <v>14497.859241858861</v>
      </c>
      <c r="E56" s="4"/>
      <c r="F56" s="4"/>
      <c r="G56" s="4"/>
      <c r="H56" s="4"/>
      <c r="I56" s="4"/>
      <c r="J56" s="4"/>
    </row>
    <row r="57" spans="1:21">
      <c r="A57" s="1" t="s">
        <v>466</v>
      </c>
      <c r="B57" s="4">
        <v>56790</v>
      </c>
      <c r="C57" s="4">
        <f>P171</f>
        <v>575.82464279827855</v>
      </c>
      <c r="D57" s="35"/>
      <c r="E57" s="4"/>
      <c r="F57" s="4"/>
      <c r="G57" s="4"/>
      <c r="H57" s="4"/>
      <c r="I57" s="4"/>
      <c r="J57" s="4"/>
    </row>
    <row r="58" spans="1:21">
      <c r="A58" s="1" t="s">
        <v>467</v>
      </c>
      <c r="B58" s="4">
        <v>105492</v>
      </c>
      <c r="C58" s="4">
        <f>Q171</f>
        <v>4371.0460544539674</v>
      </c>
      <c r="D58" s="4">
        <f>C58/B58*1000000</f>
        <v>41434.858135725626</v>
      </c>
      <c r="E58" s="4"/>
      <c r="F58" s="4"/>
      <c r="G58" s="4"/>
      <c r="H58" s="4"/>
      <c r="I58" s="4"/>
      <c r="J58" s="4"/>
    </row>
    <row r="60" spans="1:21" ht="27" customHeight="1">
      <c r="A60" s="33" t="s">
        <v>967</v>
      </c>
      <c r="B60" s="33"/>
      <c r="C60" s="33"/>
      <c r="D60" s="33"/>
      <c r="E60" s="33"/>
      <c r="F60" s="33"/>
      <c r="G60" s="33"/>
      <c r="H60" s="33"/>
      <c r="I60" s="33"/>
      <c r="J60" s="33"/>
      <c r="U60" s="11"/>
    </row>
    <row r="61" spans="1:21" ht="12" customHeight="1">
      <c r="A61" s="1" t="s">
        <v>1132</v>
      </c>
      <c r="U61" s="11"/>
    </row>
    <row r="62" spans="1:21">
      <c r="A62" s="1" t="s">
        <v>1136</v>
      </c>
      <c r="U62" s="11"/>
    </row>
    <row r="63" spans="1:21">
      <c r="A63" s="1" t="s">
        <v>1133</v>
      </c>
      <c r="U63" s="11"/>
    </row>
    <row r="64" spans="1:21">
      <c r="A64" s="1" t="s">
        <v>1135</v>
      </c>
      <c r="U64" s="11"/>
    </row>
    <row r="65" spans="1:21">
      <c r="A65" s="1" t="s">
        <v>1134</v>
      </c>
      <c r="U65" s="11"/>
    </row>
    <row r="66" spans="1:21" ht="27" customHeight="1">
      <c r="A66" s="34" t="s">
        <v>1128</v>
      </c>
      <c r="B66" s="34"/>
      <c r="C66" s="34"/>
      <c r="D66" s="34"/>
      <c r="E66" s="34"/>
      <c r="F66" s="34"/>
      <c r="G66" s="34"/>
      <c r="H66" s="34"/>
      <c r="I66" s="34"/>
      <c r="J66" s="34"/>
      <c r="U66" s="11"/>
    </row>
    <row r="67" spans="1:21">
      <c r="A67" s="33" t="s">
        <v>1129</v>
      </c>
      <c r="B67" s="33"/>
      <c r="C67" s="33"/>
      <c r="D67" s="33"/>
      <c r="E67" s="33"/>
      <c r="F67" s="33"/>
      <c r="G67" s="33"/>
      <c r="H67" s="33"/>
      <c r="I67" s="33"/>
      <c r="J67" s="33"/>
      <c r="U67" s="11"/>
    </row>
    <row r="68" spans="1:21">
      <c r="A68" s="1" t="s">
        <v>1120</v>
      </c>
      <c r="U68" s="11"/>
    </row>
    <row r="69" spans="1:21">
      <c r="A69" s="22" t="s">
        <v>966</v>
      </c>
      <c r="U69" s="11"/>
    </row>
    <row r="70" spans="1:21" ht="13.5" thickBot="1">
      <c r="A70" s="1" t="s">
        <v>701</v>
      </c>
      <c r="L70" s="1" t="s">
        <v>969</v>
      </c>
      <c r="U70" s="11"/>
    </row>
    <row r="71" spans="1:21" ht="15.75">
      <c r="A71" s="4"/>
      <c r="B71" s="35" t="s">
        <v>688</v>
      </c>
      <c r="C71" s="35"/>
      <c r="D71" s="4" t="s">
        <v>1137</v>
      </c>
      <c r="E71" s="4" t="s">
        <v>1138</v>
      </c>
      <c r="F71" s="4" t="s">
        <v>467</v>
      </c>
      <c r="G71" s="4" t="s">
        <v>689</v>
      </c>
      <c r="H71" s="35" t="s">
        <v>690</v>
      </c>
      <c r="I71" s="35"/>
      <c r="J71" s="4"/>
      <c r="K71" s="4"/>
      <c r="L71" s="4"/>
      <c r="M71" s="35" t="s">
        <v>688</v>
      </c>
      <c r="N71" s="35"/>
      <c r="O71" s="4" t="s">
        <v>1137</v>
      </c>
      <c r="P71" s="4" t="s">
        <v>1138</v>
      </c>
      <c r="Q71" s="4" t="s">
        <v>467</v>
      </c>
      <c r="R71" s="4" t="s">
        <v>689</v>
      </c>
      <c r="S71" s="35" t="s">
        <v>690</v>
      </c>
      <c r="T71" s="35"/>
      <c r="U71" s="11"/>
    </row>
    <row r="72" spans="1:21" ht="13.5" thickBot="1">
      <c r="A72" s="4"/>
      <c r="B72" s="35" t="s">
        <v>691</v>
      </c>
      <c r="C72" s="35"/>
      <c r="D72" s="35"/>
      <c r="E72" s="35"/>
      <c r="F72" s="35"/>
      <c r="G72" s="35"/>
      <c r="H72" s="35"/>
      <c r="I72" s="35"/>
      <c r="J72" s="4"/>
      <c r="K72" s="4"/>
      <c r="L72" s="4"/>
      <c r="M72" s="35" t="s">
        <v>691</v>
      </c>
      <c r="N72" s="35"/>
      <c r="O72" s="35"/>
      <c r="P72" s="35"/>
      <c r="Q72" s="35"/>
      <c r="R72" s="35"/>
      <c r="S72" s="35"/>
      <c r="T72" s="35"/>
      <c r="U72" s="11"/>
    </row>
    <row r="73" spans="1:21" ht="15.75">
      <c r="A73" s="35" t="s">
        <v>1139</v>
      </c>
      <c r="B73" s="35"/>
      <c r="C73" s="35"/>
      <c r="D73" s="35"/>
      <c r="E73" s="35"/>
      <c r="F73" s="35"/>
      <c r="G73" s="35"/>
      <c r="H73" s="35"/>
      <c r="I73" s="35"/>
      <c r="J73" s="4"/>
      <c r="K73" s="4"/>
      <c r="L73" s="35" t="s">
        <v>1139</v>
      </c>
      <c r="M73" s="35"/>
      <c r="N73" s="35"/>
      <c r="O73" s="35"/>
      <c r="P73" s="35"/>
      <c r="Q73" s="35"/>
      <c r="R73" s="35"/>
      <c r="S73" s="35"/>
      <c r="T73" s="35"/>
      <c r="U73" s="11"/>
    </row>
    <row r="74" spans="1:21">
      <c r="A74" s="4" t="s">
        <v>692</v>
      </c>
      <c r="B74" s="4">
        <v>30682.899000000001</v>
      </c>
      <c r="C74" s="4"/>
      <c r="D74" s="4">
        <v>3925.99</v>
      </c>
      <c r="E74" s="4">
        <v>3566.6390000000001</v>
      </c>
      <c r="F74" s="4">
        <v>10410.445</v>
      </c>
      <c r="G74" s="4">
        <v>17903.074000000001</v>
      </c>
      <c r="H74" s="4">
        <v>48585.972999999998</v>
      </c>
      <c r="I74" s="4"/>
      <c r="J74" s="4"/>
      <c r="K74" s="4"/>
      <c r="L74" s="4"/>
      <c r="M74" s="4"/>
      <c r="N74" s="4"/>
      <c r="O74" s="4"/>
      <c r="P74" s="4"/>
      <c r="Q74" s="4"/>
      <c r="R74" s="4"/>
      <c r="S74" s="4"/>
      <c r="T74" s="4"/>
      <c r="U74" s="11"/>
    </row>
    <row r="75" spans="1:21">
      <c r="A75" s="4" t="s">
        <v>693</v>
      </c>
      <c r="B75" s="4">
        <v>36425.267</v>
      </c>
      <c r="C75" s="4"/>
      <c r="D75" s="4">
        <v>6081.5259999999998</v>
      </c>
      <c r="E75" s="4">
        <v>4531.8149999999996</v>
      </c>
      <c r="F75" s="4">
        <v>11801.984</v>
      </c>
      <c r="G75" s="4">
        <v>22415.325000000001</v>
      </c>
      <c r="H75" s="4">
        <v>58840.591999999997</v>
      </c>
      <c r="I75" s="4"/>
      <c r="J75" s="4"/>
      <c r="K75" s="4"/>
      <c r="L75" s="4"/>
      <c r="M75" s="4"/>
      <c r="N75" s="4"/>
      <c r="O75" s="4"/>
      <c r="P75" s="4"/>
      <c r="Q75" s="4"/>
      <c r="R75" s="4"/>
      <c r="S75" s="4"/>
      <c r="T75" s="4"/>
      <c r="U75" s="11"/>
    </row>
    <row r="76" spans="1:21">
      <c r="A76" s="4" t="s">
        <v>694</v>
      </c>
      <c r="B76" s="4">
        <v>40285.311000000002</v>
      </c>
      <c r="C76" s="4"/>
      <c r="D76" s="4">
        <v>5675.9179999999997</v>
      </c>
      <c r="E76" s="4">
        <v>5530.0510000000004</v>
      </c>
      <c r="F76" s="4">
        <v>16174.964</v>
      </c>
      <c r="G76" s="4">
        <v>27380.933000000001</v>
      </c>
      <c r="H76" s="4">
        <v>67666.244000000006</v>
      </c>
      <c r="I76" s="4"/>
      <c r="J76" s="4"/>
      <c r="K76" s="4"/>
      <c r="L76" s="4" t="s">
        <v>694</v>
      </c>
      <c r="M76" s="4">
        <f>B76*$U76</f>
        <v>47562.35064935065</v>
      </c>
      <c r="N76" s="4"/>
      <c r="O76" s="4">
        <f t="shared" ref="O76:S80" si="0">D76*$U76</f>
        <v>6701.2018890200707</v>
      </c>
      <c r="P76" s="4">
        <f t="shared" si="0"/>
        <v>6528.9858323494691</v>
      </c>
      <c r="Q76" s="4">
        <f t="shared" si="0"/>
        <v>19096.769775678866</v>
      </c>
      <c r="R76" s="4">
        <f t="shared" si="0"/>
        <v>32326.957497048406</v>
      </c>
      <c r="S76" s="4">
        <f t="shared" si="0"/>
        <v>79889.308146399067</v>
      </c>
      <c r="T76" s="4"/>
      <c r="U76" s="11">
        <f>100/'a30-2'!B$24</f>
        <v>1.1806375442739079</v>
      </c>
    </row>
    <row r="77" spans="1:21">
      <c r="A77" s="4" t="s">
        <v>695</v>
      </c>
      <c r="B77" s="4">
        <v>42294.686000000002</v>
      </c>
      <c r="C77" s="4"/>
      <c r="D77" s="4">
        <v>5631.6080000000002</v>
      </c>
      <c r="E77" s="4">
        <v>5823.6940000000004</v>
      </c>
      <c r="F77" s="4">
        <v>17465.517</v>
      </c>
      <c r="G77" s="4">
        <v>28920.819</v>
      </c>
      <c r="H77" s="4">
        <v>71215.505000000005</v>
      </c>
      <c r="I77" s="4"/>
      <c r="J77" s="4"/>
      <c r="K77" s="4"/>
      <c r="L77" s="4" t="s">
        <v>695</v>
      </c>
      <c r="M77" s="4">
        <f>B77*$U77</f>
        <v>49352.025670945157</v>
      </c>
      <c r="N77" s="4"/>
      <c r="O77" s="4">
        <f t="shared" si="0"/>
        <v>6571.3045507584602</v>
      </c>
      <c r="P77" s="4">
        <f t="shared" si="0"/>
        <v>6795.4422403733961</v>
      </c>
      <c r="Q77" s="4">
        <f t="shared" si="0"/>
        <v>20379.833138856477</v>
      </c>
      <c r="R77" s="4">
        <f t="shared" si="0"/>
        <v>33746.579929988329</v>
      </c>
      <c r="S77" s="4">
        <f t="shared" si="0"/>
        <v>83098.605600933501</v>
      </c>
      <c r="T77" s="4"/>
      <c r="U77" s="11">
        <f>100/'a30-2'!B$25</f>
        <v>1.1668611435239207</v>
      </c>
    </row>
    <row r="78" spans="1:21">
      <c r="A78" s="4" t="s">
        <v>696</v>
      </c>
      <c r="B78" s="4">
        <v>43695.97</v>
      </c>
      <c r="C78" s="4"/>
      <c r="D78" s="4">
        <v>5365.8119999999999</v>
      </c>
      <c r="E78" s="4">
        <v>5720.3829999999998</v>
      </c>
      <c r="F78" s="4">
        <v>19230.708999999999</v>
      </c>
      <c r="G78" s="4">
        <v>30316.903999999999</v>
      </c>
      <c r="H78" s="4">
        <v>74012.873999999996</v>
      </c>
      <c r="I78" s="4"/>
      <c r="J78" s="4"/>
      <c r="K78" s="4"/>
      <c r="L78" s="4" t="s">
        <v>696</v>
      </c>
      <c r="M78" s="4">
        <f>B78*$U78</f>
        <v>49373.977401129945</v>
      </c>
      <c r="N78" s="4"/>
      <c r="O78" s="4">
        <f t="shared" si="0"/>
        <v>6063.0644067796611</v>
      </c>
      <c r="P78" s="4">
        <f t="shared" si="0"/>
        <v>6463.7096045197741</v>
      </c>
      <c r="Q78" s="4">
        <f t="shared" si="0"/>
        <v>21729.614689265534</v>
      </c>
      <c r="R78" s="4">
        <f t="shared" si="0"/>
        <v>34256.388700564974</v>
      </c>
      <c r="S78" s="4">
        <f t="shared" si="0"/>
        <v>83630.366101694919</v>
      </c>
      <c r="T78" s="4"/>
      <c r="U78" s="11">
        <f>100/'a30-2'!B$26</f>
        <v>1.1299435028248588</v>
      </c>
    </row>
    <row r="79" spans="1:21">
      <c r="A79" s="4" t="s">
        <v>697</v>
      </c>
      <c r="B79" s="4">
        <v>45722.317999866515</v>
      </c>
      <c r="C79" s="4" t="s">
        <v>698</v>
      </c>
      <c r="D79" s="4">
        <v>5395.4279999999999</v>
      </c>
      <c r="E79" s="4">
        <v>5801.1729999999998</v>
      </c>
      <c r="F79" s="4">
        <v>21231.527999999998</v>
      </c>
      <c r="G79" s="4">
        <v>32428.129000000001</v>
      </c>
      <c r="H79" s="4">
        <v>78150.446999866515</v>
      </c>
      <c r="I79" s="4" t="s">
        <v>698</v>
      </c>
      <c r="J79" s="4"/>
      <c r="K79" s="4"/>
      <c r="L79" s="4" t="s">
        <v>697</v>
      </c>
      <c r="M79" s="4">
        <f>B79*$U79</f>
        <v>50024.417942961169</v>
      </c>
      <c r="N79" s="4"/>
      <c r="O79" s="4">
        <f t="shared" si="0"/>
        <v>5903.0940919037193</v>
      </c>
      <c r="P79" s="4">
        <f t="shared" si="0"/>
        <v>6347.0164113785549</v>
      </c>
      <c r="Q79" s="4">
        <f t="shared" si="0"/>
        <v>23229.242888402623</v>
      </c>
      <c r="R79" s="4">
        <f t="shared" si="0"/>
        <v>35479.353391684897</v>
      </c>
      <c r="S79" s="4">
        <f t="shared" si="0"/>
        <v>85503.771334646066</v>
      </c>
      <c r="T79" s="4" t="s">
        <v>698</v>
      </c>
      <c r="U79" s="11">
        <f>100/'a30-2'!B$27</f>
        <v>1.0940919037199124</v>
      </c>
    </row>
    <row r="80" spans="1:21">
      <c r="A80" s="4" t="s">
        <v>699</v>
      </c>
      <c r="B80" s="4">
        <v>48235.388338508332</v>
      </c>
      <c r="C80" s="4" t="s">
        <v>698</v>
      </c>
      <c r="D80" s="4">
        <v>5485.3819999999996</v>
      </c>
      <c r="E80" s="4">
        <v>5913.7659999999996</v>
      </c>
      <c r="F80" s="4">
        <v>22598.495999999999</v>
      </c>
      <c r="G80" s="4">
        <v>33997.644</v>
      </c>
      <c r="H80" s="4">
        <v>82233.032338508332</v>
      </c>
      <c r="I80" s="4" t="s">
        <v>698</v>
      </c>
      <c r="J80" s="4"/>
      <c r="K80" s="4"/>
      <c r="L80" s="4" t="s">
        <v>699</v>
      </c>
      <c r="M80" s="4">
        <f>B80*$U80</f>
        <v>51150.995056742664</v>
      </c>
      <c r="N80" s="4"/>
      <c r="O80" s="4">
        <f t="shared" si="0"/>
        <v>5816.9480381760341</v>
      </c>
      <c r="P80" s="4">
        <f t="shared" si="0"/>
        <v>6271.225874867444</v>
      </c>
      <c r="Q80" s="4">
        <f t="shared" si="0"/>
        <v>23964.470837751855</v>
      </c>
      <c r="R80" s="4">
        <f t="shared" si="0"/>
        <v>36052.644750795334</v>
      </c>
      <c r="S80" s="4">
        <f t="shared" si="0"/>
        <v>87203.639807537998</v>
      </c>
      <c r="T80" s="4" t="s">
        <v>698</v>
      </c>
      <c r="U80" s="11">
        <f>100/'a30-2'!B$28</f>
        <v>1.0604453870625663</v>
      </c>
    </row>
    <row r="81" spans="1:21">
      <c r="A81" s="19" t="s">
        <v>1131</v>
      </c>
      <c r="B81" s="19">
        <f>B80*POWER(B80/B76, 1/4)^5</f>
        <v>60414.279799288684</v>
      </c>
      <c r="C81" s="19"/>
      <c r="D81" s="19">
        <f>D80*POWER(D80/D76, 1/4)^5</f>
        <v>5256.1812501814666</v>
      </c>
      <c r="E81" s="19">
        <f>E80*POWER(E80/E76, 1/4)^5</f>
        <v>6431.0647982504843</v>
      </c>
      <c r="F81" s="19">
        <f>F80*POWER(F80/F76, 1/4)^5</f>
        <v>34326.12689337397</v>
      </c>
      <c r="G81" s="19">
        <f>G80*POWER(G80/G76, 1/4)^5</f>
        <v>44560.447765237004</v>
      </c>
      <c r="H81" s="19">
        <f>H80*POWER(H80/H76, 1/4)^5</f>
        <v>104927.44515722427</v>
      </c>
      <c r="I81" s="4"/>
      <c r="J81" s="4"/>
      <c r="K81" s="4"/>
      <c r="L81" s="19" t="s">
        <v>1131</v>
      </c>
      <c r="M81" s="19">
        <f>M80*POWER(M80/M76, 1/4)^5</f>
        <v>56019.929361952149</v>
      </c>
      <c r="N81" s="19"/>
      <c r="O81" s="19">
        <f>O80*POWER(O80/O76, 1/4)^5</f>
        <v>4873.8626584149079</v>
      </c>
      <c r="P81" s="19">
        <f>P80*POWER(P80/P76, 1/4)^5</f>
        <v>5963.2887608199399</v>
      </c>
      <c r="Q81" s="19">
        <f>Q80*POWER(Q80/Q76, 1/4)^5</f>
        <v>31829.349124490534</v>
      </c>
      <c r="R81" s="19">
        <f>R80*POWER(R80/R76, 1/4)^5</f>
        <v>41319.256712796669</v>
      </c>
      <c r="S81" s="19">
        <f>S80*POWER(S80/S76, 1/4)^5</f>
        <v>97295.342845534076</v>
      </c>
      <c r="T81" s="19"/>
      <c r="U81" s="13"/>
    </row>
    <row r="82" spans="1:21" ht="15.75">
      <c r="A82" s="35" t="s">
        <v>1140</v>
      </c>
      <c r="B82" s="35"/>
      <c r="C82" s="35"/>
      <c r="D82" s="35"/>
      <c r="E82" s="35"/>
      <c r="F82" s="35"/>
      <c r="G82" s="35"/>
      <c r="H82" s="35"/>
      <c r="I82" s="35"/>
      <c r="J82" s="4"/>
      <c r="K82" s="4"/>
      <c r="L82" s="35" t="s">
        <v>1140</v>
      </c>
      <c r="M82" s="35"/>
      <c r="N82" s="35"/>
      <c r="O82" s="35"/>
      <c r="P82" s="35"/>
      <c r="Q82" s="35"/>
      <c r="R82" s="35"/>
      <c r="S82" s="35"/>
      <c r="T82" s="35"/>
      <c r="U82" s="11"/>
    </row>
    <row r="83" spans="1:21">
      <c r="A83" s="4" t="s">
        <v>692</v>
      </c>
      <c r="B83" s="4">
        <v>602.98500000000001</v>
      </c>
      <c r="C83" s="4"/>
      <c r="D83" s="4">
        <v>178.166</v>
      </c>
      <c r="E83" s="4">
        <v>43.676000000000002</v>
      </c>
      <c r="F83" s="4">
        <v>213.33</v>
      </c>
      <c r="G83" s="4">
        <v>435.17200000000003</v>
      </c>
      <c r="H83" s="4">
        <v>1038.1569999999999</v>
      </c>
      <c r="I83" s="4"/>
      <c r="J83" s="4"/>
      <c r="K83" s="4"/>
      <c r="L83" s="4"/>
      <c r="M83" s="4"/>
      <c r="N83" s="4"/>
      <c r="O83" s="4"/>
      <c r="P83" s="4"/>
      <c r="Q83" s="4"/>
      <c r="R83" s="4"/>
      <c r="S83" s="4"/>
      <c r="T83" s="4"/>
      <c r="U83" s="11"/>
    </row>
    <row r="84" spans="1:21">
      <c r="A84" s="4" t="s">
        <v>693</v>
      </c>
      <c r="B84" s="4">
        <v>584.60799999999995</v>
      </c>
      <c r="C84" s="4"/>
      <c r="D84" s="4">
        <v>495.53699999999998</v>
      </c>
      <c r="E84" s="4">
        <v>40.762999999999998</v>
      </c>
      <c r="F84" s="4">
        <v>239.875</v>
      </c>
      <c r="G84" s="4">
        <v>776.17499999999995</v>
      </c>
      <c r="H84" s="4">
        <v>1360.7829999999999</v>
      </c>
      <c r="I84" s="4"/>
      <c r="J84" s="4"/>
      <c r="K84" s="4"/>
      <c r="L84" s="4"/>
      <c r="M84" s="4"/>
      <c r="N84" s="4"/>
      <c r="O84" s="4"/>
      <c r="P84" s="4"/>
      <c r="Q84" s="4"/>
      <c r="R84" s="4"/>
      <c r="S84" s="4"/>
      <c r="T84" s="4"/>
      <c r="U84" s="11"/>
    </row>
    <row r="85" spans="1:21">
      <c r="A85" s="4" t="s">
        <v>694</v>
      </c>
      <c r="B85" s="4">
        <v>577.31899999999996</v>
      </c>
      <c r="C85" s="4"/>
      <c r="D85" s="4">
        <v>197.68100000000001</v>
      </c>
      <c r="E85" s="4">
        <v>33.728000000000002</v>
      </c>
      <c r="F85" s="4">
        <v>281.93</v>
      </c>
      <c r="G85" s="4">
        <v>513.33900000000006</v>
      </c>
      <c r="H85" s="4">
        <v>1090.6579999999999</v>
      </c>
      <c r="I85" s="4"/>
      <c r="J85" s="4"/>
      <c r="K85" s="4"/>
      <c r="L85" s="4" t="s">
        <v>694</v>
      </c>
      <c r="M85" s="4">
        <f>B85*$U85</f>
        <v>793.02060439560432</v>
      </c>
      <c r="N85" s="4"/>
      <c r="O85" s="4">
        <f t="shared" ref="O85:S89" si="1">D85*$U85</f>
        <v>271.53983516483515</v>
      </c>
      <c r="P85" s="4">
        <f t="shared" si="1"/>
        <v>46.329670329670328</v>
      </c>
      <c r="Q85" s="4">
        <f t="shared" si="1"/>
        <v>387.2664835164835</v>
      </c>
      <c r="R85" s="4">
        <f t="shared" si="1"/>
        <v>705.13598901098908</v>
      </c>
      <c r="S85" s="4">
        <f t="shared" si="1"/>
        <v>1498.1565934065932</v>
      </c>
      <c r="T85" s="4"/>
      <c r="U85" s="11">
        <f>100/'a30-2'!C24</f>
        <v>1.3736263736263736</v>
      </c>
    </row>
    <row r="86" spans="1:21">
      <c r="A86" s="4" t="s">
        <v>695</v>
      </c>
      <c r="B86" s="4">
        <v>608.37599999999998</v>
      </c>
      <c r="C86" s="4"/>
      <c r="D86" s="4">
        <v>200.87899999999999</v>
      </c>
      <c r="E86" s="4">
        <v>42.170999999999999</v>
      </c>
      <c r="F86" s="4">
        <v>308.36599999999999</v>
      </c>
      <c r="G86" s="4">
        <v>551.41600000000005</v>
      </c>
      <c r="H86" s="4">
        <v>1159.7919999999999</v>
      </c>
      <c r="I86" s="4"/>
      <c r="J86" s="4"/>
      <c r="K86" s="4"/>
      <c r="L86" s="4" t="s">
        <v>695</v>
      </c>
      <c r="M86" s="4">
        <f>B86*$U86</f>
        <v>839.13931034482766</v>
      </c>
      <c r="N86" s="4"/>
      <c r="O86" s="4">
        <f t="shared" si="1"/>
        <v>277.07448275862072</v>
      </c>
      <c r="P86" s="4">
        <f t="shared" si="1"/>
        <v>58.166896551724143</v>
      </c>
      <c r="Q86" s="4">
        <f t="shared" si="1"/>
        <v>425.33241379310346</v>
      </c>
      <c r="R86" s="4">
        <f t="shared" si="1"/>
        <v>760.57379310344845</v>
      </c>
      <c r="S86" s="4">
        <f t="shared" si="1"/>
        <v>1599.7131034482759</v>
      </c>
      <c r="T86" s="4"/>
      <c r="U86" s="11">
        <f>100/'a30-2'!C25</f>
        <v>1.3793103448275863</v>
      </c>
    </row>
    <row r="87" spans="1:21">
      <c r="A87" s="4" t="s">
        <v>696</v>
      </c>
      <c r="B87" s="4">
        <v>626.40499999999997</v>
      </c>
      <c r="C87" s="4"/>
      <c r="D87" s="4">
        <v>210.91800000000001</v>
      </c>
      <c r="E87" s="4">
        <v>38.664000000000001</v>
      </c>
      <c r="F87" s="4">
        <v>312.14299999999997</v>
      </c>
      <c r="G87" s="4">
        <v>561.72500000000002</v>
      </c>
      <c r="H87" s="4">
        <v>1188.1300000000001</v>
      </c>
      <c r="I87" s="4"/>
      <c r="J87" s="4"/>
      <c r="K87" s="4"/>
      <c r="L87" s="4" t="s">
        <v>696</v>
      </c>
      <c r="M87" s="4">
        <f>B87*$U87</f>
        <v>836.32176234979954</v>
      </c>
      <c r="N87" s="4"/>
      <c r="O87" s="4">
        <f t="shared" si="1"/>
        <v>281.5994659546061</v>
      </c>
      <c r="P87" s="4">
        <f t="shared" si="1"/>
        <v>51.620827770360478</v>
      </c>
      <c r="Q87" s="4">
        <f t="shared" si="1"/>
        <v>416.7463284379171</v>
      </c>
      <c r="R87" s="4">
        <f t="shared" si="1"/>
        <v>749.96662216288371</v>
      </c>
      <c r="S87" s="4">
        <f t="shared" si="1"/>
        <v>1586.2883845126835</v>
      </c>
      <c r="T87" s="4"/>
      <c r="U87" s="11">
        <f>100/'a30-2'!C26</f>
        <v>1.3351134846461947</v>
      </c>
    </row>
    <row r="88" spans="1:21">
      <c r="A88" s="4" t="s">
        <v>697</v>
      </c>
      <c r="B88" s="4">
        <v>645.69153028553671</v>
      </c>
      <c r="C88" s="4" t="s">
        <v>698</v>
      </c>
      <c r="D88" s="4">
        <v>208.18600000000001</v>
      </c>
      <c r="E88" s="4">
        <v>40.805</v>
      </c>
      <c r="F88" s="4">
        <v>357.82400000000001</v>
      </c>
      <c r="G88" s="4">
        <v>606.81500000000005</v>
      </c>
      <c r="H88" s="4">
        <v>1252.5065302855369</v>
      </c>
      <c r="I88" s="4" t="s">
        <v>698</v>
      </c>
      <c r="J88" s="4"/>
      <c r="K88" s="4"/>
      <c r="L88" s="4" t="s">
        <v>697</v>
      </c>
      <c r="M88" s="4">
        <f>B88*$U88</f>
        <v>801.10611697957415</v>
      </c>
      <c r="N88" s="4"/>
      <c r="O88" s="4">
        <f t="shared" si="1"/>
        <v>258.29528535980154</v>
      </c>
      <c r="P88" s="4">
        <f t="shared" si="1"/>
        <v>50.626550868486362</v>
      </c>
      <c r="Q88" s="4">
        <f t="shared" si="1"/>
        <v>443.95037220843682</v>
      </c>
      <c r="R88" s="4">
        <f t="shared" si="1"/>
        <v>752.87220843672469</v>
      </c>
      <c r="S88" s="4">
        <f t="shared" si="1"/>
        <v>1553.978325416299</v>
      </c>
      <c r="T88" s="4" t="s">
        <v>698</v>
      </c>
      <c r="U88" s="11">
        <f>100/'a30-2'!C27</f>
        <v>1.240694789081886</v>
      </c>
    </row>
    <row r="89" spans="1:21">
      <c r="A89" s="4" t="s">
        <v>699</v>
      </c>
      <c r="B89" s="4">
        <v>656.03433368454273</v>
      </c>
      <c r="C89" s="4" t="s">
        <v>698</v>
      </c>
      <c r="D89" s="4">
        <v>185.65700000000001</v>
      </c>
      <c r="E89" s="4">
        <v>36.624000000000002</v>
      </c>
      <c r="F89" s="4">
        <v>368.24599999999998</v>
      </c>
      <c r="G89" s="4">
        <v>590.52700000000004</v>
      </c>
      <c r="H89" s="4">
        <v>1246.5613336845427</v>
      </c>
      <c r="I89" s="4" t="s">
        <v>698</v>
      </c>
      <c r="J89" s="4"/>
      <c r="K89" s="4"/>
      <c r="L89" s="4" t="s">
        <v>699</v>
      </c>
      <c r="M89" s="4">
        <f>B89*$U89</f>
        <v>740.44507187871648</v>
      </c>
      <c r="N89" s="4"/>
      <c r="O89" s="4">
        <f t="shared" si="1"/>
        <v>209.54514672686233</v>
      </c>
      <c r="P89" s="4">
        <f t="shared" si="1"/>
        <v>41.336343115124158</v>
      </c>
      <c r="Q89" s="4">
        <f t="shared" si="1"/>
        <v>415.627539503386</v>
      </c>
      <c r="R89" s="4">
        <f t="shared" si="1"/>
        <v>666.5090293453726</v>
      </c>
      <c r="S89" s="4">
        <f t="shared" si="1"/>
        <v>1406.9541012240888</v>
      </c>
      <c r="T89" s="4" t="s">
        <v>698</v>
      </c>
      <c r="U89" s="11">
        <f>100/'a30-2'!C28</f>
        <v>1.1286681715575622</v>
      </c>
    </row>
    <row r="90" spans="1:21">
      <c r="A90" s="19" t="s">
        <v>1131</v>
      </c>
      <c r="B90" s="19">
        <f>B89*POWER(B89/B85, 1/4)^5</f>
        <v>769.68844470226156</v>
      </c>
      <c r="C90" s="19"/>
      <c r="D90" s="19">
        <f>D89*POWER(D89/D85, 1/4)^5</f>
        <v>171.65020538321795</v>
      </c>
      <c r="E90" s="19">
        <f>E89*POWER(E89/E85, 1/4)^5</f>
        <v>40.596141537704732</v>
      </c>
      <c r="F90" s="19">
        <f>F89*POWER(F89/F85, 1/4)^5</f>
        <v>514.20224868901676</v>
      </c>
      <c r="G90" s="19">
        <f>G89*POWER(G89/G85, 1/4)^5</f>
        <v>703.53244838037574</v>
      </c>
      <c r="H90" s="19">
        <f>H89*POWER(H89/H85, 1/4)^5</f>
        <v>1473.1432482429273</v>
      </c>
      <c r="I90" s="19"/>
      <c r="J90" s="4"/>
      <c r="K90" s="4"/>
      <c r="L90" s="19" t="s">
        <v>1131</v>
      </c>
      <c r="M90" s="19">
        <f>M89*POWER(M89/M85, 1/4)^5</f>
        <v>679.59991591110622</v>
      </c>
      <c r="N90" s="19"/>
      <c r="O90" s="19">
        <f>O89*POWER(O89/O85, 1/4)^5</f>
        <v>151.55933020364373</v>
      </c>
      <c r="P90" s="19">
        <f>P89*POWER(P89/P85, 1/4)^5</f>
        <v>35.844547966433069</v>
      </c>
      <c r="Q90" s="19">
        <f>Q89*POWER(Q89/Q85, 1/4)^5</f>
        <v>454.01721615495484</v>
      </c>
      <c r="R90" s="19">
        <f>R89*POWER(R89/R85, 1/4)^5</f>
        <v>621.18717781321141</v>
      </c>
      <c r="S90" s="19">
        <f>S89*POWER(S89/S85, 1/4)^5</f>
        <v>1300.7185368596522</v>
      </c>
      <c r="T90" s="19"/>
      <c r="U90" s="13"/>
    </row>
    <row r="91" spans="1:21">
      <c r="A91" s="35" t="s">
        <v>292</v>
      </c>
      <c r="B91" s="35"/>
      <c r="C91" s="35"/>
      <c r="D91" s="35"/>
      <c r="E91" s="35"/>
      <c r="F91" s="35"/>
      <c r="G91" s="35"/>
      <c r="H91" s="35"/>
      <c r="I91" s="35"/>
      <c r="J91" s="4"/>
      <c r="K91" s="4"/>
      <c r="L91" s="35" t="s">
        <v>292</v>
      </c>
      <c r="M91" s="35"/>
      <c r="N91" s="35"/>
      <c r="O91" s="35"/>
      <c r="P91" s="35"/>
      <c r="Q91" s="35"/>
      <c r="R91" s="35"/>
      <c r="S91" s="35"/>
      <c r="T91" s="35"/>
      <c r="U91" s="11"/>
    </row>
    <row r="92" spans="1:21">
      <c r="A92" s="4" t="s">
        <v>692</v>
      </c>
      <c r="B92" s="4">
        <v>112.944</v>
      </c>
      <c r="C92" s="4"/>
      <c r="D92" s="4">
        <v>27.702999999999999</v>
      </c>
      <c r="E92" s="4">
        <v>11.521000000000001</v>
      </c>
      <c r="F92" s="4">
        <v>41.58</v>
      </c>
      <c r="G92" s="4">
        <v>80.804000000000002</v>
      </c>
      <c r="H92" s="4">
        <v>193.74799999999999</v>
      </c>
      <c r="I92" s="4"/>
      <c r="J92" s="4"/>
      <c r="K92" s="4"/>
      <c r="L92" s="4"/>
      <c r="M92" s="4"/>
      <c r="N92" s="4"/>
      <c r="O92" s="4"/>
      <c r="P92" s="4"/>
      <c r="Q92" s="4"/>
      <c r="R92" s="4"/>
      <c r="S92" s="4"/>
      <c r="T92" s="4"/>
      <c r="U92" s="11"/>
    </row>
    <row r="93" spans="1:21">
      <c r="A93" s="4" t="s">
        <v>693</v>
      </c>
      <c r="B93" s="4">
        <v>120.901</v>
      </c>
      <c r="C93" s="4"/>
      <c r="D93" s="4">
        <v>53.081000000000003</v>
      </c>
      <c r="E93" s="4">
        <v>12.952999999999999</v>
      </c>
      <c r="F93" s="4">
        <v>41.811999999999998</v>
      </c>
      <c r="G93" s="4">
        <v>107.846</v>
      </c>
      <c r="H93" s="4">
        <v>228.74700000000001</v>
      </c>
      <c r="I93" s="4"/>
      <c r="J93" s="4"/>
      <c r="K93" s="4"/>
      <c r="L93" s="4"/>
      <c r="M93" s="4"/>
      <c r="N93" s="4"/>
      <c r="O93" s="4"/>
      <c r="P93" s="4"/>
      <c r="Q93" s="4"/>
      <c r="R93" s="4"/>
      <c r="S93" s="4"/>
      <c r="T93" s="4"/>
      <c r="U93" s="11"/>
    </row>
    <row r="94" spans="1:21">
      <c r="A94" s="4" t="s">
        <v>694</v>
      </c>
      <c r="B94" s="4">
        <v>150.27699999999999</v>
      </c>
      <c r="C94" s="4"/>
      <c r="D94" s="4">
        <v>33.590000000000003</v>
      </c>
      <c r="E94" s="4">
        <v>22.350999999999999</v>
      </c>
      <c r="F94" s="4">
        <v>60.84</v>
      </c>
      <c r="G94" s="4">
        <v>116.78100000000001</v>
      </c>
      <c r="H94" s="4">
        <v>267.05799999999999</v>
      </c>
      <c r="I94" s="4"/>
      <c r="J94" s="4"/>
      <c r="K94" s="4"/>
      <c r="L94" s="4" t="s">
        <v>694</v>
      </c>
      <c r="M94" s="4">
        <f>B94*$U94</f>
        <v>172.13860252004579</v>
      </c>
      <c r="N94" s="4"/>
      <c r="O94" s="4">
        <f t="shared" ref="O94:S98" si="2">D94*$U94</f>
        <v>38.476517754868269</v>
      </c>
      <c r="P94" s="4">
        <f t="shared" si="2"/>
        <v>25.602520045819013</v>
      </c>
      <c r="Q94" s="4">
        <f t="shared" si="2"/>
        <v>69.69072164948453</v>
      </c>
      <c r="R94" s="4">
        <f t="shared" si="2"/>
        <v>133.76975945017182</v>
      </c>
      <c r="S94" s="4">
        <f t="shared" si="2"/>
        <v>305.90836197021764</v>
      </c>
      <c r="T94" s="4"/>
      <c r="U94" s="11">
        <f>100/'a30-2'!D24</f>
        <v>1.1454753722794959</v>
      </c>
    </row>
    <row r="95" spans="1:21">
      <c r="A95" s="4" t="s">
        <v>695</v>
      </c>
      <c r="B95" s="4">
        <v>156.399</v>
      </c>
      <c r="C95" s="4"/>
      <c r="D95" s="4">
        <v>31.805</v>
      </c>
      <c r="E95" s="4">
        <v>25.449000000000002</v>
      </c>
      <c r="F95" s="4">
        <v>66.197000000000003</v>
      </c>
      <c r="G95" s="4">
        <v>123.45099999999999</v>
      </c>
      <c r="H95" s="4">
        <v>279.85000000000002</v>
      </c>
      <c r="I95" s="4"/>
      <c r="J95" s="4"/>
      <c r="K95" s="4"/>
      <c r="L95" s="4" t="s">
        <v>695</v>
      </c>
      <c r="M95" s="4">
        <f>B95*$U95</f>
        <v>174.55245535714286</v>
      </c>
      <c r="N95" s="4"/>
      <c r="O95" s="4">
        <f t="shared" si="2"/>
        <v>35.496651785714285</v>
      </c>
      <c r="P95" s="4">
        <f t="shared" si="2"/>
        <v>28.402901785714288</v>
      </c>
      <c r="Q95" s="4">
        <f t="shared" si="2"/>
        <v>73.880580357142861</v>
      </c>
      <c r="R95" s="4">
        <f t="shared" si="2"/>
        <v>137.78013392857142</v>
      </c>
      <c r="S95" s="4">
        <f t="shared" si="2"/>
        <v>312.33258928571433</v>
      </c>
      <c r="T95" s="4"/>
      <c r="U95" s="11">
        <f>100/'a30-2'!D25</f>
        <v>1.1160714285714286</v>
      </c>
    </row>
    <row r="96" spans="1:21">
      <c r="A96" s="4" t="s">
        <v>696</v>
      </c>
      <c r="B96" s="4">
        <v>154.309</v>
      </c>
      <c r="C96" s="4"/>
      <c r="D96" s="4">
        <v>36.26</v>
      </c>
      <c r="E96" s="4">
        <v>31.690999999999999</v>
      </c>
      <c r="F96" s="4">
        <v>75.325999999999993</v>
      </c>
      <c r="G96" s="4">
        <v>143.27699999999999</v>
      </c>
      <c r="H96" s="4">
        <v>297.58600000000001</v>
      </c>
      <c r="I96" s="4"/>
      <c r="J96" s="4"/>
      <c r="K96" s="4"/>
      <c r="L96" s="4" t="s">
        <v>696</v>
      </c>
      <c r="M96" s="4">
        <f>B96*$U96</f>
        <v>171.26415094339626</v>
      </c>
      <c r="N96" s="4"/>
      <c r="O96" s="4">
        <f t="shared" si="2"/>
        <v>40.244173140954501</v>
      </c>
      <c r="P96" s="4">
        <f t="shared" si="2"/>
        <v>35.173140954495011</v>
      </c>
      <c r="Q96" s="4">
        <f t="shared" si="2"/>
        <v>83.602663706992232</v>
      </c>
      <c r="R96" s="4">
        <f t="shared" si="2"/>
        <v>159.01997780244173</v>
      </c>
      <c r="S96" s="4">
        <f t="shared" si="2"/>
        <v>330.28412874583802</v>
      </c>
      <c r="T96" s="4"/>
      <c r="U96" s="11">
        <f>100/'a30-2'!D26</f>
        <v>1.1098779134295229</v>
      </c>
    </row>
    <row r="97" spans="1:23">
      <c r="A97" s="4" t="s">
        <v>697</v>
      </c>
      <c r="B97" s="4">
        <v>164.55640753215798</v>
      </c>
      <c r="C97" s="4" t="s">
        <v>698</v>
      </c>
      <c r="D97" s="4">
        <v>37.363999999999997</v>
      </c>
      <c r="E97" s="4">
        <v>41.454000000000001</v>
      </c>
      <c r="F97" s="4">
        <v>82.771000000000001</v>
      </c>
      <c r="G97" s="4">
        <v>161.589</v>
      </c>
      <c r="H97" s="4">
        <v>326.14540753215795</v>
      </c>
      <c r="I97" s="4" t="s">
        <v>698</v>
      </c>
      <c r="J97" s="4"/>
      <c r="K97" s="4"/>
      <c r="L97" s="4" t="s">
        <v>697</v>
      </c>
      <c r="M97" s="4">
        <f>B97*$U97</f>
        <v>178.28429851804765</v>
      </c>
      <c r="N97" s="4"/>
      <c r="O97" s="4">
        <f t="shared" si="2"/>
        <v>40.481040086673886</v>
      </c>
      <c r="P97" s="4">
        <f t="shared" si="2"/>
        <v>44.912242686890572</v>
      </c>
      <c r="Q97" s="4">
        <f t="shared" si="2"/>
        <v>89.676056338028175</v>
      </c>
      <c r="R97" s="4">
        <f t="shared" si="2"/>
        <v>175.06933911159263</v>
      </c>
      <c r="S97" s="4">
        <f t="shared" si="2"/>
        <v>353.35363762964022</v>
      </c>
      <c r="T97" s="4" t="s">
        <v>698</v>
      </c>
      <c r="U97" s="11">
        <f>100/'a30-2'!D27</f>
        <v>1.0834236186348862</v>
      </c>
    </row>
    <row r="98" spans="1:23">
      <c r="A98" s="4" t="s">
        <v>699</v>
      </c>
      <c r="B98" s="4">
        <v>169.23593325633092</v>
      </c>
      <c r="C98" s="4" t="s">
        <v>698</v>
      </c>
      <c r="D98" s="4">
        <v>30.6</v>
      </c>
      <c r="E98" s="4">
        <v>34.975999999999999</v>
      </c>
      <c r="F98" s="4">
        <v>95.168000000000006</v>
      </c>
      <c r="G98" s="4">
        <v>160.744</v>
      </c>
      <c r="H98" s="4">
        <v>329.97993325633092</v>
      </c>
      <c r="I98" s="4" t="s">
        <v>698</v>
      </c>
      <c r="J98" s="4"/>
      <c r="K98" s="4"/>
      <c r="L98" s="4" t="s">
        <v>699</v>
      </c>
      <c r="M98" s="4">
        <f>B98*$U98</f>
        <v>179.65598010226213</v>
      </c>
      <c r="N98" s="4"/>
      <c r="O98" s="4">
        <f t="shared" si="2"/>
        <v>32.484076433121018</v>
      </c>
      <c r="P98" s="4">
        <f t="shared" si="2"/>
        <v>37.129511677282373</v>
      </c>
      <c r="Q98" s="4">
        <f t="shared" si="2"/>
        <v>101.0276008492569</v>
      </c>
      <c r="R98" s="4">
        <f t="shared" si="2"/>
        <v>170.6411889596603</v>
      </c>
      <c r="S98" s="4">
        <f t="shared" si="2"/>
        <v>350.29716906192243</v>
      </c>
      <c r="T98" s="4" t="s">
        <v>698</v>
      </c>
      <c r="U98" s="11">
        <f>100/'a30-2'!D28</f>
        <v>1.0615711252653928</v>
      </c>
    </row>
    <row r="99" spans="1:23">
      <c r="A99" s="19" t="s">
        <v>1131</v>
      </c>
      <c r="B99" s="19">
        <f>B98*POWER(B98/B94, 1/4)^5</f>
        <v>196.33270979226816</v>
      </c>
      <c r="C99" s="19"/>
      <c r="D99" s="19">
        <f>D98*POWER(D98/D94, 1/4)^5</f>
        <v>27.233954326540129</v>
      </c>
      <c r="E99" s="19">
        <f>E98*POWER(E98/E94, 1/4)^5</f>
        <v>61.215530490017095</v>
      </c>
      <c r="F99" s="19">
        <f>F98*POWER(F98/F94, 1/4)^5</f>
        <v>166.48231792725804</v>
      </c>
      <c r="G99" s="19">
        <f>G98*POWER(G98/G94, 1/4)^5</f>
        <v>239.65582981918263</v>
      </c>
      <c r="H99" s="19">
        <f>H98*POWER(H98/H94, 1/4)^5</f>
        <v>429.87278693371684</v>
      </c>
      <c r="I99" s="4"/>
      <c r="J99" s="4"/>
      <c r="K99" s="4"/>
      <c r="L99" s="19" t="s">
        <v>1131</v>
      </c>
      <c r="M99" s="19">
        <f>M98*POWER(M98/M94, 1/4)^5</f>
        <v>189.51602299902206</v>
      </c>
      <c r="N99" s="19"/>
      <c r="O99" s="19">
        <f>O98*POWER(O98/O94, 1/4)^5</f>
        <v>26.288389336467809</v>
      </c>
      <c r="P99" s="19">
        <f>P98*POWER(P98/P94, 1/4)^5</f>
        <v>59.09012256041445</v>
      </c>
      <c r="Q99" s="19">
        <f>Q98*POWER(Q98/Q94, 1/4)^5</f>
        <v>160.7020390367741</v>
      </c>
      <c r="R99" s="19">
        <f>R98*POWER(R98/R94, 1/4)^5</f>
        <v>231.33496096456639</v>
      </c>
      <c r="S99" s="19">
        <f>S98*POWER(S98/S94, 1/4)^5</f>
        <v>414.94757068947791</v>
      </c>
      <c r="T99" s="19"/>
      <c r="U99" s="13"/>
    </row>
    <row r="100" spans="1:23">
      <c r="A100" s="35" t="s">
        <v>293</v>
      </c>
      <c r="B100" s="35"/>
      <c r="C100" s="35"/>
      <c r="D100" s="35"/>
      <c r="E100" s="35"/>
      <c r="F100" s="35"/>
      <c r="G100" s="35"/>
      <c r="H100" s="35"/>
      <c r="I100" s="35"/>
      <c r="J100" s="4"/>
      <c r="K100" s="4"/>
      <c r="L100" s="35" t="s">
        <v>293</v>
      </c>
      <c r="M100" s="35"/>
      <c r="N100" s="35"/>
      <c r="O100" s="35"/>
      <c r="P100" s="35"/>
      <c r="Q100" s="35"/>
      <c r="R100" s="35"/>
      <c r="S100" s="35"/>
      <c r="T100" s="35"/>
      <c r="U100" s="11"/>
    </row>
    <row r="101" spans="1:23">
      <c r="A101" s="4" t="s">
        <v>692</v>
      </c>
      <c r="B101" s="4">
        <v>868.59699999999998</v>
      </c>
      <c r="C101" s="4"/>
      <c r="D101" s="4">
        <v>151.33699999999999</v>
      </c>
      <c r="E101" s="4">
        <v>39.985999999999997</v>
      </c>
      <c r="F101" s="4">
        <v>413.16199999999998</v>
      </c>
      <c r="G101" s="4">
        <v>604.48500000000001</v>
      </c>
      <c r="H101" s="4">
        <v>1473.0820000000001</v>
      </c>
      <c r="I101" s="4"/>
      <c r="J101" s="4"/>
      <c r="K101" s="4"/>
      <c r="L101" s="4"/>
      <c r="M101" s="4"/>
      <c r="N101" s="4"/>
      <c r="O101" s="4"/>
      <c r="P101" s="4"/>
      <c r="Q101" s="4"/>
      <c r="R101" s="4"/>
      <c r="S101" s="4"/>
      <c r="T101" s="4"/>
      <c r="U101" s="11"/>
    </row>
    <row r="102" spans="1:23">
      <c r="A102" s="4" t="s">
        <v>693</v>
      </c>
      <c r="B102" s="4">
        <v>922.04399999999998</v>
      </c>
      <c r="C102" s="4"/>
      <c r="D102" s="4">
        <v>216.16300000000001</v>
      </c>
      <c r="E102" s="4">
        <v>48.228000000000002</v>
      </c>
      <c r="F102" s="4">
        <v>441.375</v>
      </c>
      <c r="G102" s="4">
        <v>705.76599999999996</v>
      </c>
      <c r="H102" s="4">
        <v>1627.81</v>
      </c>
      <c r="I102" s="4"/>
      <c r="J102" s="4"/>
      <c r="K102" s="4"/>
      <c r="L102" s="4"/>
      <c r="M102" s="4"/>
      <c r="N102" s="4"/>
      <c r="O102" s="4"/>
      <c r="P102" s="4"/>
      <c r="Q102" s="4"/>
      <c r="R102" s="4"/>
      <c r="S102" s="4"/>
      <c r="T102" s="4"/>
      <c r="U102" s="11"/>
    </row>
    <row r="103" spans="1:23">
      <c r="A103" s="4" t="s">
        <v>694</v>
      </c>
      <c r="B103" s="4">
        <v>996.43899999999996</v>
      </c>
      <c r="C103" s="4"/>
      <c r="D103" s="4">
        <v>139.268</v>
      </c>
      <c r="E103" s="4">
        <v>103.77800000000001</v>
      </c>
      <c r="F103" s="4">
        <v>649.10799999999995</v>
      </c>
      <c r="G103" s="4">
        <v>892.154</v>
      </c>
      <c r="H103" s="4">
        <v>1888.5930000000001</v>
      </c>
      <c r="I103" s="4"/>
      <c r="J103" s="4"/>
      <c r="K103" s="4"/>
      <c r="L103" s="4" t="s">
        <v>694</v>
      </c>
      <c r="M103" s="4">
        <f>B103*$U103</f>
        <v>1150.6224018475752</v>
      </c>
      <c r="N103" s="4"/>
      <c r="O103" s="4">
        <f t="shared" ref="O103:S107" si="3">D103*$U103</f>
        <v>160.81755196304852</v>
      </c>
      <c r="P103" s="4">
        <f t="shared" si="3"/>
        <v>119.83602771362588</v>
      </c>
      <c r="Q103" s="4">
        <f t="shared" si="3"/>
        <v>749.54734411085451</v>
      </c>
      <c r="R103" s="4">
        <f t="shared" si="3"/>
        <v>1030.2009237875291</v>
      </c>
      <c r="S103" s="4">
        <f t="shared" si="3"/>
        <v>2180.8233256351041</v>
      </c>
      <c r="T103" s="4"/>
      <c r="U103" s="11">
        <f>100/'a30-2'!E24</f>
        <v>1.1547344110854505</v>
      </c>
    </row>
    <row r="104" spans="1:23">
      <c r="A104" s="4" t="s">
        <v>695</v>
      </c>
      <c r="B104" s="4">
        <v>1006.261</v>
      </c>
      <c r="C104" s="4"/>
      <c r="D104" s="4">
        <v>123.553</v>
      </c>
      <c r="E104" s="4">
        <v>110.438</v>
      </c>
      <c r="F104" s="4">
        <v>680.97199999999998</v>
      </c>
      <c r="G104" s="4">
        <v>914.96299999999997</v>
      </c>
      <c r="H104" s="4">
        <v>1921.2239999999999</v>
      </c>
      <c r="I104" s="4"/>
      <c r="J104" s="4"/>
      <c r="K104" s="4"/>
      <c r="L104" s="4" t="s">
        <v>695</v>
      </c>
      <c r="M104" s="4">
        <f>B104*$U104</f>
        <v>1157.9528193325662</v>
      </c>
      <c r="N104" s="4"/>
      <c r="O104" s="4">
        <f t="shared" si="3"/>
        <v>142.17836593785961</v>
      </c>
      <c r="P104" s="4">
        <f t="shared" si="3"/>
        <v>127.08630609896433</v>
      </c>
      <c r="Q104" s="4">
        <f t="shared" si="3"/>
        <v>783.62715765247412</v>
      </c>
      <c r="R104" s="4">
        <f t="shared" si="3"/>
        <v>1052.891829689298</v>
      </c>
      <c r="S104" s="4">
        <f t="shared" si="3"/>
        <v>2210.8446490218639</v>
      </c>
      <c r="T104" s="4"/>
      <c r="U104" s="11">
        <f>100/'a30-2'!E25</f>
        <v>1.1507479861910241</v>
      </c>
    </row>
    <row r="105" spans="1:23">
      <c r="A105" s="4" t="s">
        <v>696</v>
      </c>
      <c r="B105" s="4">
        <v>1063.4259999999999</v>
      </c>
      <c r="C105" s="4"/>
      <c r="D105" s="4">
        <v>93.831999999999994</v>
      </c>
      <c r="E105" s="4">
        <v>113.801</v>
      </c>
      <c r="F105" s="4">
        <v>752.851</v>
      </c>
      <c r="G105" s="4">
        <v>960.48400000000004</v>
      </c>
      <c r="H105" s="4">
        <v>2023.91</v>
      </c>
      <c r="I105" s="4"/>
      <c r="J105" s="4"/>
      <c r="K105" s="4"/>
      <c r="L105" s="4" t="s">
        <v>696</v>
      </c>
      <c r="M105" s="4">
        <f>B105*$U105</f>
        <v>1163.4857768052514</v>
      </c>
      <c r="N105" s="4"/>
      <c r="O105" s="4">
        <f t="shared" si="3"/>
        <v>102.66083150984682</v>
      </c>
      <c r="P105" s="4">
        <f t="shared" si="3"/>
        <v>124.50875273522975</v>
      </c>
      <c r="Q105" s="4">
        <f t="shared" si="3"/>
        <v>823.68818380743971</v>
      </c>
      <c r="R105" s="4">
        <f t="shared" si="3"/>
        <v>1050.8577680525163</v>
      </c>
      <c r="S105" s="4">
        <f t="shared" si="3"/>
        <v>2214.3435448577679</v>
      </c>
      <c r="T105" s="4"/>
      <c r="U105" s="11">
        <f>100/'a30-2'!E26</f>
        <v>1.0940919037199124</v>
      </c>
    </row>
    <row r="106" spans="1:23">
      <c r="A106" s="4" t="s">
        <v>697</v>
      </c>
      <c r="B106" s="4">
        <v>1105.1464467474671</v>
      </c>
      <c r="C106" s="4" t="s">
        <v>698</v>
      </c>
      <c r="D106" s="4">
        <v>101.517</v>
      </c>
      <c r="E106" s="4">
        <v>124.78100000000001</v>
      </c>
      <c r="F106" s="4">
        <v>773.53300000000002</v>
      </c>
      <c r="G106" s="4">
        <v>999.83100000000002</v>
      </c>
      <c r="H106" s="4">
        <v>2104.9774467474667</v>
      </c>
      <c r="I106" s="4" t="s">
        <v>698</v>
      </c>
      <c r="J106" s="4"/>
      <c r="K106" s="4"/>
      <c r="L106" s="4" t="s">
        <v>697</v>
      </c>
      <c r="M106" s="4">
        <f>B106*$U106</f>
        <v>1176.9397728940012</v>
      </c>
      <c r="N106" s="4"/>
      <c r="O106" s="4">
        <f t="shared" si="3"/>
        <v>108.11182108626197</v>
      </c>
      <c r="P106" s="4">
        <f t="shared" si="3"/>
        <v>132.88711395101171</v>
      </c>
      <c r="Q106" s="4">
        <f t="shared" si="3"/>
        <v>823.78381256656019</v>
      </c>
      <c r="R106" s="4">
        <f t="shared" si="3"/>
        <v>1064.782747603834</v>
      </c>
      <c r="S106" s="4">
        <f t="shared" si="3"/>
        <v>2241.7225204978345</v>
      </c>
      <c r="T106" s="4" t="s">
        <v>698</v>
      </c>
      <c r="U106" s="11">
        <f>100/'a30-2'!E27</f>
        <v>1.0649627263045793</v>
      </c>
    </row>
    <row r="107" spans="1:23">
      <c r="A107" s="4" t="s">
        <v>699</v>
      </c>
      <c r="B107" s="4">
        <v>1167.789493913966</v>
      </c>
      <c r="C107" s="4" t="s">
        <v>698</v>
      </c>
      <c r="D107" s="4">
        <v>97.212999999999994</v>
      </c>
      <c r="E107" s="4">
        <v>127.685</v>
      </c>
      <c r="F107" s="4">
        <v>817.40200000000004</v>
      </c>
      <c r="G107" s="4">
        <v>1042.3</v>
      </c>
      <c r="H107" s="4">
        <v>2210.0894939139662</v>
      </c>
      <c r="I107" s="4" t="s">
        <v>698</v>
      </c>
      <c r="J107" s="4"/>
      <c r="K107" s="4"/>
      <c r="L107" s="4" t="s">
        <v>699</v>
      </c>
      <c r="M107" s="4">
        <f>B107*$U107</f>
        <v>1208.8918156459276</v>
      </c>
      <c r="N107" s="4"/>
      <c r="O107" s="4">
        <f t="shared" si="3"/>
        <v>100.63457556935818</v>
      </c>
      <c r="P107" s="4">
        <f t="shared" si="3"/>
        <v>132.17908902691511</v>
      </c>
      <c r="Q107" s="4">
        <f t="shared" si="3"/>
        <v>846.1718426501036</v>
      </c>
      <c r="R107" s="4">
        <f t="shared" si="3"/>
        <v>1078.9855072463768</v>
      </c>
      <c r="S107" s="4">
        <f t="shared" si="3"/>
        <v>2287.8773228923046</v>
      </c>
      <c r="T107" s="4" t="s">
        <v>698</v>
      </c>
      <c r="U107" s="11">
        <f>100/'a30-2'!E28</f>
        <v>1.0351966873706004</v>
      </c>
    </row>
    <row r="108" spans="1:23">
      <c r="A108" s="19" t="s">
        <v>1131</v>
      </c>
      <c r="B108" s="19">
        <f>B107*POWER(B107/B103, 1/4)^5</f>
        <v>1423.9897787256004</v>
      </c>
      <c r="C108" s="19"/>
      <c r="D108" s="19">
        <f>D107*POWER(D107/D103, 1/4)^5</f>
        <v>62.024833095067777</v>
      </c>
      <c r="E108" s="19">
        <f>E107*POWER(E107/E103, 1/4)^5</f>
        <v>165.45622482017419</v>
      </c>
      <c r="F108" s="19">
        <f>F107*POWER(F107/F103, 1/4)^5</f>
        <v>1090.3956591408357</v>
      </c>
      <c r="G108" s="19">
        <f>G107*POWER(G107/G103, 1/4)^5</f>
        <v>1266.0004971580463</v>
      </c>
      <c r="H108" s="19">
        <f>H107*POWER(H107/H103, 1/4)^5</f>
        <v>2689.981019314263</v>
      </c>
      <c r="I108" s="4"/>
      <c r="J108" s="4"/>
      <c r="K108" s="4"/>
      <c r="L108" s="19" t="s">
        <v>1131</v>
      </c>
      <c r="M108" s="19">
        <f>M107*POWER(M107/M103, 1/4)^5</f>
        <v>1285.8955771745473</v>
      </c>
      <c r="N108" s="19"/>
      <c r="O108" s="19">
        <f>O107*POWER(O107/O103, 1/4)^5</f>
        <v>56.009853261247471</v>
      </c>
      <c r="P108" s="19">
        <f>P107*POWER(P107/P103, 1/4)^5</f>
        <v>149.41078292195928</v>
      </c>
      <c r="Q108" s="19">
        <f>Q107*POWER(Q107/Q103, 1/4)^5</f>
        <v>984.65240158842062</v>
      </c>
      <c r="R108" s="19">
        <f>R107*POWER(R107/R103, 1/4)^5</f>
        <v>1143.2276160389579</v>
      </c>
      <c r="S108" s="19">
        <f>S107*POWER(S107/S103, 1/4)^5</f>
        <v>2429.114834318093</v>
      </c>
      <c r="T108" s="19"/>
      <c r="U108" s="13"/>
      <c r="V108" s="2"/>
      <c r="W108" s="2"/>
    </row>
    <row r="109" spans="1:23">
      <c r="A109" s="35" t="s">
        <v>294</v>
      </c>
      <c r="B109" s="35"/>
      <c r="C109" s="35"/>
      <c r="D109" s="35"/>
      <c r="E109" s="35"/>
      <c r="F109" s="35"/>
      <c r="G109" s="35"/>
      <c r="H109" s="35"/>
      <c r="I109" s="35"/>
      <c r="J109" s="4"/>
      <c r="K109" s="4"/>
      <c r="L109" s="35" t="s">
        <v>294</v>
      </c>
      <c r="M109" s="35"/>
      <c r="N109" s="35"/>
      <c r="O109" s="35"/>
      <c r="P109" s="35"/>
      <c r="Q109" s="35"/>
      <c r="R109" s="35"/>
      <c r="S109" s="35"/>
      <c r="T109" s="35"/>
      <c r="U109" s="11"/>
    </row>
    <row r="110" spans="1:23">
      <c r="A110" s="4" t="s">
        <v>692</v>
      </c>
      <c r="B110" s="4">
        <v>728.64200000000005</v>
      </c>
      <c r="C110" s="4"/>
      <c r="D110" s="4">
        <v>144.267</v>
      </c>
      <c r="E110" s="4">
        <v>78.542000000000002</v>
      </c>
      <c r="F110" s="4">
        <v>253.346</v>
      </c>
      <c r="G110" s="4">
        <v>476.15499999999997</v>
      </c>
      <c r="H110" s="4">
        <v>1204.797</v>
      </c>
      <c r="I110" s="4"/>
      <c r="J110" s="4"/>
      <c r="K110" s="4"/>
      <c r="L110" s="4"/>
      <c r="M110" s="4"/>
      <c r="N110" s="4"/>
      <c r="O110" s="4"/>
      <c r="P110" s="4"/>
      <c r="Q110" s="4"/>
      <c r="R110" s="4"/>
      <c r="S110" s="4"/>
      <c r="T110" s="4"/>
      <c r="U110" s="11"/>
    </row>
    <row r="111" spans="1:23">
      <c r="A111" s="4" t="s">
        <v>693</v>
      </c>
      <c r="B111" s="4">
        <v>819.65499999999997</v>
      </c>
      <c r="C111" s="4"/>
      <c r="D111" s="4">
        <v>179.79900000000001</v>
      </c>
      <c r="E111" s="4">
        <v>58.508000000000003</v>
      </c>
      <c r="F111" s="4">
        <v>302.71600000000001</v>
      </c>
      <c r="G111" s="4">
        <v>541.02300000000002</v>
      </c>
      <c r="H111" s="4">
        <v>1360.6780000000001</v>
      </c>
      <c r="I111" s="4"/>
      <c r="J111" s="4"/>
      <c r="K111" s="4"/>
      <c r="L111" s="4"/>
      <c r="M111" s="4"/>
      <c r="N111" s="4"/>
      <c r="O111" s="4"/>
      <c r="P111" s="4"/>
      <c r="Q111" s="4"/>
      <c r="R111" s="4"/>
      <c r="S111" s="4"/>
      <c r="T111" s="4"/>
      <c r="U111" s="11"/>
    </row>
    <row r="112" spans="1:23">
      <c r="A112" s="4" t="s">
        <v>694</v>
      </c>
      <c r="B112" s="4">
        <v>843.56500000000005</v>
      </c>
      <c r="C112" s="4"/>
      <c r="D112" s="4">
        <v>281.28399999999999</v>
      </c>
      <c r="E112" s="4">
        <v>74.676000000000002</v>
      </c>
      <c r="F112" s="4">
        <v>367.90800000000002</v>
      </c>
      <c r="G112" s="4">
        <v>723.86800000000005</v>
      </c>
      <c r="H112" s="4">
        <v>1567.433</v>
      </c>
      <c r="I112" s="4"/>
      <c r="J112" s="4"/>
      <c r="K112" s="4"/>
      <c r="L112" s="4" t="s">
        <v>694</v>
      </c>
      <c r="M112" s="4">
        <f>B112*$U112</f>
        <v>972.9700115340255</v>
      </c>
      <c r="N112" s="4"/>
      <c r="O112" s="4">
        <f t="shared" ref="O112:S116" si="4">D112*$U112</f>
        <v>324.43367935409458</v>
      </c>
      <c r="P112" s="4">
        <f t="shared" si="4"/>
        <v>86.131487889273359</v>
      </c>
      <c r="Q112" s="4">
        <f t="shared" si="4"/>
        <v>424.34602076124571</v>
      </c>
      <c r="R112" s="4">
        <f t="shared" si="4"/>
        <v>834.91118800461368</v>
      </c>
      <c r="S112" s="4">
        <f t="shared" si="4"/>
        <v>1807.8811995386391</v>
      </c>
      <c r="T112" s="4"/>
      <c r="U112" s="11">
        <f>100/'a30-2'!F24</f>
        <v>1.1534025374855825</v>
      </c>
    </row>
    <row r="113" spans="1:22">
      <c r="A113" s="4" t="s">
        <v>695</v>
      </c>
      <c r="B113" s="4">
        <v>864.44100000000003</v>
      </c>
      <c r="C113" s="4"/>
      <c r="D113" s="4">
        <v>273.18799999999999</v>
      </c>
      <c r="E113" s="4">
        <v>84.775000000000006</v>
      </c>
      <c r="F113" s="4">
        <v>380.73099999999999</v>
      </c>
      <c r="G113" s="4">
        <v>738.69399999999996</v>
      </c>
      <c r="H113" s="4">
        <v>1603.135</v>
      </c>
      <c r="I113" s="4"/>
      <c r="J113" s="4"/>
      <c r="K113" s="4"/>
      <c r="L113" s="4" t="s">
        <v>695</v>
      </c>
      <c r="M113" s="4">
        <f>B113*$U113</f>
        <v>1018.1872791519435</v>
      </c>
      <c r="N113" s="4"/>
      <c r="O113" s="4">
        <f t="shared" si="4"/>
        <v>321.77620730270905</v>
      </c>
      <c r="P113" s="4">
        <f t="shared" si="4"/>
        <v>99.852767962308604</v>
      </c>
      <c r="Q113" s="4">
        <f t="shared" si="4"/>
        <v>448.44640753828031</v>
      </c>
      <c r="R113" s="4">
        <f t="shared" si="4"/>
        <v>870.07538280329788</v>
      </c>
      <c r="S113" s="4">
        <f t="shared" si="4"/>
        <v>1888.2626619552414</v>
      </c>
      <c r="T113" s="4"/>
      <c r="U113" s="11">
        <f>100/'a30-2'!F25</f>
        <v>1.1778563015312131</v>
      </c>
    </row>
    <row r="114" spans="1:22">
      <c r="A114" s="4" t="s">
        <v>696</v>
      </c>
      <c r="B114" s="4">
        <v>893.47799999999995</v>
      </c>
      <c r="C114" s="4"/>
      <c r="D114" s="4">
        <v>177.15</v>
      </c>
      <c r="E114" s="4">
        <v>85.831999999999994</v>
      </c>
      <c r="F114" s="4">
        <v>417.46300000000002</v>
      </c>
      <c r="G114" s="4">
        <v>680.44500000000005</v>
      </c>
      <c r="H114" s="4">
        <v>1573.923</v>
      </c>
      <c r="I114" s="4"/>
      <c r="J114" s="4"/>
      <c r="K114" s="4"/>
      <c r="L114" s="4" t="s">
        <v>696</v>
      </c>
      <c r="M114" s="4">
        <f>B114*$U114</f>
        <v>1028.1680092059837</v>
      </c>
      <c r="N114" s="4"/>
      <c r="O114" s="4">
        <f t="shared" si="4"/>
        <v>203.85500575373993</v>
      </c>
      <c r="P114" s="4">
        <f t="shared" si="4"/>
        <v>98.771001150747978</v>
      </c>
      <c r="Q114" s="4">
        <f t="shared" si="4"/>
        <v>480.39470655926351</v>
      </c>
      <c r="R114" s="4">
        <f t="shared" si="4"/>
        <v>783.02071346375146</v>
      </c>
      <c r="S114" s="4">
        <f t="shared" si="4"/>
        <v>1811.1887226697354</v>
      </c>
      <c r="T114" s="4"/>
      <c r="U114" s="11">
        <f>100/'a30-2'!F26</f>
        <v>1.1507479861910241</v>
      </c>
    </row>
    <row r="115" spans="1:22">
      <c r="A115" s="4" t="s">
        <v>697</v>
      </c>
      <c r="B115" s="4">
        <v>1006.4742380519999</v>
      </c>
      <c r="C115" s="4" t="s">
        <v>698</v>
      </c>
      <c r="D115" s="4">
        <v>191.614</v>
      </c>
      <c r="E115" s="4">
        <v>85.233999999999995</v>
      </c>
      <c r="F115" s="4">
        <v>454.40100000000001</v>
      </c>
      <c r="G115" s="4">
        <v>731.24900000000002</v>
      </c>
      <c r="H115" s="4">
        <v>1737.7232380519997</v>
      </c>
      <c r="I115" s="4" t="s">
        <v>698</v>
      </c>
      <c r="J115" s="4"/>
      <c r="K115" s="4"/>
      <c r="L115" s="4" t="s">
        <v>697</v>
      </c>
      <c r="M115" s="4">
        <f>B115*$U115</f>
        <v>1123.2971406830356</v>
      </c>
      <c r="N115" s="4"/>
      <c r="O115" s="4">
        <f t="shared" si="4"/>
        <v>213.85491071428572</v>
      </c>
      <c r="P115" s="4">
        <f t="shared" si="4"/>
        <v>95.127232142857139</v>
      </c>
      <c r="Q115" s="4">
        <f t="shared" si="4"/>
        <v>507.14397321428572</v>
      </c>
      <c r="R115" s="4">
        <f t="shared" si="4"/>
        <v>816.12611607142867</v>
      </c>
      <c r="S115" s="4">
        <f t="shared" si="4"/>
        <v>1939.4232567544641</v>
      </c>
      <c r="T115" s="4" t="s">
        <v>698</v>
      </c>
      <c r="U115" s="11">
        <f>100/'a30-2'!F27</f>
        <v>1.1160714285714286</v>
      </c>
    </row>
    <row r="116" spans="1:22">
      <c r="A116" s="4" t="s">
        <v>699</v>
      </c>
      <c r="B116" s="4">
        <v>1038.152074026</v>
      </c>
      <c r="C116" s="4" t="s">
        <v>698</v>
      </c>
      <c r="D116" s="4">
        <v>197.16200000000001</v>
      </c>
      <c r="E116" s="4">
        <v>72.813999999999993</v>
      </c>
      <c r="F116" s="4">
        <v>471.923</v>
      </c>
      <c r="G116" s="4">
        <v>741.899</v>
      </c>
      <c r="H116" s="4">
        <v>1780.0510740259999</v>
      </c>
      <c r="I116" s="4" t="s">
        <v>698</v>
      </c>
      <c r="J116" s="4"/>
      <c r="K116" s="4"/>
      <c r="L116" s="4" t="s">
        <v>699</v>
      </c>
      <c r="M116" s="4">
        <f>B116*$U116</f>
        <v>1115.0935274178303</v>
      </c>
      <c r="N116" s="4"/>
      <c r="O116" s="4">
        <f t="shared" si="4"/>
        <v>211.77443609022558</v>
      </c>
      <c r="P116" s="4">
        <f t="shared" si="4"/>
        <v>78.210526315789465</v>
      </c>
      <c r="Q116" s="4">
        <f t="shared" si="4"/>
        <v>506.89903329752957</v>
      </c>
      <c r="R116" s="4">
        <f t="shared" si="4"/>
        <v>796.88399570354466</v>
      </c>
      <c r="S116" s="4">
        <f t="shared" si="4"/>
        <v>1911.9775231213748</v>
      </c>
      <c r="T116" s="4" t="s">
        <v>698</v>
      </c>
      <c r="U116" s="11">
        <f>100/'a30-2'!F28</f>
        <v>1.0741138560687433</v>
      </c>
    </row>
    <row r="117" spans="1:22">
      <c r="A117" s="19" t="s">
        <v>1131</v>
      </c>
      <c r="B117" s="19">
        <f>B116*POWER(B116/B112, 1/4)^5</f>
        <v>1345.6713478115869</v>
      </c>
      <c r="C117" s="19"/>
      <c r="D117" s="19">
        <f>D116*POWER(D116/D112, 1/4)^5</f>
        <v>126.4506153233644</v>
      </c>
      <c r="E117" s="19">
        <f>E116*POWER(E116/E112, 1/4)^5</f>
        <v>70.551652822166858</v>
      </c>
      <c r="F117" s="19">
        <f>F116*POWER(F116/F112, 1/4)^5</f>
        <v>644.22271618114667</v>
      </c>
      <c r="G117" s="19">
        <f>G116*POWER(G116/G112, 1/4)^5</f>
        <v>765.07065595143536</v>
      </c>
      <c r="H117" s="19">
        <f>H116*POWER(H116/H112, 1/4)^5</f>
        <v>2086.828745281271</v>
      </c>
      <c r="I117" s="19"/>
      <c r="J117" s="4"/>
      <c r="K117" s="4"/>
      <c r="L117" s="19" t="s">
        <v>1131</v>
      </c>
      <c r="M117" s="19">
        <f>M116*POWER(M116/M112, 1/4)^5</f>
        <v>1322.2881170474984</v>
      </c>
      <c r="N117" s="19"/>
      <c r="O117" s="19">
        <f>O116*POWER(O116/O112, 1/4)^5</f>
        <v>124.25332998829673</v>
      </c>
      <c r="P117" s="19">
        <f>P116*POWER(P116/P112, 1/4)^5</f>
        <v>69.325702978312734</v>
      </c>
      <c r="Q117" s="19">
        <f>Q116*POWER(Q116/Q112, 1/4)^5</f>
        <v>633.02829752875436</v>
      </c>
      <c r="R117" s="19">
        <f>R116*POWER(R116/R112, 1/4)^5</f>
        <v>751.77630757429336</v>
      </c>
      <c r="S117" s="19">
        <f>S116*POWER(S116/S112, 1/4)^5</f>
        <v>2050.5666979430425</v>
      </c>
      <c r="T117" s="19"/>
      <c r="U117" s="13"/>
      <c r="V117" s="2"/>
    </row>
    <row r="118" spans="1:22" ht="15.75">
      <c r="A118" s="35" t="s">
        <v>1141</v>
      </c>
      <c r="B118" s="35"/>
      <c r="C118" s="35"/>
      <c r="D118" s="35"/>
      <c r="E118" s="35"/>
      <c r="F118" s="35"/>
      <c r="G118" s="35"/>
      <c r="H118" s="35"/>
      <c r="I118" s="35"/>
      <c r="J118" s="4"/>
      <c r="K118" s="4"/>
      <c r="L118" s="35" t="s">
        <v>1141</v>
      </c>
      <c r="M118" s="35"/>
      <c r="N118" s="35"/>
      <c r="O118" s="35"/>
      <c r="P118" s="35"/>
      <c r="Q118" s="35"/>
      <c r="R118" s="35"/>
      <c r="S118" s="35"/>
      <c r="T118" s="35"/>
      <c r="U118" s="11"/>
    </row>
    <row r="119" spans="1:22">
      <c r="A119" s="4" t="s">
        <v>692</v>
      </c>
      <c r="B119" s="4">
        <v>7021.3789999999999</v>
      </c>
      <c r="C119" s="4"/>
      <c r="D119" s="4">
        <v>799.21</v>
      </c>
      <c r="E119" s="4">
        <v>1493.6220000000001</v>
      </c>
      <c r="F119" s="4">
        <v>2643.598</v>
      </c>
      <c r="G119" s="4">
        <v>4936.43</v>
      </c>
      <c r="H119" s="4">
        <v>11957.808999999999</v>
      </c>
      <c r="I119" s="4"/>
      <c r="J119" s="4"/>
      <c r="K119" s="4"/>
      <c r="L119" s="4"/>
      <c r="M119" s="4"/>
      <c r="N119" s="4"/>
      <c r="O119" s="4"/>
      <c r="P119" s="4"/>
      <c r="Q119" s="4"/>
      <c r="R119" s="4"/>
      <c r="S119" s="4"/>
      <c r="T119" s="4"/>
      <c r="U119" s="11"/>
    </row>
    <row r="120" spans="1:22">
      <c r="A120" s="4" t="s">
        <v>693</v>
      </c>
      <c r="B120" s="4">
        <v>8141.4009999999998</v>
      </c>
      <c r="C120" s="4"/>
      <c r="D120" s="4">
        <v>1132.107</v>
      </c>
      <c r="E120" s="4">
        <v>1916.0250000000001</v>
      </c>
      <c r="F120" s="4">
        <v>3220.8580000000002</v>
      </c>
      <c r="G120" s="4">
        <v>6268.99</v>
      </c>
      <c r="H120" s="4">
        <v>14410.391</v>
      </c>
      <c r="I120" s="4"/>
      <c r="J120" s="4"/>
      <c r="K120" s="4"/>
      <c r="L120" s="4"/>
      <c r="M120" s="4"/>
      <c r="N120" s="4"/>
      <c r="O120" s="4"/>
      <c r="P120" s="4"/>
      <c r="Q120" s="4"/>
      <c r="R120" s="4"/>
      <c r="S120" s="4"/>
      <c r="T120" s="4"/>
      <c r="U120" s="11"/>
    </row>
    <row r="121" spans="1:22">
      <c r="A121" s="4" t="s">
        <v>694</v>
      </c>
      <c r="B121" s="4">
        <v>8860.0580000000009</v>
      </c>
      <c r="C121" s="4"/>
      <c r="D121" s="4">
        <v>1257.05</v>
      </c>
      <c r="E121" s="4">
        <v>2150.2489999999998</v>
      </c>
      <c r="F121" s="4">
        <v>3793.8850000000002</v>
      </c>
      <c r="G121" s="4">
        <v>7201.1840000000002</v>
      </c>
      <c r="H121" s="4">
        <v>16061.242</v>
      </c>
      <c r="I121" s="4"/>
      <c r="J121" s="4"/>
      <c r="K121" s="4"/>
      <c r="L121" s="4" t="s">
        <v>694</v>
      </c>
      <c r="M121" s="4">
        <f>B121*$U121</f>
        <v>10114.221461187217</v>
      </c>
      <c r="N121" s="4"/>
      <c r="O121" s="4">
        <f t="shared" ref="O121:S125" si="5">D121*$U121</f>
        <v>1434.9885844748858</v>
      </c>
      <c r="P121" s="4">
        <f t="shared" si="5"/>
        <v>2454.6221461187215</v>
      </c>
      <c r="Q121" s="4">
        <f t="shared" si="5"/>
        <v>4330.9189497716898</v>
      </c>
      <c r="R121" s="4">
        <f t="shared" si="5"/>
        <v>8220.5296803652982</v>
      </c>
      <c r="S121" s="4">
        <f t="shared" si="5"/>
        <v>18334.751141552511</v>
      </c>
      <c r="T121" s="4"/>
      <c r="U121" s="11">
        <f>100/'a30-2'!G24</f>
        <v>1.1415525114155252</v>
      </c>
    </row>
    <row r="122" spans="1:22">
      <c r="A122" s="4" t="s">
        <v>695</v>
      </c>
      <c r="B122" s="4">
        <v>9628.4809999999998</v>
      </c>
      <c r="C122" s="4"/>
      <c r="D122" s="4">
        <v>1239.923</v>
      </c>
      <c r="E122" s="4">
        <v>2226.5160000000001</v>
      </c>
      <c r="F122" s="4">
        <v>4230.8680000000004</v>
      </c>
      <c r="G122" s="4">
        <v>7697.3069999999998</v>
      </c>
      <c r="H122" s="4">
        <v>17325.788</v>
      </c>
      <c r="I122" s="4"/>
      <c r="J122" s="4"/>
      <c r="K122" s="4"/>
      <c r="L122" s="4" t="s">
        <v>695</v>
      </c>
      <c r="M122" s="4">
        <f>B122*$U122</f>
        <v>10806.375982042648</v>
      </c>
      <c r="N122" s="4"/>
      <c r="O122" s="4">
        <f t="shared" si="5"/>
        <v>1391.6083052749721</v>
      </c>
      <c r="P122" s="4">
        <f t="shared" si="5"/>
        <v>2498.8956228956231</v>
      </c>
      <c r="Q122" s="4">
        <f t="shared" si="5"/>
        <v>4748.4489337822679</v>
      </c>
      <c r="R122" s="4">
        <f t="shared" si="5"/>
        <v>8638.952861952861</v>
      </c>
      <c r="S122" s="4">
        <f t="shared" si="5"/>
        <v>19445.32884399551</v>
      </c>
      <c r="T122" s="4"/>
      <c r="U122" s="11">
        <f>100/'a30-2'!G25</f>
        <v>1.122334455667789</v>
      </c>
    </row>
    <row r="123" spans="1:22">
      <c r="A123" s="4" t="s">
        <v>696</v>
      </c>
      <c r="B123" s="4">
        <v>9507.2160000000003</v>
      </c>
      <c r="C123" s="4"/>
      <c r="D123" s="4">
        <v>1322.884</v>
      </c>
      <c r="E123" s="4">
        <v>2187.299</v>
      </c>
      <c r="F123" s="4">
        <v>4798.9960000000001</v>
      </c>
      <c r="G123" s="4">
        <v>8309.1790000000001</v>
      </c>
      <c r="H123" s="4">
        <v>17816.395</v>
      </c>
      <c r="I123" s="4"/>
      <c r="J123" s="4"/>
      <c r="K123" s="4"/>
      <c r="L123" s="4" t="s">
        <v>696</v>
      </c>
      <c r="M123" s="4">
        <f>B123*$U123</f>
        <v>10413.161007667033</v>
      </c>
      <c r="N123" s="4"/>
      <c r="O123" s="4">
        <f t="shared" si="5"/>
        <v>1448.9419496166486</v>
      </c>
      <c r="P123" s="4">
        <f t="shared" si="5"/>
        <v>2395.727272727273</v>
      </c>
      <c r="Q123" s="4">
        <f t="shared" si="5"/>
        <v>5256.2935377875137</v>
      </c>
      <c r="R123" s="4">
        <f t="shared" si="5"/>
        <v>9100.9627601314351</v>
      </c>
      <c r="S123" s="4">
        <f t="shared" si="5"/>
        <v>19514.123767798468</v>
      </c>
      <c r="T123" s="4"/>
      <c r="U123" s="11">
        <f>100/'a30-2'!G26</f>
        <v>1.095290251916758</v>
      </c>
    </row>
    <row r="124" spans="1:22">
      <c r="A124" s="4" t="s">
        <v>697</v>
      </c>
      <c r="B124" s="4">
        <v>9702.17111492</v>
      </c>
      <c r="C124" s="4" t="s">
        <v>698</v>
      </c>
      <c r="D124" s="4">
        <v>1293.1969999999999</v>
      </c>
      <c r="E124" s="4">
        <v>2192.444</v>
      </c>
      <c r="F124" s="4">
        <v>5172.4690000000001</v>
      </c>
      <c r="G124" s="4">
        <v>8658.11</v>
      </c>
      <c r="H124" s="4">
        <v>18360.281114919999</v>
      </c>
      <c r="I124" s="4" t="s">
        <v>698</v>
      </c>
      <c r="J124" s="4"/>
      <c r="K124" s="4"/>
      <c r="L124" s="4" t="s">
        <v>697</v>
      </c>
      <c r="M124" s="4">
        <f>B124*$U124</f>
        <v>10387.763506338328</v>
      </c>
      <c r="N124" s="4"/>
      <c r="O124" s="4">
        <f t="shared" si="5"/>
        <v>1384.5792291220555</v>
      </c>
      <c r="P124" s="4">
        <f t="shared" si="5"/>
        <v>2347.3704496788005</v>
      </c>
      <c r="Q124" s="4">
        <f t="shared" si="5"/>
        <v>5537.975374732333</v>
      </c>
      <c r="R124" s="4">
        <f t="shared" si="5"/>
        <v>9269.9250535331903</v>
      </c>
      <c r="S124" s="4">
        <f t="shared" si="5"/>
        <v>19657.688559871516</v>
      </c>
      <c r="T124" s="4" t="s">
        <v>698</v>
      </c>
      <c r="U124" s="11">
        <f>100/'a30-2'!G27</f>
        <v>1.070663811563169</v>
      </c>
    </row>
    <row r="125" spans="1:22">
      <c r="A125" s="4" t="s">
        <v>699</v>
      </c>
      <c r="B125" s="4">
        <v>10069.12201135</v>
      </c>
      <c r="C125" s="4" t="s">
        <v>698</v>
      </c>
      <c r="D125" s="4">
        <v>1341.75</v>
      </c>
      <c r="E125" s="4">
        <v>2134.6039999999998</v>
      </c>
      <c r="F125" s="4">
        <v>5372.9359999999997</v>
      </c>
      <c r="G125" s="4">
        <v>8849.2900000000009</v>
      </c>
      <c r="H125" s="4">
        <v>18918.412011349999</v>
      </c>
      <c r="I125" s="4" t="s">
        <v>698</v>
      </c>
      <c r="J125" s="4"/>
      <c r="K125" s="4"/>
      <c r="L125" s="4" t="s">
        <v>699</v>
      </c>
      <c r="M125" s="4">
        <f>B125*$U125</f>
        <v>10610.244479820865</v>
      </c>
      <c r="N125" s="4"/>
      <c r="O125" s="4">
        <f t="shared" si="5"/>
        <v>1413.8566912539516</v>
      </c>
      <c r="P125" s="4">
        <f t="shared" si="5"/>
        <v>2249.3192834562697</v>
      </c>
      <c r="Q125" s="4">
        <f t="shared" si="5"/>
        <v>5661.6817702845101</v>
      </c>
      <c r="R125" s="4">
        <f t="shared" si="5"/>
        <v>9324.8577449947315</v>
      </c>
      <c r="S125" s="4">
        <f t="shared" si="5"/>
        <v>19935.102224815593</v>
      </c>
      <c r="T125" s="4" t="s">
        <v>698</v>
      </c>
      <c r="U125" s="11">
        <f>100/'a30-2'!G28</f>
        <v>1.053740779768177</v>
      </c>
    </row>
    <row r="126" spans="1:22">
      <c r="A126" s="19" t="s">
        <v>1131</v>
      </c>
      <c r="B126" s="19">
        <f>B125*POWER(B125/B121, 1/4)^5</f>
        <v>11815.045583973722</v>
      </c>
      <c r="C126" s="19"/>
      <c r="D126" s="19">
        <f>D125*POWER(D125/D121, 1/4)^5</f>
        <v>1455.6950942982262</v>
      </c>
      <c r="E126" s="19">
        <f>E125*POWER(E125/E121, 1/4)^5</f>
        <v>2115.2077283275148</v>
      </c>
      <c r="F126" s="19">
        <f>F125*POWER(F125/F121, 1/4)^5</f>
        <v>8300.8209998504608</v>
      </c>
      <c r="G126" s="19">
        <f>G125*POWER(G125/G121, 1/4)^5</f>
        <v>11449.567380170911</v>
      </c>
      <c r="H126" s="19">
        <f>H125*POWER(H125/H121, 1/4)^5</f>
        <v>23214.889535698207</v>
      </c>
      <c r="I126" s="4"/>
      <c r="J126" s="4"/>
      <c r="K126" s="4"/>
      <c r="L126" s="19" t="s">
        <v>1131</v>
      </c>
      <c r="M126" s="19">
        <f>M125*POWER(M125/M121, 1/4)^5</f>
        <v>11264.620270817053</v>
      </c>
      <c r="N126" s="19"/>
      <c r="O126" s="19">
        <f>O125*POWER(O125/O121, 1/4)^5</f>
        <v>1387.8788999005867</v>
      </c>
      <c r="P126" s="19">
        <f>P125*POWER(P125/P121, 1/4)^5</f>
        <v>2016.666942514945</v>
      </c>
      <c r="Q126" s="19">
        <f>Q125*POWER(Q125/Q121, 1/4)^5</f>
        <v>7914.1122084347435</v>
      </c>
      <c r="R126" s="19">
        <f>R125*POWER(R125/R121, 1/4)^5</f>
        <v>10916.168531563213</v>
      </c>
      <c r="S126" s="19">
        <f>S125*POWER(S125/S121, 1/4)^5</f>
        <v>22133.381829971138</v>
      </c>
      <c r="T126" s="19"/>
      <c r="U126" s="13"/>
    </row>
    <row r="127" spans="1:22" ht="15.75">
      <c r="A127" s="35" t="s">
        <v>1142</v>
      </c>
      <c r="B127" s="35"/>
      <c r="C127" s="35"/>
      <c r="D127" s="35"/>
      <c r="E127" s="35"/>
      <c r="F127" s="35"/>
      <c r="G127" s="35"/>
      <c r="H127" s="35"/>
      <c r="I127" s="35"/>
      <c r="J127" s="4"/>
      <c r="K127" s="4"/>
      <c r="L127" s="35" t="s">
        <v>1142</v>
      </c>
      <c r="M127" s="35"/>
      <c r="N127" s="35"/>
      <c r="O127" s="35"/>
      <c r="P127" s="35"/>
      <c r="Q127" s="35"/>
      <c r="R127" s="35"/>
      <c r="S127" s="35"/>
      <c r="T127" s="35"/>
      <c r="U127" s="11"/>
    </row>
    <row r="128" spans="1:22">
      <c r="A128" s="4" t="s">
        <v>692</v>
      </c>
      <c r="B128" s="4">
        <v>12633.152</v>
      </c>
      <c r="C128" s="4"/>
      <c r="D128" s="4">
        <v>953.74699999999996</v>
      </c>
      <c r="E128" s="4">
        <v>1045.384</v>
      </c>
      <c r="F128" s="4">
        <v>3816.183</v>
      </c>
      <c r="G128" s="4">
        <v>5815.3140000000003</v>
      </c>
      <c r="H128" s="4">
        <v>18448.466</v>
      </c>
      <c r="I128" s="4"/>
      <c r="J128" s="4"/>
      <c r="K128" s="4"/>
      <c r="L128" s="4"/>
      <c r="M128" s="4"/>
      <c r="N128" s="4"/>
      <c r="O128" s="4"/>
      <c r="P128" s="4"/>
      <c r="Q128" s="4"/>
      <c r="R128" s="4"/>
      <c r="S128" s="4"/>
      <c r="T128" s="4"/>
      <c r="U128" s="11"/>
    </row>
    <row r="129" spans="1:22">
      <c r="A129" s="4" t="s">
        <v>693</v>
      </c>
      <c r="B129" s="4">
        <v>14971.529</v>
      </c>
      <c r="C129" s="4"/>
      <c r="D129" s="4">
        <v>1816.425</v>
      </c>
      <c r="E129" s="4">
        <v>1309.4590000000001</v>
      </c>
      <c r="F129" s="4">
        <v>4094.9720000000002</v>
      </c>
      <c r="G129" s="4">
        <v>7220.8559999999998</v>
      </c>
      <c r="H129" s="4">
        <v>22192.384999999998</v>
      </c>
      <c r="I129" s="4"/>
      <c r="J129" s="4"/>
      <c r="K129" s="4"/>
      <c r="L129" s="4"/>
      <c r="M129" s="4"/>
      <c r="N129" s="4"/>
      <c r="O129" s="4"/>
      <c r="P129" s="4"/>
      <c r="Q129" s="4"/>
      <c r="R129" s="4"/>
      <c r="S129" s="4"/>
      <c r="T129" s="4"/>
      <c r="U129" s="11"/>
    </row>
    <row r="130" spans="1:22">
      <c r="A130" s="4" t="s">
        <v>694</v>
      </c>
      <c r="B130" s="4">
        <v>15842.477999999999</v>
      </c>
      <c r="C130" s="4"/>
      <c r="D130" s="4">
        <v>1255.076</v>
      </c>
      <c r="E130" s="4">
        <v>1706.39</v>
      </c>
      <c r="F130" s="4">
        <v>5921.5630000000001</v>
      </c>
      <c r="G130" s="4">
        <v>8883.0290000000005</v>
      </c>
      <c r="H130" s="4">
        <v>24725.507000000001</v>
      </c>
      <c r="I130" s="4"/>
      <c r="J130" s="4"/>
      <c r="K130" s="4"/>
      <c r="L130" s="4" t="s">
        <v>694</v>
      </c>
      <c r="M130" s="4">
        <f>B130*$U130</f>
        <v>17840.628378378377</v>
      </c>
      <c r="N130" s="4"/>
      <c r="O130" s="4">
        <f t="shared" ref="O130:S134" si="6">D130*$U130</f>
        <v>1413.3738738738739</v>
      </c>
      <c r="P130" s="4">
        <f t="shared" si="6"/>
        <v>1921.6103603603606</v>
      </c>
      <c r="Q130" s="4">
        <f t="shared" si="6"/>
        <v>6668.426801801802</v>
      </c>
      <c r="R130" s="4">
        <f t="shared" si="6"/>
        <v>10003.411036036037</v>
      </c>
      <c r="S130" s="4">
        <f t="shared" si="6"/>
        <v>27844.039414414416</v>
      </c>
      <c r="T130" s="4"/>
      <c r="U130" s="11">
        <f>100/'a30-2'!H24</f>
        <v>1.1261261261261262</v>
      </c>
    </row>
    <row r="131" spans="1:22">
      <c r="A131" s="4" t="s">
        <v>695</v>
      </c>
      <c r="B131" s="4">
        <v>16390.755000000001</v>
      </c>
      <c r="C131" s="4"/>
      <c r="D131" s="4">
        <v>1166.0719999999999</v>
      </c>
      <c r="E131" s="4">
        <v>1807.866</v>
      </c>
      <c r="F131" s="4">
        <v>6405.7929999999997</v>
      </c>
      <c r="G131" s="4">
        <v>9379.7309999999998</v>
      </c>
      <c r="H131" s="4">
        <v>25770.486000000001</v>
      </c>
      <c r="I131" s="4"/>
      <c r="J131" s="4"/>
      <c r="K131" s="4"/>
      <c r="L131" s="4" t="s">
        <v>695</v>
      </c>
      <c r="M131" s="4">
        <f>B131*$U131</f>
        <v>18071.394707828003</v>
      </c>
      <c r="N131" s="4"/>
      <c r="O131" s="4">
        <f t="shared" si="6"/>
        <v>1285.636163175303</v>
      </c>
      <c r="P131" s="4">
        <f t="shared" si="6"/>
        <v>1993.2370452039688</v>
      </c>
      <c r="Q131" s="4">
        <f t="shared" si="6"/>
        <v>7062.6163175303182</v>
      </c>
      <c r="R131" s="4">
        <f t="shared" si="6"/>
        <v>10341.48952590959</v>
      </c>
      <c r="S131" s="4">
        <f t="shared" si="6"/>
        <v>28412.884233737594</v>
      </c>
      <c r="T131" s="4"/>
      <c r="U131" s="11">
        <f>100/'a30-2'!H25</f>
        <v>1.1025358324145533</v>
      </c>
    </row>
    <row r="132" spans="1:22">
      <c r="A132" s="4" t="s">
        <v>696</v>
      </c>
      <c r="B132" s="4">
        <v>17122.615000000002</v>
      </c>
      <c r="C132" s="4"/>
      <c r="D132" s="4">
        <v>1088.885</v>
      </c>
      <c r="E132" s="4">
        <v>1726.904</v>
      </c>
      <c r="F132" s="4">
        <v>6964.78</v>
      </c>
      <c r="G132" s="4">
        <v>9780.5689999999995</v>
      </c>
      <c r="H132" s="4">
        <v>26903.184000000001</v>
      </c>
      <c r="I132" s="4"/>
      <c r="J132" s="4"/>
      <c r="K132" s="4"/>
      <c r="L132" s="4" t="s">
        <v>696</v>
      </c>
      <c r="M132" s="4">
        <f>B132*$U132</f>
        <v>18551.045503791986</v>
      </c>
      <c r="N132" s="4"/>
      <c r="O132" s="4">
        <f t="shared" si="6"/>
        <v>1179.7237269772481</v>
      </c>
      <c r="P132" s="4">
        <f t="shared" si="6"/>
        <v>1870.9685807150595</v>
      </c>
      <c r="Q132" s="4">
        <f t="shared" si="6"/>
        <v>7545.8071505958824</v>
      </c>
      <c r="R132" s="4">
        <f t="shared" si="6"/>
        <v>10596.49945828819</v>
      </c>
      <c r="S132" s="4">
        <f t="shared" si="6"/>
        <v>29147.544962080174</v>
      </c>
      <c r="T132" s="4"/>
      <c r="U132" s="11">
        <f>100/'a30-2'!H26</f>
        <v>1.0834236186348862</v>
      </c>
    </row>
    <row r="133" spans="1:22">
      <c r="A133" s="4" t="s">
        <v>697</v>
      </c>
      <c r="B133" s="4">
        <v>17987.567387359002</v>
      </c>
      <c r="C133" s="4" t="s">
        <v>698</v>
      </c>
      <c r="D133" s="4">
        <v>1153.5139999999999</v>
      </c>
      <c r="E133" s="4">
        <v>1773.7670000000001</v>
      </c>
      <c r="F133" s="4">
        <v>7878.8779999999997</v>
      </c>
      <c r="G133" s="4">
        <v>10806.159</v>
      </c>
      <c r="H133" s="4">
        <v>28793.726387359002</v>
      </c>
      <c r="I133" s="4" t="s">
        <v>698</v>
      </c>
      <c r="J133" s="4"/>
      <c r="K133" s="4"/>
      <c r="L133" s="4" t="s">
        <v>697</v>
      </c>
      <c r="M133" s="4">
        <f>B133*$U133</f>
        <v>19135.70998655213</v>
      </c>
      <c r="N133" s="4"/>
      <c r="O133" s="4">
        <f t="shared" si="6"/>
        <v>1227.1425531914892</v>
      </c>
      <c r="P133" s="4">
        <f t="shared" si="6"/>
        <v>1886.986170212766</v>
      </c>
      <c r="Q133" s="4">
        <f t="shared" si="6"/>
        <v>8381.7851063829785</v>
      </c>
      <c r="R133" s="4">
        <f t="shared" si="6"/>
        <v>11495.913829787234</v>
      </c>
      <c r="S133" s="4">
        <f t="shared" si="6"/>
        <v>30631.623816339365</v>
      </c>
      <c r="T133" s="4" t="s">
        <v>698</v>
      </c>
      <c r="U133" s="11">
        <f>100/'a30-2'!H27</f>
        <v>1.0638297872340425</v>
      </c>
    </row>
    <row r="134" spans="1:22">
      <c r="A134" s="4" t="s">
        <v>699</v>
      </c>
      <c r="B134" s="4">
        <v>19540.791984052001</v>
      </c>
      <c r="C134" s="4" t="s">
        <v>698</v>
      </c>
      <c r="D134" s="4">
        <v>1184.58</v>
      </c>
      <c r="E134" s="4">
        <v>1885.604</v>
      </c>
      <c r="F134" s="4">
        <v>8519.1980000000003</v>
      </c>
      <c r="G134" s="4">
        <v>11589.382</v>
      </c>
      <c r="H134" s="4">
        <v>31130.173984052002</v>
      </c>
      <c r="I134" s="4" t="s">
        <v>698</v>
      </c>
      <c r="J134" s="4"/>
      <c r="K134" s="4"/>
      <c r="L134" s="4" t="s">
        <v>699</v>
      </c>
      <c r="M134" s="4">
        <f>B134*$U134</f>
        <v>20569.254720054738</v>
      </c>
      <c r="N134" s="4"/>
      <c r="O134" s="4">
        <f t="shared" si="6"/>
        <v>1246.9263157894736</v>
      </c>
      <c r="P134" s="4">
        <f t="shared" si="6"/>
        <v>1984.8463157894737</v>
      </c>
      <c r="Q134" s="4">
        <f t="shared" si="6"/>
        <v>8967.5768421052635</v>
      </c>
      <c r="R134" s="4">
        <f t="shared" si="6"/>
        <v>12199.349473684209</v>
      </c>
      <c r="S134" s="4">
        <f t="shared" si="6"/>
        <v>32768.604193738945</v>
      </c>
      <c r="T134" s="4" t="s">
        <v>698</v>
      </c>
      <c r="U134" s="11">
        <f>100/'a30-2'!H28</f>
        <v>1.0526315789473684</v>
      </c>
    </row>
    <row r="135" spans="1:22">
      <c r="A135" s="19" t="s">
        <v>1131</v>
      </c>
      <c r="B135" s="19">
        <f>B134*POWER(B134/B130, 1/4)^5</f>
        <v>25400.424381319608</v>
      </c>
      <c r="C135" s="19"/>
      <c r="D135" s="19">
        <f>D134*POWER(D134/D130, 1/4)^5</f>
        <v>1102.0019414281669</v>
      </c>
      <c r="E135" s="19">
        <f>E134*POWER(E134/E130, 1/4)^5</f>
        <v>2136.317177935583</v>
      </c>
      <c r="F135" s="19">
        <f>F134*POWER(F134/F130, 1/4)^5</f>
        <v>13423.063957323866</v>
      </c>
      <c r="G135" s="19">
        <f>G134*POWER(G134/G130, 1/4)^5</f>
        <v>16159.736522681838</v>
      </c>
      <c r="H135" s="19">
        <f>H134*POWER(H134/H130, 1/4)^5</f>
        <v>41517.096719735491</v>
      </c>
      <c r="I135" s="19"/>
      <c r="J135" s="4"/>
      <c r="K135" s="4"/>
      <c r="L135" s="19" t="s">
        <v>1131</v>
      </c>
      <c r="M135" s="19">
        <f>M134*POWER(M134/M130, 1/4)^5</f>
        <v>24574.181866704315</v>
      </c>
      <c r="N135" s="19"/>
      <c r="O135" s="19">
        <f>O134*POWER(O134/O130, 1/4)^5</f>
        <v>1066.15526258818</v>
      </c>
      <c r="P135" s="19">
        <f>P134*POWER(P134/P130, 1/4)^5</f>
        <v>2066.8255800545844</v>
      </c>
      <c r="Q135" s="19">
        <f>Q134*POWER(Q134/Q130, 1/4)^5</f>
        <v>12986.429279436441</v>
      </c>
      <c r="R135" s="19">
        <f>R134*POWER(R134/R130, 1/4)^5</f>
        <v>15634.081473003198</v>
      </c>
      <c r="S135" s="19">
        <f>S134*POWER(S134/S130, 1/4)^5</f>
        <v>40166.5999769146</v>
      </c>
      <c r="T135" s="19"/>
      <c r="U135" s="13"/>
      <c r="V135" s="2"/>
    </row>
    <row r="136" spans="1:22">
      <c r="A136" s="35" t="s">
        <v>297</v>
      </c>
      <c r="B136" s="35"/>
      <c r="C136" s="35"/>
      <c r="D136" s="35"/>
      <c r="E136" s="35"/>
      <c r="F136" s="35"/>
      <c r="G136" s="35"/>
      <c r="H136" s="35"/>
      <c r="I136" s="35"/>
      <c r="J136" s="4"/>
      <c r="K136" s="4"/>
      <c r="L136" s="35" t="s">
        <v>297</v>
      </c>
      <c r="M136" s="35"/>
      <c r="N136" s="35"/>
      <c r="O136" s="35"/>
      <c r="P136" s="35"/>
      <c r="Q136" s="35"/>
      <c r="R136" s="35"/>
      <c r="S136" s="35"/>
      <c r="T136" s="35"/>
      <c r="U136" s="11"/>
    </row>
    <row r="137" spans="1:22">
      <c r="A137" s="4" t="s">
        <v>692</v>
      </c>
      <c r="B137" s="4">
        <v>1331.444</v>
      </c>
      <c r="C137" s="4"/>
      <c r="D137" s="4">
        <v>154.49600000000001</v>
      </c>
      <c r="E137" s="4">
        <v>60.116999999999997</v>
      </c>
      <c r="F137" s="4">
        <v>411.07400000000001</v>
      </c>
      <c r="G137" s="4">
        <v>625.68700000000001</v>
      </c>
      <c r="H137" s="4">
        <v>1957.1310000000001</v>
      </c>
      <c r="I137" s="4"/>
      <c r="J137" s="4"/>
      <c r="K137" s="4"/>
      <c r="L137" s="4"/>
      <c r="M137" s="4"/>
      <c r="N137" s="4"/>
      <c r="O137" s="4"/>
      <c r="P137" s="4"/>
      <c r="Q137" s="4"/>
      <c r="R137" s="4"/>
      <c r="S137" s="4"/>
      <c r="T137" s="4"/>
      <c r="U137" s="11"/>
    </row>
    <row r="138" spans="1:22">
      <c r="A138" s="4" t="s">
        <v>693</v>
      </c>
      <c r="B138" s="4">
        <v>1552.395</v>
      </c>
      <c r="C138" s="4"/>
      <c r="D138" s="4">
        <v>169.34100000000001</v>
      </c>
      <c r="E138" s="4">
        <v>66.432000000000002</v>
      </c>
      <c r="F138" s="4">
        <v>459.65</v>
      </c>
      <c r="G138" s="4">
        <v>695.423</v>
      </c>
      <c r="H138" s="4">
        <v>2247.8180000000002</v>
      </c>
      <c r="I138" s="4"/>
      <c r="J138" s="4"/>
      <c r="K138" s="4"/>
      <c r="L138" s="4"/>
      <c r="M138" s="4"/>
      <c r="N138" s="4"/>
      <c r="O138" s="4"/>
      <c r="P138" s="4"/>
      <c r="Q138" s="4"/>
      <c r="R138" s="4"/>
      <c r="S138" s="4"/>
      <c r="T138" s="4"/>
      <c r="U138" s="11"/>
    </row>
    <row r="139" spans="1:22">
      <c r="A139" s="4" t="s">
        <v>694</v>
      </c>
      <c r="B139" s="4">
        <v>1821.56</v>
      </c>
      <c r="C139" s="4"/>
      <c r="D139" s="4">
        <v>231.78700000000001</v>
      </c>
      <c r="E139" s="4">
        <v>115.63500000000001</v>
      </c>
      <c r="F139" s="4">
        <v>590.226</v>
      </c>
      <c r="G139" s="4">
        <v>937.64800000000002</v>
      </c>
      <c r="H139" s="4">
        <v>2759.2080000000001</v>
      </c>
      <c r="I139" s="4"/>
      <c r="J139" s="4"/>
      <c r="K139" s="4"/>
      <c r="L139" s="4" t="s">
        <v>694</v>
      </c>
      <c r="M139" s="4">
        <f>B139*$U139</f>
        <v>2176.2962962962961</v>
      </c>
      <c r="N139" s="4"/>
      <c r="O139" s="4">
        <f t="shared" ref="O139:S143" si="7">D139*$U139</f>
        <v>276.92592592592592</v>
      </c>
      <c r="P139" s="4">
        <f t="shared" si="7"/>
        <v>138.15412186379928</v>
      </c>
      <c r="Q139" s="4">
        <f t="shared" si="7"/>
        <v>705.16845878136189</v>
      </c>
      <c r="R139" s="4">
        <f t="shared" si="7"/>
        <v>1120.2485065710871</v>
      </c>
      <c r="S139" s="4">
        <f t="shared" si="7"/>
        <v>3296.5448028673832</v>
      </c>
      <c r="T139" s="4"/>
      <c r="U139" s="11">
        <f>100/'a30-2'!I24</f>
        <v>1.1947431302270011</v>
      </c>
    </row>
    <row r="140" spans="1:22">
      <c r="A140" s="4" t="s">
        <v>695</v>
      </c>
      <c r="B140" s="4">
        <v>1853.923</v>
      </c>
      <c r="C140" s="4"/>
      <c r="D140" s="4">
        <v>245.83799999999999</v>
      </c>
      <c r="E140" s="4">
        <v>117.321</v>
      </c>
      <c r="F140" s="4">
        <v>627.65499999999997</v>
      </c>
      <c r="G140" s="4">
        <v>990.81399999999996</v>
      </c>
      <c r="H140" s="4">
        <v>2844.7370000000001</v>
      </c>
      <c r="I140" s="4"/>
      <c r="J140" s="4"/>
      <c r="K140" s="4"/>
      <c r="L140" s="4" t="s">
        <v>695</v>
      </c>
      <c r="M140" s="4">
        <f>B140*$U140</f>
        <v>2163.2707117852974</v>
      </c>
      <c r="N140" s="4"/>
      <c r="O140" s="4">
        <f t="shared" si="7"/>
        <v>286.85880980163358</v>
      </c>
      <c r="P140" s="4">
        <f t="shared" si="7"/>
        <v>136.89731621936988</v>
      </c>
      <c r="Q140" s="4">
        <f t="shared" si="7"/>
        <v>732.38623103850637</v>
      </c>
      <c r="R140" s="4">
        <f t="shared" si="7"/>
        <v>1156.14235705951</v>
      </c>
      <c r="S140" s="4">
        <f t="shared" si="7"/>
        <v>3319.4130688448076</v>
      </c>
      <c r="T140" s="4"/>
      <c r="U140" s="11">
        <f>100/'a30-2'!I25</f>
        <v>1.1668611435239207</v>
      </c>
    </row>
    <row r="141" spans="1:22">
      <c r="A141" s="4" t="s">
        <v>696</v>
      </c>
      <c r="B141" s="4">
        <v>1976.9179999999999</v>
      </c>
      <c r="C141" s="4"/>
      <c r="D141" s="4">
        <v>238.55500000000001</v>
      </c>
      <c r="E141" s="4">
        <v>128.446</v>
      </c>
      <c r="F141" s="4">
        <v>679.45699999999999</v>
      </c>
      <c r="G141" s="4">
        <v>1046.4580000000001</v>
      </c>
      <c r="H141" s="4">
        <v>3023.3760000000002</v>
      </c>
      <c r="I141" s="4"/>
      <c r="J141" s="4"/>
      <c r="K141" s="4"/>
      <c r="L141" s="4" t="s">
        <v>696</v>
      </c>
      <c r="M141" s="4">
        <f>B141*$U141</f>
        <v>2280.1822376009227</v>
      </c>
      <c r="N141" s="4"/>
      <c r="O141" s="4">
        <f t="shared" si="7"/>
        <v>275.14994232987317</v>
      </c>
      <c r="P141" s="4">
        <f t="shared" si="7"/>
        <v>148.14994232987314</v>
      </c>
      <c r="Q141" s="4">
        <f t="shared" si="7"/>
        <v>783.68742791234149</v>
      </c>
      <c r="R141" s="4">
        <f t="shared" si="7"/>
        <v>1206.9873125720878</v>
      </c>
      <c r="S141" s="4">
        <f t="shared" si="7"/>
        <v>3487.169550173011</v>
      </c>
      <c r="T141" s="4"/>
      <c r="U141" s="11">
        <f>100/'a30-2'!I26</f>
        <v>1.1534025374855825</v>
      </c>
    </row>
    <row r="142" spans="1:22">
      <c r="A142" s="4" t="s">
        <v>697</v>
      </c>
      <c r="B142" s="4">
        <v>2081.1768691008829</v>
      </c>
      <c r="C142" s="4" t="s">
        <v>698</v>
      </c>
      <c r="D142" s="4">
        <v>260.45299999999997</v>
      </c>
      <c r="E142" s="4">
        <v>144.899</v>
      </c>
      <c r="F142" s="4">
        <v>714.11900000000003</v>
      </c>
      <c r="G142" s="4">
        <v>1119.471</v>
      </c>
      <c r="H142" s="4">
        <v>3200.6478691008829</v>
      </c>
      <c r="I142" s="4" t="s">
        <v>698</v>
      </c>
      <c r="J142" s="4"/>
      <c r="K142" s="4"/>
      <c r="L142" s="4" t="s">
        <v>697</v>
      </c>
      <c r="M142" s="4">
        <f>B142*$U142</f>
        <v>2309.8522409554753</v>
      </c>
      <c r="N142" s="4"/>
      <c r="O142" s="4">
        <f t="shared" si="7"/>
        <v>289.07103218645949</v>
      </c>
      <c r="P142" s="4">
        <f t="shared" si="7"/>
        <v>160.82019977802443</v>
      </c>
      <c r="Q142" s="4">
        <f t="shared" si="7"/>
        <v>792.58490566037756</v>
      </c>
      <c r="R142" s="4">
        <f t="shared" si="7"/>
        <v>1242.4761376248614</v>
      </c>
      <c r="S142" s="4">
        <f t="shared" si="7"/>
        <v>3552.3283785803364</v>
      </c>
      <c r="T142" s="4" t="s">
        <v>698</v>
      </c>
      <c r="U142" s="11">
        <f>100/'a30-2'!I27</f>
        <v>1.1098779134295229</v>
      </c>
    </row>
    <row r="143" spans="1:22">
      <c r="A143" s="4" t="s">
        <v>699</v>
      </c>
      <c r="B143" s="4">
        <v>2148.6610703677466</v>
      </c>
      <c r="C143" s="4" t="s">
        <v>698</v>
      </c>
      <c r="D143" s="4">
        <v>248.29300000000001</v>
      </c>
      <c r="E143" s="4">
        <v>121.836</v>
      </c>
      <c r="F143" s="4">
        <v>759.69200000000001</v>
      </c>
      <c r="G143" s="4">
        <v>1129.8209999999999</v>
      </c>
      <c r="H143" s="4">
        <v>3278.4820703677465</v>
      </c>
      <c r="I143" s="4" t="s">
        <v>698</v>
      </c>
      <c r="J143" s="4"/>
      <c r="K143" s="4"/>
      <c r="L143" s="4" t="s">
        <v>699</v>
      </c>
      <c r="M143" s="4">
        <f>B143*$U143</f>
        <v>2332.9653315610713</v>
      </c>
      <c r="N143" s="4"/>
      <c r="O143" s="4">
        <f t="shared" si="7"/>
        <v>269.59066232356139</v>
      </c>
      <c r="P143" s="4">
        <f t="shared" si="7"/>
        <v>132.28664495114006</v>
      </c>
      <c r="Q143" s="4">
        <f t="shared" si="7"/>
        <v>824.85559174809998</v>
      </c>
      <c r="R143" s="4">
        <f t="shared" si="7"/>
        <v>1226.7328990228013</v>
      </c>
      <c r="S143" s="4">
        <f t="shared" si="7"/>
        <v>3559.6982305838724</v>
      </c>
      <c r="T143" s="4" t="s">
        <v>698</v>
      </c>
      <c r="U143" s="11">
        <f>100/'a30-2'!I28</f>
        <v>1.0857763300760044</v>
      </c>
    </row>
    <row r="144" spans="1:22">
      <c r="A144" s="19" t="s">
        <v>1131</v>
      </c>
      <c r="B144" s="19">
        <f>B143*POWER(B143/B139, 1/4)^5</f>
        <v>2641.3348302268332</v>
      </c>
      <c r="C144" s="19"/>
      <c r="D144" s="19">
        <f>D143*POWER(D143/D139, 1/4)^5</f>
        <v>270.58812147930325</v>
      </c>
      <c r="E144" s="19">
        <f>E143*POWER(E143/E139, 1/4)^5</f>
        <v>130.05694298548201</v>
      </c>
      <c r="F144" s="19">
        <f>F143*POWER(F143/F139, 1/4)^5</f>
        <v>1041.5055139802903</v>
      </c>
      <c r="G144" s="19">
        <f>G143*POWER(G143/G139, 1/4)^5</f>
        <v>1426.3362064915607</v>
      </c>
      <c r="H144" s="19">
        <f>H143*POWER(H143/H139, 1/4)^5</f>
        <v>4067.0852745483744</v>
      </c>
      <c r="I144" s="19"/>
      <c r="J144" s="4"/>
      <c r="K144" s="4"/>
      <c r="L144" s="19" t="s">
        <v>1131</v>
      </c>
      <c r="M144" s="19">
        <f>M143*POWER(M143/M139, 1/4)^5</f>
        <v>2544.7557996347596</v>
      </c>
      <c r="N144" s="19"/>
      <c r="O144" s="19">
        <f>O143*POWER(O143/O139, 1/4)^5</f>
        <v>260.6942079310702</v>
      </c>
      <c r="P144" s="19">
        <f>P143*POWER(P143/P139, 1/4)^5</f>
        <v>125.30147869085194</v>
      </c>
      <c r="Q144" s="19">
        <f>Q143*POWER(Q143/Q139, 1/4)^5</f>
        <v>1003.4234080142412</v>
      </c>
      <c r="R144" s="19">
        <f>R143*POWER(R143/R139, 1/4)^5</f>
        <v>1374.1829669458191</v>
      </c>
      <c r="S144" s="19">
        <f>S143*POWER(S143/S139, 1/4)^5</f>
        <v>3918.3744224988241</v>
      </c>
      <c r="T144" s="19"/>
      <c r="U144" s="13"/>
      <c r="V144" s="2"/>
    </row>
    <row r="145" spans="1:21">
      <c r="A145" s="35" t="s">
        <v>298</v>
      </c>
      <c r="B145" s="35"/>
      <c r="C145" s="35"/>
      <c r="D145" s="35"/>
      <c r="E145" s="35"/>
      <c r="F145" s="35"/>
      <c r="G145" s="35"/>
      <c r="H145" s="35"/>
      <c r="I145" s="35"/>
      <c r="J145" s="4"/>
      <c r="K145" s="4"/>
      <c r="L145" s="35" t="s">
        <v>298</v>
      </c>
      <c r="M145" s="35"/>
      <c r="N145" s="35"/>
      <c r="O145" s="35"/>
      <c r="P145" s="35"/>
      <c r="Q145" s="35"/>
      <c r="R145" s="35"/>
      <c r="S145" s="35"/>
      <c r="T145" s="35"/>
      <c r="U145" s="11"/>
    </row>
    <row r="146" spans="1:21">
      <c r="A146" s="4" t="s">
        <v>692</v>
      </c>
      <c r="B146" s="4">
        <v>1088.136</v>
      </c>
      <c r="C146" s="4"/>
      <c r="D146" s="4">
        <v>181.97900000000001</v>
      </c>
      <c r="E146" s="4">
        <v>49.536999999999999</v>
      </c>
      <c r="F146" s="4">
        <v>434.315</v>
      </c>
      <c r="G146" s="4">
        <v>665.83100000000002</v>
      </c>
      <c r="H146" s="4">
        <v>1753.9670000000001</v>
      </c>
      <c r="I146" s="4"/>
      <c r="J146" s="4"/>
      <c r="K146" s="4"/>
      <c r="L146" s="4"/>
      <c r="M146" s="4"/>
      <c r="N146" s="4"/>
      <c r="O146" s="4"/>
      <c r="P146" s="4"/>
      <c r="Q146" s="4"/>
      <c r="R146" s="4"/>
      <c r="S146" s="4"/>
      <c r="T146" s="4"/>
      <c r="U146" s="11"/>
    </row>
    <row r="147" spans="1:21">
      <c r="A147" s="4" t="s">
        <v>693</v>
      </c>
      <c r="B147" s="4">
        <v>1271.038</v>
      </c>
      <c r="C147" s="4"/>
      <c r="D147" s="4">
        <v>224.81399999999999</v>
      </c>
      <c r="E147" s="4">
        <v>54.466999999999999</v>
      </c>
      <c r="F147" s="4">
        <v>494.83300000000003</v>
      </c>
      <c r="G147" s="4">
        <v>774.11400000000003</v>
      </c>
      <c r="H147" s="4">
        <v>2045.152</v>
      </c>
      <c r="I147" s="4"/>
      <c r="J147" s="4"/>
      <c r="K147" s="4"/>
      <c r="L147" s="4"/>
      <c r="M147" s="4"/>
      <c r="N147" s="4"/>
      <c r="O147" s="4"/>
      <c r="P147" s="4"/>
      <c r="Q147" s="4"/>
      <c r="R147" s="4"/>
      <c r="S147" s="4"/>
      <c r="T147" s="4"/>
      <c r="U147" s="11"/>
    </row>
    <row r="148" spans="1:21">
      <c r="A148" s="4" t="s">
        <v>694</v>
      </c>
      <c r="B148" s="4">
        <v>1453.2080000000001</v>
      </c>
      <c r="C148" s="4"/>
      <c r="D148" s="4">
        <v>319.99200000000002</v>
      </c>
      <c r="E148" s="4">
        <v>70.126000000000005</v>
      </c>
      <c r="F148" s="4">
        <v>657.38599999999997</v>
      </c>
      <c r="G148" s="4">
        <v>1047.5039999999999</v>
      </c>
      <c r="H148" s="4">
        <v>2500.712</v>
      </c>
      <c r="I148" s="4"/>
      <c r="J148" s="4"/>
      <c r="K148" s="4"/>
      <c r="L148" s="4" t="s">
        <v>694</v>
      </c>
      <c r="M148" s="4">
        <f>B148*$U148</f>
        <v>1974.467391304348</v>
      </c>
      <c r="N148" s="4"/>
      <c r="O148" s="4">
        <f t="shared" ref="O148:S152" si="8">D148*$U148</f>
        <v>434.77173913043481</v>
      </c>
      <c r="P148" s="4">
        <f t="shared" si="8"/>
        <v>95.279891304347842</v>
      </c>
      <c r="Q148" s="4">
        <f t="shared" si="8"/>
        <v>893.1875</v>
      </c>
      <c r="R148" s="4">
        <f t="shared" si="8"/>
        <v>1423.2391304347825</v>
      </c>
      <c r="S148" s="4">
        <f t="shared" si="8"/>
        <v>3397.7065217391305</v>
      </c>
      <c r="T148" s="4"/>
      <c r="U148" s="11">
        <f>100/'a30-2'!J24</f>
        <v>1.3586956521739131</v>
      </c>
    </row>
    <row r="149" spans="1:21">
      <c r="A149" s="4" t="s">
        <v>695</v>
      </c>
      <c r="B149" s="4">
        <v>1490.336</v>
      </c>
      <c r="C149" s="4"/>
      <c r="D149" s="4">
        <v>327.327</v>
      </c>
      <c r="E149" s="4">
        <v>74.102000000000004</v>
      </c>
      <c r="F149" s="4">
        <v>723.36199999999997</v>
      </c>
      <c r="G149" s="4">
        <v>1124.7909999999999</v>
      </c>
      <c r="H149" s="4">
        <v>2615.127</v>
      </c>
      <c r="I149" s="4"/>
      <c r="J149" s="4"/>
      <c r="K149" s="4"/>
      <c r="L149" s="4" t="s">
        <v>695</v>
      </c>
      <c r="M149" s="4">
        <f>B149*$U149</f>
        <v>1940.541666666667</v>
      </c>
      <c r="N149" s="4"/>
      <c r="O149" s="4">
        <f t="shared" si="8"/>
        <v>426.20703125000006</v>
      </c>
      <c r="P149" s="4">
        <f t="shared" si="8"/>
        <v>96.486979166666686</v>
      </c>
      <c r="Q149" s="4">
        <f t="shared" si="8"/>
        <v>941.87760416666674</v>
      </c>
      <c r="R149" s="4">
        <f t="shared" si="8"/>
        <v>1464.5716145833335</v>
      </c>
      <c r="S149" s="4">
        <f t="shared" si="8"/>
        <v>3405.1132812500005</v>
      </c>
      <c r="T149" s="4"/>
      <c r="U149" s="11">
        <f>100/'a30-2'!J25</f>
        <v>1.3020833333333335</v>
      </c>
    </row>
    <row r="150" spans="1:21">
      <c r="A150" s="4" t="s">
        <v>696</v>
      </c>
      <c r="B150" s="4">
        <v>1633.71</v>
      </c>
      <c r="C150" s="4"/>
      <c r="D150" s="4">
        <v>320.69799999999998</v>
      </c>
      <c r="E150" s="4">
        <v>77.694000000000003</v>
      </c>
      <c r="F150" s="4">
        <v>807.36400000000003</v>
      </c>
      <c r="G150" s="4">
        <v>1205.7560000000001</v>
      </c>
      <c r="H150" s="4">
        <v>2839.4659999999999</v>
      </c>
      <c r="I150" s="4"/>
      <c r="J150" s="4"/>
      <c r="K150" s="4"/>
      <c r="L150" s="4" t="s">
        <v>696</v>
      </c>
      <c r="M150" s="4">
        <f>B150*$U150</f>
        <v>2078.5114503816794</v>
      </c>
      <c r="N150" s="4"/>
      <c r="O150" s="4">
        <f t="shared" si="8"/>
        <v>408.01272264631041</v>
      </c>
      <c r="P150" s="4">
        <f t="shared" si="8"/>
        <v>98.84732824427482</v>
      </c>
      <c r="Q150" s="4">
        <f t="shared" si="8"/>
        <v>1027.1806615776081</v>
      </c>
      <c r="R150" s="4">
        <f t="shared" si="8"/>
        <v>1534.0407124681935</v>
      </c>
      <c r="S150" s="4">
        <f t="shared" si="8"/>
        <v>3612.5521628498727</v>
      </c>
      <c r="T150" s="4"/>
      <c r="U150" s="11">
        <f>100/'a30-2'!J26</f>
        <v>1.272264631043257</v>
      </c>
    </row>
    <row r="151" spans="1:21">
      <c r="A151" s="4" t="s">
        <v>697</v>
      </c>
      <c r="B151" s="4">
        <v>1715.3226596415395</v>
      </c>
      <c r="C151" s="4" t="s">
        <v>698</v>
      </c>
      <c r="D151" s="4">
        <v>338.03300000000002</v>
      </c>
      <c r="E151" s="4">
        <v>80.652000000000001</v>
      </c>
      <c r="F151" s="4">
        <v>868.53399999999999</v>
      </c>
      <c r="G151" s="4">
        <v>1287.2190000000001</v>
      </c>
      <c r="H151" s="4">
        <v>3002.5416596415398</v>
      </c>
      <c r="I151" s="4" t="s">
        <v>698</v>
      </c>
      <c r="J151" s="4"/>
      <c r="K151" s="4"/>
      <c r="L151" s="4" t="s">
        <v>697</v>
      </c>
      <c r="M151" s="4">
        <f>B151*$U151</f>
        <v>2066.6538067970359</v>
      </c>
      <c r="N151" s="4"/>
      <c r="O151" s="4">
        <f t="shared" si="8"/>
        <v>407.26867469879522</v>
      </c>
      <c r="P151" s="4">
        <f t="shared" si="8"/>
        <v>97.171084337349413</v>
      </c>
      <c r="Q151" s="4">
        <f t="shared" si="8"/>
        <v>1046.4265060240964</v>
      </c>
      <c r="R151" s="4">
        <f t="shared" si="8"/>
        <v>1550.8662650602412</v>
      </c>
      <c r="S151" s="4">
        <f t="shared" si="8"/>
        <v>3617.5200718572773</v>
      </c>
      <c r="T151" s="4" t="s">
        <v>698</v>
      </c>
      <c r="U151" s="11">
        <f>100/'a30-2'!J27</f>
        <v>1.2048192771084338</v>
      </c>
    </row>
    <row r="152" spans="1:21">
      <c r="A152" s="4" t="s">
        <v>699</v>
      </c>
      <c r="B152" s="4">
        <v>1785.8403452048146</v>
      </c>
      <c r="C152" s="4" t="s">
        <v>698</v>
      </c>
      <c r="D152" s="4">
        <v>336.54</v>
      </c>
      <c r="E152" s="4">
        <v>79.438999999999993</v>
      </c>
      <c r="F152" s="4">
        <v>822.91</v>
      </c>
      <c r="G152" s="4">
        <v>1238.8889999999999</v>
      </c>
      <c r="H152" s="4">
        <v>3024.7293452048143</v>
      </c>
      <c r="I152" s="4" t="s">
        <v>698</v>
      </c>
      <c r="J152" s="4"/>
      <c r="K152" s="4"/>
      <c r="L152" s="4" t="s">
        <v>699</v>
      </c>
      <c r="M152" s="4">
        <f>B152*$U152</f>
        <v>2040.960394519788</v>
      </c>
      <c r="N152" s="4"/>
      <c r="O152" s="4">
        <f t="shared" si="8"/>
        <v>384.61714285714288</v>
      </c>
      <c r="P152" s="4">
        <f t="shared" si="8"/>
        <v>90.787428571428563</v>
      </c>
      <c r="Q152" s="4">
        <f t="shared" si="8"/>
        <v>940.46857142857129</v>
      </c>
      <c r="R152" s="4">
        <f t="shared" si="8"/>
        <v>1415.8731428571427</v>
      </c>
      <c r="S152" s="4">
        <f t="shared" si="8"/>
        <v>3456.8335373769305</v>
      </c>
      <c r="T152" s="4" t="s">
        <v>698</v>
      </c>
      <c r="U152" s="11">
        <f>100/'a30-2'!J28</f>
        <v>1.1428571428571428</v>
      </c>
    </row>
    <row r="153" spans="1:21">
      <c r="A153" s="19" t="s">
        <v>1131</v>
      </c>
      <c r="B153" s="19">
        <f>B152*POWER(B152/B148, 1/4)^5</f>
        <v>2310.6607800969373</v>
      </c>
      <c r="C153" s="19"/>
      <c r="D153" s="19">
        <f>D152*POWER(D152/D148, 1/4)^5</f>
        <v>358.43354896822547</v>
      </c>
      <c r="E153" s="19">
        <f>E152*POWER(E152/E148, 1/4)^5</f>
        <v>92.838292648391331</v>
      </c>
      <c r="F153" s="19">
        <f>F152*POWER(F152/F148, 1/4)^5</f>
        <v>1089.600267393158</v>
      </c>
      <c r="G153" s="19">
        <f>G152*POWER(G152/G148, 1/4)^5</f>
        <v>1528.0173322839071</v>
      </c>
      <c r="H153" s="19">
        <f>H152*POWER(H152/H148, 1/4)^5</f>
        <v>3836.763870316553</v>
      </c>
      <c r="I153" s="19"/>
      <c r="J153" s="4"/>
      <c r="K153" s="4"/>
      <c r="L153" s="19" t="s">
        <v>1131</v>
      </c>
      <c r="M153" s="19">
        <f>M152*POWER(M152/M148, 1/4)^5</f>
        <v>2127.2343710659734</v>
      </c>
      <c r="N153" s="19"/>
      <c r="O153" s="19">
        <f>O152*POWER(O152/O148, 1/4)^5</f>
        <v>329.9801388745521</v>
      </c>
      <c r="P153" s="19">
        <f>P152*POWER(P152/P148, 1/4)^5</f>
        <v>85.468541628362445</v>
      </c>
      <c r="Q153" s="19">
        <f>Q152*POWER(Q152/Q148, 1/4)^5</f>
        <v>1003.1048951392</v>
      </c>
      <c r="R153" s="19">
        <f>R152*POWER(R152/R148, 1/4)^5</f>
        <v>1406.7192453418022</v>
      </c>
      <c r="S153" s="19">
        <f>S152*POWER(S152/S148, 1/4)^5</f>
        <v>3532.1913319786759</v>
      </c>
      <c r="T153" s="19"/>
      <c r="U153" s="13"/>
    </row>
    <row r="154" spans="1:21">
      <c r="A154" s="35" t="s">
        <v>299</v>
      </c>
      <c r="B154" s="35"/>
      <c r="C154" s="35"/>
      <c r="D154" s="35"/>
      <c r="E154" s="35"/>
      <c r="F154" s="35"/>
      <c r="G154" s="35"/>
      <c r="H154" s="35"/>
      <c r="I154" s="35"/>
      <c r="J154" s="4"/>
      <c r="K154" s="4"/>
      <c r="L154" s="35" t="s">
        <v>299</v>
      </c>
      <c r="M154" s="35"/>
      <c r="N154" s="35"/>
      <c r="O154" s="35"/>
      <c r="P154" s="35"/>
      <c r="Q154" s="35"/>
      <c r="R154" s="35"/>
      <c r="S154" s="35"/>
      <c r="T154" s="35"/>
      <c r="U154" s="11"/>
    </row>
    <row r="155" spans="1:21">
      <c r="A155" s="4" t="s">
        <v>692</v>
      </c>
      <c r="B155" s="4">
        <v>2748.04</v>
      </c>
      <c r="C155" s="4"/>
      <c r="D155" s="4">
        <v>523.30399999999997</v>
      </c>
      <c r="E155" s="4">
        <v>318.185</v>
      </c>
      <c r="F155" s="4">
        <v>970.72900000000004</v>
      </c>
      <c r="G155" s="4">
        <v>1812.2180000000001</v>
      </c>
      <c r="H155" s="4">
        <v>4560.2579999999998</v>
      </c>
      <c r="I155" s="4"/>
      <c r="J155" s="4"/>
      <c r="K155" s="4"/>
      <c r="L155" s="4"/>
      <c r="M155" s="4"/>
      <c r="N155" s="4"/>
      <c r="O155" s="4"/>
      <c r="P155" s="4"/>
      <c r="Q155" s="4"/>
      <c r="R155" s="4"/>
      <c r="S155" s="4"/>
      <c r="T155" s="4"/>
      <c r="U155" s="11"/>
    </row>
    <row r="156" spans="1:21">
      <c r="A156" s="4" t="s">
        <v>693</v>
      </c>
      <c r="B156" s="4">
        <v>3197.26</v>
      </c>
      <c r="C156" s="4"/>
      <c r="D156" s="4">
        <v>650.375</v>
      </c>
      <c r="E156" s="4">
        <v>321.38400000000001</v>
      </c>
      <c r="F156" s="4">
        <v>1006.739</v>
      </c>
      <c r="G156" s="4">
        <v>1978.498</v>
      </c>
      <c r="H156" s="4">
        <v>5175.7579999999998</v>
      </c>
      <c r="I156" s="4"/>
      <c r="J156" s="4"/>
      <c r="K156" s="4"/>
      <c r="L156" s="4"/>
      <c r="M156" s="4"/>
      <c r="N156" s="4"/>
      <c r="O156" s="4"/>
      <c r="P156" s="4"/>
      <c r="Q156" s="4"/>
      <c r="R156" s="4"/>
      <c r="S156" s="4"/>
      <c r="T156" s="4"/>
      <c r="U156" s="11"/>
    </row>
    <row r="157" spans="1:21">
      <c r="A157" s="4" t="s">
        <v>694</v>
      </c>
      <c r="B157" s="4">
        <v>4139.4440000000004</v>
      </c>
      <c r="C157" s="4"/>
      <c r="D157" s="4">
        <v>839.42899999999997</v>
      </c>
      <c r="E157" s="4">
        <v>664.93700000000001</v>
      </c>
      <c r="F157" s="4">
        <v>1650.0509999999999</v>
      </c>
      <c r="G157" s="4">
        <v>3154.4169999999999</v>
      </c>
      <c r="H157" s="4">
        <v>7293.8609999999999</v>
      </c>
      <c r="I157" s="4"/>
      <c r="J157" s="4"/>
      <c r="K157" s="4"/>
      <c r="L157" s="4" t="s">
        <v>694</v>
      </c>
      <c r="M157" s="4">
        <f>B157*$U157</f>
        <v>5563.7688172043017</v>
      </c>
      <c r="N157" s="4"/>
      <c r="O157" s="4">
        <f t="shared" ref="O157:S161" si="9">D157*$U157</f>
        <v>1128.2647849462364</v>
      </c>
      <c r="P157" s="4">
        <f t="shared" si="9"/>
        <v>893.73252688172045</v>
      </c>
      <c r="Q157" s="4">
        <f t="shared" si="9"/>
        <v>2217.8104838709673</v>
      </c>
      <c r="R157" s="4">
        <f t="shared" si="9"/>
        <v>4239.8077956989246</v>
      </c>
      <c r="S157" s="4">
        <f t="shared" si="9"/>
        <v>9803.5766129032254</v>
      </c>
      <c r="T157" s="4"/>
      <c r="U157" s="11">
        <f>100/'a30-2'!K24</f>
        <v>1.3440860215053763</v>
      </c>
    </row>
    <row r="158" spans="1:21">
      <c r="A158" s="4" t="s">
        <v>695</v>
      </c>
      <c r="B158" s="4">
        <v>4401.0259999999998</v>
      </c>
      <c r="C158" s="4"/>
      <c r="D158" s="4">
        <v>852.98599999999999</v>
      </c>
      <c r="E158" s="4">
        <v>671.47199999999998</v>
      </c>
      <c r="F158" s="4">
        <v>1755.8869999999999</v>
      </c>
      <c r="G158" s="4">
        <v>3280.3449999999998</v>
      </c>
      <c r="H158" s="4">
        <v>7681.3710000000001</v>
      </c>
      <c r="I158" s="4"/>
      <c r="J158" s="4"/>
      <c r="K158" s="4"/>
      <c r="L158" s="4" t="s">
        <v>695</v>
      </c>
      <c r="M158" s="4">
        <f>B158*$U158</f>
        <v>6062.0192837465565</v>
      </c>
      <c r="N158" s="4"/>
      <c r="O158" s="4">
        <f t="shared" si="9"/>
        <v>1174.9118457300276</v>
      </c>
      <c r="P158" s="4">
        <f t="shared" si="9"/>
        <v>924.89256198347118</v>
      </c>
      <c r="Q158" s="4">
        <f t="shared" si="9"/>
        <v>2418.5771349862262</v>
      </c>
      <c r="R158" s="4">
        <f t="shared" si="9"/>
        <v>4518.3815426997244</v>
      </c>
      <c r="S158" s="4">
        <f t="shared" si="9"/>
        <v>10580.400826446283</v>
      </c>
      <c r="T158" s="4"/>
      <c r="U158" s="11">
        <f>100/'a30-2'!K25</f>
        <v>1.3774104683195594</v>
      </c>
    </row>
    <row r="159" spans="1:21">
      <c r="A159" s="4" t="s">
        <v>696</v>
      </c>
      <c r="B159" s="4">
        <v>4724.3490000000002</v>
      </c>
      <c r="C159" s="4"/>
      <c r="D159" s="4">
        <v>800.09100000000001</v>
      </c>
      <c r="E159" s="4">
        <v>669.20899999999995</v>
      </c>
      <c r="F159" s="4">
        <v>1861.17</v>
      </c>
      <c r="G159" s="4">
        <v>3330.47</v>
      </c>
      <c r="H159" s="4">
        <v>8054.8190000000004</v>
      </c>
      <c r="I159" s="4"/>
      <c r="J159" s="4"/>
      <c r="K159" s="4"/>
      <c r="L159" s="4" t="s">
        <v>696</v>
      </c>
      <c r="M159" s="4">
        <f>B159*$U159</f>
        <v>5950.0617128463473</v>
      </c>
      <c r="N159" s="4"/>
      <c r="O159" s="4">
        <f t="shared" si="9"/>
        <v>1007.6712846347607</v>
      </c>
      <c r="P159" s="4">
        <f t="shared" si="9"/>
        <v>842.83249370277065</v>
      </c>
      <c r="Q159" s="4">
        <f t="shared" si="9"/>
        <v>2344.04282115869</v>
      </c>
      <c r="R159" s="4">
        <f t="shared" si="9"/>
        <v>4194.5465994962215</v>
      </c>
      <c r="S159" s="4">
        <f t="shared" si="9"/>
        <v>10144.608312342569</v>
      </c>
      <c r="T159" s="4"/>
      <c r="U159" s="11">
        <f>100/'a30-2'!K26</f>
        <v>1.2594458438287153</v>
      </c>
    </row>
    <row r="160" spans="1:21">
      <c r="A160" s="4" t="s">
        <v>697</v>
      </c>
      <c r="B160" s="4">
        <v>5144.41390168</v>
      </c>
      <c r="C160" s="4" t="s">
        <v>698</v>
      </c>
      <c r="D160" s="4">
        <v>820.97400000000005</v>
      </c>
      <c r="E160" s="4">
        <v>713.93200000000002</v>
      </c>
      <c r="F160" s="4">
        <v>2026.2739999999999</v>
      </c>
      <c r="G160" s="4">
        <v>3561.18</v>
      </c>
      <c r="H160" s="4">
        <v>8705.5939016800003</v>
      </c>
      <c r="I160" s="4" t="s">
        <v>698</v>
      </c>
      <c r="J160" s="4"/>
      <c r="K160" s="4"/>
      <c r="L160" s="4" t="s">
        <v>697</v>
      </c>
      <c r="M160" s="4">
        <f>B160*$U160</f>
        <v>6117.0200971224731</v>
      </c>
      <c r="N160" s="4"/>
      <c r="O160" s="4">
        <f t="shared" si="9"/>
        <v>976.18787158145074</v>
      </c>
      <c r="P160" s="4">
        <f t="shared" si="9"/>
        <v>848.90844233055884</v>
      </c>
      <c r="Q160" s="4">
        <f t="shared" si="9"/>
        <v>2409.3626634958382</v>
      </c>
      <c r="R160" s="4">
        <f t="shared" si="9"/>
        <v>4234.4589774078477</v>
      </c>
      <c r="S160" s="4">
        <f t="shared" si="9"/>
        <v>10351.479074530322</v>
      </c>
      <c r="T160" s="4" t="s">
        <v>698</v>
      </c>
      <c r="U160" s="11">
        <f>100/'a30-2'!K27</f>
        <v>1.1890606420927468</v>
      </c>
    </row>
    <row r="161" spans="1:22">
      <c r="A161" s="4" t="s">
        <v>699</v>
      </c>
      <c r="B161" s="4">
        <v>5232.7197590050009</v>
      </c>
      <c r="C161" s="4" t="s">
        <v>698</v>
      </c>
      <c r="D161" s="4">
        <v>857.00599999999997</v>
      </c>
      <c r="E161" s="4">
        <v>786.01300000000003</v>
      </c>
      <c r="F161" s="4">
        <v>2243.8200000000002</v>
      </c>
      <c r="G161" s="4">
        <v>3886.8389999999999</v>
      </c>
      <c r="H161" s="4">
        <v>9119.558759005</v>
      </c>
      <c r="I161" s="4" t="s">
        <v>698</v>
      </c>
      <c r="J161" s="4"/>
      <c r="K161" s="4"/>
      <c r="L161" s="4" t="s">
        <v>699</v>
      </c>
      <c r="M161" s="4">
        <f>B161*$U161</f>
        <v>5602.4836820182018</v>
      </c>
      <c r="N161" s="4"/>
      <c r="O161" s="4">
        <f t="shared" si="9"/>
        <v>917.5653104925052</v>
      </c>
      <c r="P161" s="4">
        <f t="shared" si="9"/>
        <v>841.55567451820127</v>
      </c>
      <c r="Q161" s="4">
        <f t="shared" si="9"/>
        <v>2402.3768736616703</v>
      </c>
      <c r="R161" s="4">
        <f t="shared" si="9"/>
        <v>4161.4978586723764</v>
      </c>
      <c r="S161" s="4">
        <f t="shared" si="9"/>
        <v>9763.9815406905764</v>
      </c>
      <c r="T161" s="4" t="s">
        <v>698</v>
      </c>
      <c r="U161" s="11">
        <f>100/'a30-2'!K28</f>
        <v>1.070663811563169</v>
      </c>
    </row>
    <row r="162" spans="1:22">
      <c r="A162" s="19" t="s">
        <v>1131</v>
      </c>
      <c r="B162" s="19">
        <f>B161*POWER(B161/B157, 1/4)^5</f>
        <v>7013.8957664477157</v>
      </c>
      <c r="C162" s="19"/>
      <c r="D162" s="19">
        <f>D161*POWER(D161/D157, 1/4)^5</f>
        <v>879.4957183850189</v>
      </c>
      <c r="E162" s="19">
        <f>E161*POWER(E161/E157, 1/4)^5</f>
        <v>968.81591751682788</v>
      </c>
      <c r="F162" s="19">
        <f>F161*POWER(F161/F157, 1/4)^5</f>
        <v>3294.9689286326734</v>
      </c>
      <c r="G162" s="19">
        <f>G161*POWER(G161/G157, 1/4)^5</f>
        <v>5045.9548547102777</v>
      </c>
      <c r="H162" s="19">
        <f>H161*POWER(H161/H157, 1/4)^5</f>
        <v>12057.138648096961</v>
      </c>
      <c r="I162" s="19"/>
      <c r="J162" s="4"/>
      <c r="K162" s="4"/>
      <c r="L162" s="19" t="s">
        <v>1131</v>
      </c>
      <c r="M162" s="19">
        <f>M161*POWER(M161/M157, 1/4)^5</f>
        <v>5651.25631642597</v>
      </c>
      <c r="N162" s="19"/>
      <c r="O162" s="19">
        <f>O161*POWER(O161/O157, 1/4)^5</f>
        <v>708.62982560549028</v>
      </c>
      <c r="P162" s="19">
        <f>P161*POWER(P161/P157, 1/4)^5</f>
        <v>780.59715394001364</v>
      </c>
      <c r="Q162" s="19">
        <f>Q161*POWER(Q161/Q157, 1/4)^5</f>
        <v>2654.8318638321343</v>
      </c>
      <c r="R162" s="19">
        <f>R161*POWER(R161/R157, 1/4)^5</f>
        <v>4065.6412918899214</v>
      </c>
      <c r="S162" s="19">
        <f>S161*POWER(S161/S157, 1/4)^5</f>
        <v>9714.7125095631436</v>
      </c>
      <c r="T162" s="19"/>
      <c r="U162" s="13"/>
    </row>
    <row r="163" spans="1:22">
      <c r="A163" s="35" t="s">
        <v>700</v>
      </c>
      <c r="B163" s="35"/>
      <c r="C163" s="35"/>
      <c r="D163" s="35"/>
      <c r="E163" s="35"/>
      <c r="F163" s="35"/>
      <c r="G163" s="35"/>
      <c r="H163" s="35"/>
      <c r="I163" s="35"/>
      <c r="J163" s="4"/>
      <c r="K163" s="4"/>
      <c r="L163" s="35" t="s">
        <v>700</v>
      </c>
      <c r="M163" s="35"/>
      <c r="N163" s="35"/>
      <c r="O163" s="35"/>
      <c r="P163" s="35"/>
      <c r="Q163" s="35"/>
      <c r="R163" s="35"/>
      <c r="S163" s="35"/>
      <c r="T163" s="35"/>
      <c r="U163" s="11"/>
    </row>
    <row r="164" spans="1:22">
      <c r="A164" s="4" t="s">
        <v>692</v>
      </c>
      <c r="B164" s="4">
        <v>3285.6860000000001</v>
      </c>
      <c r="C164" s="4"/>
      <c r="D164" s="4">
        <v>552.447</v>
      </c>
      <c r="E164" s="4">
        <v>384.87900000000002</v>
      </c>
      <c r="F164" s="4">
        <v>1053.2070000000001</v>
      </c>
      <c r="G164" s="4">
        <v>1990.5329999999999</v>
      </c>
      <c r="H164" s="4">
        <v>5276.2190000000001</v>
      </c>
      <c r="I164" s="4"/>
      <c r="J164" s="4"/>
      <c r="K164" s="4"/>
      <c r="L164" s="4"/>
      <c r="M164" s="4"/>
      <c r="N164" s="4"/>
      <c r="O164" s="4"/>
      <c r="P164" s="4"/>
      <c r="Q164" s="4"/>
      <c r="R164" s="4"/>
      <c r="S164" s="4"/>
      <c r="T164" s="4"/>
      <c r="U164" s="11"/>
    </row>
    <row r="165" spans="1:22">
      <c r="A165" s="4" t="s">
        <v>693</v>
      </c>
      <c r="B165" s="4">
        <v>4534.9589999999998</v>
      </c>
      <c r="C165" s="4"/>
      <c r="D165" s="4">
        <v>871.04300000000001</v>
      </c>
      <c r="E165" s="4">
        <v>654.625</v>
      </c>
      <c r="F165" s="4">
        <v>1363.5830000000001</v>
      </c>
      <c r="G165" s="4">
        <v>2889.2510000000002</v>
      </c>
      <c r="H165" s="4">
        <v>7424.21</v>
      </c>
      <c r="I165" s="4"/>
      <c r="J165" s="4"/>
      <c r="K165" s="4"/>
      <c r="L165" s="4"/>
      <c r="M165" s="4"/>
      <c r="N165" s="4"/>
      <c r="O165" s="4"/>
      <c r="P165" s="4"/>
      <c r="Q165" s="4"/>
      <c r="R165" s="4"/>
      <c r="S165" s="4"/>
      <c r="T165" s="4"/>
      <c r="U165" s="11"/>
    </row>
    <row r="166" spans="1:22">
      <c r="A166" s="4" t="s">
        <v>694</v>
      </c>
      <c r="B166" s="4">
        <v>5294.0630000000001</v>
      </c>
      <c r="C166" s="4"/>
      <c r="D166" s="4">
        <v>1008.288</v>
      </c>
      <c r="E166" s="4">
        <v>521.34100000000001</v>
      </c>
      <c r="F166" s="4">
        <v>2111.8310000000001</v>
      </c>
      <c r="G166" s="4">
        <v>3641.46</v>
      </c>
      <c r="H166" s="4">
        <v>8935.5229999999992</v>
      </c>
      <c r="I166" s="4"/>
      <c r="J166" s="4"/>
      <c r="K166" s="4"/>
      <c r="L166" s="4" t="s">
        <v>694</v>
      </c>
      <c r="M166" s="4">
        <f>B166*$U166</f>
        <v>6163.0535506402784</v>
      </c>
      <c r="N166" s="4"/>
      <c r="O166" s="4">
        <f t="shared" ref="O166:S170" si="10">D166*$U166</f>
        <v>1173.7927823050056</v>
      </c>
      <c r="P166" s="4">
        <f t="shared" si="10"/>
        <v>606.9161816065191</v>
      </c>
      <c r="Q166" s="4">
        <f t="shared" si="10"/>
        <v>2458.4761350407448</v>
      </c>
      <c r="R166" s="4">
        <f t="shared" si="10"/>
        <v>4239.18509895227</v>
      </c>
      <c r="S166" s="4">
        <f t="shared" si="10"/>
        <v>10402.238649592548</v>
      </c>
      <c r="T166" s="4"/>
      <c r="U166" s="11">
        <f>100/'a30-2'!L24</f>
        <v>1.1641443538998835</v>
      </c>
    </row>
    <row r="167" spans="1:22">
      <c r="A167" s="4" t="s">
        <v>695</v>
      </c>
      <c r="B167" s="4">
        <v>5552.1270000000004</v>
      </c>
      <c r="C167" s="4"/>
      <c r="D167" s="4">
        <v>1043.277</v>
      </c>
      <c r="E167" s="4">
        <v>597.75699999999995</v>
      </c>
      <c r="F167" s="4">
        <v>2184.9850000000001</v>
      </c>
      <c r="G167" s="4">
        <v>3826.0189999999998</v>
      </c>
      <c r="H167" s="4">
        <v>9378.1460000000006</v>
      </c>
      <c r="I167" s="4"/>
      <c r="J167" s="4"/>
      <c r="K167" s="4"/>
      <c r="L167" s="4" t="s">
        <v>695</v>
      </c>
      <c r="M167" s="4">
        <f>B167*$U167</f>
        <v>6471.0104895104905</v>
      </c>
      <c r="N167" s="4"/>
      <c r="O167" s="4">
        <f t="shared" si="10"/>
        <v>1215.9405594405596</v>
      </c>
      <c r="P167" s="4">
        <f t="shared" si="10"/>
        <v>696.68648018648014</v>
      </c>
      <c r="Q167" s="4">
        <f t="shared" si="10"/>
        <v>2546.6025641025644</v>
      </c>
      <c r="R167" s="4">
        <f t="shared" si="10"/>
        <v>4459.2296037296037</v>
      </c>
      <c r="S167" s="4">
        <f t="shared" si="10"/>
        <v>10930.240093240094</v>
      </c>
      <c r="T167" s="4"/>
      <c r="U167" s="11">
        <f>100/'a30-2'!L25</f>
        <v>1.1655011655011656</v>
      </c>
    </row>
    <row r="168" spans="1:22">
      <c r="A168" s="4" t="s">
        <v>696</v>
      </c>
      <c r="B168" s="4">
        <v>5621.6390000000001</v>
      </c>
      <c r="C168" s="4"/>
      <c r="D168" s="4">
        <v>945.22699999999998</v>
      </c>
      <c r="E168" s="4">
        <v>588.51800000000003</v>
      </c>
      <c r="F168" s="4">
        <v>2467.5830000000001</v>
      </c>
      <c r="G168" s="4">
        <v>4001.328</v>
      </c>
      <c r="H168" s="4">
        <v>9622.9670000000006</v>
      </c>
      <c r="I168" s="4"/>
      <c r="J168" s="4"/>
      <c r="K168" s="4"/>
      <c r="L168" s="4" t="s">
        <v>696</v>
      </c>
      <c r="M168" s="4">
        <f>B168*$U168</f>
        <v>6344.9650112866821</v>
      </c>
      <c r="N168" s="4"/>
      <c r="O168" s="4">
        <f t="shared" si="10"/>
        <v>1066.8476297968398</v>
      </c>
      <c r="P168" s="4">
        <f t="shared" si="10"/>
        <v>664.2415349887134</v>
      </c>
      <c r="Q168" s="4">
        <f t="shared" si="10"/>
        <v>2785.0823927765241</v>
      </c>
      <c r="R168" s="4">
        <f t="shared" si="10"/>
        <v>4516.1715575620774</v>
      </c>
      <c r="S168" s="4">
        <f t="shared" si="10"/>
        <v>10861.13656884876</v>
      </c>
      <c r="T168" s="4"/>
      <c r="U168" s="11">
        <f>100/'a30-2'!L26</f>
        <v>1.1286681715575622</v>
      </c>
    </row>
    <row r="169" spans="1:22">
      <c r="A169" s="4" t="s">
        <v>697</v>
      </c>
      <c r="B169" s="4">
        <v>5760.5659019254535</v>
      </c>
      <c r="C169" s="4" t="s">
        <v>698</v>
      </c>
      <c r="D169" s="4">
        <v>861.28899999999999</v>
      </c>
      <c r="E169" s="4">
        <v>530.38599999999997</v>
      </c>
      <c r="F169" s="4">
        <v>2805.0259999999998</v>
      </c>
      <c r="G169" s="4">
        <v>4196.701</v>
      </c>
      <c r="H169" s="4">
        <v>9957.2669019254536</v>
      </c>
      <c r="I169" s="4" t="s">
        <v>698</v>
      </c>
      <c r="J169" s="4"/>
      <c r="K169" s="4"/>
      <c r="L169" s="4" t="s">
        <v>697</v>
      </c>
      <c r="M169" s="4">
        <f>B169*$U169</f>
        <v>6234.3786817375039</v>
      </c>
      <c r="N169" s="4"/>
      <c r="O169" s="4">
        <f t="shared" si="10"/>
        <v>932.13095238095241</v>
      </c>
      <c r="P169" s="4">
        <f t="shared" si="10"/>
        <v>574.01082251082244</v>
      </c>
      <c r="Q169" s="4">
        <f t="shared" si="10"/>
        <v>3035.742424242424</v>
      </c>
      <c r="R169" s="4">
        <f t="shared" si="10"/>
        <v>4541.8841991341988</v>
      </c>
      <c r="S169" s="4">
        <f t="shared" si="10"/>
        <v>10776.262880871704</v>
      </c>
      <c r="T169" s="4" t="s">
        <v>698</v>
      </c>
      <c r="U169" s="11">
        <f>100/'a30-2'!L27</f>
        <v>1.0822510822510822</v>
      </c>
    </row>
    <row r="170" spans="1:22">
      <c r="A170" s="4" t="s">
        <v>699</v>
      </c>
      <c r="B170" s="4">
        <v>6012.9473097640175</v>
      </c>
      <c r="C170" s="4" t="s">
        <v>698</v>
      </c>
      <c r="D170" s="4">
        <v>883.53099999999995</v>
      </c>
      <c r="E170" s="4">
        <v>562.65800000000002</v>
      </c>
      <c r="F170" s="4">
        <v>3013.058</v>
      </c>
      <c r="G170" s="4">
        <v>4459.2470000000003</v>
      </c>
      <c r="H170" s="4">
        <v>10472.194309764016</v>
      </c>
      <c r="I170" s="4" t="s">
        <v>698</v>
      </c>
      <c r="J170" s="4"/>
      <c r="K170" s="4"/>
      <c r="L170" s="4" t="s">
        <v>699</v>
      </c>
      <c r="M170" s="4">
        <f>B170*$U170</f>
        <v>6336.0877868956986</v>
      </c>
      <c r="N170" s="4"/>
      <c r="O170" s="4">
        <f t="shared" si="10"/>
        <v>931.01264488935715</v>
      </c>
      <c r="P170" s="4">
        <f t="shared" si="10"/>
        <v>592.89567966280299</v>
      </c>
      <c r="Q170" s="4">
        <f t="shared" si="10"/>
        <v>3174.9820864067437</v>
      </c>
      <c r="R170" s="4">
        <f t="shared" si="10"/>
        <v>4698.8904109589048</v>
      </c>
      <c r="S170" s="4">
        <f t="shared" si="10"/>
        <v>11034.978197854602</v>
      </c>
      <c r="T170" s="4" t="s">
        <v>698</v>
      </c>
      <c r="U170" s="11">
        <f>100/'a30-2'!L28</f>
        <v>1.053740779768177</v>
      </c>
    </row>
    <row r="171" spans="1:22">
      <c r="A171" s="19" t="s">
        <v>1131</v>
      </c>
      <c r="B171" s="19">
        <f>B170*POWER(B170/B166, 1/4)^5</f>
        <v>7050.3433017649877</v>
      </c>
      <c r="C171" s="19"/>
      <c r="D171" s="19">
        <f>D170*POWER(D170/D166, 1/4)^5</f>
        <v>749.06289339166449</v>
      </c>
      <c r="E171" s="19">
        <f>E170*POWER(E170/E166, 1/4)^5</f>
        <v>618.93888758936077</v>
      </c>
      <c r="F171" s="19">
        <f>F170*POWER(F170/F166, 1/4)^5</f>
        <v>4698.3233808792675</v>
      </c>
      <c r="G171" s="19">
        <f>G170*POWER(G170/G166, 1/4)^5</f>
        <v>5744.3912251511492</v>
      </c>
      <c r="H171" s="19">
        <f>H170*POWER(H170/H166, 1/4)^5</f>
        <v>12769.82175924993</v>
      </c>
      <c r="I171" s="4"/>
      <c r="J171" s="4"/>
      <c r="K171" s="4"/>
      <c r="L171" s="19" t="s">
        <v>1131</v>
      </c>
      <c r="M171" s="19">
        <f>M170*POWER(M170/M166, 1/4)^5</f>
        <v>6559.2282125881429</v>
      </c>
      <c r="N171" s="19"/>
      <c r="O171" s="19">
        <f>O170*POWER(O170/O166, 1/4)^5</f>
        <v>696.88442860754344</v>
      </c>
      <c r="P171" s="19">
        <f>P170*POWER(P170/P166, 1/4)^5</f>
        <v>575.82464279827855</v>
      </c>
      <c r="Q171" s="19">
        <f>Q170*POWER(Q170/Q166, 1/4)^5</f>
        <v>4371.0460544539674</v>
      </c>
      <c r="R171" s="19">
        <f>R170*POWER(R170/R166, 1/4)^5</f>
        <v>5344.2465672164753</v>
      </c>
      <c r="S171" s="19">
        <f>S170*POWER(S170/S166, 1/4)^5</f>
        <v>11880.297393748973</v>
      </c>
      <c r="T171" s="19"/>
      <c r="U171" s="2"/>
      <c r="V171" s="2"/>
    </row>
    <row r="172" spans="1:22">
      <c r="A172" s="2"/>
      <c r="B172" s="2"/>
      <c r="C172" s="2"/>
      <c r="D172" s="2"/>
      <c r="E172" s="2"/>
      <c r="F172" s="2"/>
      <c r="G172" s="2"/>
      <c r="H172" s="2"/>
    </row>
  </sheetData>
  <mergeCells count="42">
    <mergeCell ref="D6:D7"/>
    <mergeCell ref="A145:I145"/>
    <mergeCell ref="A154:I154"/>
    <mergeCell ref="A163:I163"/>
    <mergeCell ref="A91:I91"/>
    <mergeCell ref="A100:I100"/>
    <mergeCell ref="A109:I109"/>
    <mergeCell ref="A118:I118"/>
    <mergeCell ref="A127:I127"/>
    <mergeCell ref="A136:I136"/>
    <mergeCell ref="A67:J67"/>
    <mergeCell ref="D26:D27"/>
    <mergeCell ref="D21:D22"/>
    <mergeCell ref="D16:D17"/>
    <mergeCell ref="D11:D12"/>
    <mergeCell ref="D56:D57"/>
    <mergeCell ref="D51:D52"/>
    <mergeCell ref="D46:D47"/>
    <mergeCell ref="D41:D42"/>
    <mergeCell ref="A66:J66"/>
    <mergeCell ref="D36:D37"/>
    <mergeCell ref="D31:D32"/>
    <mergeCell ref="L145:T145"/>
    <mergeCell ref="L154:T154"/>
    <mergeCell ref="L163:T163"/>
    <mergeCell ref="L91:T91"/>
    <mergeCell ref="L100:T100"/>
    <mergeCell ref="L109:T109"/>
    <mergeCell ref="L118:T118"/>
    <mergeCell ref="L127:T127"/>
    <mergeCell ref="L136:T136"/>
    <mergeCell ref="A60:J60"/>
    <mergeCell ref="M71:N71"/>
    <mergeCell ref="S71:T71"/>
    <mergeCell ref="M72:T72"/>
    <mergeCell ref="L73:T73"/>
    <mergeCell ref="L82:T82"/>
    <mergeCell ref="H71:I71"/>
    <mergeCell ref="B72:I72"/>
    <mergeCell ref="A73:I73"/>
    <mergeCell ref="A82:I82"/>
    <mergeCell ref="B71:C71"/>
  </mergeCells>
  <pageMargins left="0.70866141732283472" right="0.70866141732283472" top="0.74803149606299213" bottom="0.74803149606299213" header="0.31496062992125984" footer="0.31496062992125984"/>
  <pageSetup scale="82" orientation="portrait" horizontalDpi="300" verticalDpi="300" r:id="rId1"/>
</worksheet>
</file>

<file path=xl/worksheets/sheet42.xml><?xml version="1.0" encoding="utf-8"?>
<worksheet xmlns="http://schemas.openxmlformats.org/spreadsheetml/2006/main" xmlns:r="http://schemas.openxmlformats.org/officeDocument/2006/relationships">
  <dimension ref="A1:J64"/>
  <sheetViews>
    <sheetView view="pageBreakPreview" zoomScaleSheetLayoutView="100" workbookViewId="0">
      <selection activeCell="C2" sqref="C2"/>
    </sheetView>
  </sheetViews>
  <sheetFormatPr defaultColWidth="8.875" defaultRowHeight="12.75"/>
  <cols>
    <col min="1" max="1" width="27.125" customWidth="1"/>
    <col min="2" max="10" width="15.5" customWidth="1"/>
    <col min="11" max="13" width="8.875" customWidth="1"/>
    <col min="14" max="14" width="9.5" customWidth="1"/>
  </cols>
  <sheetData>
    <row r="1" spans="1:10">
      <c r="A1" t="s">
        <v>669</v>
      </c>
    </row>
    <row r="3" spans="1:10" ht="43.5" customHeight="1">
      <c r="B3" t="s">
        <v>458</v>
      </c>
      <c r="C3" t="s">
        <v>587</v>
      </c>
      <c r="D3" t="s">
        <v>588</v>
      </c>
      <c r="E3" t="s">
        <v>459</v>
      </c>
      <c r="F3" t="s">
        <v>460</v>
      </c>
      <c r="G3" t="s">
        <v>461</v>
      </c>
      <c r="H3" t="s">
        <v>462</v>
      </c>
      <c r="I3" t="s">
        <v>463</v>
      </c>
      <c r="J3" t="s">
        <v>464</v>
      </c>
    </row>
    <row r="4" spans="1:10">
      <c r="A4" t="s">
        <v>272</v>
      </c>
      <c r="E4">
        <f>D5*8</f>
        <v>70736.026345721359</v>
      </c>
      <c r="F4">
        <f>D5*10</f>
        <v>88420.032932151691</v>
      </c>
      <c r="G4">
        <f>D5*12</f>
        <v>106104.03951858204</v>
      </c>
      <c r="H4">
        <f>D5*12+(D7+D8)/2</f>
        <v>121984.49559854035</v>
      </c>
      <c r="I4">
        <f>D5*12+D7*2</f>
        <v>130919.06213836186</v>
      </c>
      <c r="J4">
        <f>D5*12+D8*5</f>
        <v>202871.04376871564</v>
      </c>
    </row>
    <row r="5" spans="1:10">
      <c r="A5" t="s">
        <v>465</v>
      </c>
      <c r="B5">
        <v>4831145</v>
      </c>
      <c r="C5">
        <v>42717</v>
      </c>
      <c r="D5">
        <f>C5/B5*1000000</f>
        <v>8842.0032932151698</v>
      </c>
    </row>
    <row r="6" spans="1:10">
      <c r="A6" t="s">
        <v>589</v>
      </c>
      <c r="B6">
        <v>358555</v>
      </c>
      <c r="C6">
        <v>5215</v>
      </c>
    </row>
    <row r="7" spans="1:10">
      <c r="A7" t="s">
        <v>466</v>
      </c>
      <c r="B7">
        <v>512518.50900000002</v>
      </c>
      <c r="C7">
        <v>5592.8544146629874</v>
      </c>
      <c r="D7">
        <f>(C7+C6)/(B7+B6)*1000000</f>
        <v>12407.511309889906</v>
      </c>
    </row>
    <row r="8" spans="1:10">
      <c r="A8" t="s">
        <v>467</v>
      </c>
      <c r="B8">
        <v>971310</v>
      </c>
      <c r="C8">
        <v>18798.151779639455</v>
      </c>
      <c r="D8">
        <f>C8/B8*1000000</f>
        <v>19353.400850026723</v>
      </c>
    </row>
    <row r="9" spans="1:10">
      <c r="A9" t="s">
        <v>291</v>
      </c>
      <c r="E9">
        <f>D10*8</f>
        <v>67991.098865009917</v>
      </c>
      <c r="F9">
        <f>D10*10</f>
        <v>84988.873581262393</v>
      </c>
      <c r="G9">
        <f>D10*12</f>
        <v>101986.64829751488</v>
      </c>
      <c r="H9">
        <f>D10*12+(D12+D13)/2</f>
        <v>124262.59900925501</v>
      </c>
      <c r="I9">
        <f>D10*12+D12*2</f>
        <v>148009.21873757776</v>
      </c>
      <c r="J9">
        <f>D10*12+D13*5</f>
        <v>209689.72931475894</v>
      </c>
    </row>
    <row r="10" spans="1:10">
      <c r="A10" t="s">
        <v>465</v>
      </c>
      <c r="B10">
        <v>71945</v>
      </c>
      <c r="C10">
        <v>611.4524509803922</v>
      </c>
      <c r="D10">
        <f>C10/B10*1000000</f>
        <v>8498.8873581262396</v>
      </c>
    </row>
    <row r="11" spans="1:10">
      <c r="A11" t="s">
        <v>589</v>
      </c>
      <c r="B11">
        <v>5740</v>
      </c>
      <c r="C11">
        <v>205.88329923273659</v>
      </c>
    </row>
    <row r="12" spans="1:10">
      <c r="A12" t="s">
        <v>466</v>
      </c>
      <c r="B12">
        <v>4847.1693420000001</v>
      </c>
      <c r="C12">
        <v>37.741074168797951</v>
      </c>
      <c r="D12">
        <f>(C12+C11)/(B12+B11)*1000000</f>
        <v>23011.285220031434</v>
      </c>
    </row>
    <row r="13" spans="1:10">
      <c r="A13" t="s">
        <v>467</v>
      </c>
      <c r="B13">
        <v>14145</v>
      </c>
      <c r="C13">
        <v>304.69201619778346</v>
      </c>
      <c r="D13">
        <f>C13/B13*1000000</f>
        <v>21540.616203448812</v>
      </c>
    </row>
    <row r="14" spans="1:10">
      <c r="A14" t="s">
        <v>292</v>
      </c>
      <c r="E14">
        <f>D15*8</f>
        <v>56258.286635512028</v>
      </c>
      <c r="F14">
        <f>D15*10</f>
        <v>70322.85829439004</v>
      </c>
      <c r="G14">
        <f>D15*12</f>
        <v>84387.429953268045</v>
      </c>
      <c r="H14">
        <f>D15*12+(D17+D18)/2</f>
        <v>108687.9531358508</v>
      </c>
      <c r="I14">
        <f>D15*12+D17*2</f>
        <v>142473.76125624139</v>
      </c>
      <c r="J14">
        <f>D15*12+D18*5</f>
        <v>182176.83352166225</v>
      </c>
    </row>
    <row r="15" spans="1:10">
      <c r="A15" t="s">
        <v>465</v>
      </c>
      <c r="B15">
        <v>21365</v>
      </c>
      <c r="C15">
        <v>150.24478674596432</v>
      </c>
      <c r="D15">
        <f>C15/B15*1000000</f>
        <v>7032.2858294390035</v>
      </c>
    </row>
    <row r="16" spans="1:10">
      <c r="A16" t="s">
        <v>589</v>
      </c>
      <c r="B16">
        <v>860</v>
      </c>
      <c r="C16">
        <v>35.304978759558196</v>
      </c>
    </row>
    <row r="17" spans="1:10">
      <c r="A17" t="s">
        <v>466</v>
      </c>
      <c r="B17">
        <v>1418.033232</v>
      </c>
      <c r="C17">
        <v>30.856317757009343</v>
      </c>
      <c r="D17">
        <f>(C17+C16)/(B17+B16)*1000000</f>
        <v>29043.165651486666</v>
      </c>
    </row>
    <row r="18" spans="1:10">
      <c r="A18" t="s">
        <v>467</v>
      </c>
      <c r="B18">
        <v>3750</v>
      </c>
      <c r="C18">
        <v>73.342052676295651</v>
      </c>
      <c r="D18">
        <f>C18/B18*1000000</f>
        <v>19557.880713678842</v>
      </c>
    </row>
    <row r="19" spans="1:10">
      <c r="A19" t="s">
        <v>293</v>
      </c>
      <c r="E19">
        <f>D20*8</f>
        <v>59540.894700023797</v>
      </c>
      <c r="F19">
        <f>D20*10</f>
        <v>74426.11837502975</v>
      </c>
      <c r="G19">
        <f>D20*12</f>
        <v>89311.342050035688</v>
      </c>
      <c r="H19">
        <f>D20*12+(D22+D23)/2</f>
        <v>105687.57413556459</v>
      </c>
      <c r="I19">
        <f>D20*12+D22*2</f>
        <v>118617.3507382126</v>
      </c>
      <c r="J19">
        <f>D20*12+D23*5</f>
        <v>179808.64118488235</v>
      </c>
    </row>
    <row r="20" spans="1:10">
      <c r="A20" t="s">
        <v>465</v>
      </c>
      <c r="B20">
        <v>138661</v>
      </c>
      <c r="C20">
        <v>1032</v>
      </c>
      <c r="D20">
        <f>C20/B20*1000000</f>
        <v>7442.6118375029746</v>
      </c>
    </row>
    <row r="21" spans="1:10">
      <c r="A21" t="s">
        <v>589</v>
      </c>
      <c r="B21">
        <v>5295</v>
      </c>
      <c r="C21">
        <v>91</v>
      </c>
    </row>
    <row r="22" spans="1:10">
      <c r="A22" t="s">
        <v>466</v>
      </c>
      <c r="B22">
        <v>8454.8261931187571</v>
      </c>
      <c r="C22">
        <v>110.47626293823038</v>
      </c>
      <c r="D22">
        <f>(C22+C21)/(B22+B21)*1000000</f>
        <v>14653.004344088455</v>
      </c>
    </row>
    <row r="23" spans="1:10">
      <c r="A23" t="s">
        <v>467</v>
      </c>
      <c r="B23">
        <v>40380</v>
      </c>
      <c r="C23">
        <v>730.85618781302162</v>
      </c>
      <c r="D23">
        <f>C23/B23*1000000</f>
        <v>18099.459826969331</v>
      </c>
    </row>
    <row r="24" spans="1:10">
      <c r="A24" t="s">
        <v>294</v>
      </c>
      <c r="E24">
        <f>D25*8</f>
        <v>61707.12328033353</v>
      </c>
      <c r="F24">
        <f>D25*10</f>
        <v>77133.904100416912</v>
      </c>
      <c r="G24">
        <f>D25*12</f>
        <v>92560.684920500295</v>
      </c>
      <c r="H24">
        <f>D25*12+(D27+D28)/2</f>
        <v>115845.07630416703</v>
      </c>
      <c r="I24">
        <f>D25*12+D27*2</f>
        <v>149753.15644227708</v>
      </c>
      <c r="J24">
        <f>D25*12+D28*5</f>
        <v>182423.41995272576</v>
      </c>
    </row>
    <row r="25" spans="1:10">
      <c r="A25" t="s">
        <v>465</v>
      </c>
      <c r="B25">
        <v>112013</v>
      </c>
      <c r="C25">
        <v>864</v>
      </c>
      <c r="D25">
        <f>C25/B25*1000000</f>
        <v>7713.3904100416912</v>
      </c>
    </row>
    <row r="26" spans="1:10">
      <c r="A26" t="s">
        <v>589</v>
      </c>
      <c r="B26">
        <v>4545</v>
      </c>
      <c r="C26">
        <v>171.32466273187185</v>
      </c>
    </row>
    <row r="27" spans="1:10">
      <c r="A27" t="s">
        <v>466</v>
      </c>
      <c r="B27">
        <v>4348.9745795854515</v>
      </c>
      <c r="C27">
        <v>83.009531197301868</v>
      </c>
      <c r="D27">
        <f>(C27+C26)/(B27+B26)*1000000</f>
        <v>28596.235760888387</v>
      </c>
    </row>
    <row r="28" spans="1:10">
      <c r="A28" t="s">
        <v>467</v>
      </c>
      <c r="B28">
        <v>22464</v>
      </c>
      <c r="C28">
        <v>403.73529595278251</v>
      </c>
      <c r="D28">
        <f>C28/B28*1000000</f>
        <v>17972.547006445089</v>
      </c>
    </row>
    <row r="29" spans="1:10">
      <c r="A29" t="s">
        <v>468</v>
      </c>
      <c r="E29">
        <f>D30*8</f>
        <v>72037.108620023195</v>
      </c>
      <c r="F29">
        <f>D30*10</f>
        <v>90046.38577502899</v>
      </c>
      <c r="G29">
        <f>D30*12</f>
        <v>108055.6629300348</v>
      </c>
      <c r="H29">
        <f>D30*12+(D32+D33)/2</f>
        <v>124882.88516876557</v>
      </c>
      <c r="I29">
        <f>D30*12+D32*2</f>
        <v>136723.30757944501</v>
      </c>
      <c r="J29">
        <f>D30*12+D33*5</f>
        <v>204658.77369381694</v>
      </c>
    </row>
    <row r="30" spans="1:10">
      <c r="A30" t="s">
        <v>465</v>
      </c>
      <c r="B30">
        <v>1034800</v>
      </c>
      <c r="C30">
        <v>9318</v>
      </c>
      <c r="D30">
        <f>C30/B30*1000000</f>
        <v>9004.6385775028994</v>
      </c>
    </row>
    <row r="31" spans="1:10">
      <c r="A31" t="s">
        <v>589</v>
      </c>
      <c r="B31">
        <v>70030</v>
      </c>
      <c r="C31">
        <v>1297</v>
      </c>
    </row>
    <row r="32" spans="1:10">
      <c r="A32" t="s">
        <v>466</v>
      </c>
      <c r="B32">
        <v>170013.60585707088</v>
      </c>
      <c r="C32">
        <v>2143.7423965367962</v>
      </c>
      <c r="D32">
        <f>(C32+C31)/(B32+B31)*1000000</f>
        <v>14333.822324705106</v>
      </c>
    </row>
    <row r="33" spans="1:10">
      <c r="A33" t="s">
        <v>467</v>
      </c>
      <c r="B33">
        <v>243441</v>
      </c>
      <c r="C33">
        <v>4703.4315774891775</v>
      </c>
      <c r="D33">
        <f>C33/B33*1000000</f>
        <v>19320.622152756427</v>
      </c>
    </row>
    <row r="34" spans="1:10">
      <c r="A34" t="s">
        <v>296</v>
      </c>
      <c r="E34">
        <f>D35*8</f>
        <v>67419.888393735237</v>
      </c>
      <c r="F34">
        <f>D35*10</f>
        <v>84274.860492169042</v>
      </c>
      <c r="G34">
        <f>D35*12</f>
        <v>101129.83259060286</v>
      </c>
      <c r="H34">
        <f>D35*12+(D37+D38)/2</f>
        <v>114593.75413935819</v>
      </c>
      <c r="I34">
        <f>D35*12+D37*2</f>
        <v>121952.71933629588</v>
      </c>
      <c r="J34">
        <f>D35*12+D38*5</f>
        <v>183711.83121392358</v>
      </c>
    </row>
    <row r="35" spans="1:10">
      <c r="A35" t="s">
        <v>465</v>
      </c>
      <c r="B35">
        <v>1991157</v>
      </c>
      <c r="C35">
        <v>16780.447839300585</v>
      </c>
      <c r="D35">
        <f>C35/B35*1000000</f>
        <v>8427.4860492169046</v>
      </c>
    </row>
    <row r="36" spans="1:10">
      <c r="A36" t="s">
        <v>589</v>
      </c>
      <c r="B36">
        <v>120190</v>
      </c>
      <c r="C36">
        <v>1067</v>
      </c>
    </row>
    <row r="37" spans="1:10">
      <c r="A37" t="s">
        <v>466</v>
      </c>
      <c r="B37">
        <v>144844.78710407694</v>
      </c>
      <c r="C37">
        <v>1692.3946777685262</v>
      </c>
      <c r="D37">
        <f>(C37+C36)/(B37+B36)*1000000</f>
        <v>10411.443372846505</v>
      </c>
    </row>
    <row r="38" spans="1:10">
      <c r="A38" t="s">
        <v>467</v>
      </c>
      <c r="B38">
        <v>413262</v>
      </c>
      <c r="C38">
        <v>6825.6003830141544</v>
      </c>
      <c r="D38">
        <f>C38/B38*1000000</f>
        <v>16516.399724664145</v>
      </c>
    </row>
    <row r="39" spans="1:10">
      <c r="A39" t="s">
        <v>297</v>
      </c>
      <c r="E39">
        <f>D40*8</f>
        <v>89416.278495407998</v>
      </c>
      <c r="F39">
        <f>D40*10</f>
        <v>111770.34811926</v>
      </c>
      <c r="G39">
        <f>D40*12</f>
        <v>134124.41774311199</v>
      </c>
      <c r="H39">
        <f>D40*12+(D42+D43)/2</f>
        <v>151361.19901492703</v>
      </c>
      <c r="I39">
        <f>D40*12+D42*2</f>
        <v>168089.98354973149</v>
      </c>
      <c r="J39">
        <f>D40*12+D43*5</f>
        <v>221578.31594471354</v>
      </c>
    </row>
    <row r="40" spans="1:10">
      <c r="A40" t="s">
        <v>465</v>
      </c>
      <c r="B40">
        <v>174107</v>
      </c>
      <c r="C40">
        <v>1946</v>
      </c>
      <c r="D40">
        <f>C40/B40*1000000</f>
        <v>11177.034811926</v>
      </c>
    </row>
    <row r="41" spans="1:10">
      <c r="A41" t="s">
        <v>589</v>
      </c>
      <c r="B41">
        <v>8140</v>
      </c>
      <c r="C41">
        <v>235</v>
      </c>
    </row>
    <row r="42" spans="1:10">
      <c r="A42" t="s">
        <v>466</v>
      </c>
      <c r="B42">
        <v>13144.113955541288</v>
      </c>
      <c r="C42">
        <v>126.46348659626322</v>
      </c>
      <c r="D42">
        <f>(C42+C41)/(B42+B41)*1000000</f>
        <v>16982.782903309759</v>
      </c>
    </row>
    <row r="43" spans="1:10">
      <c r="A43" t="s">
        <v>467</v>
      </c>
      <c r="B43">
        <v>38247</v>
      </c>
      <c r="C43">
        <v>668.96984890333079</v>
      </c>
      <c r="D43">
        <f>C43/B43*1000000</f>
        <v>17490.77964032031</v>
      </c>
    </row>
    <row r="44" spans="1:10">
      <c r="A44" t="s">
        <v>298</v>
      </c>
      <c r="E44">
        <f>D45*8</f>
        <v>79778.365187883828</v>
      </c>
      <c r="F44">
        <f>D45*10</f>
        <v>99722.956484854789</v>
      </c>
      <c r="G44">
        <f>D45*12</f>
        <v>119667.54778182574</v>
      </c>
      <c r="H44">
        <f>D45*12+(D47+D48)/2</f>
        <v>152966.17341287318</v>
      </c>
      <c r="I44">
        <f>D45*12+D47*2</f>
        <v>164441.67734615179</v>
      </c>
      <c r="J44">
        <f>D45*12+D48*5</f>
        <v>340718.48018148483</v>
      </c>
    </row>
    <row r="45" spans="1:10">
      <c r="A45" t="s">
        <v>465</v>
      </c>
      <c r="B45">
        <v>159322</v>
      </c>
      <c r="C45">
        <v>1588.8060873080033</v>
      </c>
      <c r="D45">
        <f>C45/B45*1000000</f>
        <v>9972.2956484854785</v>
      </c>
    </row>
    <row r="46" spans="1:10">
      <c r="A46" t="s">
        <v>589</v>
      </c>
      <c r="B46">
        <v>7115</v>
      </c>
      <c r="C46">
        <v>287</v>
      </c>
    </row>
    <row r="47" spans="1:10">
      <c r="A47" t="s">
        <v>466</v>
      </c>
      <c r="B47">
        <v>9080</v>
      </c>
      <c r="C47">
        <v>75.558514147130168</v>
      </c>
      <c r="D47">
        <f>(C47+C46)/(B47+B46)*1000000</f>
        <v>22387.064782163023</v>
      </c>
    </row>
    <row r="48" spans="1:10">
      <c r="A48" t="s">
        <v>467</v>
      </c>
      <c r="B48">
        <v>17760</v>
      </c>
      <c r="C48">
        <v>785.17291188358934</v>
      </c>
      <c r="D48">
        <f>C48/B48*1000000</f>
        <v>44210.186479931828</v>
      </c>
    </row>
    <row r="49" spans="1:10">
      <c r="A49" t="s">
        <v>299</v>
      </c>
      <c r="E49">
        <f>D50*8</f>
        <v>67569.771179834323</v>
      </c>
      <c r="F49">
        <f>D50*10</f>
        <v>84462.213974792903</v>
      </c>
      <c r="G49">
        <f>D50*12</f>
        <v>101354.65676975148</v>
      </c>
      <c r="H49">
        <f>D50*12+(D52+D53)/2</f>
        <v>117706.75436307421</v>
      </c>
      <c r="I49">
        <f>D50*12+D52*2</f>
        <v>121286.02505487909</v>
      </c>
      <c r="J49">
        <f>D50*12+D53*5</f>
        <v>215047.21199015976</v>
      </c>
    </row>
    <row r="50" spans="1:10">
      <c r="A50" t="s">
        <v>465</v>
      </c>
      <c r="B50">
        <v>540880</v>
      </c>
      <c r="C50">
        <v>4568.392229468599</v>
      </c>
      <c r="D50">
        <f>C50/B50*1000000</f>
        <v>8446.2213974792903</v>
      </c>
    </row>
    <row r="51" spans="1:10">
      <c r="A51" t="s">
        <v>589</v>
      </c>
      <c r="B51">
        <v>85205</v>
      </c>
      <c r="C51">
        <v>773.63256280193218</v>
      </c>
    </row>
    <row r="52" spans="1:10">
      <c r="A52" t="s">
        <v>466</v>
      </c>
      <c r="B52">
        <v>57359.233630000002</v>
      </c>
      <c r="C52">
        <v>647.11755958132039</v>
      </c>
      <c r="D52">
        <f>(C52+C51)/(B52+B51)*1000000</f>
        <v>9965.6841425638049</v>
      </c>
    </row>
    <row r="53" spans="1:10">
      <c r="A53" t="s">
        <v>467</v>
      </c>
      <c r="B53">
        <v>79149</v>
      </c>
      <c r="C53">
        <v>1799.7304106280189</v>
      </c>
      <c r="D53">
        <f>C53/B53*1000000</f>
        <v>22738.511044081653</v>
      </c>
    </row>
    <row r="54" spans="1:10">
      <c r="A54" t="s">
        <v>300</v>
      </c>
      <c r="E54">
        <f>D55*8</f>
        <v>77922.443906798042</v>
      </c>
      <c r="F54">
        <f>D55*10</f>
        <v>97403.054883497549</v>
      </c>
      <c r="G54">
        <f>D55*12</f>
        <v>116883.66586019707</v>
      </c>
      <c r="H54">
        <f>D55*12+(D57+D58)/2</f>
        <v>135068.62126457374</v>
      </c>
      <c r="I54">
        <f>D55*12+D57*2</f>
        <v>140771.33690077852</v>
      </c>
      <c r="J54">
        <f>D55*12+D58*5</f>
        <v>239014.04230251006</v>
      </c>
    </row>
    <row r="55" spans="1:10">
      <c r="A55" t="s">
        <v>465</v>
      </c>
      <c r="B55">
        <v>563935</v>
      </c>
      <c r="C55">
        <v>5492.8991755725192</v>
      </c>
      <c r="D55">
        <f>C55/B55*1000000</f>
        <v>9740.3054883497553</v>
      </c>
    </row>
    <row r="56" spans="1:10">
      <c r="A56" t="s">
        <v>589</v>
      </c>
      <c r="B56">
        <v>48415</v>
      </c>
      <c r="C56">
        <v>924</v>
      </c>
    </row>
    <row r="57" spans="1:10">
      <c r="A57" t="s">
        <v>466</v>
      </c>
      <c r="B57">
        <v>77092.462490000005</v>
      </c>
      <c r="C57">
        <v>575.04048854961832</v>
      </c>
      <c r="D57">
        <f>(C57+C56)/(B57+B56)*1000000</f>
        <v>11943.835520290728</v>
      </c>
    </row>
    <row r="58" spans="1:10">
      <c r="A58" t="s">
        <v>467</v>
      </c>
      <c r="B58">
        <v>98709</v>
      </c>
      <c r="C58">
        <v>2411.0734656488548</v>
      </c>
      <c r="D58">
        <f>C58/B58*1000000</f>
        <v>24426.075288462598</v>
      </c>
    </row>
    <row r="60" spans="1:10" ht="27.75" customHeight="1">
      <c r="A60" s="32" t="s">
        <v>671</v>
      </c>
      <c r="B60" s="32"/>
      <c r="C60" s="32"/>
      <c r="D60" s="32"/>
      <c r="E60" s="32"/>
      <c r="F60" s="32"/>
      <c r="G60" s="32"/>
      <c r="H60" s="32"/>
      <c r="I60" s="32"/>
      <c r="J60" s="32"/>
    </row>
    <row r="61" spans="1:10">
      <c r="A61" t="s">
        <v>670</v>
      </c>
    </row>
    <row r="62" spans="1:10">
      <c r="A62" t="s">
        <v>591</v>
      </c>
    </row>
    <row r="63" spans="1:10">
      <c r="A63" t="s">
        <v>592</v>
      </c>
    </row>
    <row r="64" spans="1:10">
      <c r="A64" t="s">
        <v>593</v>
      </c>
    </row>
  </sheetData>
  <mergeCells count="1">
    <mergeCell ref="A60:J60"/>
  </mergeCells>
  <pageMargins left="0.70866141732283472" right="0.70866141732283472" top="0.74803149606299213" bottom="0.74803149606299213" header="0.31496062992125984" footer="0.31496062992125984"/>
  <pageSetup scale="59" orientation="landscape" r:id="rId1"/>
</worksheet>
</file>

<file path=xl/worksheets/sheet43.xml><?xml version="1.0" encoding="utf-8"?>
<worksheet xmlns="http://schemas.openxmlformats.org/spreadsheetml/2006/main" xmlns:r="http://schemas.openxmlformats.org/officeDocument/2006/relationships">
  <dimension ref="A1:AS30"/>
  <sheetViews>
    <sheetView view="pageBreakPreview" zoomScaleSheetLayoutView="100" workbookViewId="0">
      <pane xSplit="1" topLeftCell="B1" activePane="topRight" state="frozen"/>
      <selection activeCell="CS23" sqref="CS23"/>
      <selection pane="topRight" activeCell="J18" sqref="J18"/>
    </sheetView>
  </sheetViews>
  <sheetFormatPr defaultRowHeight="12.75"/>
  <cols>
    <col min="2" max="2" width="15.75" customWidth="1"/>
    <col min="3" max="3" width="12.375" bestFit="1" customWidth="1"/>
    <col min="4" max="4" width="7.625" bestFit="1" customWidth="1"/>
    <col min="5" max="5" width="8.625" bestFit="1" customWidth="1"/>
    <col min="6" max="6" width="16" bestFit="1" customWidth="1"/>
    <col min="7" max="7" width="12.375" bestFit="1" customWidth="1"/>
    <col min="8" max="8" width="6" bestFit="1" customWidth="1"/>
    <col min="9" max="9" width="8.375" bestFit="1" customWidth="1"/>
    <col min="10" max="10" width="16" bestFit="1" customWidth="1"/>
    <col min="11" max="11" width="12.375" bestFit="1" customWidth="1"/>
    <col min="12" max="12" width="6" bestFit="1" customWidth="1"/>
    <col min="13" max="13" width="8.375" bestFit="1" customWidth="1"/>
    <col min="14" max="14" width="16" bestFit="1" customWidth="1"/>
    <col min="15" max="15" width="12.375" bestFit="1" customWidth="1"/>
    <col min="16" max="16" width="5.875" bestFit="1" customWidth="1"/>
    <col min="17" max="17" width="8.25" bestFit="1" customWidth="1"/>
    <col min="18" max="18" width="15.875" bestFit="1" customWidth="1"/>
    <col min="19" max="19" width="12.25" bestFit="1" customWidth="1"/>
    <col min="20" max="20" width="5.875" bestFit="1" customWidth="1"/>
    <col min="21" max="21" width="8.25" bestFit="1" customWidth="1"/>
    <col min="22" max="22" width="15.875" bestFit="1" customWidth="1"/>
    <col min="23" max="23" width="12.25" bestFit="1" customWidth="1"/>
    <col min="24" max="24" width="5.875" bestFit="1" customWidth="1"/>
    <col min="25" max="25" width="8.25" bestFit="1" customWidth="1"/>
    <col min="26" max="26" width="15.875" bestFit="1" customWidth="1"/>
    <col min="27" max="27" width="12.25" bestFit="1" customWidth="1"/>
    <col min="28" max="28" width="5.875" bestFit="1" customWidth="1"/>
    <col min="29" max="29" width="8.25" bestFit="1" customWidth="1"/>
    <col min="30" max="30" width="15.875" bestFit="1" customWidth="1"/>
    <col min="31" max="31" width="12.25" bestFit="1" customWidth="1"/>
    <col min="32" max="32" width="5.875" bestFit="1" customWidth="1"/>
    <col min="33" max="33" width="8.25" bestFit="1" customWidth="1"/>
    <col min="34" max="34" width="15.875" bestFit="1" customWidth="1"/>
    <col min="35" max="35" width="12.25" bestFit="1" customWidth="1"/>
    <col min="36" max="36" width="5.875" bestFit="1" customWidth="1"/>
    <col min="37" max="37" width="8.25" bestFit="1" customWidth="1"/>
    <col min="38" max="38" width="15.875" bestFit="1" customWidth="1"/>
    <col min="39" max="39" width="12.25" bestFit="1" customWidth="1"/>
    <col min="40" max="40" width="5.875" bestFit="1" customWidth="1"/>
    <col min="41" max="41" width="8.25" bestFit="1" customWidth="1"/>
    <col min="42" max="42" width="15.875" bestFit="1" customWidth="1"/>
    <col min="43" max="43" width="12.25" bestFit="1" customWidth="1"/>
    <col min="44" max="44" width="5.875" bestFit="1" customWidth="1"/>
    <col min="45" max="45" width="8.25" bestFit="1" customWidth="1"/>
  </cols>
  <sheetData>
    <row r="1" spans="1:45">
      <c r="B1" t="s">
        <v>907</v>
      </c>
    </row>
    <row r="2" spans="1:45">
      <c r="B2" t="s">
        <v>912</v>
      </c>
    </row>
    <row r="3" spans="1:45">
      <c r="B3" t="s">
        <v>915</v>
      </c>
    </row>
    <row r="4" spans="1:45">
      <c r="B4" t="s">
        <v>272</v>
      </c>
      <c r="F4" t="s">
        <v>291</v>
      </c>
      <c r="J4" t="s">
        <v>292</v>
      </c>
      <c r="N4" t="s">
        <v>293</v>
      </c>
      <c r="R4" t="s">
        <v>294</v>
      </c>
      <c r="V4" t="s">
        <v>295</v>
      </c>
      <c r="Z4" t="s">
        <v>296</v>
      </c>
      <c r="AD4" t="s">
        <v>297</v>
      </c>
      <c r="AH4" t="s">
        <v>298</v>
      </c>
      <c r="AL4" t="s">
        <v>299</v>
      </c>
      <c r="AP4" t="s">
        <v>300</v>
      </c>
    </row>
    <row r="5" spans="1:45">
      <c r="A5" t="s">
        <v>867</v>
      </c>
      <c r="B5" t="s">
        <v>465</v>
      </c>
      <c r="C5" t="s">
        <v>589</v>
      </c>
      <c r="D5" t="s">
        <v>911</v>
      </c>
      <c r="E5" t="s">
        <v>908</v>
      </c>
      <c r="F5" t="s">
        <v>465</v>
      </c>
      <c r="G5" t="s">
        <v>589</v>
      </c>
      <c r="H5" t="s">
        <v>911</v>
      </c>
      <c r="I5" t="s">
        <v>908</v>
      </c>
      <c r="J5" t="s">
        <v>465</v>
      </c>
      <c r="K5" t="s">
        <v>589</v>
      </c>
      <c r="L5" t="s">
        <v>911</v>
      </c>
      <c r="M5" t="s">
        <v>908</v>
      </c>
      <c r="N5" t="s">
        <v>465</v>
      </c>
      <c r="O5" t="s">
        <v>589</v>
      </c>
      <c r="P5" t="s">
        <v>911</v>
      </c>
      <c r="Q5" t="s">
        <v>908</v>
      </c>
      <c r="R5" t="s">
        <v>465</v>
      </c>
      <c r="S5" t="s">
        <v>589</v>
      </c>
      <c r="T5" t="s">
        <v>911</v>
      </c>
      <c r="U5" t="s">
        <v>908</v>
      </c>
      <c r="V5" t="s">
        <v>465</v>
      </c>
      <c r="W5" t="s">
        <v>589</v>
      </c>
      <c r="X5" t="s">
        <v>911</v>
      </c>
      <c r="Y5" t="s">
        <v>908</v>
      </c>
      <c r="Z5" t="s">
        <v>465</v>
      </c>
      <c r="AA5" t="s">
        <v>589</v>
      </c>
      <c r="AB5" t="s">
        <v>911</v>
      </c>
      <c r="AC5" t="s">
        <v>908</v>
      </c>
      <c r="AD5" t="s">
        <v>465</v>
      </c>
      <c r="AE5" t="s">
        <v>589</v>
      </c>
      <c r="AF5" t="s">
        <v>911</v>
      </c>
      <c r="AG5" t="s">
        <v>908</v>
      </c>
      <c r="AH5" t="s">
        <v>465</v>
      </c>
      <c r="AI5" t="s">
        <v>589</v>
      </c>
      <c r="AJ5" t="s">
        <v>911</v>
      </c>
      <c r="AK5" t="s">
        <v>908</v>
      </c>
      <c r="AL5" t="s">
        <v>465</v>
      </c>
      <c r="AM5" t="s">
        <v>589</v>
      </c>
      <c r="AN5" t="s">
        <v>911</v>
      </c>
      <c r="AO5" t="s">
        <v>908</v>
      </c>
      <c r="AP5" t="s">
        <v>465</v>
      </c>
      <c r="AQ5" t="s">
        <v>589</v>
      </c>
      <c r="AR5" t="s">
        <v>911</v>
      </c>
      <c r="AS5" t="s">
        <v>908</v>
      </c>
    </row>
    <row r="6" spans="1:45">
      <c r="A6" t="s">
        <v>909</v>
      </c>
      <c r="B6">
        <v>30683</v>
      </c>
      <c r="C6">
        <v>3926</v>
      </c>
      <c r="D6">
        <v>3567</v>
      </c>
      <c r="E6">
        <v>10410</v>
      </c>
      <c r="F6">
        <v>603</v>
      </c>
      <c r="G6">
        <v>178</v>
      </c>
      <c r="H6">
        <v>44</v>
      </c>
      <c r="I6">
        <v>213</v>
      </c>
      <c r="J6">
        <v>113</v>
      </c>
      <c r="K6">
        <v>28</v>
      </c>
      <c r="L6">
        <v>12</v>
      </c>
      <c r="M6">
        <v>42</v>
      </c>
      <c r="N6">
        <v>869</v>
      </c>
      <c r="O6">
        <v>151</v>
      </c>
      <c r="P6">
        <v>40</v>
      </c>
      <c r="Q6">
        <v>413</v>
      </c>
      <c r="R6">
        <v>729</v>
      </c>
      <c r="S6">
        <v>144</v>
      </c>
      <c r="T6">
        <v>79</v>
      </c>
      <c r="U6">
        <v>253</v>
      </c>
      <c r="V6">
        <v>7021</v>
      </c>
      <c r="W6">
        <v>799</v>
      </c>
      <c r="X6">
        <v>1494</v>
      </c>
      <c r="Y6">
        <v>2644</v>
      </c>
      <c r="Z6">
        <v>12633</v>
      </c>
      <c r="AA6">
        <v>954</v>
      </c>
      <c r="AB6">
        <v>1045</v>
      </c>
      <c r="AC6">
        <v>3816</v>
      </c>
      <c r="AD6">
        <v>1331</v>
      </c>
      <c r="AE6">
        <v>154</v>
      </c>
      <c r="AF6">
        <v>60</v>
      </c>
      <c r="AG6">
        <v>411</v>
      </c>
      <c r="AH6">
        <v>1088</v>
      </c>
      <c r="AI6">
        <v>182</v>
      </c>
      <c r="AJ6">
        <v>50</v>
      </c>
      <c r="AK6">
        <v>434</v>
      </c>
      <c r="AL6">
        <v>2748</v>
      </c>
      <c r="AM6">
        <v>523</v>
      </c>
      <c r="AN6">
        <v>318</v>
      </c>
      <c r="AO6">
        <v>971</v>
      </c>
      <c r="AP6">
        <v>3286</v>
      </c>
      <c r="AQ6">
        <v>552</v>
      </c>
      <c r="AR6">
        <v>385</v>
      </c>
      <c r="AS6">
        <v>1053</v>
      </c>
    </row>
    <row r="7" spans="1:45">
      <c r="A7" t="s">
        <v>916</v>
      </c>
      <c r="B7">
        <f>B6*(POWER(B$11/B$6,1/5))</f>
        <v>31753.980090047069</v>
      </c>
      <c r="C7">
        <f t="shared" ref="C7:AS10" si="0">C6*(POWER(C$11/C$6,1/5))</f>
        <v>4285.1844410163403</v>
      </c>
      <c r="D7">
        <f t="shared" si="0"/>
        <v>3741.9714332419462</v>
      </c>
      <c r="E7">
        <f t="shared" si="0"/>
        <v>10674.602349926447</v>
      </c>
      <c r="F7">
        <f t="shared" si="0"/>
        <v>599.35622858245688</v>
      </c>
      <c r="G7">
        <f t="shared" si="0"/>
        <v>218.49038862429614</v>
      </c>
      <c r="H7">
        <f t="shared" si="0"/>
        <v>43.382933241193626</v>
      </c>
      <c r="I7">
        <f t="shared" si="0"/>
        <v>218.14533549377683</v>
      </c>
      <c r="J7">
        <f t="shared" si="0"/>
        <v>114.55652440277953</v>
      </c>
      <c r="K7">
        <f t="shared" si="0"/>
        <v>31.811313305807886</v>
      </c>
      <c r="L7">
        <f t="shared" si="0"/>
        <v>12.193648376899148</v>
      </c>
      <c r="M7">
        <f t="shared" si="0"/>
        <v>42</v>
      </c>
      <c r="N7">
        <f t="shared" si="0"/>
        <v>879.35048077705778</v>
      </c>
      <c r="O7">
        <f t="shared" si="0"/>
        <v>162.20801438766102</v>
      </c>
      <c r="P7">
        <f t="shared" si="0"/>
        <v>41.485491573465929</v>
      </c>
      <c r="Q7">
        <f t="shared" si="0"/>
        <v>418.4540342872404</v>
      </c>
      <c r="R7">
        <f t="shared" si="0"/>
        <v>746.35387698435829</v>
      </c>
      <c r="S7">
        <f t="shared" si="0"/>
        <v>150.57209557314334</v>
      </c>
      <c r="T7">
        <f t="shared" si="0"/>
        <v>74.519867728710139</v>
      </c>
      <c r="U7">
        <f t="shared" si="0"/>
        <v>262.29193838874818</v>
      </c>
      <c r="V7">
        <f t="shared" si="0"/>
        <v>7231.9385850795752</v>
      </c>
      <c r="W7">
        <f t="shared" si="0"/>
        <v>856.65648879424043</v>
      </c>
      <c r="X7">
        <f t="shared" si="0"/>
        <v>1570.2166528384641</v>
      </c>
      <c r="Y7">
        <f t="shared" si="0"/>
        <v>2750.4724905387029</v>
      </c>
      <c r="Z7">
        <f t="shared" si="0"/>
        <v>13069.565830315143</v>
      </c>
      <c r="AA7">
        <f t="shared" si="0"/>
        <v>1085.0802745421436</v>
      </c>
      <c r="AB7">
        <f t="shared" si="0"/>
        <v>1093.1530269127236</v>
      </c>
      <c r="AC7">
        <f t="shared" si="0"/>
        <v>3870.2362292546932</v>
      </c>
      <c r="AD7">
        <f t="shared" si="0"/>
        <v>1372.5266562415734</v>
      </c>
      <c r="AE7">
        <f t="shared" si="0"/>
        <v>156.88951396661773</v>
      </c>
      <c r="AF7">
        <f t="shared" si="0"/>
        <v>61.154692589487397</v>
      </c>
      <c r="AG7">
        <f t="shared" si="0"/>
        <v>420.36352368087961</v>
      </c>
      <c r="AH7">
        <f t="shared" si="0"/>
        <v>1122.3601188984937</v>
      </c>
      <c r="AI7">
        <f t="shared" si="0"/>
        <v>189.88629204752567</v>
      </c>
      <c r="AJ7">
        <f t="shared" si="0"/>
        <v>50.775563919874081</v>
      </c>
      <c r="AK7">
        <f t="shared" si="0"/>
        <v>445.56680010710591</v>
      </c>
      <c r="AL7">
        <f t="shared" si="0"/>
        <v>2832.447768002135</v>
      </c>
      <c r="AM7">
        <f t="shared" si="0"/>
        <v>546.24065779560408</v>
      </c>
      <c r="AN7">
        <f t="shared" si="0"/>
        <v>318.59774858097398</v>
      </c>
      <c r="AO7">
        <f t="shared" si="0"/>
        <v>978.0955387790201</v>
      </c>
      <c r="AP7">
        <f t="shared" si="0"/>
        <v>3504.6891620598558</v>
      </c>
      <c r="AQ7">
        <f t="shared" si="0"/>
        <v>604.72078094090455</v>
      </c>
      <c r="AR7">
        <f t="shared" si="0"/>
        <v>428.17060011293916</v>
      </c>
      <c r="AS7">
        <f t="shared" si="0"/>
        <v>1108.9336727351172</v>
      </c>
    </row>
    <row r="8" spans="1:45">
      <c r="A8" t="s">
        <v>917</v>
      </c>
      <c r="B8">
        <f>B7*(POWER(B$11/B$6,1/5))</f>
        <v>32862.342390219528</v>
      </c>
      <c r="C8">
        <f t="shared" si="0"/>
        <v>4677.2301817444031</v>
      </c>
      <c r="D8">
        <f t="shared" si="0"/>
        <v>3925.525709895931</v>
      </c>
      <c r="E8">
        <f t="shared" si="0"/>
        <v>10945.930387037006</v>
      </c>
      <c r="F8">
        <f t="shared" si="0"/>
        <v>595.7344755233604</v>
      </c>
      <c r="G8">
        <f t="shared" si="0"/>
        <v>268.19129169211215</v>
      </c>
      <c r="H8">
        <f t="shared" si="0"/>
        <v>42.774520377496884</v>
      </c>
      <c r="I8">
        <f t="shared" si="0"/>
        <v>223.41496430841525</v>
      </c>
      <c r="J8">
        <f t="shared" si="0"/>
        <v>116.13448923225329</v>
      </c>
      <c r="K8">
        <f t="shared" si="0"/>
        <v>36.141416222866781</v>
      </c>
      <c r="L8">
        <f t="shared" si="0"/>
        <v>12.390421728287935</v>
      </c>
      <c r="M8">
        <f t="shared" si="0"/>
        <v>42</v>
      </c>
      <c r="N8">
        <f t="shared" si="0"/>
        <v>889.8242440078742</v>
      </c>
      <c r="O8">
        <f t="shared" si="0"/>
        <v>174.24794656680561</v>
      </c>
      <c r="P8">
        <f t="shared" si="0"/>
        <v>43.026150277302811</v>
      </c>
      <c r="Q8">
        <f t="shared" si="0"/>
        <v>423.98009397401205</v>
      </c>
      <c r="R8">
        <f t="shared" si="0"/>
        <v>764.12086377171829</v>
      </c>
      <c r="S8">
        <f t="shared" si="0"/>
        <v>157.44413864783203</v>
      </c>
      <c r="T8">
        <f t="shared" si="0"/>
        <v>70.293806155752591</v>
      </c>
      <c r="U8">
        <f t="shared" si="0"/>
        <v>271.92514207006667</v>
      </c>
      <c r="V8">
        <f t="shared" si="0"/>
        <v>7449.2145988267721</v>
      </c>
      <c r="W8">
        <f t="shared" si="0"/>
        <v>918.47351663739244</v>
      </c>
      <c r="X8">
        <f t="shared" si="0"/>
        <v>1650.3215106099262</v>
      </c>
      <c r="Y8">
        <f t="shared" si="0"/>
        <v>2861.2325723185231</v>
      </c>
      <c r="Z8">
        <f t="shared" si="0"/>
        <v>13521.218316547229</v>
      </c>
      <c r="AA8">
        <f t="shared" si="0"/>
        <v>1234.1710714889452</v>
      </c>
      <c r="AB8">
        <f t="shared" si="0"/>
        <v>1143.5249188980381</v>
      </c>
      <c r="AC8">
        <f t="shared" si="0"/>
        <v>3925.2433098101637</v>
      </c>
      <c r="AD8">
        <f t="shared" si="0"/>
        <v>1415.3489271928431</v>
      </c>
      <c r="AE8">
        <f t="shared" si="0"/>
        <v>159.83324410832168</v>
      </c>
      <c r="AF8">
        <f t="shared" si="0"/>
        <v>62.331607095245076</v>
      </c>
      <c r="AG8">
        <f t="shared" si="0"/>
        <v>429.94036993042687</v>
      </c>
      <c r="AH8">
        <f t="shared" si="0"/>
        <v>1157.8053644244862</v>
      </c>
      <c r="AI8">
        <f t="shared" si="0"/>
        <v>198.11430718438578</v>
      </c>
      <c r="AJ8">
        <f t="shared" si="0"/>
        <v>51.563157827624366</v>
      </c>
      <c r="AK8">
        <f t="shared" si="0"/>
        <v>457.44187409604996</v>
      </c>
      <c r="AL8">
        <f t="shared" si="0"/>
        <v>2919.4906690175681</v>
      </c>
      <c r="AM8">
        <f t="shared" si="0"/>
        <v>570.51406544736949</v>
      </c>
      <c r="AN8">
        <f t="shared" si="0"/>
        <v>319.19662075743872</v>
      </c>
      <c r="AO8">
        <f t="shared" si="0"/>
        <v>985.24292788817877</v>
      </c>
      <c r="AP8">
        <f t="shared" si="0"/>
        <v>3737.9324779853359</v>
      </c>
      <c r="AQ8">
        <f t="shared" si="0"/>
        <v>662.47685308293012</v>
      </c>
      <c r="AR8">
        <f t="shared" si="0"/>
        <v>476.1819813014921</v>
      </c>
      <c r="AS8">
        <f t="shared" si="0"/>
        <v>1167.8384525411168</v>
      </c>
    </row>
    <row r="9" spans="1:45">
      <c r="A9" t="s">
        <v>918</v>
      </c>
      <c r="B9">
        <f>B8*(POWER(B$11/B$6,1/5))</f>
        <v>34009.391714348036</v>
      </c>
      <c r="C9">
        <f t="shared" si="0"/>
        <v>5105.1436581414027</v>
      </c>
      <c r="D9">
        <f t="shared" si="0"/>
        <v>4118.0838426934079</v>
      </c>
      <c r="E9">
        <f t="shared" si="0"/>
        <v>11224.15506547517</v>
      </c>
      <c r="F9">
        <f t="shared" si="0"/>
        <v>592.13460777152454</v>
      </c>
      <c r="G9">
        <f t="shared" si="0"/>
        <v>329.19786262618851</v>
      </c>
      <c r="H9">
        <f t="shared" si="0"/>
        <v>42.174640044568719</v>
      </c>
      <c r="I9">
        <f t="shared" si="0"/>
        <v>228.81188893610056</v>
      </c>
      <c r="J9">
        <f t="shared" si="0"/>
        <v>117.73418982069876</v>
      </c>
      <c r="K9">
        <f t="shared" si="0"/>
        <v>41.060925527900821</v>
      </c>
      <c r="L9">
        <f t="shared" si="0"/>
        <v>12.590370483019509</v>
      </c>
      <c r="M9">
        <f t="shared" si="0"/>
        <v>42</v>
      </c>
      <c r="N9">
        <f t="shared" si="0"/>
        <v>900.42275808447198</v>
      </c>
      <c r="O9">
        <f t="shared" si="0"/>
        <v>187.18154585250858</v>
      </c>
      <c r="P9">
        <f t="shared" si="0"/>
        <v>44.624024869193114</v>
      </c>
      <c r="Q9">
        <f t="shared" si="0"/>
        <v>429.5791302201178</v>
      </c>
      <c r="R9">
        <f t="shared" si="0"/>
        <v>782.31079445906528</v>
      </c>
      <c r="S9">
        <f t="shared" si="0"/>
        <v>164.62981869383748</v>
      </c>
      <c r="T9">
        <f t="shared" si="0"/>
        <v>66.307406795876872</v>
      </c>
      <c r="U9">
        <f t="shared" si="0"/>
        <v>281.91214470432226</v>
      </c>
      <c r="V9">
        <f t="shared" si="0"/>
        <v>7673.0184426425585</v>
      </c>
      <c r="W9">
        <f t="shared" si="0"/>
        <v>984.75131140561575</v>
      </c>
      <c r="X9">
        <f t="shared" si="0"/>
        <v>1734.5129307210416</v>
      </c>
      <c r="Y9">
        <f t="shared" si="0"/>
        <v>2976.4529043855478</v>
      </c>
      <c r="Z9">
        <f t="shared" si="0"/>
        <v>13988.478816922101</v>
      </c>
      <c r="AA9">
        <f t="shared" si="0"/>
        <v>1403.7470493534552</v>
      </c>
      <c r="AB9">
        <f t="shared" si="0"/>
        <v>1196.2179200416433</v>
      </c>
      <c r="AC9">
        <f t="shared" si="0"/>
        <v>3981.0321976590408</v>
      </c>
      <c r="AD9">
        <f t="shared" si="0"/>
        <v>1459.5072355034492</v>
      </c>
      <c r="AE9">
        <f t="shared" si="0"/>
        <v>162.83220768741788</v>
      </c>
      <c r="AF9">
        <f t="shared" si="0"/>
        <v>63.531171175307065</v>
      </c>
      <c r="AG9">
        <f t="shared" si="0"/>
        <v>439.73539872655755</v>
      </c>
      <c r="AH9">
        <f t="shared" si="0"/>
        <v>1194.3700059529231</v>
      </c>
      <c r="AI9">
        <f t="shared" si="0"/>
        <v>206.69885270773347</v>
      </c>
      <c r="AJ9">
        <f t="shared" si="0"/>
        <v>52.362968323741931</v>
      </c>
      <c r="AK9">
        <f t="shared" si="0"/>
        <v>469.6334379630751</v>
      </c>
      <c r="AL9">
        <f t="shared" si="0"/>
        <v>3009.2084531156738</v>
      </c>
      <c r="AM9">
        <f t="shared" si="0"/>
        <v>595.86611547154007</v>
      </c>
      <c r="AN9">
        <f t="shared" si="0"/>
        <v>319.79661864143071</v>
      </c>
      <c r="AO9">
        <f t="shared" si="0"/>
        <v>992.44254622142887</v>
      </c>
      <c r="AP9">
        <f t="shared" si="0"/>
        <v>3986.6985526800813</v>
      </c>
      <c r="AQ9">
        <f t="shared" si="0"/>
        <v>725.74913034706947</v>
      </c>
      <c r="AR9">
        <f t="shared" si="0"/>
        <v>529.57694726448892</v>
      </c>
      <c r="AS9">
        <f t="shared" si="0"/>
        <v>1229.8721598648781</v>
      </c>
    </row>
    <row r="10" spans="1:45">
      <c r="A10" t="s">
        <v>919</v>
      </c>
      <c r="B10">
        <f>B9*(POWER(B$11/B$6,1/5))</f>
        <v>35196.478420363695</v>
      </c>
      <c r="C10">
        <f t="shared" si="0"/>
        <v>5572.2063609324459</v>
      </c>
      <c r="D10">
        <f t="shared" si="0"/>
        <v>4320.0874962304324</v>
      </c>
      <c r="E10">
        <f t="shared" si="0"/>
        <v>11509.451684712785</v>
      </c>
      <c r="F10">
        <f t="shared" si="0"/>
        <v>588.55649307975682</v>
      </c>
      <c r="G10">
        <f t="shared" si="0"/>
        <v>404.0818479746269</v>
      </c>
      <c r="H10">
        <f t="shared" si="0"/>
        <v>41.583172580111274</v>
      </c>
      <c r="I10">
        <f t="shared" si="0"/>
        <v>234.33918439873455</v>
      </c>
      <c r="J10">
        <f t="shared" si="0"/>
        <v>119.35592556846332</v>
      </c>
      <c r="K10">
        <f t="shared" si="0"/>
        <v>46.650070235517788</v>
      </c>
      <c r="L10">
        <f t="shared" si="0"/>
        <v>12.793545883735815</v>
      </c>
      <c r="M10">
        <f t="shared" si="0"/>
        <v>42</v>
      </c>
      <c r="N10">
        <f t="shared" si="0"/>
        <v>911.1475088885901</v>
      </c>
      <c r="O10">
        <f t="shared" si="0"/>
        <v>201.0751449188632</v>
      </c>
      <c r="P10">
        <f t="shared" si="0"/>
        <v>46.28124019212612</v>
      </c>
      <c r="Q10">
        <f t="shared" si="0"/>
        <v>435.25210674627624</v>
      </c>
      <c r="R10">
        <f t="shared" si="0"/>
        <v>800.93373724449486</v>
      </c>
      <c r="S10">
        <f t="shared" si="0"/>
        <v>172.14344996220663</v>
      </c>
      <c r="T10">
        <f t="shared" si="0"/>
        <v>62.547078276740763</v>
      </c>
      <c r="U10">
        <f t="shared" si="0"/>
        <v>292.26594027599191</v>
      </c>
      <c r="V10">
        <f t="shared" si="0"/>
        <v>7903.5462383384011</v>
      </c>
      <c r="W10">
        <f t="shared" si="0"/>
        <v>1055.8117656624011</v>
      </c>
      <c r="X10">
        <f t="shared" si="0"/>
        <v>1822.9993898138077</v>
      </c>
      <c r="Y10">
        <f t="shared" si="0"/>
        <v>3096.3130986749143</v>
      </c>
      <c r="Z10">
        <f t="shared" si="0"/>
        <v>14471.886706540987</v>
      </c>
      <c r="AA10">
        <f t="shared" si="0"/>
        <v>1596.6228864781669</v>
      </c>
      <c r="AB10">
        <f t="shared" si="0"/>
        <v>1251.3389857806362</v>
      </c>
      <c r="AC10">
        <f t="shared" si="0"/>
        <v>4037.6140045098141</v>
      </c>
      <c r="AD10">
        <f t="shared" si="0"/>
        <v>1505.0432649931868</v>
      </c>
      <c r="AE10">
        <f t="shared" si="0"/>
        <v>165.88744105318403</v>
      </c>
      <c r="AF10">
        <f t="shared" si="0"/>
        <v>64.753820717933436</v>
      </c>
      <c r="AG10">
        <f t="shared" si="0"/>
        <v>449.75358076864313</v>
      </c>
      <c r="AH10">
        <f t="shared" si="0"/>
        <v>1232.0893951195933</v>
      </c>
      <c r="AI10">
        <f t="shared" si="0"/>
        <v>215.65537753378663</v>
      </c>
      <c r="AJ10">
        <f t="shared" si="0"/>
        <v>53.175184903130003</v>
      </c>
      <c r="AK10">
        <f t="shared" si="0"/>
        <v>482.14992667397792</v>
      </c>
      <c r="AL10">
        <f t="shared" si="0"/>
        <v>3101.683321135607</v>
      </c>
      <c r="AM10">
        <f t="shared" si="0"/>
        <v>622.344739719475</v>
      </c>
      <c r="AN10">
        <f t="shared" si="0"/>
        <v>320.39774434895651</v>
      </c>
      <c r="AO10">
        <f t="shared" si="0"/>
        <v>999.69477544147378</v>
      </c>
      <c r="AP10">
        <f t="shared" si="0"/>
        <v>4252.0204534320128</v>
      </c>
      <c r="AQ10">
        <f t="shared" si="0"/>
        <v>795.06445809902561</v>
      </c>
      <c r="AR10">
        <f t="shared" si="0"/>
        <v>588.95916705510274</v>
      </c>
      <c r="AS10">
        <f t="shared" si="0"/>
        <v>1295.2009983225362</v>
      </c>
    </row>
    <row r="11" spans="1:45">
      <c r="A11" t="s">
        <v>910</v>
      </c>
      <c r="B11">
        <v>36425</v>
      </c>
      <c r="C11">
        <v>6082</v>
      </c>
      <c r="D11">
        <v>4532</v>
      </c>
      <c r="E11">
        <v>11802</v>
      </c>
      <c r="F11">
        <v>585</v>
      </c>
      <c r="G11">
        <v>496</v>
      </c>
      <c r="H11">
        <v>41</v>
      </c>
      <c r="I11">
        <v>240</v>
      </c>
      <c r="J11">
        <v>121</v>
      </c>
      <c r="K11">
        <v>53</v>
      </c>
      <c r="L11">
        <v>13</v>
      </c>
      <c r="M11">
        <v>42</v>
      </c>
      <c r="N11">
        <v>922</v>
      </c>
      <c r="O11">
        <v>216</v>
      </c>
      <c r="P11">
        <v>48</v>
      </c>
      <c r="Q11">
        <v>441</v>
      </c>
      <c r="R11">
        <v>820</v>
      </c>
      <c r="S11">
        <v>180</v>
      </c>
      <c r="T11">
        <v>59</v>
      </c>
      <c r="U11">
        <v>303</v>
      </c>
      <c r="V11">
        <v>8141</v>
      </c>
      <c r="W11">
        <v>1132</v>
      </c>
      <c r="X11">
        <v>1916</v>
      </c>
      <c r="Y11">
        <v>3221</v>
      </c>
      <c r="Z11">
        <v>14972</v>
      </c>
      <c r="AA11">
        <v>1816</v>
      </c>
      <c r="AB11">
        <v>1309</v>
      </c>
      <c r="AC11">
        <v>4095</v>
      </c>
      <c r="AD11">
        <v>1552</v>
      </c>
      <c r="AE11">
        <v>169</v>
      </c>
      <c r="AF11">
        <v>66</v>
      </c>
      <c r="AG11">
        <v>460</v>
      </c>
      <c r="AH11">
        <v>1271</v>
      </c>
      <c r="AI11">
        <v>225</v>
      </c>
      <c r="AJ11">
        <v>54</v>
      </c>
      <c r="AK11">
        <v>495</v>
      </c>
      <c r="AL11">
        <v>3197</v>
      </c>
      <c r="AM11">
        <v>650</v>
      </c>
      <c r="AN11">
        <v>321</v>
      </c>
      <c r="AO11">
        <v>1007</v>
      </c>
      <c r="AP11">
        <v>4535</v>
      </c>
      <c r="AQ11">
        <v>871</v>
      </c>
      <c r="AR11">
        <v>655</v>
      </c>
      <c r="AS11">
        <v>1364</v>
      </c>
    </row>
    <row r="12" spans="1:45">
      <c r="A12" t="s">
        <v>920</v>
      </c>
      <c r="B12">
        <f>B11*POWER(B$16/B$11, 1/5)</f>
        <v>37166.213893152686</v>
      </c>
      <c r="C12">
        <f t="shared" ref="C12:AS15" si="1">C11*POWER(C$16/C$11, 1/5)</f>
        <v>5998.5407017052612</v>
      </c>
      <c r="D12">
        <f t="shared" si="1"/>
        <v>4716.0342145359018</v>
      </c>
      <c r="E12">
        <f t="shared" si="1"/>
        <v>12569.94409358138</v>
      </c>
      <c r="F12">
        <f t="shared" si="1"/>
        <v>583.39117535618504</v>
      </c>
      <c r="G12">
        <f t="shared" si="1"/>
        <v>412.77974578440489</v>
      </c>
      <c r="H12">
        <f t="shared" si="1"/>
        <v>39.493249488887869</v>
      </c>
      <c r="I12">
        <f t="shared" si="1"/>
        <v>247.86705970469907</v>
      </c>
      <c r="J12">
        <f t="shared" si="1"/>
        <v>126.31256317304064</v>
      </c>
      <c r="K12">
        <f t="shared" si="1"/>
        <v>48.497179216374626</v>
      </c>
      <c r="L12">
        <f t="shared" si="1"/>
        <v>14.44239497405407</v>
      </c>
      <c r="M12">
        <f t="shared" si="1"/>
        <v>45.254878091440688</v>
      </c>
      <c r="N12">
        <f t="shared" si="1"/>
        <v>936.34652816640482</v>
      </c>
      <c r="O12">
        <f t="shared" si="1"/>
        <v>197.77252621927141</v>
      </c>
      <c r="P12">
        <f t="shared" si="1"/>
        <v>56.027295327825271</v>
      </c>
      <c r="Q12">
        <f t="shared" si="1"/>
        <v>476.43077939610959</v>
      </c>
      <c r="R12">
        <f t="shared" si="1"/>
        <v>824.74477194045619</v>
      </c>
      <c r="S12">
        <f t="shared" si="1"/>
        <v>196.77017327675435</v>
      </c>
      <c r="T12">
        <f t="shared" si="1"/>
        <v>61.900457946639648</v>
      </c>
      <c r="U12">
        <f t="shared" si="1"/>
        <v>315.00951100651247</v>
      </c>
      <c r="V12">
        <f t="shared" si="1"/>
        <v>8279.9735255678588</v>
      </c>
      <c r="W12">
        <f t="shared" si="1"/>
        <v>1155.963701587538</v>
      </c>
      <c r="X12">
        <f t="shared" si="1"/>
        <v>1960.6681579564879</v>
      </c>
      <c r="Y12">
        <f t="shared" si="1"/>
        <v>3328.2201465698568</v>
      </c>
      <c r="Z12">
        <f t="shared" si="1"/>
        <v>15142.09116360983</v>
      </c>
      <c r="AA12">
        <f t="shared" si="1"/>
        <v>1686.6362125367928</v>
      </c>
      <c r="AB12">
        <f t="shared" si="1"/>
        <v>1380.217477792698</v>
      </c>
      <c r="AC12">
        <f t="shared" si="1"/>
        <v>4408.56050370501</v>
      </c>
      <c r="AD12">
        <f t="shared" si="1"/>
        <v>1602.592286407548</v>
      </c>
      <c r="AE12">
        <f t="shared" si="1"/>
        <v>180.05573579599917</v>
      </c>
      <c r="AF12">
        <f t="shared" si="1"/>
        <v>73.879976100664194</v>
      </c>
      <c r="AG12">
        <f t="shared" si="1"/>
        <v>483.47794520238062</v>
      </c>
      <c r="AH12">
        <f t="shared" si="1"/>
        <v>1305.4780175578385</v>
      </c>
      <c r="AI12">
        <f t="shared" si="1"/>
        <v>241.42153679994766</v>
      </c>
      <c r="AJ12">
        <f t="shared" si="1"/>
        <v>56.876729503486885</v>
      </c>
      <c r="AK12">
        <f t="shared" si="1"/>
        <v>523.83828158189817</v>
      </c>
      <c r="AL12">
        <f t="shared" si="1"/>
        <v>3366.457951372357</v>
      </c>
      <c r="AM12">
        <f t="shared" si="1"/>
        <v>684.04248728363723</v>
      </c>
      <c r="AN12">
        <f t="shared" si="1"/>
        <v>371.33711160091991</v>
      </c>
      <c r="AO12">
        <f t="shared" si="1"/>
        <v>1111.5278924971635</v>
      </c>
      <c r="AP12">
        <f t="shared" si="1"/>
        <v>4677.5519600567095</v>
      </c>
      <c r="AQ12">
        <f t="shared" si="1"/>
        <v>896.82277851632193</v>
      </c>
      <c r="AR12">
        <f t="shared" si="1"/>
        <v>625.69197473226313</v>
      </c>
      <c r="AS12">
        <f t="shared" si="1"/>
        <v>1488.6420383035036</v>
      </c>
    </row>
    <row r="13" spans="1:45">
      <c r="A13" t="s">
        <v>921</v>
      </c>
      <c r="B13">
        <f>B12*POWER(B$16/B$11, 1/5)</f>
        <v>37922.510779727541</v>
      </c>
      <c r="C13">
        <f t="shared" si="1"/>
        <v>5916.2266606403564</v>
      </c>
      <c r="D13">
        <f t="shared" si="1"/>
        <v>4907.5416400426438</v>
      </c>
      <c r="E13">
        <f t="shared" si="1"/>
        <v>13387.857525483938</v>
      </c>
      <c r="F13">
        <f t="shared" si="1"/>
        <v>581.78677518542065</v>
      </c>
      <c r="G13">
        <f t="shared" si="1"/>
        <v>343.52241639080228</v>
      </c>
      <c r="H13">
        <f t="shared" si="1"/>
        <v>38.041872077842484</v>
      </c>
      <c r="I13">
        <f t="shared" si="1"/>
        <v>255.99199702772023</v>
      </c>
      <c r="J13">
        <f t="shared" si="1"/>
        <v>131.85837698630897</v>
      </c>
      <c r="K13">
        <f t="shared" si="1"/>
        <v>44.376913055569041</v>
      </c>
      <c r="L13">
        <f t="shared" si="1"/>
        <v>16.044828660506326</v>
      </c>
      <c r="M13">
        <f t="shared" si="1"/>
        <v>48.761999787408534</v>
      </c>
      <c r="N13">
        <f t="shared" si="1"/>
        <v>950.91629155019518</v>
      </c>
      <c r="O13">
        <f t="shared" si="1"/>
        <v>181.08320429237222</v>
      </c>
      <c r="P13">
        <f t="shared" si="1"/>
        <v>65.397037953153159</v>
      </c>
      <c r="Q13">
        <f t="shared" si="1"/>
        <v>514.70813504758382</v>
      </c>
      <c r="R13">
        <f t="shared" si="1"/>
        <v>829.51699858916481</v>
      </c>
      <c r="S13">
        <f t="shared" si="1"/>
        <v>215.10278384091072</v>
      </c>
      <c r="T13">
        <f t="shared" si="1"/>
        <v>64.943503288198372</v>
      </c>
      <c r="U13">
        <f t="shared" si="1"/>
        <v>327.49502318337323</v>
      </c>
      <c r="V13">
        <f t="shared" si="1"/>
        <v>8421.3194428331444</v>
      </c>
      <c r="W13">
        <f t="shared" si="1"/>
        <v>1180.4346991059742</v>
      </c>
      <c r="X13">
        <f t="shared" si="1"/>
        <v>2006.3776751693567</v>
      </c>
      <c r="Y13">
        <f t="shared" si="1"/>
        <v>3439.0094206872022</v>
      </c>
      <c r="Z13">
        <f t="shared" si="1"/>
        <v>15314.114667851381</v>
      </c>
      <c r="AA13">
        <f t="shared" si="1"/>
        <v>1566.4877276654499</v>
      </c>
      <c r="AB13">
        <f t="shared" si="1"/>
        <v>1455.3096149766513</v>
      </c>
      <c r="AC13">
        <f t="shared" si="1"/>
        <v>4746.1308216917632</v>
      </c>
      <c r="AD13">
        <f t="shared" si="1"/>
        <v>1654.8337863743379</v>
      </c>
      <c r="AE13">
        <f t="shared" si="1"/>
        <v>191.83472185229977</v>
      </c>
      <c r="AF13">
        <f t="shared" si="1"/>
        <v>82.700770736889581</v>
      </c>
      <c r="AG13">
        <f t="shared" si="1"/>
        <v>508.15418151546993</v>
      </c>
      <c r="AH13">
        <f t="shared" si="1"/>
        <v>1340.8913094624265</v>
      </c>
      <c r="AI13">
        <f t="shared" si="1"/>
        <v>259.04159302599322</v>
      </c>
      <c r="AJ13">
        <f t="shared" si="1"/>
        <v>59.906710352089178</v>
      </c>
      <c r="AK13">
        <f t="shared" si="1"/>
        <v>554.35665707207284</v>
      </c>
      <c r="AL13">
        <f t="shared" si="1"/>
        <v>3544.8980726800646</v>
      </c>
      <c r="AM13">
        <f t="shared" si="1"/>
        <v>719.86788370643842</v>
      </c>
      <c r="AN13">
        <f t="shared" si="1"/>
        <v>429.5677584178008</v>
      </c>
      <c r="AO13">
        <f t="shared" si="1"/>
        <v>1226.905914398397</v>
      </c>
      <c r="AP13">
        <f t="shared" si="1"/>
        <v>4824.5848597641379</v>
      </c>
      <c r="AQ13">
        <f t="shared" si="1"/>
        <v>923.41113210761864</v>
      </c>
      <c r="AR13">
        <f t="shared" si="1"/>
        <v>597.69533930436489</v>
      </c>
      <c r="AS13">
        <f t="shared" si="1"/>
        <v>1624.6738403258137</v>
      </c>
    </row>
    <row r="14" spans="1:45">
      <c r="A14" t="s">
        <v>922</v>
      </c>
      <c r="B14">
        <f>B13*POWER(B$16/B$11, 1/5)</f>
        <v>38694.197584207061</v>
      </c>
      <c r="C14">
        <f t="shared" si="1"/>
        <v>5835.042161191217</v>
      </c>
      <c r="D14">
        <f t="shared" si="1"/>
        <v>5106.8257466241712</v>
      </c>
      <c r="E14">
        <f t="shared" si="1"/>
        <v>14258.991749548031</v>
      </c>
      <c r="F14">
        <f t="shared" si="1"/>
        <v>580.1867873198413</v>
      </c>
      <c r="G14">
        <f t="shared" si="1"/>
        <v>285.88527360693519</v>
      </c>
      <c r="H14">
        <f t="shared" si="1"/>
        <v>36.643832804746111</v>
      </c>
      <c r="I14">
        <f t="shared" si="1"/>
        <v>264.38326504664616</v>
      </c>
      <c r="J14">
        <f t="shared" si="1"/>
        <v>137.64768242130381</v>
      </c>
      <c r="K14">
        <f t="shared" si="1"/>
        <v>40.606700104252958</v>
      </c>
      <c r="L14">
        <f t="shared" si="1"/>
        <v>17.825057908158097</v>
      </c>
      <c r="M14">
        <f t="shared" si="1"/>
        <v>52.54091323509595</v>
      </c>
      <c r="N14">
        <f t="shared" si="1"/>
        <v>965.712763741755</v>
      </c>
      <c r="O14">
        <f t="shared" si="1"/>
        <v>165.80223504066143</v>
      </c>
      <c r="P14">
        <f t="shared" si="1"/>
        <v>76.333732478464796</v>
      </c>
      <c r="Q14">
        <f t="shared" si="1"/>
        <v>556.06076630893062</v>
      </c>
      <c r="R14">
        <f t="shared" si="1"/>
        <v>834.31683880750302</v>
      </c>
      <c r="S14">
        <f t="shared" si="1"/>
        <v>235.14340027049019</v>
      </c>
      <c r="T14">
        <f t="shared" si="1"/>
        <v>68.136145664382667</v>
      </c>
      <c r="U14">
        <f t="shared" si="1"/>
        <v>340.47540300350119</v>
      </c>
      <c r="V14">
        <f t="shared" si="1"/>
        <v>8565.0782504616509</v>
      </c>
      <c r="W14">
        <f t="shared" si="1"/>
        <v>1205.4237316792523</v>
      </c>
      <c r="X14">
        <f t="shared" si="1"/>
        <v>2053.1528290915048</v>
      </c>
      <c r="Y14">
        <f t="shared" si="1"/>
        <v>3553.4866309142121</v>
      </c>
      <c r="Z14">
        <f t="shared" si="1"/>
        <v>15488.092465307245</v>
      </c>
      <c r="AA14">
        <f t="shared" si="1"/>
        <v>1454.8980880919721</v>
      </c>
      <c r="AB14">
        <f t="shared" si="1"/>
        <v>1534.4872163411276</v>
      </c>
      <c r="AC14">
        <f t="shared" si="1"/>
        <v>5109.5494226928722</v>
      </c>
      <c r="AD14">
        <f t="shared" si="1"/>
        <v>1708.7782611663081</v>
      </c>
      <c r="AE14">
        <f t="shared" si="1"/>
        <v>204.38427215583832</v>
      </c>
      <c r="AF14">
        <f t="shared" si="1"/>
        <v>92.574711599210772</v>
      </c>
      <c r="AG14">
        <f t="shared" si="1"/>
        <v>534.08986853281942</v>
      </c>
      <c r="AH14">
        <f t="shared" si="1"/>
        <v>1377.265246607036</v>
      </c>
      <c r="AI14">
        <f t="shared" si="1"/>
        <v>277.94764214863062</v>
      </c>
      <c r="AJ14">
        <f t="shared" si="1"/>
        <v>63.098106669250257</v>
      </c>
      <c r="AK14">
        <f t="shared" si="1"/>
        <v>586.65300732145511</v>
      </c>
      <c r="AL14">
        <f t="shared" si="1"/>
        <v>3732.7964665556292</v>
      </c>
      <c r="AM14">
        <f t="shared" si="1"/>
        <v>757.56956567101577</v>
      </c>
      <c r="AN14">
        <f t="shared" si="1"/>
        <v>496.92975279672248</v>
      </c>
      <c r="AO14">
        <f t="shared" si="1"/>
        <v>1354.2603230621207</v>
      </c>
      <c r="AP14">
        <f t="shared" si="1"/>
        <v>4976.2395517639843</v>
      </c>
      <c r="AQ14">
        <f t="shared" si="1"/>
        <v>950.78775799042137</v>
      </c>
      <c r="AR14">
        <f t="shared" si="1"/>
        <v>570.95141547727951</v>
      </c>
      <c r="AS14">
        <f t="shared" si="1"/>
        <v>1773.1362003233139</v>
      </c>
    </row>
    <row r="15" spans="1:45">
      <c r="A15" t="s">
        <v>923</v>
      </c>
      <c r="B15">
        <f>B14*POWER(B$16/B$11, 1/5)</f>
        <v>39481.587476693247</v>
      </c>
      <c r="C15">
        <f t="shared" si="1"/>
        <v>5754.9717033988409</v>
      </c>
      <c r="D15">
        <f t="shared" si="1"/>
        <v>5314.2023276152795</v>
      </c>
      <c r="E15">
        <f t="shared" si="1"/>
        <v>15186.80978839662</v>
      </c>
      <c r="F15">
        <f t="shared" si="1"/>
        <v>578.59119962504474</v>
      </c>
      <c r="G15">
        <f t="shared" si="1"/>
        <v>237.91865032858013</v>
      </c>
      <c r="H15">
        <f t="shared" si="1"/>
        <v>35.297171492364193</v>
      </c>
      <c r="I15">
        <f t="shared" si="1"/>
        <v>273.04959392600136</v>
      </c>
      <c r="J15">
        <f t="shared" si="1"/>
        <v>143.69117009474027</v>
      </c>
      <c r="K15">
        <f t="shared" si="1"/>
        <v>37.156800232859133</v>
      </c>
      <c r="L15">
        <f t="shared" si="1"/>
        <v>19.802809749615786</v>
      </c>
      <c r="M15">
        <f t="shared" si="1"/>
        <v>56.612681506362613</v>
      </c>
      <c r="N15">
        <f t="shared" si="1"/>
        <v>980.73947238131871</v>
      </c>
      <c r="O15">
        <f t="shared" si="1"/>
        <v>151.81077257774544</v>
      </c>
      <c r="P15">
        <f t="shared" si="1"/>
        <v>89.099428605128224</v>
      </c>
      <c r="Q15">
        <f t="shared" si="1"/>
        <v>600.73574667610376</v>
      </c>
      <c r="R15">
        <f t="shared" si="1"/>
        <v>839.1444523760689</v>
      </c>
      <c r="S15">
        <f t="shared" si="1"/>
        <v>257.05115342283085</v>
      </c>
      <c r="T15">
        <f t="shared" si="1"/>
        <v>71.4857393109192</v>
      </c>
      <c r="U15">
        <f t="shared" si="1"/>
        <v>353.97026471906986</v>
      </c>
      <c r="V15">
        <f t="shared" si="1"/>
        <v>8711.2911384645049</v>
      </c>
      <c r="W15">
        <f t="shared" si="1"/>
        <v>1230.9417657715653</v>
      </c>
      <c r="X15">
        <f t="shared" si="1"/>
        <v>2101.0184631617917</v>
      </c>
      <c r="Y15">
        <f t="shared" si="1"/>
        <v>3671.7745406939848</v>
      </c>
      <c r="Z15">
        <f t="shared" si="1"/>
        <v>15664.046757954904</v>
      </c>
      <c r="AA15">
        <f t="shared" si="1"/>
        <v>1351.2575996291105</v>
      </c>
      <c r="AB15">
        <f t="shared" si="1"/>
        <v>1617.9725557245906</v>
      </c>
      <c r="AC15">
        <f t="shared" si="1"/>
        <v>5500.7955498443298</v>
      </c>
      <c r="AD15">
        <f t="shared" si="1"/>
        <v>1764.4812245657397</v>
      </c>
      <c r="AE15">
        <f t="shared" si="1"/>
        <v>217.75479590620839</v>
      </c>
      <c r="AF15">
        <f t="shared" si="1"/>
        <v>103.62753758296321</v>
      </c>
      <c r="AG15">
        <f t="shared" si="1"/>
        <v>561.34928737316773</v>
      </c>
      <c r="AH15">
        <f t="shared" si="1"/>
        <v>1414.6258881131873</v>
      </c>
      <c r="AI15">
        <f t="shared" si="1"/>
        <v>298.23354185530803</v>
      </c>
      <c r="AJ15">
        <f t="shared" si="1"/>
        <v>66.459517503872391</v>
      </c>
      <c r="AK15">
        <f t="shared" si="1"/>
        <v>620.83091563661378</v>
      </c>
      <c r="AL15">
        <f t="shared" si="1"/>
        <v>3930.6544715955069</v>
      </c>
      <c r="AM15">
        <f t="shared" si="1"/>
        <v>797.24579998767138</v>
      </c>
      <c r="AN15">
        <f t="shared" si="1"/>
        <v>574.85501268565133</v>
      </c>
      <c r="AO15">
        <f t="shared" si="1"/>
        <v>1494.8342828061238</v>
      </c>
      <c r="AP15">
        <f t="shared" si="1"/>
        <v>5132.6613162216863</v>
      </c>
      <c r="AQ15">
        <f t="shared" si="1"/>
        <v>978.97602629193341</v>
      </c>
      <c r="AR15">
        <f t="shared" si="1"/>
        <v>545.40415057428982</v>
      </c>
      <c r="AS15">
        <f t="shared" si="1"/>
        <v>1935.1650201165889</v>
      </c>
    </row>
    <row r="16" spans="1:45">
      <c r="A16" t="s">
        <v>885</v>
      </c>
      <c r="B16">
        <v>40285</v>
      </c>
      <c r="C16">
        <v>5676</v>
      </c>
      <c r="D16">
        <v>5530</v>
      </c>
      <c r="E16">
        <v>16175</v>
      </c>
      <c r="F16">
        <v>577</v>
      </c>
      <c r="G16">
        <v>198</v>
      </c>
      <c r="H16">
        <v>34</v>
      </c>
      <c r="I16">
        <v>282</v>
      </c>
      <c r="J16">
        <v>150</v>
      </c>
      <c r="K16">
        <v>34</v>
      </c>
      <c r="L16">
        <v>22</v>
      </c>
      <c r="M16">
        <v>61</v>
      </c>
      <c r="N16">
        <v>996</v>
      </c>
      <c r="O16">
        <v>139</v>
      </c>
      <c r="P16">
        <v>104</v>
      </c>
      <c r="Q16">
        <v>649</v>
      </c>
      <c r="R16">
        <v>844</v>
      </c>
      <c r="S16">
        <v>281</v>
      </c>
      <c r="T16">
        <v>75</v>
      </c>
      <c r="U16">
        <v>368</v>
      </c>
      <c r="V16">
        <v>8860</v>
      </c>
      <c r="W16">
        <v>1257</v>
      </c>
      <c r="X16">
        <v>2150</v>
      </c>
      <c r="Y16">
        <v>3794</v>
      </c>
      <c r="Z16">
        <v>15842</v>
      </c>
      <c r="AA16">
        <v>1255</v>
      </c>
      <c r="AB16">
        <v>1706</v>
      </c>
      <c r="AC16">
        <v>5922</v>
      </c>
      <c r="AD16">
        <v>1822</v>
      </c>
      <c r="AE16">
        <v>232</v>
      </c>
      <c r="AF16">
        <v>116</v>
      </c>
      <c r="AG16">
        <v>590</v>
      </c>
      <c r="AH16">
        <v>1453</v>
      </c>
      <c r="AI16">
        <v>320</v>
      </c>
      <c r="AJ16">
        <v>70</v>
      </c>
      <c r="AK16">
        <v>657</v>
      </c>
      <c r="AL16">
        <v>4139</v>
      </c>
      <c r="AM16">
        <v>839</v>
      </c>
      <c r="AN16">
        <v>665</v>
      </c>
      <c r="AO16">
        <v>1650</v>
      </c>
      <c r="AP16">
        <v>5294</v>
      </c>
      <c r="AQ16">
        <v>1008</v>
      </c>
      <c r="AR16">
        <v>521</v>
      </c>
      <c r="AS16">
        <v>2112</v>
      </c>
    </row>
    <row r="17" spans="1:45">
      <c r="A17" t="s">
        <v>854</v>
      </c>
      <c r="B17">
        <v>42295</v>
      </c>
      <c r="C17">
        <v>5632</v>
      </c>
      <c r="D17">
        <v>5824</v>
      </c>
      <c r="E17">
        <v>17466</v>
      </c>
      <c r="F17">
        <v>608</v>
      </c>
      <c r="G17">
        <v>201</v>
      </c>
      <c r="H17">
        <v>42</v>
      </c>
      <c r="I17">
        <v>308</v>
      </c>
      <c r="J17">
        <v>156</v>
      </c>
      <c r="K17">
        <v>32</v>
      </c>
      <c r="L17">
        <v>25</v>
      </c>
      <c r="M17">
        <v>66</v>
      </c>
      <c r="N17">
        <v>1006</v>
      </c>
      <c r="O17">
        <v>124</v>
      </c>
      <c r="P17">
        <v>110</v>
      </c>
      <c r="Q17">
        <v>681</v>
      </c>
      <c r="R17">
        <v>864</v>
      </c>
      <c r="S17">
        <v>273</v>
      </c>
      <c r="T17">
        <v>85</v>
      </c>
      <c r="U17">
        <v>381</v>
      </c>
      <c r="V17">
        <v>9628</v>
      </c>
      <c r="W17">
        <v>1240</v>
      </c>
      <c r="X17">
        <v>2227</v>
      </c>
      <c r="Y17">
        <v>4231</v>
      </c>
      <c r="Z17">
        <v>16391</v>
      </c>
      <c r="AA17">
        <v>1166</v>
      </c>
      <c r="AB17">
        <v>1808</v>
      </c>
      <c r="AC17">
        <v>6406</v>
      </c>
      <c r="AD17">
        <v>1854</v>
      </c>
      <c r="AE17">
        <v>246</v>
      </c>
      <c r="AF17">
        <v>117</v>
      </c>
      <c r="AG17">
        <v>628</v>
      </c>
      <c r="AH17">
        <v>1490</v>
      </c>
      <c r="AI17">
        <v>327</v>
      </c>
      <c r="AJ17">
        <v>74</v>
      </c>
      <c r="AK17">
        <v>723</v>
      </c>
      <c r="AL17">
        <v>4401</v>
      </c>
      <c r="AM17">
        <v>853</v>
      </c>
      <c r="AN17">
        <v>671</v>
      </c>
      <c r="AO17">
        <v>1756</v>
      </c>
      <c r="AP17">
        <v>5552</v>
      </c>
      <c r="AQ17">
        <v>1043</v>
      </c>
      <c r="AR17">
        <v>598</v>
      </c>
      <c r="AS17">
        <v>2185</v>
      </c>
    </row>
    <row r="18" spans="1:45">
      <c r="A18" t="s">
        <v>855</v>
      </c>
      <c r="B18">
        <v>43696</v>
      </c>
      <c r="C18">
        <v>5366</v>
      </c>
      <c r="D18">
        <v>5720</v>
      </c>
      <c r="E18">
        <v>19231</v>
      </c>
      <c r="F18">
        <v>626</v>
      </c>
      <c r="G18">
        <v>211</v>
      </c>
      <c r="H18">
        <v>39</v>
      </c>
      <c r="I18">
        <v>312</v>
      </c>
      <c r="J18">
        <v>154</v>
      </c>
      <c r="K18">
        <v>36</v>
      </c>
      <c r="L18">
        <v>32</v>
      </c>
      <c r="M18">
        <v>75</v>
      </c>
      <c r="N18">
        <v>1063</v>
      </c>
      <c r="O18">
        <v>94</v>
      </c>
      <c r="P18">
        <v>114</v>
      </c>
      <c r="Q18">
        <v>753</v>
      </c>
      <c r="R18">
        <v>893</v>
      </c>
      <c r="S18">
        <v>177</v>
      </c>
      <c r="T18">
        <v>86</v>
      </c>
      <c r="U18">
        <v>417</v>
      </c>
      <c r="V18">
        <v>9507</v>
      </c>
      <c r="W18">
        <v>1323</v>
      </c>
      <c r="X18">
        <v>2187</v>
      </c>
      <c r="Y18">
        <v>4799</v>
      </c>
      <c r="Z18">
        <v>17123</v>
      </c>
      <c r="AA18">
        <v>1089</v>
      </c>
      <c r="AB18">
        <v>1727</v>
      </c>
      <c r="AC18">
        <v>6965</v>
      </c>
      <c r="AD18">
        <v>2977</v>
      </c>
      <c r="AE18">
        <v>239</v>
      </c>
      <c r="AF18">
        <v>128</v>
      </c>
      <c r="AG18">
        <v>679</v>
      </c>
      <c r="AH18">
        <v>1634</v>
      </c>
      <c r="AI18">
        <v>321</v>
      </c>
      <c r="AJ18">
        <v>78</v>
      </c>
      <c r="AK18">
        <v>807</v>
      </c>
      <c r="AL18">
        <v>4724</v>
      </c>
      <c r="AM18">
        <v>800</v>
      </c>
      <c r="AN18">
        <v>669</v>
      </c>
      <c r="AO18">
        <v>1861</v>
      </c>
      <c r="AP18">
        <v>5622</v>
      </c>
      <c r="AQ18">
        <v>945</v>
      </c>
      <c r="AR18">
        <v>589</v>
      </c>
      <c r="AS18">
        <v>2468</v>
      </c>
    </row>
    <row r="19" spans="1:45">
      <c r="A19" t="s">
        <v>856</v>
      </c>
      <c r="B19">
        <v>45722</v>
      </c>
      <c r="C19">
        <v>5395</v>
      </c>
      <c r="D19">
        <v>5801</v>
      </c>
      <c r="E19">
        <v>21232</v>
      </c>
      <c r="F19">
        <v>646</v>
      </c>
      <c r="G19">
        <v>208</v>
      </c>
      <c r="H19">
        <v>41</v>
      </c>
      <c r="I19">
        <v>358</v>
      </c>
      <c r="J19">
        <v>165</v>
      </c>
      <c r="K19">
        <v>37</v>
      </c>
      <c r="L19">
        <v>41</v>
      </c>
      <c r="M19">
        <v>83</v>
      </c>
      <c r="N19">
        <v>1105</v>
      </c>
      <c r="O19">
        <v>102</v>
      </c>
      <c r="P19">
        <v>125</v>
      </c>
      <c r="Q19">
        <v>774</v>
      </c>
      <c r="R19">
        <v>1006</v>
      </c>
      <c r="S19">
        <v>192</v>
      </c>
      <c r="T19">
        <v>85</v>
      </c>
      <c r="U19">
        <v>454</v>
      </c>
      <c r="V19">
        <v>9702</v>
      </c>
      <c r="W19">
        <v>1293</v>
      </c>
      <c r="X19">
        <v>2192</v>
      </c>
      <c r="Y19">
        <v>5172</v>
      </c>
      <c r="Z19">
        <v>17988</v>
      </c>
      <c r="AA19">
        <v>1154</v>
      </c>
      <c r="AB19">
        <v>1774</v>
      </c>
      <c r="AC19">
        <v>7879</v>
      </c>
      <c r="AD19">
        <v>2081</v>
      </c>
      <c r="AE19">
        <v>260</v>
      </c>
      <c r="AF19">
        <v>145</v>
      </c>
      <c r="AG19">
        <v>714</v>
      </c>
      <c r="AH19">
        <v>1715</v>
      </c>
      <c r="AI19">
        <v>338</v>
      </c>
      <c r="AJ19">
        <v>81</v>
      </c>
      <c r="AK19">
        <v>869</v>
      </c>
      <c r="AL19">
        <v>5144</v>
      </c>
      <c r="AM19">
        <v>821</v>
      </c>
      <c r="AN19">
        <v>714</v>
      </c>
      <c r="AO19">
        <v>2026</v>
      </c>
      <c r="AP19">
        <v>5761</v>
      </c>
      <c r="AQ19">
        <v>861</v>
      </c>
      <c r="AR19">
        <v>530</v>
      </c>
      <c r="AS19">
        <v>2805</v>
      </c>
    </row>
    <row r="20" spans="1:45">
      <c r="A20" t="s">
        <v>857</v>
      </c>
      <c r="B20">
        <v>48235</v>
      </c>
      <c r="C20">
        <v>5485</v>
      </c>
      <c r="D20">
        <v>5914</v>
      </c>
      <c r="E20">
        <v>22598</v>
      </c>
      <c r="F20">
        <v>656</v>
      </c>
      <c r="G20">
        <v>186</v>
      </c>
      <c r="H20">
        <v>37</v>
      </c>
      <c r="I20">
        <v>368</v>
      </c>
      <c r="J20">
        <v>169</v>
      </c>
      <c r="K20">
        <v>31</v>
      </c>
      <c r="L20">
        <v>35</v>
      </c>
      <c r="M20">
        <v>95</v>
      </c>
      <c r="N20">
        <v>1168</v>
      </c>
      <c r="O20">
        <v>97</v>
      </c>
      <c r="P20">
        <v>128</v>
      </c>
      <c r="Q20">
        <v>817</v>
      </c>
      <c r="R20">
        <v>1038</v>
      </c>
      <c r="S20">
        <v>197</v>
      </c>
      <c r="T20">
        <v>73</v>
      </c>
      <c r="U20">
        <v>472</v>
      </c>
      <c r="V20">
        <v>10069</v>
      </c>
      <c r="W20">
        <v>1342</v>
      </c>
      <c r="X20">
        <v>2135</v>
      </c>
      <c r="Y20">
        <v>5373</v>
      </c>
      <c r="Z20">
        <v>19541</v>
      </c>
      <c r="AA20">
        <v>1185</v>
      </c>
      <c r="AB20">
        <v>1886</v>
      </c>
      <c r="AC20">
        <v>8519</v>
      </c>
      <c r="AD20">
        <v>2149</v>
      </c>
      <c r="AE20">
        <v>248</v>
      </c>
      <c r="AF20">
        <v>122</v>
      </c>
      <c r="AG20">
        <v>760</v>
      </c>
      <c r="AH20">
        <v>1786</v>
      </c>
      <c r="AI20">
        <v>337</v>
      </c>
      <c r="AJ20">
        <v>79</v>
      </c>
      <c r="AK20">
        <v>823</v>
      </c>
      <c r="AL20">
        <v>5233</v>
      </c>
      <c r="AM20">
        <v>857</v>
      </c>
      <c r="AN20">
        <v>786</v>
      </c>
      <c r="AO20">
        <v>2244</v>
      </c>
      <c r="AP20">
        <v>6013</v>
      </c>
      <c r="AQ20">
        <v>884</v>
      </c>
      <c r="AR20">
        <v>563</v>
      </c>
      <c r="AS20">
        <v>3013</v>
      </c>
    </row>
    <row r="21" spans="1:45">
      <c r="A21" t="s">
        <v>886</v>
      </c>
      <c r="B21">
        <f>B20*POWER(B$20/B$16, 1/4)</f>
        <v>50456.487211013526</v>
      </c>
      <c r="C21">
        <f t="shared" ref="C21:AS25" si="2">C20*POWER(C$20/C$16, 1/4)</f>
        <v>5438.262831005155</v>
      </c>
      <c r="D21">
        <f t="shared" si="2"/>
        <v>6014.0961546331582</v>
      </c>
      <c r="E21">
        <f t="shared" si="2"/>
        <v>24568.375039489045</v>
      </c>
      <c r="F21">
        <f t="shared" si="2"/>
        <v>677.38542194622823</v>
      </c>
      <c r="G21">
        <f t="shared" si="2"/>
        <v>183.11540536141234</v>
      </c>
      <c r="H21">
        <f t="shared" si="2"/>
        <v>37.790481534201071</v>
      </c>
      <c r="I21">
        <f t="shared" si="2"/>
        <v>393.32132748268003</v>
      </c>
      <c r="J21">
        <f t="shared" si="2"/>
        <v>174.11475096108262</v>
      </c>
      <c r="K21">
        <f t="shared" si="2"/>
        <v>30.292309682782097</v>
      </c>
      <c r="L21">
        <f t="shared" si="2"/>
        <v>39.307858610243365</v>
      </c>
      <c r="M21">
        <f t="shared" si="2"/>
        <v>106.12606166132726</v>
      </c>
      <c r="N21">
        <f t="shared" si="2"/>
        <v>1215.454536389014</v>
      </c>
      <c r="O21">
        <f t="shared" si="2"/>
        <v>88.656578723571641</v>
      </c>
      <c r="P21">
        <f t="shared" si="2"/>
        <v>134.81993928906923</v>
      </c>
      <c r="Q21">
        <f t="shared" si="2"/>
        <v>865.39901483629421</v>
      </c>
      <c r="R21">
        <f t="shared" si="2"/>
        <v>1093.1029849415515</v>
      </c>
      <c r="S21">
        <f t="shared" si="2"/>
        <v>180.26283739779211</v>
      </c>
      <c r="T21">
        <f t="shared" si="2"/>
        <v>72.508389546704578</v>
      </c>
      <c r="U21">
        <f t="shared" si="2"/>
        <v>502.30273587667944</v>
      </c>
      <c r="V21">
        <f t="shared" si="2"/>
        <v>10396.196883738279</v>
      </c>
      <c r="W21">
        <f t="shared" si="2"/>
        <v>1364.1333461975155</v>
      </c>
      <c r="X21">
        <f t="shared" si="2"/>
        <v>2131.2663803520595</v>
      </c>
      <c r="Y21">
        <f t="shared" si="2"/>
        <v>5861.3373648300876</v>
      </c>
      <c r="Z21">
        <f t="shared" si="2"/>
        <v>20593.538627019192</v>
      </c>
      <c r="AA21">
        <f t="shared" si="2"/>
        <v>1168.1187807558003</v>
      </c>
      <c r="AB21">
        <f t="shared" si="2"/>
        <v>1933.892609829149</v>
      </c>
      <c r="AC21">
        <f t="shared" si="2"/>
        <v>9329.7213314931469</v>
      </c>
      <c r="AD21">
        <f t="shared" si="2"/>
        <v>2239.5379502185037</v>
      </c>
      <c r="AE21">
        <f t="shared" si="2"/>
        <v>252.16952757156304</v>
      </c>
      <c r="AF21">
        <f t="shared" si="2"/>
        <v>123.54787813411811</v>
      </c>
      <c r="AG21">
        <f t="shared" si="2"/>
        <v>809.66242972566033</v>
      </c>
      <c r="AH21">
        <f t="shared" si="2"/>
        <v>1880.5522936571599</v>
      </c>
      <c r="AI21">
        <f t="shared" si="2"/>
        <v>341.38928144811445</v>
      </c>
      <c r="AJ21">
        <f t="shared" si="2"/>
        <v>81.42529752009527</v>
      </c>
      <c r="AK21">
        <f t="shared" si="2"/>
        <v>870.67976550722994</v>
      </c>
      <c r="AL21">
        <f t="shared" si="2"/>
        <v>5548.9979174727623</v>
      </c>
      <c r="AM21">
        <f t="shared" si="2"/>
        <v>861.56001905880066</v>
      </c>
      <c r="AN21">
        <f t="shared" si="2"/>
        <v>819.54493621057122</v>
      </c>
      <c r="AO21">
        <f t="shared" si="2"/>
        <v>2423.3022172548649</v>
      </c>
      <c r="AP21">
        <f t="shared" si="2"/>
        <v>6207.5184718117271</v>
      </c>
      <c r="AQ21">
        <f t="shared" si="2"/>
        <v>855.46096682686323</v>
      </c>
      <c r="AR21">
        <f t="shared" si="2"/>
        <v>574.01872901673596</v>
      </c>
      <c r="AS21">
        <f t="shared" si="2"/>
        <v>3292.8764500443963</v>
      </c>
    </row>
    <row r="22" spans="1:45">
      <c r="A22" t="s">
        <v>868</v>
      </c>
      <c r="B22">
        <f>B21*POWER(B$20/B$16, 1/4)</f>
        <v>52780.286134034854</v>
      </c>
      <c r="C22">
        <f t="shared" si="2"/>
        <v>5391.9239050304832</v>
      </c>
      <c r="D22">
        <f t="shared" si="2"/>
        <v>6115.8864655348898</v>
      </c>
      <c r="E22">
        <f t="shared" si="2"/>
        <v>26710.551910832302</v>
      </c>
      <c r="F22">
        <f t="shared" si="2"/>
        <v>699.46800284339884</v>
      </c>
      <c r="G22">
        <f t="shared" si="2"/>
        <v>180.27554667029227</v>
      </c>
      <c r="H22">
        <f t="shared" si="2"/>
        <v>38.597851205048435</v>
      </c>
      <c r="I22">
        <f t="shared" si="2"/>
        <v>420.38496373026533</v>
      </c>
      <c r="J22">
        <f t="shared" si="2"/>
        <v>179.3842988298214</v>
      </c>
      <c r="K22">
        <f t="shared" si="2"/>
        <v>29.600775029599163</v>
      </c>
      <c r="L22">
        <f t="shared" si="2"/>
        <v>44.145935672082381</v>
      </c>
      <c r="M22">
        <f t="shared" si="2"/>
        <v>118.5551680394088</v>
      </c>
      <c r="N22">
        <f t="shared" si="2"/>
        <v>1264.8370976272543</v>
      </c>
      <c r="O22">
        <f t="shared" si="2"/>
        <v>81.030813927513975</v>
      </c>
      <c r="P22">
        <f t="shared" si="2"/>
        <v>142.00325023365869</v>
      </c>
      <c r="Q22">
        <f t="shared" si="2"/>
        <v>916.66518345119778</v>
      </c>
      <c r="R22">
        <f t="shared" si="2"/>
        <v>1151.1311519153467</v>
      </c>
      <c r="S22">
        <f t="shared" si="2"/>
        <v>164.9476677497606</v>
      </c>
      <c r="T22">
        <f t="shared" si="2"/>
        <v>72.02008978981722</v>
      </c>
      <c r="U22">
        <f t="shared" si="2"/>
        <v>534.55092896016356</v>
      </c>
      <c r="V22">
        <f t="shared" si="2"/>
        <v>10734.026183876204</v>
      </c>
      <c r="W22">
        <f t="shared" si="2"/>
        <v>1386.6317333889945</v>
      </c>
      <c r="X22">
        <f t="shared" si="2"/>
        <v>2127.5392899386275</v>
      </c>
      <c r="Y22">
        <f t="shared" si="2"/>
        <v>6394.0583853253893</v>
      </c>
      <c r="Z22">
        <f t="shared" si="2"/>
        <v>21702.77023604378</v>
      </c>
      <c r="AA22">
        <f t="shared" si="2"/>
        <v>1151.4780472189177</v>
      </c>
      <c r="AB22">
        <f t="shared" si="2"/>
        <v>1983.0013925513242</v>
      </c>
      <c r="AC22">
        <f t="shared" si="2"/>
        <v>10217.595976443041</v>
      </c>
      <c r="AD22">
        <f t="shared" si="2"/>
        <v>2333.8902887244753</v>
      </c>
      <c r="AE22">
        <f t="shared" si="2"/>
        <v>256.40915578897295</v>
      </c>
      <c r="AF22">
        <f t="shared" si="2"/>
        <v>125.11539501182705</v>
      </c>
      <c r="AG22">
        <f t="shared" si="2"/>
        <v>862.57006593323661</v>
      </c>
      <c r="AH22">
        <f t="shared" si="2"/>
        <v>1980.1102626983231</v>
      </c>
      <c r="AI22">
        <f t="shared" si="2"/>
        <v>345.83573141738844</v>
      </c>
      <c r="AJ22">
        <f t="shared" si="2"/>
        <v>83.92505159792448</v>
      </c>
      <c r="AK22">
        <f t="shared" si="2"/>
        <v>921.12181538727214</v>
      </c>
      <c r="AL22">
        <f t="shared" si="2"/>
        <v>5884.0775631792576</v>
      </c>
      <c r="AM22">
        <f t="shared" si="2"/>
        <v>866.14430156429512</v>
      </c>
      <c r="AN22">
        <f t="shared" si="2"/>
        <v>854.52150441270896</v>
      </c>
      <c r="AO22">
        <f t="shared" si="2"/>
        <v>2616.9312104065707</v>
      </c>
      <c r="AP22">
        <f t="shared" si="2"/>
        <v>6408.3295489578904</v>
      </c>
      <c r="AQ22">
        <f t="shared" si="2"/>
        <v>827.84328706374617</v>
      </c>
      <c r="AR22">
        <f t="shared" si="2"/>
        <v>585.2531105896785</v>
      </c>
      <c r="AS22">
        <f t="shared" si="2"/>
        <v>3598.7505195011568</v>
      </c>
    </row>
    <row r="23" spans="1:45">
      <c r="A23" t="s">
        <v>880</v>
      </c>
      <c r="B23">
        <f>B22*POWER(B$20/B$16, 1/4)</f>
        <v>55211.108786473807</v>
      </c>
      <c r="C23">
        <f t="shared" si="2"/>
        <v>5345.9798286846753</v>
      </c>
      <c r="D23">
        <f t="shared" si="2"/>
        <v>6219.3996067883591</v>
      </c>
      <c r="E23">
        <f t="shared" si="2"/>
        <v>29039.510437077122</v>
      </c>
      <c r="F23">
        <f t="shared" si="2"/>
        <v>722.27046988408722</v>
      </c>
      <c r="G23">
        <f t="shared" si="2"/>
        <v>177.47973013591817</v>
      </c>
      <c r="H23">
        <f t="shared" si="2"/>
        <v>39.422469816870908</v>
      </c>
      <c r="I23">
        <f t="shared" si="2"/>
        <v>449.31079344604962</v>
      </c>
      <c r="J23">
        <f t="shared" si="2"/>
        <v>184.81332850344839</v>
      </c>
      <c r="K23">
        <f t="shared" si="2"/>
        <v>28.925027227321976</v>
      </c>
      <c r="L23">
        <f t="shared" si="2"/>
        <v>49.579491360431803</v>
      </c>
      <c r="M23">
        <f t="shared" si="2"/>
        <v>132.43992709072961</v>
      </c>
      <c r="N23">
        <f t="shared" si="2"/>
        <v>1316.2260172124661</v>
      </c>
      <c r="O23">
        <f t="shared" si="2"/>
        <v>74.060976639172452</v>
      </c>
      <c r="P23">
        <f t="shared" si="2"/>
        <v>149.5692935574404</v>
      </c>
      <c r="Q23">
        <f t="shared" si="2"/>
        <v>970.96835580587208</v>
      </c>
      <c r="R23">
        <f t="shared" si="2"/>
        <v>1212.2397863370636</v>
      </c>
      <c r="S23">
        <f t="shared" si="2"/>
        <v>150.93367822700574</v>
      </c>
      <c r="T23">
        <f t="shared" si="2"/>
        <v>71.535078433817915</v>
      </c>
      <c r="U23">
        <f t="shared" si="2"/>
        <v>568.8694789875226</v>
      </c>
      <c r="V23">
        <f t="shared" si="2"/>
        <v>11082.833405778019</v>
      </c>
      <c r="W23">
        <f t="shared" si="2"/>
        <v>1409.5011821248809</v>
      </c>
      <c r="X23">
        <f t="shared" si="2"/>
        <v>2123.8187173415872</v>
      </c>
      <c r="Y23">
        <f t="shared" si="2"/>
        <v>6975.1969713033395</v>
      </c>
      <c r="Z23">
        <f t="shared" si="2"/>
        <v>22871.748486223325</v>
      </c>
      <c r="AA23">
        <f t="shared" si="2"/>
        <v>1135.074373488972</v>
      </c>
      <c r="AB23">
        <f t="shared" si="2"/>
        <v>2033.3572313552054</v>
      </c>
      <c r="AC23">
        <f t="shared" si="2"/>
        <v>11189.966326798825</v>
      </c>
      <c r="AD23">
        <f t="shared" si="2"/>
        <v>2432.2177167263303</v>
      </c>
      <c r="AE23">
        <f t="shared" si="2"/>
        <v>260.72006322713156</v>
      </c>
      <c r="AF23">
        <f t="shared" si="2"/>
        <v>126.70279980019063</v>
      </c>
      <c r="AG23">
        <f t="shared" si="2"/>
        <v>918.93496762122015</v>
      </c>
      <c r="AH23">
        <f t="shared" si="2"/>
        <v>2084.9389116525267</v>
      </c>
      <c r="AI23">
        <f t="shared" si="2"/>
        <v>350.34009450345798</v>
      </c>
      <c r="AJ23">
        <f t="shared" si="2"/>
        <v>86.501548047472767</v>
      </c>
      <c r="AK23">
        <f t="shared" si="2"/>
        <v>974.48618010326129</v>
      </c>
      <c r="AL23">
        <f t="shared" si="2"/>
        <v>6239.391198992912</v>
      </c>
      <c r="AM23">
        <f t="shared" si="2"/>
        <v>870.75297662007665</v>
      </c>
      <c r="AN23">
        <f t="shared" si="2"/>
        <v>890.9908038479324</v>
      </c>
      <c r="AO23">
        <f t="shared" si="2"/>
        <v>2826.0317310970145</v>
      </c>
      <c r="AP23">
        <f t="shared" si="2"/>
        <v>6615.6367950462354</v>
      </c>
      <c r="AQ23">
        <f t="shared" si="2"/>
        <v>801.11721576095113</v>
      </c>
      <c r="AR23">
        <f t="shared" si="2"/>
        <v>596.70736535307014</v>
      </c>
      <c r="AS23">
        <f t="shared" si="2"/>
        <v>3933.0371175739779</v>
      </c>
    </row>
    <row r="24" spans="1:45">
      <c r="A24" t="s">
        <v>883</v>
      </c>
      <c r="B24">
        <f>B23*POWER(B$20/B$16, 1/4)</f>
        <v>57753.88420007447</v>
      </c>
      <c r="C24">
        <f t="shared" si="2"/>
        <v>5300.4272374911898</v>
      </c>
      <c r="D24">
        <f t="shared" si="2"/>
        <v>6324.6647377938525</v>
      </c>
      <c r="E24">
        <f t="shared" si="2"/>
        <v>31571.536568778971</v>
      </c>
      <c r="F24">
        <f t="shared" si="2"/>
        <v>745.81629116117824</v>
      </c>
      <c r="G24">
        <f t="shared" si="2"/>
        <v>174.72727272727272</v>
      </c>
      <c r="H24">
        <f t="shared" si="2"/>
        <v>40.264705882352949</v>
      </c>
      <c r="I24">
        <f t="shared" si="2"/>
        <v>480.22695035461004</v>
      </c>
      <c r="J24">
        <f t="shared" si="2"/>
        <v>190.40666666666667</v>
      </c>
      <c r="K24">
        <f t="shared" si="2"/>
        <v>28.264705882352946</v>
      </c>
      <c r="L24">
        <f t="shared" si="2"/>
        <v>55.681818181818166</v>
      </c>
      <c r="M24">
        <f t="shared" si="2"/>
        <v>147.95081967213113</v>
      </c>
      <c r="N24">
        <f t="shared" si="2"/>
        <v>1369.7028112449798</v>
      </c>
      <c r="O24">
        <f t="shared" si="2"/>
        <v>67.690647482014356</v>
      </c>
      <c r="P24">
        <f t="shared" si="2"/>
        <v>157.53846153846163</v>
      </c>
      <c r="Q24">
        <f t="shared" si="2"/>
        <v>1028.4884437596306</v>
      </c>
      <c r="R24">
        <f t="shared" si="2"/>
        <v>1276.5924170616115</v>
      </c>
      <c r="S24">
        <f t="shared" si="2"/>
        <v>138.11032028469751</v>
      </c>
      <c r="T24">
        <f t="shared" si="2"/>
        <v>71.053333333333356</v>
      </c>
      <c r="U24">
        <f t="shared" si="2"/>
        <v>605.39130434782589</v>
      </c>
      <c r="V24">
        <f t="shared" si="2"/>
        <v>11442.975282167041</v>
      </c>
      <c r="W24">
        <f t="shared" si="2"/>
        <v>1432.7478122513915</v>
      </c>
      <c r="X24">
        <f t="shared" si="2"/>
        <v>2120.1046511627906</v>
      </c>
      <c r="Y24">
        <f t="shared" si="2"/>
        <v>7609.1536636794945</v>
      </c>
      <c r="Z24">
        <f t="shared" si="2"/>
        <v>24103.691516222698</v>
      </c>
      <c r="AA24">
        <f t="shared" si="2"/>
        <v>1118.9043824701196</v>
      </c>
      <c r="AB24">
        <f t="shared" si="2"/>
        <v>2084.9917936694014</v>
      </c>
      <c r="AC24">
        <f t="shared" si="2"/>
        <v>12254.873522458623</v>
      </c>
      <c r="AD24">
        <f t="shared" si="2"/>
        <v>2534.6877058177829</v>
      </c>
      <c r="AE24">
        <f t="shared" si="2"/>
        <v>265.10344827586215</v>
      </c>
      <c r="AF24">
        <f t="shared" si="2"/>
        <v>128.31034482758619</v>
      </c>
      <c r="AG24">
        <f t="shared" si="2"/>
        <v>978.983050847458</v>
      </c>
      <c r="AH24">
        <f t="shared" si="2"/>
        <v>2195.3172746042674</v>
      </c>
      <c r="AI24">
        <f t="shared" si="2"/>
        <v>354.9031250000001</v>
      </c>
      <c r="AJ24">
        <f t="shared" si="2"/>
        <v>89.157142857142873</v>
      </c>
      <c r="AK24">
        <f t="shared" si="2"/>
        <v>1030.9421613394213</v>
      </c>
      <c r="AL24">
        <f t="shared" si="2"/>
        <v>6616.1606668277382</v>
      </c>
      <c r="AM24">
        <f t="shared" si="2"/>
        <v>875.38617401668682</v>
      </c>
      <c r="AN24">
        <f t="shared" si="2"/>
        <v>929.01654135338333</v>
      </c>
      <c r="AO24">
        <f t="shared" si="2"/>
        <v>3051.8399999999997</v>
      </c>
      <c r="AP24">
        <f t="shared" si="2"/>
        <v>6829.6503588968626</v>
      </c>
      <c r="AQ24">
        <f t="shared" si="2"/>
        <v>775.25396825396842</v>
      </c>
      <c r="AR24">
        <f t="shared" si="2"/>
        <v>608.38579654510568</v>
      </c>
      <c r="AS24">
        <f t="shared" si="2"/>
        <v>4298.3754734848471</v>
      </c>
    </row>
    <row r="25" spans="1:45">
      <c r="A25" t="s">
        <v>924</v>
      </c>
      <c r="B25">
        <f>B24*POWER(B$20/B$16, 1/4)</f>
        <v>60413.768415619641</v>
      </c>
      <c r="C25">
        <f t="shared" si="2"/>
        <v>5255.2627956418728</v>
      </c>
      <c r="D25">
        <f t="shared" si="2"/>
        <v>6431.7115114829112</v>
      </c>
      <c r="E25">
        <f t="shared" si="2"/>
        <v>34324.33626846203</v>
      </c>
      <c r="F25">
        <f t="shared" si="2"/>
        <v>770.12969982101481</v>
      </c>
      <c r="G25">
        <f t="shared" si="2"/>
        <v>172.01750200617522</v>
      </c>
      <c r="H25">
        <f t="shared" si="2"/>
        <v>41.124935787218824</v>
      </c>
      <c r="I25">
        <f t="shared" si="2"/>
        <v>513.27038480009321</v>
      </c>
      <c r="J25">
        <f t="shared" si="2"/>
        <v>196.16928608281972</v>
      </c>
      <c r="K25">
        <f t="shared" si="2"/>
        <v>27.619458828418974</v>
      </c>
      <c r="L25">
        <f t="shared" si="2"/>
        <v>62.535229607205331</v>
      </c>
      <c r="M25">
        <f t="shared" si="2"/>
        <v>165.27829275124736</v>
      </c>
      <c r="N25">
        <f t="shared" si="2"/>
        <v>1425.3523077333014</v>
      </c>
      <c r="O25">
        <f t="shared" si="2"/>
        <v>61.868259972564353</v>
      </c>
      <c r="P25">
        <f t="shared" si="2"/>
        <v>165.93223297116222</v>
      </c>
      <c r="Q25">
        <f t="shared" si="2"/>
        <v>1089.4160171359827</v>
      </c>
      <c r="R25">
        <f t="shared" si="2"/>
        <v>1344.3612539920978</v>
      </c>
      <c r="S25">
        <f t="shared" si="2"/>
        <v>126.3764376062813</v>
      </c>
      <c r="T25">
        <f t="shared" si="2"/>
        <v>70.574832492125807</v>
      </c>
      <c r="U25">
        <f t="shared" si="2"/>
        <v>644.25785688530607</v>
      </c>
      <c r="V25">
        <f t="shared" si="2"/>
        <v>11814.820137963963</v>
      </c>
      <c r="W25">
        <f t="shared" si="2"/>
        <v>1456.3778445481821</v>
      </c>
      <c r="X25">
        <f t="shared" si="2"/>
        <v>2116.3970800240218</v>
      </c>
      <c r="Y25">
        <f t="shared" si="2"/>
        <v>8300.7289565714455</v>
      </c>
      <c r="Z25">
        <f t="shared" si="2"/>
        <v>25401.990803596895</v>
      </c>
      <c r="AA25">
        <f t="shared" si="2"/>
        <v>1102.9647451757955</v>
      </c>
      <c r="AB25">
        <f t="shared" si="2"/>
        <v>2137.9375510772416</v>
      </c>
      <c r="AC25">
        <f t="shared" si="2"/>
        <v>13421.123948495455</v>
      </c>
      <c r="AD25">
        <f t="shared" si="2"/>
        <v>2641.4747832160069</v>
      </c>
      <c r="AE25">
        <f t="shared" si="2"/>
        <v>269.56052947305022</v>
      </c>
      <c r="AF25">
        <f t="shared" si="2"/>
        <v>129.93828562381387</v>
      </c>
      <c r="AG25">
        <f t="shared" si="2"/>
        <v>1042.9549942228848</v>
      </c>
      <c r="AH25">
        <f t="shared" si="2"/>
        <v>2311.5391579295856</v>
      </c>
      <c r="AI25">
        <f t="shared" si="2"/>
        <v>359.52558702504564</v>
      </c>
      <c r="AJ25">
        <f t="shared" si="2"/>
        <v>91.89426434410754</v>
      </c>
      <c r="AK25">
        <f t="shared" si="2"/>
        <v>1090.6688691209285</v>
      </c>
      <c r="AL25">
        <f t="shared" si="2"/>
        <v>7015.681590271799</v>
      </c>
      <c r="AM25">
        <f t="shared" si="2"/>
        <v>880.04402423527097</v>
      </c>
      <c r="AN25">
        <f t="shared" si="2"/>
        <v>968.66514264888553</v>
      </c>
      <c r="AO25">
        <f t="shared" si="2"/>
        <v>3295.6910154666157</v>
      </c>
      <c r="AP25">
        <f t="shared" si="2"/>
        <v>7050.587187571572</v>
      </c>
      <c r="AQ25">
        <f t="shared" si="2"/>
        <v>750.22568916165403</v>
      </c>
      <c r="AR25">
        <f t="shared" si="2"/>
        <v>620.29279162461125</v>
      </c>
      <c r="AS25">
        <f t="shared" si="2"/>
        <v>4697.6499734771605</v>
      </c>
    </row>
    <row r="28" spans="1:45">
      <c r="A28" t="s">
        <v>676</v>
      </c>
    </row>
    <row r="29" spans="1:45">
      <c r="A29" t="s">
        <v>914</v>
      </c>
    </row>
    <row r="30" spans="1:45">
      <c r="B30" t="s">
        <v>913</v>
      </c>
    </row>
  </sheetData>
  <pageMargins left="0.70866141732283472" right="0.70866141732283472" top="0.74803149606299213" bottom="0.74803149606299213" header="0.31496062992125984" footer="0.31496062992125984"/>
  <pageSetup scale="67" orientation="landscape" r:id="rId1"/>
  <colBreaks count="3" manualBreakCount="3">
    <brk id="13" max="1048575" man="1"/>
    <brk id="25" max="1048575" man="1"/>
    <brk id="37" max="1048575" man="1"/>
  </colBreaks>
</worksheet>
</file>

<file path=xl/worksheets/sheet44.xml><?xml version="1.0" encoding="utf-8"?>
<worksheet xmlns="http://schemas.openxmlformats.org/spreadsheetml/2006/main" xmlns:r="http://schemas.openxmlformats.org/officeDocument/2006/relationships">
  <dimension ref="A1:O48"/>
  <sheetViews>
    <sheetView workbookViewId="0">
      <selection activeCell="CS23" sqref="CS23"/>
    </sheetView>
  </sheetViews>
  <sheetFormatPr defaultRowHeight="12.75"/>
  <cols>
    <col min="1" max="1" width="21" customWidth="1"/>
  </cols>
  <sheetData>
    <row r="1" spans="1:15">
      <c r="A1" t="s">
        <v>895</v>
      </c>
    </row>
    <row r="2" spans="1:15">
      <c r="A2" t="s">
        <v>896</v>
      </c>
    </row>
    <row r="3" spans="1:15">
      <c r="A3" t="s">
        <v>867</v>
      </c>
    </row>
    <row r="4" spans="1:15">
      <c r="B4" t="s">
        <v>901</v>
      </c>
      <c r="C4" t="s">
        <v>904</v>
      </c>
      <c r="D4" t="s">
        <v>897</v>
      </c>
      <c r="E4" t="s">
        <v>923</v>
      </c>
      <c r="F4" t="s">
        <v>694</v>
      </c>
      <c r="G4" t="s">
        <v>854</v>
      </c>
      <c r="H4" t="s">
        <v>855</v>
      </c>
      <c r="I4" t="s">
        <v>856</v>
      </c>
      <c r="J4" t="s">
        <v>699</v>
      </c>
      <c r="K4" t="s">
        <v>886</v>
      </c>
      <c r="L4" t="s">
        <v>859</v>
      </c>
      <c r="M4" t="s">
        <v>860</v>
      </c>
      <c r="N4" t="s">
        <v>861</v>
      </c>
      <c r="O4" t="s">
        <v>924</v>
      </c>
    </row>
    <row r="5" spans="1:15">
      <c r="A5" t="s">
        <v>925</v>
      </c>
      <c r="B5">
        <v>1997</v>
      </c>
      <c r="C5">
        <f>B5+1</f>
        <v>1998</v>
      </c>
      <c r="D5">
        <f t="shared" ref="D5:O5" si="0">C5+1</f>
        <v>1999</v>
      </c>
      <c r="E5">
        <f t="shared" si="0"/>
        <v>2000</v>
      </c>
      <c r="F5">
        <f t="shared" si="0"/>
        <v>2001</v>
      </c>
      <c r="G5">
        <f t="shared" si="0"/>
        <v>2002</v>
      </c>
      <c r="H5">
        <f t="shared" si="0"/>
        <v>2003</v>
      </c>
      <c r="I5">
        <f t="shared" si="0"/>
        <v>2004</v>
      </c>
      <c r="J5">
        <f t="shared" si="0"/>
        <v>2005</v>
      </c>
      <c r="K5">
        <f t="shared" si="0"/>
        <v>2006</v>
      </c>
      <c r="L5">
        <f t="shared" si="0"/>
        <v>2007</v>
      </c>
      <c r="M5">
        <f t="shared" si="0"/>
        <v>2008</v>
      </c>
      <c r="N5">
        <f t="shared" si="0"/>
        <v>2009</v>
      </c>
      <c r="O5">
        <f t="shared" si="0"/>
        <v>2010</v>
      </c>
    </row>
    <row r="6" spans="1:15">
      <c r="A6" t="s">
        <v>272</v>
      </c>
      <c r="B6">
        <f t="shared" ref="B6:O6" si="1">B18+B30</f>
        <v>829770</v>
      </c>
      <c r="C6">
        <f t="shared" si="1"/>
        <v>822771</v>
      </c>
      <c r="D6">
        <f t="shared" si="1"/>
        <v>826362</v>
      </c>
      <c r="E6">
        <f t="shared" si="1"/>
        <v>845904.41605826898</v>
      </c>
      <c r="F6">
        <f t="shared" si="1"/>
        <v>865999.90416525421</v>
      </c>
      <c r="G6">
        <f t="shared" si="1"/>
        <v>886665</v>
      </c>
      <c r="H6">
        <f t="shared" si="1"/>
        <v>936393</v>
      </c>
      <c r="I6">
        <f t="shared" si="1"/>
        <v>993714</v>
      </c>
      <c r="J6">
        <f t="shared" si="1"/>
        <v>1015303.6508547051</v>
      </c>
      <c r="K6">
        <f t="shared" si="1"/>
        <v>1037367.1536937219</v>
      </c>
      <c r="L6">
        <f t="shared" si="1"/>
        <v>1059915</v>
      </c>
      <c r="M6">
        <f t="shared" si="1"/>
        <v>1066350</v>
      </c>
      <c r="N6">
        <f t="shared" si="1"/>
        <v>1112370</v>
      </c>
      <c r="O6">
        <f t="shared" si="1"/>
        <v>1137752.1253984971</v>
      </c>
    </row>
    <row r="7" spans="1:15">
      <c r="A7" t="s">
        <v>850</v>
      </c>
      <c r="B7">
        <f t="shared" ref="B7:O7" si="2">B19+B31</f>
        <v>16056</v>
      </c>
      <c r="C7">
        <f t="shared" si="2"/>
        <v>15798</v>
      </c>
      <c r="D7">
        <f t="shared" si="2"/>
        <v>15711</v>
      </c>
      <c r="E7">
        <f t="shared" si="2"/>
        <v>15896.622684671496</v>
      </c>
      <c r="F7">
        <f t="shared" si="2"/>
        <v>16084.611655816387</v>
      </c>
      <c r="G7">
        <f t="shared" si="2"/>
        <v>16275</v>
      </c>
      <c r="H7">
        <f t="shared" si="2"/>
        <v>16905</v>
      </c>
      <c r="I7">
        <f t="shared" si="2"/>
        <v>17550</v>
      </c>
      <c r="J7">
        <f t="shared" si="2"/>
        <v>17636.040504730594</v>
      </c>
      <c r="K7">
        <f t="shared" si="2"/>
        <v>17723.035547139647</v>
      </c>
      <c r="L7">
        <f t="shared" si="2"/>
        <v>17811</v>
      </c>
      <c r="M7">
        <f t="shared" si="2"/>
        <v>17298</v>
      </c>
      <c r="N7">
        <f t="shared" si="2"/>
        <v>17319</v>
      </c>
      <c r="O7">
        <f t="shared" si="2"/>
        <v>17276.998122554294</v>
      </c>
    </row>
    <row r="8" spans="1:15">
      <c r="A8" t="s">
        <v>851</v>
      </c>
      <c r="B8">
        <f t="shared" ref="B8:O8" si="3">B20+B32</f>
        <v>2736</v>
      </c>
      <c r="C8">
        <f t="shared" si="3"/>
        <v>2934</v>
      </c>
      <c r="D8">
        <f t="shared" si="3"/>
        <v>2889</v>
      </c>
      <c r="E8">
        <f t="shared" si="3"/>
        <v>3035.6194884489128</v>
      </c>
      <c r="F8">
        <f t="shared" si="3"/>
        <v>3191.3795468900307</v>
      </c>
      <c r="G8">
        <f t="shared" si="3"/>
        <v>3357</v>
      </c>
      <c r="H8">
        <f t="shared" si="3"/>
        <v>3561</v>
      </c>
      <c r="I8">
        <f t="shared" si="3"/>
        <v>3858</v>
      </c>
      <c r="J8">
        <f t="shared" si="3"/>
        <v>3904.4385032009832</v>
      </c>
      <c r="K8">
        <f t="shared" si="3"/>
        <v>3951.4362571638694</v>
      </c>
      <c r="L8">
        <f t="shared" si="3"/>
        <v>3999</v>
      </c>
      <c r="M8">
        <f t="shared" si="3"/>
        <v>3837</v>
      </c>
      <c r="N8">
        <f t="shared" si="3"/>
        <v>4092</v>
      </c>
      <c r="O8">
        <f t="shared" si="3"/>
        <v>4143.2487789070346</v>
      </c>
    </row>
    <row r="9" spans="1:15">
      <c r="A9" t="s">
        <v>870</v>
      </c>
      <c r="B9">
        <f t="shared" ref="B9:O9" si="4">B21+B33</f>
        <v>36834</v>
      </c>
      <c r="C9">
        <f t="shared" si="4"/>
        <v>37083</v>
      </c>
      <c r="D9">
        <f t="shared" si="4"/>
        <v>37242</v>
      </c>
      <c r="E9">
        <f t="shared" si="4"/>
        <v>38319.381588642922</v>
      </c>
      <c r="F9">
        <f t="shared" si="4"/>
        <v>39429.045638631949</v>
      </c>
      <c r="G9">
        <f t="shared" si="4"/>
        <v>40572</v>
      </c>
      <c r="H9">
        <f t="shared" si="4"/>
        <v>41895</v>
      </c>
      <c r="I9">
        <f t="shared" si="4"/>
        <v>44778</v>
      </c>
      <c r="J9">
        <f t="shared" si="4"/>
        <v>43989.727696388116</v>
      </c>
      <c r="K9">
        <f t="shared" si="4"/>
        <v>43216.84026875667</v>
      </c>
      <c r="L9">
        <f t="shared" si="4"/>
        <v>42459</v>
      </c>
      <c r="M9">
        <f t="shared" si="4"/>
        <v>41445</v>
      </c>
      <c r="N9">
        <f t="shared" si="4"/>
        <v>40896</v>
      </c>
      <c r="O9">
        <f t="shared" si="4"/>
        <v>40160.972097878956</v>
      </c>
    </row>
    <row r="10" spans="1:15">
      <c r="A10" t="s">
        <v>852</v>
      </c>
      <c r="B10">
        <f t="shared" ref="B10:O10" si="5">B22+B34</f>
        <v>23631</v>
      </c>
      <c r="C10">
        <f t="shared" si="5"/>
        <v>22686</v>
      </c>
      <c r="D10">
        <f t="shared" si="5"/>
        <v>22764</v>
      </c>
      <c r="E10">
        <f t="shared" si="5"/>
        <v>23267.776141615956</v>
      </c>
      <c r="F10">
        <f t="shared" si="5"/>
        <v>23783.669081801876</v>
      </c>
      <c r="G10">
        <f t="shared" si="5"/>
        <v>24312</v>
      </c>
      <c r="H10">
        <f t="shared" si="5"/>
        <v>24654</v>
      </c>
      <c r="I10">
        <f t="shared" si="5"/>
        <v>25554</v>
      </c>
      <c r="J10">
        <f t="shared" si="5"/>
        <v>24939.322364004533</v>
      </c>
      <c r="K10">
        <f t="shared" si="5"/>
        <v>24339.441173686228</v>
      </c>
      <c r="L10">
        <f t="shared" si="5"/>
        <v>23754</v>
      </c>
      <c r="M10">
        <f t="shared" si="5"/>
        <v>23682</v>
      </c>
      <c r="N10">
        <f t="shared" si="5"/>
        <v>23025</v>
      </c>
      <c r="O10">
        <f t="shared" si="5"/>
        <v>22554.759798092706</v>
      </c>
    </row>
    <row r="11" spans="1:15">
      <c r="A11" t="s">
        <v>871</v>
      </c>
      <c r="B11">
        <f t="shared" ref="B11:O11" si="6">B23+B35</f>
        <v>235692</v>
      </c>
      <c r="C11">
        <f t="shared" si="6"/>
        <v>232092</v>
      </c>
      <c r="D11">
        <f t="shared" si="6"/>
        <v>232275</v>
      </c>
      <c r="E11">
        <f t="shared" si="6"/>
        <v>234989.93945519894</v>
      </c>
      <c r="F11">
        <f t="shared" si="6"/>
        <v>237787.30175401905</v>
      </c>
      <c r="G11">
        <f t="shared" si="6"/>
        <v>240669</v>
      </c>
      <c r="H11">
        <f t="shared" si="6"/>
        <v>250809</v>
      </c>
      <c r="I11">
        <f t="shared" si="6"/>
        <v>260061</v>
      </c>
      <c r="J11">
        <f t="shared" si="6"/>
        <v>262231.79930479493</v>
      </c>
      <c r="K11">
        <f t="shared" si="6"/>
        <v>264448.56480836112</v>
      </c>
      <c r="L11">
        <f t="shared" si="6"/>
        <v>266712</v>
      </c>
      <c r="M11">
        <f t="shared" si="6"/>
        <v>268014</v>
      </c>
      <c r="N11">
        <f t="shared" si="6"/>
        <v>269100</v>
      </c>
      <c r="O11">
        <f t="shared" si="6"/>
        <v>270993.68139018194</v>
      </c>
    </row>
    <row r="12" spans="1:15">
      <c r="A12" t="s">
        <v>872</v>
      </c>
      <c r="B12">
        <f t="shared" ref="B12:O12" si="7">B24+B36</f>
        <v>306831</v>
      </c>
      <c r="C12">
        <f t="shared" si="7"/>
        <v>303408</v>
      </c>
      <c r="D12">
        <f t="shared" si="7"/>
        <v>302940</v>
      </c>
      <c r="E12">
        <f t="shared" si="7"/>
        <v>313495.53324520489</v>
      </c>
      <c r="F12">
        <f t="shared" si="7"/>
        <v>324419.2477938892</v>
      </c>
      <c r="G12">
        <f t="shared" si="7"/>
        <v>335724</v>
      </c>
      <c r="H12">
        <f t="shared" si="7"/>
        <v>362736</v>
      </c>
      <c r="I12">
        <f t="shared" si="7"/>
        <v>397776</v>
      </c>
      <c r="J12">
        <f t="shared" si="7"/>
        <v>411735.29813891661</v>
      </c>
      <c r="K12">
        <f t="shared" si="7"/>
        <v>426255.53555506893</v>
      </c>
      <c r="L12">
        <f t="shared" si="7"/>
        <v>441360</v>
      </c>
      <c r="M12">
        <f t="shared" si="7"/>
        <v>446313</v>
      </c>
      <c r="N12">
        <f t="shared" si="7"/>
        <v>448467</v>
      </c>
      <c r="O12">
        <f t="shared" si="7"/>
        <v>459508.12166422594</v>
      </c>
    </row>
    <row r="13" spans="1:15">
      <c r="A13" t="s">
        <v>873</v>
      </c>
      <c r="B13">
        <f t="shared" ref="B13:O13" si="8">B25+B37</f>
        <v>32055</v>
      </c>
      <c r="C13">
        <f t="shared" si="8"/>
        <v>30819</v>
      </c>
      <c r="D13">
        <f t="shared" si="8"/>
        <v>30735</v>
      </c>
      <c r="E13">
        <f t="shared" si="8"/>
        <v>31791.824116476077</v>
      </c>
      <c r="F13">
        <f t="shared" si="8"/>
        <v>32925.393803256367</v>
      </c>
      <c r="G13">
        <f t="shared" si="8"/>
        <v>34140</v>
      </c>
      <c r="H13">
        <f t="shared" si="8"/>
        <v>35172</v>
      </c>
      <c r="I13">
        <f t="shared" si="8"/>
        <v>38046</v>
      </c>
      <c r="J13">
        <f t="shared" si="8"/>
        <v>38724.700970966354</v>
      </c>
      <c r="K13">
        <f t="shared" si="8"/>
        <v>39415.626807939065</v>
      </c>
      <c r="L13">
        <f t="shared" si="8"/>
        <v>40119</v>
      </c>
      <c r="M13">
        <f t="shared" si="8"/>
        <v>40299</v>
      </c>
      <c r="N13">
        <f t="shared" si="8"/>
        <v>39309</v>
      </c>
      <c r="O13">
        <f t="shared" si="8"/>
        <v>39568.798366172734</v>
      </c>
    </row>
    <row r="14" spans="1:15">
      <c r="A14" t="s">
        <v>298</v>
      </c>
      <c r="B14">
        <f t="shared" ref="B14:O14" si="9">B26+B38</f>
        <v>31320</v>
      </c>
      <c r="C14">
        <f t="shared" si="9"/>
        <v>31227</v>
      </c>
      <c r="D14">
        <f t="shared" si="9"/>
        <v>31278</v>
      </c>
      <c r="E14">
        <f t="shared" si="9"/>
        <v>31547.666044722013</v>
      </c>
      <c r="F14">
        <f t="shared" si="9"/>
        <v>31819.659343023362</v>
      </c>
      <c r="G14">
        <f t="shared" si="9"/>
        <v>32094</v>
      </c>
      <c r="H14">
        <f t="shared" si="9"/>
        <v>34254</v>
      </c>
      <c r="I14">
        <f t="shared" si="9"/>
        <v>34557</v>
      </c>
      <c r="J14">
        <f t="shared" si="9"/>
        <v>29083.822980336998</v>
      </c>
      <c r="K14">
        <f t="shared" si="9"/>
        <v>24477.604533503698</v>
      </c>
      <c r="L14">
        <f t="shared" si="9"/>
        <v>20601</v>
      </c>
      <c r="M14">
        <f t="shared" si="9"/>
        <v>20604</v>
      </c>
      <c r="N14">
        <f t="shared" si="9"/>
        <v>19647</v>
      </c>
      <c r="O14">
        <f t="shared" si="9"/>
        <v>17754.842311677261</v>
      </c>
    </row>
    <row r="15" spans="1:15">
      <c r="A15" t="s">
        <v>853</v>
      </c>
      <c r="B15">
        <f t="shared" ref="B15:O15" si="10">B27+B39</f>
        <v>70035</v>
      </c>
      <c r="C15">
        <f t="shared" si="10"/>
        <v>71418</v>
      </c>
      <c r="D15">
        <f t="shared" si="10"/>
        <v>73770</v>
      </c>
      <c r="E15">
        <f t="shared" si="10"/>
        <v>75461.181053699707</v>
      </c>
      <c r="F15">
        <f t="shared" si="10"/>
        <v>77247.120378829859</v>
      </c>
      <c r="G15">
        <f t="shared" si="10"/>
        <v>79131</v>
      </c>
      <c r="H15">
        <f t="shared" si="10"/>
        <v>83448</v>
      </c>
      <c r="I15">
        <f t="shared" si="10"/>
        <v>86097</v>
      </c>
      <c r="J15">
        <f t="shared" si="10"/>
        <v>88625.632182064364</v>
      </c>
      <c r="K15">
        <f t="shared" si="10"/>
        <v>91300.948005764571</v>
      </c>
      <c r="L15">
        <f t="shared" si="10"/>
        <v>94134</v>
      </c>
      <c r="M15">
        <f t="shared" si="10"/>
        <v>94662</v>
      </c>
      <c r="N15">
        <f t="shared" si="10"/>
        <v>93774</v>
      </c>
      <c r="O15">
        <f t="shared" si="10"/>
        <v>95417.757606131243</v>
      </c>
    </row>
    <row r="16" spans="1:15">
      <c r="A16" t="s">
        <v>700</v>
      </c>
      <c r="B16">
        <f t="shared" ref="B16:O16" si="11">B28+B40</f>
        <v>74580</v>
      </c>
      <c r="C16">
        <f t="shared" si="11"/>
        <v>75303</v>
      </c>
      <c r="D16">
        <f t="shared" si="11"/>
        <v>76752</v>
      </c>
      <c r="E16">
        <f t="shared" si="11"/>
        <v>77911.371954560833</v>
      </c>
      <c r="F16">
        <f t="shared" si="11"/>
        <v>79122.979398251817</v>
      </c>
      <c r="G16">
        <f t="shared" si="11"/>
        <v>80388</v>
      </c>
      <c r="H16">
        <f t="shared" si="11"/>
        <v>82962</v>
      </c>
      <c r="I16">
        <f t="shared" si="11"/>
        <v>85437</v>
      </c>
      <c r="J16">
        <f t="shared" si="11"/>
        <v>92496.21096051934</v>
      </c>
      <c r="K16">
        <f t="shared" si="11"/>
        <v>100304.31509877442</v>
      </c>
      <c r="L16">
        <f t="shared" si="11"/>
        <v>108960</v>
      </c>
      <c r="M16">
        <f t="shared" si="11"/>
        <v>110187</v>
      </c>
      <c r="N16">
        <f t="shared" si="11"/>
        <v>156738</v>
      </c>
      <c r="O16">
        <f t="shared" si="11"/>
        <v>178056.64893004386</v>
      </c>
    </row>
    <row r="17" spans="1:15">
      <c r="A17" t="s">
        <v>875</v>
      </c>
    </row>
    <row r="18" spans="1:15">
      <c r="A18" t="s">
        <v>272</v>
      </c>
      <c r="B18">
        <v>573636</v>
      </c>
      <c r="C18">
        <v>573099</v>
      </c>
      <c r="D18">
        <v>580377</v>
      </c>
      <c r="E18">
        <f t="shared" ref="E18:F28" si="12">D18*POWER($G18/$D18, 1/3)</f>
        <v>598065.42471535655</v>
      </c>
      <c r="F18">
        <f t="shared" si="12"/>
        <v>616292.94792860467</v>
      </c>
      <c r="G18">
        <v>635076</v>
      </c>
      <c r="H18">
        <v>677478</v>
      </c>
      <c r="I18">
        <v>738153</v>
      </c>
      <c r="J18">
        <f t="shared" ref="J18:K28" si="13">I18*(POWER($L18/$I18,1/3))</f>
        <v>755143.90048519347</v>
      </c>
      <c r="K18">
        <f t="shared" si="13"/>
        <v>772525.89969828993</v>
      </c>
      <c r="L18">
        <v>790308</v>
      </c>
      <c r="M18">
        <v>796440</v>
      </c>
      <c r="N18">
        <v>828216</v>
      </c>
      <c r="O18">
        <f>N18*POWER(N18/I18, 1/5)</f>
        <v>847506.54664414481</v>
      </c>
    </row>
    <row r="19" spans="1:15">
      <c r="A19" t="s">
        <v>850</v>
      </c>
      <c r="B19">
        <v>13194</v>
      </c>
      <c r="C19">
        <v>13116</v>
      </c>
      <c r="D19">
        <v>13116</v>
      </c>
      <c r="E19">
        <f t="shared" si="12"/>
        <v>13251.593402891423</v>
      </c>
      <c r="F19">
        <f t="shared" si="12"/>
        <v>13388.588572396729</v>
      </c>
      <c r="G19">
        <v>13527</v>
      </c>
      <c r="H19">
        <v>13953</v>
      </c>
      <c r="I19">
        <v>14445</v>
      </c>
      <c r="J19">
        <f t="shared" si="13"/>
        <v>14478.920284781194</v>
      </c>
      <c r="K19">
        <f t="shared" si="13"/>
        <v>14512.920222433253</v>
      </c>
      <c r="L19">
        <v>14547</v>
      </c>
      <c r="M19">
        <v>14112</v>
      </c>
      <c r="N19">
        <v>13968</v>
      </c>
      <c r="O19">
        <f t="shared" ref="O19:O28" si="14">N19*POWER(N19/I19, 1/5)</f>
        <v>13874.507064701669</v>
      </c>
    </row>
    <row r="20" spans="1:15">
      <c r="A20" t="s">
        <v>851</v>
      </c>
      <c r="B20">
        <v>2313</v>
      </c>
      <c r="C20">
        <v>2451</v>
      </c>
      <c r="D20">
        <v>2472</v>
      </c>
      <c r="E20">
        <f t="shared" si="12"/>
        <v>2572.8312405707561</v>
      </c>
      <c r="F20">
        <f t="shared" si="12"/>
        <v>2677.7753205731619</v>
      </c>
      <c r="G20">
        <v>2787</v>
      </c>
      <c r="H20">
        <v>2952</v>
      </c>
      <c r="I20">
        <v>3252</v>
      </c>
      <c r="J20">
        <f t="shared" si="13"/>
        <v>3291.5178396857896</v>
      </c>
      <c r="K20">
        <f t="shared" si="13"/>
        <v>3331.5158945171611</v>
      </c>
      <c r="L20">
        <v>3372</v>
      </c>
      <c r="M20">
        <v>3177</v>
      </c>
      <c r="N20">
        <v>3336</v>
      </c>
      <c r="O20">
        <f t="shared" si="14"/>
        <v>3353.0585961136198</v>
      </c>
    </row>
    <row r="21" spans="1:15">
      <c r="A21" t="s">
        <v>870</v>
      </c>
      <c r="B21">
        <v>29940</v>
      </c>
      <c r="C21">
        <v>30078</v>
      </c>
      <c r="D21">
        <v>30027</v>
      </c>
      <c r="E21">
        <f t="shared" si="12"/>
        <v>30815.132532361433</v>
      </c>
      <c r="F21">
        <f t="shared" si="12"/>
        <v>31623.951543177805</v>
      </c>
      <c r="G21">
        <v>32454</v>
      </c>
      <c r="H21">
        <v>33903</v>
      </c>
      <c r="I21">
        <v>36240</v>
      </c>
      <c r="J21">
        <f t="shared" si="13"/>
        <v>35704.114862181057</v>
      </c>
      <c r="K21">
        <f t="shared" si="13"/>
        <v>35176.153920855912</v>
      </c>
      <c r="L21">
        <v>34656</v>
      </c>
      <c r="M21">
        <v>33702</v>
      </c>
      <c r="N21">
        <v>33126</v>
      </c>
      <c r="O21">
        <f t="shared" si="14"/>
        <v>32536.074904337751</v>
      </c>
    </row>
    <row r="22" spans="1:15">
      <c r="A22" t="s">
        <v>852</v>
      </c>
      <c r="B22">
        <v>18933</v>
      </c>
      <c r="C22">
        <v>18504</v>
      </c>
      <c r="D22">
        <v>18528</v>
      </c>
      <c r="E22">
        <f t="shared" si="12"/>
        <v>18880.260271237243</v>
      </c>
      <c r="F22">
        <f t="shared" si="12"/>
        <v>19239.217827593882</v>
      </c>
      <c r="G22">
        <v>19605</v>
      </c>
      <c r="H22">
        <v>19887</v>
      </c>
      <c r="I22">
        <v>21123</v>
      </c>
      <c r="J22">
        <f t="shared" si="13"/>
        <v>20608.573431702829</v>
      </c>
      <c r="K22">
        <f t="shared" si="13"/>
        <v>20106.675135628826</v>
      </c>
      <c r="L22">
        <v>19617</v>
      </c>
      <c r="M22">
        <v>19317</v>
      </c>
      <c r="N22">
        <v>18666</v>
      </c>
      <c r="O22">
        <f t="shared" si="14"/>
        <v>18210.018792579067</v>
      </c>
    </row>
    <row r="23" spans="1:15">
      <c r="A23" t="s">
        <v>871</v>
      </c>
      <c r="B23">
        <v>132054</v>
      </c>
      <c r="C23">
        <v>131073</v>
      </c>
      <c r="D23">
        <v>134160</v>
      </c>
      <c r="E23">
        <f t="shared" si="12"/>
        <v>137422.99511170434</v>
      </c>
      <c r="F23">
        <f t="shared" si="12"/>
        <v>140765.35171043169</v>
      </c>
      <c r="G23">
        <v>144189</v>
      </c>
      <c r="H23">
        <v>153330</v>
      </c>
      <c r="I23">
        <v>161775</v>
      </c>
      <c r="J23">
        <f t="shared" si="13"/>
        <v>164430.18257108625</v>
      </c>
      <c r="K23">
        <f t="shared" si="13"/>
        <v>167128.94415305674</v>
      </c>
      <c r="L23">
        <v>169872</v>
      </c>
      <c r="M23">
        <v>170760</v>
      </c>
      <c r="N23">
        <v>172425</v>
      </c>
      <c r="O23">
        <f t="shared" si="14"/>
        <v>174637.69874030451</v>
      </c>
    </row>
    <row r="24" spans="1:15">
      <c r="A24" t="s">
        <v>872</v>
      </c>
      <c r="B24">
        <v>226998</v>
      </c>
      <c r="C24">
        <v>227154</v>
      </c>
      <c r="D24">
        <v>229983</v>
      </c>
      <c r="E24">
        <f t="shared" si="12"/>
        <v>237849.8374000176</v>
      </c>
      <c r="F24">
        <f t="shared" si="12"/>
        <v>245985.76917082918</v>
      </c>
      <c r="G24">
        <v>254400</v>
      </c>
      <c r="H24">
        <v>277443</v>
      </c>
      <c r="I24">
        <v>316062</v>
      </c>
      <c r="J24">
        <f t="shared" si="13"/>
        <v>329301.65454324876</v>
      </c>
      <c r="K24">
        <f t="shared" si="13"/>
        <v>343095.91056476627</v>
      </c>
      <c r="L24">
        <v>357468</v>
      </c>
      <c r="M24">
        <v>360036</v>
      </c>
      <c r="N24">
        <v>365775</v>
      </c>
      <c r="O24">
        <f t="shared" si="14"/>
        <v>376619.12149152724</v>
      </c>
    </row>
    <row r="25" spans="1:15">
      <c r="A25" t="s">
        <v>873</v>
      </c>
      <c r="B25">
        <v>22026</v>
      </c>
      <c r="C25">
        <v>21024</v>
      </c>
      <c r="D25">
        <v>20883</v>
      </c>
      <c r="E25">
        <f t="shared" si="12"/>
        <v>22121.140598941671</v>
      </c>
      <c r="F25">
        <f t="shared" si="12"/>
        <v>23432.689814592992</v>
      </c>
      <c r="G25">
        <v>24822</v>
      </c>
      <c r="H25">
        <v>25233</v>
      </c>
      <c r="I25">
        <v>27846</v>
      </c>
      <c r="J25">
        <f t="shared" si="13"/>
        <v>28313.120183029376</v>
      </c>
      <c r="K25">
        <f t="shared" si="13"/>
        <v>28788.076366396086</v>
      </c>
      <c r="L25">
        <v>29271</v>
      </c>
      <c r="M25">
        <v>30813</v>
      </c>
      <c r="N25">
        <v>29145</v>
      </c>
      <c r="O25">
        <f t="shared" si="14"/>
        <v>29411.983104740902</v>
      </c>
    </row>
    <row r="26" spans="1:15">
      <c r="A26" t="s">
        <v>298</v>
      </c>
      <c r="B26">
        <v>23571</v>
      </c>
      <c r="C26">
        <v>23862</v>
      </c>
      <c r="D26">
        <v>23655</v>
      </c>
      <c r="E26">
        <f t="shared" si="12"/>
        <v>23855.29917573103</v>
      </c>
      <c r="F26">
        <f t="shared" si="12"/>
        <v>24057.294388654984</v>
      </c>
      <c r="G26">
        <v>24261</v>
      </c>
      <c r="H26">
        <v>25923</v>
      </c>
      <c r="I26">
        <v>26478</v>
      </c>
      <c r="J26">
        <f t="shared" si="13"/>
        <v>22258.223008735917</v>
      </c>
      <c r="K26">
        <f t="shared" si="13"/>
        <v>18710.948391367212</v>
      </c>
      <c r="L26">
        <v>15729</v>
      </c>
      <c r="M26">
        <v>15735</v>
      </c>
      <c r="N26">
        <v>17493</v>
      </c>
      <c r="O26">
        <f t="shared" si="14"/>
        <v>16101.269522109269</v>
      </c>
    </row>
    <row r="27" spans="1:15">
      <c r="A27" t="s">
        <v>853</v>
      </c>
      <c r="B27">
        <v>53046</v>
      </c>
      <c r="C27">
        <v>52824</v>
      </c>
      <c r="D27">
        <v>53508</v>
      </c>
      <c r="E27">
        <f t="shared" si="12"/>
        <v>55641.778639388896</v>
      </c>
      <c r="F27">
        <f t="shared" si="12"/>
        <v>57860.647569611167</v>
      </c>
      <c r="G27">
        <v>60168</v>
      </c>
      <c r="H27">
        <v>62889</v>
      </c>
      <c r="I27">
        <v>65004</v>
      </c>
      <c r="J27">
        <f t="shared" si="13"/>
        <v>65839.222443448598</v>
      </c>
      <c r="K27">
        <f t="shared" si="13"/>
        <v>66685.176480799724</v>
      </c>
      <c r="L27">
        <v>67542</v>
      </c>
      <c r="M27">
        <v>68433</v>
      </c>
      <c r="N27">
        <v>68787</v>
      </c>
      <c r="O27">
        <f t="shared" si="14"/>
        <v>69569.619250558055</v>
      </c>
    </row>
    <row r="28" spans="1:15">
      <c r="A28" t="s">
        <v>700</v>
      </c>
      <c r="B28">
        <v>51567</v>
      </c>
      <c r="C28">
        <v>53013</v>
      </c>
      <c r="D28">
        <v>54039</v>
      </c>
      <c r="E28">
        <f t="shared" si="12"/>
        <v>55600.44767919086</v>
      </c>
      <c r="F28">
        <f t="shared" si="12"/>
        <v>57207.013122493758</v>
      </c>
      <c r="G28">
        <v>58860</v>
      </c>
      <c r="H28">
        <v>61965</v>
      </c>
      <c r="I28">
        <v>65931</v>
      </c>
      <c r="J28">
        <f t="shared" si="13"/>
        <v>69799.568180251983</v>
      </c>
      <c r="K28">
        <f t="shared" si="13"/>
        <v>73895.12851541226</v>
      </c>
      <c r="L28">
        <v>78231</v>
      </c>
      <c r="M28">
        <v>80349</v>
      </c>
      <c r="N28">
        <v>105492</v>
      </c>
      <c r="O28">
        <f t="shared" si="14"/>
        <v>115889.87615070782</v>
      </c>
    </row>
    <row r="29" spans="1:15">
      <c r="A29" t="s">
        <v>876</v>
      </c>
    </row>
    <row r="30" spans="1:15">
      <c r="A30" t="s">
        <v>272</v>
      </c>
      <c r="B30">
        <v>256134</v>
      </c>
      <c r="C30">
        <v>249672</v>
      </c>
      <c r="D30">
        <v>245985</v>
      </c>
      <c r="E30">
        <f t="shared" ref="E30:F40" si="15">D30*POWER($G30/$D30, 1/3)</f>
        <v>247838.99134291243</v>
      </c>
      <c r="F30">
        <f t="shared" si="15"/>
        <v>249706.95623664948</v>
      </c>
      <c r="G30">
        <v>251589</v>
      </c>
      <c r="H30">
        <v>258915</v>
      </c>
      <c r="I30">
        <v>255561</v>
      </c>
      <c r="J30">
        <f t="shared" ref="J30:K40" si="16">I30*(POWER($L30/$I30,1/3))</f>
        <v>260159.7503695116</v>
      </c>
      <c r="K30">
        <f t="shared" si="16"/>
        <v>264841.25399543199</v>
      </c>
      <c r="L30">
        <v>269607</v>
      </c>
      <c r="M30">
        <v>269910</v>
      </c>
      <c r="N30">
        <v>284154</v>
      </c>
      <c r="O30">
        <f>N30*POWER(N30/I30, 1/5)</f>
        <v>290245.57875435217</v>
      </c>
    </row>
    <row r="31" spans="1:15">
      <c r="A31" t="s">
        <v>850</v>
      </c>
      <c r="B31">
        <v>2862</v>
      </c>
      <c r="C31">
        <v>2682</v>
      </c>
      <c r="D31">
        <v>2595</v>
      </c>
      <c r="E31">
        <f t="shared" si="15"/>
        <v>2645.0292817800737</v>
      </c>
      <c r="F31">
        <f t="shared" si="15"/>
        <v>2696.0230834196577</v>
      </c>
      <c r="G31">
        <v>2748</v>
      </c>
      <c r="H31">
        <v>2952</v>
      </c>
      <c r="I31">
        <v>3105</v>
      </c>
      <c r="J31">
        <f t="shared" si="16"/>
        <v>3157.1202199494014</v>
      </c>
      <c r="K31">
        <f t="shared" si="16"/>
        <v>3210.1153247063953</v>
      </c>
      <c r="L31">
        <v>3264</v>
      </c>
      <c r="M31">
        <v>3186</v>
      </c>
      <c r="N31">
        <v>3351</v>
      </c>
      <c r="O31">
        <f t="shared" ref="O31:O40" si="17">N31*POWER(N31/I31, 1/5)</f>
        <v>3402.4910578526255</v>
      </c>
    </row>
    <row r="32" spans="1:15">
      <c r="A32" t="s">
        <v>851</v>
      </c>
      <c r="B32">
        <v>423</v>
      </c>
      <c r="C32">
        <v>483</v>
      </c>
      <c r="D32">
        <v>417</v>
      </c>
      <c r="E32">
        <f t="shared" si="15"/>
        <v>462.78824787815677</v>
      </c>
      <c r="F32">
        <f t="shared" si="15"/>
        <v>513.60422631686879</v>
      </c>
      <c r="G32">
        <v>570</v>
      </c>
      <c r="H32">
        <v>609</v>
      </c>
      <c r="I32">
        <v>606</v>
      </c>
      <c r="J32">
        <f t="shared" si="16"/>
        <v>612.92066351519372</v>
      </c>
      <c r="K32">
        <f t="shared" si="16"/>
        <v>619.92036264670844</v>
      </c>
      <c r="L32">
        <v>627</v>
      </c>
      <c r="M32">
        <v>660</v>
      </c>
      <c r="N32">
        <v>756</v>
      </c>
      <c r="O32">
        <f t="shared" si="17"/>
        <v>790.19018279341458</v>
      </c>
    </row>
    <row r="33" spans="1:15">
      <c r="A33" t="s">
        <v>870</v>
      </c>
      <c r="B33">
        <v>6894</v>
      </c>
      <c r="C33">
        <v>7005</v>
      </c>
      <c r="D33">
        <v>7215</v>
      </c>
      <c r="E33">
        <f t="shared" si="15"/>
        <v>7504.249056281491</v>
      </c>
      <c r="F33">
        <f t="shared" si="15"/>
        <v>7805.0940954541438</v>
      </c>
      <c r="G33">
        <v>8118</v>
      </c>
      <c r="H33">
        <v>7992</v>
      </c>
      <c r="I33">
        <v>8538</v>
      </c>
      <c r="J33">
        <f t="shared" si="16"/>
        <v>8285.6128342070569</v>
      </c>
      <c r="K33">
        <f t="shared" si="16"/>
        <v>8040.6863479007607</v>
      </c>
      <c r="L33">
        <v>7803</v>
      </c>
      <c r="M33">
        <v>7743</v>
      </c>
      <c r="N33">
        <v>7770</v>
      </c>
      <c r="O33">
        <f t="shared" si="17"/>
        <v>7624.8971935412055</v>
      </c>
    </row>
    <row r="34" spans="1:15">
      <c r="A34" t="s">
        <v>852</v>
      </c>
      <c r="B34">
        <v>4698</v>
      </c>
      <c r="C34">
        <v>4182</v>
      </c>
      <c r="D34">
        <v>4236</v>
      </c>
      <c r="E34">
        <f t="shared" si="15"/>
        <v>4387.515870378711</v>
      </c>
      <c r="F34">
        <f t="shared" si="15"/>
        <v>4544.4512542079929</v>
      </c>
      <c r="G34">
        <v>4707</v>
      </c>
      <c r="H34">
        <v>4767</v>
      </c>
      <c r="I34">
        <v>4431</v>
      </c>
      <c r="J34">
        <f t="shared" si="16"/>
        <v>4330.7489323017035</v>
      </c>
      <c r="K34">
        <f t="shared" si="16"/>
        <v>4232.7660380574007</v>
      </c>
      <c r="L34">
        <v>4137</v>
      </c>
      <c r="M34">
        <v>4365</v>
      </c>
      <c r="N34">
        <v>4359</v>
      </c>
      <c r="O34">
        <f t="shared" si="17"/>
        <v>4344.7410055136388</v>
      </c>
    </row>
    <row r="35" spans="1:15">
      <c r="A35" t="s">
        <v>871</v>
      </c>
      <c r="B35">
        <v>103638</v>
      </c>
      <c r="C35">
        <v>101019</v>
      </c>
      <c r="D35">
        <v>98115</v>
      </c>
      <c r="E35">
        <f t="shared" si="15"/>
        <v>97566.944343494601</v>
      </c>
      <c r="F35">
        <f t="shared" si="15"/>
        <v>97021.950043587349</v>
      </c>
      <c r="G35">
        <v>96480</v>
      </c>
      <c r="H35">
        <v>97479</v>
      </c>
      <c r="I35">
        <v>98286</v>
      </c>
      <c r="J35">
        <f t="shared" si="16"/>
        <v>97801.616733708681</v>
      </c>
      <c r="K35">
        <f t="shared" si="16"/>
        <v>97319.620655304388</v>
      </c>
      <c r="L35">
        <v>96840</v>
      </c>
      <c r="M35">
        <v>97254</v>
      </c>
      <c r="N35">
        <v>96675</v>
      </c>
      <c r="O35">
        <f t="shared" si="17"/>
        <v>96355.982649877435</v>
      </c>
    </row>
    <row r="36" spans="1:15">
      <c r="A36" t="s">
        <v>872</v>
      </c>
      <c r="B36">
        <v>79833</v>
      </c>
      <c r="C36">
        <v>76254</v>
      </c>
      <c r="D36">
        <v>72957</v>
      </c>
      <c r="E36">
        <f t="shared" si="15"/>
        <v>75645.695845187307</v>
      </c>
      <c r="F36">
        <f t="shared" si="15"/>
        <v>78433.47862306</v>
      </c>
      <c r="G36">
        <v>81324</v>
      </c>
      <c r="H36">
        <v>85293</v>
      </c>
      <c r="I36">
        <v>81714</v>
      </c>
      <c r="J36">
        <f t="shared" si="16"/>
        <v>82433.643595667847</v>
      </c>
      <c r="K36">
        <f t="shared" si="16"/>
        <v>83159.624990302647</v>
      </c>
      <c r="L36">
        <v>83892</v>
      </c>
      <c r="M36">
        <v>86277</v>
      </c>
      <c r="N36">
        <v>82692</v>
      </c>
      <c r="O36">
        <f t="shared" si="17"/>
        <v>82889.000172698696</v>
      </c>
    </row>
    <row r="37" spans="1:15">
      <c r="A37" t="s">
        <v>873</v>
      </c>
      <c r="B37">
        <v>10029</v>
      </c>
      <c r="C37">
        <v>9795</v>
      </c>
      <c r="D37">
        <v>9852</v>
      </c>
      <c r="E37">
        <f t="shared" si="15"/>
        <v>9670.683517534404</v>
      </c>
      <c r="F37">
        <f t="shared" si="15"/>
        <v>9492.7039886633775</v>
      </c>
      <c r="G37">
        <v>9318</v>
      </c>
      <c r="H37">
        <v>9939</v>
      </c>
      <c r="I37">
        <v>10200</v>
      </c>
      <c r="J37">
        <f t="shared" si="16"/>
        <v>10411.580787936977</v>
      </c>
      <c r="K37">
        <f t="shared" si="16"/>
        <v>10627.550441542977</v>
      </c>
      <c r="L37">
        <v>10848</v>
      </c>
      <c r="M37">
        <v>9486</v>
      </c>
      <c r="N37">
        <v>10164</v>
      </c>
      <c r="O37">
        <f t="shared" si="17"/>
        <v>10156.815261431833</v>
      </c>
    </row>
    <row r="38" spans="1:15">
      <c r="A38" t="s">
        <v>898</v>
      </c>
      <c r="B38">
        <v>7749</v>
      </c>
      <c r="C38">
        <v>7365</v>
      </c>
      <c r="D38">
        <v>7623</v>
      </c>
      <c r="E38">
        <f t="shared" si="15"/>
        <v>7692.3668689909828</v>
      </c>
      <c r="F38">
        <f t="shared" si="15"/>
        <v>7762.3649543683769</v>
      </c>
      <c r="G38">
        <v>7833</v>
      </c>
      <c r="H38">
        <v>8331</v>
      </c>
      <c r="I38">
        <v>8079</v>
      </c>
      <c r="J38">
        <f t="shared" si="16"/>
        <v>6825.5999716010811</v>
      </c>
      <c r="K38">
        <f t="shared" si="16"/>
        <v>5766.6561421364868</v>
      </c>
      <c r="L38">
        <v>4872</v>
      </c>
      <c r="M38">
        <v>4869</v>
      </c>
      <c r="N38">
        <v>2154</v>
      </c>
      <c r="O38">
        <f t="shared" si="17"/>
        <v>1653.5727895679915</v>
      </c>
    </row>
    <row r="39" spans="1:15">
      <c r="A39" t="s">
        <v>853</v>
      </c>
      <c r="B39">
        <v>16989</v>
      </c>
      <c r="C39">
        <v>18594</v>
      </c>
      <c r="D39">
        <v>20262</v>
      </c>
      <c r="E39">
        <f t="shared" si="15"/>
        <v>19819.402414310811</v>
      </c>
      <c r="F39">
        <f t="shared" si="15"/>
        <v>19386.472809218696</v>
      </c>
      <c r="G39">
        <v>18963</v>
      </c>
      <c r="H39">
        <v>20559</v>
      </c>
      <c r="I39">
        <v>21093</v>
      </c>
      <c r="J39">
        <f t="shared" si="16"/>
        <v>22786.40973861577</v>
      </c>
      <c r="K39">
        <f t="shared" si="16"/>
        <v>24615.77152496485</v>
      </c>
      <c r="L39">
        <v>26592</v>
      </c>
      <c r="M39">
        <v>26229</v>
      </c>
      <c r="N39">
        <v>24987</v>
      </c>
      <c r="O39">
        <f t="shared" si="17"/>
        <v>25848.138355573188</v>
      </c>
    </row>
    <row r="40" spans="1:15">
      <c r="A40" t="s">
        <v>700</v>
      </c>
      <c r="B40">
        <v>23013</v>
      </c>
      <c r="C40">
        <v>22290</v>
      </c>
      <c r="D40">
        <v>22713</v>
      </c>
      <c r="E40">
        <f t="shared" si="15"/>
        <v>22310.924275369965</v>
      </c>
      <c r="F40">
        <f t="shared" si="15"/>
        <v>21915.966275758059</v>
      </c>
      <c r="G40">
        <v>21528</v>
      </c>
      <c r="H40">
        <v>20997</v>
      </c>
      <c r="I40">
        <v>19506</v>
      </c>
      <c r="J40">
        <f t="shared" si="16"/>
        <v>22696.642780267353</v>
      </c>
      <c r="K40">
        <f t="shared" si="16"/>
        <v>26409.186583362156</v>
      </c>
      <c r="L40">
        <v>30729</v>
      </c>
      <c r="M40">
        <v>29838</v>
      </c>
      <c r="N40">
        <v>51246</v>
      </c>
      <c r="O40">
        <f t="shared" si="17"/>
        <v>62166.772779336046</v>
      </c>
    </row>
    <row r="42" spans="1:15">
      <c r="A42" t="s">
        <v>676</v>
      </c>
    </row>
    <row r="43" spans="1:15">
      <c r="A43" t="s">
        <v>900</v>
      </c>
    </row>
    <row r="44" spans="1:15">
      <c r="B44" t="s">
        <v>899</v>
      </c>
    </row>
    <row r="45" spans="1:15">
      <c r="A45" t="s">
        <v>902</v>
      </c>
    </row>
    <row r="46" spans="1:15">
      <c r="B46" t="s">
        <v>903</v>
      </c>
    </row>
    <row r="47" spans="1:15">
      <c r="A47" t="s">
        <v>905</v>
      </c>
    </row>
    <row r="48" spans="1:15">
      <c r="B48" t="s">
        <v>906</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dimension ref="A1:L25"/>
  <sheetViews>
    <sheetView workbookViewId="0">
      <selection activeCell="CS23" sqref="CS23"/>
    </sheetView>
  </sheetViews>
  <sheetFormatPr defaultRowHeight="12.75"/>
  <cols>
    <col min="3" max="3" width="10.75" bestFit="1" customWidth="1"/>
    <col min="5" max="5" width="9.375" bestFit="1" customWidth="1"/>
    <col min="6" max="6" width="11.625" bestFit="1" customWidth="1"/>
    <col min="10" max="10" width="10.75" bestFit="1" customWidth="1"/>
    <col min="12" max="12" width="11.875" bestFit="1" customWidth="1"/>
  </cols>
  <sheetData>
    <row r="1" spans="1:12">
      <c r="A1" t="s">
        <v>889</v>
      </c>
    </row>
    <row r="2" spans="1:12">
      <c r="A2" t="s">
        <v>890</v>
      </c>
    </row>
    <row r="4" spans="1:12">
      <c r="B4" t="s">
        <v>272</v>
      </c>
      <c r="C4" t="s">
        <v>291</v>
      </c>
      <c r="D4" t="s">
        <v>367</v>
      </c>
      <c r="E4" t="s">
        <v>870</v>
      </c>
      <c r="F4" t="s">
        <v>852</v>
      </c>
      <c r="G4" t="s">
        <v>295</v>
      </c>
      <c r="H4" t="s">
        <v>296</v>
      </c>
      <c r="I4" t="s">
        <v>873</v>
      </c>
      <c r="J4" t="s">
        <v>874</v>
      </c>
      <c r="K4" t="s">
        <v>853</v>
      </c>
      <c r="L4" t="s">
        <v>300</v>
      </c>
    </row>
    <row r="5" spans="1:12">
      <c r="A5">
        <v>1995</v>
      </c>
      <c r="B5">
        <v>163374</v>
      </c>
      <c r="C5">
        <v>1956</v>
      </c>
      <c r="D5">
        <v>411</v>
      </c>
      <c r="E5">
        <v>4110</v>
      </c>
      <c r="F5">
        <v>4725</v>
      </c>
      <c r="G5">
        <v>33147</v>
      </c>
      <c r="H5">
        <v>61869</v>
      </c>
      <c r="I5">
        <v>3234</v>
      </c>
      <c r="J5">
        <v>4593</v>
      </c>
      <c r="K5">
        <v>29337</v>
      </c>
      <c r="L5">
        <v>19197</v>
      </c>
    </row>
    <row r="6" spans="1:12">
      <c r="A6">
        <v>1996</v>
      </c>
      <c r="B6">
        <f>B5*(POWER(B$10/B$5,1/5))</f>
        <v>169960.9940247724</v>
      </c>
      <c r="C6">
        <f t="shared" ref="C6:L9" si="0">C5*(POWER(C$10/C$5,1/5))</f>
        <v>2579.5705002833975</v>
      </c>
      <c r="D6">
        <f t="shared" si="0"/>
        <v>417.39769989873213</v>
      </c>
      <c r="E6">
        <f t="shared" si="0"/>
        <v>4243.8000865889235</v>
      </c>
      <c r="F6">
        <f t="shared" si="0"/>
        <v>4643.0030337870985</v>
      </c>
      <c r="G6">
        <f t="shared" si="0"/>
        <v>33916.80414255373</v>
      </c>
      <c r="H6">
        <f t="shared" si="0"/>
        <v>62801.654031318467</v>
      </c>
      <c r="I6">
        <f t="shared" si="0"/>
        <v>3575.6009771669133</v>
      </c>
      <c r="J6">
        <f t="shared" si="0"/>
        <v>4992.4215507597637</v>
      </c>
      <c r="K6">
        <f t="shared" si="0"/>
        <v>31731.202198778497</v>
      </c>
      <c r="L6">
        <f t="shared" si="0"/>
        <v>19599.743060755492</v>
      </c>
    </row>
    <row r="7" spans="1:12">
      <c r="A7">
        <v>1997</v>
      </c>
      <c r="B7">
        <f>B6*(POWER(B$10/B$5,1/5))</f>
        <v>176813.56574417421</v>
      </c>
      <c r="C7">
        <f t="shared" si="0"/>
        <v>3401.9345429101927</v>
      </c>
      <c r="D7">
        <f t="shared" si="0"/>
        <v>423.89498754440888</v>
      </c>
      <c r="E7">
        <f t="shared" si="0"/>
        <v>4381.9560036331277</v>
      </c>
      <c r="F7">
        <f t="shared" si="0"/>
        <v>4562.4290310595134</v>
      </c>
      <c r="G7">
        <f t="shared" si="0"/>
        <v>34704.486175049024</v>
      </c>
      <c r="H7">
        <f t="shared" si="0"/>
        <v>63748.367503425281</v>
      </c>
      <c r="I7">
        <f t="shared" si="0"/>
        <v>3953.284585008344</v>
      </c>
      <c r="J7">
        <f t="shared" si="0"/>
        <v>5426.5780406032054</v>
      </c>
      <c r="K7">
        <f t="shared" si="0"/>
        <v>34320.796024807081</v>
      </c>
      <c r="L7">
        <f t="shared" si="0"/>
        <v>20010.935461146695</v>
      </c>
    </row>
    <row r="8" spans="1:12">
      <c r="A8">
        <v>1998</v>
      </c>
      <c r="B8">
        <f>B7*(POWER(B$10/B$5,1/5))</f>
        <v>183942.42285152039</v>
      </c>
      <c r="C8">
        <f t="shared" si="0"/>
        <v>4486.4672754530757</v>
      </c>
      <c r="D8">
        <f t="shared" si="0"/>
        <v>430.49341313780525</v>
      </c>
      <c r="E8">
        <f t="shared" si="0"/>
        <v>4524.6095541720488</v>
      </c>
      <c r="F8">
        <f t="shared" si="0"/>
        <v>4483.2532979148473</v>
      </c>
      <c r="G8">
        <f t="shared" si="0"/>
        <v>35510.461292638895</v>
      </c>
      <c r="H8">
        <f t="shared" si="0"/>
        <v>64709.352357585529</v>
      </c>
      <c r="I8">
        <f t="shared" si="0"/>
        <v>4370.8621599179751</v>
      </c>
      <c r="J8">
        <f t="shared" si="0"/>
        <v>5898.4901277568324</v>
      </c>
      <c r="K8">
        <f t="shared" si="0"/>
        <v>37121.727452915664</v>
      </c>
      <c r="L8">
        <f t="shared" si="0"/>
        <v>20430.754463918111</v>
      </c>
    </row>
    <row r="9" spans="1:12">
      <c r="A9">
        <v>1999</v>
      </c>
      <c r="B9">
        <f>B8*(POWER(B$10/B$5,1/5))</f>
        <v>191358.70475821989</v>
      </c>
      <c r="C9">
        <f t="shared" si="0"/>
        <v>5916.7477680192133</v>
      </c>
      <c r="D9">
        <f t="shared" si="0"/>
        <v>437.19455101040035</v>
      </c>
      <c r="E9">
        <f t="shared" si="0"/>
        <v>4671.9071576098322</v>
      </c>
      <c r="F9">
        <f t="shared" si="0"/>
        <v>4405.4515689851114</v>
      </c>
      <c r="G9">
        <f t="shared" si="0"/>
        <v>36335.154332946237</v>
      </c>
      <c r="H9">
        <f t="shared" si="0"/>
        <v>65684.823730006436</v>
      </c>
      <c r="I9">
        <f t="shared" si="0"/>
        <v>4832.5476221597391</v>
      </c>
      <c r="J9">
        <f t="shared" si="0"/>
        <v>6411.4411562719179</v>
      </c>
      <c r="K9">
        <f t="shared" si="0"/>
        <v>40151.243814173693</v>
      </c>
      <c r="L9">
        <f t="shared" si="0"/>
        <v>20859.38105069429</v>
      </c>
    </row>
    <row r="10" spans="1:12">
      <c r="A10">
        <v>2000</v>
      </c>
      <c r="B10">
        <v>199074</v>
      </c>
      <c r="C10">
        <v>7803</v>
      </c>
      <c r="D10">
        <v>444</v>
      </c>
      <c r="E10">
        <v>4824</v>
      </c>
      <c r="F10">
        <v>4329</v>
      </c>
      <c r="G10">
        <v>37179</v>
      </c>
      <c r="H10">
        <v>66675</v>
      </c>
      <c r="I10">
        <v>5343</v>
      </c>
      <c r="J10">
        <v>6969</v>
      </c>
      <c r="K10">
        <v>43428</v>
      </c>
      <c r="L10">
        <v>21297</v>
      </c>
    </row>
    <row r="11" spans="1:12">
      <c r="A11">
        <v>2001</v>
      </c>
      <c r="B11">
        <f>B10*(POWER(B$13/B$10,1/3))</f>
        <v>215005.37634072121</v>
      </c>
      <c r="C11">
        <f t="shared" ref="C11:L12" si="1">C10*(POWER(C$13/C$10,1/3))</f>
        <v>8652.7657644671763</v>
      </c>
      <c r="D11">
        <f t="shared" si="1"/>
        <v>509.26861715019385</v>
      </c>
      <c r="E11">
        <f t="shared" si="1"/>
        <v>5139.8662695402109</v>
      </c>
      <c r="F11">
        <f t="shared" si="1"/>
        <v>4393.3713985871473</v>
      </c>
      <c r="G11">
        <f t="shared" si="1"/>
        <v>41980.798506375191</v>
      </c>
      <c r="H11">
        <f t="shared" si="1"/>
        <v>72415.000598413855</v>
      </c>
      <c r="I11">
        <f t="shared" si="1"/>
        <v>5672.8804634885537</v>
      </c>
      <c r="J11">
        <f t="shared" si="1"/>
        <v>6932.4755771393875</v>
      </c>
      <c r="K11">
        <f t="shared" si="1"/>
        <v>46732.509941145203</v>
      </c>
      <c r="L11">
        <f t="shared" si="1"/>
        <v>21512.4791354589</v>
      </c>
    </row>
    <row r="12" spans="1:12">
      <c r="A12">
        <v>2002</v>
      </c>
      <c r="B12">
        <f>B11*(POWER(B$13/B$10,1/3))</f>
        <v>232211.69944550851</v>
      </c>
      <c r="C12">
        <f t="shared" si="1"/>
        <v>9595.0730968518819</v>
      </c>
      <c r="D12">
        <f t="shared" si="1"/>
        <v>584.13181174340252</v>
      </c>
      <c r="E12">
        <f t="shared" si="1"/>
        <v>5476.4148567075463</v>
      </c>
      <c r="F12">
        <f t="shared" si="1"/>
        <v>4458.6999875083366</v>
      </c>
      <c r="G12">
        <f t="shared" si="1"/>
        <v>47402.766164578752</v>
      </c>
      <c r="H12">
        <f t="shared" si="1"/>
        <v>78649.153530832817</v>
      </c>
      <c r="I12">
        <f t="shared" si="1"/>
        <v>6023.1279717443585</v>
      </c>
      <c r="J12">
        <f t="shared" si="1"/>
        <v>6896.1425782227125</v>
      </c>
      <c r="K12">
        <f t="shared" si="1"/>
        <v>50288.46563045121</v>
      </c>
      <c r="L12">
        <f t="shared" si="1"/>
        <v>21730.138449244234</v>
      </c>
    </row>
    <row r="13" spans="1:12">
      <c r="A13">
        <v>2003</v>
      </c>
      <c r="B13">
        <v>250795</v>
      </c>
      <c r="C13">
        <v>10640</v>
      </c>
      <c r="D13">
        <v>670</v>
      </c>
      <c r="E13">
        <v>5835</v>
      </c>
      <c r="F13">
        <v>4525</v>
      </c>
      <c r="G13">
        <v>53525</v>
      </c>
      <c r="H13">
        <v>85420</v>
      </c>
      <c r="I13">
        <v>6395</v>
      </c>
      <c r="J13">
        <v>6860</v>
      </c>
      <c r="K13">
        <v>54115</v>
      </c>
      <c r="L13">
        <v>21950</v>
      </c>
    </row>
    <row r="14" spans="1:12">
      <c r="A14">
        <v>2004</v>
      </c>
      <c r="B14">
        <v>267775</v>
      </c>
      <c r="C14">
        <v>10180</v>
      </c>
      <c r="D14">
        <v>715</v>
      </c>
      <c r="E14">
        <v>5535</v>
      </c>
      <c r="F14">
        <v>4385</v>
      </c>
      <c r="G14">
        <v>60225</v>
      </c>
      <c r="H14">
        <v>92895</v>
      </c>
      <c r="I14">
        <v>6340</v>
      </c>
      <c r="J14">
        <v>6765</v>
      </c>
      <c r="K14">
        <v>54170</v>
      </c>
      <c r="L14">
        <v>25720</v>
      </c>
    </row>
    <row r="15" spans="1:12">
      <c r="A15">
        <v>2005</v>
      </c>
      <c r="B15">
        <v>293838</v>
      </c>
      <c r="C15">
        <v>9309</v>
      </c>
      <c r="D15">
        <v>636</v>
      </c>
      <c r="E15">
        <v>5352</v>
      </c>
      <c r="F15">
        <v>4227</v>
      </c>
      <c r="G15">
        <v>65358</v>
      </c>
      <c r="H15">
        <v>102189</v>
      </c>
      <c r="I15">
        <v>6705</v>
      </c>
      <c r="J15">
        <v>7227</v>
      </c>
      <c r="K15">
        <v>60957</v>
      </c>
      <c r="L15">
        <v>30996</v>
      </c>
    </row>
    <row r="16" spans="1:12">
      <c r="A16">
        <v>2006</v>
      </c>
      <c r="B16">
        <v>328167</v>
      </c>
      <c r="C16">
        <v>7806</v>
      </c>
      <c r="D16">
        <v>612</v>
      </c>
      <c r="E16">
        <v>5400</v>
      </c>
      <c r="F16">
        <v>4386</v>
      </c>
      <c r="G16">
        <v>67959</v>
      </c>
      <c r="H16">
        <v>112185</v>
      </c>
      <c r="I16">
        <v>7251</v>
      </c>
      <c r="J16">
        <v>7917</v>
      </c>
      <c r="K16">
        <v>73494</v>
      </c>
      <c r="L16">
        <v>40197</v>
      </c>
    </row>
    <row r="17" spans="1:12">
      <c r="A17">
        <v>2007</v>
      </c>
      <c r="B17">
        <v>358557</v>
      </c>
      <c r="C17">
        <v>5739</v>
      </c>
      <c r="D17">
        <v>864</v>
      </c>
      <c r="E17">
        <v>5292</v>
      </c>
      <c r="F17">
        <v>4548</v>
      </c>
      <c r="G17">
        <v>70029</v>
      </c>
      <c r="H17">
        <v>120192</v>
      </c>
      <c r="I17">
        <v>8139</v>
      </c>
      <c r="J17">
        <v>9081</v>
      </c>
      <c r="K17">
        <v>85209</v>
      </c>
      <c r="L17">
        <v>48417</v>
      </c>
    </row>
    <row r="18" spans="1:12">
      <c r="A18">
        <v>2008</v>
      </c>
      <c r="B18">
        <v>390705</v>
      </c>
      <c r="C18">
        <v>5910</v>
      </c>
      <c r="D18">
        <v>741</v>
      </c>
      <c r="E18">
        <v>5778</v>
      </c>
      <c r="F18">
        <v>4953</v>
      </c>
      <c r="G18">
        <v>73134</v>
      </c>
      <c r="H18">
        <v>132627</v>
      </c>
      <c r="I18">
        <v>9273</v>
      </c>
      <c r="J18">
        <v>10599</v>
      </c>
      <c r="K18">
        <v>93399</v>
      </c>
      <c r="L18">
        <v>53103</v>
      </c>
    </row>
    <row r="19" spans="1:12">
      <c r="A19">
        <v>2009</v>
      </c>
      <c r="B19">
        <v>409038</v>
      </c>
      <c r="C19">
        <v>6966</v>
      </c>
      <c r="D19">
        <v>864</v>
      </c>
      <c r="E19">
        <v>6249</v>
      </c>
      <c r="F19">
        <v>5163</v>
      </c>
      <c r="G19">
        <v>79890</v>
      </c>
      <c r="H19">
        <v>146859</v>
      </c>
      <c r="I19">
        <v>9852</v>
      </c>
      <c r="J19">
        <v>11427</v>
      </c>
      <c r="K19">
        <v>88224</v>
      </c>
      <c r="L19">
        <v>52320</v>
      </c>
    </row>
    <row r="21" spans="1:12">
      <c r="A21" t="s">
        <v>676</v>
      </c>
    </row>
    <row r="22" spans="1:12">
      <c r="A22" t="s">
        <v>891</v>
      </c>
    </row>
    <row r="23" spans="1:12">
      <c r="B23" t="s">
        <v>894</v>
      </c>
    </row>
    <row r="24" spans="1:12">
      <c r="A24" t="s">
        <v>893</v>
      </c>
    </row>
    <row r="25" spans="1:12">
      <c r="B25" t="s">
        <v>892</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dimension ref="A1:K51"/>
  <sheetViews>
    <sheetView topLeftCell="A10" workbookViewId="0">
      <selection activeCell="CS23" sqref="CS23"/>
    </sheetView>
  </sheetViews>
  <sheetFormatPr defaultRowHeight="12.75"/>
  <cols>
    <col min="1" max="1" width="20.125" customWidth="1"/>
    <col min="3" max="3" width="10" bestFit="1" customWidth="1"/>
  </cols>
  <sheetData>
    <row r="1" spans="1:11">
      <c r="A1" t="s">
        <v>866</v>
      </c>
    </row>
    <row r="2" spans="1:11">
      <c r="A2" t="s">
        <v>877</v>
      </c>
    </row>
    <row r="3" spans="1:11">
      <c r="A3" t="s">
        <v>867</v>
      </c>
    </row>
    <row r="4" spans="1:11">
      <c r="B4" t="s">
        <v>885</v>
      </c>
      <c r="C4" t="s">
        <v>854</v>
      </c>
      <c r="D4" t="s">
        <v>855</v>
      </c>
      <c r="E4" t="s">
        <v>856</v>
      </c>
      <c r="F4" t="s">
        <v>699</v>
      </c>
      <c r="G4" t="s">
        <v>858</v>
      </c>
      <c r="H4" t="s">
        <v>859</v>
      </c>
      <c r="I4" t="s">
        <v>860</v>
      </c>
      <c r="J4" t="s">
        <v>861</v>
      </c>
      <c r="K4" t="s">
        <v>924</v>
      </c>
    </row>
    <row r="5" spans="1:11">
      <c r="A5" t="s">
        <v>926</v>
      </c>
      <c r="B5">
        <v>2001</v>
      </c>
      <c r="C5">
        <f>B5+1</f>
        <v>2002</v>
      </c>
      <c r="D5">
        <f t="shared" ref="D5:K5" si="0">C5+1</f>
        <v>2003</v>
      </c>
      <c r="E5">
        <f t="shared" si="0"/>
        <v>2004</v>
      </c>
      <c r="F5">
        <f t="shared" si="0"/>
        <v>2005</v>
      </c>
      <c r="G5">
        <f t="shared" si="0"/>
        <v>2006</v>
      </c>
      <c r="H5">
        <f t="shared" si="0"/>
        <v>2007</v>
      </c>
      <c r="I5">
        <f t="shared" si="0"/>
        <v>2008</v>
      </c>
      <c r="J5">
        <f t="shared" si="0"/>
        <v>2009</v>
      </c>
      <c r="K5">
        <f t="shared" si="0"/>
        <v>2010</v>
      </c>
    </row>
    <row r="6" spans="1:11">
      <c r="A6" t="s">
        <v>869</v>
      </c>
      <c r="B6">
        <f t="shared" ref="B6:K6" si="1">B18+B30</f>
        <v>537666</v>
      </c>
      <c r="C6">
        <f t="shared" si="1"/>
        <v>560694</v>
      </c>
      <c r="D6">
        <f t="shared" si="1"/>
        <v>573840</v>
      </c>
      <c r="E6">
        <f t="shared" si="1"/>
        <v>608292</v>
      </c>
      <c r="F6">
        <f t="shared" si="1"/>
        <v>610659.32788198302</v>
      </c>
      <c r="G6">
        <f t="shared" si="1"/>
        <v>613500</v>
      </c>
      <c r="H6">
        <f t="shared" si="1"/>
        <v>609051</v>
      </c>
      <c r="I6">
        <f t="shared" si="1"/>
        <v>626514</v>
      </c>
      <c r="J6">
        <f t="shared" si="1"/>
        <v>605313</v>
      </c>
      <c r="K6">
        <f t="shared" si="1"/>
        <v>604872.63991510216</v>
      </c>
    </row>
    <row r="7" spans="1:11">
      <c r="A7" t="s">
        <v>850</v>
      </c>
      <c r="B7">
        <f t="shared" ref="B7:K7" si="2">B19+B31</f>
        <v>4260</v>
      </c>
      <c r="C7">
        <f t="shared" si="2"/>
        <v>6330</v>
      </c>
      <c r="D7">
        <f t="shared" si="2"/>
        <v>7860</v>
      </c>
      <c r="E7">
        <f t="shared" si="2"/>
        <v>7779</v>
      </c>
      <c r="F7">
        <f t="shared" si="2"/>
        <v>7834.9046053681195</v>
      </c>
      <c r="G7">
        <f t="shared" si="2"/>
        <v>8163</v>
      </c>
      <c r="H7">
        <f t="shared" si="2"/>
        <v>8973</v>
      </c>
      <c r="I7">
        <f t="shared" si="2"/>
        <v>8973</v>
      </c>
      <c r="J7">
        <f t="shared" si="2"/>
        <v>8973</v>
      </c>
      <c r="K7">
        <f t="shared" si="2"/>
        <v>9329.3215329165869</v>
      </c>
    </row>
    <row r="8" spans="1:11">
      <c r="A8" t="s">
        <v>851</v>
      </c>
      <c r="B8">
        <f t="shared" ref="B8:K8" si="3">B20+B32</f>
        <v>1368</v>
      </c>
      <c r="C8">
        <f t="shared" si="3"/>
        <v>1554</v>
      </c>
      <c r="D8">
        <f t="shared" si="3"/>
        <v>1803</v>
      </c>
      <c r="E8">
        <f t="shared" si="3"/>
        <v>1794</v>
      </c>
      <c r="F8">
        <f t="shared" si="3"/>
        <v>1701.3172887589319</v>
      </c>
      <c r="G8">
        <f t="shared" si="3"/>
        <v>1620</v>
      </c>
      <c r="H8">
        <f t="shared" si="3"/>
        <v>1557</v>
      </c>
      <c r="I8">
        <f t="shared" si="3"/>
        <v>1839</v>
      </c>
      <c r="J8">
        <f t="shared" si="3"/>
        <v>2508</v>
      </c>
      <c r="K8">
        <f t="shared" si="3"/>
        <v>2683.0241311721161</v>
      </c>
    </row>
    <row r="9" spans="1:11">
      <c r="A9" t="s">
        <v>870</v>
      </c>
      <c r="B9">
        <f t="shared" ref="B9:K9" si="4">B21+B33</f>
        <v>6921</v>
      </c>
      <c r="C9">
        <f t="shared" si="4"/>
        <v>10353</v>
      </c>
      <c r="D9">
        <f t="shared" si="4"/>
        <v>7950</v>
      </c>
      <c r="E9">
        <f t="shared" si="4"/>
        <v>7662</v>
      </c>
      <c r="F9">
        <f t="shared" si="4"/>
        <v>7835.3192767389992</v>
      </c>
      <c r="G9">
        <f t="shared" si="4"/>
        <v>8016</v>
      </c>
      <c r="H9">
        <f t="shared" si="4"/>
        <v>8550</v>
      </c>
      <c r="I9">
        <f t="shared" si="4"/>
        <v>8880</v>
      </c>
      <c r="J9">
        <f t="shared" si="4"/>
        <v>9420</v>
      </c>
      <c r="K9">
        <f t="shared" si="4"/>
        <v>9819.2922920283836</v>
      </c>
    </row>
    <row r="10" spans="1:11">
      <c r="A10" t="s">
        <v>852</v>
      </c>
      <c r="B10">
        <f t="shared" ref="B10:K10" si="5">B22+B34</f>
        <v>5277</v>
      </c>
      <c r="C10">
        <f t="shared" si="5"/>
        <v>6684</v>
      </c>
      <c r="D10">
        <f t="shared" si="5"/>
        <v>6270</v>
      </c>
      <c r="E10">
        <f t="shared" si="5"/>
        <v>6504</v>
      </c>
      <c r="F10">
        <f t="shared" si="5"/>
        <v>8154.5413246241496</v>
      </c>
      <c r="G10">
        <f t="shared" si="5"/>
        <v>10491</v>
      </c>
      <c r="H10">
        <f t="shared" si="5"/>
        <v>6972</v>
      </c>
      <c r="I10">
        <f t="shared" si="5"/>
        <v>6990</v>
      </c>
      <c r="J10">
        <f t="shared" si="5"/>
        <v>7092</v>
      </c>
      <c r="K10">
        <f t="shared" si="5"/>
        <v>7225.4852337834691</v>
      </c>
    </row>
    <row r="11" spans="1:11">
      <c r="A11" t="s">
        <v>871</v>
      </c>
      <c r="B11">
        <f t="shared" ref="B11:K11" si="6">B23+B35</f>
        <v>203850</v>
      </c>
      <c r="C11">
        <f t="shared" si="6"/>
        <v>199176</v>
      </c>
      <c r="D11">
        <f t="shared" si="6"/>
        <v>195507</v>
      </c>
      <c r="E11">
        <f t="shared" si="6"/>
        <v>190812</v>
      </c>
      <c r="F11">
        <f t="shared" si="6"/>
        <v>188002.87521464878</v>
      </c>
      <c r="G11">
        <f t="shared" si="6"/>
        <v>185394</v>
      </c>
      <c r="H11">
        <f t="shared" si="6"/>
        <v>188064</v>
      </c>
      <c r="I11">
        <f t="shared" si="6"/>
        <v>195627</v>
      </c>
      <c r="J11">
        <f t="shared" si="6"/>
        <v>202296</v>
      </c>
      <c r="K11">
        <f t="shared" si="6"/>
        <v>204805.13100323008</v>
      </c>
    </row>
    <row r="12" spans="1:11">
      <c r="A12" t="s">
        <v>872</v>
      </c>
      <c r="B12">
        <f t="shared" ref="B12:K12" si="7">B24+B36</f>
        <v>147693</v>
      </c>
      <c r="C12">
        <f t="shared" si="7"/>
        <v>157167</v>
      </c>
      <c r="D12">
        <f t="shared" si="7"/>
        <v>170190</v>
      </c>
      <c r="E12">
        <f t="shared" si="7"/>
        <v>207834</v>
      </c>
      <c r="F12">
        <f t="shared" si="7"/>
        <v>212607.93906785638</v>
      </c>
      <c r="G12">
        <f t="shared" si="7"/>
        <v>218919</v>
      </c>
      <c r="H12">
        <f t="shared" si="7"/>
        <v>215496</v>
      </c>
      <c r="I12">
        <f t="shared" si="7"/>
        <v>215211</v>
      </c>
      <c r="J12">
        <f t="shared" si="7"/>
        <v>216540</v>
      </c>
      <c r="K12">
        <f t="shared" si="7"/>
        <v>218792.69847331673</v>
      </c>
    </row>
    <row r="13" spans="1:11">
      <c r="A13" t="s">
        <v>873</v>
      </c>
      <c r="B13">
        <f t="shared" ref="B13:K13" si="8">B25+B37</f>
        <v>8049</v>
      </c>
      <c r="C13">
        <f t="shared" si="8"/>
        <v>8262</v>
      </c>
      <c r="D13">
        <f t="shared" si="8"/>
        <v>8463</v>
      </c>
      <c r="E13">
        <f t="shared" si="8"/>
        <v>8841</v>
      </c>
      <c r="F13">
        <f t="shared" si="8"/>
        <v>8854.9418919934869</v>
      </c>
      <c r="G13">
        <f t="shared" si="8"/>
        <v>8928</v>
      </c>
      <c r="H13">
        <f t="shared" si="8"/>
        <v>9051</v>
      </c>
      <c r="I13">
        <f t="shared" si="8"/>
        <v>8943</v>
      </c>
      <c r="J13">
        <f t="shared" si="8"/>
        <v>8868</v>
      </c>
      <c r="K13">
        <f t="shared" si="8"/>
        <v>8907.1594372403961</v>
      </c>
    </row>
    <row r="14" spans="1:11">
      <c r="A14" t="s">
        <v>874</v>
      </c>
      <c r="B14">
        <f t="shared" ref="B14:K14" si="9">B26+B38</f>
        <v>4320</v>
      </c>
      <c r="C14">
        <f t="shared" si="9"/>
        <v>4137</v>
      </c>
      <c r="D14">
        <f t="shared" si="9"/>
        <v>3849</v>
      </c>
      <c r="E14">
        <f t="shared" si="9"/>
        <v>4020</v>
      </c>
      <c r="F14">
        <f t="shared" si="9"/>
        <v>5928.7807907014057</v>
      </c>
      <c r="G14">
        <f t="shared" si="9"/>
        <v>9618</v>
      </c>
      <c r="H14">
        <f t="shared" si="9"/>
        <v>7341</v>
      </c>
      <c r="I14">
        <f t="shared" si="9"/>
        <v>14940</v>
      </c>
      <c r="J14">
        <f t="shared" si="9"/>
        <v>15657</v>
      </c>
      <c r="K14">
        <f t="shared" si="9"/>
        <v>27525.320533593054</v>
      </c>
    </row>
    <row r="15" spans="1:11">
      <c r="A15" t="s">
        <v>853</v>
      </c>
      <c r="B15">
        <f t="shared" ref="B15:K15" si="10">B27+B39</f>
        <v>46902</v>
      </c>
      <c r="C15">
        <f t="shared" si="10"/>
        <v>49443</v>
      </c>
      <c r="D15">
        <f t="shared" si="10"/>
        <v>53070</v>
      </c>
      <c r="E15">
        <f t="shared" si="10"/>
        <v>54246</v>
      </c>
      <c r="F15">
        <f t="shared" si="10"/>
        <v>57231.946569206964</v>
      </c>
      <c r="G15">
        <f t="shared" si="10"/>
        <v>60480</v>
      </c>
      <c r="H15">
        <f t="shared" si="10"/>
        <v>60507</v>
      </c>
      <c r="I15">
        <f t="shared" si="10"/>
        <v>60063</v>
      </c>
      <c r="J15">
        <f t="shared" si="10"/>
        <v>62064</v>
      </c>
      <c r="K15">
        <f t="shared" si="10"/>
        <v>63773.797399674397</v>
      </c>
    </row>
    <row r="16" spans="1:11">
      <c r="A16" t="s">
        <v>700</v>
      </c>
      <c r="B16">
        <f t="shared" ref="B16:K16" si="11">B28+B40</f>
        <v>107598</v>
      </c>
      <c r="C16">
        <f t="shared" si="11"/>
        <v>116022</v>
      </c>
      <c r="D16">
        <f t="shared" si="11"/>
        <v>117399</v>
      </c>
      <c r="E16">
        <f t="shared" si="11"/>
        <v>117381</v>
      </c>
      <c r="F16">
        <f t="shared" si="11"/>
        <v>108639.02440894896</v>
      </c>
      <c r="G16">
        <f t="shared" si="11"/>
        <v>100551</v>
      </c>
      <c r="H16">
        <f t="shared" si="11"/>
        <v>101508</v>
      </c>
      <c r="I16">
        <f t="shared" si="11"/>
        <v>104043</v>
      </c>
      <c r="J16">
        <f t="shared" si="11"/>
        <v>70998</v>
      </c>
      <c r="K16">
        <f t="shared" si="11"/>
        <v>64395.051002669978</v>
      </c>
    </row>
    <row r="17" spans="1:11">
      <c r="A17" t="s">
        <v>875</v>
      </c>
      <c r="D17" t="s">
        <v>524</v>
      </c>
      <c r="E17" t="s">
        <v>524</v>
      </c>
    </row>
    <row r="18" spans="1:11">
      <c r="A18" t="s">
        <v>869</v>
      </c>
      <c r="B18">
        <v>432438</v>
      </c>
      <c r="C18">
        <v>447876</v>
      </c>
      <c r="D18">
        <v>458424</v>
      </c>
      <c r="E18">
        <v>471876</v>
      </c>
      <c r="F18">
        <f>E18*(POWER($G18/$E18,1/2))</f>
        <v>466704.15786020167</v>
      </c>
      <c r="G18">
        <v>461589</v>
      </c>
      <c r="H18">
        <v>460962</v>
      </c>
      <c r="I18">
        <v>469389</v>
      </c>
      <c r="J18">
        <v>457854</v>
      </c>
      <c r="K18">
        <f>J18*(POWER($J18/$E18,1/5))</f>
        <v>455100.0019740999</v>
      </c>
    </row>
    <row r="19" spans="1:11">
      <c r="A19" t="s">
        <v>850</v>
      </c>
      <c r="B19">
        <v>3690</v>
      </c>
      <c r="C19">
        <v>5157</v>
      </c>
      <c r="D19">
        <v>5751</v>
      </c>
      <c r="E19">
        <v>5724</v>
      </c>
      <c r="F19">
        <f t="shared" ref="F19:F28" si="12">E19*(POWER($G19/$E19,1/2))</f>
        <v>5124.0597186215537</v>
      </c>
      <c r="G19">
        <v>4587</v>
      </c>
      <c r="H19">
        <v>5394</v>
      </c>
      <c r="I19">
        <v>5394</v>
      </c>
      <c r="J19">
        <v>5394</v>
      </c>
      <c r="K19">
        <f t="shared" ref="K19:K28" si="13">J19*(POWER($J19/$E19,1/5))</f>
        <v>5330.3190587891258</v>
      </c>
    </row>
    <row r="20" spans="1:11">
      <c r="A20" t="s">
        <v>851</v>
      </c>
      <c r="B20">
        <v>1362</v>
      </c>
      <c r="C20">
        <v>1542</v>
      </c>
      <c r="D20">
        <v>1752</v>
      </c>
      <c r="E20">
        <v>1581</v>
      </c>
      <c r="F20">
        <f t="shared" si="12"/>
        <v>1464.1844146144979</v>
      </c>
      <c r="G20">
        <v>1356</v>
      </c>
      <c r="H20">
        <v>1374</v>
      </c>
      <c r="I20">
        <v>1596</v>
      </c>
      <c r="J20">
        <v>2259</v>
      </c>
      <c r="K20">
        <f t="shared" si="13"/>
        <v>2426.1246093910399</v>
      </c>
    </row>
    <row r="21" spans="1:11">
      <c r="A21" t="s">
        <v>870</v>
      </c>
      <c r="B21">
        <v>6726</v>
      </c>
      <c r="C21">
        <v>6612</v>
      </c>
      <c r="D21">
        <v>6300</v>
      </c>
      <c r="E21">
        <v>6132</v>
      </c>
      <c r="F21">
        <f t="shared" si="12"/>
        <v>6335.6193067450004</v>
      </c>
      <c r="G21">
        <v>6546</v>
      </c>
      <c r="H21">
        <v>7038</v>
      </c>
      <c r="I21">
        <v>7311</v>
      </c>
      <c r="J21">
        <v>7692</v>
      </c>
      <c r="K21">
        <f t="shared" si="13"/>
        <v>8048.7178147201976</v>
      </c>
    </row>
    <row r="22" spans="1:11">
      <c r="A22" t="s">
        <v>852</v>
      </c>
      <c r="B22">
        <v>5103</v>
      </c>
      <c r="C22">
        <v>6537</v>
      </c>
      <c r="D22">
        <v>5859</v>
      </c>
      <c r="E22">
        <v>5766</v>
      </c>
      <c r="F22">
        <f t="shared" si="12"/>
        <v>6811.2580335794055</v>
      </c>
      <c r="G22">
        <v>8046</v>
      </c>
      <c r="H22">
        <v>5940</v>
      </c>
      <c r="I22">
        <v>5955</v>
      </c>
      <c r="J22">
        <v>6042</v>
      </c>
      <c r="K22">
        <f t="shared" si="13"/>
        <v>6098.7655369893009</v>
      </c>
    </row>
    <row r="23" spans="1:11">
      <c r="A23" t="s">
        <v>871</v>
      </c>
      <c r="B23">
        <v>174192</v>
      </c>
      <c r="C23">
        <v>172791</v>
      </c>
      <c r="D23">
        <v>171771</v>
      </c>
      <c r="E23">
        <v>169194</v>
      </c>
      <c r="F23">
        <f t="shared" si="12"/>
        <v>168448.35696438243</v>
      </c>
      <c r="G23">
        <v>167706</v>
      </c>
      <c r="H23">
        <v>170196</v>
      </c>
      <c r="I23">
        <v>177330</v>
      </c>
      <c r="J23">
        <v>183939</v>
      </c>
      <c r="K23">
        <f t="shared" si="13"/>
        <v>187038.75099807206</v>
      </c>
    </row>
    <row r="24" spans="1:11">
      <c r="A24" t="s">
        <v>872</v>
      </c>
      <c r="B24">
        <v>136506</v>
      </c>
      <c r="C24">
        <v>144849</v>
      </c>
      <c r="D24">
        <v>153537</v>
      </c>
      <c r="E24">
        <v>166503</v>
      </c>
      <c r="F24">
        <f t="shared" si="12"/>
        <v>163452.55695155094</v>
      </c>
      <c r="G24">
        <v>160458</v>
      </c>
      <c r="H24">
        <v>159981</v>
      </c>
      <c r="I24">
        <v>160341</v>
      </c>
      <c r="J24">
        <v>161631</v>
      </c>
      <c r="K24">
        <f t="shared" si="13"/>
        <v>160673.842266049</v>
      </c>
    </row>
    <row r="25" spans="1:11">
      <c r="A25" t="s">
        <v>873</v>
      </c>
      <c r="B25">
        <v>5742</v>
      </c>
      <c r="C25">
        <v>5505</v>
      </c>
      <c r="D25">
        <v>5631</v>
      </c>
      <c r="E25">
        <v>5880</v>
      </c>
      <c r="F25">
        <f t="shared" si="12"/>
        <v>5548.1348217216209</v>
      </c>
      <c r="G25">
        <v>5235</v>
      </c>
      <c r="H25">
        <v>5136</v>
      </c>
      <c r="I25">
        <v>5139</v>
      </c>
      <c r="J25">
        <v>5142</v>
      </c>
      <c r="K25">
        <f t="shared" si="13"/>
        <v>5005.909818827362</v>
      </c>
    </row>
    <row r="26" spans="1:11">
      <c r="A26" t="s">
        <v>874</v>
      </c>
      <c r="B26">
        <v>4035</v>
      </c>
      <c r="C26">
        <v>3867</v>
      </c>
      <c r="D26">
        <v>3660</v>
      </c>
      <c r="E26">
        <v>3840</v>
      </c>
      <c r="F26">
        <f t="shared" si="12"/>
        <v>5275.6345589890889</v>
      </c>
      <c r="G26">
        <v>7248</v>
      </c>
      <c r="H26">
        <v>5856</v>
      </c>
      <c r="I26">
        <v>6597</v>
      </c>
      <c r="J26">
        <v>6339</v>
      </c>
      <c r="K26">
        <f t="shared" si="13"/>
        <v>7007.4282112330302</v>
      </c>
    </row>
    <row r="27" spans="1:11">
      <c r="A27" t="s">
        <v>853</v>
      </c>
      <c r="B27">
        <v>34509</v>
      </c>
      <c r="C27">
        <v>36009</v>
      </c>
      <c r="D27">
        <v>38241</v>
      </c>
      <c r="E27">
        <v>39468</v>
      </c>
      <c r="F27">
        <f t="shared" si="12"/>
        <v>40615.323807646782</v>
      </c>
      <c r="G27">
        <v>41796</v>
      </c>
      <c r="H27">
        <v>41652</v>
      </c>
      <c r="I27">
        <v>42285</v>
      </c>
      <c r="J27">
        <v>43890</v>
      </c>
      <c r="K27">
        <f t="shared" si="13"/>
        <v>44832.160986916671</v>
      </c>
    </row>
    <row r="28" spans="1:11">
      <c r="A28" t="s">
        <v>700</v>
      </c>
      <c r="B28">
        <v>60063</v>
      </c>
      <c r="C28">
        <v>64059</v>
      </c>
      <c r="D28">
        <v>65103</v>
      </c>
      <c r="E28">
        <v>66930</v>
      </c>
      <c r="F28">
        <f t="shared" si="12"/>
        <v>62233.739322010857</v>
      </c>
      <c r="G28">
        <v>57867</v>
      </c>
      <c r="H28">
        <v>57720</v>
      </c>
      <c r="I28">
        <v>56790</v>
      </c>
      <c r="J28">
        <v>34953</v>
      </c>
      <c r="K28">
        <f t="shared" si="13"/>
        <v>30694.261118396684</v>
      </c>
    </row>
    <row r="29" spans="1:11">
      <c r="A29" t="s">
        <v>876</v>
      </c>
      <c r="D29" t="s">
        <v>524</v>
      </c>
      <c r="E29" t="s">
        <v>524</v>
      </c>
    </row>
    <row r="30" spans="1:11">
      <c r="A30" t="s">
        <v>869</v>
      </c>
      <c r="B30">
        <v>105228</v>
      </c>
      <c r="C30">
        <v>112818</v>
      </c>
      <c r="D30">
        <v>115416</v>
      </c>
      <c r="E30">
        <v>136416</v>
      </c>
      <c r="F30">
        <f>E30*(POWER($G30/$E30,1/2))</f>
        <v>143955.17002178141</v>
      </c>
      <c r="G30">
        <v>151911</v>
      </c>
      <c r="H30">
        <v>148089</v>
      </c>
      <c r="I30">
        <v>157125</v>
      </c>
      <c r="J30">
        <v>147459</v>
      </c>
      <c r="K30">
        <f>J30*(POWER($J30/$E30,1/5))</f>
        <v>149772.63794100229</v>
      </c>
    </row>
    <row r="31" spans="1:11">
      <c r="A31" t="s">
        <v>850</v>
      </c>
      <c r="B31">
        <v>570</v>
      </c>
      <c r="C31">
        <v>1173</v>
      </c>
      <c r="D31">
        <v>2109</v>
      </c>
      <c r="E31">
        <v>2055</v>
      </c>
      <c r="F31">
        <f t="shared" ref="F31:F40" si="14">E31*(POWER($G31/$E31,1/2))</f>
        <v>2710.8448867465654</v>
      </c>
      <c r="G31">
        <v>3576</v>
      </c>
      <c r="H31">
        <v>3579</v>
      </c>
      <c r="I31">
        <v>3579</v>
      </c>
      <c r="J31">
        <v>3579</v>
      </c>
      <c r="K31">
        <f t="shared" ref="K31:K40" si="15">J31*(POWER($J31/$E31,1/5))</f>
        <v>3999.0024741274615</v>
      </c>
    </row>
    <row r="32" spans="1:11">
      <c r="A32" t="s">
        <v>851</v>
      </c>
      <c r="B32">
        <v>6</v>
      </c>
      <c r="C32">
        <v>12</v>
      </c>
      <c r="D32">
        <v>51</v>
      </c>
      <c r="E32">
        <v>213</v>
      </c>
      <c r="F32">
        <f t="shared" si="14"/>
        <v>237.13287414443406</v>
      </c>
      <c r="G32">
        <v>264</v>
      </c>
      <c r="H32">
        <v>183</v>
      </c>
      <c r="I32">
        <v>243</v>
      </c>
      <c r="J32">
        <v>249</v>
      </c>
      <c r="K32">
        <f t="shared" si="15"/>
        <v>256.8995217810762</v>
      </c>
    </row>
    <row r="33" spans="1:11">
      <c r="A33" t="s">
        <v>870</v>
      </c>
      <c r="B33">
        <v>195</v>
      </c>
      <c r="C33">
        <v>3741</v>
      </c>
      <c r="D33">
        <v>1650</v>
      </c>
      <c r="E33">
        <v>1530</v>
      </c>
      <c r="F33">
        <f t="shared" si="14"/>
        <v>1499.6999699939986</v>
      </c>
      <c r="G33">
        <v>1470</v>
      </c>
      <c r="H33">
        <v>1512</v>
      </c>
      <c r="I33">
        <v>1569</v>
      </c>
      <c r="J33">
        <v>1728</v>
      </c>
      <c r="K33">
        <f t="shared" si="15"/>
        <v>1770.5744773081867</v>
      </c>
    </row>
    <row r="34" spans="1:11">
      <c r="A34" t="s">
        <v>852</v>
      </c>
      <c r="B34">
        <v>174</v>
      </c>
      <c r="C34">
        <v>147</v>
      </c>
      <c r="D34">
        <v>411</v>
      </c>
      <c r="E34">
        <v>738</v>
      </c>
      <c r="F34">
        <f t="shared" si="14"/>
        <v>1343.2832910447446</v>
      </c>
      <c r="G34">
        <v>2445</v>
      </c>
      <c r="H34">
        <v>1032</v>
      </c>
      <c r="I34">
        <v>1035</v>
      </c>
      <c r="J34">
        <v>1050</v>
      </c>
      <c r="K34">
        <f t="shared" si="15"/>
        <v>1126.7196967941686</v>
      </c>
    </row>
    <row r="35" spans="1:11">
      <c r="A35" t="s">
        <v>871</v>
      </c>
      <c r="B35">
        <v>29658</v>
      </c>
      <c r="C35">
        <v>26385</v>
      </c>
      <c r="D35">
        <v>23736</v>
      </c>
      <c r="E35">
        <v>21618</v>
      </c>
      <c r="F35">
        <f t="shared" si="14"/>
        <v>19554.518250266359</v>
      </c>
      <c r="G35">
        <v>17688</v>
      </c>
      <c r="H35">
        <v>17868</v>
      </c>
      <c r="I35">
        <v>18297</v>
      </c>
      <c r="J35">
        <v>18357</v>
      </c>
      <c r="K35">
        <f t="shared" si="15"/>
        <v>17766.380005158007</v>
      </c>
    </row>
    <row r="36" spans="1:11">
      <c r="A36" t="s">
        <v>872</v>
      </c>
      <c r="B36">
        <v>11187</v>
      </c>
      <c r="C36">
        <v>12318</v>
      </c>
      <c r="D36">
        <v>16653</v>
      </c>
      <c r="E36">
        <v>41331</v>
      </c>
      <c r="F36">
        <f t="shared" si="14"/>
        <v>49155.382116305438</v>
      </c>
      <c r="G36">
        <v>58461</v>
      </c>
      <c r="H36">
        <v>55515</v>
      </c>
      <c r="I36">
        <v>54870</v>
      </c>
      <c r="J36">
        <v>54909</v>
      </c>
      <c r="K36">
        <f t="shared" si="15"/>
        <v>58118.856207267723</v>
      </c>
    </row>
    <row r="37" spans="1:11">
      <c r="A37" t="s">
        <v>873</v>
      </c>
      <c r="B37">
        <v>2307</v>
      </c>
      <c r="C37">
        <v>2757</v>
      </c>
      <c r="D37">
        <v>2832</v>
      </c>
      <c r="E37">
        <v>2961</v>
      </c>
      <c r="F37">
        <f t="shared" si="14"/>
        <v>3306.8070702718655</v>
      </c>
      <c r="G37">
        <v>3693</v>
      </c>
      <c r="H37">
        <v>3915</v>
      </c>
      <c r="I37">
        <v>3804</v>
      </c>
      <c r="J37">
        <v>3726</v>
      </c>
      <c r="K37">
        <f t="shared" si="15"/>
        <v>3901.2496184130332</v>
      </c>
    </row>
    <row r="38" spans="1:11">
      <c r="A38" t="s">
        <v>874</v>
      </c>
      <c r="B38">
        <v>285</v>
      </c>
      <c r="C38">
        <v>270</v>
      </c>
      <c r="D38">
        <v>189</v>
      </c>
      <c r="E38">
        <v>180</v>
      </c>
      <c r="F38">
        <f t="shared" si="14"/>
        <v>653.14623171231722</v>
      </c>
      <c r="G38">
        <v>2370</v>
      </c>
      <c r="H38">
        <v>1485</v>
      </c>
      <c r="I38">
        <v>8343</v>
      </c>
      <c r="J38">
        <v>9318</v>
      </c>
      <c r="K38">
        <f t="shared" si="15"/>
        <v>20517.892322360025</v>
      </c>
    </row>
    <row r="39" spans="1:11">
      <c r="A39" t="s">
        <v>853</v>
      </c>
      <c r="B39">
        <v>12393</v>
      </c>
      <c r="C39">
        <v>13434</v>
      </c>
      <c r="D39">
        <v>14829</v>
      </c>
      <c r="E39">
        <v>14778</v>
      </c>
      <c r="F39">
        <f t="shared" si="14"/>
        <v>16616.622761560182</v>
      </c>
      <c r="G39">
        <v>18684</v>
      </c>
      <c r="H39">
        <v>18855</v>
      </c>
      <c r="I39">
        <v>17778</v>
      </c>
      <c r="J39">
        <v>18174</v>
      </c>
      <c r="K39">
        <f t="shared" si="15"/>
        <v>18941.636412757722</v>
      </c>
    </row>
    <row r="40" spans="1:11">
      <c r="A40" t="s">
        <v>700</v>
      </c>
      <c r="B40">
        <v>47535</v>
      </c>
      <c r="C40">
        <v>51963</v>
      </c>
      <c r="D40">
        <v>52296</v>
      </c>
      <c r="E40">
        <v>50451</v>
      </c>
      <c r="F40">
        <f t="shared" si="14"/>
        <v>46405.285086938107</v>
      </c>
      <c r="G40">
        <v>42684</v>
      </c>
      <c r="H40">
        <v>43788</v>
      </c>
      <c r="I40">
        <v>47253</v>
      </c>
      <c r="J40">
        <v>36045</v>
      </c>
      <c r="K40">
        <f t="shared" si="15"/>
        <v>33700.789884273298</v>
      </c>
    </row>
    <row r="43" spans="1:11">
      <c r="A43" t="s">
        <v>676</v>
      </c>
    </row>
    <row r="44" spans="1:11">
      <c r="A44" t="s">
        <v>879</v>
      </c>
    </row>
    <row r="45" spans="1:11">
      <c r="B45" t="s">
        <v>878</v>
      </c>
    </row>
    <row r="46" spans="1:11">
      <c r="A46" t="s">
        <v>881</v>
      </c>
    </row>
    <row r="47" spans="1:11">
      <c r="B47" t="s">
        <v>882</v>
      </c>
    </row>
    <row r="48" spans="1:11">
      <c r="A48" t="s">
        <v>884</v>
      </c>
    </row>
    <row r="49" spans="1:2">
      <c r="B49" t="s">
        <v>882</v>
      </c>
    </row>
    <row r="50" spans="1:2">
      <c r="A50" t="s">
        <v>887</v>
      </c>
    </row>
    <row r="51" spans="1:2">
      <c r="B51" t="s">
        <v>888</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dimension ref="A1:M17"/>
  <sheetViews>
    <sheetView workbookViewId="0">
      <selection activeCell="CS23" sqref="CS23"/>
    </sheetView>
  </sheetViews>
  <sheetFormatPr defaultRowHeight="12.75"/>
  <cols>
    <col min="1" max="1" width="16.75" customWidth="1"/>
    <col min="2" max="2" width="4.375" bestFit="1" customWidth="1"/>
    <col min="4" max="4" width="10.75" bestFit="1" customWidth="1"/>
    <col min="5" max="5" width="15.375" bestFit="1" customWidth="1"/>
    <col min="7" max="7" width="11.625" bestFit="1" customWidth="1"/>
    <col min="8" max="9" width="6.875" bestFit="1" customWidth="1"/>
    <col min="10" max="10" width="7.375" bestFit="1" customWidth="1"/>
    <col min="11" max="11" width="10.375" bestFit="1" customWidth="1"/>
    <col min="12" max="12" width="6.25" bestFit="1" customWidth="1"/>
    <col min="13" max="13" width="11.875" bestFit="1" customWidth="1"/>
  </cols>
  <sheetData>
    <row r="1" spans="1:13">
      <c r="A1" t="s">
        <v>849</v>
      </c>
    </row>
    <row r="2" spans="1:13">
      <c r="A2" t="s">
        <v>863</v>
      </c>
    </row>
    <row r="4" spans="1:13">
      <c r="C4" t="s">
        <v>272</v>
      </c>
      <c r="D4" t="s">
        <v>291</v>
      </c>
      <c r="E4" t="s">
        <v>851</v>
      </c>
      <c r="F4" t="s">
        <v>293</v>
      </c>
      <c r="G4" t="s">
        <v>852</v>
      </c>
      <c r="H4" t="s">
        <v>295</v>
      </c>
      <c r="I4" t="s">
        <v>296</v>
      </c>
      <c r="J4" t="s">
        <v>297</v>
      </c>
      <c r="K4" t="s">
        <v>298</v>
      </c>
      <c r="L4" t="s">
        <v>853</v>
      </c>
      <c r="M4" t="s">
        <v>300</v>
      </c>
    </row>
    <row r="5" spans="1:13">
      <c r="A5" t="s">
        <v>854</v>
      </c>
      <c r="B5">
        <v>2002</v>
      </c>
      <c r="C5">
        <v>5035949</v>
      </c>
      <c r="D5">
        <v>84236</v>
      </c>
      <c r="E5">
        <v>22843</v>
      </c>
      <c r="F5">
        <v>153450</v>
      </c>
      <c r="G5">
        <v>122792</v>
      </c>
      <c r="H5">
        <v>1088869</v>
      </c>
      <c r="I5">
        <v>2046333</v>
      </c>
      <c r="J5">
        <v>182448</v>
      </c>
      <c r="K5">
        <v>177051</v>
      </c>
      <c r="L5">
        <v>529758</v>
      </c>
      <c r="M5">
        <v>605049</v>
      </c>
    </row>
    <row r="6" spans="1:13">
      <c r="A6" t="s">
        <v>855</v>
      </c>
      <c r="B6">
        <f>B5+1</f>
        <v>2003</v>
      </c>
      <c r="C6">
        <v>5024286</v>
      </c>
      <c r="D6">
        <v>81707</v>
      </c>
      <c r="E6">
        <v>23242</v>
      </c>
      <c r="F6">
        <v>150599</v>
      </c>
      <c r="G6">
        <v>120600</v>
      </c>
      <c r="H6">
        <v>1083082</v>
      </c>
      <c r="I6">
        <v>2049535</v>
      </c>
      <c r="J6">
        <v>180723</v>
      </c>
      <c r="K6">
        <v>178510</v>
      </c>
      <c r="L6">
        <v>536035</v>
      </c>
      <c r="M6">
        <v>596858</v>
      </c>
    </row>
    <row r="7" spans="1:13">
      <c r="A7" t="s">
        <v>856</v>
      </c>
      <c r="B7">
        <f t="shared" ref="B7:B13" si="0">B6+1</f>
        <v>2004</v>
      </c>
      <c r="C7">
        <v>4962541</v>
      </c>
      <c r="D7">
        <v>78967</v>
      </c>
      <c r="E7">
        <v>22905</v>
      </c>
      <c r="F7">
        <v>148514</v>
      </c>
      <c r="G7">
        <v>118869</v>
      </c>
      <c r="H7">
        <v>1074865</v>
      </c>
      <c r="I7">
        <v>2015627</v>
      </c>
      <c r="J7">
        <v>180132</v>
      </c>
      <c r="K7">
        <v>175897</v>
      </c>
      <c r="L7">
        <v>533834</v>
      </c>
      <c r="M7">
        <v>589462</v>
      </c>
    </row>
    <row r="8" spans="1:13">
      <c r="A8" t="s">
        <v>857</v>
      </c>
      <c r="B8">
        <f t="shared" si="0"/>
        <v>2005</v>
      </c>
      <c r="C8">
        <v>4926117</v>
      </c>
      <c r="D8">
        <v>76903</v>
      </c>
      <c r="E8">
        <v>22393</v>
      </c>
      <c r="F8">
        <v>145396</v>
      </c>
      <c r="G8">
        <v>117145</v>
      </c>
      <c r="H8">
        <v>1065328</v>
      </c>
      <c r="I8">
        <v>2012093</v>
      </c>
      <c r="J8">
        <v>178256</v>
      </c>
      <c r="K8">
        <v>172452</v>
      </c>
      <c r="L8">
        <v>532063</v>
      </c>
      <c r="M8">
        <v>580593</v>
      </c>
    </row>
    <row r="9" spans="1:13">
      <c r="A9" t="s">
        <v>858</v>
      </c>
      <c r="B9">
        <f t="shared" si="0"/>
        <v>2006</v>
      </c>
      <c r="C9">
        <v>4887480</v>
      </c>
      <c r="D9">
        <v>74328</v>
      </c>
      <c r="E9">
        <v>21948</v>
      </c>
      <c r="F9">
        <v>142304</v>
      </c>
      <c r="G9">
        <v>114820</v>
      </c>
      <c r="H9">
        <v>1051190</v>
      </c>
      <c r="I9">
        <v>2006732</v>
      </c>
      <c r="J9">
        <v>176350</v>
      </c>
      <c r="K9">
        <v>169302</v>
      </c>
      <c r="L9">
        <v>532876</v>
      </c>
      <c r="M9">
        <v>574427</v>
      </c>
    </row>
    <row r="10" spans="1:13">
      <c r="A10" t="s">
        <v>859</v>
      </c>
      <c r="B10">
        <f t="shared" si="0"/>
        <v>2007</v>
      </c>
      <c r="C10">
        <v>4839276</v>
      </c>
      <c r="D10">
        <v>71945</v>
      </c>
      <c r="E10">
        <v>21365</v>
      </c>
      <c r="F10">
        <v>138661</v>
      </c>
      <c r="G10">
        <v>112013</v>
      </c>
      <c r="H10">
        <v>1036467</v>
      </c>
      <c r="I10">
        <v>1991161</v>
      </c>
      <c r="J10">
        <v>174107</v>
      </c>
      <c r="K10">
        <v>165590</v>
      </c>
      <c r="L10">
        <v>540880</v>
      </c>
      <c r="M10">
        <v>563936</v>
      </c>
    </row>
    <row r="11" spans="1:13">
      <c r="A11" t="s">
        <v>860</v>
      </c>
      <c r="B11">
        <f t="shared" si="0"/>
        <v>2008</v>
      </c>
      <c r="C11">
        <v>4783407</v>
      </c>
      <c r="D11">
        <v>69733</v>
      </c>
      <c r="E11">
        <v>20813</v>
      </c>
      <c r="F11">
        <v>135303</v>
      </c>
      <c r="G11">
        <v>110288</v>
      </c>
      <c r="H11">
        <v>1016687</v>
      </c>
      <c r="I11">
        <v>1976773</v>
      </c>
      <c r="J11">
        <v>173392</v>
      </c>
      <c r="K11">
        <v>162182</v>
      </c>
      <c r="L11">
        <v>538611</v>
      </c>
      <c r="M11">
        <v>556777</v>
      </c>
    </row>
    <row r="12" spans="1:13">
      <c r="A12" t="s">
        <v>861</v>
      </c>
      <c r="B12">
        <f t="shared" si="0"/>
        <v>2009</v>
      </c>
      <c r="C12">
        <v>4735943</v>
      </c>
      <c r="D12">
        <v>68255</v>
      </c>
      <c r="E12">
        <v>20324</v>
      </c>
      <c r="F12">
        <v>133134</v>
      </c>
      <c r="G12">
        <v>108407</v>
      </c>
      <c r="H12">
        <v>997978</v>
      </c>
      <c r="I12">
        <v>1958840</v>
      </c>
      <c r="J12">
        <v>172045</v>
      </c>
      <c r="K12">
        <v>160362</v>
      </c>
      <c r="L12">
        <v>542581</v>
      </c>
      <c r="M12">
        <v>551320</v>
      </c>
    </row>
    <row r="13" spans="1:13">
      <c r="A13" t="s">
        <v>862</v>
      </c>
      <c r="B13">
        <f t="shared" si="0"/>
        <v>2010</v>
      </c>
      <c r="C13">
        <v>4711093</v>
      </c>
      <c r="D13">
        <v>67297</v>
      </c>
      <c r="E13">
        <v>19955</v>
      </c>
      <c r="F13">
        <v>130550</v>
      </c>
      <c r="G13">
        <v>106394</v>
      </c>
      <c r="H13">
        <v>990132</v>
      </c>
      <c r="I13">
        <v>1948463</v>
      </c>
      <c r="J13">
        <v>171518</v>
      </c>
      <c r="K13">
        <v>160613</v>
      </c>
      <c r="L13">
        <v>545819</v>
      </c>
      <c r="M13">
        <v>548153</v>
      </c>
    </row>
    <row r="15" spans="1:13">
      <c r="A15" t="s">
        <v>663</v>
      </c>
    </row>
    <row r="16" spans="1:13">
      <c r="A16" t="s">
        <v>865</v>
      </c>
    </row>
    <row r="17" spans="1:1">
      <c r="A17" t="s">
        <v>864</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dimension ref="A1:FU46"/>
  <sheetViews>
    <sheetView view="pageBreakPreview" zoomScale="85" zoomScaleSheetLayoutView="85" workbookViewId="0">
      <pane xSplit="1" ySplit="5" topLeftCell="B33" activePane="bottomRight" state="frozen"/>
      <selection activeCell="O54" sqref="O54"/>
      <selection pane="topRight" activeCell="O54" sqref="O54"/>
      <selection pane="bottomLeft" activeCell="O54" sqref="O54"/>
      <selection pane="bottomRight" activeCell="O54" sqref="O54"/>
    </sheetView>
  </sheetViews>
  <sheetFormatPr defaultRowHeight="12.75"/>
  <cols>
    <col min="1" max="1" width="7.75" style="1" customWidth="1"/>
    <col min="2" max="3" width="8.625" style="1" customWidth="1"/>
    <col min="4" max="4" width="10" style="1" customWidth="1"/>
    <col min="5" max="6" width="8.625" style="1" customWidth="1"/>
    <col min="7" max="7" width="9.875" style="1" customWidth="1"/>
    <col min="8" max="15" width="8.625" style="1" customWidth="1"/>
    <col min="16" max="16" width="9.875" style="1" customWidth="1"/>
    <col min="17" max="177" width="8.625" style="1" customWidth="1"/>
    <col min="178" max="16384" width="9" style="1"/>
  </cols>
  <sheetData>
    <row r="1" spans="1:177">
      <c r="B1" s="1" t="s">
        <v>197</v>
      </c>
      <c r="R1" s="1" t="s">
        <v>198</v>
      </c>
      <c r="AH1" s="1" t="s">
        <v>199</v>
      </c>
      <c r="AX1" s="1" t="s">
        <v>200</v>
      </c>
      <c r="BN1" s="1" t="s">
        <v>201</v>
      </c>
      <c r="CD1" s="1" t="s">
        <v>202</v>
      </c>
      <c r="CT1" s="1" t="s">
        <v>203</v>
      </c>
      <c r="DJ1" s="1" t="s">
        <v>204</v>
      </c>
      <c r="DZ1" s="1" t="s">
        <v>208</v>
      </c>
      <c r="EP1" s="1" t="s">
        <v>209</v>
      </c>
      <c r="FF1" s="1" t="s">
        <v>210</v>
      </c>
    </row>
    <row r="2" spans="1:177">
      <c r="B2" s="1" t="s">
        <v>272</v>
      </c>
      <c r="R2" s="1" t="s">
        <v>291</v>
      </c>
      <c r="AH2" s="1" t="s">
        <v>292</v>
      </c>
      <c r="AX2" s="1" t="s">
        <v>293</v>
      </c>
      <c r="BN2" s="1" t="s">
        <v>294</v>
      </c>
      <c r="CD2" s="1" t="s">
        <v>295</v>
      </c>
      <c r="CT2" s="1" t="s">
        <v>296</v>
      </c>
      <c r="DJ2" s="1" t="s">
        <v>297</v>
      </c>
      <c r="DZ2" s="1" t="s">
        <v>298</v>
      </c>
      <c r="EP2" s="1" t="s">
        <v>299</v>
      </c>
      <c r="FF2" s="1" t="s">
        <v>300</v>
      </c>
    </row>
    <row r="3" spans="1:177" s="3" customFormat="1" ht="53.25" customHeight="1">
      <c r="B3" s="3" t="s">
        <v>469</v>
      </c>
      <c r="C3" s="3" t="s">
        <v>470</v>
      </c>
      <c r="D3" s="3" t="s">
        <v>660</v>
      </c>
      <c r="E3" s="3" t="s">
        <v>470</v>
      </c>
      <c r="F3" s="3" t="s">
        <v>472</v>
      </c>
      <c r="G3" s="3" t="s">
        <v>470</v>
      </c>
      <c r="H3" s="3" t="s">
        <v>473</v>
      </c>
      <c r="I3" s="3" t="s">
        <v>470</v>
      </c>
      <c r="J3" s="3" t="s">
        <v>474</v>
      </c>
      <c r="K3" s="3" t="s">
        <v>470</v>
      </c>
      <c r="L3" s="3" t="s">
        <v>475</v>
      </c>
      <c r="M3" s="3" t="s">
        <v>470</v>
      </c>
      <c r="N3" s="3" t="s">
        <v>486</v>
      </c>
      <c r="O3" s="3" t="s">
        <v>470</v>
      </c>
      <c r="P3" s="3" t="s">
        <v>661</v>
      </c>
      <c r="Q3" s="3" t="s">
        <v>972</v>
      </c>
      <c r="R3" s="3" t="s">
        <v>469</v>
      </c>
      <c r="S3" s="3" t="s">
        <v>470</v>
      </c>
      <c r="T3" s="3" t="s">
        <v>471</v>
      </c>
      <c r="U3" s="3" t="s">
        <v>470</v>
      </c>
      <c r="V3" s="3" t="s">
        <v>472</v>
      </c>
      <c r="W3" s="3" t="s">
        <v>470</v>
      </c>
      <c r="X3" s="3" t="s">
        <v>473</v>
      </c>
      <c r="Y3" s="3" t="s">
        <v>470</v>
      </c>
      <c r="Z3" s="3" t="s">
        <v>474</v>
      </c>
      <c r="AA3" s="3" t="s">
        <v>470</v>
      </c>
      <c r="AB3" s="3" t="s">
        <v>475</v>
      </c>
      <c r="AC3" s="3" t="s">
        <v>470</v>
      </c>
      <c r="AD3" s="3" t="s">
        <v>486</v>
      </c>
      <c r="AE3" s="3" t="s">
        <v>470</v>
      </c>
      <c r="AF3" s="3" t="s">
        <v>290</v>
      </c>
      <c r="AG3" s="3" t="s">
        <v>972</v>
      </c>
      <c r="AH3" s="3" t="s">
        <v>469</v>
      </c>
      <c r="AI3" s="3" t="s">
        <v>470</v>
      </c>
      <c r="AJ3" s="3" t="s">
        <v>471</v>
      </c>
      <c r="AK3" s="3" t="s">
        <v>470</v>
      </c>
      <c r="AL3" s="3" t="s">
        <v>472</v>
      </c>
      <c r="AM3" s="3" t="s">
        <v>470</v>
      </c>
      <c r="AN3" s="3" t="s">
        <v>473</v>
      </c>
      <c r="AO3" s="3" t="s">
        <v>470</v>
      </c>
      <c r="AP3" s="3" t="s">
        <v>474</v>
      </c>
      <c r="AQ3" s="3" t="s">
        <v>470</v>
      </c>
      <c r="AR3" s="3" t="s">
        <v>475</v>
      </c>
      <c r="AS3" s="3" t="s">
        <v>470</v>
      </c>
      <c r="AT3" s="3" t="s">
        <v>486</v>
      </c>
      <c r="AU3" s="3" t="s">
        <v>470</v>
      </c>
      <c r="AV3" s="3" t="s">
        <v>290</v>
      </c>
      <c r="AW3" s="3" t="s">
        <v>972</v>
      </c>
      <c r="AX3" s="3" t="s">
        <v>469</v>
      </c>
      <c r="AY3" s="3" t="s">
        <v>470</v>
      </c>
      <c r="AZ3" s="3" t="s">
        <v>471</v>
      </c>
      <c r="BA3" s="3" t="s">
        <v>470</v>
      </c>
      <c r="BB3" s="3" t="s">
        <v>472</v>
      </c>
      <c r="BC3" s="3" t="s">
        <v>470</v>
      </c>
      <c r="BD3" s="3" t="s">
        <v>473</v>
      </c>
      <c r="BE3" s="3" t="s">
        <v>470</v>
      </c>
      <c r="BF3" s="3" t="s">
        <v>474</v>
      </c>
      <c r="BG3" s="3" t="s">
        <v>470</v>
      </c>
      <c r="BH3" s="3" t="s">
        <v>475</v>
      </c>
      <c r="BI3" s="3" t="s">
        <v>470</v>
      </c>
      <c r="BJ3" s="3" t="s">
        <v>486</v>
      </c>
      <c r="BK3" s="3" t="s">
        <v>470</v>
      </c>
      <c r="BL3" s="3" t="s">
        <v>290</v>
      </c>
      <c r="BM3" s="3" t="s">
        <v>972</v>
      </c>
      <c r="BN3" s="3" t="s">
        <v>469</v>
      </c>
      <c r="BO3" s="3" t="s">
        <v>470</v>
      </c>
      <c r="BP3" s="3" t="s">
        <v>471</v>
      </c>
      <c r="BQ3" s="3" t="s">
        <v>470</v>
      </c>
      <c r="BR3" s="3" t="s">
        <v>472</v>
      </c>
      <c r="BS3" s="3" t="s">
        <v>470</v>
      </c>
      <c r="BT3" s="3" t="s">
        <v>473</v>
      </c>
      <c r="BU3" s="3" t="s">
        <v>470</v>
      </c>
      <c r="BV3" s="3" t="s">
        <v>474</v>
      </c>
      <c r="BW3" s="3" t="s">
        <v>470</v>
      </c>
      <c r="BX3" s="3" t="s">
        <v>475</v>
      </c>
      <c r="BY3" s="3" t="s">
        <v>470</v>
      </c>
      <c r="BZ3" s="3" t="s">
        <v>486</v>
      </c>
      <c r="CA3" s="3" t="s">
        <v>470</v>
      </c>
      <c r="CB3" s="3" t="s">
        <v>290</v>
      </c>
      <c r="CC3" s="3" t="s">
        <v>972</v>
      </c>
      <c r="CD3" s="3" t="s">
        <v>469</v>
      </c>
      <c r="CE3" s="3" t="s">
        <v>470</v>
      </c>
      <c r="CF3" s="3" t="s">
        <v>471</v>
      </c>
      <c r="CG3" s="3" t="s">
        <v>470</v>
      </c>
      <c r="CH3" s="3" t="s">
        <v>472</v>
      </c>
      <c r="CI3" s="3" t="s">
        <v>470</v>
      </c>
      <c r="CJ3" s="3" t="s">
        <v>473</v>
      </c>
      <c r="CK3" s="3" t="s">
        <v>470</v>
      </c>
      <c r="CL3" s="3" t="s">
        <v>474</v>
      </c>
      <c r="CM3" s="3" t="s">
        <v>470</v>
      </c>
      <c r="CN3" s="3" t="s">
        <v>475</v>
      </c>
      <c r="CO3" s="3" t="s">
        <v>470</v>
      </c>
      <c r="CP3" s="3" t="s">
        <v>486</v>
      </c>
      <c r="CQ3" s="3" t="s">
        <v>470</v>
      </c>
      <c r="CR3" s="3" t="s">
        <v>290</v>
      </c>
      <c r="CS3" s="3" t="s">
        <v>972</v>
      </c>
      <c r="CT3" s="3" t="s">
        <v>469</v>
      </c>
      <c r="CU3" s="3" t="s">
        <v>470</v>
      </c>
      <c r="CV3" s="3" t="s">
        <v>471</v>
      </c>
      <c r="CW3" s="3" t="s">
        <v>470</v>
      </c>
      <c r="CX3" s="3" t="s">
        <v>472</v>
      </c>
      <c r="CY3" s="3" t="s">
        <v>470</v>
      </c>
      <c r="CZ3" s="3" t="s">
        <v>473</v>
      </c>
      <c r="DA3" s="3" t="s">
        <v>470</v>
      </c>
      <c r="DB3" s="3" t="s">
        <v>474</v>
      </c>
      <c r="DC3" s="3" t="s">
        <v>470</v>
      </c>
      <c r="DD3" s="3" t="s">
        <v>475</v>
      </c>
      <c r="DE3" s="3" t="s">
        <v>470</v>
      </c>
      <c r="DF3" s="3" t="s">
        <v>486</v>
      </c>
      <c r="DG3" s="3" t="s">
        <v>470</v>
      </c>
      <c r="DH3" s="3" t="s">
        <v>290</v>
      </c>
      <c r="DI3" s="3" t="s">
        <v>972</v>
      </c>
      <c r="DJ3" s="3" t="s">
        <v>469</v>
      </c>
      <c r="DK3" s="3" t="s">
        <v>470</v>
      </c>
      <c r="DL3" s="3" t="s">
        <v>471</v>
      </c>
      <c r="DM3" s="3" t="s">
        <v>470</v>
      </c>
      <c r="DN3" s="3" t="s">
        <v>472</v>
      </c>
      <c r="DO3" s="3" t="s">
        <v>470</v>
      </c>
      <c r="DP3" s="3" t="s">
        <v>473</v>
      </c>
      <c r="DQ3" s="3" t="s">
        <v>470</v>
      </c>
      <c r="DR3" s="3" t="s">
        <v>474</v>
      </c>
      <c r="DS3" s="3" t="s">
        <v>470</v>
      </c>
      <c r="DT3" s="3" t="s">
        <v>475</v>
      </c>
      <c r="DU3" s="3" t="s">
        <v>470</v>
      </c>
      <c r="DV3" s="3" t="s">
        <v>486</v>
      </c>
      <c r="DW3" s="3" t="s">
        <v>470</v>
      </c>
      <c r="DX3" s="3" t="s">
        <v>290</v>
      </c>
      <c r="DY3" s="3" t="s">
        <v>972</v>
      </c>
      <c r="DZ3" s="3" t="s">
        <v>469</v>
      </c>
      <c r="EA3" s="3" t="s">
        <v>470</v>
      </c>
      <c r="EB3" s="3" t="s">
        <v>471</v>
      </c>
      <c r="EC3" s="3" t="s">
        <v>470</v>
      </c>
      <c r="ED3" s="3" t="s">
        <v>472</v>
      </c>
      <c r="EE3" s="3" t="s">
        <v>470</v>
      </c>
      <c r="EF3" s="3" t="s">
        <v>473</v>
      </c>
      <c r="EG3" s="3" t="s">
        <v>470</v>
      </c>
      <c r="EH3" s="3" t="s">
        <v>474</v>
      </c>
      <c r="EI3" s="3" t="s">
        <v>470</v>
      </c>
      <c r="EJ3" s="3" t="s">
        <v>475</v>
      </c>
      <c r="EK3" s="3" t="s">
        <v>470</v>
      </c>
      <c r="EL3" s="3" t="s">
        <v>486</v>
      </c>
      <c r="EM3" s="3" t="s">
        <v>470</v>
      </c>
      <c r="EN3" s="3" t="s">
        <v>290</v>
      </c>
      <c r="EO3" s="3" t="s">
        <v>972</v>
      </c>
      <c r="EP3" s="3" t="s">
        <v>469</v>
      </c>
      <c r="EQ3" s="3" t="s">
        <v>470</v>
      </c>
      <c r="ER3" s="3" t="s">
        <v>471</v>
      </c>
      <c r="ES3" s="3" t="s">
        <v>470</v>
      </c>
      <c r="ET3" s="3" t="s">
        <v>472</v>
      </c>
      <c r="EU3" s="3" t="s">
        <v>470</v>
      </c>
      <c r="EV3" s="3" t="s">
        <v>473</v>
      </c>
      <c r="EW3" s="3" t="s">
        <v>470</v>
      </c>
      <c r="EX3" s="3" t="s">
        <v>474</v>
      </c>
      <c r="EY3" s="3" t="s">
        <v>470</v>
      </c>
      <c r="EZ3" s="3" t="s">
        <v>475</v>
      </c>
      <c r="FA3" s="3" t="s">
        <v>470</v>
      </c>
      <c r="FB3" s="3" t="s">
        <v>486</v>
      </c>
      <c r="FC3" s="3" t="s">
        <v>470</v>
      </c>
      <c r="FD3" s="3" t="s">
        <v>290</v>
      </c>
      <c r="FE3" s="3" t="s">
        <v>972</v>
      </c>
      <c r="FF3" s="3" t="s">
        <v>469</v>
      </c>
      <c r="FG3" s="3" t="s">
        <v>470</v>
      </c>
      <c r="FH3" s="3" t="s">
        <v>471</v>
      </c>
      <c r="FI3" s="3" t="s">
        <v>470</v>
      </c>
      <c r="FJ3" s="3" t="s">
        <v>472</v>
      </c>
      <c r="FK3" s="3" t="s">
        <v>470</v>
      </c>
      <c r="FL3" s="3" t="s">
        <v>473</v>
      </c>
      <c r="FM3" s="3" t="s">
        <v>470</v>
      </c>
      <c r="FN3" s="3" t="s">
        <v>474</v>
      </c>
      <c r="FO3" s="3" t="s">
        <v>470</v>
      </c>
      <c r="FP3" s="3" t="s">
        <v>475</v>
      </c>
      <c r="FQ3" s="3" t="s">
        <v>470</v>
      </c>
      <c r="FR3" s="3" t="s">
        <v>486</v>
      </c>
      <c r="FS3" s="3" t="s">
        <v>470</v>
      </c>
      <c r="FT3" s="3" t="s">
        <v>290</v>
      </c>
      <c r="FU3" s="3" t="s">
        <v>972</v>
      </c>
    </row>
    <row r="4" spans="1:177" ht="25.5" customHeight="1">
      <c r="D4" s="1" t="s">
        <v>273</v>
      </c>
      <c r="P4" s="1" t="s">
        <v>273</v>
      </c>
    </row>
    <row r="5" spans="1:177">
      <c r="B5" s="1" t="s">
        <v>82</v>
      </c>
      <c r="C5" s="1" t="s">
        <v>843</v>
      </c>
      <c r="D5" s="1" t="s">
        <v>84</v>
      </c>
      <c r="E5" s="1" t="s">
        <v>844</v>
      </c>
      <c r="F5" s="1" t="s">
        <v>86</v>
      </c>
      <c r="G5" s="1" t="s">
        <v>845</v>
      </c>
      <c r="H5" s="1" t="s">
        <v>88</v>
      </c>
      <c r="I5" s="1" t="s">
        <v>846</v>
      </c>
      <c r="J5" s="1" t="s">
        <v>106</v>
      </c>
      <c r="K5" s="1" t="s">
        <v>847</v>
      </c>
      <c r="L5" s="1" t="s">
        <v>91</v>
      </c>
      <c r="M5" s="1" t="s">
        <v>848</v>
      </c>
      <c r="N5" s="1" t="s">
        <v>93</v>
      </c>
      <c r="O5" s="1" t="s">
        <v>195</v>
      </c>
      <c r="P5" s="1" t="s">
        <v>131</v>
      </c>
      <c r="Q5" s="1" t="s">
        <v>196</v>
      </c>
      <c r="R5" s="1" t="s">
        <v>82</v>
      </c>
      <c r="S5" s="1" t="s">
        <v>843</v>
      </c>
      <c r="T5" s="1" t="s">
        <v>84</v>
      </c>
      <c r="U5" s="1" t="s">
        <v>844</v>
      </c>
      <c r="V5" s="1" t="s">
        <v>86</v>
      </c>
      <c r="W5" s="1" t="s">
        <v>845</v>
      </c>
      <c r="X5" s="1" t="s">
        <v>88</v>
      </c>
      <c r="Y5" s="1" t="s">
        <v>846</v>
      </c>
      <c r="Z5" s="1" t="s">
        <v>106</v>
      </c>
      <c r="AA5" s="1" t="s">
        <v>847</v>
      </c>
      <c r="AB5" s="1" t="s">
        <v>91</v>
      </c>
      <c r="AC5" s="1" t="s">
        <v>848</v>
      </c>
      <c r="AD5" s="1" t="s">
        <v>93</v>
      </c>
      <c r="AE5" s="1" t="s">
        <v>195</v>
      </c>
      <c r="AF5" s="1" t="s">
        <v>131</v>
      </c>
      <c r="AG5" s="1" t="s">
        <v>196</v>
      </c>
      <c r="AH5" s="1" t="s">
        <v>82</v>
      </c>
      <c r="AI5" s="1" t="s">
        <v>843</v>
      </c>
      <c r="AJ5" s="1" t="s">
        <v>84</v>
      </c>
      <c r="AK5" s="1" t="s">
        <v>844</v>
      </c>
      <c r="AL5" s="1" t="s">
        <v>86</v>
      </c>
      <c r="AM5" s="1" t="s">
        <v>845</v>
      </c>
      <c r="AN5" s="1" t="s">
        <v>88</v>
      </c>
      <c r="AO5" s="1" t="s">
        <v>846</v>
      </c>
      <c r="AP5" s="1" t="s">
        <v>106</v>
      </c>
      <c r="AQ5" s="1" t="s">
        <v>847</v>
      </c>
      <c r="AR5" s="1" t="s">
        <v>91</v>
      </c>
      <c r="AS5" s="1" t="s">
        <v>848</v>
      </c>
      <c r="AT5" s="1" t="s">
        <v>93</v>
      </c>
      <c r="AU5" s="1" t="s">
        <v>195</v>
      </c>
      <c r="AV5" s="1" t="s">
        <v>131</v>
      </c>
      <c r="AW5" s="1" t="s">
        <v>196</v>
      </c>
      <c r="AX5" s="1" t="s">
        <v>82</v>
      </c>
      <c r="AY5" s="1" t="s">
        <v>843</v>
      </c>
      <c r="AZ5" s="1" t="s">
        <v>84</v>
      </c>
      <c r="BA5" s="1" t="s">
        <v>844</v>
      </c>
      <c r="BB5" s="1" t="s">
        <v>86</v>
      </c>
      <c r="BC5" s="1" t="s">
        <v>845</v>
      </c>
      <c r="BD5" s="1" t="s">
        <v>88</v>
      </c>
      <c r="BE5" s="1" t="s">
        <v>846</v>
      </c>
      <c r="BF5" s="1" t="s">
        <v>106</v>
      </c>
      <c r="BG5" s="1" t="s">
        <v>847</v>
      </c>
      <c r="BH5" s="1" t="s">
        <v>91</v>
      </c>
      <c r="BI5" s="1" t="s">
        <v>848</v>
      </c>
      <c r="BJ5" s="1" t="s">
        <v>93</v>
      </c>
      <c r="BK5" s="1" t="s">
        <v>195</v>
      </c>
      <c r="BL5" s="1" t="s">
        <v>131</v>
      </c>
      <c r="BM5" s="1" t="s">
        <v>196</v>
      </c>
      <c r="BN5" s="1" t="s">
        <v>82</v>
      </c>
      <c r="BO5" s="1" t="s">
        <v>843</v>
      </c>
      <c r="BP5" s="1" t="s">
        <v>84</v>
      </c>
      <c r="BQ5" s="1" t="s">
        <v>844</v>
      </c>
      <c r="BR5" s="1" t="s">
        <v>86</v>
      </c>
      <c r="BS5" s="1" t="s">
        <v>845</v>
      </c>
      <c r="BT5" s="1" t="s">
        <v>88</v>
      </c>
      <c r="BU5" s="1" t="s">
        <v>846</v>
      </c>
      <c r="BV5" s="1" t="s">
        <v>106</v>
      </c>
      <c r="BW5" s="1" t="s">
        <v>847</v>
      </c>
      <c r="BX5" s="1" t="s">
        <v>91</v>
      </c>
      <c r="BY5" s="1" t="s">
        <v>848</v>
      </c>
      <c r="BZ5" s="1" t="s">
        <v>93</v>
      </c>
      <c r="CA5" s="1" t="s">
        <v>195</v>
      </c>
      <c r="CB5" s="1" t="s">
        <v>131</v>
      </c>
      <c r="CC5" s="1" t="s">
        <v>196</v>
      </c>
      <c r="CD5" s="1" t="s">
        <v>82</v>
      </c>
      <c r="CE5" s="1" t="s">
        <v>843</v>
      </c>
      <c r="CF5" s="1" t="s">
        <v>84</v>
      </c>
      <c r="CG5" s="1" t="s">
        <v>844</v>
      </c>
      <c r="CH5" s="1" t="s">
        <v>86</v>
      </c>
      <c r="CI5" s="1" t="s">
        <v>845</v>
      </c>
      <c r="CJ5" s="1" t="s">
        <v>88</v>
      </c>
      <c r="CK5" s="1" t="s">
        <v>846</v>
      </c>
      <c r="CL5" s="1" t="s">
        <v>106</v>
      </c>
      <c r="CM5" s="1" t="s">
        <v>847</v>
      </c>
      <c r="CN5" s="1" t="s">
        <v>91</v>
      </c>
      <c r="CO5" s="1" t="s">
        <v>848</v>
      </c>
      <c r="CP5" s="1" t="s">
        <v>93</v>
      </c>
      <c r="CQ5" s="1" t="s">
        <v>195</v>
      </c>
      <c r="CR5" s="1" t="s">
        <v>131</v>
      </c>
      <c r="CS5" s="1" t="s">
        <v>196</v>
      </c>
      <c r="CT5" s="1" t="s">
        <v>82</v>
      </c>
      <c r="CU5" s="1" t="s">
        <v>843</v>
      </c>
      <c r="CV5" s="1" t="s">
        <v>84</v>
      </c>
      <c r="CW5" s="1" t="s">
        <v>844</v>
      </c>
      <c r="CX5" s="1" t="s">
        <v>86</v>
      </c>
      <c r="CY5" s="1" t="s">
        <v>845</v>
      </c>
      <c r="CZ5" s="1" t="s">
        <v>88</v>
      </c>
      <c r="DA5" s="1" t="s">
        <v>846</v>
      </c>
      <c r="DB5" s="1" t="s">
        <v>106</v>
      </c>
      <c r="DC5" s="1" t="s">
        <v>847</v>
      </c>
      <c r="DD5" s="1" t="s">
        <v>91</v>
      </c>
      <c r="DE5" s="1" t="s">
        <v>848</v>
      </c>
      <c r="DF5" s="1" t="s">
        <v>93</v>
      </c>
      <c r="DG5" s="1" t="s">
        <v>195</v>
      </c>
      <c r="DH5" s="1" t="s">
        <v>131</v>
      </c>
      <c r="DI5" s="1" t="s">
        <v>196</v>
      </c>
      <c r="DJ5" s="1" t="s">
        <v>82</v>
      </c>
      <c r="DK5" s="1" t="s">
        <v>843</v>
      </c>
      <c r="DL5" s="1" t="s">
        <v>84</v>
      </c>
      <c r="DM5" s="1" t="s">
        <v>844</v>
      </c>
      <c r="DN5" s="1" t="s">
        <v>86</v>
      </c>
      <c r="DO5" s="1" t="s">
        <v>845</v>
      </c>
      <c r="DP5" s="1" t="s">
        <v>88</v>
      </c>
      <c r="DQ5" s="1" t="s">
        <v>846</v>
      </c>
      <c r="DR5" s="1" t="s">
        <v>106</v>
      </c>
      <c r="DS5" s="1" t="s">
        <v>847</v>
      </c>
      <c r="DT5" s="1" t="s">
        <v>91</v>
      </c>
      <c r="DU5" s="1" t="s">
        <v>848</v>
      </c>
      <c r="DV5" s="1" t="s">
        <v>93</v>
      </c>
      <c r="DW5" s="1" t="s">
        <v>195</v>
      </c>
      <c r="DX5" s="1" t="s">
        <v>131</v>
      </c>
      <c r="DY5" s="1" t="s">
        <v>196</v>
      </c>
      <c r="DZ5" s="1" t="s">
        <v>82</v>
      </c>
      <c r="EA5" s="1" t="s">
        <v>843</v>
      </c>
      <c r="EB5" s="1" t="s">
        <v>84</v>
      </c>
      <c r="EC5" s="1" t="s">
        <v>844</v>
      </c>
      <c r="ED5" s="1" t="s">
        <v>86</v>
      </c>
      <c r="EE5" s="1" t="s">
        <v>845</v>
      </c>
      <c r="EF5" s="1" t="s">
        <v>88</v>
      </c>
      <c r="EG5" s="1" t="s">
        <v>846</v>
      </c>
      <c r="EH5" s="1" t="s">
        <v>106</v>
      </c>
      <c r="EI5" s="1" t="s">
        <v>847</v>
      </c>
      <c r="EJ5" s="1" t="s">
        <v>91</v>
      </c>
      <c r="EK5" s="1" t="s">
        <v>848</v>
      </c>
      <c r="EL5" s="1" t="s">
        <v>93</v>
      </c>
      <c r="EM5" s="1" t="s">
        <v>195</v>
      </c>
      <c r="EN5" s="1" t="s">
        <v>131</v>
      </c>
      <c r="EO5" s="1" t="s">
        <v>196</v>
      </c>
      <c r="EP5" s="1" t="s">
        <v>82</v>
      </c>
      <c r="EQ5" s="1" t="s">
        <v>843</v>
      </c>
      <c r="ER5" s="1" t="s">
        <v>84</v>
      </c>
      <c r="ES5" s="1" t="s">
        <v>844</v>
      </c>
      <c r="ET5" s="1" t="s">
        <v>86</v>
      </c>
      <c r="EU5" s="1" t="s">
        <v>845</v>
      </c>
      <c r="EV5" s="1" t="s">
        <v>88</v>
      </c>
      <c r="EW5" s="1" t="s">
        <v>846</v>
      </c>
      <c r="EX5" s="1" t="s">
        <v>106</v>
      </c>
      <c r="EY5" s="1" t="s">
        <v>847</v>
      </c>
      <c r="EZ5" s="1" t="s">
        <v>91</v>
      </c>
      <c r="FA5" s="1" t="s">
        <v>848</v>
      </c>
      <c r="FB5" s="1" t="s">
        <v>93</v>
      </c>
      <c r="FC5" s="1" t="s">
        <v>195</v>
      </c>
      <c r="FD5" s="1" t="s">
        <v>131</v>
      </c>
      <c r="FE5" s="1" t="s">
        <v>196</v>
      </c>
      <c r="FF5" s="1" t="s">
        <v>82</v>
      </c>
      <c r="FG5" s="1" t="s">
        <v>843</v>
      </c>
      <c r="FH5" s="1" t="s">
        <v>84</v>
      </c>
      <c r="FI5" s="1" t="s">
        <v>844</v>
      </c>
      <c r="FJ5" s="1" t="s">
        <v>86</v>
      </c>
      <c r="FK5" s="1" t="s">
        <v>845</v>
      </c>
      <c r="FL5" s="1" t="s">
        <v>88</v>
      </c>
      <c r="FM5" s="1" t="s">
        <v>846</v>
      </c>
      <c r="FN5" s="1" t="s">
        <v>106</v>
      </c>
      <c r="FO5" s="1" t="s">
        <v>847</v>
      </c>
      <c r="FP5" s="1" t="s">
        <v>91</v>
      </c>
      <c r="FQ5" s="1" t="s">
        <v>848</v>
      </c>
      <c r="FR5" s="1" t="s">
        <v>93</v>
      </c>
      <c r="FS5" s="1" t="s">
        <v>195</v>
      </c>
      <c r="FT5" s="1" t="s">
        <v>131</v>
      </c>
      <c r="FU5" s="1" t="s">
        <v>196</v>
      </c>
    </row>
    <row r="6" spans="1:177" ht="16.5" customHeight="1">
      <c r="A6" s="1">
        <v>1981</v>
      </c>
      <c r="B6" s="4">
        <v>4177</v>
      </c>
      <c r="C6" s="4">
        <f>B6*'a14'!$E$4/1000000</f>
        <v>397.35902851363539</v>
      </c>
      <c r="D6" s="4">
        <v>9647.9</v>
      </c>
      <c r="E6" s="4">
        <f>D6*'a14'!$F$4/1000000</f>
        <v>1147.2588494124677</v>
      </c>
      <c r="F6" s="4"/>
      <c r="G6" s="4"/>
      <c r="H6" s="4">
        <v>1498.4</v>
      </c>
      <c r="I6" s="4">
        <f>H6*'a14'!$H$4/1000000</f>
        <v>251.63032464623348</v>
      </c>
      <c r="J6" s="4">
        <v>1895.3</v>
      </c>
      <c r="K6" s="4">
        <f>J6*'a14'!$I$4/1000000</f>
        <v>316.10226538325713</v>
      </c>
      <c r="L6" s="4">
        <v>1595.5</v>
      </c>
      <c r="M6" s="4">
        <f>L6*'a14'!$J$4/1000000</f>
        <v>534.2554926278799</v>
      </c>
      <c r="N6" s="4">
        <v>18814.400000000001</v>
      </c>
      <c r="O6" s="4">
        <f t="shared" ref="O6:O26" si="0">(C6)+(E6)+(G6)+(I6)+(K6)+(M6)</f>
        <v>2646.6059605834735</v>
      </c>
      <c r="P6" s="4">
        <f>'a1'!F8/1000</f>
        <v>24819.915000000001</v>
      </c>
      <c r="Q6" s="4">
        <f>(O6)/(P6)*1000000</f>
        <v>106632.35392157764</v>
      </c>
      <c r="R6" s="4">
        <v>138.4</v>
      </c>
      <c r="S6" s="4">
        <f>(R6)*'a14'!$E$9/1000000</f>
        <v>11.181078308049049</v>
      </c>
      <c r="T6" s="4">
        <v>174.4</v>
      </c>
      <c r="U6" s="4">
        <f>(T6)*'a14'!$F$9/1000000</f>
        <v>17.611814097938531</v>
      </c>
      <c r="V6" s="4"/>
      <c r="W6" s="4"/>
      <c r="X6" s="4">
        <v>24.9</v>
      </c>
      <c r="Y6" s="4">
        <f>(X6)*'a14'!$H$9/1000000</f>
        <v>3.6289000045930719</v>
      </c>
      <c r="Z6" s="4">
        <v>43.9</v>
      </c>
      <c r="AA6" s="4">
        <f>(Z6)*'a14'!$I$9/1000000</f>
        <v>6.7782043513466101</v>
      </c>
      <c r="AB6" s="4">
        <v>21.6</v>
      </c>
      <c r="AC6" s="4">
        <f>(AB6)*'a14'!$J$9/1000000</f>
        <v>6.1279780662222789</v>
      </c>
      <c r="AD6" s="4">
        <v>401.8</v>
      </c>
      <c r="AE6" s="4">
        <f t="shared" ref="AE6:AE26" si="1">(S6)+(U6)+(W6)+(Y6)+(AA6)+(AC6)</f>
        <v>45.327974828149536</v>
      </c>
      <c r="AF6" s="4">
        <f>'a1'!L8/1000</f>
        <v>575.30200000000002</v>
      </c>
      <c r="AG6" s="4">
        <f t="shared" ref="AG6:AG26" si="2">(AE6)/(AF6)*1000000</f>
        <v>78789.878756113379</v>
      </c>
      <c r="AH6" s="4">
        <v>24</v>
      </c>
      <c r="AI6" s="4">
        <f>(AH6)*'a14'!$E$14/1000000</f>
        <v>1.8234565981364188</v>
      </c>
      <c r="AJ6" s="4">
        <v>47.5</v>
      </c>
      <c r="AK6" s="4">
        <f>(AJ6)*'a14'!$F$14/1000000</f>
        <v>4.511155646431245</v>
      </c>
      <c r="AL6" s="4"/>
      <c r="AM6" s="4"/>
      <c r="AN6" s="4">
        <v>6.5</v>
      </c>
      <c r="AO6" s="4">
        <f>(AN6)*'a14'!$H$14/1000000</f>
        <v>1.0216575534035643</v>
      </c>
      <c r="AP6" s="4">
        <v>6.8</v>
      </c>
      <c r="AQ6" s="4">
        <f>(AP6)*'a14'!$I$14/1000000</f>
        <v>1.2951965460527803</v>
      </c>
      <c r="AR6" s="4">
        <v>5.9</v>
      </c>
      <c r="AS6" s="4">
        <f>(AR6)*'a14'!$J$14/1000000</f>
        <v>2.093475805090633</v>
      </c>
      <c r="AT6" s="4">
        <v>90.5</v>
      </c>
      <c r="AU6" s="4">
        <f t="shared" ref="AU6:AU26" si="3">(AI6)+(AK6)+(AM6)+(AO6)+(AQ6)+(AS6)</f>
        <v>10.744942149114642</v>
      </c>
      <c r="AV6" s="4">
        <f>'a1'!R8/1000</f>
        <v>123.551</v>
      </c>
      <c r="AW6" s="4">
        <f t="shared" ref="AW6:AW26" si="4">(AU6)/(AV6)*1000000</f>
        <v>86967.666381612798</v>
      </c>
      <c r="AX6" s="4">
        <v>141.9</v>
      </c>
      <c r="AY6" s="4">
        <f>(AX6)*'a14'!$E$19/1000000</f>
        <v>11.181529369655658</v>
      </c>
      <c r="AZ6" s="4">
        <v>341.7</v>
      </c>
      <c r="BA6" s="4">
        <f>(AZ6)*'a14'!$F$19/1000000</f>
        <v>33.656876194603043</v>
      </c>
      <c r="BB6" s="4"/>
      <c r="BC6" s="4"/>
      <c r="BD6" s="4">
        <v>40.700000000000003</v>
      </c>
      <c r="BE6" s="4">
        <f>(BD6)*'a14'!$H$19/1000000</f>
        <v>5.7456707390401913</v>
      </c>
      <c r="BF6" s="4">
        <v>62.3</v>
      </c>
      <c r="BG6" s="4">
        <f>(BF6)*'a14'!$I$19/1000000</f>
        <v>9.3850099273828729</v>
      </c>
      <c r="BH6" s="4">
        <v>47.7</v>
      </c>
      <c r="BI6" s="4">
        <f>(BH6)*'a14'!$J$19/1000000</f>
        <v>12.72732715411761</v>
      </c>
      <c r="BJ6" s="4">
        <v>632.70000000000005</v>
      </c>
      <c r="BK6" s="4">
        <f t="shared" ref="BK6:BK26" si="5">(AY6)+(BA6)+(BC6)+(BE6)+(BG6)+(BI6)</f>
        <v>72.696413384799371</v>
      </c>
      <c r="BL6" s="4">
        <f>'a1'!X8/1000</f>
        <v>854.87099999999998</v>
      </c>
      <c r="BM6" s="4">
        <f t="shared" ref="BM6:BM26" si="6">(BK6)/(BL6)*1000000</f>
        <v>85037.875170405096</v>
      </c>
      <c r="BN6" s="4">
        <v>152.4</v>
      </c>
      <c r="BO6" s="4">
        <f>(BN6)*'a14'!$E$24/1000000</f>
        <v>15.152486722036112</v>
      </c>
      <c r="BP6" s="4">
        <v>250.6</v>
      </c>
      <c r="BQ6" s="4">
        <f>(BP6)*'a14'!$F$24/1000000</f>
        <v>31.145121165864911</v>
      </c>
      <c r="BR6" s="4"/>
      <c r="BS6" s="4"/>
      <c r="BT6" s="4">
        <v>34.5</v>
      </c>
      <c r="BU6" s="4">
        <f>(BT6)*'a14'!$H$24/1000000</f>
        <v>6.0582452993808493</v>
      </c>
      <c r="BV6" s="4">
        <v>46.3</v>
      </c>
      <c r="BW6" s="4">
        <f>(BV6)*'a14'!$I$24/1000000</f>
        <v>8.6656201731921598</v>
      </c>
      <c r="BX6" s="4">
        <v>35</v>
      </c>
      <c r="BY6" s="4">
        <f>(BX6)*'a14'!$J$24/1000000</f>
        <v>11.154704957703776</v>
      </c>
      <c r="BZ6" s="4">
        <v>517</v>
      </c>
      <c r="CA6" s="4">
        <f t="shared" ref="CA6:CA26" si="7">(BO6)+(BQ6)+(BS6)+(BU6)+(BW6)+(BY6)</f>
        <v>72.176178318177804</v>
      </c>
      <c r="CB6" s="4">
        <f>'a1'!AD8/1000</f>
        <v>706.43799999999999</v>
      </c>
      <c r="CC6" s="4">
        <f t="shared" ref="CC6:CC26" si="8">(CA6)/(CB6)*1000000</f>
        <v>102169.16179222778</v>
      </c>
      <c r="CD6" s="4">
        <v>1463.6</v>
      </c>
      <c r="CE6" s="4">
        <f>(CD6)*'a14'!$E$29/1000000</f>
        <v>133.2107754452399</v>
      </c>
      <c r="CF6" s="4">
        <v>2380</v>
      </c>
      <c r="CG6" s="4">
        <f>(CF6)*'a14'!$F$29/1000000</f>
        <v>270.77210778189993</v>
      </c>
      <c r="CH6" s="4"/>
      <c r="CI6" s="4"/>
      <c r="CJ6" s="4">
        <v>305.7</v>
      </c>
      <c r="CK6" s="4">
        <f>(CJ6)*'a14'!$H$29/1000000</f>
        <v>50.895233801468336</v>
      </c>
      <c r="CL6" s="4">
        <v>542.70000000000005</v>
      </c>
      <c r="CM6" s="4">
        <f>(CL6)*'a14'!$I$29/1000000</f>
        <v>89.318149871155924</v>
      </c>
      <c r="CN6" s="4">
        <v>368.2</v>
      </c>
      <c r="CO6" s="4">
        <f>(CN6)*'a14'!$J$29/1000000</f>
        <v>134.76786027241658</v>
      </c>
      <c r="CP6" s="4">
        <v>5042.3999999999996</v>
      </c>
      <c r="CQ6" s="4">
        <f t="shared" ref="CQ6:CQ26" si="9">(CE6)+(CG6)+(CI6)+(CK6)+(CM6)+(CO6)</f>
        <v>678.96412717218072</v>
      </c>
      <c r="CR6" s="4">
        <f>'a1'!AJ8/1000</f>
        <v>6547.2070000000003</v>
      </c>
      <c r="CS6" s="4">
        <f t="shared" ref="CS6:CS26" si="10">(CQ6)/(CR6)*1000000</f>
        <v>103702.86553826398</v>
      </c>
      <c r="CT6" s="4">
        <v>1387.9</v>
      </c>
      <c r="CU6" s="4">
        <f>(CT6)*'a14'!$E$34/1000000</f>
        <v>140.03450725130082</v>
      </c>
      <c r="CV6" s="4">
        <v>3523.3</v>
      </c>
      <c r="CW6" s="4">
        <f>(CV6)*'a14'!$F$34/1000000</f>
        <v>444.36160692278639</v>
      </c>
      <c r="CX6" s="4"/>
      <c r="CY6" s="4"/>
      <c r="CZ6" s="4">
        <v>586.6</v>
      </c>
      <c r="DA6" s="4">
        <f>(CZ6)*'a14'!$H$34/1000000</f>
        <v>102.69246191676976</v>
      </c>
      <c r="DB6" s="4">
        <v>662.6</v>
      </c>
      <c r="DC6" s="4">
        <f>(DB6)*'a14'!$I$34/1000000</f>
        <v>116.09588730830239</v>
      </c>
      <c r="DD6" s="4">
        <v>649.29999999999995</v>
      </c>
      <c r="DE6" s="4">
        <f>(DD6)*'a14'!$J$34/1000000</f>
        <v>213.53164992410197</v>
      </c>
      <c r="DF6" s="4">
        <v>6786.6</v>
      </c>
      <c r="DG6" s="4">
        <f t="shared" ref="DG6:DG26" si="11">(CU6)+(CW6)+(CY6)+(DA6)+(DC6)+(DE6)</f>
        <v>1016.7161133232613</v>
      </c>
      <c r="DH6" s="4">
        <f>'a1'!AP8/1000</f>
        <v>8812.2860000000001</v>
      </c>
      <c r="DI6" s="4">
        <f t="shared" ref="DI6:DI26" si="12">(DG6)/(DH6)*1000000</f>
        <v>115374.84295485431</v>
      </c>
      <c r="DJ6" s="4">
        <v>173</v>
      </c>
      <c r="DK6" s="4">
        <f>(DJ6)*'a14'!$E$39/1000000</f>
        <v>20.533949945163233</v>
      </c>
      <c r="DL6" s="4">
        <v>398.3</v>
      </c>
      <c r="DM6" s="4">
        <f>(DL6)*'a14'!$F$39/1000000</f>
        <v>59.09445276848637</v>
      </c>
      <c r="DN6" s="4"/>
      <c r="DO6" s="4"/>
      <c r="DP6" s="4">
        <v>63</v>
      </c>
      <c r="DQ6" s="4">
        <f>(DP6)*'a14'!$H$39/1000000</f>
        <v>13.327608975175259</v>
      </c>
      <c r="DR6" s="4">
        <v>67.2</v>
      </c>
      <c r="DS6" s="4">
        <f>(DR6)*'a14'!$I$39/1000000</f>
        <v>16.344382808082813</v>
      </c>
      <c r="DT6" s="4">
        <v>65.8</v>
      </c>
      <c r="DU6" s="4">
        <f>(DT6)*'a14'!$J$39/1000000</f>
        <v>23.04206427829509</v>
      </c>
      <c r="DV6" s="4">
        <v>765.5</v>
      </c>
      <c r="DW6" s="4">
        <f t="shared" ref="DW6:DW26" si="13">(DK6)+(DM6)+(DO6)+(DQ6)+(DS6)+(DU6)</f>
        <v>132.34245877520277</v>
      </c>
      <c r="DX6" s="4">
        <f>'a1'!AV8/1000</f>
        <v>1035.5450000000001</v>
      </c>
      <c r="DY6" s="4">
        <f t="shared" ref="DY6:DY26" si="14">(DW6)/(DX6)*1000000</f>
        <v>127799.81437330367</v>
      </c>
      <c r="DZ6" s="4">
        <v>171.1</v>
      </c>
      <c r="EA6" s="4">
        <f>(DZ6)*'a14'!$E$44/1000000</f>
        <v>18.101196115349396</v>
      </c>
      <c r="EB6" s="4">
        <v>366.1</v>
      </c>
      <c r="EC6" s="4">
        <f>(EB6)*'a14'!$F$44/1000000</f>
        <v>48.4135585756094</v>
      </c>
      <c r="ED6" s="4"/>
      <c r="EE6" s="4"/>
      <c r="EF6" s="4">
        <v>52.8</v>
      </c>
      <c r="EG6" s="4">
        <f>(EF6)*'a14'!$H$44/1000000</f>
        <v>10.686064501336473</v>
      </c>
      <c r="EH6" s="4">
        <v>73.7</v>
      </c>
      <c r="EI6" s="4">
        <f>(EH6)*'a14'!$I$44/1000000</f>
        <v>16.1251947164825</v>
      </c>
      <c r="EJ6" s="4">
        <v>47.5</v>
      </c>
      <c r="EK6" s="4">
        <f>(EJ6)*'a14'!$J$44/1000000</f>
        <v>21.156771042679097</v>
      </c>
      <c r="EL6" s="4">
        <v>709.1</v>
      </c>
      <c r="EM6" s="4">
        <f t="shared" ref="EM6:EM26" si="15">(EA6)+(EC6)+(EE6)+(EG6)+(EI6)+(EK6)</f>
        <v>114.48278495145686</v>
      </c>
      <c r="EN6" s="4">
        <f>'a1'!BB8/1000</f>
        <v>975.75900000000001</v>
      </c>
      <c r="EO6" s="4">
        <f t="shared" ref="EO6:EO26" si="16">(EM6)/(EN6)*1000000</f>
        <v>117326.90649172271</v>
      </c>
      <c r="EP6" s="4">
        <v>228</v>
      </c>
      <c r="EQ6" s="4">
        <f>(EP6)*'a14'!$E$49/1000000</f>
        <v>18.885182672572718</v>
      </c>
      <c r="ER6" s="4">
        <v>957.2</v>
      </c>
      <c r="ES6" s="4">
        <f>(ER6)*'a14'!$F$49/1000000</f>
        <v>99.105794156724826</v>
      </c>
      <c r="ET6" s="4"/>
      <c r="EU6" s="4"/>
      <c r="EV6" s="4">
        <v>157</v>
      </c>
      <c r="EW6" s="4">
        <f>(EV6)*'a14'!$H$49/1000000</f>
        <v>23.668443491450212</v>
      </c>
      <c r="EX6" s="4">
        <v>200.1</v>
      </c>
      <c r="EY6" s="4">
        <f>(EX6)*'a14'!$I$49/1000000</f>
        <v>30.634083356773633</v>
      </c>
      <c r="EZ6" s="4">
        <v>168.3</v>
      </c>
      <c r="FA6" s="4">
        <f>(EZ6)*'a14'!$J$49/1000000</f>
        <v>53.388033150474591</v>
      </c>
      <c r="FB6" s="4">
        <v>1702.3</v>
      </c>
      <c r="FC6" s="4">
        <f>(EQ6)+(ES6)+(EU6)+(EW6)+(EY6)+(FA6)</f>
        <v>225.68153682799598</v>
      </c>
      <c r="FD6" s="4">
        <f>'a1'!BH8/1000</f>
        <v>2291.1039999999998</v>
      </c>
      <c r="FE6" s="4">
        <f t="shared" ref="FE6:FE26" si="17">(FC6)/(FD6)*1000000</f>
        <v>98503.401341884091</v>
      </c>
      <c r="FF6" s="4">
        <v>286.89999999999998</v>
      </c>
      <c r="FG6" s="4">
        <f>(FF6)*'a14'!$E$54/1000000</f>
        <v>27.472405028389499</v>
      </c>
      <c r="FH6" s="4">
        <v>1244.0999999999999</v>
      </c>
      <c r="FI6" s="4">
        <f>(FH6)*'a14'!$F$54/1000000</f>
        <v>148.91259626969054</v>
      </c>
      <c r="FJ6" s="4"/>
      <c r="FK6" s="4"/>
      <c r="FL6" s="4">
        <v>238.1</v>
      </c>
      <c r="FM6" s="4">
        <f>(FL6)*'a14'!$H$54/1000000</f>
        <v>40.858056144928341</v>
      </c>
      <c r="FN6" s="4">
        <v>199.3</v>
      </c>
      <c r="FO6" s="4">
        <f>(FN6)*'a14'!$I$54/1000000</f>
        <v>34.405111884592827</v>
      </c>
      <c r="FP6" s="4">
        <v>209</v>
      </c>
      <c r="FQ6" s="4">
        <f>(FP6)*'a14'!$J$54/1000000</f>
        <v>73.318942180205923</v>
      </c>
      <c r="FR6" s="4">
        <v>2166.5</v>
      </c>
      <c r="FS6" s="4">
        <f t="shared" ref="FS6:FS27" si="18">(FG6)+(FI6)+(FK6)+(FM6)+(FO6)+(FQ6)</f>
        <v>324.96711150780709</v>
      </c>
      <c r="FT6" s="4">
        <f>'a1'!BN8/1000</f>
        <v>2826.558</v>
      </c>
      <c r="FU6" s="4">
        <f t="shared" ref="FU6:FU26" si="19">(FS6)/(FT6)*1000000</f>
        <v>114969.19982105696</v>
      </c>
    </row>
    <row r="7" spans="1:177" ht="16.5" customHeight="1">
      <c r="A7" s="1">
        <v>1982</v>
      </c>
      <c r="B7" s="4">
        <v>4068.2</v>
      </c>
      <c r="C7" s="4">
        <f>B7*'a14'!$E$4/1000000</f>
        <v>387.00885798400083</v>
      </c>
      <c r="D7" s="4">
        <v>9757.2999999999993</v>
      </c>
      <c r="E7" s="4">
        <f>D7*'a14'!$F$4/1000000</f>
        <v>1160.2679102573898</v>
      </c>
      <c r="F7" s="4"/>
      <c r="G7" s="4"/>
      <c r="H7" s="4">
        <v>1587.3</v>
      </c>
      <c r="I7" s="4">
        <f>H7*'a14'!$H$4/1000000</f>
        <v>266.55953971634165</v>
      </c>
      <c r="J7" s="4">
        <v>1991.1</v>
      </c>
      <c r="K7" s="4">
        <f>J7*'a14'!$I$4/1000000</f>
        <v>332.07999820851757</v>
      </c>
      <c r="L7" s="4">
        <v>1699.2</v>
      </c>
      <c r="M7" s="4">
        <f>L7*'a14'!$J$4/1000000</f>
        <v>568.97958826279762</v>
      </c>
      <c r="N7" s="4">
        <v>19103.400000000001</v>
      </c>
      <c r="O7" s="4">
        <f t="shared" si="0"/>
        <v>2714.8958944290475</v>
      </c>
      <c r="P7" s="4">
        <f>'a1'!F9/1000</f>
        <v>25116.941999999999</v>
      </c>
      <c r="Q7" s="4">
        <f t="shared" ref="Q7:Q26" si="20">(O7)/(P7)*1000000</f>
        <v>108090.22429677336</v>
      </c>
      <c r="R7" s="4">
        <v>129.4</v>
      </c>
      <c r="S7" s="4">
        <f>(R7)*'a14'!$E$9/1000000</f>
        <v>10.453985065473605</v>
      </c>
      <c r="T7" s="4">
        <v>178.2</v>
      </c>
      <c r="U7" s="4">
        <f>(T7)*'a14'!$F$9/1000000</f>
        <v>17.995557753742236</v>
      </c>
      <c r="V7" s="4"/>
      <c r="W7" s="4"/>
      <c r="X7" s="4">
        <v>30.1</v>
      </c>
      <c r="Y7" s="4">
        <f>(X7)*'a14'!$H$9/1000000</f>
        <v>4.3867425758333924</v>
      </c>
      <c r="Z7" s="4">
        <v>46.9</v>
      </c>
      <c r="AA7" s="4">
        <f>(Z7)*'a14'!$I$9/1000000</f>
        <v>7.2414073821903422</v>
      </c>
      <c r="AB7" s="4">
        <v>23.4</v>
      </c>
      <c r="AC7" s="4">
        <f>(AB7)*'a14'!$J$9/1000000</f>
        <v>6.6386429050741356</v>
      </c>
      <c r="AD7" s="4">
        <v>406.5</v>
      </c>
      <c r="AE7" s="4">
        <f t="shared" si="1"/>
        <v>46.716335682313712</v>
      </c>
      <c r="AF7" s="4">
        <f>'a1'!L9/1000</f>
        <v>573.79499999999996</v>
      </c>
      <c r="AG7" s="4">
        <f t="shared" si="2"/>
        <v>81416.421687734677</v>
      </c>
      <c r="AH7" s="4">
        <v>23.5</v>
      </c>
      <c r="AI7" s="4">
        <f>(AH7)*'a14'!$E$14/1000000</f>
        <v>1.7854679190085767</v>
      </c>
      <c r="AJ7" s="4">
        <v>46.9</v>
      </c>
      <c r="AK7" s="4">
        <f>(AJ7)*'a14'!$F$14/1000000</f>
        <v>4.4541726277394815</v>
      </c>
      <c r="AL7" s="4"/>
      <c r="AM7" s="4"/>
      <c r="AN7" s="4">
        <v>7.7</v>
      </c>
      <c r="AO7" s="4">
        <f>(AN7)*'a14'!$H$14/1000000</f>
        <v>1.2102712555703763</v>
      </c>
      <c r="AP7" s="4">
        <v>7.5</v>
      </c>
      <c r="AQ7" s="4">
        <f>(AP7)*'a14'!$I$14/1000000</f>
        <v>1.4285256022640958</v>
      </c>
      <c r="AR7" s="4">
        <v>5.8</v>
      </c>
      <c r="AS7" s="4">
        <f>(AR7)*'a14'!$J$14/1000000</f>
        <v>2.0579931643263847</v>
      </c>
      <c r="AT7" s="4">
        <v>91.1</v>
      </c>
      <c r="AU7" s="4">
        <f t="shared" si="3"/>
        <v>10.936430568908914</v>
      </c>
      <c r="AV7" s="4">
        <f>'a1'!R9/1000</f>
        <v>123.58799999999999</v>
      </c>
      <c r="AW7" s="4">
        <f t="shared" si="4"/>
        <v>88491.039331560634</v>
      </c>
      <c r="AX7" s="4">
        <v>142.80000000000001</v>
      </c>
      <c r="AY7" s="4">
        <f>(AX7)*'a14'!$E$19/1000000</f>
        <v>11.252448160583707</v>
      </c>
      <c r="AZ7" s="4">
        <v>344.2</v>
      </c>
      <c r="BA7" s="4">
        <f>(AZ7)*'a14'!$F$19/1000000</f>
        <v>33.903121996436546</v>
      </c>
      <c r="BB7" s="4"/>
      <c r="BC7" s="4"/>
      <c r="BD7" s="4">
        <v>40.4</v>
      </c>
      <c r="BE7" s="4">
        <f>(BD7)*'a14'!$H$19/1000000</f>
        <v>5.7033193576713437</v>
      </c>
      <c r="BF7" s="4">
        <v>62.5</v>
      </c>
      <c r="BG7" s="4">
        <f>(BF7)*'a14'!$I$19/1000000</f>
        <v>9.4151383701674103</v>
      </c>
      <c r="BH7" s="4">
        <v>51.6</v>
      </c>
      <c r="BI7" s="4">
        <f>(BH7)*'a14'!$J$19/1000000</f>
        <v>13.767926229611502</v>
      </c>
      <c r="BJ7" s="4">
        <v>639.79999999999995</v>
      </c>
      <c r="BK7" s="4">
        <f t="shared" si="5"/>
        <v>74.041954114470514</v>
      </c>
      <c r="BL7" s="4">
        <f>'a1'!X9/1000</f>
        <v>859.03800000000001</v>
      </c>
      <c r="BM7" s="4">
        <f t="shared" si="6"/>
        <v>86191.70992956133</v>
      </c>
      <c r="BN7" s="4">
        <v>152.30000000000001</v>
      </c>
      <c r="BO7" s="4">
        <f>(BN7)*'a14'!$E$24/1000000</f>
        <v>15.14254414544685</v>
      </c>
      <c r="BP7" s="4">
        <v>251.4</v>
      </c>
      <c r="BQ7" s="4">
        <f>(BP7)*'a14'!$F$24/1000000</f>
        <v>31.244546931757537</v>
      </c>
      <c r="BR7" s="4"/>
      <c r="BS7" s="4"/>
      <c r="BT7" s="4">
        <v>36.200000000000003</v>
      </c>
      <c r="BU7" s="4">
        <f>(BT7)*'a14'!$H$24/1000000</f>
        <v>6.3567675315242544</v>
      </c>
      <c r="BV7" s="4">
        <v>49.3</v>
      </c>
      <c r="BW7" s="4">
        <f>(BV7)*'a14'!$I$24/1000000</f>
        <v>9.227107441433553</v>
      </c>
      <c r="BX7" s="4">
        <v>35</v>
      </c>
      <c r="BY7" s="4">
        <f>(BX7)*'a14'!$J$24/1000000</f>
        <v>11.154704957703776</v>
      </c>
      <c r="BZ7" s="4">
        <v>522.20000000000005</v>
      </c>
      <c r="CA7" s="4">
        <f t="shared" si="7"/>
        <v>73.125671007865975</v>
      </c>
      <c r="CB7" s="4">
        <f>'a1'!AD9/1000</f>
        <v>707.45699999999999</v>
      </c>
      <c r="CC7" s="4">
        <f t="shared" si="8"/>
        <v>103364.12108137453</v>
      </c>
      <c r="CD7" s="4">
        <v>1436.6</v>
      </c>
      <c r="CE7" s="4">
        <f>(CD7)*'a14'!$E$29/1000000</f>
        <v>130.7533479124294</v>
      </c>
      <c r="CF7" s="4">
        <v>2393.4</v>
      </c>
      <c r="CG7" s="4">
        <f>(CF7)*'a14'!$F$29/1000000</f>
        <v>272.29662301058795</v>
      </c>
      <c r="CH7" s="4"/>
      <c r="CI7" s="4"/>
      <c r="CJ7" s="4">
        <v>334</v>
      </c>
      <c r="CK7" s="4">
        <f>(CJ7)*'a14'!$H$29/1000000</f>
        <v>55.606830519105081</v>
      </c>
      <c r="CL7" s="4">
        <v>559</v>
      </c>
      <c r="CM7" s="4">
        <f>(CL7)*'a14'!$I$29/1000000</f>
        <v>92.000821407731991</v>
      </c>
      <c r="CN7" s="4">
        <v>381.1</v>
      </c>
      <c r="CO7" s="4">
        <f>(CN7)*'a14'!$J$29/1000000</f>
        <v>139.48949361710473</v>
      </c>
      <c r="CP7" s="4">
        <v>5085.3</v>
      </c>
      <c r="CQ7" s="4">
        <f t="shared" si="9"/>
        <v>690.14711646695912</v>
      </c>
      <c r="CR7" s="4">
        <f>'a1'!AJ9/1000</f>
        <v>6580.6310000000003</v>
      </c>
      <c r="CS7" s="4">
        <f t="shared" si="10"/>
        <v>104875.52279818745</v>
      </c>
      <c r="CT7" s="4">
        <v>1329.7</v>
      </c>
      <c r="CU7" s="4">
        <f>(CT7)*'a14'!$E$34/1000000</f>
        <v>134.16232026230614</v>
      </c>
      <c r="CV7" s="4">
        <v>3583.6</v>
      </c>
      <c r="CW7" s="4">
        <f>(CV7)*'a14'!$F$34/1000000</f>
        <v>451.96669445363642</v>
      </c>
      <c r="CX7" s="4"/>
      <c r="CY7" s="4"/>
      <c r="CZ7" s="4">
        <v>613.4</v>
      </c>
      <c r="DA7" s="4">
        <f>(CZ7)*'a14'!$H$34/1000000</f>
        <v>107.38417343973161</v>
      </c>
      <c r="DB7" s="4">
        <v>702.7</v>
      </c>
      <c r="DC7" s="4">
        <f>(DB7)*'a14'!$I$34/1000000</f>
        <v>123.1219136908302</v>
      </c>
      <c r="DD7" s="4">
        <v>693.4</v>
      </c>
      <c r="DE7" s="4">
        <f>(DD7)*'a14'!$J$34/1000000</f>
        <v>228.03456962478413</v>
      </c>
      <c r="DF7" s="4">
        <v>6897.6</v>
      </c>
      <c r="DG7" s="4">
        <f t="shared" si="11"/>
        <v>1044.6696714712884</v>
      </c>
      <c r="DH7" s="4">
        <f>'a1'!AP9/1000</f>
        <v>8920.2880000000005</v>
      </c>
      <c r="DI7" s="4">
        <f t="shared" si="12"/>
        <v>117111.65283803488</v>
      </c>
      <c r="DJ7" s="4">
        <v>163.5</v>
      </c>
      <c r="DK7" s="4">
        <f>(DJ7)*'a14'!$E$39/1000000</f>
        <v>19.406363098463515</v>
      </c>
      <c r="DL7" s="4">
        <v>407.2</v>
      </c>
      <c r="DM7" s="4">
        <f>(DL7)*'a14'!$F$39/1000000</f>
        <v>60.414916312647883</v>
      </c>
      <c r="DN7" s="4"/>
      <c r="DO7" s="4"/>
      <c r="DP7" s="4">
        <v>67.599999999999994</v>
      </c>
      <c r="DQ7" s="4">
        <f>(DP7)*'a14'!$H$39/1000000</f>
        <v>14.300735979711867</v>
      </c>
      <c r="DR7" s="4">
        <v>69.400000000000006</v>
      </c>
      <c r="DS7" s="4">
        <f>(DR7)*'a14'!$I$39/1000000</f>
        <v>16.879466769061715</v>
      </c>
      <c r="DT7" s="4">
        <v>68.599999999999994</v>
      </c>
      <c r="DU7" s="4">
        <f>(DT7)*'a14'!$J$39/1000000</f>
        <v>24.022577651839558</v>
      </c>
      <c r="DV7" s="4">
        <v>774.4</v>
      </c>
      <c r="DW7" s="4">
        <f t="shared" si="13"/>
        <v>135.02405981172453</v>
      </c>
      <c r="DX7" s="4">
        <f>'a1'!AV9/1000</f>
        <v>1045.2239999999999</v>
      </c>
      <c r="DY7" s="4">
        <f t="shared" si="14"/>
        <v>129181.93594074048</v>
      </c>
      <c r="DZ7" s="4">
        <v>162</v>
      </c>
      <c r="EA7" s="4">
        <f>(DZ7)*'a14'!$E$44/1000000</f>
        <v>17.138479080576285</v>
      </c>
      <c r="EB7" s="4">
        <v>371.8</v>
      </c>
      <c r="EC7" s="4">
        <f>(EB7)*'a14'!$F$44/1000000</f>
        <v>49.167334275912523</v>
      </c>
      <c r="ED7" s="4"/>
      <c r="EE7" s="4"/>
      <c r="EF7" s="4">
        <v>59.7</v>
      </c>
      <c r="EG7" s="4">
        <f>(EF7)*'a14'!$H$44/1000000</f>
        <v>12.082538839579309</v>
      </c>
      <c r="EH7" s="4">
        <v>77.5</v>
      </c>
      <c r="EI7" s="4">
        <f>(EH7)*'a14'!$I$44/1000000</f>
        <v>16.956615882325561</v>
      </c>
      <c r="EJ7" s="4">
        <v>49.9</v>
      </c>
      <c r="EK7" s="4">
        <f>(EJ7)*'a14'!$J$44/1000000</f>
        <v>22.225744737467092</v>
      </c>
      <c r="EL7" s="4">
        <v>718.6</v>
      </c>
      <c r="EM7" s="4">
        <f t="shared" si="15"/>
        <v>117.57071281586079</v>
      </c>
      <c r="EN7" s="4">
        <f>'a1'!BB9/1000</f>
        <v>986.58199999999999</v>
      </c>
      <c r="EO7" s="4">
        <f t="shared" si="16"/>
        <v>119169.7322836427</v>
      </c>
      <c r="EP7" s="4">
        <v>228</v>
      </c>
      <c r="EQ7" s="4">
        <f>(EP7)*'a14'!$E$49/1000000</f>
        <v>18.885182672572718</v>
      </c>
      <c r="ER7" s="4">
        <v>975.6</v>
      </c>
      <c r="ES7" s="4">
        <f>(ER7)*'a14'!$F$49/1000000</f>
        <v>101.01087837369487</v>
      </c>
      <c r="ET7" s="4"/>
      <c r="EU7" s="4"/>
      <c r="EV7" s="4">
        <v>165.4</v>
      </c>
      <c r="EW7" s="4">
        <f>(EV7)*'a14'!$H$49/1000000</f>
        <v>24.934780595451375</v>
      </c>
      <c r="EX7" s="4">
        <v>209.7</v>
      </c>
      <c r="EY7" s="4">
        <f>(EX7)*'a14'!$I$49/1000000</f>
        <v>32.103784507323489</v>
      </c>
      <c r="EZ7" s="4">
        <v>188.7</v>
      </c>
      <c r="FA7" s="4">
        <f>(EZ7)*'a14'!$J$49/1000000</f>
        <v>59.859309895986655</v>
      </c>
      <c r="FB7" s="4">
        <v>1759.2</v>
      </c>
      <c r="FC7" s="4">
        <f>(EQ7)+(ES7)+(EU7)+(EW7)+(EY7)+(FA7)</f>
        <v>236.79393604502911</v>
      </c>
      <c r="FD7" s="4">
        <f>'a1'!BH9/1000</f>
        <v>2369.8270000000002</v>
      </c>
      <c r="FE7" s="4">
        <f t="shared" si="17"/>
        <v>99920.346947278886</v>
      </c>
      <c r="FF7" s="4">
        <v>289.10000000000002</v>
      </c>
      <c r="FG7" s="4">
        <f>(FF7)*'a14'!$E$54/1000000</f>
        <v>27.683068294553522</v>
      </c>
      <c r="FH7" s="4">
        <v>1244</v>
      </c>
      <c r="FI7" s="4">
        <f>(FH7)*'a14'!$F$54/1000000</f>
        <v>148.90062676593124</v>
      </c>
      <c r="FJ7" s="4"/>
      <c r="FK7" s="4"/>
      <c r="FL7" s="4">
        <v>246.4</v>
      </c>
      <c r="FM7" s="4">
        <f>(FL7)*'a14'!$H$54/1000000</f>
        <v>42.282339496473512</v>
      </c>
      <c r="FN7" s="4">
        <v>220.2</v>
      </c>
      <c r="FO7" s="4">
        <f>(FN7)*'a14'!$I$54/1000000</f>
        <v>38.013073943739776</v>
      </c>
      <c r="FP7" s="4">
        <v>220.9</v>
      </c>
      <c r="FQ7" s="4">
        <f>(FP7)*'a14'!$J$54/1000000</f>
        <v>77.493561376112382</v>
      </c>
      <c r="FR7" s="4">
        <v>2208.9</v>
      </c>
      <c r="FS7" s="4">
        <f t="shared" si="18"/>
        <v>334.37266987681039</v>
      </c>
      <c r="FT7" s="4">
        <f>'a1'!BN9/1000</f>
        <v>2876.5129999999999</v>
      </c>
      <c r="FU7" s="4">
        <f t="shared" si="19"/>
        <v>116242.36354113831</v>
      </c>
    </row>
    <row r="8" spans="1:177" ht="16.5" customHeight="1">
      <c r="A8" s="1">
        <v>1983</v>
      </c>
      <c r="B8" s="4">
        <v>3991.4</v>
      </c>
      <c r="C8" s="4">
        <f>B8*'a14'!$E$4/1000000</f>
        <v>379.70285525719999</v>
      </c>
      <c r="D8" s="4">
        <v>9710.9</v>
      </c>
      <c r="E8" s="4">
        <f>D8*'a14'!$F$4/1000000</f>
        <v>1154.7503561147539</v>
      </c>
      <c r="F8" s="4"/>
      <c r="G8" s="4"/>
      <c r="H8" s="4">
        <v>1700.5</v>
      </c>
      <c r="I8" s="4">
        <f>H8*'a14'!$H$4/1000000</f>
        <v>285.56951886073142</v>
      </c>
      <c r="J8" s="4">
        <v>2115.6999999999998</v>
      </c>
      <c r="K8" s="4">
        <f>J8*'a14'!$I$4/1000000</f>
        <v>352.86105781214434</v>
      </c>
      <c r="L8" s="4">
        <v>1836.4</v>
      </c>
      <c r="M8" s="4">
        <f>L8*'a14'!$J$4/1000000</f>
        <v>614.92120755991152</v>
      </c>
      <c r="N8" s="4">
        <v>19355</v>
      </c>
      <c r="O8" s="4">
        <f t="shared" si="0"/>
        <v>2787.8049956047412</v>
      </c>
      <c r="P8" s="4">
        <f>'a1'!F10/1000</f>
        <v>25366.451000000001</v>
      </c>
      <c r="Q8" s="4">
        <f t="shared" si="20"/>
        <v>109901.26271920108</v>
      </c>
      <c r="R8" s="4">
        <v>129.1</v>
      </c>
      <c r="S8" s="4">
        <f>(R8)*'a14'!$E$9/1000000</f>
        <v>10.429748624054422</v>
      </c>
      <c r="T8" s="4">
        <v>178.5</v>
      </c>
      <c r="U8" s="4">
        <f>(T8)*'a14'!$F$9/1000000</f>
        <v>18.025853305516215</v>
      </c>
      <c r="V8" s="4"/>
      <c r="W8" s="4"/>
      <c r="X8" s="4">
        <v>32.700000000000003</v>
      </c>
      <c r="Y8" s="4">
        <f>(X8)*'a14'!$H$9/1000000</f>
        <v>4.7656638614535529</v>
      </c>
      <c r="Z8" s="4">
        <v>49.8</v>
      </c>
      <c r="AA8" s="4">
        <f>(Z8)*'a14'!$I$9/1000000</f>
        <v>7.6891703120059489</v>
      </c>
      <c r="AB8" s="4">
        <v>25.2</v>
      </c>
      <c r="AC8" s="4">
        <f>(AB8)*'a14'!$J$9/1000000</f>
        <v>7.1493077439259922</v>
      </c>
      <c r="AD8" s="4">
        <v>413.8</v>
      </c>
      <c r="AE8" s="4">
        <f t="shared" si="1"/>
        <v>48.059743846956131</v>
      </c>
      <c r="AF8" s="4">
        <f>'a1'!L10/1000</f>
        <v>579.16399999999999</v>
      </c>
      <c r="AG8" s="4">
        <f t="shared" si="2"/>
        <v>82981.234757264145</v>
      </c>
      <c r="AH8" s="4">
        <v>22.1</v>
      </c>
      <c r="AI8" s="4">
        <f>(AH8)*'a14'!$E$14/1000000</f>
        <v>1.6790996174506192</v>
      </c>
      <c r="AJ8" s="4">
        <v>48</v>
      </c>
      <c r="AK8" s="4">
        <f>(AJ8)*'a14'!$F$14/1000000</f>
        <v>4.5586414953410479</v>
      </c>
      <c r="AL8" s="4"/>
      <c r="AM8" s="4"/>
      <c r="AN8" s="4">
        <v>8.1</v>
      </c>
      <c r="AO8" s="4">
        <f>(AN8)*'a14'!$H$14/1000000</f>
        <v>1.2731424896259802</v>
      </c>
      <c r="AP8" s="4">
        <v>7.8</v>
      </c>
      <c r="AQ8" s="4">
        <f>(AP8)*'a14'!$I$14/1000000</f>
        <v>1.4856666263546596</v>
      </c>
      <c r="AR8" s="4">
        <v>6.9</v>
      </c>
      <c r="AS8" s="4">
        <f>(AR8)*'a14'!$J$14/1000000</f>
        <v>2.4483022127331133</v>
      </c>
      <c r="AT8" s="4">
        <v>92.6</v>
      </c>
      <c r="AU8" s="4">
        <f t="shared" si="3"/>
        <v>11.44485244150542</v>
      </c>
      <c r="AV8" s="4">
        <f>'a1'!R10/1000</f>
        <v>125.102</v>
      </c>
      <c r="AW8" s="4">
        <f t="shared" si="4"/>
        <v>91484.168450587676</v>
      </c>
      <c r="AX8" s="4">
        <v>138.80000000000001</v>
      </c>
      <c r="AY8" s="4">
        <f>(AX8)*'a14'!$E$19/1000000</f>
        <v>10.937253534236824</v>
      </c>
      <c r="AZ8" s="4">
        <v>346.9</v>
      </c>
      <c r="BA8" s="4">
        <f>(AZ8)*'a14'!$F$19/1000000</f>
        <v>34.16906746241672</v>
      </c>
      <c r="BB8" s="4"/>
      <c r="BC8" s="4"/>
      <c r="BD8" s="4">
        <v>43.7</v>
      </c>
      <c r="BE8" s="4">
        <f>(BD8)*'a14'!$H$19/1000000</f>
        <v>6.169184552728658</v>
      </c>
      <c r="BF8" s="4">
        <v>66.900000000000006</v>
      </c>
      <c r="BG8" s="4">
        <f>(BF8)*'a14'!$I$19/1000000</f>
        <v>10.077964111427196</v>
      </c>
      <c r="BH8" s="4">
        <v>55.7</v>
      </c>
      <c r="BI8" s="4">
        <f>(BH8)*'a14'!$J$19/1000000</f>
        <v>14.86188936025893</v>
      </c>
      <c r="BJ8" s="4">
        <v>650.1</v>
      </c>
      <c r="BK8" s="4">
        <f t="shared" si="5"/>
        <v>76.215359021068323</v>
      </c>
      <c r="BL8" s="4">
        <f>'a1'!X10/1000</f>
        <v>868.28899999999999</v>
      </c>
      <c r="BM8" s="4">
        <f t="shared" si="6"/>
        <v>87776.488036895913</v>
      </c>
      <c r="BN8" s="4">
        <v>148.69999999999999</v>
      </c>
      <c r="BO8" s="4">
        <f>(BN8)*'a14'!$E$24/1000000</f>
        <v>14.784611388233397</v>
      </c>
      <c r="BP8" s="4">
        <v>258.10000000000002</v>
      </c>
      <c r="BQ8" s="4">
        <f>(BP8)*'a14'!$F$24/1000000</f>
        <v>32.077237721108276</v>
      </c>
      <c r="BR8" s="4"/>
      <c r="BS8" s="4"/>
      <c r="BT8" s="4">
        <v>38.299999999999997</v>
      </c>
      <c r="BU8" s="4">
        <f>(BT8)*'a14'!$H$24/1000000</f>
        <v>6.7255302888778701</v>
      </c>
      <c r="BV8" s="4">
        <v>51.7</v>
      </c>
      <c r="BW8" s="4">
        <f>(BV8)*'a14'!$I$24/1000000</f>
        <v>9.6762972560266665</v>
      </c>
      <c r="BX8" s="4">
        <v>35.5</v>
      </c>
      <c r="BY8" s="4">
        <f>(BX8)*'a14'!$J$24/1000000</f>
        <v>11.314057885670973</v>
      </c>
      <c r="BZ8" s="4">
        <v>530.20000000000005</v>
      </c>
      <c r="CA8" s="4">
        <f t="shared" si="7"/>
        <v>74.577734539917188</v>
      </c>
      <c r="CB8" s="4">
        <f>'a1'!AD10/1000</f>
        <v>714.84199999999998</v>
      </c>
      <c r="CC8" s="4">
        <f t="shared" si="8"/>
        <v>104327.578038108</v>
      </c>
      <c r="CD8" s="4">
        <v>1395.1</v>
      </c>
      <c r="CE8" s="4">
        <f>(CD8)*'a14'!$E$29/1000000</f>
        <v>126.97619077866507</v>
      </c>
      <c r="CF8" s="4">
        <v>2382.1</v>
      </c>
      <c r="CG8" s="4">
        <f>(CF8)*'a14'!$F$29/1000000</f>
        <v>271.01102434758985</v>
      </c>
      <c r="CH8" s="4"/>
      <c r="CI8" s="4"/>
      <c r="CJ8" s="4">
        <v>346.3</v>
      </c>
      <c r="CK8" s="4">
        <f>(CJ8)*'a14'!$H$29/1000000</f>
        <v>57.654626972353562</v>
      </c>
      <c r="CL8" s="4">
        <v>594.1</v>
      </c>
      <c r="CM8" s="4">
        <f>(CL8)*'a14'!$I$29/1000000</f>
        <v>97.777617170543081</v>
      </c>
      <c r="CN8" s="4">
        <v>421.8</v>
      </c>
      <c r="CO8" s="4">
        <f>(CN8)*'a14'!$J$29/1000000</f>
        <v>154.38642982864019</v>
      </c>
      <c r="CP8" s="4">
        <v>5119.3</v>
      </c>
      <c r="CQ8" s="4">
        <f t="shared" si="9"/>
        <v>707.80588909779181</v>
      </c>
      <c r="CR8" s="4">
        <f>'a1'!AJ10/1000</f>
        <v>6602.9759999999997</v>
      </c>
      <c r="CS8" s="4">
        <f t="shared" si="10"/>
        <v>107194.98133838315</v>
      </c>
      <c r="CT8" s="4">
        <v>1320.8</v>
      </c>
      <c r="CU8" s="4">
        <f>(CT8)*'a14'!$E$34/1000000</f>
        <v>133.26433977773479</v>
      </c>
      <c r="CV8" s="4">
        <v>3534.7</v>
      </c>
      <c r="CW8" s="4">
        <f>(CV8)*'a14'!$F$34/1000000</f>
        <v>445.79938466493707</v>
      </c>
      <c r="CX8" s="4"/>
      <c r="CY8" s="4"/>
      <c r="CZ8" s="4">
        <v>670.3</v>
      </c>
      <c r="DA8" s="4">
        <f>(CZ8)*'a14'!$H$34/1000000</f>
        <v>117.34530723288572</v>
      </c>
      <c r="DB8" s="4">
        <v>761.5</v>
      </c>
      <c r="DC8" s="4">
        <f>(DB8)*'a14'!$I$34/1000000</f>
        <v>133.42441621683108</v>
      </c>
      <c r="DD8" s="4">
        <v>756.4</v>
      </c>
      <c r="DE8" s="4">
        <f>(DD8)*'a14'!$J$34/1000000</f>
        <v>248.7530263400443</v>
      </c>
      <c r="DF8" s="4">
        <v>7016.2</v>
      </c>
      <c r="DG8" s="4">
        <f t="shared" si="11"/>
        <v>1078.5864742324329</v>
      </c>
      <c r="DH8" s="4">
        <f>'a1'!AP10/1000</f>
        <v>9039.5640000000003</v>
      </c>
      <c r="DI8" s="4">
        <f t="shared" si="12"/>
        <v>119318.41781665941</v>
      </c>
      <c r="DJ8" s="4">
        <v>163</v>
      </c>
      <c r="DK8" s="4">
        <f>(DJ8)*'a14'!$E$39/1000000</f>
        <v>19.347016422321424</v>
      </c>
      <c r="DL8" s="4">
        <v>412.7</v>
      </c>
      <c r="DM8" s="4">
        <f>(DL8)*'a14'!$F$39/1000000</f>
        <v>61.230933109601615</v>
      </c>
      <c r="DN8" s="4"/>
      <c r="DO8" s="4"/>
      <c r="DP8" s="4">
        <v>69.8</v>
      </c>
      <c r="DQ8" s="4">
        <f>(DP8)*'a14'!$H$39/1000000</f>
        <v>14.766144547098939</v>
      </c>
      <c r="DR8" s="4">
        <v>74</v>
      </c>
      <c r="DS8" s="4">
        <f>(DR8)*'a14'!$I$39/1000000</f>
        <v>17.998278687472141</v>
      </c>
      <c r="DT8" s="4">
        <v>68.3</v>
      </c>
      <c r="DU8" s="4">
        <f>(DT8)*'a14'!$J$39/1000000</f>
        <v>23.917522647531221</v>
      </c>
      <c r="DV8" s="4">
        <v>785.8</v>
      </c>
      <c r="DW8" s="4">
        <f t="shared" si="13"/>
        <v>137.25989541402532</v>
      </c>
      <c r="DX8" s="4">
        <f>'a1'!AV10/1000</f>
        <v>1059.752</v>
      </c>
      <c r="DY8" s="4">
        <f t="shared" si="14"/>
        <v>129520.77034440637</v>
      </c>
      <c r="DZ8" s="4">
        <v>161.5</v>
      </c>
      <c r="EA8" s="4">
        <f>(DZ8)*'a14'!$E$44/1000000</f>
        <v>17.085582540204136</v>
      </c>
      <c r="EB8" s="4">
        <v>384.3</v>
      </c>
      <c r="EC8" s="4">
        <f>(EB8)*'a14'!$F$44/1000000</f>
        <v>50.820351162542181</v>
      </c>
      <c r="ED8" s="4"/>
      <c r="EE8" s="4"/>
      <c r="EF8" s="4">
        <v>58.6</v>
      </c>
      <c r="EG8" s="4">
        <f>(EF8)*'a14'!$H$44/1000000</f>
        <v>11.859912495801463</v>
      </c>
      <c r="EH8" s="4">
        <v>77.3</v>
      </c>
      <c r="EI8" s="4">
        <f>(EH8)*'a14'!$I$44/1000000</f>
        <v>16.912856873596976</v>
      </c>
      <c r="EJ8" s="4">
        <v>50.1</v>
      </c>
      <c r="EK8" s="4">
        <f>(EJ8)*'a14'!$J$44/1000000</f>
        <v>22.314825878699427</v>
      </c>
      <c r="EL8" s="4">
        <v>729.2</v>
      </c>
      <c r="EM8" s="4">
        <f t="shared" si="15"/>
        <v>118.99352895084419</v>
      </c>
      <c r="EN8" s="4">
        <f>'a1'!BB10/1000</f>
        <v>1001.249</v>
      </c>
      <c r="EO8" s="4">
        <f t="shared" si="16"/>
        <v>118845.09143164607</v>
      </c>
      <c r="EP8" s="4">
        <v>226.8</v>
      </c>
      <c r="EQ8" s="4">
        <f>(EP8)*'a14'!$E$49/1000000</f>
        <v>18.785786974296023</v>
      </c>
      <c r="ER8" s="4">
        <v>955.6</v>
      </c>
      <c r="ES8" s="4">
        <f>(ER8)*'a14'!$F$49/1000000</f>
        <v>98.940134659596978</v>
      </c>
      <c r="ET8" s="4"/>
      <c r="EU8" s="4"/>
      <c r="EV8" s="4">
        <v>178.2</v>
      </c>
      <c r="EW8" s="4">
        <f>(EV8)*'a14'!$H$49/1000000</f>
        <v>26.864437134881705</v>
      </c>
      <c r="EX8" s="4">
        <v>222.6</v>
      </c>
      <c r="EY8" s="4">
        <f>(EX8)*'a14'!$I$49/1000000</f>
        <v>34.078695428374864</v>
      </c>
      <c r="EZ8" s="4">
        <v>202.2</v>
      </c>
      <c r="FA8" s="4">
        <f>(EZ8)*'a14'!$J$49/1000000</f>
        <v>64.141772448163763</v>
      </c>
      <c r="FB8" s="4">
        <v>1777.4</v>
      </c>
      <c r="FC8" s="4">
        <f t="shared" ref="FC8:FC26" si="21">(EQ8)+(ES8)+(EU8)+(EW8)+(EY8)+(FA8)</f>
        <v>242.81082664531334</v>
      </c>
      <c r="FD8" s="4">
        <f>'a1'!BH10/1000</f>
        <v>2393.587</v>
      </c>
      <c r="FE8" s="4">
        <f t="shared" si="17"/>
        <v>101442.23988737963</v>
      </c>
      <c r="FF8" s="4">
        <v>283</v>
      </c>
      <c r="FG8" s="4">
        <f>(FF8)*'a14'!$E$54/1000000</f>
        <v>27.098956511098741</v>
      </c>
      <c r="FH8" s="4">
        <v>1251.0999999999999</v>
      </c>
      <c r="FI8" s="4">
        <f>(FH8)*'a14'!$F$54/1000000</f>
        <v>149.75046153284291</v>
      </c>
      <c r="FJ8" s="4"/>
      <c r="FK8" s="4"/>
      <c r="FL8" s="4">
        <v>266.10000000000002</v>
      </c>
      <c r="FM8" s="4">
        <f>(FL8)*'a14'!$H$54/1000000</f>
        <v>45.662867451345797</v>
      </c>
      <c r="FN8" s="4">
        <v>221.2</v>
      </c>
      <c r="FO8" s="4">
        <f>(FN8)*'a14'!$I$54/1000000</f>
        <v>38.185703707335328</v>
      </c>
      <c r="FP8" s="4">
        <v>231.5</v>
      </c>
      <c r="FQ8" s="4">
        <f>(FP8)*'a14'!$J$54/1000000</f>
        <v>81.212129735491246</v>
      </c>
      <c r="FR8" s="4">
        <v>2240.4</v>
      </c>
      <c r="FS8" s="4">
        <f t="shared" si="18"/>
        <v>341.91011893811401</v>
      </c>
      <c r="FT8" s="4">
        <f>'a1'!BN10/1000</f>
        <v>2907.502</v>
      </c>
      <c r="FU8" s="4">
        <f t="shared" si="19"/>
        <v>117595.83275888169</v>
      </c>
    </row>
    <row r="9" spans="1:177" ht="16.5" customHeight="1">
      <c r="A9" s="1">
        <v>1984</v>
      </c>
      <c r="B9" s="4">
        <v>3914.7</v>
      </c>
      <c r="C9" s="4">
        <f>B9*'a14'!$E$4/1000000</f>
        <v>372.40636555478295</v>
      </c>
      <c r="D9" s="4">
        <v>9794.2000000000007</v>
      </c>
      <c r="E9" s="4">
        <f>D9*'a14'!$F$4/1000000</f>
        <v>1164.6557927544434</v>
      </c>
      <c r="F9" s="4"/>
      <c r="G9" s="4"/>
      <c r="H9" s="4">
        <v>1770.5</v>
      </c>
      <c r="I9" s="4">
        <f>H9*'a14'!$H$4/1000000</f>
        <v>297.32480631750957</v>
      </c>
      <c r="J9" s="4">
        <v>2205.9</v>
      </c>
      <c r="K9" s="4">
        <f>J9*'a14'!$I$4/1000000</f>
        <v>367.90481043050022</v>
      </c>
      <c r="L9" s="4">
        <v>1912.7</v>
      </c>
      <c r="M9" s="4">
        <f>L9*'a14'!$J$4/1000000</f>
        <v>640.4703733935105</v>
      </c>
      <c r="N9" s="4">
        <v>19597.900000000001</v>
      </c>
      <c r="O9" s="4">
        <f t="shared" si="0"/>
        <v>2842.7621484507463</v>
      </c>
      <c r="P9" s="4">
        <f>'a1'!F11/1000</f>
        <v>25607.053</v>
      </c>
      <c r="Q9" s="4">
        <f t="shared" si="20"/>
        <v>111014.81097613015</v>
      </c>
      <c r="R9" s="4">
        <v>126.2</v>
      </c>
      <c r="S9" s="4">
        <f>(R9)*'a14'!$E$9/1000000</f>
        <v>10.195463023669003</v>
      </c>
      <c r="T9" s="4">
        <v>181.8</v>
      </c>
      <c r="U9" s="4">
        <f>(T9)*'a14'!$F$9/1000000</f>
        <v>18.359104375029961</v>
      </c>
      <c r="V9" s="4"/>
      <c r="W9" s="4"/>
      <c r="X9" s="4">
        <v>34.200000000000003</v>
      </c>
      <c r="Y9" s="4">
        <f>(X9)*'a14'!$H$9/1000000</f>
        <v>4.9842722954651846</v>
      </c>
      <c r="Z9" s="4">
        <v>52.4</v>
      </c>
      <c r="AA9" s="4">
        <f>(Z9)*'a14'!$I$9/1000000</f>
        <v>8.0906129387371841</v>
      </c>
      <c r="AB9" s="4">
        <v>25.5</v>
      </c>
      <c r="AC9" s="4">
        <f>(AB9)*'a14'!$J$9/1000000</f>
        <v>7.2344185504013021</v>
      </c>
      <c r="AD9" s="4">
        <v>418.6</v>
      </c>
      <c r="AE9" s="4">
        <f t="shared" si="1"/>
        <v>48.863871183302635</v>
      </c>
      <c r="AF9" s="4">
        <f>'a1'!L11/1000</f>
        <v>580.06500000000005</v>
      </c>
      <c r="AG9" s="4">
        <f t="shared" si="2"/>
        <v>84238.613230073577</v>
      </c>
      <c r="AH9" s="4">
        <v>22.4</v>
      </c>
      <c r="AI9" s="4">
        <f>(AH9)*'a14'!$E$14/1000000</f>
        <v>1.701892824927324</v>
      </c>
      <c r="AJ9" s="4">
        <v>47.7</v>
      </c>
      <c r="AK9" s="4">
        <f>(AJ9)*'a14'!$F$14/1000000</f>
        <v>4.5301499859951662</v>
      </c>
      <c r="AL9" s="4"/>
      <c r="AM9" s="4"/>
      <c r="AN9" s="4">
        <v>8.8000000000000007</v>
      </c>
      <c r="AO9" s="4">
        <f>(AN9)*'a14'!$H$14/1000000</f>
        <v>1.3831671492232871</v>
      </c>
      <c r="AP9" s="4">
        <v>8.4</v>
      </c>
      <c r="AQ9" s="4">
        <f>(AP9)*'a14'!$I$14/1000000</f>
        <v>1.5999486745357874</v>
      </c>
      <c r="AR9" s="4">
        <v>7.1</v>
      </c>
      <c r="AS9" s="4">
        <f>(AR9)*'a14'!$J$14/1000000</f>
        <v>2.5192674942616091</v>
      </c>
      <c r="AT9" s="4">
        <v>94.1</v>
      </c>
      <c r="AU9" s="4">
        <f t="shared" si="3"/>
        <v>11.734426128943173</v>
      </c>
      <c r="AV9" s="4">
        <f>'a1'!R11/1000</f>
        <v>126.563</v>
      </c>
      <c r="AW9" s="4">
        <f t="shared" si="4"/>
        <v>92716.087078713157</v>
      </c>
      <c r="AX9" s="4">
        <v>131.5</v>
      </c>
      <c r="AY9" s="4">
        <f>(AX9)*'a14'!$E$19/1000000</f>
        <v>10.362023341153762</v>
      </c>
      <c r="AZ9" s="4">
        <v>354.2</v>
      </c>
      <c r="BA9" s="4">
        <f>(AZ9)*'a14'!$F$19/1000000</f>
        <v>34.888105203770557</v>
      </c>
      <c r="BB9" s="4"/>
      <c r="BC9" s="4"/>
      <c r="BD9" s="4">
        <v>44.2</v>
      </c>
      <c r="BE9" s="4">
        <f>(BD9)*'a14'!$H$19/1000000</f>
        <v>6.2397701883434022</v>
      </c>
      <c r="BF9" s="4">
        <v>73.7</v>
      </c>
      <c r="BG9" s="4">
        <f>(BF9)*'a14'!$I$19/1000000</f>
        <v>11.102331166101409</v>
      </c>
      <c r="BH9" s="4">
        <v>58.2</v>
      </c>
      <c r="BI9" s="4">
        <f>(BH9)*'a14'!$J$19/1000000</f>
        <v>15.528940049678091</v>
      </c>
      <c r="BJ9" s="4">
        <v>659.8</v>
      </c>
      <c r="BK9" s="4">
        <f t="shared" si="5"/>
        <v>78.121169949047214</v>
      </c>
      <c r="BL9" s="4">
        <f>'a1'!X11/1000</f>
        <v>877.471</v>
      </c>
      <c r="BM9" s="4">
        <f t="shared" si="6"/>
        <v>89029.916600146578</v>
      </c>
      <c r="BN9" s="4">
        <v>153.19999999999999</v>
      </c>
      <c r="BO9" s="4">
        <f>(BN9)*'a14'!$E$24/1000000</f>
        <v>15.23202733475021</v>
      </c>
      <c r="BP9" s="4">
        <v>258.3</v>
      </c>
      <c r="BQ9" s="4">
        <f>(BP9)*'a14'!$F$24/1000000</f>
        <v>32.10209416258143</v>
      </c>
      <c r="BR9" s="4"/>
      <c r="BS9" s="4"/>
      <c r="BT9" s="4">
        <v>40.700000000000003</v>
      </c>
      <c r="BU9" s="4">
        <f>(BT9)*'a14'!$H$24/1000000</f>
        <v>7.1469734401391465</v>
      </c>
      <c r="BV9" s="4">
        <v>49.7</v>
      </c>
      <c r="BW9" s="4">
        <f>(BV9)*'a14'!$I$24/1000000</f>
        <v>9.3019724105324055</v>
      </c>
      <c r="BX9" s="4">
        <v>37.700000000000003</v>
      </c>
      <c r="BY9" s="4">
        <f>(BX9)*'a14'!$J$24/1000000</f>
        <v>12.015210768726639</v>
      </c>
      <c r="BZ9" s="4">
        <v>537.5</v>
      </c>
      <c r="CA9" s="4">
        <f t="shared" si="7"/>
        <v>75.798278116729833</v>
      </c>
      <c r="CB9" s="4">
        <f>'a1'!AD11/1000</f>
        <v>720.48800000000006</v>
      </c>
      <c r="CC9" s="4">
        <f t="shared" si="8"/>
        <v>105204.08128480949</v>
      </c>
      <c r="CD9" s="4">
        <v>1378.8</v>
      </c>
      <c r="CE9" s="4">
        <f>(CD9)*'a14'!$E$29/1000000</f>
        <v>125.49263267552391</v>
      </c>
      <c r="CF9" s="4">
        <v>2378.9</v>
      </c>
      <c r="CG9" s="4">
        <f>(CF9)*'a14'!$F$29/1000000</f>
        <v>270.64696100939574</v>
      </c>
      <c r="CH9" s="4"/>
      <c r="CI9" s="4"/>
      <c r="CJ9" s="4">
        <v>346.7</v>
      </c>
      <c r="CK9" s="4">
        <f>(CJ9)*'a14'!$H$29/1000000</f>
        <v>57.721221978963271</v>
      </c>
      <c r="CL9" s="4">
        <v>630.9</v>
      </c>
      <c r="CM9" s="4">
        <f>(CL9)*'a14'!$I$29/1000000</f>
        <v>103.8342007623222</v>
      </c>
      <c r="CN9" s="4">
        <v>441</v>
      </c>
      <c r="CO9" s="4">
        <f>(CN9)*'a14'!$J$29/1000000</f>
        <v>161.41397713236208</v>
      </c>
      <c r="CP9" s="4">
        <v>5155.2</v>
      </c>
      <c r="CQ9" s="4">
        <f t="shared" si="9"/>
        <v>719.10899355856725</v>
      </c>
      <c r="CR9" s="4">
        <f>'a1'!AJ11/1000</f>
        <v>6631.22</v>
      </c>
      <c r="CS9" s="4">
        <f t="shared" si="10"/>
        <v>108442.94014654426</v>
      </c>
      <c r="CT9" s="4">
        <v>1278.7</v>
      </c>
      <c r="CU9" s="4">
        <f>(CT9)*'a14'!$E$34/1000000</f>
        <v>129.01658939566133</v>
      </c>
      <c r="CV9" s="4">
        <v>3604.9</v>
      </c>
      <c r="CW9" s="4">
        <f>(CV9)*'a14'!$F$34/1000000</f>
        <v>454.65306865607602</v>
      </c>
      <c r="CX9" s="4"/>
      <c r="CY9" s="4"/>
      <c r="CZ9" s="4">
        <v>715.7</v>
      </c>
      <c r="DA9" s="4">
        <f>(CZ9)*'a14'!$H$34/1000000</f>
        <v>125.29320660387336</v>
      </c>
      <c r="DB9" s="4">
        <v>773.9</v>
      </c>
      <c r="DC9" s="4">
        <f>(DB9)*'a14'!$I$34/1000000</f>
        <v>135.59705280394689</v>
      </c>
      <c r="DD9" s="4">
        <v>798.7</v>
      </c>
      <c r="DE9" s="4">
        <f>(DD9)*'a14'!$J$34/1000000</f>
        <v>262.66399013457612</v>
      </c>
      <c r="DF9" s="4">
        <v>7142.2</v>
      </c>
      <c r="DG9" s="4">
        <f t="shared" si="11"/>
        <v>1107.2239075941338</v>
      </c>
      <c r="DH9" s="4">
        <f>'a1'!AP11/1000</f>
        <v>9167.4840000000004</v>
      </c>
      <c r="DI9" s="4">
        <f t="shared" si="12"/>
        <v>120777.29370393597</v>
      </c>
      <c r="DJ9" s="4">
        <v>153.19999999999999</v>
      </c>
      <c r="DK9" s="4">
        <f>(DJ9)*'a14'!$E$39/1000000</f>
        <v>18.183821569936455</v>
      </c>
      <c r="DL9" s="4">
        <v>414</v>
      </c>
      <c r="DM9" s="4">
        <f>(DL9)*'a14'!$F$39/1000000</f>
        <v>61.423809807063414</v>
      </c>
      <c r="DN9" s="4"/>
      <c r="DO9" s="4"/>
      <c r="DP9" s="4">
        <v>75.8</v>
      </c>
      <c r="DQ9" s="4">
        <f>(DP9)*'a14'!$H$39/1000000</f>
        <v>16.035440639972773</v>
      </c>
      <c r="DR9" s="4">
        <v>77.099999999999994</v>
      </c>
      <c r="DS9" s="4">
        <f>(DR9)*'a14'!$I$39/1000000</f>
        <v>18.752260632487868</v>
      </c>
      <c r="DT9" s="4">
        <v>77.599999999999994</v>
      </c>
      <c r="DU9" s="4">
        <f>(DT9)*'a14'!$J$39/1000000</f>
        <v>27.174227781089648</v>
      </c>
      <c r="DV9" s="4">
        <v>795.6</v>
      </c>
      <c r="DW9" s="4">
        <f t="shared" si="13"/>
        <v>141.56956043055018</v>
      </c>
      <c r="DX9" s="4">
        <f>'a1'!AV11/1000</f>
        <v>1071.81</v>
      </c>
      <c r="DY9" s="4">
        <f t="shared" si="14"/>
        <v>132084.56762910422</v>
      </c>
      <c r="DZ9" s="4">
        <v>167.3</v>
      </c>
      <c r="EA9" s="4">
        <f>(DZ9)*'a14'!$E$44/1000000</f>
        <v>17.699182408521068</v>
      </c>
      <c r="EB9" s="4">
        <v>377.1</v>
      </c>
      <c r="EC9" s="4">
        <f>(EB9)*'a14'!$F$44/1000000</f>
        <v>49.868213435843501</v>
      </c>
      <c r="ED9" s="4"/>
      <c r="EE9" s="4"/>
      <c r="EF9" s="4">
        <v>64.099999999999994</v>
      </c>
      <c r="EG9" s="4">
        <f>(EF9)*'a14'!$H$44/1000000</f>
        <v>12.973044214690679</v>
      </c>
      <c r="EH9" s="4">
        <v>78.900000000000006</v>
      </c>
      <c r="EI9" s="4">
        <f>(EH9)*'a14'!$I$44/1000000</f>
        <v>17.262928943425631</v>
      </c>
      <c r="EJ9" s="4">
        <v>55.1</v>
      </c>
      <c r="EK9" s="4">
        <f>(EJ9)*'a14'!$J$44/1000000</f>
        <v>24.541854409507756</v>
      </c>
      <c r="EL9" s="4">
        <v>739.8</v>
      </c>
      <c r="EM9" s="4">
        <f t="shared" si="15"/>
        <v>122.34522341198863</v>
      </c>
      <c r="EN9" s="4">
        <f>'a1'!BB11/1000</f>
        <v>1014.615</v>
      </c>
      <c r="EO9" s="4">
        <f t="shared" si="16"/>
        <v>120582.904266139</v>
      </c>
      <c r="EP9" s="4">
        <v>224.7</v>
      </c>
      <c r="EQ9" s="4">
        <f>(EP9)*'a14'!$E$49/1000000</f>
        <v>18.611844502311797</v>
      </c>
      <c r="ER9" s="4">
        <v>939.2</v>
      </c>
      <c r="ES9" s="4">
        <f>(ER9)*'a14'!$F$49/1000000</f>
        <v>97.242124814036728</v>
      </c>
      <c r="ET9" s="4"/>
      <c r="EU9" s="4"/>
      <c r="EV9" s="4">
        <v>181.9</v>
      </c>
      <c r="EW9" s="4">
        <f>(EV9)*'a14'!$H$49/1000000</f>
        <v>27.422228478310789</v>
      </c>
      <c r="EX9" s="4">
        <v>243.3</v>
      </c>
      <c r="EY9" s="4">
        <f>(EX9)*'a14'!$I$49/1000000</f>
        <v>37.247738534248001</v>
      </c>
      <c r="EZ9" s="4">
        <v>197.4</v>
      </c>
      <c r="FA9" s="4">
        <f>(EZ9)*'a14'!$J$49/1000000</f>
        <v>62.619119096278574</v>
      </c>
      <c r="FB9" s="4">
        <v>1778.8</v>
      </c>
      <c r="FC9" s="4">
        <f t="shared" si="21"/>
        <v>243.14305542518591</v>
      </c>
      <c r="FD9" s="4">
        <f>'a1'!BH11/1000</f>
        <v>2393.9070000000002</v>
      </c>
      <c r="FE9" s="4">
        <f t="shared" si="17"/>
        <v>101567.46081831328</v>
      </c>
      <c r="FF9" s="4">
        <v>277.89999999999998</v>
      </c>
      <c r="FG9" s="4">
        <f>(FF9)*'a14'!$E$54/1000000</f>
        <v>26.610600757718515</v>
      </c>
      <c r="FH9" s="4">
        <v>1277.5</v>
      </c>
      <c r="FI9" s="4">
        <f>(FH9)*'a14'!$F$54/1000000</f>
        <v>152.91041052530318</v>
      </c>
      <c r="FJ9" s="4"/>
      <c r="FK9" s="4"/>
      <c r="FL9" s="4">
        <v>269.7</v>
      </c>
      <c r="FM9" s="4">
        <f>(FL9)*'a14'!$H$54/1000000</f>
        <v>46.280628905028031</v>
      </c>
      <c r="FN9" s="4">
        <v>232.4</v>
      </c>
      <c r="FO9" s="4">
        <f>(FN9)*'a14'!$I$54/1000000</f>
        <v>40.119157059605477</v>
      </c>
      <c r="FP9" s="4">
        <v>232.3</v>
      </c>
      <c r="FQ9" s="4">
        <f>(FP9)*'a14'!$J$54/1000000</f>
        <v>81.492776404123617</v>
      </c>
      <c r="FR9" s="4">
        <v>2276.5</v>
      </c>
      <c r="FS9" s="4">
        <f t="shared" si="18"/>
        <v>347.41357365177885</v>
      </c>
      <c r="FT9" s="4">
        <f>'a1'!BN11/1000</f>
        <v>2947.181</v>
      </c>
      <c r="FU9" s="4">
        <f t="shared" si="19"/>
        <v>117879.95839135053</v>
      </c>
    </row>
    <row r="10" spans="1:177" ht="16.5" customHeight="1">
      <c r="A10" s="1">
        <v>1985</v>
      </c>
      <c r="B10" s="4">
        <v>3791.1</v>
      </c>
      <c r="C10" s="4">
        <f>B10*'a14'!$E$4/1000000</f>
        <v>360.64826741633777</v>
      </c>
      <c r="D10" s="4">
        <v>9938.2000000000007</v>
      </c>
      <c r="E10" s="4">
        <f>D10*'a14'!$F$4/1000000</f>
        <v>1181.779236645383</v>
      </c>
      <c r="F10" s="4"/>
      <c r="G10" s="4"/>
      <c r="H10" s="4">
        <v>1834.4</v>
      </c>
      <c r="I10" s="4">
        <f>H10*'a14'!$H$4/1000000</f>
        <v>308.05570443876843</v>
      </c>
      <c r="J10" s="4">
        <v>2277.1</v>
      </c>
      <c r="K10" s="4">
        <f>J10*'a14'!$I$4/1000000</f>
        <v>379.77970163257265</v>
      </c>
      <c r="L10" s="4">
        <v>2001.8</v>
      </c>
      <c r="M10" s="4">
        <f>L10*'a14'!$J$4/1000000</f>
        <v>670.30563782042623</v>
      </c>
      <c r="N10" s="4">
        <v>19842.7</v>
      </c>
      <c r="O10" s="4">
        <f>(C10)+(E10)+(G10)+(I10)+(K10)+(M10)</f>
        <v>2900.5685479534877</v>
      </c>
      <c r="P10" s="4">
        <f>'a1'!F12/1000</f>
        <v>25842.116000000002</v>
      </c>
      <c r="Q10" s="4">
        <f t="shared" si="20"/>
        <v>112241.91346999169</v>
      </c>
      <c r="R10" s="4">
        <v>126</v>
      </c>
      <c r="S10" s="4">
        <f>(R10)*'a14'!$E$9/1000000</f>
        <v>10.179305396056215</v>
      </c>
      <c r="T10" s="4">
        <v>188.7</v>
      </c>
      <c r="U10" s="4">
        <f>(T10)*'a14'!$F$9/1000000</f>
        <v>19.055902065831425</v>
      </c>
      <c r="V10" s="4"/>
      <c r="W10" s="4"/>
      <c r="X10" s="4">
        <v>27.9</v>
      </c>
      <c r="Y10" s="4">
        <f>(X10)*'a14'!$H$9/1000000</f>
        <v>4.0661168726163339</v>
      </c>
      <c r="Z10" s="4">
        <v>55.7</v>
      </c>
      <c r="AA10" s="4">
        <f>(Z10)*'a14'!$I$9/1000000</f>
        <v>8.6001362726652903</v>
      </c>
      <c r="AB10" s="4">
        <v>25</v>
      </c>
      <c r="AC10" s="4">
        <f>(AB10)*'a14'!$J$9/1000000</f>
        <v>7.0925672062757865</v>
      </c>
      <c r="AD10" s="4">
        <v>421.9</v>
      </c>
      <c r="AE10" s="4">
        <f t="shared" si="1"/>
        <v>48.994027813445051</v>
      </c>
      <c r="AF10" s="4">
        <f>'a1'!L12/1000</f>
        <v>579.27499999999998</v>
      </c>
      <c r="AG10" s="4">
        <f t="shared" si="2"/>
        <v>84578.184477916453</v>
      </c>
      <c r="AH10" s="4">
        <v>19.8</v>
      </c>
      <c r="AI10" s="4">
        <f>(AH10)*'a14'!$E$14/1000000</f>
        <v>1.5043516934625456</v>
      </c>
      <c r="AJ10" s="4">
        <v>50.3</v>
      </c>
      <c r="AK10" s="4">
        <f>(AJ10)*'a14'!$F$14/1000000</f>
        <v>4.7770764003261386</v>
      </c>
      <c r="AL10" s="4"/>
      <c r="AM10" s="4"/>
      <c r="AN10" s="4">
        <v>9.1999999999999993</v>
      </c>
      <c r="AO10" s="4">
        <f>(AN10)*'a14'!$H$14/1000000</f>
        <v>1.446038383278891</v>
      </c>
      <c r="AP10" s="4">
        <v>8.9</v>
      </c>
      <c r="AQ10" s="4">
        <f>(AP10)*'a14'!$I$14/1000000</f>
        <v>1.6951837146867272</v>
      </c>
      <c r="AR10" s="4">
        <v>7.4</v>
      </c>
      <c r="AS10" s="4">
        <f>(AR10)*'a14'!$J$14/1000000</f>
        <v>2.6257154165543533</v>
      </c>
      <c r="AT10" s="4">
        <v>95.3</v>
      </c>
      <c r="AU10" s="4">
        <f t="shared" si="3"/>
        <v>12.048365608308655</v>
      </c>
      <c r="AV10" s="4">
        <f>'a1'!R12/1000</f>
        <v>127.619</v>
      </c>
      <c r="AW10" s="4">
        <f t="shared" si="4"/>
        <v>94408.870217668649</v>
      </c>
      <c r="AX10" s="4">
        <v>133.19999999999999</v>
      </c>
      <c r="AY10" s="4">
        <f>(AX10)*'a14'!$E$19/1000000</f>
        <v>10.495981057351187</v>
      </c>
      <c r="AZ10" s="4">
        <v>354.3</v>
      </c>
      <c r="BA10" s="4">
        <f>(AZ10)*'a14'!$F$19/1000000</f>
        <v>34.897955035843893</v>
      </c>
      <c r="BB10" s="4"/>
      <c r="BC10" s="4"/>
      <c r="BD10" s="4">
        <v>49.2</v>
      </c>
      <c r="BE10" s="4">
        <f>(BD10)*'a14'!$H$19/1000000</f>
        <v>6.9456265444908452</v>
      </c>
      <c r="BF10" s="4">
        <v>72.400000000000006</v>
      </c>
      <c r="BG10" s="4">
        <f>(BF10)*'a14'!$I$19/1000000</f>
        <v>10.906496288001929</v>
      </c>
      <c r="BH10" s="4">
        <v>61.5</v>
      </c>
      <c r="BI10" s="4">
        <f>(BH10)*'a14'!$J$19/1000000</f>
        <v>16.409446959711385</v>
      </c>
      <c r="BJ10" s="4">
        <v>668.3</v>
      </c>
      <c r="BK10" s="4">
        <f t="shared" si="5"/>
        <v>79.655505885399236</v>
      </c>
      <c r="BL10" s="4">
        <f>'a1'!X12/1000</f>
        <v>885.84799999999996</v>
      </c>
      <c r="BM10" s="4">
        <f t="shared" si="6"/>
        <v>89920.060648552841</v>
      </c>
      <c r="BN10" s="4">
        <v>145.5</v>
      </c>
      <c r="BO10" s="4">
        <f>(BN10)*'a14'!$E$24/1000000</f>
        <v>14.466448937376997</v>
      </c>
      <c r="BP10" s="4">
        <v>262.10000000000002</v>
      </c>
      <c r="BQ10" s="4">
        <f>(BP10)*'a14'!$F$24/1000000</f>
        <v>32.574366550571405</v>
      </c>
      <c r="BR10" s="4"/>
      <c r="BS10" s="4"/>
      <c r="BT10" s="4">
        <v>44.7</v>
      </c>
      <c r="BU10" s="4">
        <f>(BT10)*'a14'!$H$24/1000000</f>
        <v>7.8493786922412747</v>
      </c>
      <c r="BV10" s="4">
        <v>51.6</v>
      </c>
      <c r="BW10" s="4">
        <f>(BV10)*'a14'!$I$24/1000000</f>
        <v>9.6575810137519547</v>
      </c>
      <c r="BX10" s="4">
        <v>41.3</v>
      </c>
      <c r="BY10" s="4">
        <f>(BX10)*'a14'!$J$24/1000000</f>
        <v>13.162551850090455</v>
      </c>
      <c r="BZ10" s="4">
        <v>543</v>
      </c>
      <c r="CA10" s="4">
        <f t="shared" si="7"/>
        <v>77.710327044032084</v>
      </c>
      <c r="CB10" s="4">
        <f>'a1'!AD12/1000</f>
        <v>723.28700000000003</v>
      </c>
      <c r="CC10" s="4">
        <f t="shared" si="8"/>
        <v>107440.51399241529</v>
      </c>
      <c r="CD10" s="4">
        <v>1347</v>
      </c>
      <c r="CE10" s="4">
        <f>(CD10)*'a14'!$E$29/1000000</f>
        <v>122.59832913688041</v>
      </c>
      <c r="CF10" s="4">
        <v>2410.1999999999998</v>
      </c>
      <c r="CG10" s="4">
        <f>(CF10)*'a14'!$F$29/1000000</f>
        <v>274.20795553610725</v>
      </c>
      <c r="CH10" s="4"/>
      <c r="CI10" s="4"/>
      <c r="CJ10" s="4">
        <v>371.1</v>
      </c>
      <c r="CK10" s="4">
        <f>(CJ10)*'a14'!$H$29/1000000</f>
        <v>61.783517382155381</v>
      </c>
      <c r="CL10" s="4">
        <v>640.6</v>
      </c>
      <c r="CM10" s="4">
        <f>(CL10)*'a14'!$I$29/1000000</f>
        <v>105.43063719819877</v>
      </c>
      <c r="CN10" s="4">
        <v>449.3</v>
      </c>
      <c r="CO10" s="4">
        <f>(CN10)*'a14'!$J$29/1000000</f>
        <v>164.45192726886683</v>
      </c>
      <c r="CP10" s="4">
        <v>5196</v>
      </c>
      <c r="CQ10" s="4">
        <f t="shared" si="9"/>
        <v>728.47236652220863</v>
      </c>
      <c r="CR10" s="4">
        <f>'a1'!AJ12/1000</f>
        <v>6665.8019999999997</v>
      </c>
      <c r="CS10" s="4">
        <f t="shared" si="10"/>
        <v>109285.02924662459</v>
      </c>
      <c r="CT10" s="4">
        <v>1211.4000000000001</v>
      </c>
      <c r="CU10" s="4">
        <f>(CT10)*'a14'!$E$34/1000000</f>
        <v>122.22624258536338</v>
      </c>
      <c r="CV10" s="4">
        <v>3678.3</v>
      </c>
      <c r="CW10" s="4">
        <f>(CV10)*'a14'!$F$34/1000000</f>
        <v>463.9103393818537</v>
      </c>
      <c r="CX10" s="4"/>
      <c r="CY10" s="4"/>
      <c r="CZ10" s="4">
        <v>749</v>
      </c>
      <c r="DA10" s="4">
        <f>(CZ10)*'a14'!$H$34/1000000</f>
        <v>131.12283323501626</v>
      </c>
      <c r="DB10" s="4">
        <v>815.1</v>
      </c>
      <c r="DC10" s="4">
        <f>(DB10)*'a14'!$I$34/1000000</f>
        <v>142.81581307726722</v>
      </c>
      <c r="DD10" s="4">
        <v>846.3</v>
      </c>
      <c r="DE10" s="4">
        <f>(DD10)*'a14'!$J$34/1000000</f>
        <v>278.31793520832827</v>
      </c>
      <c r="DF10" s="4">
        <v>7268.4</v>
      </c>
      <c r="DG10" s="4">
        <f t="shared" si="11"/>
        <v>1138.3931634878288</v>
      </c>
      <c r="DH10" s="4">
        <f>'a1'!AP12/1000</f>
        <v>9294.6569999999992</v>
      </c>
      <c r="DI10" s="4">
        <f t="shared" si="12"/>
        <v>122478.23276187909</v>
      </c>
      <c r="DJ10" s="4">
        <v>158</v>
      </c>
      <c r="DK10" s="4">
        <f>(DJ10)*'a14'!$E$39/1000000</f>
        <v>18.753549660900521</v>
      </c>
      <c r="DL10" s="4">
        <v>419</v>
      </c>
      <c r="DM10" s="4">
        <f>(DL10)*'a14'!$F$39/1000000</f>
        <v>62.165643258839538</v>
      </c>
      <c r="DN10" s="4"/>
      <c r="DO10" s="4"/>
      <c r="DP10" s="4">
        <v>76.900000000000006</v>
      </c>
      <c r="DQ10" s="4">
        <f>(DP10)*'a14'!$H$39/1000000</f>
        <v>16.268144923666313</v>
      </c>
      <c r="DR10" s="4">
        <v>78.2</v>
      </c>
      <c r="DS10" s="4">
        <f>(DR10)*'a14'!$I$39/1000000</f>
        <v>19.019802612977319</v>
      </c>
      <c r="DT10" s="4">
        <v>75.3</v>
      </c>
      <c r="DU10" s="4">
        <f>(DT10)*'a14'!$J$39/1000000</f>
        <v>26.368806081392403</v>
      </c>
      <c r="DV10" s="4">
        <v>805.1</v>
      </c>
      <c r="DW10" s="4">
        <f t="shared" si="13"/>
        <v>142.57594653777608</v>
      </c>
      <c r="DX10" s="4">
        <f>'a1'!AV12/1000</f>
        <v>1082.4949999999999</v>
      </c>
      <c r="DY10" s="4">
        <f t="shared" si="14"/>
        <v>131710.48969073861</v>
      </c>
      <c r="DZ10" s="4">
        <v>154.1</v>
      </c>
      <c r="EA10" s="4">
        <f>(DZ10)*'a14'!$E$44/1000000</f>
        <v>16.30271374269633</v>
      </c>
      <c r="EB10" s="4">
        <v>385.3</v>
      </c>
      <c r="EC10" s="4">
        <f>(EB10)*'a14'!$F$44/1000000</f>
        <v>50.95259251347256</v>
      </c>
      <c r="ED10" s="4"/>
      <c r="EE10" s="4"/>
      <c r="EF10" s="4">
        <v>61.7</v>
      </c>
      <c r="EG10" s="4">
        <f>(EF10)*'a14'!$H$44/1000000</f>
        <v>12.487314010084479</v>
      </c>
      <c r="EH10" s="4">
        <v>87.9</v>
      </c>
      <c r="EI10" s="4">
        <f>(EH10)*'a14'!$I$44/1000000</f>
        <v>19.232084336211827</v>
      </c>
      <c r="EJ10" s="4">
        <v>61.2</v>
      </c>
      <c r="EK10" s="4">
        <f>(EJ10)*'a14'!$J$44/1000000</f>
        <v>27.258829217093911</v>
      </c>
      <c r="EL10" s="4">
        <v>747.2</v>
      </c>
      <c r="EM10" s="4">
        <f t="shared" si="15"/>
        <v>126.23353381955911</v>
      </c>
      <c r="EN10" s="4">
        <f>'a1'!BB12/1000</f>
        <v>1024.9280000000001</v>
      </c>
      <c r="EO10" s="4">
        <f t="shared" si="16"/>
        <v>123163.31861316999</v>
      </c>
      <c r="EP10" s="4">
        <v>210.8</v>
      </c>
      <c r="EQ10" s="4">
        <f>(EP10)*'a14'!$E$49/1000000</f>
        <v>17.460510997273374</v>
      </c>
      <c r="ER10" s="4">
        <v>937</v>
      </c>
      <c r="ES10" s="4">
        <f>(ER10)*'a14'!$F$49/1000000</f>
        <v>97.014343005485955</v>
      </c>
      <c r="ET10" s="4"/>
      <c r="EU10" s="4"/>
      <c r="EV10" s="4">
        <v>182</v>
      </c>
      <c r="EW10" s="4">
        <f>(EV10)*'a14'!$H$49/1000000</f>
        <v>27.437303920025087</v>
      </c>
      <c r="EX10" s="4">
        <v>260.39999999999998</v>
      </c>
      <c r="EY10" s="4">
        <f>(EX10)*'a14'!$I$49/1000000</f>
        <v>39.865643708664933</v>
      </c>
      <c r="EZ10" s="4">
        <v>208.3</v>
      </c>
      <c r="FA10" s="4">
        <f>(EZ10)*'a14'!$J$49/1000000</f>
        <v>66.076811082851208</v>
      </c>
      <c r="FB10" s="4">
        <v>1791.1</v>
      </c>
      <c r="FC10" s="4">
        <f t="shared" si="21"/>
        <v>247.85461271430054</v>
      </c>
      <c r="FD10" s="4">
        <f>'a1'!BH12/1000</f>
        <v>2404.4899999999998</v>
      </c>
      <c r="FE10" s="4">
        <f t="shared" si="17"/>
        <v>103079.90996606373</v>
      </c>
      <c r="FF10" s="4">
        <v>268.2</v>
      </c>
      <c r="FG10" s="4">
        <f>(FF10)*'a14'!$E$54/1000000</f>
        <v>25.681767265995344</v>
      </c>
      <c r="FH10" s="4">
        <v>1290.2</v>
      </c>
      <c r="FI10" s="4">
        <f>(FH10)*'a14'!$F$54/1000000</f>
        <v>154.43053750273674</v>
      </c>
      <c r="FJ10" s="4"/>
      <c r="FK10" s="4"/>
      <c r="FL10" s="4">
        <v>275.7</v>
      </c>
      <c r="FM10" s="4">
        <f>(FL10)*'a14'!$H$54/1000000</f>
        <v>47.310231327831765</v>
      </c>
      <c r="FN10" s="4">
        <v>229.4</v>
      </c>
      <c r="FO10" s="4">
        <f>(FN10)*'a14'!$I$54/1000000</f>
        <v>39.601267768818836</v>
      </c>
      <c r="FP10" s="4">
        <v>257.10000000000002</v>
      </c>
      <c r="FQ10" s="4">
        <f>(FP10)*'a14'!$J$54/1000000</f>
        <v>90.19282313172701</v>
      </c>
      <c r="FR10" s="4">
        <v>2306.6</v>
      </c>
      <c r="FS10" s="4">
        <f t="shared" si="18"/>
        <v>357.21662699710964</v>
      </c>
      <c r="FT10" s="4">
        <f>'a1'!BN12/1000</f>
        <v>2975.1309999999999</v>
      </c>
      <c r="FU10" s="4">
        <f t="shared" si="19"/>
        <v>120067.5287901977</v>
      </c>
    </row>
    <row r="11" spans="1:177" ht="16.5" customHeight="1">
      <c r="A11" s="1">
        <v>1986</v>
      </c>
      <c r="B11" s="4">
        <v>3715.3</v>
      </c>
      <c r="C11" s="4">
        <f>B11*'a14'!$E$4/1000000</f>
        <v>353.43739493337551</v>
      </c>
      <c r="D11" s="4">
        <v>9969.7999999999993</v>
      </c>
      <c r="E11" s="4">
        <f>D11*'a14'!$F$4/1000000</f>
        <v>1185.5368812770055</v>
      </c>
      <c r="F11" s="4"/>
      <c r="G11" s="4"/>
      <c r="H11" s="4">
        <v>1892.4</v>
      </c>
      <c r="I11" s="4">
        <f>H11*'a14'!$H$4/1000000</f>
        <v>317.79579976009893</v>
      </c>
      <c r="J11" s="4">
        <v>2424.3000000000002</v>
      </c>
      <c r="K11" s="4">
        <f>J11*'a14'!$I$4/1000000</f>
        <v>404.33003849977865</v>
      </c>
      <c r="L11" s="4">
        <v>2091.1</v>
      </c>
      <c r="M11" s="4">
        <f>L11*'a14'!$J$4/1000000</f>
        <v>700.2078725378625</v>
      </c>
      <c r="N11" s="4">
        <v>20093.2</v>
      </c>
      <c r="O11" s="4">
        <f t="shared" si="0"/>
        <v>2961.307987008121</v>
      </c>
      <c r="P11" s="4">
        <f>'a1'!F13/1000</f>
        <v>26100.277999999998</v>
      </c>
      <c r="Q11" s="4">
        <f t="shared" si="20"/>
        <v>113458.86764149107</v>
      </c>
      <c r="R11" s="4">
        <v>123.5</v>
      </c>
      <c r="S11" s="4">
        <f>(R11)*'a14'!$E$9/1000000</f>
        <v>9.9773350508963681</v>
      </c>
      <c r="T11" s="4">
        <v>187.4</v>
      </c>
      <c r="U11" s="4">
        <f>(T11)*'a14'!$F$9/1000000</f>
        <v>18.924621341477529</v>
      </c>
      <c r="V11" s="4"/>
      <c r="W11" s="4"/>
      <c r="X11" s="4">
        <v>32.5</v>
      </c>
      <c r="Y11" s="4">
        <f>(X11)*'a14'!$H$9/1000000</f>
        <v>4.7365160702520024</v>
      </c>
      <c r="Z11" s="4">
        <v>56.8</v>
      </c>
      <c r="AA11" s="4">
        <f>(Z11)*'a14'!$I$9/1000000</f>
        <v>8.7699773839746573</v>
      </c>
      <c r="AB11" s="4">
        <v>25.4</v>
      </c>
      <c r="AC11" s="4">
        <f>(AB11)*'a14'!$J$9/1000000</f>
        <v>7.2060482815761988</v>
      </c>
      <c r="AD11" s="4">
        <v>424.2</v>
      </c>
      <c r="AE11" s="4">
        <f t="shared" si="1"/>
        <v>49.614498128176756</v>
      </c>
      <c r="AF11" s="4">
        <f>'a1'!L13/1000</f>
        <v>576.30600000000004</v>
      </c>
      <c r="AG11" s="4">
        <f t="shared" si="2"/>
        <v>86090.545870035625</v>
      </c>
      <c r="AH11" s="4">
        <v>19.899999999999999</v>
      </c>
      <c r="AI11" s="4">
        <f>(AH11)*'a14'!$E$14/1000000</f>
        <v>1.5119494292881137</v>
      </c>
      <c r="AJ11" s="4">
        <v>51.1</v>
      </c>
      <c r="AK11" s="4">
        <f>(AJ11)*'a14'!$F$14/1000000</f>
        <v>4.8530537585818241</v>
      </c>
      <c r="AL11" s="4"/>
      <c r="AM11" s="4"/>
      <c r="AN11" s="4">
        <v>9.1</v>
      </c>
      <c r="AO11" s="4">
        <f>(AN11)*'a14'!$H$14/1000000</f>
        <v>1.4303205747649901</v>
      </c>
      <c r="AP11" s="4">
        <v>8.3000000000000007</v>
      </c>
      <c r="AQ11" s="4">
        <f>(AP11)*'a14'!$I$14/1000000</f>
        <v>1.5809016665055995</v>
      </c>
      <c r="AR11" s="4">
        <v>8.1</v>
      </c>
      <c r="AS11" s="4">
        <f>(AR11)*'a14'!$J$14/1000000</f>
        <v>2.8740939019040894</v>
      </c>
      <c r="AT11" s="4">
        <v>96</v>
      </c>
      <c r="AU11" s="4">
        <f t="shared" si="3"/>
        <v>12.250319331044617</v>
      </c>
      <c r="AV11" s="4">
        <f>'a1'!R13/1000</f>
        <v>128.43600000000001</v>
      </c>
      <c r="AW11" s="4">
        <f t="shared" si="4"/>
        <v>95380.729165067547</v>
      </c>
      <c r="AX11" s="4">
        <v>125.6</v>
      </c>
      <c r="AY11" s="4">
        <f>(AX11)*'a14'!$E$19/1000000</f>
        <v>9.8971112672921109</v>
      </c>
      <c r="AZ11" s="4">
        <v>354.4</v>
      </c>
      <c r="BA11" s="4">
        <f>(AZ11)*'a14'!$F$19/1000000</f>
        <v>34.907804867917235</v>
      </c>
      <c r="BB11" s="4"/>
      <c r="BC11" s="4"/>
      <c r="BD11" s="4">
        <v>52.1</v>
      </c>
      <c r="BE11" s="4">
        <f>(BD11)*'a14'!$H$19/1000000</f>
        <v>7.3550232310563626</v>
      </c>
      <c r="BF11" s="4">
        <v>81.400000000000006</v>
      </c>
      <c r="BG11" s="4">
        <f>(BF11)*'a14'!$I$19/1000000</f>
        <v>12.262276213306036</v>
      </c>
      <c r="BH11" s="4">
        <v>64</v>
      </c>
      <c r="BI11" s="4">
        <f>(BH11)*'a14'!$J$19/1000000</f>
        <v>17.076497649130545</v>
      </c>
      <c r="BJ11" s="4">
        <v>675</v>
      </c>
      <c r="BK11" s="4">
        <f t="shared" si="5"/>
        <v>81.498713228702286</v>
      </c>
      <c r="BL11" s="4">
        <f>'a1'!X13/1000</f>
        <v>889.08699999999999</v>
      </c>
      <c r="BM11" s="4">
        <f t="shared" si="6"/>
        <v>91665.622406696173</v>
      </c>
      <c r="BN11" s="4">
        <v>142.19999999999999</v>
      </c>
      <c r="BO11" s="4">
        <f>(BN11)*'a14'!$E$24/1000000</f>
        <v>14.138343909931331</v>
      </c>
      <c r="BP11" s="4">
        <v>263.10000000000002</v>
      </c>
      <c r="BQ11" s="4">
        <f>(BP11)*'a14'!$F$24/1000000</f>
        <v>32.698648757937185</v>
      </c>
      <c r="BR11" s="4"/>
      <c r="BS11" s="4"/>
      <c r="BT11" s="4">
        <v>43</v>
      </c>
      <c r="BU11" s="4">
        <f>(BT11)*'a14'!$H$24/1000000</f>
        <v>7.5508564600978696</v>
      </c>
      <c r="BV11" s="4">
        <v>57.4</v>
      </c>
      <c r="BW11" s="4">
        <f>(BV11)*'a14'!$I$24/1000000</f>
        <v>10.743123065685314</v>
      </c>
      <c r="BX11" s="4">
        <v>43.9</v>
      </c>
      <c r="BY11" s="4">
        <f>(BX11)*'a14'!$J$24/1000000</f>
        <v>13.991187075519878</v>
      </c>
      <c r="BZ11" s="4">
        <v>547.20000000000005</v>
      </c>
      <c r="CA11" s="4">
        <f t="shared" si="7"/>
        <v>79.122159269171576</v>
      </c>
      <c r="CB11" s="4">
        <f>'a1'!AD13/1000</f>
        <v>725.01900000000001</v>
      </c>
      <c r="CC11" s="4">
        <f t="shared" si="8"/>
        <v>109131.15279623235</v>
      </c>
      <c r="CD11" s="4">
        <v>1330.5</v>
      </c>
      <c r="CE11" s="4">
        <f>(CD11)*'a14'!$E$29/1000000</f>
        <v>121.09656786682953</v>
      </c>
      <c r="CF11" s="4">
        <v>2375.6999999999998</v>
      </c>
      <c r="CG11" s="4">
        <f>(CF11)*'a14'!$F$29/1000000</f>
        <v>270.28289767120151</v>
      </c>
      <c r="CH11" s="4"/>
      <c r="CI11" s="4"/>
      <c r="CJ11" s="4">
        <v>390.7</v>
      </c>
      <c r="CK11" s="4">
        <f>(CJ11)*'a14'!$H$29/1000000</f>
        <v>65.046672706031003</v>
      </c>
      <c r="CL11" s="4">
        <v>676.7</v>
      </c>
      <c r="CM11" s="4">
        <f>(CL11)*'a14'!$I$29/1000000</f>
        <v>111.37201403687341</v>
      </c>
      <c r="CN11" s="4">
        <v>489.4</v>
      </c>
      <c r="CO11" s="4">
        <f>(CN11)*'a14'!$J$29/1000000</f>
        <v>179.12925262716101</v>
      </c>
      <c r="CP11" s="4">
        <v>5240.5</v>
      </c>
      <c r="CQ11" s="4">
        <f t="shared" si="9"/>
        <v>746.92740490809649</v>
      </c>
      <c r="CR11" s="4">
        <f>'a1'!AJ13/1000</f>
        <v>6708.17</v>
      </c>
      <c r="CS11" s="4">
        <f t="shared" si="10"/>
        <v>111345.92666973206</v>
      </c>
      <c r="CT11" s="4">
        <v>1191.5</v>
      </c>
      <c r="CU11" s="4">
        <f>(CT11)*'a14'!$E$34/1000000</f>
        <v>120.21839858053528</v>
      </c>
      <c r="CV11" s="4">
        <v>3755.4</v>
      </c>
      <c r="CW11" s="4">
        <f>(CV11)*'a14'!$F$34/1000000</f>
        <v>473.63425726955751</v>
      </c>
      <c r="CX11" s="4"/>
      <c r="CY11" s="4"/>
      <c r="CZ11" s="4">
        <v>757.1</v>
      </c>
      <c r="DA11" s="4">
        <f>(CZ11)*'a14'!$H$34/1000000</f>
        <v>132.54085052367265</v>
      </c>
      <c r="DB11" s="4">
        <v>868.8</v>
      </c>
      <c r="DC11" s="4">
        <f>(DB11)*'a14'!$I$34/1000000</f>
        <v>152.22473120050273</v>
      </c>
      <c r="DD11" s="4">
        <v>860</v>
      </c>
      <c r="DE11" s="4">
        <f>(DD11)*'a14'!$J$34/1000000</f>
        <v>282.82337738291659</v>
      </c>
      <c r="DF11" s="4">
        <v>7399.6</v>
      </c>
      <c r="DG11" s="4">
        <f t="shared" si="11"/>
        <v>1161.4416149571846</v>
      </c>
      <c r="DH11" s="4">
        <f>'a1'!AP13/1000</f>
        <v>9437.3590000000004</v>
      </c>
      <c r="DI11" s="4">
        <f t="shared" si="12"/>
        <v>123068.49987980584</v>
      </c>
      <c r="DJ11" s="4">
        <v>148.30000000000001</v>
      </c>
      <c r="DK11" s="4">
        <f>(DJ11)*'a14'!$E$39/1000000</f>
        <v>17.602224143743975</v>
      </c>
      <c r="DL11" s="4">
        <v>425.6</v>
      </c>
      <c r="DM11" s="4">
        <f>(DL11)*'a14'!$F$39/1000000</f>
        <v>63.144863415184034</v>
      </c>
      <c r="DN11" s="4"/>
      <c r="DO11" s="4"/>
      <c r="DP11" s="4">
        <v>77</v>
      </c>
      <c r="DQ11" s="4">
        <f>(DP11)*'a14'!$H$39/1000000</f>
        <v>16.28929985854754</v>
      </c>
      <c r="DR11" s="4">
        <v>81.599999999999994</v>
      </c>
      <c r="DS11" s="4">
        <f>(DR11)*'a14'!$I$39/1000000</f>
        <v>19.846750552671985</v>
      </c>
      <c r="DT11" s="4">
        <v>82.9</v>
      </c>
      <c r="DU11" s="4">
        <f>(DT11)*'a14'!$J$39/1000000</f>
        <v>29.030199523870259</v>
      </c>
      <c r="DV11" s="4">
        <v>813.2</v>
      </c>
      <c r="DW11" s="4">
        <f t="shared" si="13"/>
        <v>145.91333749401778</v>
      </c>
      <c r="DX11" s="4">
        <f>'a1'!AV13/1000</f>
        <v>1091.5519999999999</v>
      </c>
      <c r="DY11" s="4">
        <f t="shared" si="14"/>
        <v>133675.11350262543</v>
      </c>
      <c r="DZ11" s="4">
        <v>152.80000000000001</v>
      </c>
      <c r="EA11" s="4">
        <f>(DZ11)*'a14'!$E$44/1000000</f>
        <v>16.165182737728745</v>
      </c>
      <c r="EB11" s="4">
        <v>381.6</v>
      </c>
      <c r="EC11" s="4">
        <f>(EB11)*'a14'!$F$44/1000000</f>
        <v>50.463299515030172</v>
      </c>
      <c r="ED11" s="4"/>
      <c r="EE11" s="4"/>
      <c r="EF11" s="4">
        <v>66.3</v>
      </c>
      <c r="EG11" s="4">
        <f>(EF11)*'a14'!$H$44/1000000</f>
        <v>13.418296902246365</v>
      </c>
      <c r="EH11" s="4">
        <v>91.5</v>
      </c>
      <c r="EI11" s="4">
        <f>(EH11)*'a14'!$I$44/1000000</f>
        <v>20.019746493326302</v>
      </c>
      <c r="EJ11" s="4">
        <v>61.4</v>
      </c>
      <c r="EK11" s="4">
        <f>(EJ11)*'a14'!$J$44/1000000</f>
        <v>27.347910358326242</v>
      </c>
      <c r="EL11" s="4">
        <v>750.5</v>
      </c>
      <c r="EM11" s="4">
        <f t="shared" si="15"/>
        <v>127.41443600665782</v>
      </c>
      <c r="EN11" s="4">
        <f>'a1'!BB13/1000</f>
        <v>1028.7170000000001</v>
      </c>
      <c r="EO11" s="4">
        <f t="shared" si="16"/>
        <v>123857.61682431398</v>
      </c>
      <c r="EP11" s="4">
        <v>201.7</v>
      </c>
      <c r="EQ11" s="4">
        <f>(EP11)*'a14'!$E$49/1000000</f>
        <v>16.706760285341741</v>
      </c>
      <c r="ER11" s="4">
        <v>936</v>
      </c>
      <c r="ES11" s="4">
        <f>(ER11)*'a14'!$F$49/1000000</f>
        <v>96.910805819781046</v>
      </c>
      <c r="ET11" s="4"/>
      <c r="EU11" s="4"/>
      <c r="EV11" s="4">
        <v>185.8</v>
      </c>
      <c r="EW11" s="4">
        <f>(EV11)*'a14'!$H$49/1000000</f>
        <v>28.01017070516847</v>
      </c>
      <c r="EX11" s="4">
        <v>273.5</v>
      </c>
      <c r="EY11" s="4">
        <f>(EX11)*'a14'!$I$49/1000000</f>
        <v>41.8711734036861</v>
      </c>
      <c r="EZ11" s="4">
        <v>222.1</v>
      </c>
      <c r="FA11" s="4">
        <f>(EZ11)*'a14'!$J$49/1000000</f>
        <v>70.45443946952112</v>
      </c>
      <c r="FB11" s="4">
        <v>1811.9</v>
      </c>
      <c r="FC11" s="4">
        <f t="shared" si="21"/>
        <v>253.95334968349846</v>
      </c>
      <c r="FD11" s="4">
        <f>'a1'!BH13/1000</f>
        <v>2432.9299999999998</v>
      </c>
      <c r="FE11" s="4">
        <f t="shared" si="17"/>
        <v>104381.69190379439</v>
      </c>
      <c r="FF11" s="4">
        <v>258.7</v>
      </c>
      <c r="FG11" s="4">
        <f>(FF11)*'a14'!$E$54/1000000</f>
        <v>24.772084980287083</v>
      </c>
      <c r="FH11" s="4">
        <v>1277.5</v>
      </c>
      <c r="FI11" s="4">
        <f>(FH11)*'a14'!$F$54/1000000</f>
        <v>152.91041052530318</v>
      </c>
      <c r="FJ11" s="4"/>
      <c r="FK11" s="4"/>
      <c r="FL11" s="4">
        <v>291.3</v>
      </c>
      <c r="FM11" s="4">
        <f>(FL11)*'a14'!$H$54/1000000</f>
        <v>49.987197627121489</v>
      </c>
      <c r="FN11" s="4">
        <v>249.4</v>
      </c>
      <c r="FO11" s="4">
        <f>(FN11)*'a14'!$I$54/1000000</f>
        <v>43.053863040729802</v>
      </c>
      <c r="FP11" s="4">
        <v>272.2</v>
      </c>
      <c r="FQ11" s="4">
        <f>(FP11)*'a14'!$J$54/1000000</f>
        <v>95.490029002162913</v>
      </c>
      <c r="FR11" s="4">
        <v>2335.1</v>
      </c>
      <c r="FS11" s="4">
        <f t="shared" si="18"/>
        <v>366.21358517560452</v>
      </c>
      <c r="FT11" s="4">
        <f>'a1'!BN13/1000</f>
        <v>3003.6210000000001</v>
      </c>
      <c r="FU11" s="4">
        <f t="shared" si="19"/>
        <v>121924.03275100437</v>
      </c>
    </row>
    <row r="12" spans="1:177" ht="16.5" customHeight="1">
      <c r="A12" s="1">
        <v>1987</v>
      </c>
      <c r="B12" s="4">
        <v>3599.6</v>
      </c>
      <c r="C12" s="4">
        <f>B12*'a14'!$E$4/1000000</f>
        <v>342.43082572125496</v>
      </c>
      <c r="D12" s="4">
        <v>10078.5</v>
      </c>
      <c r="E12" s="4">
        <f>D12*'a14'!$F$4/1000000</f>
        <v>1198.462703158569</v>
      </c>
      <c r="F12" s="4"/>
      <c r="G12" s="4"/>
      <c r="H12" s="4">
        <v>1882.8</v>
      </c>
      <c r="I12" s="4">
        <f>H12*'a14'!$H$4/1000000</f>
        <v>316.18364605174077</v>
      </c>
      <c r="J12" s="4">
        <v>2534.1</v>
      </c>
      <c r="K12" s="4">
        <f>J12*'a14'!$I$4/1000000</f>
        <v>422.64272184230043</v>
      </c>
      <c r="L12" s="4">
        <v>2254</v>
      </c>
      <c r="M12" s="4">
        <f>L12*'a14'!$J$4/1000000</f>
        <v>754.75517416687012</v>
      </c>
      <c r="N12" s="4">
        <v>20348.099999999999</v>
      </c>
      <c r="O12" s="4">
        <f t="shared" si="0"/>
        <v>3034.4750709407353</v>
      </c>
      <c r="P12" s="4">
        <f>'a1'!F14/1000</f>
        <v>26446.600999999999</v>
      </c>
      <c r="Q12" s="4">
        <f t="shared" si="20"/>
        <v>114739.70023371758</v>
      </c>
      <c r="R12" s="4">
        <v>119</v>
      </c>
      <c r="S12" s="4">
        <f>(R12)*'a14'!$E$9/1000000</f>
        <v>9.6137884296086469</v>
      </c>
      <c r="T12" s="4">
        <v>187.4</v>
      </c>
      <c r="U12" s="4">
        <f>(T12)*'a14'!$F$9/1000000</f>
        <v>18.924621341477529</v>
      </c>
      <c r="V12" s="4"/>
      <c r="W12" s="4"/>
      <c r="X12" s="4">
        <v>36.5</v>
      </c>
      <c r="Y12" s="4">
        <f>(X12)*'a14'!$H$9/1000000</f>
        <v>5.3194718942830175</v>
      </c>
      <c r="Z12" s="4">
        <v>57.5</v>
      </c>
      <c r="AA12" s="4">
        <f>(Z12)*'a14'!$I$9/1000000</f>
        <v>8.8780580911715283</v>
      </c>
      <c r="AB12" s="4">
        <v>27.9</v>
      </c>
      <c r="AC12" s="4">
        <f>(AB12)*'a14'!$J$9/1000000</f>
        <v>7.9153050022037768</v>
      </c>
      <c r="AD12" s="4">
        <v>427.1</v>
      </c>
      <c r="AE12" s="4">
        <f t="shared" si="1"/>
        <v>50.651244758744497</v>
      </c>
      <c r="AF12" s="4">
        <f>'a1'!L14/1000</f>
        <v>575.24199999999996</v>
      </c>
      <c r="AG12" s="4">
        <f t="shared" si="2"/>
        <v>88052.062886132262</v>
      </c>
      <c r="AH12" s="4">
        <v>20</v>
      </c>
      <c r="AI12" s="4">
        <f>(AH12)*'a14'!$E$14/1000000</f>
        <v>1.5195471651136825</v>
      </c>
      <c r="AJ12" s="4">
        <v>52.6</v>
      </c>
      <c r="AK12" s="4">
        <f>(AJ12)*'a14'!$F$14/1000000</f>
        <v>4.995511305311231</v>
      </c>
      <c r="AL12" s="4"/>
      <c r="AM12" s="4"/>
      <c r="AN12" s="4">
        <v>9.1999999999999993</v>
      </c>
      <c r="AO12" s="4">
        <f>(AN12)*'a14'!$H$14/1000000</f>
        <v>1.446038383278891</v>
      </c>
      <c r="AP12" s="4">
        <v>7.8</v>
      </c>
      <c r="AQ12" s="4">
        <f>(AP12)*'a14'!$I$14/1000000</f>
        <v>1.4856666263546596</v>
      </c>
      <c r="AR12" s="4">
        <v>7.2</v>
      </c>
      <c r="AS12" s="4">
        <f>(AR12)*'a14'!$J$14/1000000</f>
        <v>2.554750135025857</v>
      </c>
      <c r="AT12" s="4">
        <v>96.3</v>
      </c>
      <c r="AU12" s="4">
        <f t="shared" si="3"/>
        <v>12.00151361508432</v>
      </c>
      <c r="AV12" s="4">
        <f>'a1'!R14/1000</f>
        <v>128.64099999999999</v>
      </c>
      <c r="AW12" s="4">
        <f t="shared" si="4"/>
        <v>93294.623137913426</v>
      </c>
      <c r="AX12" s="4">
        <v>128.80000000000001</v>
      </c>
      <c r="AY12" s="4">
        <f>(AX12)*'a14'!$E$19/1000000</f>
        <v>10.149266968369616</v>
      </c>
      <c r="AZ12" s="4">
        <v>355.6</v>
      </c>
      <c r="BA12" s="4">
        <f>(AZ12)*'a14'!$F$19/1000000</f>
        <v>35.026002852797312</v>
      </c>
      <c r="BB12" s="4"/>
      <c r="BC12" s="4"/>
      <c r="BD12" s="4">
        <v>52.7</v>
      </c>
      <c r="BE12" s="4">
        <f>(BD12)*'a14'!$H$19/1000000</f>
        <v>7.4397259937940561</v>
      </c>
      <c r="BF12" s="4">
        <v>75</v>
      </c>
      <c r="BG12" s="4">
        <f>(BF12)*'a14'!$I$19/1000000</f>
        <v>11.298166044200892</v>
      </c>
      <c r="BH12" s="4">
        <v>70.5</v>
      </c>
      <c r="BI12" s="4">
        <f>(BH12)*'a14'!$J$19/1000000</f>
        <v>18.810829441620363</v>
      </c>
      <c r="BJ12" s="4">
        <v>680.2</v>
      </c>
      <c r="BK12" s="4">
        <f t="shared" si="5"/>
        <v>82.723991300782245</v>
      </c>
      <c r="BL12" s="4">
        <f>'a1'!X14/1000</f>
        <v>893.60599999999999</v>
      </c>
      <c r="BM12" s="4">
        <f t="shared" si="6"/>
        <v>92573.227239725602</v>
      </c>
      <c r="BN12" s="4">
        <v>139.9</v>
      </c>
      <c r="BO12" s="4">
        <f>(BN12)*'a14'!$E$24/1000000</f>
        <v>13.909664648378296</v>
      </c>
      <c r="BP12" s="4">
        <v>265.10000000000002</v>
      </c>
      <c r="BQ12" s="4">
        <f>(BP12)*'a14'!$F$24/1000000</f>
        <v>32.947213172668746</v>
      </c>
      <c r="BR12" s="4"/>
      <c r="BS12" s="4"/>
      <c r="BT12" s="4">
        <v>42.5</v>
      </c>
      <c r="BU12" s="4">
        <f>(BT12)*'a14'!$H$24/1000000</f>
        <v>7.463055803585104</v>
      </c>
      <c r="BV12" s="4">
        <v>62.8</v>
      </c>
      <c r="BW12" s="4">
        <f>(BV12)*'a14'!$I$24/1000000</f>
        <v>11.75380014851982</v>
      </c>
      <c r="BX12" s="4">
        <v>44</v>
      </c>
      <c r="BY12" s="4">
        <f>(BX12)*'a14'!$J$24/1000000</f>
        <v>14.023057661113318</v>
      </c>
      <c r="BZ12" s="4">
        <v>551.9</v>
      </c>
      <c r="CA12" s="4">
        <f t="shared" si="7"/>
        <v>80.096791434265285</v>
      </c>
      <c r="CB12" s="4">
        <f>'a1'!AD14/1000</f>
        <v>727.76800000000003</v>
      </c>
      <c r="CC12" s="4">
        <f t="shared" si="8"/>
        <v>110058.13862970793</v>
      </c>
      <c r="CD12" s="4">
        <v>1295.9000000000001</v>
      </c>
      <c r="CE12" s="4">
        <f>(CD12)*'a14'!$E$29/1000000</f>
        <v>117.94741999145013</v>
      </c>
      <c r="CF12" s="4">
        <v>2423.6999999999998</v>
      </c>
      <c r="CG12" s="4">
        <f>(CF12)*'a14'!$F$29/1000000</f>
        <v>275.74384774411379</v>
      </c>
      <c r="CH12" s="4"/>
      <c r="CI12" s="4"/>
      <c r="CJ12" s="4">
        <v>373.7</v>
      </c>
      <c r="CK12" s="4">
        <f>(CJ12)*'a14'!$H$29/1000000</f>
        <v>62.216384925118469</v>
      </c>
      <c r="CL12" s="4">
        <v>686.5</v>
      </c>
      <c r="CM12" s="4">
        <f>(CL12)*'a14'!$I$29/1000000</f>
        <v>112.98490858033634</v>
      </c>
      <c r="CN12" s="4">
        <v>531.4</v>
      </c>
      <c r="CO12" s="4">
        <f>(CN12)*'a14'!$J$29/1000000</f>
        <v>194.5020123540526</v>
      </c>
      <c r="CP12" s="4">
        <v>5290.9</v>
      </c>
      <c r="CQ12" s="4">
        <f t="shared" si="9"/>
        <v>763.39457359507128</v>
      </c>
      <c r="CR12" s="4">
        <f>'a1'!AJ14/1000</f>
        <v>6781.9840000000004</v>
      </c>
      <c r="CS12" s="4">
        <f t="shared" si="10"/>
        <v>112562.13131659869</v>
      </c>
      <c r="CT12" s="4">
        <v>1116.7</v>
      </c>
      <c r="CU12" s="4">
        <f>(CT12)*'a14'!$E$34/1000000</f>
        <v>112.67132664278955</v>
      </c>
      <c r="CV12" s="4">
        <v>3807.6</v>
      </c>
      <c r="CW12" s="4">
        <f>(CV12)*'a14'!$F$34/1000000</f>
        <v>480.21776587835308</v>
      </c>
      <c r="CX12" s="4"/>
      <c r="CY12" s="4"/>
      <c r="CZ12" s="4">
        <v>763.1</v>
      </c>
      <c r="DA12" s="4">
        <f>(CZ12)*'a14'!$H$34/1000000</f>
        <v>133.59123370045515</v>
      </c>
      <c r="DB12" s="4">
        <v>927.9</v>
      </c>
      <c r="DC12" s="4">
        <f>(DB12)*'a14'!$I$34/1000000</f>
        <v>162.57979751490157</v>
      </c>
      <c r="DD12" s="4">
        <v>961.9</v>
      </c>
      <c r="DE12" s="4">
        <f>(DD12)*'a14'!$J$34/1000000</f>
        <v>316.33465895886911</v>
      </c>
      <c r="DF12" s="4">
        <v>7544.8</v>
      </c>
      <c r="DG12" s="4">
        <f t="shared" si="11"/>
        <v>1205.3947826953686</v>
      </c>
      <c r="DH12" s="4">
        <f>'a1'!AP14/1000</f>
        <v>9637.9449999999997</v>
      </c>
      <c r="DI12" s="4">
        <f t="shared" si="12"/>
        <v>125067.61375950667</v>
      </c>
      <c r="DJ12" s="4">
        <v>143.30000000000001</v>
      </c>
      <c r="DK12" s="4">
        <f>(DJ12)*'a14'!$E$39/1000000</f>
        <v>17.008757382323072</v>
      </c>
      <c r="DL12" s="4">
        <v>421</v>
      </c>
      <c r="DM12" s="4">
        <f>(DL12)*'a14'!$F$39/1000000</f>
        <v>62.462376639549994</v>
      </c>
      <c r="DN12" s="4"/>
      <c r="DO12" s="4"/>
      <c r="DP12" s="4">
        <v>85.4</v>
      </c>
      <c r="DQ12" s="4">
        <f>(DP12)*'a14'!$H$39/1000000</f>
        <v>18.066314388570909</v>
      </c>
      <c r="DR12" s="4">
        <v>89.1</v>
      </c>
      <c r="DS12" s="4">
        <f>(DR12)*'a14'!$I$39/1000000</f>
        <v>21.670900419645509</v>
      </c>
      <c r="DT12" s="4">
        <v>82</v>
      </c>
      <c r="DU12" s="4">
        <f>(DT12)*'a14'!$J$39/1000000</f>
        <v>28.715034510945248</v>
      </c>
      <c r="DV12" s="4">
        <v>818.4</v>
      </c>
      <c r="DW12" s="4">
        <f t="shared" si="13"/>
        <v>147.92338334103474</v>
      </c>
      <c r="DX12" s="4">
        <f>'a1'!AV14/1000</f>
        <v>1098.373</v>
      </c>
      <c r="DY12" s="4">
        <f t="shared" si="14"/>
        <v>134674.99960490174</v>
      </c>
      <c r="DZ12" s="4">
        <v>148.80000000000001</v>
      </c>
      <c r="EA12" s="4">
        <f>(DZ12)*'a14'!$E$44/1000000</f>
        <v>15.742010414751553</v>
      </c>
      <c r="EB12" s="4">
        <v>381.2</v>
      </c>
      <c r="EC12" s="4">
        <f>(EB12)*'a14'!$F$44/1000000</f>
        <v>50.41040297465802</v>
      </c>
      <c r="ED12" s="4"/>
      <c r="EE12" s="4"/>
      <c r="EF12" s="4">
        <v>71.7</v>
      </c>
      <c r="EG12" s="4">
        <f>(EF12)*'a14'!$H$44/1000000</f>
        <v>14.511189862610324</v>
      </c>
      <c r="EH12" s="4">
        <v>91</v>
      </c>
      <c r="EI12" s="4">
        <f>(EH12)*'a14'!$I$44/1000000</f>
        <v>19.910348971504849</v>
      </c>
      <c r="EJ12" s="4">
        <v>62.6</v>
      </c>
      <c r="EK12" s="4">
        <f>(EJ12)*'a14'!$J$44/1000000</f>
        <v>27.882397205720242</v>
      </c>
      <c r="EL12" s="4">
        <v>752.3</v>
      </c>
      <c r="EM12" s="4">
        <f t="shared" si="15"/>
        <v>128.45634942924499</v>
      </c>
      <c r="EN12" s="4">
        <f>'a1'!BB14/1000</f>
        <v>1032.799</v>
      </c>
      <c r="EO12" s="4">
        <f t="shared" si="16"/>
        <v>124376.91112137501</v>
      </c>
      <c r="EP12" s="4">
        <v>208.6</v>
      </c>
      <c r="EQ12" s="4">
        <f>(EP12)*'a14'!$E$49/1000000</f>
        <v>17.278285550432759</v>
      </c>
      <c r="ER12" s="4">
        <v>931.2</v>
      </c>
      <c r="ES12" s="4">
        <f>(ER12)*'a14'!$F$49/1000000</f>
        <v>96.413827328397574</v>
      </c>
      <c r="ET12" s="4"/>
      <c r="EU12" s="4"/>
      <c r="EV12" s="4">
        <v>184.9</v>
      </c>
      <c r="EW12" s="4">
        <f>(EV12)*'a14'!$H$49/1000000</f>
        <v>27.874491729739773</v>
      </c>
      <c r="EX12" s="4">
        <v>273.89999999999998</v>
      </c>
      <c r="EY12" s="4">
        <f>(EX12)*'a14'!$I$49/1000000</f>
        <v>41.932410951625677</v>
      </c>
      <c r="EZ12" s="4">
        <v>224.1</v>
      </c>
      <c r="FA12" s="4">
        <f>(EZ12)*'a14'!$J$49/1000000</f>
        <v>71.088878366139966</v>
      </c>
      <c r="FB12" s="4">
        <v>1815</v>
      </c>
      <c r="FC12" s="4">
        <f t="shared" si="21"/>
        <v>254.58789392633577</v>
      </c>
      <c r="FD12" s="4">
        <f>'a1'!BH14/1000</f>
        <v>2440.877</v>
      </c>
      <c r="FE12" s="4">
        <f t="shared" si="17"/>
        <v>104301.81198247014</v>
      </c>
      <c r="FF12" s="4">
        <v>263.10000000000002</v>
      </c>
      <c r="FG12" s="4">
        <f>(FF12)*'a14'!$E$54/1000000</f>
        <v>25.193411512615121</v>
      </c>
      <c r="FH12" s="4">
        <v>1284.8</v>
      </c>
      <c r="FI12" s="4">
        <f>(FH12)*'a14'!$F$54/1000000</f>
        <v>153.78418429973348</v>
      </c>
      <c r="FJ12" s="4"/>
      <c r="FK12" s="4"/>
      <c r="FL12" s="4">
        <v>276.5</v>
      </c>
      <c r="FM12" s="4">
        <f>(FL12)*'a14'!$H$54/1000000</f>
        <v>47.447511650872265</v>
      </c>
      <c r="FN12" s="4">
        <v>285</v>
      </c>
      <c r="FO12" s="4">
        <f>(FN12)*'a14'!$I$54/1000000</f>
        <v>49.199482624731324</v>
      </c>
      <c r="FP12" s="4">
        <v>274.10000000000002</v>
      </c>
      <c r="FQ12" s="4">
        <f>(FP12)*'a14'!$J$54/1000000</f>
        <v>96.156564840164805</v>
      </c>
      <c r="FR12" s="4">
        <v>2371.1999999999998</v>
      </c>
      <c r="FS12" s="4">
        <f t="shared" si="18"/>
        <v>371.78115492811696</v>
      </c>
      <c r="FT12" s="4">
        <f>'a1'!BN14/1000</f>
        <v>3048.6509999999998</v>
      </c>
      <c r="FU12" s="4">
        <f t="shared" si="19"/>
        <v>121949.39825126489</v>
      </c>
    </row>
    <row r="13" spans="1:177" ht="16.5" customHeight="1">
      <c r="A13" s="1">
        <v>1988</v>
      </c>
      <c r="B13" s="4">
        <v>3586.4</v>
      </c>
      <c r="C13" s="4">
        <f>B13*'a14'!$E$4/1000000</f>
        <v>341.17510650258606</v>
      </c>
      <c r="D13" s="4">
        <v>9965.1</v>
      </c>
      <c r="E13" s="4">
        <f>D13*'a14'!$F$4/1000000</f>
        <v>1184.977991094454</v>
      </c>
      <c r="F13" s="4"/>
      <c r="G13" s="4"/>
      <c r="H13" s="4">
        <v>1965.7</v>
      </c>
      <c r="I13" s="4">
        <f>H13*'a14'!$H$4/1000000</f>
        <v>330.10526505412514</v>
      </c>
      <c r="J13" s="4">
        <v>2676.1</v>
      </c>
      <c r="K13" s="4">
        <f>J13*'a14'!$I$4/1000000</f>
        <v>446.32579137452359</v>
      </c>
      <c r="L13" s="4">
        <v>2421.3000000000002</v>
      </c>
      <c r="M13" s="4">
        <f>L13*'a14'!$J$4/1000000</f>
        <v>810.7758221873305</v>
      </c>
      <c r="N13" s="4">
        <v>20612.2</v>
      </c>
      <c r="O13" s="4">
        <f t="shared" si="0"/>
        <v>3113.3599762130193</v>
      </c>
      <c r="P13" s="4">
        <f>'a1'!F15/1000</f>
        <v>26791.746999999999</v>
      </c>
      <c r="Q13" s="4">
        <f t="shared" si="20"/>
        <v>116205.93372328498</v>
      </c>
      <c r="R13" s="4">
        <v>115</v>
      </c>
      <c r="S13" s="4">
        <f>(R13)*'a14'!$E$9/1000000</f>
        <v>9.2906358773528961</v>
      </c>
      <c r="T13" s="4">
        <v>188.2</v>
      </c>
      <c r="U13" s="4">
        <f>(T13)*'a14'!$F$9/1000000</f>
        <v>19.005409479541466</v>
      </c>
      <c r="V13" s="4"/>
      <c r="W13" s="4"/>
      <c r="X13" s="4">
        <v>39.4</v>
      </c>
      <c r="Y13" s="4">
        <f>(X13)*'a14'!$H$9/1000000</f>
        <v>5.7421148667055038</v>
      </c>
      <c r="Z13" s="4">
        <v>62</v>
      </c>
      <c r="AA13" s="4">
        <f>(Z13)*'a14'!$I$9/1000000</f>
        <v>9.572862637437126</v>
      </c>
      <c r="AB13" s="4">
        <v>27.4</v>
      </c>
      <c r="AC13" s="4">
        <f>(AB13)*'a14'!$J$9/1000000</f>
        <v>7.7734536580782621</v>
      </c>
      <c r="AD13" s="4">
        <v>430.9</v>
      </c>
      <c r="AE13" s="4">
        <f t="shared" si="1"/>
        <v>51.384476519115253</v>
      </c>
      <c r="AF13" s="4">
        <f>'a1'!L15/1000</f>
        <v>574.98199999999997</v>
      </c>
      <c r="AG13" s="4">
        <f t="shared" si="2"/>
        <v>89367.104568691298</v>
      </c>
      <c r="AH13" s="4">
        <v>19.100000000000001</v>
      </c>
      <c r="AI13" s="4">
        <f>(AH13)*'a14'!$E$14/1000000</f>
        <v>1.4511675426835666</v>
      </c>
      <c r="AJ13" s="4">
        <v>52.5</v>
      </c>
      <c r="AK13" s="4">
        <f>(AJ13)*'a14'!$F$14/1000000</f>
        <v>4.9860141355292704</v>
      </c>
      <c r="AL13" s="4"/>
      <c r="AM13" s="4"/>
      <c r="AN13" s="4">
        <v>7.9</v>
      </c>
      <c r="AO13" s="4">
        <f>(AN13)*'a14'!$H$14/1000000</f>
        <v>1.2417068725981781</v>
      </c>
      <c r="AP13" s="4">
        <v>10.6</v>
      </c>
      <c r="AQ13" s="4">
        <f>(AP13)*'a14'!$I$14/1000000</f>
        <v>2.0189828511999219</v>
      </c>
      <c r="AR13" s="4">
        <v>7.3</v>
      </c>
      <c r="AS13" s="4">
        <f>(AR13)*'a14'!$J$14/1000000</f>
        <v>2.5902327757901049</v>
      </c>
      <c r="AT13" s="4">
        <v>96.9</v>
      </c>
      <c r="AU13" s="4">
        <f t="shared" si="3"/>
        <v>12.288104177801042</v>
      </c>
      <c r="AV13" s="4">
        <f>'a1'!R15/1000</f>
        <v>129.28899999999999</v>
      </c>
      <c r="AW13" s="4">
        <f t="shared" si="4"/>
        <v>95043.694187448607</v>
      </c>
      <c r="AX13" s="4">
        <v>120.9</v>
      </c>
      <c r="AY13" s="4">
        <f>(AX13)*'a14'!$E$19/1000000</f>
        <v>9.5267575813345236</v>
      </c>
      <c r="AZ13" s="4">
        <v>356</v>
      </c>
      <c r="BA13" s="4">
        <f>(AZ13)*'a14'!$F$19/1000000</f>
        <v>35.065402181090676</v>
      </c>
      <c r="BB13" s="4"/>
      <c r="BC13" s="4"/>
      <c r="BD13" s="4">
        <v>55.5</v>
      </c>
      <c r="BE13" s="4">
        <f>(BD13)*'a14'!$H$19/1000000</f>
        <v>7.8350055532366243</v>
      </c>
      <c r="BF13" s="4">
        <v>80.900000000000006</v>
      </c>
      <c r="BG13" s="4">
        <f>(BF13)*'a14'!$I$19/1000000</f>
        <v>12.186955106344696</v>
      </c>
      <c r="BH13" s="4">
        <v>74.3</v>
      </c>
      <c r="BI13" s="4">
        <f>(BH13)*'a14'!$J$19/1000000</f>
        <v>19.824746489537493</v>
      </c>
      <c r="BJ13" s="4">
        <v>685.1</v>
      </c>
      <c r="BK13" s="4">
        <f t="shared" si="5"/>
        <v>84.438866911544011</v>
      </c>
      <c r="BL13" s="4">
        <f>'a1'!X15/1000</f>
        <v>897.21600000000001</v>
      </c>
      <c r="BM13" s="4">
        <f t="shared" si="6"/>
        <v>94112.083279326282</v>
      </c>
      <c r="BN13" s="4">
        <v>140</v>
      </c>
      <c r="BO13" s="4">
        <f>(BN13)*'a14'!$E$24/1000000</f>
        <v>13.919607224967558</v>
      </c>
      <c r="BP13" s="4">
        <v>260.39999999999998</v>
      </c>
      <c r="BQ13" s="4">
        <f>(BP13)*'a14'!$F$24/1000000</f>
        <v>32.363086798049572</v>
      </c>
      <c r="BR13" s="4"/>
      <c r="BS13" s="4"/>
      <c r="BT13" s="4">
        <v>45.5</v>
      </c>
      <c r="BU13" s="4">
        <f>(BT13)*'a14'!$H$24/1000000</f>
        <v>7.9898597426616993</v>
      </c>
      <c r="BV13" s="4">
        <v>69</v>
      </c>
      <c r="BW13" s="4">
        <f>(BV13)*'a14'!$I$24/1000000</f>
        <v>12.914207169552032</v>
      </c>
      <c r="BX13" s="4">
        <v>44.3</v>
      </c>
      <c r="BY13" s="4">
        <f>(BX13)*'a14'!$J$24/1000000</f>
        <v>14.118669417893635</v>
      </c>
      <c r="BZ13" s="4">
        <v>556.79999999999995</v>
      </c>
      <c r="CA13" s="4">
        <f t="shared" si="7"/>
        <v>81.305430353124507</v>
      </c>
      <c r="CB13" s="4">
        <f>'a1'!AD15/1000</f>
        <v>730.34900000000005</v>
      </c>
      <c r="CC13" s="4">
        <f t="shared" si="8"/>
        <v>111324.07979352954</v>
      </c>
      <c r="CD13" s="4">
        <v>1294.5</v>
      </c>
      <c r="CE13" s="4">
        <f>(CD13)*'a14'!$E$29/1000000</f>
        <v>117.81999782308218</v>
      </c>
      <c r="CF13" s="4">
        <v>2394</v>
      </c>
      <c r="CG13" s="4">
        <f>(CF13)*'a14'!$F$29/1000000</f>
        <v>272.36488488649934</v>
      </c>
      <c r="CH13" s="4"/>
      <c r="CI13" s="4"/>
      <c r="CJ13" s="4">
        <v>416.4</v>
      </c>
      <c r="CK13" s="4">
        <f>(CJ13)*'a14'!$H$29/1000000</f>
        <v>69.325401880704661</v>
      </c>
      <c r="CL13" s="4">
        <v>669.8</v>
      </c>
      <c r="CM13" s="4">
        <f>(CL13)*'a14'!$I$29/1000000</f>
        <v>110.23640461341481</v>
      </c>
      <c r="CN13" s="4">
        <v>581.29999999999995</v>
      </c>
      <c r="CO13" s="4">
        <f>(CN13)*'a14'!$J$29/1000000</f>
        <v>212.76631498195479</v>
      </c>
      <c r="CP13" s="4">
        <v>5338.7</v>
      </c>
      <c r="CQ13" s="4">
        <f t="shared" si="9"/>
        <v>782.51300418565575</v>
      </c>
      <c r="CR13" s="4">
        <f>'a1'!AJ15/1000</f>
        <v>6837.0770000000002</v>
      </c>
      <c r="CS13" s="4">
        <f t="shared" si="10"/>
        <v>114451.39555772967</v>
      </c>
      <c r="CT13" s="4">
        <v>1132.4000000000001</v>
      </c>
      <c r="CU13" s="4">
        <f>(CT13)*'a14'!$E$34/1000000</f>
        <v>114.25540457624689</v>
      </c>
      <c r="CV13" s="4">
        <v>3739.7</v>
      </c>
      <c r="CW13" s="4">
        <f>(CV13)*'a14'!$F$34/1000000</f>
        <v>471.6541598527358</v>
      </c>
      <c r="CX13" s="4"/>
      <c r="CY13" s="4"/>
      <c r="CZ13" s="4">
        <v>765.8</v>
      </c>
      <c r="DA13" s="4">
        <f>(CZ13)*'a14'!$H$34/1000000</f>
        <v>134.06390613000727</v>
      </c>
      <c r="DB13" s="4">
        <v>1028.2</v>
      </c>
      <c r="DC13" s="4">
        <f>(DB13)*'a14'!$I$34/1000000</f>
        <v>180.15362410262074</v>
      </c>
      <c r="DD13" s="4">
        <v>1050.9000000000001</v>
      </c>
      <c r="DE13" s="4">
        <f>(DD13)*'a14'!$J$34/1000000</f>
        <v>345.60358987407795</v>
      </c>
      <c r="DF13" s="4">
        <v>7687.2</v>
      </c>
      <c r="DG13" s="4">
        <f t="shared" si="11"/>
        <v>1245.7306845356886</v>
      </c>
      <c r="DH13" s="4">
        <f>'a1'!AP15/1000</f>
        <v>9838.6200000000008</v>
      </c>
      <c r="DI13" s="4">
        <f t="shared" si="12"/>
        <v>126616.40398101445</v>
      </c>
      <c r="DJ13" s="4">
        <v>146.4</v>
      </c>
      <c r="DK13" s="4">
        <f>(DJ13)*'a14'!$E$39/1000000</f>
        <v>17.376706774404031</v>
      </c>
      <c r="DL13" s="4">
        <v>419.1</v>
      </c>
      <c r="DM13" s="4">
        <f>(DL13)*'a14'!$F$39/1000000</f>
        <v>62.180479927875069</v>
      </c>
      <c r="DN13" s="4"/>
      <c r="DO13" s="4"/>
      <c r="DP13" s="4">
        <v>79.900000000000006</v>
      </c>
      <c r="DQ13" s="4">
        <f>(DP13)*'a14'!$H$39/1000000</f>
        <v>16.902792970103228</v>
      </c>
      <c r="DR13" s="4">
        <v>91.8</v>
      </c>
      <c r="DS13" s="4">
        <f>(DR13)*'a14'!$I$39/1000000</f>
        <v>22.327594371755978</v>
      </c>
      <c r="DT13" s="4">
        <v>86.6</v>
      </c>
      <c r="DU13" s="4">
        <f>(DT13)*'a14'!$J$39/1000000</f>
        <v>30.325877910339734</v>
      </c>
      <c r="DV13" s="4">
        <v>821.4</v>
      </c>
      <c r="DW13" s="4">
        <f t="shared" si="13"/>
        <v>149.11345195447805</v>
      </c>
      <c r="DX13" s="4">
        <f>'a1'!AV15/1000</f>
        <v>1102.152</v>
      </c>
      <c r="DY13" s="4">
        <f t="shared" si="14"/>
        <v>135293.00128700765</v>
      </c>
      <c r="DZ13" s="4">
        <v>143.1</v>
      </c>
      <c r="EA13" s="4">
        <f>(DZ13)*'a14'!$E$44/1000000</f>
        <v>15.138989854509052</v>
      </c>
      <c r="EB13" s="4">
        <v>383.1</v>
      </c>
      <c r="EC13" s="4">
        <f>(EB13)*'a14'!$F$44/1000000</f>
        <v>50.661661541425737</v>
      </c>
      <c r="ED13" s="4"/>
      <c r="EE13" s="4"/>
      <c r="EF13" s="4">
        <v>66.3</v>
      </c>
      <c r="EG13" s="4">
        <f>(EF13)*'a14'!$H$44/1000000</f>
        <v>13.418296902246365</v>
      </c>
      <c r="EH13" s="4">
        <v>94.1</v>
      </c>
      <c r="EI13" s="4">
        <f>(EH13)*'a14'!$I$44/1000000</f>
        <v>20.588613606797871</v>
      </c>
      <c r="EJ13" s="4">
        <v>65.5</v>
      </c>
      <c r="EK13" s="4">
        <f>(EJ13)*'a14'!$J$44/1000000</f>
        <v>29.17407375358907</v>
      </c>
      <c r="EL13" s="4">
        <v>748.9</v>
      </c>
      <c r="EM13" s="4">
        <f t="shared" si="15"/>
        <v>128.98163565856811</v>
      </c>
      <c r="EN13" s="4">
        <f>'a1'!BB15/1000</f>
        <v>1028.2249999999999</v>
      </c>
      <c r="EO13" s="4">
        <f t="shared" si="16"/>
        <v>125441.06169230287</v>
      </c>
      <c r="EP13" s="4">
        <v>194.3</v>
      </c>
      <c r="EQ13" s="4">
        <f>(EP13)*'a14'!$E$49/1000000</f>
        <v>16.09382014596877</v>
      </c>
      <c r="ER13" s="4">
        <v>935.1</v>
      </c>
      <c r="ES13" s="4">
        <f>(ER13)*'a14'!$F$49/1000000</f>
        <v>96.817622352646652</v>
      </c>
      <c r="ET13" s="4"/>
      <c r="EU13" s="4"/>
      <c r="EV13" s="4">
        <v>198</v>
      </c>
      <c r="EW13" s="4">
        <f>(EV13)*'a14'!$H$49/1000000</f>
        <v>29.849374594313005</v>
      </c>
      <c r="EX13" s="4">
        <v>280.89999999999998</v>
      </c>
      <c r="EY13" s="4">
        <f>(EX13)*'a14'!$I$49/1000000</f>
        <v>43.004068040568278</v>
      </c>
      <c r="EZ13" s="4">
        <v>227</v>
      </c>
      <c r="FA13" s="4">
        <f>(EZ13)*'a14'!$J$49/1000000</f>
        <v>72.008814766237265</v>
      </c>
      <c r="FB13" s="4">
        <v>1827.1</v>
      </c>
      <c r="FC13" s="4">
        <f t="shared" si="21"/>
        <v>257.77369989973397</v>
      </c>
      <c r="FD13" s="4">
        <f>'a1'!BH15/1000</f>
        <v>2456.614</v>
      </c>
      <c r="FE13" s="4">
        <f t="shared" si="17"/>
        <v>104930.4855788227</v>
      </c>
      <c r="FF13" s="4">
        <v>263.39999999999998</v>
      </c>
      <c r="FG13" s="4">
        <f>(FF13)*'a14'!$E$54/1000000</f>
        <v>25.22213832163748</v>
      </c>
      <c r="FH13" s="4">
        <v>1272.8</v>
      </c>
      <c r="FI13" s="4">
        <f>(FH13)*'a14'!$F$54/1000000</f>
        <v>152.34784384861516</v>
      </c>
      <c r="FJ13" s="4"/>
      <c r="FK13" s="4"/>
      <c r="FL13" s="4">
        <v>307.5</v>
      </c>
      <c r="FM13" s="4">
        <f>(FL13)*'a14'!$H$54/1000000</f>
        <v>52.767124168691581</v>
      </c>
      <c r="FN13" s="4">
        <v>303</v>
      </c>
      <c r="FO13" s="4">
        <f>(FN13)*'a14'!$I$54/1000000</f>
        <v>52.3068183694512</v>
      </c>
      <c r="FP13" s="4">
        <v>282.7</v>
      </c>
      <c r="FQ13" s="4">
        <f>(FP13)*'a14'!$J$54/1000000</f>
        <v>99.173516527962747</v>
      </c>
      <c r="FR13" s="4">
        <v>2419</v>
      </c>
      <c r="FS13" s="4">
        <f t="shared" si="18"/>
        <v>381.81744123635821</v>
      </c>
      <c r="FT13" s="4">
        <f>'a1'!BN15/1000</f>
        <v>3114.761</v>
      </c>
      <c r="FU13" s="4">
        <f t="shared" si="19"/>
        <v>122583.22267305845</v>
      </c>
    </row>
    <row r="14" spans="1:177" ht="16.5" customHeight="1">
      <c r="A14" s="1">
        <v>1989</v>
      </c>
      <c r="B14" s="4">
        <v>3517</v>
      </c>
      <c r="C14" s="4">
        <f>B14*'a14'!$E$4/1000000</f>
        <v>334.57306758019047</v>
      </c>
      <c r="D14" s="4">
        <v>10088.5</v>
      </c>
      <c r="E14" s="4">
        <f>D14*'a14'!$F$4/1000000</f>
        <v>1199.6518312065509</v>
      </c>
      <c r="F14" s="4"/>
      <c r="G14" s="4"/>
      <c r="H14" s="4">
        <v>1983.5</v>
      </c>
      <c r="I14" s="4">
        <f>H14*'a14'!$H$4/1000000</f>
        <v>333.09446672170583</v>
      </c>
      <c r="J14" s="4">
        <v>2836.7</v>
      </c>
      <c r="K14" s="4">
        <f>J14*'a14'!$I$4/1000000</f>
        <v>473.11100945110832</v>
      </c>
      <c r="L14" s="4">
        <v>2476.3000000000002</v>
      </c>
      <c r="M14" s="4">
        <f>L14*'a14'!$J$4/1000000</f>
        <v>829.1926520804883</v>
      </c>
      <c r="N14" s="4">
        <v>20898.5</v>
      </c>
      <c r="O14" s="4">
        <f t="shared" si="0"/>
        <v>3169.6230270400438</v>
      </c>
      <c r="P14" s="4">
        <f>'a1'!F16/1000</f>
        <v>27276.780999999999</v>
      </c>
      <c r="Q14" s="4">
        <f t="shared" si="20"/>
        <v>116202.23907799252</v>
      </c>
      <c r="R14" s="4">
        <v>111.5</v>
      </c>
      <c r="S14" s="4">
        <f>(R14)*'a14'!$E$9/1000000</f>
        <v>9.0078773941291104</v>
      </c>
      <c r="T14" s="4">
        <v>187.5</v>
      </c>
      <c r="U14" s="4">
        <f>(T14)*'a14'!$F$9/1000000</f>
        <v>18.934719858735519</v>
      </c>
      <c r="V14" s="4"/>
      <c r="W14" s="4"/>
      <c r="X14" s="4">
        <v>36.799999999999997</v>
      </c>
      <c r="Y14" s="4">
        <f>(X14)*'a14'!$H$9/1000000</f>
        <v>5.3631935810853433</v>
      </c>
      <c r="Z14" s="4">
        <v>72</v>
      </c>
      <c r="AA14" s="4">
        <f>(Z14)*'a14'!$I$9/1000000</f>
        <v>11.116872740249567</v>
      </c>
      <c r="AB14" s="4">
        <v>28.6</v>
      </c>
      <c r="AC14" s="4">
        <f>(AB14)*'a14'!$J$9/1000000</f>
        <v>8.1138968839794998</v>
      </c>
      <c r="AD14" s="4">
        <v>435.6</v>
      </c>
      <c r="AE14" s="4">
        <f t="shared" si="1"/>
        <v>52.536560458179039</v>
      </c>
      <c r="AF14" s="4">
        <f>'a1'!L16/1000</f>
        <v>576.55100000000004</v>
      </c>
      <c r="AG14" s="4">
        <f t="shared" si="2"/>
        <v>91122.139165796325</v>
      </c>
      <c r="AH14" s="4">
        <v>20.9</v>
      </c>
      <c r="AI14" s="4">
        <f>(AH14)*'a14'!$E$14/1000000</f>
        <v>1.5879267875437979</v>
      </c>
      <c r="AJ14" s="4">
        <v>49.8</v>
      </c>
      <c r="AK14" s="4">
        <f>(AJ14)*'a14'!$F$14/1000000</f>
        <v>4.7295905514163366</v>
      </c>
      <c r="AL14" s="4"/>
      <c r="AM14" s="4"/>
      <c r="AN14" s="4">
        <v>8.1999999999999993</v>
      </c>
      <c r="AO14" s="4">
        <f>(AN14)*'a14'!$H$14/1000000</f>
        <v>1.2888602981398811</v>
      </c>
      <c r="AP14" s="4">
        <v>11.4</v>
      </c>
      <c r="AQ14" s="4">
        <f>(AP14)*'a14'!$I$14/1000000</f>
        <v>2.1713589154414255</v>
      </c>
      <c r="AR14" s="4">
        <v>7.8</v>
      </c>
      <c r="AS14" s="4">
        <f>(AR14)*'a14'!$J$14/1000000</f>
        <v>2.7676459796113453</v>
      </c>
      <c r="AT14" s="4">
        <v>97.5</v>
      </c>
      <c r="AU14" s="4">
        <f t="shared" si="3"/>
        <v>12.545382532152786</v>
      </c>
      <c r="AV14" s="4">
        <f>'a1'!R16/1000</f>
        <v>130.15299999999999</v>
      </c>
      <c r="AW14" s="4">
        <f t="shared" si="4"/>
        <v>96389.49952865309</v>
      </c>
      <c r="AX14" s="4">
        <v>113.6</v>
      </c>
      <c r="AY14" s="4">
        <f>(AX14)*'a14'!$E$19/1000000</f>
        <v>8.9515273882514634</v>
      </c>
      <c r="AZ14" s="4">
        <v>366.7</v>
      </c>
      <c r="BA14" s="4">
        <f>(AZ14)*'a14'!$F$19/1000000</f>
        <v>36.119334212938064</v>
      </c>
      <c r="BB14" s="4"/>
      <c r="BC14" s="4"/>
      <c r="BD14" s="4">
        <v>52.2</v>
      </c>
      <c r="BE14" s="4">
        <f>(BD14)*'a14'!$H$19/1000000</f>
        <v>7.3691403581793109</v>
      </c>
      <c r="BF14" s="4">
        <v>81</v>
      </c>
      <c r="BG14" s="4">
        <f>(BF14)*'a14'!$I$19/1000000</f>
        <v>12.202019327736963</v>
      </c>
      <c r="BH14" s="4">
        <v>80</v>
      </c>
      <c r="BI14" s="4">
        <f>(BH14)*'a14'!$J$19/1000000</f>
        <v>21.345622061413184</v>
      </c>
      <c r="BJ14" s="4">
        <v>690.9</v>
      </c>
      <c r="BK14" s="4">
        <f t="shared" si="5"/>
        <v>85.987643348518972</v>
      </c>
      <c r="BL14" s="4">
        <f>'a1'!X16/1000</f>
        <v>903.84100000000001</v>
      </c>
      <c r="BM14" s="4">
        <f t="shared" si="6"/>
        <v>95135.80745785925</v>
      </c>
      <c r="BN14" s="4">
        <v>134.4</v>
      </c>
      <c r="BO14" s="4">
        <f>(BN14)*'a14'!$E$24/1000000</f>
        <v>13.362822935968856</v>
      </c>
      <c r="BP14" s="4">
        <v>263.89999999999998</v>
      </c>
      <c r="BQ14" s="4">
        <f>(BP14)*'a14'!$F$24/1000000</f>
        <v>32.798074523829804</v>
      </c>
      <c r="BR14" s="4"/>
      <c r="BS14" s="4"/>
      <c r="BT14" s="4">
        <v>45.1</v>
      </c>
      <c r="BU14" s="4">
        <f>(BT14)*'a14'!$H$24/1000000</f>
        <v>7.919619217451487</v>
      </c>
      <c r="BV14" s="4">
        <v>75.400000000000006</v>
      </c>
      <c r="BW14" s="4">
        <f>(BV14)*'a14'!$I$24/1000000</f>
        <v>14.112046675133669</v>
      </c>
      <c r="BX14" s="4">
        <v>46</v>
      </c>
      <c r="BY14" s="4">
        <f>(BX14)*'a14'!$J$24/1000000</f>
        <v>14.660469372982105</v>
      </c>
      <c r="BZ14" s="4">
        <v>562.6</v>
      </c>
      <c r="CA14" s="4">
        <f t="shared" si="7"/>
        <v>82.853032725365921</v>
      </c>
      <c r="CB14" s="4">
        <f>'a1'!AD16/1000</f>
        <v>735.12900000000002</v>
      </c>
      <c r="CC14" s="4">
        <f t="shared" si="8"/>
        <v>112705.43363867555</v>
      </c>
      <c r="CD14" s="4">
        <v>1271.4000000000001</v>
      </c>
      <c r="CE14" s="4">
        <f>(CD14)*'a14'!$E$29/1000000</f>
        <v>115.71753204501096</v>
      </c>
      <c r="CF14" s="4">
        <v>2431.3000000000002</v>
      </c>
      <c r="CG14" s="4">
        <f>(CF14)*'a14'!$F$29/1000000</f>
        <v>276.60849817232497</v>
      </c>
      <c r="CH14" s="4"/>
      <c r="CI14" s="4"/>
      <c r="CJ14" s="4">
        <v>416.7</v>
      </c>
      <c r="CK14" s="4">
        <f>(CJ14)*'a14'!$H$29/1000000</f>
        <v>69.375348135661952</v>
      </c>
      <c r="CL14" s="4">
        <v>723.6</v>
      </c>
      <c r="CM14" s="4">
        <f>(CL14)*'a14'!$I$29/1000000</f>
        <v>119.09086649487453</v>
      </c>
      <c r="CN14" s="4">
        <v>564.29999999999995</v>
      </c>
      <c r="CO14" s="4">
        <f>(CN14)*'a14'!$J$29/1000000</f>
        <v>206.54400747345105</v>
      </c>
      <c r="CP14" s="4">
        <v>5393.3</v>
      </c>
      <c r="CQ14" s="4">
        <f t="shared" si="9"/>
        <v>787.33625232132351</v>
      </c>
      <c r="CR14" s="4">
        <f>'a1'!AJ16/1000</f>
        <v>6925.1279999999997</v>
      </c>
      <c r="CS14" s="4">
        <f t="shared" si="10"/>
        <v>113692.6642108743</v>
      </c>
      <c r="CT14" s="4">
        <v>1110.5</v>
      </c>
      <c r="CU14" s="4">
        <f>(CT14)*'a14'!$E$34/1000000</f>
        <v>112.04576720409941</v>
      </c>
      <c r="CV14" s="4">
        <v>3794</v>
      </c>
      <c r="CW14" s="4">
        <f>(CV14)*'a14'!$F$34/1000000</f>
        <v>478.50252225613815</v>
      </c>
      <c r="CX14" s="4"/>
      <c r="CY14" s="4"/>
      <c r="CZ14" s="4">
        <v>795.6</v>
      </c>
      <c r="DA14" s="4">
        <f>(CZ14)*'a14'!$H$34/1000000</f>
        <v>139.2808092413604</v>
      </c>
      <c r="DB14" s="4">
        <v>1082.0999999999999</v>
      </c>
      <c r="DC14" s="4">
        <f>(DB14)*'a14'!$I$34/1000000</f>
        <v>189.59758475145486</v>
      </c>
      <c r="DD14" s="4">
        <v>1068.4000000000001</v>
      </c>
      <c r="DE14" s="4">
        <f>(DD14)*'a14'!$J$34/1000000</f>
        <v>351.35871673942796</v>
      </c>
      <c r="DF14" s="4">
        <v>7823.8</v>
      </c>
      <c r="DG14" s="4">
        <f t="shared" si="11"/>
        <v>1270.7854001924809</v>
      </c>
      <c r="DH14" s="4">
        <f>'a1'!AP16/1000</f>
        <v>10103.305</v>
      </c>
      <c r="DI14" s="4">
        <f t="shared" si="12"/>
        <v>125779.17821866022</v>
      </c>
      <c r="DJ14" s="4">
        <v>140.30000000000001</v>
      </c>
      <c r="DK14" s="4">
        <f>(DJ14)*'a14'!$E$39/1000000</f>
        <v>16.652677325470531</v>
      </c>
      <c r="DL14" s="4">
        <v>417.4</v>
      </c>
      <c r="DM14" s="4">
        <f>(DL14)*'a14'!$F$39/1000000</f>
        <v>61.928256554271179</v>
      </c>
      <c r="DN14" s="4"/>
      <c r="DO14" s="4"/>
      <c r="DP14" s="4">
        <v>80.599999999999994</v>
      </c>
      <c r="DQ14" s="4">
        <f>(DP14)*'a14'!$H$39/1000000</f>
        <v>17.050877514271839</v>
      </c>
      <c r="DR14" s="4">
        <v>99.7</v>
      </c>
      <c r="DS14" s="4">
        <f>(DR14)*'a14'!$I$39/1000000</f>
        <v>24.249032231634764</v>
      </c>
      <c r="DT14" s="4">
        <v>86.8</v>
      </c>
      <c r="DU14" s="4">
        <f>(DT14)*'a14'!$J$39/1000000</f>
        <v>30.395914579878628</v>
      </c>
      <c r="DV14" s="4">
        <v>822.5</v>
      </c>
      <c r="DW14" s="4">
        <f t="shared" si="13"/>
        <v>150.27675820552693</v>
      </c>
      <c r="DX14" s="4">
        <f>'a1'!AV16/1000</f>
        <v>1103.7919999999999</v>
      </c>
      <c r="DY14" s="4">
        <f t="shared" si="14"/>
        <v>136145.90267507551</v>
      </c>
      <c r="DZ14" s="4">
        <v>136.6</v>
      </c>
      <c r="EA14" s="4">
        <f>(DZ14)*'a14'!$E$44/1000000</f>
        <v>14.451334829671115</v>
      </c>
      <c r="EB14" s="4">
        <v>378.3</v>
      </c>
      <c r="EC14" s="4">
        <f>(EB14)*'a14'!$F$44/1000000</f>
        <v>50.026903056959952</v>
      </c>
      <c r="ED14" s="4"/>
      <c r="EE14" s="4"/>
      <c r="EF14" s="4">
        <v>64.3</v>
      </c>
      <c r="EG14" s="4">
        <f>(EF14)*'a14'!$H$44/1000000</f>
        <v>13.013521731741198</v>
      </c>
      <c r="EH14" s="4">
        <v>95.6</v>
      </c>
      <c r="EI14" s="4">
        <f>(EH14)*'a14'!$I$44/1000000</f>
        <v>20.916806172262238</v>
      </c>
      <c r="EJ14" s="4">
        <v>70.3</v>
      </c>
      <c r="EK14" s="4">
        <f>(EJ14)*'a14'!$J$44/1000000</f>
        <v>31.312021143165062</v>
      </c>
      <c r="EL14" s="4">
        <v>741.9</v>
      </c>
      <c r="EM14" s="4">
        <f t="shared" si="15"/>
        <v>129.72058693379955</v>
      </c>
      <c r="EN14" s="4">
        <f>'a1'!BB16/1000</f>
        <v>1019.439</v>
      </c>
      <c r="EO14" s="4">
        <f t="shared" si="16"/>
        <v>127247.03188106357</v>
      </c>
      <c r="EP14" s="4">
        <v>191.2</v>
      </c>
      <c r="EQ14" s="4">
        <f>(EP14)*'a14'!$E$49/1000000</f>
        <v>15.837047925420631</v>
      </c>
      <c r="ER14" s="4">
        <v>918.2</v>
      </c>
      <c r="ES14" s="4">
        <f>(ER14)*'a14'!$F$49/1000000</f>
        <v>95.067843914233933</v>
      </c>
      <c r="ET14" s="4"/>
      <c r="EU14" s="4"/>
      <c r="EV14" s="4">
        <v>211</v>
      </c>
      <c r="EW14" s="4">
        <f>(EV14)*'a14'!$H$49/1000000</f>
        <v>31.809182017171942</v>
      </c>
      <c r="EX14" s="4">
        <v>295.3</v>
      </c>
      <c r="EY14" s="4">
        <f>(EX14)*'a14'!$I$49/1000000</f>
        <v>45.20861976639307</v>
      </c>
      <c r="EZ14" s="4">
        <v>246.2</v>
      </c>
      <c r="FA14" s="4">
        <f>(EZ14)*'a14'!$J$49/1000000</f>
        <v>78.099428173778023</v>
      </c>
      <c r="FB14" s="4">
        <v>1853.1</v>
      </c>
      <c r="FC14" s="4">
        <f t="shared" si="21"/>
        <v>266.02212179699757</v>
      </c>
      <c r="FD14" s="4">
        <f>'a1'!BH16/1000</f>
        <v>2498.3249999999998</v>
      </c>
      <c r="FE14" s="4">
        <f t="shared" si="17"/>
        <v>106480.19044639812</v>
      </c>
      <c r="FF14" s="4">
        <v>260.5</v>
      </c>
      <c r="FG14" s="4">
        <f>(FF14)*'a14'!$E$54/1000000</f>
        <v>24.94444583442128</v>
      </c>
      <c r="FH14" s="4">
        <v>1330</v>
      </c>
      <c r="FI14" s="4">
        <f>(FH14)*'a14'!$F$54/1000000</f>
        <v>159.19439999894578</v>
      </c>
      <c r="FJ14" s="4"/>
      <c r="FK14" s="4"/>
      <c r="FL14" s="4">
        <v>288.8</v>
      </c>
      <c r="FM14" s="4">
        <f>(FL14)*'a14'!$H$54/1000000</f>
        <v>49.558196617619934</v>
      </c>
      <c r="FN14" s="4">
        <v>316.10000000000002</v>
      </c>
      <c r="FO14" s="4">
        <f>(FN14)*'a14'!$I$54/1000000</f>
        <v>54.568268272552892</v>
      </c>
      <c r="FP14" s="4">
        <v>290.5</v>
      </c>
      <c r="FQ14" s="4">
        <f>(FP14)*'a14'!$J$54/1000000</f>
        <v>101.90982154712832</v>
      </c>
      <c r="FR14" s="4">
        <v>2477.1999999999998</v>
      </c>
      <c r="FS14" s="4">
        <f t="shared" si="18"/>
        <v>390.1751322706682</v>
      </c>
      <c r="FT14" s="4">
        <f>'a1'!BN16/1000</f>
        <v>3196.7249999999999</v>
      </c>
      <c r="FU14" s="4">
        <f t="shared" si="19"/>
        <v>122054.64413444015</v>
      </c>
    </row>
    <row r="15" spans="1:177" ht="16.5" customHeight="1">
      <c r="A15" s="1">
        <v>1990</v>
      </c>
      <c r="B15" s="4">
        <v>3133.4</v>
      </c>
      <c r="C15" s="4">
        <f>B15*'a14'!$E$4/1000000</f>
        <v>298.0811060437216</v>
      </c>
      <c r="D15" s="4">
        <v>4890.8</v>
      </c>
      <c r="E15" s="4">
        <f>D15*'a14'!$F$4/1000000</f>
        <v>581.578745706993</v>
      </c>
      <c r="F15" s="4">
        <v>4373.6000000000004</v>
      </c>
      <c r="G15" s="4">
        <f>F15*'a14'!$G$4/1000000</f>
        <v>624.09245167844244</v>
      </c>
      <c r="H15" s="4">
        <v>1880.7</v>
      </c>
      <c r="I15" s="4">
        <f>H15*'a14'!$H$4/1000000</f>
        <v>315.83098742803742</v>
      </c>
      <c r="J15" s="4">
        <v>4631.8</v>
      </c>
      <c r="K15" s="4">
        <f>J15*'a14'!$I$4/1000000</f>
        <v>772.50170041796594</v>
      </c>
      <c r="L15" s="4">
        <v>2304.5</v>
      </c>
      <c r="M15" s="4">
        <f>L15*'a14'!$J$4/1000000</f>
        <v>771.66517252331516</v>
      </c>
      <c r="N15" s="4">
        <v>21214.7</v>
      </c>
      <c r="O15" s="4">
        <f t="shared" si="0"/>
        <v>3363.7501637984756</v>
      </c>
      <c r="P15" s="4">
        <f>'a1'!F17/1000</f>
        <v>27691.137999999999</v>
      </c>
      <c r="Q15" s="4">
        <f t="shared" si="20"/>
        <v>121473.88683695397</v>
      </c>
      <c r="R15" s="4">
        <v>97.9</v>
      </c>
      <c r="S15" s="4">
        <f>(R15)*'a14'!$E$9/1000000</f>
        <v>7.9091587164595509</v>
      </c>
      <c r="T15" s="4">
        <v>115.6</v>
      </c>
      <c r="U15" s="4">
        <f>(T15)*'a14'!$F$9/1000000</f>
        <v>11.673885950239072</v>
      </c>
      <c r="V15" s="4">
        <v>67.7</v>
      </c>
      <c r="W15" s="4">
        <f>(V15)*'a14'!$G$9/1000000</f>
        <v>8.2040354203929251</v>
      </c>
      <c r="X15" s="4">
        <v>33.700000000000003</v>
      </c>
      <c r="Y15" s="4">
        <f>(X15)*'a14'!$H$9/1000000</f>
        <v>4.9114028174613074</v>
      </c>
      <c r="Z15" s="4">
        <v>99.2</v>
      </c>
      <c r="AA15" s="4">
        <f>(Z15)*'a14'!$I$9/1000000</f>
        <v>15.316580219899404</v>
      </c>
      <c r="AB15" s="4">
        <v>25.7</v>
      </c>
      <c r="AC15" s="4">
        <f>(AB15)*'a14'!$J$9/1000000</f>
        <v>7.2911590880515078</v>
      </c>
      <c r="AD15" s="4">
        <v>439.8</v>
      </c>
      <c r="AE15" s="4">
        <f t="shared" si="1"/>
        <v>55.306222212503762</v>
      </c>
      <c r="AF15" s="4">
        <f>'a1'!L17/1000</f>
        <v>577.36800000000005</v>
      </c>
      <c r="AG15" s="4">
        <f t="shared" si="2"/>
        <v>95790.2450646793</v>
      </c>
      <c r="AH15" s="4">
        <v>17.3</v>
      </c>
      <c r="AI15" s="4">
        <f>(AH15)*'a14'!$E$14/1000000</f>
        <v>1.3144082978233353</v>
      </c>
      <c r="AJ15" s="4">
        <v>30.1</v>
      </c>
      <c r="AK15" s="4">
        <f>(AJ15)*'a14'!$F$14/1000000</f>
        <v>2.8586481043701153</v>
      </c>
      <c r="AL15" s="4">
        <v>15.9</v>
      </c>
      <c r="AM15" s="4">
        <f>(AL15)*'a14'!$G$14/1000000</f>
        <v>1.812059994398066</v>
      </c>
      <c r="AN15" s="4">
        <v>7.5</v>
      </c>
      <c r="AO15" s="4">
        <f>(AN15)*'a14'!$H$14/1000000</f>
        <v>1.1788356385425742</v>
      </c>
      <c r="AP15" s="4">
        <v>20.6</v>
      </c>
      <c r="AQ15" s="4">
        <f>(AP15)*'a14'!$I$14/1000000</f>
        <v>3.9236836542187166</v>
      </c>
      <c r="AR15" s="4">
        <v>6.7</v>
      </c>
      <c r="AS15" s="4">
        <f>(AR15)*'a14'!$J$14/1000000</f>
        <v>2.3773369312046171</v>
      </c>
      <c r="AT15" s="4">
        <v>98.1</v>
      </c>
      <c r="AU15" s="4">
        <f t="shared" si="3"/>
        <v>13.464972620557425</v>
      </c>
      <c r="AV15" s="4">
        <f>'a1'!R17/1000</f>
        <v>130.404</v>
      </c>
      <c r="AW15" s="4">
        <f t="shared" si="4"/>
        <v>103255.82513233817</v>
      </c>
      <c r="AX15" s="4">
        <v>96.1</v>
      </c>
      <c r="AY15" s="4">
        <f>(AX15)*'a14'!$E$19/1000000</f>
        <v>7.5725508979838523</v>
      </c>
      <c r="AZ15" s="4">
        <v>199.7</v>
      </c>
      <c r="BA15" s="4">
        <f>(AZ15)*'a14'!$F$19/1000000</f>
        <v>19.670114650460135</v>
      </c>
      <c r="BB15" s="4">
        <v>104.5</v>
      </c>
      <c r="BC15" s="4">
        <f>(BB15)*'a14'!$G$19/1000000</f>
        <v>12.351689419968459</v>
      </c>
      <c r="BD15" s="4">
        <v>47.6</v>
      </c>
      <c r="BE15" s="4">
        <f>(BD15)*'a14'!$H$19/1000000</f>
        <v>6.7197525105236631</v>
      </c>
      <c r="BF15" s="4">
        <v>178.1</v>
      </c>
      <c r="BG15" s="4">
        <f>(BF15)*'a14'!$I$19/1000000</f>
        <v>26.829378299629049</v>
      </c>
      <c r="BH15" s="4">
        <v>71</v>
      </c>
      <c r="BI15" s="4">
        <f>(BH15)*'a14'!$J$19/1000000</f>
        <v>18.944239579504199</v>
      </c>
      <c r="BJ15" s="4">
        <v>697</v>
      </c>
      <c r="BK15" s="4">
        <f t="shared" si="5"/>
        <v>92.087725358069349</v>
      </c>
      <c r="BL15" s="4">
        <f>'a1'!X17/1000</f>
        <v>910.45100000000002</v>
      </c>
      <c r="BM15" s="4">
        <f t="shared" si="6"/>
        <v>101145.17459815997</v>
      </c>
      <c r="BN15" s="4">
        <v>120.4</v>
      </c>
      <c r="BO15" s="4">
        <f>(BN15)*'a14'!$E$24/1000000</f>
        <v>11.970862213472101</v>
      </c>
      <c r="BP15" s="4">
        <v>131.5</v>
      </c>
      <c r="BQ15" s="4">
        <f>(BP15)*'a14'!$F$24/1000000</f>
        <v>16.343110268600302</v>
      </c>
      <c r="BR15" s="4">
        <v>111</v>
      </c>
      <c r="BS15" s="4">
        <f>(BR15)*'a14'!$G$24/1000000</f>
        <v>16.554390021122131</v>
      </c>
      <c r="BT15" s="4">
        <v>42</v>
      </c>
      <c r="BU15" s="4">
        <f>(BT15)*'a14'!$H$24/1000000</f>
        <v>7.3752551470723375</v>
      </c>
      <c r="BV15" s="4">
        <v>120</v>
      </c>
      <c r="BW15" s="4">
        <f>(BV15)*'a14'!$I$24/1000000</f>
        <v>22.459490729655705</v>
      </c>
      <c r="BX15" s="4">
        <v>44.2</v>
      </c>
      <c r="BY15" s="4">
        <f>(BX15)*'a14'!$J$24/1000000</f>
        <v>14.086798832300197</v>
      </c>
      <c r="BZ15" s="4">
        <v>569.1</v>
      </c>
      <c r="CA15" s="4">
        <f t="shared" si="7"/>
        <v>88.789907212222772</v>
      </c>
      <c r="CB15" s="4">
        <f>'a1'!AD17/1000</f>
        <v>740.15599999999995</v>
      </c>
      <c r="CC15" s="4">
        <f t="shared" si="8"/>
        <v>119961.07200674288</v>
      </c>
      <c r="CD15" s="4">
        <v>1232</v>
      </c>
      <c r="CE15" s="4">
        <f>(CD15)*'a14'!$E$29/1000000</f>
        <v>112.13150816379856</v>
      </c>
      <c r="CF15" s="4">
        <v>1133.9000000000001</v>
      </c>
      <c r="CG15" s="4">
        <f>(CF15)*'a14'!$F$29/1000000</f>
        <v>129.00356849323376</v>
      </c>
      <c r="CH15" s="4">
        <v>963.8</v>
      </c>
      <c r="CI15" s="4">
        <f>(CH15)*'a14'!$G$29/1000000</f>
        <v>131.58159200682107</v>
      </c>
      <c r="CJ15" s="4">
        <v>388.6</v>
      </c>
      <c r="CK15" s="4">
        <f>(CJ15)*'a14'!$H$29/1000000</f>
        <v>64.697048921330051</v>
      </c>
      <c r="CL15" s="4">
        <v>1234.2</v>
      </c>
      <c r="CM15" s="4">
        <f>(CL15)*'a14'!$I$29/1000000</f>
        <v>203.12596383081006</v>
      </c>
      <c r="CN15" s="4">
        <v>504.5</v>
      </c>
      <c r="CO15" s="4">
        <f>(CN15)*'a14'!$J$29/1000000</f>
        <v>184.65612576706727</v>
      </c>
      <c r="CP15" s="4">
        <v>5457</v>
      </c>
      <c r="CQ15" s="4">
        <f t="shared" si="9"/>
        <v>825.19580718306077</v>
      </c>
      <c r="CR15" s="4">
        <f>'a1'!AJ17/1000</f>
        <v>6996.9859999999999</v>
      </c>
      <c r="CS15" s="4">
        <f t="shared" si="10"/>
        <v>117935.89513871555</v>
      </c>
      <c r="CT15" s="4">
        <v>927.5</v>
      </c>
      <c r="CU15" s="4">
        <f>(CT15)*'a14'!$E$34/1000000</f>
        <v>93.581674094373881</v>
      </c>
      <c r="CV15" s="4">
        <v>1920.6</v>
      </c>
      <c r="CW15" s="4">
        <f>(CV15)*'a14'!$F$34/1000000</f>
        <v>242.22771329603029</v>
      </c>
      <c r="CX15" s="4">
        <v>1719.8</v>
      </c>
      <c r="CY15" s="4">
        <f>(CX15)*'a14'!$G$34/1000000</f>
        <v>260.28317483693399</v>
      </c>
      <c r="CZ15" s="4">
        <v>748.5</v>
      </c>
      <c r="DA15" s="4">
        <f>(CZ15)*'a14'!$H$34/1000000</f>
        <v>131.03530130361773</v>
      </c>
      <c r="DB15" s="4">
        <v>1633.9</v>
      </c>
      <c r="DC15" s="4">
        <f>(DB15)*'a14'!$I$34/1000000</f>
        <v>286.27991287810937</v>
      </c>
      <c r="DD15" s="4">
        <v>1009.7</v>
      </c>
      <c r="DE15" s="4">
        <f>(DD15)*'a14'!$J$34/1000000</f>
        <v>332.05437691108239</v>
      </c>
      <c r="DF15" s="4">
        <v>7960</v>
      </c>
      <c r="DG15" s="4">
        <f t="shared" si="11"/>
        <v>1345.4621533201475</v>
      </c>
      <c r="DH15" s="4">
        <f>'a1'!AP17/1000</f>
        <v>10295.832</v>
      </c>
      <c r="DI15" s="4">
        <f t="shared" si="12"/>
        <v>130680.27463153511</v>
      </c>
      <c r="DJ15" s="4">
        <v>126.5</v>
      </c>
      <c r="DK15" s="4">
        <f>(DJ15)*'a14'!$E$39/1000000</f>
        <v>15.014709063948835</v>
      </c>
      <c r="DL15" s="4">
        <v>218.8</v>
      </c>
      <c r="DM15" s="4">
        <f>(DL15)*'a14'!$F$39/1000000</f>
        <v>32.462631849723373</v>
      </c>
      <c r="DN15" s="4">
        <v>162.4</v>
      </c>
      <c r="DO15" s="4">
        <f>(DN15)*'a14'!$G$39/1000000</f>
        <v>28.913700616426379</v>
      </c>
      <c r="DP15" s="4">
        <v>83.9</v>
      </c>
      <c r="DQ15" s="4">
        <f>(DP15)*'a14'!$H$39/1000000</f>
        <v>17.748990365352451</v>
      </c>
      <c r="DR15" s="4">
        <v>151</v>
      </c>
      <c r="DS15" s="4">
        <f>(DR15)*'a14'!$I$39/1000000</f>
        <v>36.726217321733699</v>
      </c>
      <c r="DT15" s="4">
        <v>81.7</v>
      </c>
      <c r="DU15" s="4">
        <f>(DT15)*'a14'!$J$39/1000000</f>
        <v>28.609979506636915</v>
      </c>
      <c r="DV15" s="4">
        <v>824.2</v>
      </c>
      <c r="DW15" s="4">
        <f t="shared" si="13"/>
        <v>159.47622872382166</v>
      </c>
      <c r="DX15" s="4">
        <f>'a1'!AV17/1000</f>
        <v>1105.421</v>
      </c>
      <c r="DY15" s="4">
        <f t="shared" si="14"/>
        <v>144267.4137037578</v>
      </c>
      <c r="DZ15" s="4">
        <v>120.8</v>
      </c>
      <c r="EA15" s="4">
        <f>(DZ15)*'a14'!$E$44/1000000</f>
        <v>12.779804153911204</v>
      </c>
      <c r="EB15" s="4">
        <v>187.2</v>
      </c>
      <c r="EC15" s="4">
        <f>(EB15)*'a14'!$F$44/1000000</f>
        <v>24.755580894165742</v>
      </c>
      <c r="ED15" s="4">
        <v>153.1</v>
      </c>
      <c r="EE15" s="4">
        <f>(ED15)*'a14'!$G$44/1000000</f>
        <v>24.295380992928045</v>
      </c>
      <c r="EF15" s="4">
        <v>60.1</v>
      </c>
      <c r="EG15" s="4">
        <f>(EF15)*'a14'!$H$44/1000000</f>
        <v>12.163493873680341</v>
      </c>
      <c r="EH15" s="4">
        <v>153.80000000000001</v>
      </c>
      <c r="EI15" s="4">
        <f>(EH15)*'a14'!$I$44/1000000</f>
        <v>33.650677712279624</v>
      </c>
      <c r="EJ15" s="4">
        <v>58.8</v>
      </c>
      <c r="EK15" s="4">
        <f>(EJ15)*'a14'!$J$44/1000000</f>
        <v>26.189855522305912</v>
      </c>
      <c r="EL15" s="4">
        <v>733.8</v>
      </c>
      <c r="EM15" s="4">
        <f t="shared" si="15"/>
        <v>133.83479314927087</v>
      </c>
      <c r="EN15" s="4">
        <f>'a1'!BB17/1000</f>
        <v>1007.727</v>
      </c>
      <c r="EO15" s="4">
        <f t="shared" si="16"/>
        <v>132808.58124201384</v>
      </c>
      <c r="EP15" s="4">
        <v>177.8</v>
      </c>
      <c r="EQ15" s="4">
        <f>(EP15)*'a14'!$E$49/1000000</f>
        <v>14.727129294664165</v>
      </c>
      <c r="ER15" s="4">
        <v>427.2</v>
      </c>
      <c r="ES15" s="4">
        <f>(ER15)*'a14'!$F$49/1000000</f>
        <v>44.23108573313084</v>
      </c>
      <c r="ET15" s="4">
        <v>431.1</v>
      </c>
      <c r="EU15" s="4">
        <f>(ET15)*'a14'!$G$49/1000000</f>
        <v>53.561856908855916</v>
      </c>
      <c r="EV15" s="4">
        <v>185.3</v>
      </c>
      <c r="EW15" s="4">
        <f>(EV15)*'a14'!$H$49/1000000</f>
        <v>27.934793496596974</v>
      </c>
      <c r="EX15" s="4">
        <v>446.2</v>
      </c>
      <c r="EY15" s="4">
        <f>(EX15)*'a14'!$I$49/1000000</f>
        <v>68.310484726598673</v>
      </c>
      <c r="EZ15" s="4">
        <v>222.1</v>
      </c>
      <c r="FA15" s="4">
        <f>(EZ15)*'a14'!$J$49/1000000</f>
        <v>70.45443946952112</v>
      </c>
      <c r="FB15" s="4">
        <v>1889.8</v>
      </c>
      <c r="FC15" s="4">
        <f t="shared" si="21"/>
        <v>279.21978962936771</v>
      </c>
      <c r="FD15" s="4">
        <f>'a1'!BH17/1000</f>
        <v>2547.788</v>
      </c>
      <c r="FE15" s="4">
        <f t="shared" si="17"/>
        <v>109593.02329289867</v>
      </c>
      <c r="FF15" s="4">
        <v>217.1</v>
      </c>
      <c r="FG15" s="4">
        <f>(FF15)*'a14'!$E$54/1000000</f>
        <v>20.788634129185642</v>
      </c>
      <c r="FH15" s="4">
        <v>526.20000000000005</v>
      </c>
      <c r="FI15" s="4">
        <f>(FH15)*'a14'!$F$54/1000000</f>
        <v>62.9835287815378</v>
      </c>
      <c r="FJ15" s="4">
        <v>644.1</v>
      </c>
      <c r="FK15" s="4">
        <f>(FJ15)*'a14'!$G$54/1000000</f>
        <v>92.514688456530209</v>
      </c>
      <c r="FL15" s="4">
        <v>283.5</v>
      </c>
      <c r="FM15" s="4">
        <f>(FL15)*'a14'!$H$54/1000000</f>
        <v>48.648714477476624</v>
      </c>
      <c r="FN15" s="4">
        <v>594.79999999999995</v>
      </c>
      <c r="FO15" s="4">
        <f>(FN15)*'a14'!$I$54/1000000</f>
        <v>102.68018338663225</v>
      </c>
      <c r="FP15" s="4">
        <v>280.2</v>
      </c>
      <c r="FQ15" s="4">
        <f>(FP15)*'a14'!$J$54/1000000</f>
        <v>98.296495688486587</v>
      </c>
      <c r="FR15" s="4">
        <v>2545.9</v>
      </c>
      <c r="FS15" s="4">
        <f t="shared" si="18"/>
        <v>425.91224491984912</v>
      </c>
      <c r="FT15" s="4">
        <f>'a1'!BN17/1000</f>
        <v>3292.1109999999999</v>
      </c>
      <c r="FU15" s="4">
        <f t="shared" si="19"/>
        <v>129373.59794971954</v>
      </c>
    </row>
    <row r="16" spans="1:177" ht="16.5" customHeight="1">
      <c r="A16" s="1">
        <v>1991</v>
      </c>
      <c r="B16" s="4">
        <v>3061.1</v>
      </c>
      <c r="C16" s="4">
        <f>B16*'a14'!$E$4/1000000</f>
        <v>291.20318941419424</v>
      </c>
      <c r="D16" s="4">
        <v>4925.1000000000004</v>
      </c>
      <c r="E16" s="4">
        <f>D16*'a14'!$F$4/1000000</f>
        <v>585.65745491157099</v>
      </c>
      <c r="F16" s="4">
        <v>4509.2</v>
      </c>
      <c r="G16" s="4">
        <f>F16*'a14'!$G$4/1000000</f>
        <v>643.44194327520404</v>
      </c>
      <c r="H16" s="4">
        <v>1909.8</v>
      </c>
      <c r="I16" s="4">
        <f>H16*'a14'!$H$4/1000000</f>
        <v>320.71782835649799</v>
      </c>
      <c r="J16" s="4">
        <v>4722.2</v>
      </c>
      <c r="K16" s="4">
        <f>J16*'a14'!$I$4/1000000</f>
        <v>787.5788094722825</v>
      </c>
      <c r="L16" s="4">
        <v>2405.9</v>
      </c>
      <c r="M16" s="4">
        <f>L16*'a14'!$J$4/1000000</f>
        <v>805.61910981724623</v>
      </c>
      <c r="N16" s="4">
        <v>21533.3</v>
      </c>
      <c r="O16" s="4">
        <f t="shared" si="0"/>
        <v>3434.218335246996</v>
      </c>
      <c r="P16" s="4">
        <f>'a1'!F18/1000</f>
        <v>28037.42</v>
      </c>
      <c r="Q16" s="4">
        <f t="shared" si="20"/>
        <v>122486.9597576024</v>
      </c>
      <c r="R16" s="4">
        <v>94.1</v>
      </c>
      <c r="S16" s="4">
        <f>(R16)*'a14'!$E$9/1000000</f>
        <v>7.6021637918165856</v>
      </c>
      <c r="T16" s="4">
        <v>115.6</v>
      </c>
      <c r="U16" s="4">
        <f>(T16)*'a14'!$F$9/1000000</f>
        <v>11.673885950239072</v>
      </c>
      <c r="V16" s="4">
        <v>70.8</v>
      </c>
      <c r="W16" s="4">
        <f>(V16)*'a14'!$G$9/1000000</f>
        <v>8.5797002623902365</v>
      </c>
      <c r="X16" s="4">
        <v>32.799999999999997</v>
      </c>
      <c r="Y16" s="4">
        <f>(X16)*'a14'!$H$9/1000000</f>
        <v>4.7802377570543282</v>
      </c>
      <c r="Z16" s="4">
        <v>103.5</v>
      </c>
      <c r="AA16" s="4">
        <f>(Z16)*'a14'!$I$9/1000000</f>
        <v>15.980504564108752</v>
      </c>
      <c r="AB16" s="4">
        <v>27.8</v>
      </c>
      <c r="AC16" s="4">
        <f>(AB16)*'a14'!$J$9/1000000</f>
        <v>7.8869347333786752</v>
      </c>
      <c r="AD16" s="4">
        <v>444.4</v>
      </c>
      <c r="AE16" s="4">
        <f t="shared" si="1"/>
        <v>56.503427058987647</v>
      </c>
      <c r="AF16" s="4">
        <f>'a1'!L18/1000</f>
        <v>579.64400000000001</v>
      </c>
      <c r="AG16" s="4">
        <f t="shared" si="2"/>
        <v>97479.534091593552</v>
      </c>
      <c r="AH16" s="4">
        <v>16.600000000000001</v>
      </c>
      <c r="AI16" s="4">
        <f>(AH16)*'a14'!$E$14/1000000</f>
        <v>1.2612241470443564</v>
      </c>
      <c r="AJ16" s="4">
        <v>29.6</v>
      </c>
      <c r="AK16" s="4">
        <f>(AJ16)*'a14'!$F$14/1000000</f>
        <v>2.8111622554603124</v>
      </c>
      <c r="AL16" s="4">
        <v>16.7</v>
      </c>
      <c r="AM16" s="4">
        <f>(AL16)*'a14'!$G$14/1000000</f>
        <v>1.9032328243048868</v>
      </c>
      <c r="AN16" s="4">
        <v>7.7</v>
      </c>
      <c r="AO16" s="4">
        <f>(AN16)*'a14'!$H$14/1000000</f>
        <v>1.2102712555703763</v>
      </c>
      <c r="AP16" s="4">
        <v>20.100000000000001</v>
      </c>
      <c r="AQ16" s="4">
        <f>(AP16)*'a14'!$I$14/1000000</f>
        <v>3.8284486140677769</v>
      </c>
      <c r="AR16" s="4">
        <v>7.7</v>
      </c>
      <c r="AS16" s="4">
        <f>(AR16)*'a14'!$J$14/1000000</f>
        <v>2.7321633388470974</v>
      </c>
      <c r="AT16" s="4">
        <v>98.5</v>
      </c>
      <c r="AU16" s="4">
        <f t="shared" si="3"/>
        <v>13.746502435294806</v>
      </c>
      <c r="AV16" s="4">
        <f>'a1'!R18/1000</f>
        <v>130.369</v>
      </c>
      <c r="AW16" s="4">
        <f t="shared" si="4"/>
        <v>105443.03043894489</v>
      </c>
      <c r="AX16" s="4">
        <v>92.2</v>
      </c>
      <c r="AY16" s="4">
        <f>(AX16)*'a14'!$E$19/1000000</f>
        <v>7.2652361372956422</v>
      </c>
      <c r="AZ16" s="4">
        <v>205.2</v>
      </c>
      <c r="BA16" s="4">
        <f>(AZ16)*'a14'!$F$19/1000000</f>
        <v>20.211855414493836</v>
      </c>
      <c r="BB16" s="4">
        <v>104.4</v>
      </c>
      <c r="BC16" s="4">
        <f>(BB16)*'a14'!$G$19/1000000</f>
        <v>12.33986962148045</v>
      </c>
      <c r="BD16" s="4">
        <v>47.4</v>
      </c>
      <c r="BE16" s="4">
        <f>(BD16)*'a14'!$H$19/1000000</f>
        <v>6.6915182562777655</v>
      </c>
      <c r="BF16" s="4">
        <v>176.7</v>
      </c>
      <c r="BG16" s="4">
        <f>(BF16)*'a14'!$I$19/1000000</f>
        <v>26.618479200137298</v>
      </c>
      <c r="BH16" s="4">
        <v>77.7</v>
      </c>
      <c r="BI16" s="4">
        <f>(BH16)*'a14'!$J$19/1000000</f>
        <v>20.731935427147551</v>
      </c>
      <c r="BJ16" s="4">
        <v>703.4</v>
      </c>
      <c r="BK16" s="4">
        <f t="shared" si="5"/>
        <v>93.85889405683254</v>
      </c>
      <c r="BL16" s="4">
        <f>'a1'!X18/1000</f>
        <v>914.96900000000005</v>
      </c>
      <c r="BM16" s="4">
        <f t="shared" si="6"/>
        <v>102581.5017304767</v>
      </c>
      <c r="BN16" s="4">
        <v>115.9</v>
      </c>
      <c r="BO16" s="4">
        <f>(BN16)*'a14'!$E$24/1000000</f>
        <v>11.523446266955286</v>
      </c>
      <c r="BP16" s="4">
        <v>135.5</v>
      </c>
      <c r="BQ16" s="4">
        <f>(BP16)*'a14'!$F$24/1000000</f>
        <v>16.840239098063428</v>
      </c>
      <c r="BR16" s="4">
        <v>118.2</v>
      </c>
      <c r="BS16" s="4">
        <f>(BR16)*'a14'!$G$24/1000000</f>
        <v>17.628188292762484</v>
      </c>
      <c r="BT16" s="4">
        <v>43.9</v>
      </c>
      <c r="BU16" s="4">
        <f>(BT16)*'a14'!$H$24/1000000</f>
        <v>7.7088976418208484</v>
      </c>
      <c r="BV16" s="4">
        <v>117.5</v>
      </c>
      <c r="BW16" s="4">
        <f>(BV16)*'a14'!$I$24/1000000</f>
        <v>21.99158467278788</v>
      </c>
      <c r="BX16" s="4">
        <v>44.5</v>
      </c>
      <c r="BY16" s="4">
        <f>(BX16)*'a14'!$J$24/1000000</f>
        <v>14.182410589080515</v>
      </c>
      <c r="BZ16" s="4">
        <v>575.5</v>
      </c>
      <c r="CA16" s="4">
        <f t="shared" si="7"/>
        <v>89.874766561470437</v>
      </c>
      <c r="CB16" s="4">
        <f>'a1'!AD18/1000</f>
        <v>745.56700000000001</v>
      </c>
      <c r="CC16" s="4">
        <f t="shared" si="8"/>
        <v>120545.52650730308</v>
      </c>
      <c r="CD16" s="4">
        <v>1205.8</v>
      </c>
      <c r="CE16" s="4">
        <f>(CD16)*'a14'!$E$29/1000000</f>
        <v>109.74689329862687</v>
      </c>
      <c r="CF16" s="4">
        <v>1135.4000000000001</v>
      </c>
      <c r="CG16" s="4">
        <f>(CF16)*'a14'!$F$29/1000000</f>
        <v>129.17422318301229</v>
      </c>
      <c r="CH16" s="4">
        <v>991</v>
      </c>
      <c r="CI16" s="4">
        <f>(CH16)*'a14'!$G$29/1000000</f>
        <v>135.29503805640144</v>
      </c>
      <c r="CJ16" s="4">
        <v>375.8</v>
      </c>
      <c r="CK16" s="4">
        <f>(CJ16)*'a14'!$H$29/1000000</f>
        <v>62.566008709819435</v>
      </c>
      <c r="CL16" s="4">
        <v>1284.5999999999999</v>
      </c>
      <c r="CM16" s="4">
        <f>(CL16)*'a14'!$I$29/1000000</f>
        <v>211.42085005433364</v>
      </c>
      <c r="CN16" s="4">
        <v>524.4</v>
      </c>
      <c r="CO16" s="4">
        <f>(CN16)*'a14'!$J$29/1000000</f>
        <v>191.93988573290403</v>
      </c>
      <c r="CP16" s="4">
        <v>5517</v>
      </c>
      <c r="CQ16" s="4">
        <f t="shared" si="9"/>
        <v>840.14289903509768</v>
      </c>
      <c r="CR16" s="4">
        <f>'a1'!AJ18/1000</f>
        <v>7067.3959999999997</v>
      </c>
      <c r="CS16" s="4">
        <f t="shared" si="10"/>
        <v>118875.87720216862</v>
      </c>
      <c r="CT16" s="4">
        <v>902.3</v>
      </c>
      <c r="CU16" s="4">
        <f>(CT16)*'a14'!$E$34/1000000</f>
        <v>91.039077666149382</v>
      </c>
      <c r="CV16" s="4">
        <v>1960.9</v>
      </c>
      <c r="CW16" s="4">
        <f>(CV16)*'a14'!$F$34/1000000</f>
        <v>247.3103837353878</v>
      </c>
      <c r="CX16" s="4">
        <v>1755.3</v>
      </c>
      <c r="CY16" s="4">
        <f>(CX16)*'a14'!$G$34/1000000</f>
        <v>265.65592324181313</v>
      </c>
      <c r="CZ16" s="4">
        <v>763</v>
      </c>
      <c r="DA16" s="4">
        <f>(CZ16)*'a14'!$H$34/1000000</f>
        <v>133.57372731417544</v>
      </c>
      <c r="DB16" s="4">
        <v>1642.2</v>
      </c>
      <c r="DC16" s="4">
        <f>(DB16)*'a14'!$I$34/1000000</f>
        <v>287.73417769045307</v>
      </c>
      <c r="DD16" s="4">
        <v>1067.9000000000001</v>
      </c>
      <c r="DE16" s="4">
        <f>(DD16)*'a14'!$J$34/1000000</f>
        <v>351.1942845432751</v>
      </c>
      <c r="DF16" s="4">
        <v>8091.5</v>
      </c>
      <c r="DG16" s="4">
        <f t="shared" si="11"/>
        <v>1376.5075741912538</v>
      </c>
      <c r="DH16" s="4">
        <f>'a1'!AP18/1000</f>
        <v>10431.316000000001</v>
      </c>
      <c r="DI16" s="4">
        <f t="shared" si="12"/>
        <v>131959.14822168686</v>
      </c>
      <c r="DJ16" s="4">
        <v>125.9</v>
      </c>
      <c r="DK16" s="4">
        <f>(DJ16)*'a14'!$E$39/1000000</f>
        <v>14.943493052578328</v>
      </c>
      <c r="DL16" s="4">
        <v>210</v>
      </c>
      <c r="DM16" s="4">
        <f>(DL16)*'a14'!$F$39/1000000</f>
        <v>31.157004974597385</v>
      </c>
      <c r="DN16" s="4">
        <v>163.5</v>
      </c>
      <c r="DO16" s="4">
        <f>(DN16)*'a14'!$G$39/1000000</f>
        <v>29.109544647695273</v>
      </c>
      <c r="DP16" s="4">
        <v>82.6</v>
      </c>
      <c r="DQ16" s="4">
        <f>(DP16)*'a14'!$H$39/1000000</f>
        <v>17.473976211896449</v>
      </c>
      <c r="DR16" s="4">
        <v>160</v>
      </c>
      <c r="DS16" s="4">
        <f>(DR16)*'a14'!$I$39/1000000</f>
        <v>38.915197162101933</v>
      </c>
      <c r="DT16" s="4">
        <v>85.2</v>
      </c>
      <c r="DU16" s="4">
        <f>(DT16)*'a14'!$J$39/1000000</f>
        <v>29.835621223567504</v>
      </c>
      <c r="DV16" s="4">
        <v>827.3</v>
      </c>
      <c r="DW16" s="4">
        <f t="shared" si="13"/>
        <v>161.43483727243688</v>
      </c>
      <c r="DX16" s="4">
        <f>'a1'!AV18/1000</f>
        <v>1109.604</v>
      </c>
      <c r="DY16" s="4">
        <f t="shared" si="14"/>
        <v>145488.6944102913</v>
      </c>
      <c r="DZ16" s="4">
        <v>125.1</v>
      </c>
      <c r="EA16" s="4">
        <f>(DZ16)*'a14'!$E$44/1000000</f>
        <v>13.234714401111686</v>
      </c>
      <c r="EB16" s="4">
        <v>180.4</v>
      </c>
      <c r="EC16" s="4">
        <f>(EB16)*'a14'!$F$44/1000000</f>
        <v>23.856339707839215</v>
      </c>
      <c r="ED16" s="4">
        <v>158</v>
      </c>
      <c r="EE16" s="4">
        <f>(ED16)*'a14'!$G$44/1000000</f>
        <v>25.072960136398638</v>
      </c>
      <c r="EF16" s="4">
        <v>58.2</v>
      </c>
      <c r="EG16" s="4">
        <f>(EF16)*'a14'!$H$44/1000000</f>
        <v>11.778957461700431</v>
      </c>
      <c r="EH16" s="4">
        <v>149.1</v>
      </c>
      <c r="EI16" s="4">
        <f>(EH16)*'a14'!$I$44/1000000</f>
        <v>32.622341007157942</v>
      </c>
      <c r="EJ16" s="4">
        <v>60.7</v>
      </c>
      <c r="EK16" s="4">
        <f>(EJ16)*'a14'!$J$44/1000000</f>
        <v>27.036126364013079</v>
      </c>
      <c r="EL16" s="4">
        <v>731.5</v>
      </c>
      <c r="EM16" s="4">
        <f t="shared" si="15"/>
        <v>133.60143907822098</v>
      </c>
      <c r="EN16" s="4">
        <f>'a1'!BB18/1000</f>
        <v>1002.713</v>
      </c>
      <c r="EO16" s="4">
        <f t="shared" si="16"/>
        <v>133239.95906926604</v>
      </c>
      <c r="EP16" s="4">
        <v>170.9</v>
      </c>
      <c r="EQ16" s="4">
        <f>(EP16)*'a14'!$E$49/1000000</f>
        <v>14.155604029573148</v>
      </c>
      <c r="ER16" s="4">
        <v>431</v>
      </c>
      <c r="ES16" s="4">
        <f>(ER16)*'a14'!$F$49/1000000</f>
        <v>44.62452703880944</v>
      </c>
      <c r="ET16" s="4">
        <v>448.3</v>
      </c>
      <c r="EU16" s="4">
        <f>(ET16)*'a14'!$G$49/1000000</f>
        <v>55.698864421804934</v>
      </c>
      <c r="EV16" s="4">
        <v>184</v>
      </c>
      <c r="EW16" s="4">
        <f>(EV16)*'a14'!$H$49/1000000</f>
        <v>27.738812754311077</v>
      </c>
      <c r="EX16" s="4">
        <v>462.3</v>
      </c>
      <c r="EY16" s="4">
        <f>(EX16)*'a14'!$I$49/1000000</f>
        <v>70.775296031166675</v>
      </c>
      <c r="EZ16" s="4">
        <v>231.4</v>
      </c>
      <c r="FA16" s="4">
        <f>(EZ16)*'a14'!$J$49/1000000</f>
        <v>73.404580338798681</v>
      </c>
      <c r="FB16" s="4">
        <v>1927.8</v>
      </c>
      <c r="FC16" s="4">
        <f t="shared" si="21"/>
        <v>286.39768461446397</v>
      </c>
      <c r="FD16" s="4">
        <f>'a1'!BH18/1000</f>
        <v>2592.306</v>
      </c>
      <c r="FE16" s="4">
        <f t="shared" si="17"/>
        <v>110479.89111411382</v>
      </c>
      <c r="FF16" s="4">
        <v>212.3</v>
      </c>
      <c r="FG16" s="4">
        <f>(FF16)*'a14'!$E$54/1000000</f>
        <v>20.329005184827786</v>
      </c>
      <c r="FH16" s="4">
        <v>521.6</v>
      </c>
      <c r="FI16" s="4">
        <f>(FH16)*'a14'!$F$54/1000000</f>
        <v>62.432931608609117</v>
      </c>
      <c r="FJ16" s="4">
        <v>683.1</v>
      </c>
      <c r="FK16" s="4">
        <f>(FJ16)*'a14'!$G$54/1000000</f>
        <v>98.116416215891618</v>
      </c>
      <c r="FL16" s="4">
        <v>314.3</v>
      </c>
      <c r="FM16" s="4">
        <f>(FL16)*'a14'!$H$54/1000000</f>
        <v>53.934006914535821</v>
      </c>
      <c r="FN16" s="4">
        <v>606.29999999999995</v>
      </c>
      <c r="FO16" s="4">
        <f>(FN16)*'a14'!$I$54/1000000</f>
        <v>104.66542566798105</v>
      </c>
      <c r="FP16" s="4">
        <v>278.7</v>
      </c>
      <c r="FQ16" s="4">
        <f>(FP16)*'a14'!$J$54/1000000</f>
        <v>97.770283184800903</v>
      </c>
      <c r="FR16" s="4">
        <v>2616.1999999999998</v>
      </c>
      <c r="FS16" s="4">
        <f t="shared" si="18"/>
        <v>437.24806877664633</v>
      </c>
      <c r="FT16" s="4">
        <f>'a1'!BN18/1000</f>
        <v>3373.7869999999998</v>
      </c>
      <c r="FU16" s="4">
        <f t="shared" si="19"/>
        <v>129601.56310301935</v>
      </c>
    </row>
    <row r="17" spans="1:177" ht="16.5" customHeight="1">
      <c r="A17" s="1">
        <v>1992</v>
      </c>
      <c r="B17" s="4">
        <v>2992.6</v>
      </c>
      <c r="C17" s="4">
        <f>B17*'a14'!$E$4/1000000</f>
        <v>284.68676771125337</v>
      </c>
      <c r="D17" s="4">
        <v>4809.7</v>
      </c>
      <c r="E17" s="4">
        <f>D17*'a14'!$F$4/1000000</f>
        <v>571.93491723785974</v>
      </c>
      <c r="F17" s="4">
        <v>4629.1000000000004</v>
      </c>
      <c r="G17" s="4">
        <f>F17*'a14'!$G$4/1000000</f>
        <v>660.5511176295679</v>
      </c>
      <c r="H17" s="4">
        <v>1934.2</v>
      </c>
      <c r="I17" s="4">
        <f>H17*'a14'!$H$4/1000000</f>
        <v>324.81538569857497</v>
      </c>
      <c r="J17" s="4">
        <v>4866.7</v>
      </c>
      <c r="K17" s="4">
        <f>J17*'a14'!$I$4/1000000</f>
        <v>811.67883445401651</v>
      </c>
      <c r="L17" s="4">
        <v>2587.8000000000002</v>
      </c>
      <c r="M17" s="4">
        <f>L17*'a14'!$J$4/1000000</f>
        <v>866.52858904570837</v>
      </c>
      <c r="N17" s="4">
        <v>21820.2</v>
      </c>
      <c r="O17" s="4">
        <f t="shared" si="0"/>
        <v>3520.195611776981</v>
      </c>
      <c r="P17" s="4">
        <f>'a1'!F19/1000</f>
        <v>28371.263999999999</v>
      </c>
      <c r="Q17" s="4">
        <f t="shared" si="20"/>
        <v>124076.09374672137</v>
      </c>
      <c r="R17" s="4">
        <v>92.6</v>
      </c>
      <c r="S17" s="4">
        <f>(R17)*'a14'!$E$9/1000000</f>
        <v>7.480981584720678</v>
      </c>
      <c r="T17" s="4">
        <v>111.3</v>
      </c>
      <c r="U17" s="4">
        <f>(T17)*'a14'!$F$9/1000000</f>
        <v>11.239649708145404</v>
      </c>
      <c r="V17" s="4">
        <v>74.5</v>
      </c>
      <c r="W17" s="4">
        <f>(V17)*'a14'!$G$9/1000000</f>
        <v>9.0280744286450947</v>
      </c>
      <c r="X17" s="4">
        <v>32</v>
      </c>
      <c r="Y17" s="4">
        <f>(X17)*'a14'!$H$9/1000000</f>
        <v>4.6636465922481252</v>
      </c>
      <c r="Z17" s="4">
        <v>108</v>
      </c>
      <c r="AA17" s="4">
        <f>(Z17)*'a14'!$I$9/1000000</f>
        <v>16.675309110374346</v>
      </c>
      <c r="AB17" s="4">
        <v>29.6</v>
      </c>
      <c r="AC17" s="4">
        <f>(AB17)*'a14'!$J$9/1000000</f>
        <v>8.397599572230531</v>
      </c>
      <c r="AD17" s="4">
        <v>447.9</v>
      </c>
      <c r="AE17" s="4">
        <f t="shared" si="1"/>
        <v>57.485260996364175</v>
      </c>
      <c r="AF17" s="4">
        <f>'a1'!L19/1000</f>
        <v>580.10900000000004</v>
      </c>
      <c r="AG17" s="4">
        <f t="shared" si="2"/>
        <v>99093.896140835903</v>
      </c>
      <c r="AH17" s="4">
        <v>15.3</v>
      </c>
      <c r="AI17" s="4">
        <f>(AH17)*'a14'!$E$14/1000000</f>
        <v>1.162453581311967</v>
      </c>
      <c r="AJ17" s="4">
        <v>28.5</v>
      </c>
      <c r="AK17" s="4">
        <f>(AJ17)*'a14'!$F$14/1000000</f>
        <v>2.7066933878587465</v>
      </c>
      <c r="AL17" s="4">
        <v>17</v>
      </c>
      <c r="AM17" s="4">
        <f>(AL17)*'a14'!$G$14/1000000</f>
        <v>1.9374226355199449</v>
      </c>
      <c r="AN17" s="4">
        <v>8.1999999999999993</v>
      </c>
      <c r="AO17" s="4">
        <f>(AN17)*'a14'!$H$14/1000000</f>
        <v>1.2888602981398811</v>
      </c>
      <c r="AP17" s="4">
        <v>21.5</v>
      </c>
      <c r="AQ17" s="4">
        <f>(AP17)*'a14'!$I$14/1000000</f>
        <v>4.0951067264904077</v>
      </c>
      <c r="AR17" s="4">
        <v>9</v>
      </c>
      <c r="AS17" s="4">
        <f>(AR17)*'a14'!$J$14/1000000</f>
        <v>3.1934376687823214</v>
      </c>
      <c r="AT17" s="4">
        <v>99.6</v>
      </c>
      <c r="AU17" s="4">
        <f t="shared" si="3"/>
        <v>14.383974298103269</v>
      </c>
      <c r="AV17" s="4">
        <f>'a1'!R19/1000</f>
        <v>130.827</v>
      </c>
      <c r="AW17" s="4">
        <f t="shared" si="4"/>
        <v>109946.52707853324</v>
      </c>
      <c r="AX17" s="4">
        <v>88.9</v>
      </c>
      <c r="AY17" s="4">
        <f>(AX17)*'a14'!$E$19/1000000</f>
        <v>7.0052005705594631</v>
      </c>
      <c r="AZ17" s="4">
        <v>200.1</v>
      </c>
      <c r="BA17" s="4">
        <f>(AZ17)*'a14'!$F$19/1000000</f>
        <v>19.709513978753495</v>
      </c>
      <c r="BB17" s="4">
        <v>107.4</v>
      </c>
      <c r="BC17" s="4">
        <f>(BB17)*'a14'!$G$19/1000000</f>
        <v>12.694463576120693</v>
      </c>
      <c r="BD17" s="4">
        <v>50.2</v>
      </c>
      <c r="BE17" s="4">
        <f>(BD17)*'a14'!$H$19/1000000</f>
        <v>7.0867978157203337</v>
      </c>
      <c r="BF17" s="4">
        <v>186.4</v>
      </c>
      <c r="BG17" s="4">
        <f>(BF17)*'a14'!$I$19/1000000</f>
        <v>28.079708675187284</v>
      </c>
      <c r="BH17" s="4">
        <v>74.900000000000006</v>
      </c>
      <c r="BI17" s="4">
        <f>(BH17)*'a14'!$J$19/1000000</f>
        <v>19.984838654998093</v>
      </c>
      <c r="BJ17" s="4">
        <v>708</v>
      </c>
      <c r="BK17" s="4">
        <f t="shared" si="5"/>
        <v>94.560523271339378</v>
      </c>
      <c r="BL17" s="4">
        <f>'a1'!X19/1000</f>
        <v>919.45100000000002</v>
      </c>
      <c r="BM17" s="4">
        <f t="shared" si="6"/>
        <v>102844.5488354892</v>
      </c>
      <c r="BN17" s="4">
        <v>112.6</v>
      </c>
      <c r="BO17" s="4">
        <f>(BN17)*'a14'!$E$24/1000000</f>
        <v>11.19534123950962</v>
      </c>
      <c r="BP17" s="4">
        <v>130.69999999999999</v>
      </c>
      <c r="BQ17" s="4">
        <f>(BP17)*'a14'!$F$24/1000000</f>
        <v>16.243684502707676</v>
      </c>
      <c r="BR17" s="4">
        <v>121.9</v>
      </c>
      <c r="BS17" s="4">
        <f>(BR17)*'a14'!$G$24/1000000</f>
        <v>18.180001293466553</v>
      </c>
      <c r="BT17" s="4">
        <v>45.2</v>
      </c>
      <c r="BU17" s="4">
        <f>(BT17)*'a14'!$H$24/1000000</f>
        <v>7.9371793487540403</v>
      </c>
      <c r="BV17" s="4">
        <v>120.3</v>
      </c>
      <c r="BW17" s="4">
        <f>(BV17)*'a14'!$I$24/1000000</f>
        <v>22.515639456479843</v>
      </c>
      <c r="BX17" s="4">
        <v>49</v>
      </c>
      <c r="BY17" s="4">
        <f>(BX17)*'a14'!$J$24/1000000</f>
        <v>15.616586940785284</v>
      </c>
      <c r="BZ17" s="4">
        <v>579.70000000000005</v>
      </c>
      <c r="CA17" s="4">
        <f t="shared" si="7"/>
        <v>91.688432781703014</v>
      </c>
      <c r="CB17" s="4">
        <f>'a1'!AD19/1000</f>
        <v>748.12099999999998</v>
      </c>
      <c r="CC17" s="4">
        <f t="shared" si="8"/>
        <v>122558.29308588186</v>
      </c>
      <c r="CD17" s="4">
        <v>1178.4000000000001</v>
      </c>
      <c r="CE17" s="4">
        <f>(CD17)*'a14'!$E$29/1000000</f>
        <v>107.25305943199695</v>
      </c>
      <c r="CF17" s="4">
        <v>1098.5</v>
      </c>
      <c r="CG17" s="4">
        <f>(CF17)*'a14'!$F$29/1000000</f>
        <v>124.97611781446096</v>
      </c>
      <c r="CH17" s="4">
        <v>999.2</v>
      </c>
      <c r="CI17" s="4">
        <f>(CH17)*'a14'!$G$29/1000000</f>
        <v>136.41453282134844</v>
      </c>
      <c r="CJ17" s="4">
        <v>369.3</v>
      </c>
      <c r="CK17" s="4">
        <f>(CJ17)*'a14'!$H$29/1000000</f>
        <v>61.483839852411705</v>
      </c>
      <c r="CL17" s="4">
        <v>1324.8</v>
      </c>
      <c r="CM17" s="4">
        <f>(CL17)*'a14'!$I$29/1000000</f>
        <v>218.03700930404889</v>
      </c>
      <c r="CN17" s="4">
        <v>594.29999999999995</v>
      </c>
      <c r="CO17" s="4">
        <f>(CN17)*'a14'!$J$29/1000000</f>
        <v>217.52455013551651</v>
      </c>
      <c r="CP17" s="4">
        <v>5564.5</v>
      </c>
      <c r="CQ17" s="4">
        <f t="shared" si="9"/>
        <v>865.6891093597834</v>
      </c>
      <c r="CR17" s="4">
        <f>'a1'!AJ19/1000</f>
        <v>7110.01</v>
      </c>
      <c r="CS17" s="4">
        <f t="shared" si="10"/>
        <v>121756.38421883843</v>
      </c>
      <c r="CT17" s="4">
        <v>879.9</v>
      </c>
      <c r="CU17" s="4">
        <f>(CT17)*'a14'!$E$34/1000000</f>
        <v>88.778991952172035</v>
      </c>
      <c r="CV17" s="4">
        <v>1910.3</v>
      </c>
      <c r="CW17" s="4">
        <f>(CV17)*'a14'!$F$34/1000000</f>
        <v>240.92866849391163</v>
      </c>
      <c r="CX17" s="4">
        <v>1826.5</v>
      </c>
      <c r="CY17" s="4">
        <f>(CX17)*'a14'!$G$34/1000000</f>
        <v>276.43168905666937</v>
      </c>
      <c r="CZ17" s="4">
        <v>763.9</v>
      </c>
      <c r="DA17" s="4">
        <f>(CZ17)*'a14'!$H$34/1000000</f>
        <v>133.73128479069283</v>
      </c>
      <c r="DB17" s="4">
        <v>1708.8</v>
      </c>
      <c r="DC17" s="4">
        <f>(DB17)*'a14'!$I$34/1000000</f>
        <v>299.40333871480095</v>
      </c>
      <c r="DD17" s="4">
        <v>1121.5</v>
      </c>
      <c r="DE17" s="4">
        <f>(DD17)*'a14'!$J$34/1000000</f>
        <v>368.82141597086155</v>
      </c>
      <c r="DF17" s="4">
        <v>8210.9</v>
      </c>
      <c r="DG17" s="4">
        <f t="shared" si="11"/>
        <v>1408.0953889791083</v>
      </c>
      <c r="DH17" s="4">
        <f>'a1'!AP19/1000</f>
        <v>10572.205</v>
      </c>
      <c r="DI17" s="4">
        <f t="shared" si="12"/>
        <v>133188.43032074277</v>
      </c>
      <c r="DJ17" s="4">
        <v>118.5</v>
      </c>
      <c r="DK17" s="4">
        <f>(DJ17)*'a14'!$E$39/1000000</f>
        <v>14.065162245675392</v>
      </c>
      <c r="DL17" s="4">
        <v>208.3</v>
      </c>
      <c r="DM17" s="4">
        <f>(DL17)*'a14'!$F$39/1000000</f>
        <v>30.904781600993502</v>
      </c>
      <c r="DN17" s="4">
        <v>171.4</v>
      </c>
      <c r="DO17" s="4">
        <f>(DN17)*'a14'!$G$39/1000000</f>
        <v>30.516060872262813</v>
      </c>
      <c r="DP17" s="4">
        <v>84.2</v>
      </c>
      <c r="DQ17" s="4">
        <f>(DP17)*'a14'!$H$39/1000000</f>
        <v>17.812455169996142</v>
      </c>
      <c r="DR17" s="4">
        <v>158.69999999999999</v>
      </c>
      <c r="DS17" s="4">
        <f>(DR17)*'a14'!$I$39/1000000</f>
        <v>38.599011185159846</v>
      </c>
      <c r="DT17" s="4">
        <v>87.5</v>
      </c>
      <c r="DU17" s="4">
        <f>(DT17)*'a14'!$J$39/1000000</f>
        <v>30.641042923264745</v>
      </c>
      <c r="DV17" s="4">
        <v>828.6</v>
      </c>
      <c r="DW17" s="4">
        <f t="shared" si="13"/>
        <v>162.53851399735242</v>
      </c>
      <c r="DX17" s="4">
        <f>'a1'!AV19/1000</f>
        <v>1112.6890000000001</v>
      </c>
      <c r="DY17" s="4">
        <f t="shared" si="14"/>
        <v>146077.21833985273</v>
      </c>
      <c r="DZ17" s="4">
        <v>116.1</v>
      </c>
      <c r="EA17" s="4">
        <f>(DZ17)*'a14'!$E$44/1000000</f>
        <v>12.282576674413004</v>
      </c>
      <c r="EB17" s="4">
        <v>180.1</v>
      </c>
      <c r="EC17" s="4">
        <f>(EB17)*'a14'!$F$44/1000000</f>
        <v>23.816667302560099</v>
      </c>
      <c r="ED17" s="4">
        <v>156.1</v>
      </c>
      <c r="EE17" s="4">
        <f>(ED17)*'a14'!$G$44/1000000</f>
        <v>24.771449856277393</v>
      </c>
      <c r="EF17" s="4">
        <v>59.4</v>
      </c>
      <c r="EG17" s="4">
        <f>(EF17)*'a14'!$H$44/1000000</f>
        <v>12.02182256400353</v>
      </c>
      <c r="EH17" s="4">
        <v>160.1</v>
      </c>
      <c r="EI17" s="4">
        <f>(EH17)*'a14'!$I$44/1000000</f>
        <v>35.029086487229961</v>
      </c>
      <c r="EJ17" s="4">
        <v>60.7</v>
      </c>
      <c r="EK17" s="4">
        <f>(EJ17)*'a14'!$J$44/1000000</f>
        <v>27.036126364013079</v>
      </c>
      <c r="EL17" s="4">
        <v>732.5</v>
      </c>
      <c r="EM17" s="4">
        <f t="shared" si="15"/>
        <v>134.95772924849706</v>
      </c>
      <c r="EN17" s="4">
        <f>'a1'!BB19/1000</f>
        <v>1003.995</v>
      </c>
      <c r="EO17" s="4">
        <f t="shared" si="16"/>
        <v>134420.71847817674</v>
      </c>
      <c r="EP17" s="4">
        <v>170.1</v>
      </c>
      <c r="EQ17" s="4">
        <f>(EP17)*'a14'!$E$49/1000000</f>
        <v>14.089340230722014</v>
      </c>
      <c r="ER17" s="4">
        <v>422</v>
      </c>
      <c r="ES17" s="4">
        <f>(ER17)*'a14'!$F$49/1000000</f>
        <v>43.692692367465391</v>
      </c>
      <c r="ET17" s="4">
        <v>454.4</v>
      </c>
      <c r="EU17" s="4">
        <f>(ET17)*'a14'!$G$49/1000000</f>
        <v>56.456756621164757</v>
      </c>
      <c r="EV17" s="4">
        <v>182.4</v>
      </c>
      <c r="EW17" s="4">
        <f>(EV17)*'a14'!$H$49/1000000</f>
        <v>27.497605686882288</v>
      </c>
      <c r="EX17" s="4">
        <v>478.2</v>
      </c>
      <c r="EY17" s="4">
        <f>(EX17)*'a14'!$I$49/1000000</f>
        <v>73.209488561764871</v>
      </c>
      <c r="EZ17" s="4">
        <v>251</v>
      </c>
      <c r="FA17" s="4">
        <f>(EZ17)*'a14'!$J$49/1000000</f>
        <v>79.622081525663233</v>
      </c>
      <c r="FB17" s="4">
        <v>1958.1</v>
      </c>
      <c r="FC17" s="4">
        <f t="shared" si="21"/>
        <v>294.56796499366254</v>
      </c>
      <c r="FD17" s="4">
        <f>'a1'!BH19/1000</f>
        <v>2632.672</v>
      </c>
      <c r="FE17" s="4">
        <f t="shared" si="17"/>
        <v>111889.3523362054</v>
      </c>
      <c r="FF17" s="4">
        <v>220.1</v>
      </c>
      <c r="FG17" s="4">
        <f>(FF17)*'a14'!$E$54/1000000</f>
        <v>21.075902219409301</v>
      </c>
      <c r="FH17" s="4">
        <v>519.9</v>
      </c>
      <c r="FI17" s="4">
        <f>(FH17)*'a14'!$F$54/1000000</f>
        <v>62.229450044700684</v>
      </c>
      <c r="FJ17" s="4">
        <v>700.7</v>
      </c>
      <c r="FK17" s="4">
        <f>(FJ17)*'a14'!$G$54/1000000</f>
        <v>100.64437540985983</v>
      </c>
      <c r="FL17" s="4">
        <v>339.4</v>
      </c>
      <c r="FM17" s="4">
        <f>(FL17)*'a14'!$H$54/1000000</f>
        <v>58.241177049931451</v>
      </c>
      <c r="FN17" s="4">
        <v>599.9</v>
      </c>
      <c r="FO17" s="4">
        <f>(FN17)*'a14'!$I$54/1000000</f>
        <v>103.56059518096956</v>
      </c>
      <c r="FP17" s="4">
        <v>310.3</v>
      </c>
      <c r="FQ17" s="4">
        <f>(FP17)*'a14'!$J$54/1000000</f>
        <v>108.85582659577942</v>
      </c>
      <c r="FR17" s="4">
        <v>2690.4</v>
      </c>
      <c r="FS17" s="4">
        <f t="shared" si="18"/>
        <v>454.60732650065023</v>
      </c>
      <c r="FT17" s="4">
        <f>'a1'!BN19/1000</f>
        <v>3468.8020000000001</v>
      </c>
      <c r="FU17" s="4">
        <f t="shared" si="19"/>
        <v>131056.00334082205</v>
      </c>
    </row>
    <row r="18" spans="1:177" ht="16.5" customHeight="1">
      <c r="A18" s="1">
        <v>1993</v>
      </c>
      <c r="B18" s="4">
        <v>2864.1</v>
      </c>
      <c r="C18" s="4">
        <f>B18*'a14'!$E$4/1000000</f>
        <v>272.46253137799931</v>
      </c>
      <c r="D18" s="4">
        <v>4684</v>
      </c>
      <c r="E18" s="4">
        <f>D18*'a14'!$F$4/1000000</f>
        <v>556.98757767472705</v>
      </c>
      <c r="F18" s="4">
        <v>4723.5</v>
      </c>
      <c r="G18" s="4">
        <f>F18*'a14'!$G$4/1000000</f>
        <v>674.02156015710693</v>
      </c>
      <c r="H18" s="4">
        <v>1969</v>
      </c>
      <c r="I18" s="4">
        <f>H18*'a14'!$H$4/1000000</f>
        <v>330.65944289137326</v>
      </c>
      <c r="J18" s="4">
        <v>5070.5</v>
      </c>
      <c r="K18" s="4">
        <f>J18*'a14'!$I$4/1000000</f>
        <v>845.66904269815097</v>
      </c>
      <c r="L18" s="4">
        <v>2781.8</v>
      </c>
      <c r="M18" s="4">
        <f>L18*'a14'!$J$4/1000000</f>
        <v>931.48977085066531</v>
      </c>
      <c r="N18" s="4">
        <v>22092.9</v>
      </c>
      <c r="O18" s="4">
        <f t="shared" si="0"/>
        <v>3611.2899256500223</v>
      </c>
      <c r="P18" s="4">
        <f>'a1'!F20/1000</f>
        <v>28684.763999999999</v>
      </c>
      <c r="Q18" s="4">
        <f t="shared" si="20"/>
        <v>125895.75168371691</v>
      </c>
      <c r="R18" s="4">
        <v>93.7</v>
      </c>
      <c r="S18" s="4">
        <f>(R18)*'a14'!$E$9/1000000</f>
        <v>7.5698485365910111</v>
      </c>
      <c r="T18" s="4">
        <v>106.5</v>
      </c>
      <c r="U18" s="4">
        <f>(T18)*'a14'!$F$9/1000000</f>
        <v>10.754920879761777</v>
      </c>
      <c r="V18" s="4">
        <v>77.099999999999994</v>
      </c>
      <c r="W18" s="4">
        <f>(V18)*'a14'!$G$9/1000000</f>
        <v>9.3431481670944549</v>
      </c>
      <c r="X18" s="4">
        <v>31.5</v>
      </c>
      <c r="Y18" s="4">
        <f>(X18)*'a14'!$H$9/1000000</f>
        <v>4.5907771142442479</v>
      </c>
      <c r="Z18" s="4">
        <v>108.1</v>
      </c>
      <c r="AA18" s="4">
        <f>(Z18)*'a14'!$I$9/1000000</f>
        <v>16.690749211402473</v>
      </c>
      <c r="AB18" s="4">
        <v>33.5</v>
      </c>
      <c r="AC18" s="4">
        <f>(AB18)*'a14'!$J$9/1000000</f>
        <v>9.5040400564095524</v>
      </c>
      <c r="AD18" s="4">
        <v>450.3</v>
      </c>
      <c r="AE18" s="4">
        <f t="shared" si="1"/>
        <v>58.453483965503509</v>
      </c>
      <c r="AF18" s="4">
        <f>'a1'!L20/1000</f>
        <v>579.97699999999998</v>
      </c>
      <c r="AG18" s="4">
        <f t="shared" si="2"/>
        <v>100785.86558691725</v>
      </c>
      <c r="AH18" s="4">
        <v>14.5</v>
      </c>
      <c r="AI18" s="4">
        <f>(AH18)*'a14'!$E$14/1000000</f>
        <v>1.1016716947074197</v>
      </c>
      <c r="AJ18" s="4">
        <v>26.4</v>
      </c>
      <c r="AK18" s="4">
        <f>(AJ18)*'a14'!$F$14/1000000</f>
        <v>2.5072528224375761</v>
      </c>
      <c r="AL18" s="4">
        <v>17.3</v>
      </c>
      <c r="AM18" s="4">
        <f>(AL18)*'a14'!$G$14/1000000</f>
        <v>1.9716124467350027</v>
      </c>
      <c r="AN18" s="4">
        <v>8.9</v>
      </c>
      <c r="AO18" s="4">
        <f>(AN18)*'a14'!$H$14/1000000</f>
        <v>1.398884957737188</v>
      </c>
      <c r="AP18" s="4">
        <v>22.7</v>
      </c>
      <c r="AQ18" s="4">
        <f>(AP18)*'a14'!$I$14/1000000</f>
        <v>4.3236708228526624</v>
      </c>
      <c r="AR18" s="4">
        <v>11.1</v>
      </c>
      <c r="AS18" s="4">
        <f>(AR18)*'a14'!$J$14/1000000</f>
        <v>3.9385731248315299</v>
      </c>
      <c r="AT18" s="4">
        <v>100.8</v>
      </c>
      <c r="AU18" s="4">
        <f t="shared" si="3"/>
        <v>15.241665869301379</v>
      </c>
      <c r="AV18" s="4">
        <f>'a1'!R20/1000</f>
        <v>132.17699999999999</v>
      </c>
      <c r="AW18" s="4">
        <f t="shared" si="4"/>
        <v>115312.54204060753</v>
      </c>
      <c r="AX18" s="4">
        <v>87.5</v>
      </c>
      <c r="AY18" s="4">
        <f>(AX18)*'a14'!$E$19/1000000</f>
        <v>6.8948824513380549</v>
      </c>
      <c r="AZ18" s="4">
        <v>190.1</v>
      </c>
      <c r="BA18" s="4">
        <f>(AZ18)*'a14'!$F$19/1000000</f>
        <v>18.724530771419488</v>
      </c>
      <c r="BB18" s="4">
        <v>111.8</v>
      </c>
      <c r="BC18" s="4">
        <f>(BB18)*'a14'!$G$19/1000000</f>
        <v>13.214534709593048</v>
      </c>
      <c r="BD18" s="4">
        <v>52.8</v>
      </c>
      <c r="BE18" s="4">
        <f>(BD18)*'a14'!$H$19/1000000</f>
        <v>7.4538431209170035</v>
      </c>
      <c r="BF18" s="4">
        <v>183.4</v>
      </c>
      <c r="BG18" s="4">
        <f>(BF18)*'a14'!$I$19/1000000</f>
        <v>27.627782033419248</v>
      </c>
      <c r="BH18" s="4">
        <v>87</v>
      </c>
      <c r="BI18" s="4">
        <f>(BH18)*'a14'!$J$19/1000000</f>
        <v>23.213363991786835</v>
      </c>
      <c r="BJ18" s="4">
        <v>712.6</v>
      </c>
      <c r="BK18" s="4">
        <f t="shared" si="5"/>
        <v>97.128937078473683</v>
      </c>
      <c r="BL18" s="4">
        <f>'a1'!X20/1000</f>
        <v>923.92499999999995</v>
      </c>
      <c r="BM18" s="4">
        <f t="shared" si="6"/>
        <v>105126.43026054461</v>
      </c>
      <c r="BN18" s="4">
        <v>106.6</v>
      </c>
      <c r="BO18" s="4">
        <f>(BN18)*'a14'!$E$24/1000000</f>
        <v>10.598786644153869</v>
      </c>
      <c r="BP18" s="4">
        <v>127</v>
      </c>
      <c r="BQ18" s="4">
        <f>(BP18)*'a14'!$F$24/1000000</f>
        <v>15.783840335454284</v>
      </c>
      <c r="BR18" s="4">
        <v>121.2</v>
      </c>
      <c r="BS18" s="4">
        <f>(BR18)*'a14'!$G$24/1000000</f>
        <v>18.075604239279297</v>
      </c>
      <c r="BT18" s="4">
        <v>45.2</v>
      </c>
      <c r="BU18" s="4">
        <f>(BT18)*'a14'!$H$24/1000000</f>
        <v>7.9371793487540403</v>
      </c>
      <c r="BV18" s="4">
        <v>131.4</v>
      </c>
      <c r="BW18" s="4">
        <f>(BV18)*'a14'!$I$24/1000000</f>
        <v>24.593142348973</v>
      </c>
      <c r="BX18" s="4">
        <v>50.8</v>
      </c>
      <c r="BY18" s="4">
        <f>(BX18)*'a14'!$J$24/1000000</f>
        <v>16.190257481467192</v>
      </c>
      <c r="BZ18" s="4">
        <v>582.20000000000005</v>
      </c>
      <c r="CA18" s="4">
        <f t="shared" si="7"/>
        <v>93.17881039808168</v>
      </c>
      <c r="CB18" s="4">
        <f>'a1'!AD20/1000</f>
        <v>748.81200000000001</v>
      </c>
      <c r="CC18" s="4">
        <f t="shared" si="8"/>
        <v>124435.51972735704</v>
      </c>
      <c r="CD18" s="4">
        <v>1128.2</v>
      </c>
      <c r="CE18" s="4">
        <f>(CD18)*'a14'!$E$29/1000000</f>
        <v>102.68406453766035</v>
      </c>
      <c r="CF18" s="4">
        <v>1067.8</v>
      </c>
      <c r="CG18" s="4">
        <f>(CF18)*'a14'!$F$29/1000000</f>
        <v>121.48338516366081</v>
      </c>
      <c r="CH18" s="4">
        <v>1012.3</v>
      </c>
      <c r="CI18" s="4">
        <f>(CH18)*'a14'!$G$29/1000000</f>
        <v>138.20299397022723</v>
      </c>
      <c r="CJ18" s="4">
        <v>394.9</v>
      </c>
      <c r="CK18" s="4">
        <f>(CJ18)*'a14'!$H$29/1000000</f>
        <v>65.745920275432923</v>
      </c>
      <c r="CL18" s="4">
        <v>1366.7</v>
      </c>
      <c r="CM18" s="4">
        <f>(CL18)*'a14'!$I$29/1000000</f>
        <v>224.93295638273221</v>
      </c>
      <c r="CN18" s="4">
        <v>641.1</v>
      </c>
      <c r="CO18" s="4">
        <f>(CN18)*'a14'!$J$29/1000000</f>
        <v>234.6541966883386</v>
      </c>
      <c r="CP18" s="4">
        <v>5610.9</v>
      </c>
      <c r="CQ18" s="4">
        <f t="shared" si="9"/>
        <v>887.70351701805214</v>
      </c>
      <c r="CR18" s="4">
        <f>'a1'!AJ20/1000</f>
        <v>7156.5370000000003</v>
      </c>
      <c r="CS18" s="4">
        <f t="shared" si="10"/>
        <v>124040.93167100962</v>
      </c>
      <c r="CT18" s="4">
        <v>846.7</v>
      </c>
      <c r="CU18" s="4">
        <f>(CT18)*'a14'!$E$34/1000000</f>
        <v>85.429222054669935</v>
      </c>
      <c r="CV18" s="4">
        <v>1850.7</v>
      </c>
      <c r="CW18" s="4">
        <f>(CV18)*'a14'!$F$34/1000000</f>
        <v>233.4118655612638</v>
      </c>
      <c r="CX18" s="4">
        <v>1908.3</v>
      </c>
      <c r="CY18" s="4">
        <f>(CX18)*'a14'!$G$34/1000000</f>
        <v>288.81171214171479</v>
      </c>
      <c r="CZ18" s="4">
        <v>776.7</v>
      </c>
      <c r="DA18" s="4">
        <f>(CZ18)*'a14'!$H$34/1000000</f>
        <v>135.97210223449551</v>
      </c>
      <c r="DB18" s="4">
        <v>1741.5</v>
      </c>
      <c r="DC18" s="4">
        <f>(DB18)*'a14'!$I$34/1000000</f>
        <v>305.13279165017894</v>
      </c>
      <c r="DD18" s="4">
        <v>1188.3</v>
      </c>
      <c r="DE18" s="4">
        <f>(DD18)*'a14'!$J$34/1000000</f>
        <v>390.78955737688341</v>
      </c>
      <c r="DF18" s="4">
        <v>8312.1</v>
      </c>
      <c r="DG18" s="4">
        <f t="shared" si="11"/>
        <v>1439.5472510192062</v>
      </c>
      <c r="DH18" s="4">
        <f>'a1'!AP20/1000</f>
        <v>10690.038</v>
      </c>
      <c r="DI18" s="4">
        <f t="shared" si="12"/>
        <v>134662.50082733159</v>
      </c>
      <c r="DJ18" s="4">
        <v>122</v>
      </c>
      <c r="DK18" s="4">
        <f>(DJ18)*'a14'!$E$39/1000000</f>
        <v>14.480588978670024</v>
      </c>
      <c r="DL18" s="4">
        <v>201.8</v>
      </c>
      <c r="DM18" s="4">
        <f>(DL18)*'a14'!$F$39/1000000</f>
        <v>29.940398113684534</v>
      </c>
      <c r="DN18" s="4">
        <v>165.9</v>
      </c>
      <c r="DO18" s="4">
        <f>(DN18)*'a14'!$G$39/1000000</f>
        <v>29.536840715918323</v>
      </c>
      <c r="DP18" s="4">
        <v>86.8</v>
      </c>
      <c r="DQ18" s="4">
        <f>(DP18)*'a14'!$H$39/1000000</f>
        <v>18.362483476908135</v>
      </c>
      <c r="DR18" s="4">
        <v>162.5</v>
      </c>
      <c r="DS18" s="4">
        <f>(DR18)*'a14'!$I$39/1000000</f>
        <v>39.523247117759773</v>
      </c>
      <c r="DT18" s="4">
        <v>91.9</v>
      </c>
      <c r="DU18" s="4">
        <f>(DT18)*'a14'!$J$39/1000000</f>
        <v>32.181849653120345</v>
      </c>
      <c r="DV18" s="4">
        <v>831</v>
      </c>
      <c r="DW18" s="4">
        <f t="shared" si="13"/>
        <v>164.02540805606114</v>
      </c>
      <c r="DX18" s="4">
        <f>'a1'!AV20/1000</f>
        <v>1117.6179999999999</v>
      </c>
      <c r="DY18" s="4">
        <f t="shared" si="14"/>
        <v>146763.39147728577</v>
      </c>
      <c r="DZ18" s="4">
        <v>105.9</v>
      </c>
      <c r="EA18" s="4">
        <f>(DZ18)*'a14'!$E$44/1000000</f>
        <v>11.203487250821166</v>
      </c>
      <c r="EB18" s="4">
        <v>178.1</v>
      </c>
      <c r="EC18" s="4">
        <f>(EB18)*'a14'!$F$44/1000000</f>
        <v>23.552184600699356</v>
      </c>
      <c r="ED18" s="4">
        <v>160.1</v>
      </c>
      <c r="EE18" s="4">
        <f>(ED18)*'a14'!$G$44/1000000</f>
        <v>25.406208340743177</v>
      </c>
      <c r="EF18" s="4">
        <v>61.7</v>
      </c>
      <c r="EG18" s="4">
        <f>(EF18)*'a14'!$H$44/1000000</f>
        <v>12.487314010084479</v>
      </c>
      <c r="EH18" s="4">
        <v>162.1</v>
      </c>
      <c r="EI18" s="4">
        <f>(EH18)*'a14'!$I$44/1000000</f>
        <v>35.46667657451578</v>
      </c>
      <c r="EJ18" s="4">
        <v>67.400000000000006</v>
      </c>
      <c r="EK18" s="4">
        <f>(EJ18)*'a14'!$J$44/1000000</f>
        <v>30.020344595296237</v>
      </c>
      <c r="EL18" s="4">
        <v>735.2</v>
      </c>
      <c r="EM18" s="4">
        <f t="shared" si="15"/>
        <v>138.13621537216017</v>
      </c>
      <c r="EN18" s="4">
        <f>'a1'!BB20/1000</f>
        <v>1006.9</v>
      </c>
      <c r="EO18" s="4">
        <f t="shared" si="16"/>
        <v>137189.60708328552</v>
      </c>
      <c r="EP18" s="4">
        <v>160.19999999999999</v>
      </c>
      <c r="EQ18" s="4">
        <f>(EP18)*'a14'!$E$49/1000000</f>
        <v>13.26932571993925</v>
      </c>
      <c r="ER18" s="4">
        <v>405.4</v>
      </c>
      <c r="ES18" s="4">
        <f>(ER18)*'a14'!$F$49/1000000</f>
        <v>41.973975084764149</v>
      </c>
      <c r="ET18" s="4">
        <v>456.1</v>
      </c>
      <c r="EU18" s="4">
        <f>(ET18)*'a14'!$G$49/1000000</f>
        <v>56.667972480002746</v>
      </c>
      <c r="EV18" s="4">
        <v>181.5</v>
      </c>
      <c r="EW18" s="4">
        <f>(EV18)*'a14'!$H$49/1000000</f>
        <v>27.361926711453592</v>
      </c>
      <c r="EX18" s="4">
        <v>516.79999999999995</v>
      </c>
      <c r="EY18" s="4">
        <f>(EX18)*'a14'!$I$49/1000000</f>
        <v>79.118911937934101</v>
      </c>
      <c r="EZ18" s="4">
        <v>267.2</v>
      </c>
      <c r="FA18" s="4">
        <f>(EZ18)*'a14'!$J$49/1000000</f>
        <v>84.761036588275743</v>
      </c>
      <c r="FB18" s="4">
        <v>1987.2</v>
      </c>
      <c r="FC18" s="4">
        <f t="shared" si="21"/>
        <v>303.15314852236963</v>
      </c>
      <c r="FD18" s="4">
        <f>'a1'!BH20/1000</f>
        <v>2667.2919999999999</v>
      </c>
      <c r="FE18" s="4">
        <f t="shared" si="17"/>
        <v>113655.7784158501</v>
      </c>
      <c r="FF18" s="4">
        <v>198.8</v>
      </c>
      <c r="FG18" s="4">
        <f>(FF18)*'a14'!$E$54/1000000</f>
        <v>19.036298778821308</v>
      </c>
      <c r="FH18" s="4">
        <v>530.29999999999995</v>
      </c>
      <c r="FI18" s="4">
        <f>(FH18)*'a14'!$F$54/1000000</f>
        <v>63.474278435669881</v>
      </c>
      <c r="FJ18" s="4">
        <v>693.3</v>
      </c>
      <c r="FK18" s="4">
        <f>(FJ18)*'a14'!$G$54/1000000</f>
        <v>99.581483476032275</v>
      </c>
      <c r="FL18" s="4">
        <v>329.2</v>
      </c>
      <c r="FM18" s="4">
        <f>(FL18)*'a14'!$H$54/1000000</f>
        <v>56.490852931165101</v>
      </c>
      <c r="FN18" s="4">
        <v>675.3</v>
      </c>
      <c r="FO18" s="4">
        <f>(FN18)*'a14'!$I$54/1000000</f>
        <v>116.5768793560739</v>
      </c>
      <c r="FP18" s="4">
        <v>343.6</v>
      </c>
      <c r="FQ18" s="4">
        <f>(FP18)*'a14'!$J$54/1000000</f>
        <v>120.53774417760171</v>
      </c>
      <c r="FR18" s="4">
        <v>2770.5</v>
      </c>
      <c r="FS18" s="4">
        <f t="shared" si="18"/>
        <v>475.69753715536416</v>
      </c>
      <c r="FT18" s="4">
        <f>'a1'!BN20/1000</f>
        <v>3567.7719999999999</v>
      </c>
      <c r="FU18" s="4">
        <f t="shared" si="19"/>
        <v>133331.82085496612</v>
      </c>
    </row>
    <row r="19" spans="1:177" ht="16.5" customHeight="1">
      <c r="A19" s="1">
        <v>1994</v>
      </c>
      <c r="B19" s="4">
        <v>2932.3</v>
      </c>
      <c r="C19" s="4">
        <f>B19*'a14'!$E$4/1000000</f>
        <v>278.95041400778859</v>
      </c>
      <c r="D19" s="4">
        <v>4625.2</v>
      </c>
      <c r="E19" s="4">
        <f>D19*'a14'!$F$4/1000000</f>
        <v>549.99550475259343</v>
      </c>
      <c r="F19" s="4">
        <v>4444.2</v>
      </c>
      <c r="G19" s="4">
        <f>F19*'a14'!$G$4/1000000</f>
        <v>634.16674450094513</v>
      </c>
      <c r="H19" s="4">
        <v>1937.9</v>
      </c>
      <c r="I19" s="4">
        <f>H19*'a14'!$H$4/1000000</f>
        <v>325.43673660700472</v>
      </c>
      <c r="J19" s="4">
        <v>5491.7</v>
      </c>
      <c r="K19" s="4">
        <f>J19*'a14'!$I$4/1000000</f>
        <v>915.91769683175937</v>
      </c>
      <c r="L19" s="4">
        <v>2936.4</v>
      </c>
      <c r="M19" s="4">
        <f>L19*'a14'!$J$4/1000000</f>
        <v>983.25780542306904</v>
      </c>
      <c r="N19" s="4">
        <v>22367.7</v>
      </c>
      <c r="O19" s="4">
        <f t="shared" si="0"/>
        <v>3687.7249021231601</v>
      </c>
      <c r="P19" s="4">
        <f>'a1'!F21/1000</f>
        <v>29000.663</v>
      </c>
      <c r="Q19" s="4">
        <f t="shared" si="20"/>
        <v>127160.02051826056</v>
      </c>
      <c r="R19" s="4">
        <v>90</v>
      </c>
      <c r="S19" s="4">
        <f>(R19)*'a14'!$E$9/1000000</f>
        <v>7.270932425754439</v>
      </c>
      <c r="T19" s="4">
        <v>109.7</v>
      </c>
      <c r="U19" s="4">
        <f>(T19)*'a14'!$F$9/1000000</f>
        <v>11.078073432017527</v>
      </c>
      <c r="V19" s="4">
        <v>68.5</v>
      </c>
      <c r="W19" s="4">
        <f>(V19)*'a14'!$G$9/1000000</f>
        <v>8.3009811860696523</v>
      </c>
      <c r="X19" s="4">
        <v>34.5</v>
      </c>
      <c r="Y19" s="4">
        <f>(X19)*'a14'!$H$9/1000000</f>
        <v>5.0279939822675104</v>
      </c>
      <c r="Z19" s="4">
        <v>113.4</v>
      </c>
      <c r="AA19" s="4">
        <f>(Z19)*'a14'!$I$9/1000000</f>
        <v>17.509074565893069</v>
      </c>
      <c r="AB19" s="4">
        <v>32.9</v>
      </c>
      <c r="AC19" s="4">
        <f>(AB19)*'a14'!$J$9/1000000</f>
        <v>9.3338184434589326</v>
      </c>
      <c r="AD19" s="4">
        <v>449.1</v>
      </c>
      <c r="AE19" s="4">
        <f t="shared" si="1"/>
        <v>58.520874035461127</v>
      </c>
      <c r="AF19" s="4">
        <f>'a1'!L21/1000</f>
        <v>574.46600000000001</v>
      </c>
      <c r="AG19" s="4">
        <f t="shared" si="2"/>
        <v>101870.03936779744</v>
      </c>
      <c r="AH19" s="4">
        <v>14.8</v>
      </c>
      <c r="AI19" s="4">
        <f>(AH19)*'a14'!$E$14/1000000</f>
        <v>1.1244649021841251</v>
      </c>
      <c r="AJ19" s="4">
        <v>27.4</v>
      </c>
      <c r="AK19" s="4">
        <f>(AJ19)*'a14'!$F$14/1000000</f>
        <v>2.602224520257181</v>
      </c>
      <c r="AL19" s="4">
        <v>15.4</v>
      </c>
      <c r="AM19" s="4">
        <f>(AL19)*'a14'!$G$14/1000000</f>
        <v>1.7550769757063029</v>
      </c>
      <c r="AN19" s="4">
        <v>8.1999999999999993</v>
      </c>
      <c r="AO19" s="4">
        <f>(AN19)*'a14'!$H$14/1000000</f>
        <v>1.2888602981398811</v>
      </c>
      <c r="AP19" s="4">
        <v>26.3</v>
      </c>
      <c r="AQ19" s="4">
        <f>(AP19)*'a14'!$I$14/1000000</f>
        <v>5.0093631119394297</v>
      </c>
      <c r="AR19" s="4">
        <v>10.1</v>
      </c>
      <c r="AS19" s="4">
        <f>(AR19)*'a14'!$J$14/1000000</f>
        <v>3.5837467171890491</v>
      </c>
      <c r="AT19" s="4">
        <v>102.1</v>
      </c>
      <c r="AU19" s="4">
        <f t="shared" si="3"/>
        <v>15.36373652541597</v>
      </c>
      <c r="AV19" s="4">
        <f>'a1'!R21/1000</f>
        <v>133.43700000000001</v>
      </c>
      <c r="AW19" s="4">
        <f t="shared" si="4"/>
        <v>115138.50375395107</v>
      </c>
      <c r="AX19" s="4">
        <v>94.2</v>
      </c>
      <c r="AY19" s="4">
        <f>(AX19)*'a14'!$E$19/1000000</f>
        <v>7.4228334504690832</v>
      </c>
      <c r="AZ19" s="4">
        <v>187.3</v>
      </c>
      <c r="BA19" s="4">
        <f>(AZ19)*'a14'!$F$19/1000000</f>
        <v>18.448735473365968</v>
      </c>
      <c r="BB19" s="4">
        <v>97.2</v>
      </c>
      <c r="BC19" s="4">
        <f>(BB19)*'a14'!$G$19/1000000</f>
        <v>11.488844130343868</v>
      </c>
      <c r="BD19" s="4">
        <v>54.8</v>
      </c>
      <c r="BE19" s="4">
        <f>(BD19)*'a14'!$H$19/1000000</f>
        <v>7.7361856633759816</v>
      </c>
      <c r="BF19" s="4">
        <v>194.4</v>
      </c>
      <c r="BG19" s="4">
        <f>(BF19)*'a14'!$I$19/1000000</f>
        <v>29.284846386568709</v>
      </c>
      <c r="BH19" s="4">
        <v>88.7</v>
      </c>
      <c r="BI19" s="4">
        <f>(BH19)*'a14'!$J$19/1000000</f>
        <v>23.666958460591868</v>
      </c>
      <c r="BJ19" s="4">
        <v>716.5</v>
      </c>
      <c r="BK19" s="4">
        <f t="shared" si="5"/>
        <v>98.048403564715485</v>
      </c>
      <c r="BL19" s="4">
        <f>'a1'!X21/1000</f>
        <v>926.87099999999998</v>
      </c>
      <c r="BM19" s="4">
        <f t="shared" si="6"/>
        <v>105784.30392656097</v>
      </c>
      <c r="BN19" s="4">
        <v>107</v>
      </c>
      <c r="BO19" s="4">
        <f>(BN19)*'a14'!$E$24/1000000</f>
        <v>10.638556950510919</v>
      </c>
      <c r="BP19" s="4">
        <v>123.4</v>
      </c>
      <c r="BQ19" s="4">
        <f>(BP19)*'a14'!$F$24/1000000</f>
        <v>15.336424388937472</v>
      </c>
      <c r="BR19" s="4">
        <v>114.3</v>
      </c>
      <c r="BS19" s="4">
        <f>(BR19)*'a14'!$G$24/1000000</f>
        <v>17.046547562290623</v>
      </c>
      <c r="BT19" s="4">
        <v>44.3</v>
      </c>
      <c r="BU19" s="4">
        <f>(BT19)*'a14'!$H$24/1000000</f>
        <v>7.7791381670310606</v>
      </c>
      <c r="BV19" s="4">
        <v>143.80000000000001</v>
      </c>
      <c r="BW19" s="4">
        <f>(BV19)*'a14'!$I$24/1000000</f>
        <v>26.913956391037424</v>
      </c>
      <c r="BX19" s="4">
        <v>51.8</v>
      </c>
      <c r="BY19" s="4">
        <f>(BX19)*'a14'!$J$24/1000000</f>
        <v>16.508963337401589</v>
      </c>
      <c r="BZ19" s="4">
        <v>584.70000000000005</v>
      </c>
      <c r="CA19" s="4">
        <f t="shared" si="7"/>
        <v>94.223586797209094</v>
      </c>
      <c r="CB19" s="4">
        <f>'a1'!AD21/1000</f>
        <v>750.18499999999995</v>
      </c>
      <c r="CC19" s="4">
        <f t="shared" si="8"/>
        <v>125600.46761426727</v>
      </c>
      <c r="CD19" s="4">
        <v>1161.0999999999999</v>
      </c>
      <c r="CE19" s="4">
        <f>(CD19)*'a14'!$E$29/1000000</f>
        <v>105.67848549430722</v>
      </c>
      <c r="CF19" s="4">
        <v>1066.3</v>
      </c>
      <c r="CG19" s="4">
        <f>(CF19)*'a14'!$F$29/1000000</f>
        <v>121.3127304738823</v>
      </c>
      <c r="CH19" s="4">
        <v>941.6</v>
      </c>
      <c r="CI19" s="4">
        <f>(CH19)*'a14'!$G$29/1000000</f>
        <v>128.55076471635479</v>
      </c>
      <c r="CJ19" s="4">
        <v>365.5</v>
      </c>
      <c r="CK19" s="4">
        <f>(CJ19)*'a14'!$H$29/1000000</f>
        <v>60.851187289619482</v>
      </c>
      <c r="CL19" s="4">
        <v>1470.3</v>
      </c>
      <c r="CM19" s="4">
        <f>(CL19)*'a14'!$I$29/1000000</f>
        <v>241.98355584219738</v>
      </c>
      <c r="CN19" s="4">
        <v>647.1</v>
      </c>
      <c r="CO19" s="4">
        <f>(CN19)*'a14'!$J$29/1000000</f>
        <v>236.85030522075169</v>
      </c>
      <c r="CP19" s="4">
        <v>5651.8</v>
      </c>
      <c r="CQ19" s="4">
        <f t="shared" si="9"/>
        <v>895.22702903711286</v>
      </c>
      <c r="CR19" s="4">
        <f>'a1'!AJ21/1000</f>
        <v>7192.4030000000002</v>
      </c>
      <c r="CS19" s="4">
        <f t="shared" si="10"/>
        <v>124468.41883541743</v>
      </c>
      <c r="CT19" s="4">
        <v>880.7</v>
      </c>
      <c r="CU19" s="4">
        <f>(CT19)*'a14'!$E$34/1000000</f>
        <v>88.859709299099819</v>
      </c>
      <c r="CV19" s="4">
        <v>1776.6</v>
      </c>
      <c r="CW19" s="4">
        <f>(CV19)*'a14'!$F$34/1000000</f>
        <v>224.06631023728386</v>
      </c>
      <c r="CX19" s="4">
        <v>1787.1</v>
      </c>
      <c r="CY19" s="4">
        <f>(CX19)*'a14'!$G$34/1000000</f>
        <v>270.46869505238089</v>
      </c>
      <c r="CZ19" s="4">
        <v>790.5</v>
      </c>
      <c r="DA19" s="4">
        <f>(CZ19)*'a14'!$H$34/1000000</f>
        <v>138.38798354109528</v>
      </c>
      <c r="DB19" s="4">
        <v>1901.5</v>
      </c>
      <c r="DC19" s="4">
        <f>(DB19)*'a14'!$I$34/1000000</f>
        <v>333.16681212909293</v>
      </c>
      <c r="DD19" s="4">
        <v>1279.8</v>
      </c>
      <c r="DE19" s="4">
        <f>(DD19)*'a14'!$J$34/1000000</f>
        <v>420.88064927285654</v>
      </c>
      <c r="DF19" s="4">
        <v>8416.1</v>
      </c>
      <c r="DG19" s="4">
        <f t="shared" si="11"/>
        <v>1475.8301595318094</v>
      </c>
      <c r="DH19" s="4">
        <f>'a1'!AP21/1000</f>
        <v>10819.146000000001</v>
      </c>
      <c r="DI19" s="4">
        <f t="shared" si="12"/>
        <v>136409.11764494251</v>
      </c>
      <c r="DJ19" s="4">
        <v>117.8</v>
      </c>
      <c r="DK19" s="4">
        <f>(DJ19)*'a14'!$E$39/1000000</f>
        <v>13.982076899076466</v>
      </c>
      <c r="DL19" s="4">
        <v>198.9</v>
      </c>
      <c r="DM19" s="4">
        <f>(DL19)*'a14'!$F$39/1000000</f>
        <v>29.510134711654381</v>
      </c>
      <c r="DN19" s="4">
        <v>169.9</v>
      </c>
      <c r="DO19" s="4">
        <f>(DN19)*'a14'!$G$39/1000000</f>
        <v>30.249000829623409</v>
      </c>
      <c r="DP19" s="4">
        <v>82.8</v>
      </c>
      <c r="DQ19" s="4">
        <f>(DP19)*'a14'!$H$39/1000000</f>
        <v>17.516286081658915</v>
      </c>
      <c r="DR19" s="4">
        <v>172.2</v>
      </c>
      <c r="DS19" s="4">
        <f>(DR19)*'a14'!$I$39/1000000</f>
        <v>41.882480945712203</v>
      </c>
      <c r="DT19" s="4">
        <v>91.9</v>
      </c>
      <c r="DU19" s="4">
        <f>(DT19)*'a14'!$J$39/1000000</f>
        <v>32.181849653120345</v>
      </c>
      <c r="DV19" s="4">
        <v>833.5</v>
      </c>
      <c r="DW19" s="4">
        <f t="shared" si="13"/>
        <v>165.32182912084571</v>
      </c>
      <c r="DX19" s="4">
        <f>'a1'!AV21/1000</f>
        <v>1123.23</v>
      </c>
      <c r="DY19" s="4">
        <f t="shared" si="14"/>
        <v>147184.30697261088</v>
      </c>
      <c r="DZ19" s="4">
        <v>104.7</v>
      </c>
      <c r="EA19" s="4">
        <f>(DZ19)*'a14'!$E$44/1000000</f>
        <v>11.076535553928007</v>
      </c>
      <c r="EB19" s="4">
        <v>179</v>
      </c>
      <c r="EC19" s="4">
        <f>(EB19)*'a14'!$F$44/1000000</f>
        <v>23.671201816536691</v>
      </c>
      <c r="ED19" s="4">
        <v>150.1</v>
      </c>
      <c r="EE19" s="4">
        <f>(ED19)*'a14'!$G$44/1000000</f>
        <v>23.819312129578705</v>
      </c>
      <c r="EF19" s="4">
        <v>61.5</v>
      </c>
      <c r="EG19" s="4">
        <f>(EF19)*'a14'!$H$44/1000000</f>
        <v>12.44683649303396</v>
      </c>
      <c r="EH19" s="4">
        <v>176.9</v>
      </c>
      <c r="EI19" s="4">
        <f>(EH19)*'a14'!$I$44/1000000</f>
        <v>38.70484322043086</v>
      </c>
      <c r="EJ19" s="4">
        <v>66.5</v>
      </c>
      <c r="EK19" s="4">
        <f>(EJ19)*'a14'!$J$44/1000000</f>
        <v>29.619479459750739</v>
      </c>
      <c r="EL19" s="4">
        <v>738.7</v>
      </c>
      <c r="EM19" s="4">
        <f t="shared" si="15"/>
        <v>139.33820867325898</v>
      </c>
      <c r="EN19" s="4">
        <f>'a1'!BB21/1000</f>
        <v>1009.575</v>
      </c>
      <c r="EO19" s="4">
        <f t="shared" si="16"/>
        <v>138016.69878241731</v>
      </c>
      <c r="EP19" s="4">
        <v>153.5</v>
      </c>
      <c r="EQ19" s="4">
        <f>(EP19)*'a14'!$E$49/1000000</f>
        <v>12.714366404561019</v>
      </c>
      <c r="ER19" s="4">
        <v>421.6</v>
      </c>
      <c r="ES19" s="4">
        <f>(ER19)*'a14'!$F$49/1000000</f>
        <v>43.651277493183436</v>
      </c>
      <c r="ET19" s="4">
        <v>435.8</v>
      </c>
      <c r="EU19" s="4">
        <f>(ET19)*'a14'!$G$49/1000000</f>
        <v>54.145806636231519</v>
      </c>
      <c r="EV19" s="4">
        <v>188.9</v>
      </c>
      <c r="EW19" s="4">
        <f>(EV19)*'a14'!$H$49/1000000</f>
        <v>28.477509398311756</v>
      </c>
      <c r="EX19" s="4">
        <v>535.70000000000005</v>
      </c>
      <c r="EY19" s="4">
        <f>(EX19)*'a14'!$I$49/1000000</f>
        <v>82.012386078079146</v>
      </c>
      <c r="EZ19" s="4">
        <v>280.8</v>
      </c>
      <c r="FA19" s="4">
        <f>(EZ19)*'a14'!$J$49/1000000</f>
        <v>89.0752210852838</v>
      </c>
      <c r="FB19" s="4">
        <v>2016.3</v>
      </c>
      <c r="FC19" s="4">
        <f t="shared" si="21"/>
        <v>310.07656709565072</v>
      </c>
      <c r="FD19" s="4">
        <f>'a1'!BH21/1000</f>
        <v>2700.6060000000002</v>
      </c>
      <c r="FE19" s="4">
        <f t="shared" si="17"/>
        <v>114817.4028701894</v>
      </c>
      <c r="FF19" s="4">
        <v>208.4</v>
      </c>
      <c r="FG19" s="4">
        <f>(FF19)*'a14'!$E$54/1000000</f>
        <v>19.955556667537021</v>
      </c>
      <c r="FH19" s="4">
        <v>535.20000000000005</v>
      </c>
      <c r="FI19" s="4">
        <f>(FH19)*'a14'!$F$54/1000000</f>
        <v>64.06078411987653</v>
      </c>
      <c r="FJ19" s="4">
        <v>664.3</v>
      </c>
      <c r="FK19" s="4">
        <f>(FJ19)*'a14'!$G$54/1000000</f>
        <v>95.416096167789178</v>
      </c>
      <c r="FL19" s="4">
        <v>307</v>
      </c>
      <c r="FM19" s="4">
        <f>(FL19)*'a14'!$H$54/1000000</f>
        <v>52.681323966791275</v>
      </c>
      <c r="FN19" s="4">
        <v>757.1</v>
      </c>
      <c r="FO19" s="4">
        <f>(FN19)*'a14'!$I$54/1000000</f>
        <v>130.69799401818977</v>
      </c>
      <c r="FP19" s="4">
        <v>386.8</v>
      </c>
      <c r="FQ19" s="4">
        <f>(FP19)*'a14'!$J$54/1000000</f>
        <v>135.69266428374951</v>
      </c>
      <c r="FR19" s="4">
        <v>2858.9</v>
      </c>
      <c r="FS19" s="4">
        <f t="shared" si="18"/>
        <v>498.50441922393327</v>
      </c>
      <c r="FT19" s="4">
        <f>'a1'!BN21/1000</f>
        <v>3676.0749999999998</v>
      </c>
      <c r="FU19" s="4">
        <f t="shared" si="19"/>
        <v>135607.79342748265</v>
      </c>
    </row>
    <row r="20" spans="1:177" ht="16.5" customHeight="1">
      <c r="A20" s="1">
        <v>1995</v>
      </c>
      <c r="B20" s="4">
        <v>2870.4</v>
      </c>
      <c r="C20" s="4">
        <f>B20*'a14'!$E$4/1000000</f>
        <v>273.06185191418217</v>
      </c>
      <c r="D20" s="4">
        <v>4578.8</v>
      </c>
      <c r="E20" s="4">
        <f>D20*'a14'!$F$4/1000000</f>
        <v>544.47795060995747</v>
      </c>
      <c r="F20" s="4">
        <v>4449.3999999999996</v>
      </c>
      <c r="G20" s="4">
        <f>F20*'a14'!$G$4/1000000</f>
        <v>634.90876040288583</v>
      </c>
      <c r="H20" s="4">
        <v>2006.7</v>
      </c>
      <c r="I20" s="4">
        <f>H20*'a14'!$H$4/1000000</f>
        <v>336.99050485023804</v>
      </c>
      <c r="J20" s="4">
        <v>5747.8</v>
      </c>
      <c r="K20" s="4">
        <f>J20*'a14'!$I$4/1000000</f>
        <v>958.63061307966314</v>
      </c>
      <c r="L20" s="4">
        <v>3006.8</v>
      </c>
      <c r="M20" s="4">
        <f>L20*'a14'!$J$4/1000000</f>
        <v>1006.8313476863111</v>
      </c>
      <c r="N20" s="4">
        <v>22660</v>
      </c>
      <c r="O20" s="4">
        <f t="shared" si="0"/>
        <v>3754.9010285432378</v>
      </c>
      <c r="P20" s="4">
        <f>'a1'!F22/1000</f>
        <v>29302.311000000002</v>
      </c>
      <c r="Q20" s="4">
        <f t="shared" si="20"/>
        <v>128143.51156614361</v>
      </c>
      <c r="R20" s="4">
        <v>88.2</v>
      </c>
      <c r="S20" s="4">
        <f>(R20)*'a14'!$E$9/1000000</f>
        <v>7.1255137772393509</v>
      </c>
      <c r="T20" s="4">
        <v>103.3</v>
      </c>
      <c r="U20" s="4">
        <f>(T20)*'a14'!$F$9/1000000</f>
        <v>10.431768327506022</v>
      </c>
      <c r="V20" s="4">
        <v>67.7</v>
      </c>
      <c r="W20" s="4">
        <f>(V20)*'a14'!$G$9/1000000</f>
        <v>8.2040354203929251</v>
      </c>
      <c r="X20" s="4">
        <v>34.4</v>
      </c>
      <c r="Y20" s="4">
        <f>(X20)*'a14'!$H$9/1000000</f>
        <v>5.0134200866667342</v>
      </c>
      <c r="Z20" s="4">
        <v>117.8</v>
      </c>
      <c r="AA20" s="4">
        <f>(Z20)*'a14'!$I$9/1000000</f>
        <v>18.188439011130537</v>
      </c>
      <c r="AB20" s="4">
        <v>35.299999999999997</v>
      </c>
      <c r="AC20" s="4">
        <f>(AB20)*'a14'!$J$9/1000000</f>
        <v>10.014704895261408</v>
      </c>
      <c r="AD20" s="4">
        <v>446.7</v>
      </c>
      <c r="AE20" s="4">
        <f t="shared" si="1"/>
        <v>58.977881518196973</v>
      </c>
      <c r="AF20" s="4">
        <f>'a1'!L22/1000</f>
        <v>567.39700000000005</v>
      </c>
      <c r="AG20" s="4">
        <f t="shared" si="2"/>
        <v>103944.64813560341</v>
      </c>
      <c r="AH20" s="4">
        <v>13.4</v>
      </c>
      <c r="AI20" s="4">
        <f>(AH20)*'a14'!$E$14/1000000</f>
        <v>1.0180966006261671</v>
      </c>
      <c r="AJ20" s="4">
        <v>28.4</v>
      </c>
      <c r="AK20" s="4">
        <f>(AJ20)*'a14'!$F$14/1000000</f>
        <v>2.6971962180767859</v>
      </c>
      <c r="AL20" s="4">
        <v>15.2</v>
      </c>
      <c r="AM20" s="4">
        <f>(AL20)*'a14'!$G$14/1000000</f>
        <v>1.7322837682295977</v>
      </c>
      <c r="AN20" s="4">
        <v>7.3</v>
      </c>
      <c r="AO20" s="4">
        <f>(AN20)*'a14'!$H$14/1000000</f>
        <v>1.1474000215147722</v>
      </c>
      <c r="AP20" s="4">
        <v>27.5</v>
      </c>
      <c r="AQ20" s="4">
        <f>(AP20)*'a14'!$I$14/1000000</f>
        <v>5.2379272083016852</v>
      </c>
      <c r="AR20" s="4">
        <v>11.3</v>
      </c>
      <c r="AS20" s="4">
        <f>(AR20)*'a14'!$J$14/1000000</f>
        <v>4.0095384063600257</v>
      </c>
      <c r="AT20" s="4">
        <v>103.2</v>
      </c>
      <c r="AU20" s="4">
        <f t="shared" si="3"/>
        <v>15.842442223109035</v>
      </c>
      <c r="AV20" s="4">
        <f>'a1'!R22/1000</f>
        <v>134.41499999999999</v>
      </c>
      <c r="AW20" s="4">
        <f t="shared" si="4"/>
        <v>117862.15990111994</v>
      </c>
      <c r="AX20" s="4">
        <v>89.5</v>
      </c>
      <c r="AY20" s="4">
        <f>(AX20)*'a14'!$E$19/1000000</f>
        <v>7.0524797645114958</v>
      </c>
      <c r="AZ20" s="4">
        <v>184.2</v>
      </c>
      <c r="BA20" s="4">
        <f>(AZ20)*'a14'!$F$19/1000000</f>
        <v>18.143390679092423</v>
      </c>
      <c r="BB20" s="4">
        <v>97.3</v>
      </c>
      <c r="BC20" s="4">
        <f>(BB20)*'a14'!$G$19/1000000</f>
        <v>11.500663928831875</v>
      </c>
      <c r="BD20" s="4">
        <v>59.8</v>
      </c>
      <c r="BE20" s="4">
        <f>(BD20)*'a14'!$H$19/1000000</f>
        <v>8.4420420195234254</v>
      </c>
      <c r="BF20" s="4">
        <v>204.6</v>
      </c>
      <c r="BG20" s="4">
        <f>(BF20)*'a14'!$I$19/1000000</f>
        <v>30.821396968580029</v>
      </c>
      <c r="BH20" s="4">
        <v>84.7</v>
      </c>
      <c r="BI20" s="4">
        <f>(BH20)*'a14'!$J$19/1000000</f>
        <v>22.599677357521205</v>
      </c>
      <c r="BJ20" s="4">
        <v>720.2</v>
      </c>
      <c r="BK20" s="4">
        <f t="shared" si="5"/>
        <v>98.559650718060453</v>
      </c>
      <c r="BL20" s="4">
        <f>'a1'!X22/1000</f>
        <v>928.12</v>
      </c>
      <c r="BM20" s="4">
        <f t="shared" si="6"/>
        <v>106192.78834424476</v>
      </c>
      <c r="BN20" s="4">
        <v>103.1</v>
      </c>
      <c r="BO20" s="4">
        <f>(BN20)*'a14'!$E$24/1000000</f>
        <v>10.25079646352968</v>
      </c>
      <c r="BP20" s="4">
        <v>119.5</v>
      </c>
      <c r="BQ20" s="4">
        <f>(BP20)*'a14'!$F$24/1000000</f>
        <v>14.851723780210921</v>
      </c>
      <c r="BR20" s="4">
        <v>114.9</v>
      </c>
      <c r="BS20" s="4">
        <f>(BR20)*'a14'!$G$24/1000000</f>
        <v>17.136030751593989</v>
      </c>
      <c r="BT20" s="4">
        <v>46.3</v>
      </c>
      <c r="BU20" s="4">
        <f>(BT20)*'a14'!$H$24/1000000</f>
        <v>8.1303407930821248</v>
      </c>
      <c r="BV20" s="4">
        <v>147</v>
      </c>
      <c r="BW20" s="4">
        <f>(BV20)*'a14'!$I$24/1000000</f>
        <v>27.51287614382824</v>
      </c>
      <c r="BX20" s="4">
        <v>56.3</v>
      </c>
      <c r="BY20" s="4">
        <f>(BX20)*'a14'!$J$24/1000000</f>
        <v>17.94313968910636</v>
      </c>
      <c r="BZ20" s="4">
        <v>587.20000000000005</v>
      </c>
      <c r="CA20" s="4">
        <f t="shared" si="7"/>
        <v>95.824907621351315</v>
      </c>
      <c r="CB20" s="4">
        <f>'a1'!AD22/1000</f>
        <v>750.94299999999998</v>
      </c>
      <c r="CC20" s="4">
        <f t="shared" si="8"/>
        <v>127606.1000919528</v>
      </c>
      <c r="CD20" s="4">
        <v>1126.8</v>
      </c>
      <c r="CE20" s="4">
        <f>(CD20)*'a14'!$E$29/1000000</f>
        <v>102.55664236929238</v>
      </c>
      <c r="CF20" s="4">
        <v>1051.8</v>
      </c>
      <c r="CG20" s="4">
        <f>(CF20)*'a14'!$F$29/1000000</f>
        <v>119.66306847269006</v>
      </c>
      <c r="CH20" s="4">
        <v>896.1</v>
      </c>
      <c r="CI20" s="4">
        <f>(CH20)*'a14'!$G$29/1000000</f>
        <v>122.33893400841708</v>
      </c>
      <c r="CJ20" s="4">
        <v>378</v>
      </c>
      <c r="CK20" s="4">
        <f>(CJ20)*'a14'!$H$29/1000000</f>
        <v>62.932281246172813</v>
      </c>
      <c r="CL20" s="4">
        <v>1535.7</v>
      </c>
      <c r="CM20" s="4">
        <f>(CL20)*'a14'!$I$29/1000000</f>
        <v>252.74715820367447</v>
      </c>
      <c r="CN20" s="4">
        <v>705.4</v>
      </c>
      <c r="CO20" s="4">
        <f>(CN20)*'a14'!$J$29/1000000</f>
        <v>258.18915979403221</v>
      </c>
      <c r="CP20" s="4">
        <v>5693.8</v>
      </c>
      <c r="CQ20" s="4">
        <f t="shared" si="9"/>
        <v>918.42724409427899</v>
      </c>
      <c r="CR20" s="4">
        <f>'a1'!AJ22/1000</f>
        <v>7219.2190000000001</v>
      </c>
      <c r="CS20" s="4">
        <f t="shared" si="10"/>
        <v>127219.75106923324</v>
      </c>
      <c r="CT20" s="4">
        <v>876.6</v>
      </c>
      <c r="CU20" s="4">
        <f>(CT20)*'a14'!$E$34/1000000</f>
        <v>88.446032896095033</v>
      </c>
      <c r="CV20" s="4">
        <v>1746.8</v>
      </c>
      <c r="CW20" s="4">
        <f>(CV20)*'a14'!$F$34/1000000</f>
        <v>220.30790877095995</v>
      </c>
      <c r="CX20" s="4">
        <v>1823.3</v>
      </c>
      <c r="CY20" s="4">
        <f>(CX20)*'a14'!$G$34/1000000</f>
        <v>275.94738497510281</v>
      </c>
      <c r="CZ20" s="4">
        <v>832.9</v>
      </c>
      <c r="DA20" s="4">
        <f>(CZ20)*'a14'!$H$34/1000000</f>
        <v>145.81069132369163</v>
      </c>
      <c r="DB20" s="4">
        <v>1978</v>
      </c>
      <c r="DC20" s="4">
        <f>(DB20)*'a14'!$I$34/1000000</f>
        <v>346.57057817057364</v>
      </c>
      <c r="DD20" s="4">
        <v>1277.9000000000001</v>
      </c>
      <c r="DE20" s="4">
        <f>(DD20)*'a14'!$J$34/1000000</f>
        <v>420.2558069274757</v>
      </c>
      <c r="DF20" s="4">
        <v>8535.6</v>
      </c>
      <c r="DG20" s="4">
        <f t="shared" si="11"/>
        <v>1497.3384030638988</v>
      </c>
      <c r="DH20" s="4">
        <f>'a1'!AP22/1000</f>
        <v>10950.119000000001</v>
      </c>
      <c r="DI20" s="4">
        <f t="shared" si="12"/>
        <v>136741.74710465691</v>
      </c>
      <c r="DJ20" s="4">
        <v>111.2</v>
      </c>
      <c r="DK20" s="4">
        <f>(DJ20)*'a14'!$E$39/1000000</f>
        <v>13.198700774000875</v>
      </c>
      <c r="DL20" s="4">
        <v>197.3</v>
      </c>
      <c r="DM20" s="4">
        <f>(DL20)*'a14'!$F$39/1000000</f>
        <v>29.272748007086019</v>
      </c>
      <c r="DN20" s="4">
        <v>165.6</v>
      </c>
      <c r="DO20" s="4">
        <f>(DN20)*'a14'!$G$39/1000000</f>
        <v>29.483428707390441</v>
      </c>
      <c r="DP20" s="4">
        <v>76.5</v>
      </c>
      <c r="DQ20" s="4">
        <f>(DP20)*'a14'!$H$39/1000000</f>
        <v>16.183525184141388</v>
      </c>
      <c r="DR20" s="4">
        <v>191</v>
      </c>
      <c r="DS20" s="4">
        <f>(DR20)*'a14'!$I$39/1000000</f>
        <v>46.455016612259179</v>
      </c>
      <c r="DT20" s="4">
        <v>94.8</v>
      </c>
      <c r="DU20" s="4">
        <f>(DT20)*'a14'!$J$39/1000000</f>
        <v>33.19738136143426</v>
      </c>
      <c r="DV20" s="4">
        <v>836.4</v>
      </c>
      <c r="DW20" s="4">
        <f t="shared" si="13"/>
        <v>167.79080064631216</v>
      </c>
      <c r="DX20" s="4">
        <f>'a1'!AV22/1000</f>
        <v>1129.1500000000001</v>
      </c>
      <c r="DY20" s="4">
        <f t="shared" si="14"/>
        <v>148599.21236887231</v>
      </c>
      <c r="DZ20" s="4">
        <v>99.2</v>
      </c>
      <c r="EA20" s="4">
        <f>(DZ20)*'a14'!$E$44/1000000</f>
        <v>10.494673609834367</v>
      </c>
      <c r="EB20" s="4">
        <v>178.5</v>
      </c>
      <c r="EC20" s="4">
        <f>(EB20)*'a14'!$F$44/1000000</f>
        <v>23.605081141071505</v>
      </c>
      <c r="ED20" s="4">
        <v>149.9</v>
      </c>
      <c r="EE20" s="4">
        <f>(ED20)*'a14'!$G$44/1000000</f>
        <v>23.787574205355419</v>
      </c>
      <c r="EF20" s="4">
        <v>63.1</v>
      </c>
      <c r="EG20" s="4">
        <f>(EF20)*'a14'!$H$44/1000000</f>
        <v>12.770656629438097</v>
      </c>
      <c r="EH20" s="4">
        <v>182.4</v>
      </c>
      <c r="EI20" s="4">
        <f>(EH20)*'a14'!$I$44/1000000</f>
        <v>39.908215960466862</v>
      </c>
      <c r="EJ20" s="4">
        <v>70.5</v>
      </c>
      <c r="EK20" s="4">
        <f>(EJ20)*'a14'!$J$44/1000000</f>
        <v>31.401102284397396</v>
      </c>
      <c r="EL20" s="4">
        <v>743.6</v>
      </c>
      <c r="EM20" s="4">
        <f t="shared" si="15"/>
        <v>141.96730383056365</v>
      </c>
      <c r="EN20" s="4">
        <f>'a1'!BB22/1000</f>
        <v>1014.187</v>
      </c>
      <c r="EO20" s="4">
        <f t="shared" si="16"/>
        <v>139981.38788070017</v>
      </c>
      <c r="EP20" s="4">
        <v>154</v>
      </c>
      <c r="EQ20" s="4">
        <f>(EP20)*'a14'!$E$49/1000000</f>
        <v>12.755781278842976</v>
      </c>
      <c r="ER20" s="4">
        <v>421.4</v>
      </c>
      <c r="ES20" s="4">
        <f>(ER20)*'a14'!$F$49/1000000</f>
        <v>43.630570056042458</v>
      </c>
      <c r="ET20" s="4">
        <v>430.2</v>
      </c>
      <c r="EU20" s="4">
        <f>(ET20)*'a14'!$G$49/1000000</f>
        <v>53.450036748294629</v>
      </c>
      <c r="EV20" s="4">
        <v>200.7</v>
      </c>
      <c r="EW20" s="4">
        <f>(EV20)*'a14'!$H$49/1000000</f>
        <v>30.256411520599094</v>
      </c>
      <c r="EX20" s="4">
        <v>570.70000000000005</v>
      </c>
      <c r="EY20" s="4">
        <f>(EX20)*'a14'!$I$49/1000000</f>
        <v>87.370671522792179</v>
      </c>
      <c r="EZ20" s="4">
        <v>271.8</v>
      </c>
      <c r="FA20" s="4">
        <f>(EZ20)*'a14'!$J$49/1000000</f>
        <v>86.220246050499071</v>
      </c>
      <c r="FB20" s="4">
        <v>2048.9</v>
      </c>
      <c r="FC20" s="4">
        <f t="shared" si="21"/>
        <v>313.68371717707043</v>
      </c>
      <c r="FD20" s="4">
        <f>'a1'!BH22/1000</f>
        <v>2734.5189999999998</v>
      </c>
      <c r="FE20" s="4">
        <f t="shared" si="17"/>
        <v>114712.57547563958</v>
      </c>
      <c r="FF20" s="4">
        <v>208.3</v>
      </c>
      <c r="FG20" s="4">
        <f>(FF20)*'a14'!$E$54/1000000</f>
        <v>19.945981064529569</v>
      </c>
      <c r="FH20" s="4">
        <v>547.6</v>
      </c>
      <c r="FI20" s="4">
        <f>(FH20)*'a14'!$F$54/1000000</f>
        <v>65.545002586032112</v>
      </c>
      <c r="FJ20" s="4">
        <v>689.3</v>
      </c>
      <c r="FK20" s="4">
        <f>(FJ20)*'a14'!$G$54/1000000</f>
        <v>99.006947295584951</v>
      </c>
      <c r="FL20" s="4">
        <v>307.60000000000002</v>
      </c>
      <c r="FM20" s="4">
        <f>(FL20)*'a14'!$H$54/1000000</f>
        <v>52.784284209071643</v>
      </c>
      <c r="FN20" s="4">
        <v>793.1</v>
      </c>
      <c r="FO20" s="4">
        <f>(FN20)*'a14'!$I$54/1000000</f>
        <v>136.91266550762955</v>
      </c>
      <c r="FP20" s="4">
        <v>398.7</v>
      </c>
      <c r="FQ20" s="4">
        <f>(FP20)*'a14'!$J$54/1000000</f>
        <v>139.86728347965598</v>
      </c>
      <c r="FR20" s="4">
        <v>2944.5</v>
      </c>
      <c r="FS20" s="4">
        <f t="shared" si="18"/>
        <v>514.06216414250378</v>
      </c>
      <c r="FT20" s="4">
        <f>'a1'!BN22/1000</f>
        <v>3777.39</v>
      </c>
      <c r="FU20" s="4">
        <f t="shared" si="19"/>
        <v>136089.24790463885</v>
      </c>
    </row>
    <row r="21" spans="1:177" ht="16.5" customHeight="1">
      <c r="A21" s="1">
        <v>1996</v>
      </c>
      <c r="B21" s="4">
        <v>2818.7</v>
      </c>
      <c r="C21" s="4">
        <f>B21*'a14'!$E$4/1000000</f>
        <v>268.14361830772896</v>
      </c>
      <c r="D21" s="4">
        <v>4517.6000000000004</v>
      </c>
      <c r="E21" s="4">
        <f>D21*'a14'!$F$4/1000000</f>
        <v>537.20048695630817</v>
      </c>
      <c r="F21" s="4">
        <v>4550.8</v>
      </c>
      <c r="G21" s="4">
        <f>F21*'a14'!$G$4/1000000</f>
        <v>649.37807049072978</v>
      </c>
      <c r="H21" s="4">
        <v>2033.7</v>
      </c>
      <c r="I21" s="4">
        <f>H21*'a14'!$H$4/1000000</f>
        <v>341.52468715499532</v>
      </c>
      <c r="J21" s="4">
        <v>5930.6</v>
      </c>
      <c r="K21" s="4">
        <f>J21*'a14'!$I$4/1000000</f>
        <v>989.11839554790549</v>
      </c>
      <c r="L21" s="4">
        <v>3108.2</v>
      </c>
      <c r="M21" s="4">
        <f>L21*'a14'!$J$4/1000000</f>
        <v>1040.7852849802421</v>
      </c>
      <c r="N21" s="4">
        <v>22959.5</v>
      </c>
      <c r="O21" s="4">
        <f t="shared" si="0"/>
        <v>3826.1505434379096</v>
      </c>
      <c r="P21" s="4">
        <f>'a1'!F23/1000</f>
        <v>29610.218000000001</v>
      </c>
      <c r="Q21" s="4">
        <f t="shared" si="20"/>
        <v>129217.23654442224</v>
      </c>
      <c r="R21" s="4">
        <v>80.7</v>
      </c>
      <c r="S21" s="4">
        <f>(R21)*'a14'!$E$9/1000000</f>
        <v>6.5196027417598144</v>
      </c>
      <c r="T21" s="4">
        <v>104</v>
      </c>
      <c r="U21" s="4">
        <f>(T21)*'a14'!$F$9/1000000</f>
        <v>10.502457948311967</v>
      </c>
      <c r="V21" s="4">
        <v>71</v>
      </c>
      <c r="W21" s="4">
        <f>(V21)*'a14'!$G$9/1000000</f>
        <v>8.6039367038094188</v>
      </c>
      <c r="X21" s="4">
        <v>36.5</v>
      </c>
      <c r="Y21" s="4">
        <f>(X21)*'a14'!$H$9/1000000</f>
        <v>5.3194718942830175</v>
      </c>
      <c r="Z21" s="4">
        <v>118.2</v>
      </c>
      <c r="AA21" s="4">
        <f>(Z21)*'a14'!$I$9/1000000</f>
        <v>18.250199415243038</v>
      </c>
      <c r="AB21" s="4">
        <v>33.4</v>
      </c>
      <c r="AC21" s="4">
        <f>(AB21)*'a14'!$J$9/1000000</f>
        <v>9.4756697875844509</v>
      </c>
      <c r="AD21" s="4">
        <v>443.7</v>
      </c>
      <c r="AE21" s="4">
        <f t="shared" si="1"/>
        <v>58.671338490991708</v>
      </c>
      <c r="AF21" s="4">
        <f>'a1'!L23/1000</f>
        <v>559.69799999999998</v>
      </c>
      <c r="AG21" s="4">
        <f t="shared" si="2"/>
        <v>104826.77888967212</v>
      </c>
      <c r="AH21" s="4">
        <v>13.6</v>
      </c>
      <c r="AI21" s="4">
        <f>(AH21)*'a14'!$E$14/1000000</f>
        <v>1.0332920722773038</v>
      </c>
      <c r="AJ21" s="4">
        <v>27.4</v>
      </c>
      <c r="AK21" s="4">
        <f>(AJ21)*'a14'!$F$14/1000000</f>
        <v>2.602224520257181</v>
      </c>
      <c r="AL21" s="4">
        <v>16.7</v>
      </c>
      <c r="AM21" s="4">
        <f>(AL21)*'a14'!$G$14/1000000</f>
        <v>1.9032328243048868</v>
      </c>
      <c r="AN21" s="4">
        <v>8</v>
      </c>
      <c r="AO21" s="4">
        <f>(AN21)*'a14'!$H$14/1000000</f>
        <v>1.2574246811120793</v>
      </c>
      <c r="AP21" s="4">
        <v>28.1</v>
      </c>
      <c r="AQ21" s="4">
        <f>(AP21)*'a14'!$I$14/1000000</f>
        <v>5.352209256482813</v>
      </c>
      <c r="AR21" s="4">
        <v>10.6</v>
      </c>
      <c r="AS21" s="4">
        <f>(AR21)*'a14'!$J$14/1000000</f>
        <v>3.76115992101029</v>
      </c>
      <c r="AT21" s="4">
        <v>104.4</v>
      </c>
      <c r="AU21" s="4">
        <f t="shared" si="3"/>
        <v>15.909543275444552</v>
      </c>
      <c r="AV21" s="4">
        <f>'a1'!R23/1000</f>
        <v>135.73699999999999</v>
      </c>
      <c r="AW21" s="4">
        <f t="shared" si="4"/>
        <v>117208.5965907936</v>
      </c>
      <c r="AX21" s="4">
        <v>84</v>
      </c>
      <c r="AY21" s="4">
        <f>(AX21)*'a14'!$E$19/1000000</f>
        <v>6.6190871532845321</v>
      </c>
      <c r="AZ21" s="4">
        <v>183.6</v>
      </c>
      <c r="BA21" s="4">
        <f>(AZ21)*'a14'!$F$19/1000000</f>
        <v>18.084291686652382</v>
      </c>
      <c r="BB21" s="4">
        <v>97.4</v>
      </c>
      <c r="BC21" s="4">
        <f>(BB21)*'a14'!$G$19/1000000</f>
        <v>11.512483727319886</v>
      </c>
      <c r="BD21" s="4">
        <v>58.8</v>
      </c>
      <c r="BE21" s="4">
        <f>(BD21)*'a14'!$H$19/1000000</f>
        <v>8.3008707482939368</v>
      </c>
      <c r="BF21" s="4">
        <v>213</v>
      </c>
      <c r="BG21" s="4">
        <f>(BF21)*'a14'!$I$19/1000000</f>
        <v>32.086791565530532</v>
      </c>
      <c r="BH21" s="4">
        <v>87.7</v>
      </c>
      <c r="BI21" s="4">
        <f>(BH21)*'a14'!$J$19/1000000</f>
        <v>23.4001381848242</v>
      </c>
      <c r="BJ21" s="4">
        <v>724.4</v>
      </c>
      <c r="BK21" s="4">
        <f t="shared" si="5"/>
        <v>100.00366306590547</v>
      </c>
      <c r="BL21" s="4">
        <f>'a1'!X23/1000</f>
        <v>931.327</v>
      </c>
      <c r="BM21" s="4">
        <f t="shared" si="6"/>
        <v>107377.60535870373</v>
      </c>
      <c r="BN21" s="4">
        <v>103.4</v>
      </c>
      <c r="BO21" s="4">
        <f>(BN21)*'a14'!$E$24/1000000</f>
        <v>10.280624193297468</v>
      </c>
      <c r="BP21" s="4">
        <v>123</v>
      </c>
      <c r="BQ21" s="4">
        <f>(BP21)*'a14'!$F$24/1000000</f>
        <v>15.286711505991157</v>
      </c>
      <c r="BR21" s="4">
        <v>113.7</v>
      </c>
      <c r="BS21" s="4">
        <f>(BR21)*'a14'!$G$24/1000000</f>
        <v>16.957064372987261</v>
      </c>
      <c r="BT21" s="4">
        <v>47.7</v>
      </c>
      <c r="BU21" s="4">
        <f>(BT21)*'a14'!$H$24/1000000</f>
        <v>8.3761826313178691</v>
      </c>
      <c r="BV21" s="4">
        <v>143.4</v>
      </c>
      <c r="BW21" s="4">
        <f>(BV21)*'a14'!$I$24/1000000</f>
        <v>26.839091421938569</v>
      </c>
      <c r="BX21" s="4">
        <v>58.8</v>
      </c>
      <c r="BY21" s="4">
        <f>(BX21)*'a14'!$J$24/1000000</f>
        <v>18.739904328942345</v>
      </c>
      <c r="BZ21" s="4">
        <v>589.9</v>
      </c>
      <c r="CA21" s="4">
        <f t="shared" si="7"/>
        <v>96.479578454474677</v>
      </c>
      <c r="CB21" s="4">
        <f>'a1'!AD23/1000</f>
        <v>752.26800000000003</v>
      </c>
      <c r="CC21" s="4">
        <f t="shared" si="8"/>
        <v>128251.60508552095</v>
      </c>
      <c r="CD21" s="4">
        <v>1100.4000000000001</v>
      </c>
      <c r="CE21" s="4">
        <f>(CD21)*'a14'!$E$29/1000000</f>
        <v>100.15382433721099</v>
      </c>
      <c r="CF21" s="4">
        <v>1023.7</v>
      </c>
      <c r="CG21" s="4">
        <f>(CF21)*'a14'!$F$29/1000000</f>
        <v>116.46613728417269</v>
      </c>
      <c r="CH21" s="4">
        <v>930.2</v>
      </c>
      <c r="CI21" s="4">
        <f>(CH21)*'a14'!$G$29/1000000</f>
        <v>126.99439394557479</v>
      </c>
      <c r="CJ21" s="4">
        <v>382.2</v>
      </c>
      <c r="CK21" s="4">
        <f>(CJ21)*'a14'!$H$29/1000000</f>
        <v>63.631528815574733</v>
      </c>
      <c r="CL21" s="4">
        <v>1576.4</v>
      </c>
      <c r="CM21" s="4">
        <f>(CL21)*'a14'!$I$29/1000000</f>
        <v>259.44560799132148</v>
      </c>
      <c r="CN21" s="4">
        <v>724.6</v>
      </c>
      <c r="CO21" s="4">
        <f>(CN21)*'a14'!$J$29/1000000</f>
        <v>265.21670709775412</v>
      </c>
      <c r="CP21" s="4">
        <v>5737.4</v>
      </c>
      <c r="CQ21" s="4">
        <f t="shared" si="9"/>
        <v>931.90819947160878</v>
      </c>
      <c r="CR21" s="4">
        <f>'a1'!AJ23/1000</f>
        <v>7246.8969999999999</v>
      </c>
      <c r="CS21" s="4">
        <f t="shared" si="10"/>
        <v>128594.10027099996</v>
      </c>
      <c r="CT21" s="4">
        <v>886.3</v>
      </c>
      <c r="CU21" s="4">
        <f>(CT21)*'a14'!$E$34/1000000</f>
        <v>89.424730727594138</v>
      </c>
      <c r="CV21" s="4">
        <v>1726.7</v>
      </c>
      <c r="CW21" s="4">
        <f>(CV21)*'a14'!$F$34/1000000</f>
        <v>217.77287959400994</v>
      </c>
      <c r="CX21" s="4">
        <v>1860.5</v>
      </c>
      <c r="CY21" s="4">
        <f>(CX21)*'a14'!$G$34/1000000</f>
        <v>281.57741992331415</v>
      </c>
      <c r="CZ21" s="4">
        <v>798.3</v>
      </c>
      <c r="DA21" s="4">
        <f>(CZ21)*'a14'!$H$34/1000000</f>
        <v>139.75348167091252</v>
      </c>
      <c r="DB21" s="4">
        <v>2071.9</v>
      </c>
      <c r="DC21" s="4">
        <f>(DB21)*'a14'!$I$34/1000000</f>
        <v>363.0230439391363</v>
      </c>
      <c r="DD21" s="4">
        <v>1317.9</v>
      </c>
      <c r="DE21" s="4">
        <f>(DD21)*'a14'!$J$34/1000000</f>
        <v>433.41038261970436</v>
      </c>
      <c r="DF21" s="4">
        <v>8661.7000000000007</v>
      </c>
      <c r="DG21" s="4">
        <f t="shared" si="11"/>
        <v>1524.9619384746716</v>
      </c>
      <c r="DH21" s="4">
        <f>'a1'!AP23/1000</f>
        <v>11082.903</v>
      </c>
      <c r="DI21" s="4">
        <f t="shared" si="12"/>
        <v>137595.89328487957</v>
      </c>
      <c r="DJ21" s="4">
        <v>104.8</v>
      </c>
      <c r="DK21" s="4">
        <f>(DJ21)*'a14'!$E$39/1000000</f>
        <v>12.439063319382118</v>
      </c>
      <c r="DL21" s="4">
        <v>191.8</v>
      </c>
      <c r="DM21" s="4">
        <f>(DL21)*'a14'!$F$39/1000000</f>
        <v>28.456731210132279</v>
      </c>
      <c r="DN21" s="4">
        <v>170.5</v>
      </c>
      <c r="DO21" s="4">
        <f>(DN21)*'a14'!$G$39/1000000</f>
        <v>30.35582484667917</v>
      </c>
      <c r="DP21" s="4">
        <v>77.5</v>
      </c>
      <c r="DQ21" s="4">
        <f>(DP21)*'a14'!$H$39/1000000</f>
        <v>16.395074532953693</v>
      </c>
      <c r="DR21" s="4">
        <v>197.4</v>
      </c>
      <c r="DS21" s="4">
        <f>(DR21)*'a14'!$I$39/1000000</f>
        <v>48.011624498743259</v>
      </c>
      <c r="DT21" s="4">
        <v>98</v>
      </c>
      <c r="DU21" s="4">
        <f>(DT21)*'a14'!$J$39/1000000</f>
        <v>34.317968074056516</v>
      </c>
      <c r="DV21" s="4">
        <v>840</v>
      </c>
      <c r="DW21" s="4">
        <f t="shared" si="13"/>
        <v>169.97628648194703</v>
      </c>
      <c r="DX21" s="4">
        <f>'a1'!AV23/1000</f>
        <v>1134.1959999999999</v>
      </c>
      <c r="DY21" s="4">
        <f t="shared" si="14"/>
        <v>149865.00259386122</v>
      </c>
      <c r="DZ21" s="4">
        <v>101.8</v>
      </c>
      <c r="EA21" s="4">
        <f>(DZ21)*'a14'!$E$44/1000000</f>
        <v>10.769735619769541</v>
      </c>
      <c r="EB21" s="4">
        <v>172.4</v>
      </c>
      <c r="EC21" s="4">
        <f>(EB21)*'a14'!$F$44/1000000</f>
        <v>22.798408900396232</v>
      </c>
      <c r="ED21" s="4">
        <v>150.80000000000001</v>
      </c>
      <c r="EE21" s="4">
        <f>(ED21)*'a14'!$G$44/1000000</f>
        <v>23.930394864360224</v>
      </c>
      <c r="EF21" s="4">
        <v>70.7</v>
      </c>
      <c r="EG21" s="4">
        <f>(EF21)*'a14'!$H$44/1000000</f>
        <v>14.30880227735774</v>
      </c>
      <c r="EH21" s="4">
        <v>173.5</v>
      </c>
      <c r="EI21" s="4">
        <f>(EH21)*'a14'!$I$44/1000000</f>
        <v>37.960940072044963</v>
      </c>
      <c r="EJ21" s="4">
        <v>75.7</v>
      </c>
      <c r="EK21" s="4">
        <f>(EJ21)*'a14'!$J$44/1000000</f>
        <v>33.717211956438057</v>
      </c>
      <c r="EL21" s="4">
        <v>744.9</v>
      </c>
      <c r="EM21" s="4">
        <f t="shared" si="15"/>
        <v>143.48549369036675</v>
      </c>
      <c r="EN21" s="4">
        <f>'a1'!BB23/1000</f>
        <v>1018.9450000000001</v>
      </c>
      <c r="EO21" s="4">
        <f t="shared" si="16"/>
        <v>140817.70231991593</v>
      </c>
      <c r="EP21" s="4">
        <v>144.19999999999999</v>
      </c>
      <c r="EQ21" s="4">
        <f>(EP21)*'a14'!$E$49/1000000</f>
        <v>11.944049742916604</v>
      </c>
      <c r="ER21" s="4">
        <v>421</v>
      </c>
      <c r="ES21" s="4">
        <f>(ER21)*'a14'!$F$49/1000000</f>
        <v>43.589155181760496</v>
      </c>
      <c r="ET21" s="4">
        <v>437</v>
      </c>
      <c r="EU21" s="4">
        <f>(ET21)*'a14'!$G$49/1000000</f>
        <v>54.294900183646568</v>
      </c>
      <c r="EV21" s="4">
        <v>221.6</v>
      </c>
      <c r="EW21" s="4">
        <f>(EV21)*'a14'!$H$49/1000000</f>
        <v>33.407178838887688</v>
      </c>
      <c r="EX21" s="4">
        <v>586.70000000000005</v>
      </c>
      <c r="EY21" s="4">
        <f>(EX21)*'a14'!$I$49/1000000</f>
        <v>89.820173440375271</v>
      </c>
      <c r="EZ21" s="4">
        <v>276.5</v>
      </c>
      <c r="FA21" s="4">
        <f>(EZ21)*'a14'!$J$49/1000000</f>
        <v>87.711177457553319</v>
      </c>
      <c r="FB21" s="4">
        <v>2086.9</v>
      </c>
      <c r="FC21" s="4">
        <f t="shared" si="21"/>
        <v>320.76663484513995</v>
      </c>
      <c r="FD21" s="4">
        <f>'a1'!BH23/1000</f>
        <v>2775.1329999999998</v>
      </c>
      <c r="FE21" s="4">
        <f t="shared" si="17"/>
        <v>115586.0403249646</v>
      </c>
      <c r="FF21" s="4">
        <v>199.6</v>
      </c>
      <c r="FG21" s="4">
        <f>(FF21)*'a14'!$E$54/1000000</f>
        <v>19.112903602880948</v>
      </c>
      <c r="FH21" s="4">
        <v>544</v>
      </c>
      <c r="FI21" s="4">
        <f>(FH21)*'a14'!$F$54/1000000</f>
        <v>65.114100450696625</v>
      </c>
      <c r="FJ21" s="4">
        <v>703.2</v>
      </c>
      <c r="FK21" s="4">
        <f>(FJ21)*'a14'!$G$54/1000000</f>
        <v>101.00346052263941</v>
      </c>
      <c r="FL21" s="4">
        <v>332.4</v>
      </c>
      <c r="FM21" s="4">
        <f>(FL21)*'a14'!$H$54/1000000</f>
        <v>57.039974223327093</v>
      </c>
      <c r="FN21" s="4">
        <v>822</v>
      </c>
      <c r="FO21" s="4">
        <f>(FN21)*'a14'!$I$54/1000000</f>
        <v>141.9016656755409</v>
      </c>
      <c r="FP21" s="4">
        <v>424.9</v>
      </c>
      <c r="FQ21" s="4">
        <f>(FP21)*'a14'!$J$54/1000000</f>
        <v>149.058461877366</v>
      </c>
      <c r="FR21" s="4">
        <v>3026.1</v>
      </c>
      <c r="FS21" s="4">
        <f t="shared" si="18"/>
        <v>533.23056635245098</v>
      </c>
      <c r="FT21" s="4">
        <f>'a1'!BN23/1000</f>
        <v>3874.317</v>
      </c>
      <c r="FU21" s="4">
        <f t="shared" si="19"/>
        <v>137632.14686677701</v>
      </c>
    </row>
    <row r="22" spans="1:177" ht="16.5" customHeight="1">
      <c r="A22" s="1">
        <v>1997</v>
      </c>
      <c r="B22" s="4">
        <v>2740.7</v>
      </c>
      <c r="C22" s="4">
        <f>B22*'a14'!$E$4/1000000</f>
        <v>260.72345928832186</v>
      </c>
      <c r="D22" s="4">
        <v>4419.8</v>
      </c>
      <c r="E22" s="4">
        <f>D22*'a14'!$F$4/1000000</f>
        <v>525.57081464704504</v>
      </c>
      <c r="F22" s="4">
        <v>4360.6000000000004</v>
      </c>
      <c r="G22" s="4">
        <f>F22*'a14'!$G$4/1000000</f>
        <v>622.23741192359068</v>
      </c>
      <c r="H22" s="4">
        <v>2123.4</v>
      </c>
      <c r="I22" s="4">
        <f>H22*'a14'!$H$4/1000000</f>
        <v>356.58824836746675</v>
      </c>
      <c r="J22" s="4">
        <v>6356.5</v>
      </c>
      <c r="K22" s="4">
        <f>J22*'a14'!$I$4/1000000</f>
        <v>1060.1509259265945</v>
      </c>
      <c r="L22" s="4">
        <v>3245.6</v>
      </c>
      <c r="M22" s="4">
        <f>L22*'a14'!$J$4/1000000</f>
        <v>1086.7938745678766</v>
      </c>
      <c r="N22" s="4">
        <v>23246.7</v>
      </c>
      <c r="O22" s="4">
        <f t="shared" si="0"/>
        <v>3912.0647347208956</v>
      </c>
      <c r="P22" s="4">
        <f>'a1'!F24/1000</f>
        <v>29905.948</v>
      </c>
      <c r="Q22" s="4">
        <f t="shared" si="20"/>
        <v>130812.26298931889</v>
      </c>
      <c r="R22" s="4">
        <v>81.400000000000006</v>
      </c>
      <c r="S22" s="4">
        <f>(R22)*'a14'!$E$9/1000000</f>
        <v>6.5761544384045711</v>
      </c>
      <c r="T22" s="4">
        <v>99.2</v>
      </c>
      <c r="U22" s="4">
        <f>(T22)*'a14'!$F$9/1000000</f>
        <v>10.01772911992834</v>
      </c>
      <c r="V22" s="4">
        <v>65.099999999999994</v>
      </c>
      <c r="W22" s="4">
        <f>(V22)*'a14'!$G$9/1000000</f>
        <v>7.8889616819435657</v>
      </c>
      <c r="X22" s="4">
        <v>35.9</v>
      </c>
      <c r="Y22" s="4">
        <f>(X22)*'a14'!$H$9/1000000</f>
        <v>5.232028520678365</v>
      </c>
      <c r="Z22" s="4">
        <v>122.6</v>
      </c>
      <c r="AA22" s="4">
        <f>(Z22)*'a14'!$I$9/1000000</f>
        <v>18.92956386048051</v>
      </c>
      <c r="AB22" s="4">
        <v>35.200000000000003</v>
      </c>
      <c r="AC22" s="4">
        <f>(AB22)*'a14'!$J$9/1000000</f>
        <v>9.9863346264363084</v>
      </c>
      <c r="AD22" s="4">
        <v>439.5</v>
      </c>
      <c r="AE22" s="4">
        <f t="shared" si="1"/>
        <v>58.630772247871668</v>
      </c>
      <c r="AF22" s="4">
        <f>'a1'!L24/1000</f>
        <v>550.91099999999994</v>
      </c>
      <c r="AG22" s="4">
        <f t="shared" si="2"/>
        <v>106425.12537936559</v>
      </c>
      <c r="AH22" s="4">
        <v>12.8</v>
      </c>
      <c r="AI22" s="4">
        <f>(AH22)*'a14'!$E$14/1000000</f>
        <v>0.97251018567275671</v>
      </c>
      <c r="AJ22" s="4">
        <v>28.4</v>
      </c>
      <c r="AK22" s="4">
        <f>(AJ22)*'a14'!$F$14/1000000</f>
        <v>2.6971962180767859</v>
      </c>
      <c r="AL22" s="4">
        <v>15.7</v>
      </c>
      <c r="AM22" s="4">
        <f>(AL22)*'a14'!$G$14/1000000</f>
        <v>1.7892667869213608</v>
      </c>
      <c r="AN22" s="4">
        <v>8.4</v>
      </c>
      <c r="AO22" s="4">
        <f>(AN22)*'a14'!$H$14/1000000</f>
        <v>1.3202959151676832</v>
      </c>
      <c r="AP22" s="4">
        <v>28.4</v>
      </c>
      <c r="AQ22" s="4">
        <f>(AP22)*'a14'!$I$14/1000000</f>
        <v>5.4093502805733751</v>
      </c>
      <c r="AR22" s="4">
        <v>11.5</v>
      </c>
      <c r="AS22" s="4">
        <f>(AR22)*'a14'!$J$14/1000000</f>
        <v>4.0805036878885215</v>
      </c>
      <c r="AT22" s="4">
        <v>105.1</v>
      </c>
      <c r="AU22" s="4">
        <f t="shared" si="3"/>
        <v>16.269123074300481</v>
      </c>
      <c r="AV22" s="4">
        <f>'a1'!R24/1000</f>
        <v>136.095</v>
      </c>
      <c r="AW22" s="4">
        <f t="shared" si="4"/>
        <v>119542.40107498792</v>
      </c>
      <c r="AX22" s="4">
        <v>81.5</v>
      </c>
      <c r="AY22" s="4">
        <f>(AX22)*'a14'!$E$19/1000000</f>
        <v>6.4220905118177312</v>
      </c>
      <c r="AZ22" s="4">
        <v>174.6</v>
      </c>
      <c r="BA22" s="4">
        <f>(AZ22)*'a14'!$F$19/1000000</f>
        <v>17.197806800051776</v>
      </c>
      <c r="BB22" s="4">
        <v>99.5</v>
      </c>
      <c r="BC22" s="4">
        <f>(BB22)*'a14'!$G$19/1000000</f>
        <v>11.760699495568053</v>
      </c>
      <c r="BD22" s="4">
        <v>56.3</v>
      </c>
      <c r="BE22" s="4">
        <f>(BD22)*'a14'!$H$19/1000000</f>
        <v>7.9479425702202144</v>
      </c>
      <c r="BF22" s="4">
        <v>228.1</v>
      </c>
      <c r="BG22" s="4">
        <f>(BF22)*'a14'!$I$19/1000000</f>
        <v>34.361488995762976</v>
      </c>
      <c r="BH22" s="4">
        <v>88.2</v>
      </c>
      <c r="BI22" s="4">
        <f>(BH22)*'a14'!$J$19/1000000</f>
        <v>23.533548322708032</v>
      </c>
      <c r="BJ22" s="4">
        <v>728.1</v>
      </c>
      <c r="BK22" s="4">
        <f t="shared" si="5"/>
        <v>101.22357669612877</v>
      </c>
      <c r="BL22" s="4">
        <f>'a1'!X24/1000</f>
        <v>932.40200000000004</v>
      </c>
      <c r="BM22" s="4">
        <f t="shared" si="6"/>
        <v>108562.16170292297</v>
      </c>
      <c r="BN22" s="4">
        <v>95.1</v>
      </c>
      <c r="BO22" s="4">
        <f>(BN22)*'a14'!$E$24/1000000</f>
        <v>9.4553903363886747</v>
      </c>
      <c r="BP22" s="4">
        <v>117.6</v>
      </c>
      <c r="BQ22" s="4">
        <f>(BP22)*'a14'!$F$24/1000000</f>
        <v>14.615587586215936</v>
      </c>
      <c r="BR22" s="4">
        <v>119.4</v>
      </c>
      <c r="BS22" s="4">
        <f>(BR22)*'a14'!$G$24/1000000</f>
        <v>17.807154671369211</v>
      </c>
      <c r="BT22" s="4">
        <v>48.2</v>
      </c>
      <c r="BU22" s="4">
        <f>(BT22)*'a14'!$H$24/1000000</f>
        <v>8.4639832878306365</v>
      </c>
      <c r="BV22" s="4">
        <v>152.6</v>
      </c>
      <c r="BW22" s="4">
        <f>(BV22)*'a14'!$I$24/1000000</f>
        <v>28.560985711212172</v>
      </c>
      <c r="BX22" s="4">
        <v>59.6</v>
      </c>
      <c r="BY22" s="4">
        <f>(BX22)*'a14'!$J$24/1000000</f>
        <v>18.994869013689858</v>
      </c>
      <c r="BZ22" s="4">
        <v>592.6</v>
      </c>
      <c r="CA22" s="4">
        <f t="shared" si="7"/>
        <v>97.89797060670648</v>
      </c>
      <c r="CB22" s="4">
        <f>'a1'!AD24/1000</f>
        <v>752.51099999999997</v>
      </c>
      <c r="CC22" s="4">
        <f t="shared" si="8"/>
        <v>130095.06918398067</v>
      </c>
      <c r="CD22" s="4">
        <v>1045.4000000000001</v>
      </c>
      <c r="CE22" s="4">
        <f>(CD22)*'a14'!$E$29/1000000</f>
        <v>95.147953437041423</v>
      </c>
      <c r="CF22" s="4">
        <v>960.9</v>
      </c>
      <c r="CG22" s="4">
        <f>(CF22)*'a14'!$F$29/1000000</f>
        <v>109.32139427211246</v>
      </c>
      <c r="CH22" s="4">
        <v>878.9</v>
      </c>
      <c r="CI22" s="4">
        <f>(CH22)*'a14'!$G$29/1000000</f>
        <v>119.9907254770648</v>
      </c>
      <c r="CJ22" s="4">
        <v>444.4</v>
      </c>
      <c r="CK22" s="4">
        <f>(CJ22)*'a14'!$H$29/1000000</f>
        <v>73.987052343384121</v>
      </c>
      <c r="CL22" s="4">
        <v>1672.9</v>
      </c>
      <c r="CM22" s="4">
        <f>(CL22)*'a14'!$I$29/1000000</f>
        <v>275.32768181215539</v>
      </c>
      <c r="CN22" s="4">
        <v>769.7</v>
      </c>
      <c r="CO22" s="4">
        <f>(CN22)*'a14'!$J$29/1000000</f>
        <v>281.72412289972584</v>
      </c>
      <c r="CP22" s="4">
        <v>5772.2</v>
      </c>
      <c r="CQ22" s="4">
        <f t="shared" si="9"/>
        <v>955.498930241484</v>
      </c>
      <c r="CR22" s="4">
        <f>'a1'!AJ24/1000</f>
        <v>7274.6109999999999</v>
      </c>
      <c r="CS22" s="4">
        <f t="shared" si="10"/>
        <v>131347.08237203115</v>
      </c>
      <c r="CT22" s="4">
        <v>884.2</v>
      </c>
      <c r="CU22" s="4">
        <f>(CT22)*'a14'!$E$34/1000000</f>
        <v>89.212847691908777</v>
      </c>
      <c r="CV22" s="4">
        <v>1701.3</v>
      </c>
      <c r="CW22" s="4">
        <f>(CV22)*'a14'!$F$34/1000000</f>
        <v>214.56940988781437</v>
      </c>
      <c r="CX22" s="4">
        <v>1745.8</v>
      </c>
      <c r="CY22" s="4">
        <f>(CX22)*'a14'!$G$34/1000000</f>
        <v>264.21814549966234</v>
      </c>
      <c r="CZ22" s="4">
        <v>814.5</v>
      </c>
      <c r="DA22" s="4">
        <f>(CZ22)*'a14'!$H$34/1000000</f>
        <v>142.58951624822529</v>
      </c>
      <c r="DB22" s="4">
        <v>2265</v>
      </c>
      <c r="DC22" s="4">
        <f>(DB22)*'a14'!$I$34/1000000</f>
        <v>396.85660240462556</v>
      </c>
      <c r="DD22" s="4">
        <v>1373.5</v>
      </c>
      <c r="DE22" s="4">
        <f>(DD22)*'a14'!$J$34/1000000</f>
        <v>451.69524283190219</v>
      </c>
      <c r="DF22" s="4">
        <v>8784.2999999999993</v>
      </c>
      <c r="DG22" s="4">
        <f t="shared" si="11"/>
        <v>1559.1417645641386</v>
      </c>
      <c r="DH22" s="4">
        <f>'a1'!AP24/1000</f>
        <v>11227.651</v>
      </c>
      <c r="DI22" s="4">
        <f t="shared" si="12"/>
        <v>138866.2476740806</v>
      </c>
      <c r="DJ22" s="4">
        <v>96.7</v>
      </c>
      <c r="DK22" s="4">
        <f>(DJ22)*'a14'!$E$39/1000000</f>
        <v>11.477647165880258</v>
      </c>
      <c r="DL22" s="4">
        <v>190.1</v>
      </c>
      <c r="DM22" s="4">
        <f>(DL22)*'a14'!$F$39/1000000</f>
        <v>28.204507836528393</v>
      </c>
      <c r="DN22" s="4">
        <v>168.8</v>
      </c>
      <c r="DO22" s="4">
        <f>(DN22)*'a14'!$G$39/1000000</f>
        <v>30.053156798354511</v>
      </c>
      <c r="DP22" s="4">
        <v>78.3</v>
      </c>
      <c r="DQ22" s="4">
        <f>(DP22)*'a14'!$H$39/1000000</f>
        <v>16.564314012003539</v>
      </c>
      <c r="DR22" s="4">
        <v>203.1</v>
      </c>
      <c r="DS22" s="4">
        <f>(DR22)*'a14'!$I$39/1000000</f>
        <v>49.397978397643136</v>
      </c>
      <c r="DT22" s="4">
        <v>105.8</v>
      </c>
      <c r="DU22" s="4">
        <f>(DT22)*'a14'!$J$39/1000000</f>
        <v>37.049398186073262</v>
      </c>
      <c r="DV22" s="4">
        <v>842.8</v>
      </c>
      <c r="DW22" s="4">
        <f t="shared" si="13"/>
        <v>172.74700239648308</v>
      </c>
      <c r="DX22" s="4">
        <f>'a1'!AV24/1000</f>
        <v>1136.1279999999999</v>
      </c>
      <c r="DY22" s="4">
        <f t="shared" si="14"/>
        <v>152048.89096693601</v>
      </c>
      <c r="DZ22" s="4">
        <v>90.9</v>
      </c>
      <c r="EA22" s="4">
        <f>(DZ22)*'a14'!$E$44/1000000</f>
        <v>9.6165910396566954</v>
      </c>
      <c r="EB22" s="4">
        <v>175</v>
      </c>
      <c r="EC22" s="4">
        <f>(EB22)*'a14'!$F$44/1000000</f>
        <v>23.142236412815201</v>
      </c>
      <c r="ED22" s="4">
        <v>149.69999999999999</v>
      </c>
      <c r="EE22" s="4">
        <f>(ED22)*'a14'!$G$44/1000000</f>
        <v>23.75583628113213</v>
      </c>
      <c r="EF22" s="4">
        <v>70.400000000000006</v>
      </c>
      <c r="EG22" s="4">
        <f>(EF22)*'a14'!$H$44/1000000</f>
        <v>14.248086001781965</v>
      </c>
      <c r="EH22" s="4">
        <v>186.2</v>
      </c>
      <c r="EI22" s="4">
        <f>(EH22)*'a14'!$I$44/1000000</f>
        <v>40.739637126309916</v>
      </c>
      <c r="EJ22" s="4">
        <v>74.099999999999994</v>
      </c>
      <c r="EK22" s="4">
        <f>(EJ22)*'a14'!$J$44/1000000</f>
        <v>33.004562826579388</v>
      </c>
      <c r="EL22" s="4">
        <v>746.3</v>
      </c>
      <c r="EM22" s="4">
        <f t="shared" si="15"/>
        <v>144.50694968827531</v>
      </c>
      <c r="EN22" s="4">
        <f>'a1'!BB24/1000</f>
        <v>1017.902</v>
      </c>
      <c r="EO22" s="4">
        <f t="shared" si="16"/>
        <v>141965.48360085284</v>
      </c>
      <c r="EP22" s="4">
        <v>142.30000000000001</v>
      </c>
      <c r="EQ22" s="4">
        <f>(EP22)*'a14'!$E$49/1000000</f>
        <v>11.786673220645167</v>
      </c>
      <c r="ER22" s="4">
        <v>415.8</v>
      </c>
      <c r="ES22" s="4">
        <f>(ER22)*'a14'!$F$49/1000000</f>
        <v>43.050761816095047</v>
      </c>
      <c r="ET22" s="4">
        <v>447.5</v>
      </c>
      <c r="EU22" s="4">
        <f>(ET22)*'a14'!$G$49/1000000</f>
        <v>55.599468723528233</v>
      </c>
      <c r="EV22" s="4">
        <v>216.3</v>
      </c>
      <c r="EW22" s="4">
        <f>(EV22)*'a14'!$H$49/1000000</f>
        <v>32.608180428029819</v>
      </c>
      <c r="EX22" s="4">
        <v>619.9</v>
      </c>
      <c r="EY22" s="4">
        <f>(EX22)*'a14'!$I$49/1000000</f>
        <v>94.902889919360192</v>
      </c>
      <c r="EZ22" s="4">
        <v>297.3</v>
      </c>
      <c r="FA22" s="4">
        <f>(EZ22)*'a14'!$J$49/1000000</f>
        <v>94.309341982389157</v>
      </c>
      <c r="FB22" s="4">
        <v>2139</v>
      </c>
      <c r="FC22" s="4">
        <f t="shared" si="21"/>
        <v>332.25731609004765</v>
      </c>
      <c r="FD22" s="4">
        <f>'a1'!BH24/1000</f>
        <v>2829.848</v>
      </c>
      <c r="FE22" s="4">
        <f t="shared" si="17"/>
        <v>117411.71825838267</v>
      </c>
      <c r="FF22" s="4">
        <v>210.3</v>
      </c>
      <c r="FG22" s="4">
        <f>(FF22)*'a14'!$E$54/1000000</f>
        <v>20.137493124678674</v>
      </c>
      <c r="FH22" s="4">
        <v>557</v>
      </c>
      <c r="FI22" s="4">
        <f>(FH22)*'a14'!$F$54/1000000</f>
        <v>66.670135939408127</v>
      </c>
      <c r="FJ22" s="4">
        <v>670.2</v>
      </c>
      <c r="FK22" s="4">
        <f>(FJ22)*'a14'!$G$54/1000000</f>
        <v>96.263537033949007</v>
      </c>
      <c r="FL22" s="4">
        <v>350.8</v>
      </c>
      <c r="FM22" s="4">
        <f>(FL22)*'a14'!$H$54/1000000</f>
        <v>60.197421653258559</v>
      </c>
      <c r="FN22" s="4">
        <v>877.6</v>
      </c>
      <c r="FO22" s="4">
        <f>(FN22)*'a14'!$I$54/1000000</f>
        <v>151.49988053145336</v>
      </c>
      <c r="FP22" s="4">
        <v>430.8</v>
      </c>
      <c r="FQ22" s="4">
        <f>(FP22)*'a14'!$J$54/1000000</f>
        <v>151.12823105852974</v>
      </c>
      <c r="FR22" s="4">
        <v>3096.8</v>
      </c>
      <c r="FS22" s="4">
        <f t="shared" si="18"/>
        <v>545.89669934127744</v>
      </c>
      <c r="FT22" s="4">
        <f>'a1'!BN24/1000</f>
        <v>3948.5830000000001</v>
      </c>
      <c r="FU22" s="4">
        <f t="shared" si="19"/>
        <v>138251.29149907129</v>
      </c>
    </row>
    <row r="23" spans="1:177" ht="16.5" customHeight="1">
      <c r="A23" s="1">
        <v>1998</v>
      </c>
      <c r="B23" s="4">
        <v>2641.3</v>
      </c>
      <c r="C23" s="4">
        <f>B23*'a14'!$E$4/1000000</f>
        <v>251.26751305076974</v>
      </c>
      <c r="D23" s="4">
        <v>4442.1000000000004</v>
      </c>
      <c r="E23" s="4">
        <f>D23*'a14'!$F$4/1000000</f>
        <v>528.22257019404469</v>
      </c>
      <c r="F23" s="4">
        <v>4459.8</v>
      </c>
      <c r="G23" s="4">
        <f>F23*'a14'!$G$4/1000000</f>
        <v>636.39279220676735</v>
      </c>
      <c r="H23" s="4">
        <v>2120</v>
      </c>
      <c r="I23" s="4">
        <f>H23*'a14'!$H$4/1000000</f>
        <v>356.01727726242319</v>
      </c>
      <c r="J23" s="4">
        <v>6510.9</v>
      </c>
      <c r="K23" s="4">
        <f>J23*'a14'!$I$4/1000000</f>
        <v>1085.9020944883919</v>
      </c>
      <c r="L23" s="4">
        <v>3341.7</v>
      </c>
      <c r="M23" s="4">
        <f>L23*'a14'!$J$4/1000000</f>
        <v>1118.9730991630124</v>
      </c>
      <c r="N23" s="4">
        <v>23515.7</v>
      </c>
      <c r="O23" s="4">
        <f t="shared" si="0"/>
        <v>3976.775346365409</v>
      </c>
      <c r="P23" s="4">
        <f>'a1'!F25/1000</f>
        <v>30155.172999999999</v>
      </c>
      <c r="Q23" s="4">
        <f t="shared" si="20"/>
        <v>131877.0529476123</v>
      </c>
      <c r="R23" s="4">
        <v>75.400000000000006</v>
      </c>
      <c r="S23" s="4">
        <f>(R23)*'a14'!$E$9/1000000</f>
        <v>6.0914256100209423</v>
      </c>
      <c r="T23" s="4">
        <v>98</v>
      </c>
      <c r="U23" s="4">
        <f>(T23)*'a14'!$F$9/1000000</f>
        <v>9.8965469128324308</v>
      </c>
      <c r="V23" s="4">
        <v>64.099999999999994</v>
      </c>
      <c r="W23" s="4">
        <f>(V23)*'a14'!$G$9/1000000</f>
        <v>7.767779474847659</v>
      </c>
      <c r="X23" s="4">
        <v>35.5</v>
      </c>
      <c r="Y23" s="4">
        <f>(X23)*'a14'!$H$9/1000000</f>
        <v>5.1737329382752639</v>
      </c>
      <c r="Z23" s="4">
        <v>124.4</v>
      </c>
      <c r="AA23" s="4">
        <f>(Z23)*'a14'!$I$9/1000000</f>
        <v>19.20748567898675</v>
      </c>
      <c r="AB23" s="4">
        <v>36.6</v>
      </c>
      <c r="AC23" s="4">
        <f>(AB23)*'a14'!$J$9/1000000</f>
        <v>10.383518389987751</v>
      </c>
      <c r="AD23" s="4">
        <v>434.1</v>
      </c>
      <c r="AE23" s="4">
        <f t="shared" si="1"/>
        <v>58.520489004950797</v>
      </c>
      <c r="AF23" s="4">
        <f>'a1'!L25/1000</f>
        <v>539.84299999999996</v>
      </c>
      <c r="AG23" s="4">
        <f t="shared" si="2"/>
        <v>108402.79304344188</v>
      </c>
      <c r="AH23" s="4">
        <v>13.8</v>
      </c>
      <c r="AI23" s="4">
        <f>(AH23)*'a14'!$E$14/1000000</f>
        <v>1.0484875439284407</v>
      </c>
      <c r="AJ23" s="4">
        <v>25.9</v>
      </c>
      <c r="AK23" s="4">
        <f>(AJ23)*'a14'!$F$14/1000000</f>
        <v>2.4597669735277732</v>
      </c>
      <c r="AL23" s="4">
        <v>15.7</v>
      </c>
      <c r="AM23" s="4">
        <f>(AL23)*'a14'!$G$14/1000000</f>
        <v>1.7892667869213608</v>
      </c>
      <c r="AN23" s="4">
        <v>9.5</v>
      </c>
      <c r="AO23" s="4">
        <f>(AN23)*'a14'!$H$14/1000000</f>
        <v>1.4931918088205942</v>
      </c>
      <c r="AP23" s="4">
        <v>29.1</v>
      </c>
      <c r="AQ23" s="4">
        <f>(AP23)*'a14'!$I$14/1000000</f>
        <v>5.5426793367846914</v>
      </c>
      <c r="AR23" s="4">
        <v>11.6</v>
      </c>
      <c r="AS23" s="4">
        <f>(AR23)*'a14'!$J$14/1000000</f>
        <v>4.1159863286527694</v>
      </c>
      <c r="AT23" s="4">
        <v>105.5</v>
      </c>
      <c r="AU23" s="4">
        <f t="shared" si="3"/>
        <v>16.44937877863563</v>
      </c>
      <c r="AV23" s="4">
        <f>'a1'!R25/1000</f>
        <v>135.804</v>
      </c>
      <c r="AW23" s="4">
        <f t="shared" si="4"/>
        <v>121125.87831459774</v>
      </c>
      <c r="AX23" s="4">
        <v>77.599999999999994</v>
      </c>
      <c r="AY23" s="4">
        <f>(AX23)*'a14'!$E$19/1000000</f>
        <v>6.1147757511295202</v>
      </c>
      <c r="AZ23" s="4">
        <v>167.8</v>
      </c>
      <c r="BA23" s="4">
        <f>(AZ23)*'a14'!$F$19/1000000</f>
        <v>16.528018219064652</v>
      </c>
      <c r="BB23" s="4">
        <v>104</v>
      </c>
      <c r="BC23" s="4">
        <f>(BB23)*'a14'!$G$19/1000000</f>
        <v>12.292590427528419</v>
      </c>
      <c r="BD23" s="4">
        <v>58.5</v>
      </c>
      <c r="BE23" s="4">
        <f>(BD23)*'a14'!$H$19/1000000</f>
        <v>8.2585193669250891</v>
      </c>
      <c r="BF23" s="4">
        <v>229.4</v>
      </c>
      <c r="BG23" s="4">
        <f>(BF23)*'a14'!$I$19/1000000</f>
        <v>34.557323873862458</v>
      </c>
      <c r="BH23" s="4">
        <v>93.5</v>
      </c>
      <c r="BI23" s="4">
        <f>(BH23)*'a14'!$J$19/1000000</f>
        <v>24.947695784276657</v>
      </c>
      <c r="BJ23" s="4">
        <v>730.8</v>
      </c>
      <c r="BK23" s="4">
        <f t="shared" si="5"/>
        <v>102.69892342278681</v>
      </c>
      <c r="BL23" s="4">
        <f>'a1'!X25/1000</f>
        <v>931.83600000000001</v>
      </c>
      <c r="BM23" s="4">
        <f t="shared" si="6"/>
        <v>110211.37133871927</v>
      </c>
      <c r="BN23" s="4">
        <v>90.5</v>
      </c>
      <c r="BO23" s="4">
        <f>(BN23)*'a14'!$E$24/1000000</f>
        <v>8.9980318132825996</v>
      </c>
      <c r="BP23" s="4">
        <v>113.6</v>
      </c>
      <c r="BQ23" s="4">
        <f>(BP23)*'a14'!$F$24/1000000</f>
        <v>14.118458756752808</v>
      </c>
      <c r="BR23" s="4">
        <v>128.30000000000001</v>
      </c>
      <c r="BS23" s="4">
        <f>(BR23)*'a14'!$G$24/1000000</f>
        <v>19.134488646035759</v>
      </c>
      <c r="BT23" s="4">
        <v>42.9</v>
      </c>
      <c r="BU23" s="4">
        <f>(BT23)*'a14'!$H$24/1000000</f>
        <v>7.5332963287953163</v>
      </c>
      <c r="BV23" s="4">
        <v>156.1</v>
      </c>
      <c r="BW23" s="4">
        <f>(BV23)*'a14'!$I$24/1000000</f>
        <v>29.21605419082713</v>
      </c>
      <c r="BX23" s="4">
        <v>62.3</v>
      </c>
      <c r="BY23" s="4">
        <f>(BX23)*'a14'!$J$24/1000000</f>
        <v>19.855374824712719</v>
      </c>
      <c r="BZ23" s="4">
        <v>593.70000000000005</v>
      </c>
      <c r="CA23" s="4">
        <f t="shared" si="7"/>
        <v>98.855704560406338</v>
      </c>
      <c r="CB23" s="4">
        <f>'a1'!AD25/1000</f>
        <v>750.53</v>
      </c>
      <c r="CC23" s="4">
        <f t="shared" si="8"/>
        <v>131714.52781421973</v>
      </c>
      <c r="CD23" s="4">
        <v>1000.8</v>
      </c>
      <c r="CE23" s="4">
        <f>(CD23)*'a14'!$E$29/1000000</f>
        <v>91.088647216176611</v>
      </c>
      <c r="CF23" s="4">
        <v>992</v>
      </c>
      <c r="CG23" s="4">
        <f>(CF23)*'a14'!$F$29/1000000</f>
        <v>112.85963484018687</v>
      </c>
      <c r="CH23" s="4">
        <v>865.5</v>
      </c>
      <c r="CI23" s="4">
        <f>(CH23)*'a14'!$G$29/1000000</f>
        <v>118.16130720263919</v>
      </c>
      <c r="CJ23" s="4">
        <v>450.9</v>
      </c>
      <c r="CK23" s="4">
        <f>(CJ23)*'a14'!$H$29/1000000</f>
        <v>75.069221200791844</v>
      </c>
      <c r="CL23" s="4">
        <v>1714.7</v>
      </c>
      <c r="CM23" s="4">
        <f>(CL23)*'a14'!$I$29/1000000</f>
        <v>282.20717078325231</v>
      </c>
      <c r="CN23" s="4">
        <v>782.6</v>
      </c>
      <c r="CO23" s="4">
        <f>(CN23)*'a14'!$J$29/1000000</f>
        <v>286.44575624441399</v>
      </c>
      <c r="CP23" s="4">
        <v>5806.6</v>
      </c>
      <c r="CQ23" s="4">
        <f t="shared" si="9"/>
        <v>965.83173748746094</v>
      </c>
      <c r="CR23" s="4">
        <f>'a1'!AJ25/1000</f>
        <v>7295.9350000000004</v>
      </c>
      <c r="CS23" s="4">
        <f t="shared" si="10"/>
        <v>132379.43286055329</v>
      </c>
      <c r="CT23" s="4">
        <v>866.9</v>
      </c>
      <c r="CU23" s="4">
        <f>(CT23)*'a14'!$E$34/1000000</f>
        <v>87.467335064595915</v>
      </c>
      <c r="CV23" s="4">
        <v>1710</v>
      </c>
      <c r="CW23" s="4">
        <f>(CV23)*'a14'!$F$34/1000000</f>
        <v>215.66666132261366</v>
      </c>
      <c r="CX23" s="4">
        <v>1816.9</v>
      </c>
      <c r="CY23" s="4">
        <f>(CX23)*'a14'!$G$34/1000000</f>
        <v>274.97877681196962</v>
      </c>
      <c r="CZ23" s="4">
        <v>811.5</v>
      </c>
      <c r="DA23" s="4">
        <f>(CZ23)*'a14'!$H$34/1000000</f>
        <v>142.06432465983406</v>
      </c>
      <c r="DB23" s="4">
        <v>2302.4</v>
      </c>
      <c r="DC23" s="4">
        <f>(DB23)*'a14'!$I$34/1000000</f>
        <v>403.40955469157171</v>
      </c>
      <c r="DD23" s="4">
        <v>1404.2</v>
      </c>
      <c r="DE23" s="4">
        <f>(DD23)*'a14'!$J$34/1000000</f>
        <v>461.79137967568772</v>
      </c>
      <c r="DF23" s="4">
        <v>8912</v>
      </c>
      <c r="DG23" s="4">
        <f t="shared" si="11"/>
        <v>1585.3780322262726</v>
      </c>
      <c r="DH23" s="4">
        <f>'a1'!AP25/1000</f>
        <v>11365.901</v>
      </c>
      <c r="DI23" s="4">
        <f t="shared" si="12"/>
        <v>139485.46905575483</v>
      </c>
      <c r="DJ23" s="4">
        <v>95.5</v>
      </c>
      <c r="DK23" s="4">
        <f>(DJ23)*'a14'!$E$39/1000000</f>
        <v>11.335215143139239</v>
      </c>
      <c r="DL23" s="4">
        <v>188.8</v>
      </c>
      <c r="DM23" s="4">
        <f>(DL23)*'a14'!$F$39/1000000</f>
        <v>28.011631139066601</v>
      </c>
      <c r="DN23" s="4">
        <v>164.9</v>
      </c>
      <c r="DO23" s="4">
        <f>(DN23)*'a14'!$G$39/1000000</f>
        <v>29.358800687492053</v>
      </c>
      <c r="DP23" s="4">
        <v>71.2</v>
      </c>
      <c r="DQ23" s="4">
        <f>(DP23)*'a14'!$H$39/1000000</f>
        <v>15.062313635436167</v>
      </c>
      <c r="DR23" s="4">
        <v>215.3</v>
      </c>
      <c r="DS23" s="4">
        <f>(DR23)*'a14'!$I$39/1000000</f>
        <v>52.365262181253414</v>
      </c>
      <c r="DT23" s="4">
        <v>109.6</v>
      </c>
      <c r="DU23" s="4">
        <f>(DT23)*'a14'!$J$39/1000000</f>
        <v>38.380094907312184</v>
      </c>
      <c r="DV23" s="4">
        <v>845.3</v>
      </c>
      <c r="DW23" s="4">
        <f t="shared" si="13"/>
        <v>174.51331769369966</v>
      </c>
      <c r="DX23" s="4">
        <f>'a1'!AV25/1000</f>
        <v>1137.489</v>
      </c>
      <c r="DY23" s="4">
        <f t="shared" si="14"/>
        <v>153419.78488908435</v>
      </c>
      <c r="DZ23" s="4">
        <v>91</v>
      </c>
      <c r="EA23" s="4">
        <f>(DZ23)*'a14'!$E$44/1000000</f>
        <v>9.6271703477311235</v>
      </c>
      <c r="EB23" s="4">
        <v>161.9</v>
      </c>
      <c r="EC23" s="4">
        <f>(EB23)*'a14'!$F$44/1000000</f>
        <v>21.409874715627321</v>
      </c>
      <c r="ED23" s="4">
        <v>145.4</v>
      </c>
      <c r="EE23" s="4">
        <f>(ED23)*'a14'!$G$44/1000000</f>
        <v>23.073470910331405</v>
      </c>
      <c r="EF23" s="4">
        <v>75.3</v>
      </c>
      <c r="EG23" s="4">
        <f>(EF23)*'a14'!$H$44/1000000</f>
        <v>15.23978516951963</v>
      </c>
      <c r="EH23" s="4">
        <v>195.8</v>
      </c>
      <c r="EI23" s="4">
        <f>(EH23)*'a14'!$I$44/1000000</f>
        <v>42.840069545281864</v>
      </c>
      <c r="EJ23" s="4">
        <v>78.8</v>
      </c>
      <c r="EK23" s="4">
        <f>(EJ23)*'a14'!$J$44/1000000</f>
        <v>35.097969645539216</v>
      </c>
      <c r="EL23" s="4">
        <v>748.3</v>
      </c>
      <c r="EM23" s="4">
        <f t="shared" si="15"/>
        <v>147.28834033403055</v>
      </c>
      <c r="EN23" s="4">
        <f>'a1'!BB25/1000</f>
        <v>1017.332</v>
      </c>
      <c r="EO23" s="4">
        <f t="shared" si="16"/>
        <v>144779.03018290052</v>
      </c>
      <c r="EP23" s="4">
        <v>128.5</v>
      </c>
      <c r="EQ23" s="4">
        <f>(EP23)*'a14'!$E$49/1000000</f>
        <v>10.643622690463133</v>
      </c>
      <c r="ER23" s="4">
        <v>424.7</v>
      </c>
      <c r="ES23" s="4">
        <f>(ER23)*'a14'!$F$49/1000000</f>
        <v>43.972242768868604</v>
      </c>
      <c r="ET23" s="4">
        <v>461</v>
      </c>
      <c r="EU23" s="4">
        <f>(ET23)*'a14'!$G$49/1000000</f>
        <v>57.276771131947527</v>
      </c>
      <c r="EV23" s="4">
        <v>214.9</v>
      </c>
      <c r="EW23" s="4">
        <f>(EV23)*'a14'!$H$49/1000000</f>
        <v>32.397124244029627</v>
      </c>
      <c r="EX23" s="4">
        <v>669.3</v>
      </c>
      <c r="EY23" s="4">
        <f>(EX23)*'a14'!$I$49/1000000</f>
        <v>102.46572708989801</v>
      </c>
      <c r="EZ23" s="4">
        <v>302.5</v>
      </c>
      <c r="FA23" s="4">
        <f>(EZ23)*'a14'!$J$49/1000000</f>
        <v>95.958883113598105</v>
      </c>
      <c r="FB23" s="4">
        <v>2201</v>
      </c>
      <c r="FC23" s="4">
        <f t="shared" si="21"/>
        <v>342.71437103880498</v>
      </c>
      <c r="FD23" s="4">
        <f>'a1'!BH25/1000</f>
        <v>2899.0659999999998</v>
      </c>
      <c r="FE23" s="4">
        <f t="shared" si="17"/>
        <v>118215.44284911244</v>
      </c>
      <c r="FF23" s="4">
        <v>201.1</v>
      </c>
      <c r="FG23" s="4">
        <f>(FF23)*'a14'!$E$54/1000000</f>
        <v>19.256537647992779</v>
      </c>
      <c r="FH23" s="4">
        <v>559.29999999999995</v>
      </c>
      <c r="FI23" s="4">
        <f>(FH23)*'a14'!$F$54/1000000</f>
        <v>66.945434525872457</v>
      </c>
      <c r="FJ23" s="4">
        <v>693.9</v>
      </c>
      <c r="FK23" s="4">
        <f>(FJ23)*'a14'!$G$54/1000000</f>
        <v>99.667663903099367</v>
      </c>
      <c r="FL23" s="4">
        <v>349.9</v>
      </c>
      <c r="FM23" s="4">
        <f>(FL23)*'a14'!$H$54/1000000</f>
        <v>60.042981289837996</v>
      </c>
      <c r="FN23" s="4">
        <v>874.3</v>
      </c>
      <c r="FO23" s="4">
        <f>(FN23)*'a14'!$I$54/1000000</f>
        <v>150.93020231158806</v>
      </c>
      <c r="FP23" s="4">
        <v>460</v>
      </c>
      <c r="FQ23" s="4">
        <f>(FP23)*'a14'!$J$54/1000000</f>
        <v>161.37183446361112</v>
      </c>
      <c r="FR23" s="4">
        <v>3138.5</v>
      </c>
      <c r="FS23" s="4">
        <f t="shared" si="18"/>
        <v>558.21465414200179</v>
      </c>
      <c r="FT23" s="4">
        <f>'a1'!BN25/1000</f>
        <v>3983.1129999999998</v>
      </c>
      <c r="FU23" s="4">
        <f t="shared" si="19"/>
        <v>140145.32204886022</v>
      </c>
    </row>
    <row r="24" spans="1:177" ht="16.5" customHeight="1">
      <c r="A24" s="1">
        <v>1999</v>
      </c>
      <c r="B24" s="4">
        <v>2584.6</v>
      </c>
      <c r="C24" s="4">
        <f>B24*'a14'!$E$4/1000000</f>
        <v>245.87362822512375</v>
      </c>
      <c r="D24" s="4">
        <v>4393.1000000000004</v>
      </c>
      <c r="E24" s="4">
        <f>D24*'a14'!$F$4/1000000</f>
        <v>522.39584275893333</v>
      </c>
      <c r="F24" s="4">
        <v>4567.6000000000004</v>
      </c>
      <c r="G24" s="4">
        <f>F24*'a14'!$G$4/1000000</f>
        <v>651.77535263546133</v>
      </c>
      <c r="H24" s="4">
        <v>2115.5</v>
      </c>
      <c r="I24" s="4">
        <f>H24*'a14'!$H$4/1000000</f>
        <v>355.26158021163036</v>
      </c>
      <c r="J24" s="4">
        <v>6594.2</v>
      </c>
      <c r="K24" s="4">
        <f>J24*'a14'!$I$4/1000000</f>
        <v>1099.7950500660975</v>
      </c>
      <c r="L24" s="4">
        <v>3526.5</v>
      </c>
      <c r="M24" s="4">
        <f>L24*'a14'!$J$4/1000000</f>
        <v>1180.8536476040231</v>
      </c>
      <c r="N24" s="4">
        <v>23781.4</v>
      </c>
      <c r="O24" s="4">
        <f t="shared" si="0"/>
        <v>4055.9551015012694</v>
      </c>
      <c r="P24" s="4">
        <f>'a1'!F26/1000</f>
        <v>30401.286</v>
      </c>
      <c r="Q24" s="4">
        <f t="shared" si="20"/>
        <v>133413.93194686796</v>
      </c>
      <c r="R24" s="4">
        <v>70.5</v>
      </c>
      <c r="S24" s="4">
        <f>(R24)*'a14'!$E$9/1000000</f>
        <v>5.6955637335076439</v>
      </c>
      <c r="T24" s="4">
        <v>97.5</v>
      </c>
      <c r="U24" s="4">
        <f>(T24)*'a14'!$F$9/1000000</f>
        <v>9.84605432654247</v>
      </c>
      <c r="V24" s="4">
        <v>63.5</v>
      </c>
      <c r="W24" s="4">
        <f>(V24)*'a14'!$G$9/1000000</f>
        <v>7.695070150590114</v>
      </c>
      <c r="X24" s="4">
        <v>35</v>
      </c>
      <c r="Y24" s="4">
        <f>(X24)*'a14'!$H$9/1000000</f>
        <v>5.1008634602713867</v>
      </c>
      <c r="Z24" s="4">
        <v>127.4</v>
      </c>
      <c r="AA24" s="4">
        <f>(Z24)*'a14'!$I$9/1000000</f>
        <v>19.670688709830483</v>
      </c>
      <c r="AB24" s="4">
        <v>37.4</v>
      </c>
      <c r="AC24" s="4">
        <f>(AB24)*'a14'!$J$9/1000000</f>
        <v>10.610480540588576</v>
      </c>
      <c r="AD24" s="4">
        <v>431.2</v>
      </c>
      <c r="AE24" s="4">
        <f t="shared" si="1"/>
        <v>58.61872092133067</v>
      </c>
      <c r="AF24" s="4">
        <f>'a1'!L26/1000</f>
        <v>533.32899999999995</v>
      </c>
      <c r="AG24" s="4">
        <f t="shared" si="2"/>
        <v>109910.99475432739</v>
      </c>
      <c r="AH24" s="4">
        <v>13.4</v>
      </c>
      <c r="AI24" s="4">
        <f>(AH24)*'a14'!$E$14/1000000</f>
        <v>1.0180966006261671</v>
      </c>
      <c r="AJ24" s="4">
        <v>26.1</v>
      </c>
      <c r="AK24" s="4">
        <f>(AJ24)*'a14'!$F$14/1000000</f>
        <v>2.4787613130916943</v>
      </c>
      <c r="AL24" s="4">
        <v>17.100000000000001</v>
      </c>
      <c r="AM24" s="4">
        <f>(AL24)*'a14'!$G$14/1000000</f>
        <v>1.9488192392582977</v>
      </c>
      <c r="AN24" s="4">
        <v>7.7</v>
      </c>
      <c r="AO24" s="4">
        <f>(AN24)*'a14'!$H$14/1000000</f>
        <v>1.2102712555703763</v>
      </c>
      <c r="AP24" s="4">
        <v>30.1</v>
      </c>
      <c r="AQ24" s="4">
        <f>(AP24)*'a14'!$I$14/1000000</f>
        <v>5.7331494170865716</v>
      </c>
      <c r="AR24" s="4">
        <v>11.9</v>
      </c>
      <c r="AS24" s="4">
        <f>(AR24)*'a14'!$J$14/1000000</f>
        <v>4.2224342509455139</v>
      </c>
      <c r="AT24" s="4">
        <v>106.3</v>
      </c>
      <c r="AU24" s="4">
        <f t="shared" si="3"/>
        <v>16.611532076578623</v>
      </c>
      <c r="AV24" s="4">
        <f>'a1'!R26/1000</f>
        <v>136.28100000000001</v>
      </c>
      <c r="AW24" s="4">
        <f t="shared" si="4"/>
        <v>121891.76830650364</v>
      </c>
      <c r="AX24" s="4">
        <v>75.8</v>
      </c>
      <c r="AY24" s="4">
        <f>(AX24)*'a14'!$E$19/1000000</f>
        <v>5.9729381692734229</v>
      </c>
      <c r="AZ24" s="4">
        <v>166.7</v>
      </c>
      <c r="BA24" s="4">
        <f>(AZ24)*'a14'!$F$19/1000000</f>
        <v>16.419670066257908</v>
      </c>
      <c r="BB24" s="4">
        <v>106.1</v>
      </c>
      <c r="BC24" s="4">
        <f>(BB24)*'a14'!$G$19/1000000</f>
        <v>12.540806195776588</v>
      </c>
      <c r="BD24" s="4">
        <v>57.3</v>
      </c>
      <c r="BE24" s="4">
        <f>(BD24)*'a14'!$H$19/1000000</f>
        <v>8.0891138414497039</v>
      </c>
      <c r="BF24" s="4">
        <v>233.7</v>
      </c>
      <c r="BG24" s="4">
        <f>(BF24)*'a14'!$I$19/1000000</f>
        <v>35.205085393729981</v>
      </c>
      <c r="BH24" s="4">
        <v>95.3</v>
      </c>
      <c r="BI24" s="4">
        <f>(BH24)*'a14'!$J$19/1000000</f>
        <v>25.427972280658455</v>
      </c>
      <c r="BJ24" s="4">
        <v>734.9</v>
      </c>
      <c r="BK24" s="4">
        <f t="shared" si="5"/>
        <v>103.65558594714605</v>
      </c>
      <c r="BL24" s="4">
        <f>'a1'!X26/1000</f>
        <v>933.78399999999999</v>
      </c>
      <c r="BM24" s="4">
        <f t="shared" si="6"/>
        <v>111005.95635301745</v>
      </c>
      <c r="BN24" s="4">
        <v>90.4</v>
      </c>
      <c r="BO24" s="4">
        <f>(BN24)*'a14'!$E$24/1000000</f>
        <v>8.9880892366933374</v>
      </c>
      <c r="BP24" s="4">
        <v>114</v>
      </c>
      <c r="BQ24" s="4">
        <f>(BP24)*'a14'!$F$24/1000000</f>
        <v>14.168171639699121</v>
      </c>
      <c r="BR24" s="4">
        <v>121.9</v>
      </c>
      <c r="BS24" s="4">
        <f>(BR24)*'a14'!$G$24/1000000</f>
        <v>18.180001293466553</v>
      </c>
      <c r="BT24" s="4">
        <v>37.799999999999997</v>
      </c>
      <c r="BU24" s="4">
        <f>(BT24)*'a14'!$H$24/1000000</f>
        <v>6.6377296323651036</v>
      </c>
      <c r="BV24" s="4">
        <v>165</v>
      </c>
      <c r="BW24" s="4">
        <f>(BV24)*'a14'!$I$24/1000000</f>
        <v>30.881799753276599</v>
      </c>
      <c r="BX24" s="4">
        <v>66.599999999999994</v>
      </c>
      <c r="BY24" s="4">
        <f>(BX24)*'a14'!$J$24/1000000</f>
        <v>21.225810005230613</v>
      </c>
      <c r="BZ24" s="4">
        <v>595.79999999999995</v>
      </c>
      <c r="CA24" s="4">
        <f t="shared" si="7"/>
        <v>100.08160156073133</v>
      </c>
      <c r="CB24" s="4">
        <f>'a1'!AD26/1000</f>
        <v>750.601</v>
      </c>
      <c r="CC24" s="4">
        <f t="shared" si="8"/>
        <v>133335.28940240064</v>
      </c>
      <c r="CD24" s="4">
        <v>983.2</v>
      </c>
      <c r="CE24" s="4">
        <f>(CD24)*'a14'!$E$29/1000000</f>
        <v>89.486768528122369</v>
      </c>
      <c r="CF24" s="4">
        <v>979.1</v>
      </c>
      <c r="CG24" s="4">
        <f>(CF24)*'a14'!$F$29/1000000</f>
        <v>111.39200450809169</v>
      </c>
      <c r="CH24" s="4">
        <v>912.4</v>
      </c>
      <c r="CI24" s="4">
        <f>(CH24)*'a14'!$G$29/1000000</f>
        <v>124.56427116312882</v>
      </c>
      <c r="CJ24" s="4">
        <v>437.3</v>
      </c>
      <c r="CK24" s="4">
        <f>(CJ24)*'a14'!$H$29/1000000</f>
        <v>72.804990976061831</v>
      </c>
      <c r="CL24" s="4">
        <v>1710.8</v>
      </c>
      <c r="CM24" s="4">
        <f>(CL24)*'a14'!$I$29/1000000</f>
        <v>281.56530458738439</v>
      </c>
      <c r="CN24" s="4">
        <v>821.7</v>
      </c>
      <c r="CO24" s="4">
        <f>(CN24)*'a14'!$J$29/1000000</f>
        <v>300.75706351397264</v>
      </c>
      <c r="CP24" s="4">
        <v>5844.6</v>
      </c>
      <c r="CQ24" s="4">
        <f t="shared" si="9"/>
        <v>980.57040327676179</v>
      </c>
      <c r="CR24" s="4">
        <f>'a1'!AJ26/1000</f>
        <v>7323.25</v>
      </c>
      <c r="CS24" s="4">
        <f t="shared" si="10"/>
        <v>133898.25600338125</v>
      </c>
      <c r="CT24" s="4">
        <v>835.3</v>
      </c>
      <c r="CU24" s="4">
        <f>(CT24)*'a14'!$E$34/1000000</f>
        <v>84.278999860949327</v>
      </c>
      <c r="CV24" s="4">
        <v>1648.1</v>
      </c>
      <c r="CW24" s="4">
        <f>(CV24)*'a14'!$F$34/1000000</f>
        <v>207.85978042444418</v>
      </c>
      <c r="CX24" s="4">
        <v>1876.1</v>
      </c>
      <c r="CY24" s="4">
        <f>(CX24)*'a14'!$G$34/1000000</f>
        <v>283.93840232095118</v>
      </c>
      <c r="CZ24" s="4">
        <v>825.8</v>
      </c>
      <c r="DA24" s="4">
        <f>(CZ24)*'a14'!$H$34/1000000</f>
        <v>144.56773789783233</v>
      </c>
      <c r="DB24" s="4">
        <v>2357.5</v>
      </c>
      <c r="DC24" s="4">
        <f>(DB24)*'a14'!$I$34/1000000</f>
        <v>413.06377049399771</v>
      </c>
      <c r="DD24" s="4">
        <v>1499.6</v>
      </c>
      <c r="DE24" s="4">
        <f>(DD24)*'a14'!$J$34/1000000</f>
        <v>493.16504270165308</v>
      </c>
      <c r="DF24" s="4">
        <v>9042.2999999999993</v>
      </c>
      <c r="DG24" s="4">
        <f t="shared" si="11"/>
        <v>1626.8737336998279</v>
      </c>
      <c r="DH24" s="4">
        <f>'a1'!AP26/1000</f>
        <v>11504.759</v>
      </c>
      <c r="DI24" s="4">
        <f t="shared" si="12"/>
        <v>141408.7625564193</v>
      </c>
      <c r="DJ24" s="4">
        <v>93.3</v>
      </c>
      <c r="DK24" s="4">
        <f>(DJ24)*'a14'!$E$39/1000000</f>
        <v>11.074089768114044</v>
      </c>
      <c r="DL24" s="4">
        <v>190.4</v>
      </c>
      <c r="DM24" s="4">
        <f>(DL24)*'a14'!$F$39/1000000</f>
        <v>28.249017843634963</v>
      </c>
      <c r="DN24" s="4">
        <v>161.30000000000001</v>
      </c>
      <c r="DO24" s="4">
        <f>(DN24)*'a14'!$G$39/1000000</f>
        <v>28.717856585157481</v>
      </c>
      <c r="DP24" s="4">
        <v>70.8</v>
      </c>
      <c r="DQ24" s="4">
        <f>(DP24)*'a14'!$H$39/1000000</f>
        <v>14.977693895911244</v>
      </c>
      <c r="DR24" s="4">
        <v>224.8</v>
      </c>
      <c r="DS24" s="4">
        <f>(DR24)*'a14'!$I$39/1000000</f>
        <v>54.675852012753211</v>
      </c>
      <c r="DT24" s="4">
        <v>109.6</v>
      </c>
      <c r="DU24" s="4">
        <f>(DT24)*'a14'!$J$39/1000000</f>
        <v>38.380094907312184</v>
      </c>
      <c r="DV24" s="4">
        <v>850.3</v>
      </c>
      <c r="DW24" s="4">
        <f t="shared" si="13"/>
        <v>176.07460501288313</v>
      </c>
      <c r="DX24" s="4">
        <f>'a1'!AV26/1000</f>
        <v>1142.4480000000001</v>
      </c>
      <c r="DY24" s="4">
        <f t="shared" si="14"/>
        <v>154120.45450898694</v>
      </c>
      <c r="DZ24" s="4">
        <v>88.2</v>
      </c>
      <c r="EA24" s="4">
        <f>(DZ24)*'a14'!$E$44/1000000</f>
        <v>9.3309497216470891</v>
      </c>
      <c r="EB24" s="4">
        <v>165.7</v>
      </c>
      <c r="EC24" s="4">
        <f>(EB24)*'a14'!$F$44/1000000</f>
        <v>21.912391849162734</v>
      </c>
      <c r="ED24" s="4">
        <v>143.5</v>
      </c>
      <c r="EE24" s="4">
        <f>(ED24)*'a14'!$G$44/1000000</f>
        <v>22.771960630210156</v>
      </c>
      <c r="EF24" s="4">
        <v>75.599999999999994</v>
      </c>
      <c r="EG24" s="4">
        <f>(EF24)*'a14'!$H$44/1000000</f>
        <v>15.300501445095403</v>
      </c>
      <c r="EH24" s="4">
        <v>193.2</v>
      </c>
      <c r="EI24" s="4">
        <f>(EH24)*'a14'!$I$44/1000000</f>
        <v>42.271202431810288</v>
      </c>
      <c r="EJ24" s="4">
        <v>82.4</v>
      </c>
      <c r="EK24" s="4">
        <f>(EJ24)*'a14'!$J$44/1000000</f>
        <v>36.701430187721215</v>
      </c>
      <c r="EL24" s="4">
        <v>748.6</v>
      </c>
      <c r="EM24" s="4">
        <f t="shared" si="15"/>
        <v>148.28843626564691</v>
      </c>
      <c r="EN24" s="4">
        <f>'a1'!BB26/1000</f>
        <v>1014.524</v>
      </c>
      <c r="EO24" s="4">
        <f t="shared" si="16"/>
        <v>146165.52813501397</v>
      </c>
      <c r="EP24" s="4">
        <v>138.1</v>
      </c>
      <c r="EQ24" s="4">
        <f>(EP24)*'a14'!$E$49/1000000</f>
        <v>11.438788276676719</v>
      </c>
      <c r="ER24" s="4">
        <v>439.2</v>
      </c>
      <c r="ES24" s="4">
        <f>(ER24)*'a14'!$F$49/1000000</f>
        <v>45.473531961589572</v>
      </c>
      <c r="ET24" s="4">
        <v>462.3</v>
      </c>
      <c r="EU24" s="4">
        <f>(ET24)*'a14'!$G$49/1000000</f>
        <v>57.438289141647161</v>
      </c>
      <c r="EV24" s="4">
        <v>228.9</v>
      </c>
      <c r="EW24" s="4">
        <f>(EV24)*'a14'!$H$49/1000000</f>
        <v>34.507686084031555</v>
      </c>
      <c r="EX24" s="4">
        <v>666.1</v>
      </c>
      <c r="EY24" s="4">
        <f>(EX24)*'a14'!$I$49/1000000</f>
        <v>101.9758267063814</v>
      </c>
      <c r="EZ24" s="4">
        <v>320</v>
      </c>
      <c r="FA24" s="4">
        <f>(EZ24)*'a14'!$J$49/1000000</f>
        <v>101.51022345901288</v>
      </c>
      <c r="FB24" s="4">
        <v>2254.6</v>
      </c>
      <c r="FC24" s="4">
        <f t="shared" si="21"/>
        <v>352.34434562933927</v>
      </c>
      <c r="FD24" s="4">
        <f>'a1'!BH26/1000</f>
        <v>2952.692</v>
      </c>
      <c r="FE24" s="4">
        <f t="shared" si="17"/>
        <v>119329.86766968558</v>
      </c>
      <c r="FF24" s="4">
        <v>196.4</v>
      </c>
      <c r="FG24" s="4">
        <f>(FF24)*'a14'!$E$54/1000000</f>
        <v>18.806484306642375</v>
      </c>
      <c r="FH24" s="4">
        <v>566.29999999999995</v>
      </c>
      <c r="FI24" s="4">
        <f>(FH24)*'a14'!$F$54/1000000</f>
        <v>67.783299789024795</v>
      </c>
      <c r="FJ24" s="4">
        <v>703.3</v>
      </c>
      <c r="FK24" s="4">
        <f>(FJ24)*'a14'!$G$54/1000000</f>
        <v>101.01782392715057</v>
      </c>
      <c r="FL24" s="4">
        <v>339.4</v>
      </c>
      <c r="FM24" s="4">
        <f>(FL24)*'a14'!$H$54/1000000</f>
        <v>58.241177049931451</v>
      </c>
      <c r="FN24" s="4">
        <v>885.5</v>
      </c>
      <c r="FO24" s="4">
        <f>(FN24)*'a14'!$I$54/1000000</f>
        <v>152.8636556638582</v>
      </c>
      <c r="FP24" s="4">
        <v>482</v>
      </c>
      <c r="FQ24" s="4">
        <f>(FP24)*'a14'!$J$54/1000000</f>
        <v>169.08961785100121</v>
      </c>
      <c r="FR24" s="4">
        <v>3172.8</v>
      </c>
      <c r="FS24" s="4">
        <f t="shared" si="18"/>
        <v>567.8020585876086</v>
      </c>
      <c r="FT24" s="4">
        <f>'a1'!BN26/1000</f>
        <v>4011.375</v>
      </c>
      <c r="FU24" s="4">
        <f t="shared" si="19"/>
        <v>141547.98755728611</v>
      </c>
    </row>
    <row r="25" spans="1:177" ht="16.5" customHeight="1">
      <c r="A25" s="1">
        <v>2000</v>
      </c>
      <c r="B25" s="4">
        <v>2498.8000000000002</v>
      </c>
      <c r="C25" s="4">
        <f>B25*'a14'!$E$4/1000000</f>
        <v>237.71145330377595</v>
      </c>
      <c r="D25" s="4">
        <v>4291</v>
      </c>
      <c r="E25" s="4">
        <f>D25*'a14'!$F$4/1000000</f>
        <v>510.25484538903794</v>
      </c>
      <c r="F25" s="4">
        <v>4717.3</v>
      </c>
      <c r="G25" s="4">
        <f>F25*'a14'!$G$4/1000000</f>
        <v>673.13684888940838</v>
      </c>
      <c r="H25" s="4">
        <v>2275</v>
      </c>
      <c r="I25" s="4">
        <f>H25*'a14'!$H$4/1000000</f>
        <v>382.04684234528906</v>
      </c>
      <c r="J25" s="4">
        <v>6581.4</v>
      </c>
      <c r="K25" s="4">
        <f>J25*'a14'!$I$4/1000000</f>
        <v>1097.6602381646014</v>
      </c>
      <c r="L25" s="4">
        <v>3726.3</v>
      </c>
      <c r="M25" s="4">
        <f>L25*'a14'!$J$4/1000000</f>
        <v>1247.7569678340765</v>
      </c>
      <c r="N25" s="4">
        <v>24089.7</v>
      </c>
      <c r="O25" s="4">
        <f t="shared" si="0"/>
        <v>4148.567195926189</v>
      </c>
      <c r="P25" s="4">
        <f>'a1'!F27/1000</f>
        <v>30685.73</v>
      </c>
      <c r="Q25" s="4">
        <f t="shared" si="20"/>
        <v>135195.32355678646</v>
      </c>
      <c r="R25" s="4">
        <v>67.599999999999994</v>
      </c>
      <c r="S25" s="4">
        <f>(R25)*'a14'!$E$9/1000000</f>
        <v>5.4612781331222227</v>
      </c>
      <c r="T25" s="4">
        <v>94</v>
      </c>
      <c r="U25" s="4">
        <f>(T25)*'a14'!$F$9/1000000</f>
        <v>9.492606222512741</v>
      </c>
      <c r="V25" s="4">
        <v>65.8</v>
      </c>
      <c r="W25" s="4">
        <f>(V25)*'a14'!$G$9/1000000</f>
        <v>7.9737892269107009</v>
      </c>
      <c r="X25" s="4">
        <v>35.299999999999997</v>
      </c>
      <c r="Y25" s="4">
        <f>(X25)*'a14'!$H$9/1000000</f>
        <v>5.1445851470737125</v>
      </c>
      <c r="Z25" s="4">
        <v>128.6</v>
      </c>
      <c r="AA25" s="4">
        <f>(Z25)*'a14'!$I$9/1000000</f>
        <v>19.855969922167976</v>
      </c>
      <c r="AB25" s="4">
        <v>38.1</v>
      </c>
      <c r="AC25" s="4">
        <f>(AB25)*'a14'!$J$9/1000000</f>
        <v>10.809072422364299</v>
      </c>
      <c r="AD25" s="4">
        <v>429.3</v>
      </c>
      <c r="AE25" s="4">
        <f t="shared" si="1"/>
        <v>58.737301074151645</v>
      </c>
      <c r="AF25" s="4">
        <f>'a1'!L27/1000</f>
        <v>527.96600000000001</v>
      </c>
      <c r="AG25" s="4">
        <f t="shared" si="2"/>
        <v>111252.05235593134</v>
      </c>
      <c r="AH25" s="4">
        <v>12.7</v>
      </c>
      <c r="AI25" s="4">
        <f>(AH25)*'a14'!$E$14/1000000</f>
        <v>0.96491244984718816</v>
      </c>
      <c r="AJ25" s="4">
        <v>25.7</v>
      </c>
      <c r="AK25" s="4">
        <f>(AJ25)*'a14'!$F$14/1000000</f>
        <v>2.440772633963852</v>
      </c>
      <c r="AL25" s="4">
        <v>17.7</v>
      </c>
      <c r="AM25" s="4">
        <f>(AL25)*'a14'!$G$14/1000000</f>
        <v>2.0171988616884131</v>
      </c>
      <c r="AN25" s="4">
        <v>8.6999999999999993</v>
      </c>
      <c r="AO25" s="4">
        <f>(AN25)*'a14'!$H$14/1000000</f>
        <v>1.367449340709386</v>
      </c>
      <c r="AP25" s="4">
        <v>31</v>
      </c>
      <c r="AQ25" s="4">
        <f>(AP25)*'a14'!$I$14/1000000</f>
        <v>5.9045724893582632</v>
      </c>
      <c r="AR25" s="4">
        <v>11.1</v>
      </c>
      <c r="AS25" s="4">
        <f>(AR25)*'a14'!$J$14/1000000</f>
        <v>3.9385731248315299</v>
      </c>
      <c r="AT25" s="4">
        <v>106.9</v>
      </c>
      <c r="AU25" s="4">
        <f t="shared" si="3"/>
        <v>16.633478900398632</v>
      </c>
      <c r="AV25" s="4">
        <f>'a1'!R27/1000</f>
        <v>136.47</v>
      </c>
      <c r="AW25" s="4">
        <f t="shared" si="4"/>
        <v>121883.77592436897</v>
      </c>
      <c r="AX25" s="4">
        <v>70.2</v>
      </c>
      <c r="AY25" s="4">
        <f>(AX25)*'a14'!$E$19/1000000</f>
        <v>5.5316656923877874</v>
      </c>
      <c r="AZ25" s="4">
        <v>165.6</v>
      </c>
      <c r="BA25" s="4">
        <f>(AZ25)*'a14'!$F$19/1000000</f>
        <v>16.311321913451167</v>
      </c>
      <c r="BB25" s="4">
        <v>109.3</v>
      </c>
      <c r="BC25" s="4">
        <f>(BB25)*'a14'!$G$19/1000000</f>
        <v>12.919039747392846</v>
      </c>
      <c r="BD25" s="4">
        <v>61.6</v>
      </c>
      <c r="BE25" s="4">
        <f>(BD25)*'a14'!$H$19/1000000</f>
        <v>8.6961503077365041</v>
      </c>
      <c r="BF25" s="4">
        <v>229.8</v>
      </c>
      <c r="BG25" s="4">
        <f>(BF25)*'a14'!$I$19/1000000</f>
        <v>34.617580759431533</v>
      </c>
      <c r="BH25" s="4">
        <v>102.7</v>
      </c>
      <c r="BI25" s="4">
        <f>(BH25)*'a14'!$J$19/1000000</f>
        <v>27.402442321339173</v>
      </c>
      <c r="BJ25" s="4">
        <v>739.1</v>
      </c>
      <c r="BK25" s="4">
        <f t="shared" si="5"/>
        <v>105.47820074173902</v>
      </c>
      <c r="BL25" s="4">
        <f>'a1'!X27/1000</f>
        <v>933.82100000000003</v>
      </c>
      <c r="BM25" s="4">
        <f t="shared" si="6"/>
        <v>112953.33981752285</v>
      </c>
      <c r="BN25" s="4">
        <v>88.9</v>
      </c>
      <c r="BO25" s="4">
        <f>(BN25)*'a14'!$E$24/1000000</f>
        <v>8.8389505878543986</v>
      </c>
      <c r="BP25" s="4">
        <v>113.7</v>
      </c>
      <c r="BQ25" s="4">
        <f>(BP25)*'a14'!$F$24/1000000</f>
        <v>14.130886977489387</v>
      </c>
      <c r="BR25" s="4">
        <v>119.7</v>
      </c>
      <c r="BS25" s="4">
        <f>(BR25)*'a14'!$G$24/1000000</f>
        <v>17.851896266020891</v>
      </c>
      <c r="BT25" s="4">
        <v>43.2</v>
      </c>
      <c r="BU25" s="4">
        <f>(BT25)*'a14'!$H$24/1000000</f>
        <v>7.5859767227029762</v>
      </c>
      <c r="BV25" s="4">
        <v>167.7</v>
      </c>
      <c r="BW25" s="4">
        <f>(BV25)*'a14'!$I$24/1000000</f>
        <v>31.387138294693845</v>
      </c>
      <c r="BX25" s="4">
        <v>65</v>
      </c>
      <c r="BY25" s="4">
        <f>(BX25)*'a14'!$J$24/1000000</f>
        <v>20.715880635735584</v>
      </c>
      <c r="BZ25" s="4">
        <v>598.20000000000005</v>
      </c>
      <c r="CA25" s="4">
        <f t="shared" si="7"/>
        <v>100.51072948449709</v>
      </c>
      <c r="CB25" s="4">
        <f>'a1'!AD27/1000</f>
        <v>750.51700000000005</v>
      </c>
      <c r="CC25" s="4">
        <f t="shared" si="8"/>
        <v>133921.98908818464</v>
      </c>
      <c r="CD25" s="4">
        <v>976.6</v>
      </c>
      <c r="CE25" s="4">
        <f>(CD25)*'a14'!$E$29/1000000</f>
        <v>88.886064020102012</v>
      </c>
      <c r="CF25" s="4">
        <v>952.4</v>
      </c>
      <c r="CG25" s="4">
        <f>(CF25)*'a14'!$F$29/1000000</f>
        <v>108.35435103003424</v>
      </c>
      <c r="CH25" s="4">
        <v>921.6</v>
      </c>
      <c r="CI25" s="4">
        <f>(CH25)*'a14'!$G$29/1000000</f>
        <v>125.82028967989865</v>
      </c>
      <c r="CJ25" s="4">
        <v>471.4</v>
      </c>
      <c r="CK25" s="4">
        <f>(CJ25)*'a14'!$H$29/1000000</f>
        <v>78.482215289539326</v>
      </c>
      <c r="CL25" s="4">
        <v>1725.3</v>
      </c>
      <c r="CM25" s="4">
        <f>(CL25)*'a14'!$I$29/1000000</f>
        <v>283.95173018740604</v>
      </c>
      <c r="CN25" s="4">
        <v>840.8</v>
      </c>
      <c r="CO25" s="4">
        <f>(CN25)*'a14'!$J$29/1000000</f>
        <v>307.74800900882087</v>
      </c>
      <c r="CP25" s="4">
        <v>5888.2</v>
      </c>
      <c r="CQ25" s="4">
        <f t="shared" si="9"/>
        <v>993.24265921580115</v>
      </c>
      <c r="CR25" s="4">
        <f>'a1'!AJ27/1000</f>
        <v>7356.951</v>
      </c>
      <c r="CS25" s="4">
        <f t="shared" si="10"/>
        <v>135007.37727025792</v>
      </c>
      <c r="CT25" s="4">
        <v>789.5</v>
      </c>
      <c r="CU25" s="4">
        <f>(CT25)*'a14'!$E$34/1000000</f>
        <v>79.657931749334963</v>
      </c>
      <c r="CV25" s="4">
        <v>1617.5</v>
      </c>
      <c r="CW25" s="4">
        <f>(CV25)*'a14'!$F$34/1000000</f>
        <v>204.00048227446058</v>
      </c>
      <c r="CX25" s="4">
        <v>1932.1</v>
      </c>
      <c r="CY25" s="4">
        <f>(CX25)*'a14'!$G$34/1000000</f>
        <v>292.41372374836618</v>
      </c>
      <c r="CZ25" s="4">
        <v>896.9</v>
      </c>
      <c r="DA25" s="4">
        <f>(CZ25)*'a14'!$H$34/1000000</f>
        <v>157.01477854270505</v>
      </c>
      <c r="DB25" s="4">
        <v>2340.9</v>
      </c>
      <c r="DC25" s="4">
        <f>(DB25)*'a14'!$I$34/1000000</f>
        <v>410.15524086931038</v>
      </c>
      <c r="DD25" s="4">
        <v>1630.9</v>
      </c>
      <c r="DE25" s="4">
        <f>(DD25)*'a14'!$J$34/1000000</f>
        <v>536.34493741139374</v>
      </c>
      <c r="DF25" s="4">
        <v>9207.7999999999993</v>
      </c>
      <c r="DG25" s="4">
        <f t="shared" si="11"/>
        <v>1679.5870945955708</v>
      </c>
      <c r="DH25" s="4">
        <f>'a1'!AP27/1000</f>
        <v>11683.29</v>
      </c>
      <c r="DI25" s="4">
        <f t="shared" si="12"/>
        <v>143759.77097166728</v>
      </c>
      <c r="DJ25" s="4">
        <v>85.2</v>
      </c>
      <c r="DK25" s="4">
        <f>(DJ25)*'a14'!$E$39/1000000</f>
        <v>10.112673614612181</v>
      </c>
      <c r="DL25" s="4">
        <v>185.8</v>
      </c>
      <c r="DM25" s="4">
        <f>(DL25)*'a14'!$F$39/1000000</f>
        <v>27.566531068000927</v>
      </c>
      <c r="DN25" s="4">
        <v>176.1</v>
      </c>
      <c r="DO25" s="4">
        <f>(DN25)*'a14'!$G$39/1000000</f>
        <v>31.352849005866286</v>
      </c>
      <c r="DP25" s="4">
        <v>74.2</v>
      </c>
      <c r="DQ25" s="4">
        <f>(DP25)*'a14'!$H$39/1000000</f>
        <v>15.696961681873084</v>
      </c>
      <c r="DR25" s="4">
        <v>215.1</v>
      </c>
      <c r="DS25" s="4">
        <f>(DR25)*'a14'!$I$39/1000000</f>
        <v>52.316618184800781</v>
      </c>
      <c r="DT25" s="4">
        <v>119.6</v>
      </c>
      <c r="DU25" s="4">
        <f>(DT25)*'a14'!$J$39/1000000</f>
        <v>41.881928384256724</v>
      </c>
      <c r="DV25" s="4">
        <v>855.9</v>
      </c>
      <c r="DW25" s="4">
        <f t="shared" si="13"/>
        <v>178.92756193940997</v>
      </c>
      <c r="DX25" s="4">
        <f>'a1'!AV27/1000</f>
        <v>1147.3130000000001</v>
      </c>
      <c r="DY25" s="4">
        <f t="shared" si="14"/>
        <v>155953.57320923757</v>
      </c>
      <c r="DZ25" s="4">
        <v>81.2</v>
      </c>
      <c r="EA25" s="4">
        <f>(DZ25)*'a14'!$E$44/1000000</f>
        <v>8.5903981564370024</v>
      </c>
      <c r="EB25" s="4">
        <v>160.69999999999999</v>
      </c>
      <c r="EC25" s="4">
        <f>(EB25)*'a14'!$F$44/1000000</f>
        <v>21.251185094510873</v>
      </c>
      <c r="ED25" s="4">
        <v>152.5</v>
      </c>
      <c r="EE25" s="4">
        <f>(ED25)*'a14'!$G$44/1000000</f>
        <v>24.20016722025818</v>
      </c>
      <c r="EF25" s="4">
        <v>72.8</v>
      </c>
      <c r="EG25" s="4">
        <f>(EF25)*'a14'!$H$44/1000000</f>
        <v>14.733816206388166</v>
      </c>
      <c r="EH25" s="4">
        <v>194.5</v>
      </c>
      <c r="EI25" s="4">
        <f>(EH25)*'a14'!$I$44/1000000</f>
        <v>42.555635988546079</v>
      </c>
      <c r="EJ25" s="4">
        <v>85</v>
      </c>
      <c r="EK25" s="4">
        <f>(EJ25)*'a14'!$J$44/1000000</f>
        <v>37.859485023741541</v>
      </c>
      <c r="EL25" s="4">
        <v>746.7</v>
      </c>
      <c r="EM25" s="4">
        <f t="shared" si="15"/>
        <v>149.19068768988186</v>
      </c>
      <c r="EN25" s="4">
        <f>'a1'!BB27/1000</f>
        <v>1007.5650000000001</v>
      </c>
      <c r="EO25" s="4">
        <f t="shared" si="16"/>
        <v>148070.53409941972</v>
      </c>
      <c r="EP25" s="4">
        <v>150.9</v>
      </c>
      <c r="EQ25" s="4">
        <f>(EP25)*'a14'!$E$49/1000000</f>
        <v>12.49900905829484</v>
      </c>
      <c r="ER25" s="4">
        <v>421.1</v>
      </c>
      <c r="ES25" s="4">
        <f>(ER25)*'a14'!$F$49/1000000</f>
        <v>43.599508900330989</v>
      </c>
      <c r="ET25" s="4">
        <v>488.1</v>
      </c>
      <c r="EU25" s="4">
        <f>(ET25)*'a14'!$G$49/1000000</f>
        <v>60.643800411070693</v>
      </c>
      <c r="EV25" s="4">
        <v>244.1</v>
      </c>
      <c r="EW25" s="4">
        <f>(EV25)*'a14'!$H$49/1000000</f>
        <v>36.799153224605078</v>
      </c>
      <c r="EX25" s="4">
        <v>678.7</v>
      </c>
      <c r="EY25" s="4">
        <f>(EX25)*'a14'!$I$49/1000000</f>
        <v>103.9048094664781</v>
      </c>
      <c r="EZ25" s="4">
        <v>323.89999999999998</v>
      </c>
      <c r="FA25" s="4">
        <f>(EZ25)*'a14'!$J$49/1000000</f>
        <v>102.74737930741959</v>
      </c>
      <c r="FB25" s="4">
        <v>2306.9</v>
      </c>
      <c r="FC25" s="4">
        <f t="shared" si="21"/>
        <v>360.19366036819929</v>
      </c>
      <c r="FD25" s="4">
        <f>'a1'!BH27/1000</f>
        <v>3004.1979999999999</v>
      </c>
      <c r="FE25" s="4">
        <f t="shared" si="17"/>
        <v>119896.77789819422</v>
      </c>
      <c r="FF25" s="4">
        <v>176.2</v>
      </c>
      <c r="FG25" s="4">
        <f>(FF25)*'a14'!$E$54/1000000</f>
        <v>16.872212499136388</v>
      </c>
      <c r="FH25" s="4">
        <v>554.5</v>
      </c>
      <c r="FI25" s="4">
        <f>(FH25)*'a14'!$F$54/1000000</f>
        <v>66.370898345425147</v>
      </c>
      <c r="FJ25" s="4">
        <v>734.3</v>
      </c>
      <c r="FK25" s="4">
        <f>(FJ25)*'a14'!$G$54/1000000</f>
        <v>105.47047932561735</v>
      </c>
      <c r="FL25" s="4">
        <v>366.9</v>
      </c>
      <c r="FM25" s="4">
        <f>(FL25)*'a14'!$H$54/1000000</f>
        <v>62.960188154448581</v>
      </c>
      <c r="FN25" s="4">
        <v>869.8</v>
      </c>
      <c r="FO25" s="4">
        <f>(FN25)*'a14'!$I$54/1000000</f>
        <v>150.15336837540809</v>
      </c>
      <c r="FP25" s="4">
        <v>509</v>
      </c>
      <c r="FQ25" s="4">
        <f>(FP25)*'a14'!$J$54/1000000</f>
        <v>178.56144291734361</v>
      </c>
      <c r="FR25" s="4">
        <v>3210.6</v>
      </c>
      <c r="FS25" s="4">
        <f t="shared" si="18"/>
        <v>580.38858961737913</v>
      </c>
      <c r="FT25" s="4">
        <f>'a1'!BN27/1000</f>
        <v>4039.23</v>
      </c>
      <c r="FU25" s="4">
        <f t="shared" si="19"/>
        <v>143687.92804999449</v>
      </c>
    </row>
    <row r="26" spans="1:177" ht="16.5" customHeight="1">
      <c r="A26" s="1">
        <v>2001</v>
      </c>
      <c r="B26" s="4">
        <v>2365.5</v>
      </c>
      <c r="C26" s="4">
        <f>B26*'a14'!$E$4/1000000</f>
        <v>225.03059180009683</v>
      </c>
      <c r="D26" s="4">
        <v>4267.8</v>
      </c>
      <c r="E26" s="4">
        <f>D26*'a14'!$F$4/1000000</f>
        <v>507.49606831772002</v>
      </c>
      <c r="F26" s="4">
        <v>4731.2</v>
      </c>
      <c r="G26" s="4">
        <f>F26*'a14'!$G$4/1000000</f>
        <v>675.12031447344202</v>
      </c>
      <c r="H26" s="4">
        <v>2242.6</v>
      </c>
      <c r="I26" s="4">
        <f>H26*'a14'!$H$4/1000000</f>
        <v>376.60582357958032</v>
      </c>
      <c r="J26" s="4">
        <v>6907.7</v>
      </c>
      <c r="K26" s="4">
        <f>J26*'a14'!$I$4/1000000</f>
        <v>1152.0812634347733</v>
      </c>
      <c r="L26" s="4">
        <v>3904.6</v>
      </c>
      <c r="M26" s="4">
        <f>L26*'a14'!$J$4/1000000</f>
        <v>1307.4609818331683</v>
      </c>
      <c r="N26" s="4">
        <v>24419.4</v>
      </c>
      <c r="O26" s="4">
        <f t="shared" si="0"/>
        <v>4243.7950434387803</v>
      </c>
      <c r="P26" s="4">
        <f>'a1'!F28/1000</f>
        <v>31020.596000000001</v>
      </c>
      <c r="Q26" s="4">
        <f t="shared" si="20"/>
        <v>136805.72234778403</v>
      </c>
      <c r="R26" s="4">
        <v>63.1</v>
      </c>
      <c r="S26" s="4">
        <f>(R26)*'a14'!$E$9/1000000</f>
        <v>5.0977315118345015</v>
      </c>
      <c r="T26" s="4">
        <v>93.6</v>
      </c>
      <c r="U26" s="4">
        <f>(T26)*'a14'!$F$9/1000000</f>
        <v>9.4522121534807706</v>
      </c>
      <c r="V26" s="4">
        <v>66.599999999999994</v>
      </c>
      <c r="W26" s="4">
        <f>(V26)*'a14'!$G$9/1000000</f>
        <v>8.0707349925874272</v>
      </c>
      <c r="X26" s="4">
        <v>33.5</v>
      </c>
      <c r="Y26" s="4">
        <f>(X26)*'a14'!$H$9/1000000</f>
        <v>4.8822550262597559</v>
      </c>
      <c r="Z26" s="4">
        <v>129.1</v>
      </c>
      <c r="AA26" s="4">
        <f>(Z26)*'a14'!$I$9/1000000</f>
        <v>19.933170427308596</v>
      </c>
      <c r="AB26" s="4">
        <v>40.799999999999997</v>
      </c>
      <c r="AC26" s="4">
        <f>(AB26)*'a14'!$J$9/1000000</f>
        <v>11.575069680642082</v>
      </c>
      <c r="AD26" s="4">
        <v>426.6</v>
      </c>
      <c r="AE26" s="4">
        <f t="shared" si="1"/>
        <v>59.011173792113134</v>
      </c>
      <c r="AF26" s="4">
        <f>'a1'!L28/1000</f>
        <v>522.04600000000005</v>
      </c>
      <c r="AG26" s="4">
        <f t="shared" si="2"/>
        <v>113038.26442902183</v>
      </c>
      <c r="AH26" s="4">
        <v>11.4</v>
      </c>
      <c r="AI26" s="4">
        <f>(AH26)*'a14'!$E$14/1000000</f>
        <v>0.86614188411479898</v>
      </c>
      <c r="AJ26" s="4">
        <v>24.5</v>
      </c>
      <c r="AK26" s="4">
        <f>(AJ26)*'a14'!$F$14/1000000</f>
        <v>2.326806596580326</v>
      </c>
      <c r="AL26" s="4">
        <v>17.600000000000001</v>
      </c>
      <c r="AM26" s="4">
        <f>(AL26)*'a14'!$G$14/1000000</f>
        <v>2.005802257950061</v>
      </c>
      <c r="AN26" s="4">
        <v>8.9</v>
      </c>
      <c r="AO26" s="4">
        <f>(AN26)*'a14'!$H$14/1000000</f>
        <v>1.398884957737188</v>
      </c>
      <c r="AP26" s="4">
        <v>32.1</v>
      </c>
      <c r="AQ26" s="4">
        <f>(AP26)*'a14'!$I$14/1000000</f>
        <v>6.1140895776903301</v>
      </c>
      <c r="AR26" s="4">
        <v>13.2</v>
      </c>
      <c r="AS26" s="4">
        <f>(AR26)*'a14'!$J$14/1000000</f>
        <v>4.6837085808807375</v>
      </c>
      <c r="AT26" s="4">
        <v>107.8</v>
      </c>
      <c r="AU26" s="4">
        <f t="shared" si="3"/>
        <v>17.395433854953442</v>
      </c>
      <c r="AV26" s="4">
        <f>'a1'!R28/1000</f>
        <v>136.66499999999999</v>
      </c>
      <c r="AW26" s="4">
        <f t="shared" si="4"/>
        <v>127285.21461203265</v>
      </c>
      <c r="AX26" s="4">
        <v>65.099999999999994</v>
      </c>
      <c r="AY26" s="4">
        <f>(AX26)*'a14'!$E$19/1000000</f>
        <v>5.1297925437955119</v>
      </c>
      <c r="AZ26" s="4">
        <v>157.6</v>
      </c>
      <c r="BA26" s="4">
        <f>(AZ26)*'a14'!$F$19/1000000</f>
        <v>15.523335347583961</v>
      </c>
      <c r="BB26" s="4">
        <v>102.7</v>
      </c>
      <c r="BC26" s="4">
        <f>(BB26)*'a14'!$G$19/1000000</f>
        <v>12.138933047184313</v>
      </c>
      <c r="BD26" s="4">
        <v>68.3</v>
      </c>
      <c r="BE26" s="4">
        <f>(BD26)*'a14'!$H$19/1000000</f>
        <v>9.6419978249740783</v>
      </c>
      <c r="BF26" s="4">
        <v>240</v>
      </c>
      <c r="BG26" s="4">
        <f>(BF26)*'a14'!$I$19/1000000</f>
        <v>36.154131341442856</v>
      </c>
      <c r="BH26" s="4">
        <v>108.5</v>
      </c>
      <c r="BI26" s="4">
        <f>(BH26)*'a14'!$J$19/1000000</f>
        <v>28.94999992079163</v>
      </c>
      <c r="BJ26" s="4">
        <v>742.1</v>
      </c>
      <c r="BK26" s="4">
        <f t="shared" si="5"/>
        <v>107.53819002577235</v>
      </c>
      <c r="BL26" s="4">
        <f>'a1'!X28/1000</f>
        <v>932.49099999999999</v>
      </c>
      <c r="BM26" s="4">
        <f t="shared" si="6"/>
        <v>115323.56883420039</v>
      </c>
      <c r="BN26" s="4">
        <v>87.5</v>
      </c>
      <c r="BO26" s="4">
        <f>(BN26)*'a14'!$E$24/1000000</f>
        <v>8.6997545156047238</v>
      </c>
      <c r="BP26" s="4">
        <v>106</v>
      </c>
      <c r="BQ26" s="4">
        <f>(BP26)*'a14'!$F$24/1000000</f>
        <v>13.173913980772868</v>
      </c>
      <c r="BR26" s="4">
        <v>118.4</v>
      </c>
      <c r="BS26" s="4">
        <f>(BR26)*'a14'!$G$24/1000000</f>
        <v>17.658016022530273</v>
      </c>
      <c r="BT26" s="4">
        <v>45.2</v>
      </c>
      <c r="BU26" s="4">
        <f>(BT26)*'a14'!$H$24/1000000</f>
        <v>7.9371793487540403</v>
      </c>
      <c r="BV26" s="4">
        <v>172.9</v>
      </c>
      <c r="BW26" s="4">
        <f>(BV26)*'a14'!$I$24/1000000</f>
        <v>32.360382892978933</v>
      </c>
      <c r="BX26" s="4">
        <v>69.7</v>
      </c>
      <c r="BY26" s="4">
        <f>(BX26)*'a14'!$J$24/1000000</f>
        <v>22.213798158627235</v>
      </c>
      <c r="BZ26" s="4">
        <v>599.70000000000005</v>
      </c>
      <c r="CA26" s="4">
        <f t="shared" si="7"/>
        <v>102.04304491926808</v>
      </c>
      <c r="CB26" s="4">
        <f>'a1'!AD28/1000</f>
        <v>749.81899999999996</v>
      </c>
      <c r="CC26" s="4">
        <f t="shared" si="8"/>
        <v>136090.23633605987</v>
      </c>
      <c r="CD26" s="4">
        <v>948.1</v>
      </c>
      <c r="CE26" s="4">
        <f>(CD26)*'a14'!$E$29/1000000</f>
        <v>86.292112735468692</v>
      </c>
      <c r="CF26" s="4">
        <v>944.6</v>
      </c>
      <c r="CG26" s="4">
        <f>(CF26)*'a14'!$F$29/1000000</f>
        <v>107.46694664318601</v>
      </c>
      <c r="CH26" s="4">
        <v>897.7</v>
      </c>
      <c r="CI26" s="4">
        <f>(CH26)*'a14'!$G$29/1000000</f>
        <v>122.55737201133357</v>
      </c>
      <c r="CJ26" s="4">
        <v>483.8</v>
      </c>
      <c r="CK26" s="4">
        <f>(CJ26)*'a14'!$H$29/1000000</f>
        <v>80.546660494440246</v>
      </c>
      <c r="CL26" s="4">
        <v>1766.8</v>
      </c>
      <c r="CM26" s="4">
        <f>(CL26)*'a14'!$I$29/1000000</f>
        <v>290.78184483574398</v>
      </c>
      <c r="CN26" s="4">
        <v>894.9</v>
      </c>
      <c r="CO26" s="4">
        <f>(CN26)*'a14'!$J$29/1000000</f>
        <v>327.54958760941224</v>
      </c>
      <c r="CP26" s="4">
        <v>5935.9</v>
      </c>
      <c r="CQ26" s="4">
        <f t="shared" si="9"/>
        <v>1015.1945243295846</v>
      </c>
      <c r="CR26" s="4">
        <f>'a1'!AJ28/1000</f>
        <v>7396.415</v>
      </c>
      <c r="CS26" s="4">
        <f t="shared" si="10"/>
        <v>137254.94368955563</v>
      </c>
      <c r="CT26" s="4">
        <v>725.3</v>
      </c>
      <c r="CU26" s="4">
        <f>(CT26)*'a14'!$E$34/1000000</f>
        <v>73.180364658382075</v>
      </c>
      <c r="CV26" s="4">
        <v>1647.4</v>
      </c>
      <c r="CW26" s="4">
        <f>(CV26)*'a14'!$F$34/1000000</f>
        <v>207.77149582624196</v>
      </c>
      <c r="CX26" s="4">
        <v>2006.4</v>
      </c>
      <c r="CY26" s="4">
        <f>(CX26)*'a14'!$G$34/1000000</f>
        <v>303.65865914223997</v>
      </c>
      <c r="CZ26" s="4">
        <v>814.6</v>
      </c>
      <c r="DA26" s="4">
        <f>(CZ26)*'a14'!$H$34/1000000</f>
        <v>142.607022634505</v>
      </c>
      <c r="DB26" s="4">
        <v>2505</v>
      </c>
      <c r="DC26" s="4">
        <f>(DB26)*'a14'!$I$34/1000000</f>
        <v>438.90763312299651</v>
      </c>
      <c r="DD26" s="4">
        <v>1698.8</v>
      </c>
      <c r="DE26" s="4">
        <f>(DD26)*'a14'!$J$34/1000000</f>
        <v>558.67482964895191</v>
      </c>
      <c r="DF26" s="4">
        <v>9397.5</v>
      </c>
      <c r="DG26" s="4">
        <f t="shared" si="11"/>
        <v>1724.8000050333176</v>
      </c>
      <c r="DH26" s="4">
        <f>'a1'!AP28/1000</f>
        <v>11897.37</v>
      </c>
      <c r="DI26" s="4">
        <f t="shared" si="12"/>
        <v>144973.21719281803</v>
      </c>
      <c r="DJ26" s="4">
        <v>82.3</v>
      </c>
      <c r="DK26" s="4">
        <f>(DJ26)*'a14'!$E$39/1000000</f>
        <v>9.7684628929880564</v>
      </c>
      <c r="DL26" s="4">
        <v>178.5</v>
      </c>
      <c r="DM26" s="4">
        <f>(DL26)*'a14'!$F$39/1000000</f>
        <v>26.483454228407776</v>
      </c>
      <c r="DN26" s="4">
        <v>185.3</v>
      </c>
      <c r="DO26" s="4">
        <f>(DN26)*'a14'!$G$39/1000000</f>
        <v>32.990817267387982</v>
      </c>
      <c r="DP26" s="4">
        <v>68.099999999999994</v>
      </c>
      <c r="DQ26" s="4">
        <f>(DP26)*'a14'!$H$39/1000000</f>
        <v>14.406510654118017</v>
      </c>
      <c r="DR26" s="4">
        <v>220.9</v>
      </c>
      <c r="DS26" s="4">
        <f>(DR26)*'a14'!$I$39/1000000</f>
        <v>53.727294081926978</v>
      </c>
      <c r="DT26" s="4">
        <v>119.8</v>
      </c>
      <c r="DU26" s="4">
        <f>(DT26)*'a14'!$J$39/1000000</f>
        <v>41.951965053795618</v>
      </c>
      <c r="DV26" s="4">
        <v>855</v>
      </c>
      <c r="DW26" s="4">
        <f t="shared" si="13"/>
        <v>179.32850417862443</v>
      </c>
      <c r="DX26" s="4">
        <f>'a1'!AV28/1000</f>
        <v>1151.45</v>
      </c>
      <c r="DY26" s="4">
        <f t="shared" si="14"/>
        <v>155741.46005351897</v>
      </c>
      <c r="DZ26" s="4">
        <v>76.3</v>
      </c>
      <c r="EA26" s="4">
        <f>(DZ26)*'a14'!$E$44/1000000</f>
        <v>8.072012060789941</v>
      </c>
      <c r="EB26" s="4">
        <v>158.4</v>
      </c>
      <c r="EC26" s="4">
        <f>(EB26)*'a14'!$F$44/1000000</f>
        <v>20.947029987371018</v>
      </c>
      <c r="ED26" s="4">
        <v>154.5</v>
      </c>
      <c r="EE26" s="4">
        <f>(ED26)*'a14'!$G$44/1000000</f>
        <v>24.517546462491076</v>
      </c>
      <c r="EF26" s="4">
        <v>65.5</v>
      </c>
      <c r="EG26" s="4">
        <f>(EF26)*'a14'!$H$44/1000000</f>
        <v>13.256386834044298</v>
      </c>
      <c r="EH26" s="4">
        <v>202.6</v>
      </c>
      <c r="EI26" s="4">
        <f>(EH26)*'a14'!$I$44/1000000</f>
        <v>44.327875842053651</v>
      </c>
      <c r="EJ26" s="4">
        <v>84.6</v>
      </c>
      <c r="EK26" s="4">
        <f>(EJ26)*'a14'!$J$44/1000000</f>
        <v>37.681322741276873</v>
      </c>
      <c r="EL26" s="4">
        <v>741.8</v>
      </c>
      <c r="EM26" s="4">
        <f t="shared" si="15"/>
        <v>148.80217392802683</v>
      </c>
      <c r="EN26" s="4">
        <f>'a1'!BB28/1000</f>
        <v>1000.239</v>
      </c>
      <c r="EO26" s="4">
        <f t="shared" si="16"/>
        <v>148766.61870615606</v>
      </c>
      <c r="EP26" s="4">
        <v>131.30000000000001</v>
      </c>
      <c r="EQ26" s="4">
        <f>(EP26)*'a14'!$E$49/1000000</f>
        <v>10.875545986442097</v>
      </c>
      <c r="ER26" s="4">
        <v>420.2</v>
      </c>
      <c r="ES26" s="4">
        <f>(ER26)*'a14'!$F$49/1000000</f>
        <v>43.506325433196579</v>
      </c>
      <c r="ET26" s="4">
        <v>460.2</v>
      </c>
      <c r="EU26" s="4">
        <f>(ET26)*'a14'!$G$49/1000000</f>
        <v>57.177375433670818</v>
      </c>
      <c r="EV26" s="4">
        <v>262.3</v>
      </c>
      <c r="EW26" s="4">
        <f>(EV26)*'a14'!$H$49/1000000</f>
        <v>39.54288361660759</v>
      </c>
      <c r="EX26" s="4">
        <v>718.2</v>
      </c>
      <c r="EY26" s="4">
        <f>(EX26)*'a14'!$I$49/1000000</f>
        <v>109.95201732551136</v>
      </c>
      <c r="EZ26" s="4">
        <v>368</v>
      </c>
      <c r="FA26" s="4">
        <f>(EZ26)*'a14'!$J$49/1000000</f>
        <v>116.73675697786481</v>
      </c>
      <c r="FB26" s="4">
        <v>2360.3000000000002</v>
      </c>
      <c r="FC26" s="4">
        <f t="shared" si="21"/>
        <v>377.79090477329328</v>
      </c>
      <c r="FD26" s="4">
        <f>'a1'!BH28/1000</f>
        <v>3058.0839999999998</v>
      </c>
      <c r="FE26" s="4">
        <f t="shared" si="17"/>
        <v>123538.43281391005</v>
      </c>
      <c r="FF26" s="4">
        <v>175.1</v>
      </c>
      <c r="FG26" s="4">
        <f>(FF26)*'a14'!$E$54/1000000</f>
        <v>16.766880866054379</v>
      </c>
      <c r="FH26" s="4">
        <v>537</v>
      </c>
      <c r="FI26" s="4">
        <f>(FH26)*'a14'!$F$54/1000000</f>
        <v>64.276235187544273</v>
      </c>
      <c r="FJ26" s="4">
        <v>721.8</v>
      </c>
      <c r="FK26" s="4">
        <f>(FJ26)*'a14'!$G$54/1000000</f>
        <v>103.67505376171945</v>
      </c>
      <c r="FL26" s="4">
        <v>392.5</v>
      </c>
      <c r="FM26" s="4">
        <f>(FL26)*'a14'!$H$54/1000000</f>
        <v>67.353158491744537</v>
      </c>
      <c r="FN26" s="4">
        <v>920</v>
      </c>
      <c r="FO26" s="4">
        <f>(FN26)*'a14'!$I$54/1000000</f>
        <v>158.81938250790463</v>
      </c>
      <c r="FP26" s="4">
        <v>506.4</v>
      </c>
      <c r="FQ26" s="4">
        <f>(FP26)*'a14'!$J$54/1000000</f>
        <v>177.64934124428842</v>
      </c>
      <c r="FR26" s="4">
        <v>3252.7</v>
      </c>
      <c r="FS26" s="4">
        <f t="shared" si="18"/>
        <v>588.54005205925569</v>
      </c>
      <c r="FT26" s="4">
        <f>'a1'!BN28/1000</f>
        <v>4076.8809999999999</v>
      </c>
      <c r="FU26" s="4">
        <f t="shared" si="19"/>
        <v>144360.37060175551</v>
      </c>
    </row>
    <row r="27" spans="1:177" ht="16.5" customHeight="1">
      <c r="A27" s="1">
        <v>2002</v>
      </c>
      <c r="B27" s="4">
        <v>2316.6999999999998</v>
      </c>
      <c r="C27" s="4">
        <f>B27*'a14'!$E$4/1000000</f>
        <v>220.38823590077544</v>
      </c>
      <c r="D27" s="4">
        <v>4201.6000000000004</v>
      </c>
      <c r="E27" s="4">
        <f>D27*'a14'!$F$4/1000000</f>
        <v>499.62404064007973</v>
      </c>
      <c r="F27" s="4">
        <v>4804.3999999999996</v>
      </c>
      <c r="G27" s="4">
        <f>F27*'a14'!$G$4/1000000</f>
        <v>685.56561524691517</v>
      </c>
      <c r="H27" s="4">
        <v>2273.1</v>
      </c>
      <c r="I27" s="4">
        <f>H27*'a14'!$H$4/1000000</f>
        <v>381.72777025717647</v>
      </c>
      <c r="J27" s="4">
        <v>7114.9</v>
      </c>
      <c r="K27" s="4">
        <f>J27*'a14'!$I$4/1000000</f>
        <v>1186.6385310902424</v>
      </c>
      <c r="L27" s="4">
        <v>4057.8</v>
      </c>
      <c r="M27" s="4">
        <f>L27*'a14'!$J$4/1000000</f>
        <v>1358.760224371928</v>
      </c>
      <c r="N27" s="4">
        <v>24768.6</v>
      </c>
      <c r="O27" s="4">
        <f t="shared" ref="O27:O36" si="22">(C27)+(E27)+(G27)+(I27)+(K27)+(M27)</f>
        <v>4332.7044175071169</v>
      </c>
      <c r="P27" s="4">
        <f>'a1'!F29/1000</f>
        <v>31358.418000000001</v>
      </c>
      <c r="Q27" s="4">
        <f t="shared" ref="Q27:Q32" si="23">(O27)/(P27)*1000000</f>
        <v>138167.18743614925</v>
      </c>
      <c r="R27" s="4">
        <v>58.9</v>
      </c>
      <c r="S27" s="4">
        <f>(R27)*'a14'!$E$9/1000000</f>
        <v>4.7584213319659607</v>
      </c>
      <c r="T27" s="4">
        <v>89</v>
      </c>
      <c r="U27" s="4">
        <f>(T27)*'a14'!$F$9/1000000</f>
        <v>8.9876803596131261</v>
      </c>
      <c r="V27" s="4">
        <v>64.5</v>
      </c>
      <c r="W27" s="4">
        <f>(V27)*'a14'!$G$9/1000000</f>
        <v>7.8162523576860226</v>
      </c>
      <c r="X27" s="4">
        <v>36.9</v>
      </c>
      <c r="Y27" s="4">
        <f>(X27)*'a14'!$H$9/1000000</f>
        <v>5.3777674766861194</v>
      </c>
      <c r="Z27" s="4">
        <v>134.1</v>
      </c>
      <c r="AA27" s="4">
        <f>(Z27)*'a14'!$I$9/1000000</f>
        <v>20.705175478714818</v>
      </c>
      <c r="AB27" s="4">
        <v>42.6</v>
      </c>
      <c r="AC27" s="4">
        <f>(AB27)*'a14'!$J$9/1000000</f>
        <v>12.08573451949394</v>
      </c>
      <c r="AD27" s="4">
        <v>426</v>
      </c>
      <c r="AE27" s="4">
        <f t="shared" ref="AE27:AE33" si="24">(S27)+(U27)+(W27)+(Y27)+(AA27)+(AC27)</f>
        <v>59.731031524159988</v>
      </c>
      <c r="AF27" s="4">
        <f>'a1'!L29/1000</f>
        <v>519.48299999999995</v>
      </c>
      <c r="AG27" s="4">
        <f t="shared" ref="AG27:AG33" si="25">(AE27)/(AF27)*1000000</f>
        <v>114981.68664645425</v>
      </c>
      <c r="AH27" s="4">
        <v>10.5</v>
      </c>
      <c r="AI27" s="4">
        <f>(AH27)*'a14'!$E$14/1000000</f>
        <v>0.79776226168468312</v>
      </c>
      <c r="AJ27" s="4">
        <v>23.1</v>
      </c>
      <c r="AK27" s="4">
        <f>(AJ27)*'a14'!$F$14/1000000</f>
        <v>2.1938462196328787</v>
      </c>
      <c r="AL27" s="4">
        <v>18.5</v>
      </c>
      <c r="AM27" s="4">
        <f>(AL27)*'a14'!$G$14/1000000</f>
        <v>2.108371691595234</v>
      </c>
      <c r="AN27" s="4">
        <v>9.6</v>
      </c>
      <c r="AO27" s="4">
        <f>(AN27)*'a14'!$H$14/1000000</f>
        <v>1.5089096173344951</v>
      </c>
      <c r="AP27" s="4">
        <v>33.9</v>
      </c>
      <c r="AQ27" s="4">
        <f>(AP27)*'a14'!$I$14/1000000</f>
        <v>6.4569357222337125</v>
      </c>
      <c r="AR27" s="4">
        <v>13.1</v>
      </c>
      <c r="AS27" s="4">
        <f>(AR27)*'a14'!$J$14/1000000</f>
        <v>4.6482259401164905</v>
      </c>
      <c r="AT27" s="4">
        <v>108.6</v>
      </c>
      <c r="AU27" s="4">
        <f t="shared" ref="AU27:AU33" si="26">(AI27)+(AK27)+(AM27)+(AO27)+(AQ27)+(AS27)</f>
        <v>17.714051452597495</v>
      </c>
      <c r="AV27" s="4">
        <f>'a1'!R29/1000</f>
        <v>136.876</v>
      </c>
      <c r="AW27" s="4">
        <f t="shared" ref="AW27:AW33" si="27">(AU27)/(AV27)*1000000</f>
        <v>129416.78199682555</v>
      </c>
      <c r="AX27" s="4">
        <v>63.3</v>
      </c>
      <c r="AY27" s="4">
        <f>(AX27)*'a14'!$E$19/1000000</f>
        <v>4.9879549619394146</v>
      </c>
      <c r="AZ27" s="4">
        <v>161.4</v>
      </c>
      <c r="BA27" s="4">
        <f>(AZ27)*'a14'!$F$19/1000000</f>
        <v>15.897628966370887</v>
      </c>
      <c r="BB27" s="4">
        <v>109.1</v>
      </c>
      <c r="BC27" s="4">
        <f>(BB27)*'a14'!$G$19/1000000</f>
        <v>12.895400150416831</v>
      </c>
      <c r="BD27" s="4">
        <v>67.8</v>
      </c>
      <c r="BE27" s="4">
        <f>(BD27)*'a14'!$H$19/1000000</f>
        <v>9.5714121893593358</v>
      </c>
      <c r="BF27" s="4">
        <v>234.7</v>
      </c>
      <c r="BG27" s="4">
        <f>(BF27)*'a14'!$I$19/1000000</f>
        <v>35.355727607652653</v>
      </c>
      <c r="BH27" s="4">
        <v>110.9</v>
      </c>
      <c r="BI27" s="4">
        <f>(BH27)*'a14'!$J$19/1000000</f>
        <v>29.590368582634024</v>
      </c>
      <c r="BJ27" s="4">
        <v>747.4</v>
      </c>
      <c r="BK27" s="4">
        <f t="shared" ref="BK27:BK36" si="28">(AY27)+(BA27)+(BC27)+(BE27)+(BG27)+(BI27)</f>
        <v>108.29849245837315</v>
      </c>
      <c r="BL27" s="4">
        <f>'a1'!X29/1000</f>
        <v>935.15499999999997</v>
      </c>
      <c r="BM27" s="4">
        <f t="shared" ref="BM27:BM36" si="29">(BK27)/(BL27)*1000000</f>
        <v>115808.06653268512</v>
      </c>
      <c r="BN27" s="4">
        <v>82.8</v>
      </c>
      <c r="BO27" s="4">
        <f>(BN27)*'a14'!$E$24/1000000</f>
        <v>8.232453415909383</v>
      </c>
      <c r="BP27" s="4">
        <v>104.3</v>
      </c>
      <c r="BQ27" s="4">
        <f>(BP27)*'a14'!$F$24/1000000</f>
        <v>12.962634228251039</v>
      </c>
      <c r="BR27" s="4">
        <v>124</v>
      </c>
      <c r="BS27" s="4">
        <f>(BR27)*'a14'!$G$24/1000000</f>
        <v>18.493192456028325</v>
      </c>
      <c r="BT27" s="4">
        <v>48.8</v>
      </c>
      <c r="BU27" s="4">
        <f>(BT27)*'a14'!$H$24/1000000</f>
        <v>8.5693440756459527</v>
      </c>
      <c r="BV27" s="4">
        <v>170.7</v>
      </c>
      <c r="BW27" s="4">
        <f>(BV27)*'a14'!$I$24/1000000</f>
        <v>31.948625562935241</v>
      </c>
      <c r="BX27" s="4">
        <v>70.7</v>
      </c>
      <c r="BY27" s="4">
        <f>(BX27)*'a14'!$J$24/1000000</f>
        <v>22.532504014561628</v>
      </c>
      <c r="BZ27" s="4">
        <v>601.29999999999995</v>
      </c>
      <c r="CA27" s="4">
        <f t="shared" ref="CA27:CA33" si="30">(BO27)+(BQ27)+(BS27)+(BU27)+(BW27)+(BY27)</f>
        <v>102.73875375333157</v>
      </c>
      <c r="CB27" s="4">
        <f>'a1'!AD29/1000</f>
        <v>749.37900000000002</v>
      </c>
      <c r="CC27" s="4">
        <f t="shared" ref="CC27:CC32" si="31">(CA27)/(CB27)*1000000</f>
        <v>137098.52258113929</v>
      </c>
      <c r="CD27" s="4">
        <v>908.7</v>
      </c>
      <c r="CE27" s="4">
        <f>(CD27)*'a14'!$E$29/1000000</f>
        <v>82.706088854256308</v>
      </c>
      <c r="CF27" s="4">
        <v>922.5</v>
      </c>
      <c r="CG27" s="4">
        <f>(CF27)*'a14'!$F$29/1000000</f>
        <v>104.95263421378264</v>
      </c>
      <c r="CH27" s="4">
        <v>896.5</v>
      </c>
      <c r="CI27" s="4">
        <f>(CH27)*'a14'!$G$29/1000000</f>
        <v>122.3935435091462</v>
      </c>
      <c r="CJ27" s="4">
        <v>485.2</v>
      </c>
      <c r="CK27" s="4">
        <f>(CJ27)*'a14'!$H$29/1000000</f>
        <v>80.779743017574205</v>
      </c>
      <c r="CL27" s="4">
        <v>1872.2</v>
      </c>
      <c r="CM27" s="4">
        <f>(CL27)*'a14'!$I$29/1000000</f>
        <v>308.12869023176353</v>
      </c>
      <c r="CN27" s="4">
        <v>902.5</v>
      </c>
      <c r="CO27" s="4">
        <f>(CN27)*'a14'!$J$29/1000000</f>
        <v>330.3313250838022</v>
      </c>
      <c r="CP27" s="4">
        <v>5987.6</v>
      </c>
      <c r="CQ27" s="4">
        <f t="shared" ref="CQ27:CQ33" si="32">(CE27)+(CG27)+(CI27)+(CK27)+(CM27)+(CO27)</f>
        <v>1029.2920249103249</v>
      </c>
      <c r="CR27" s="4">
        <f>'a1'!AJ29/1000</f>
        <v>7441.4979999999996</v>
      </c>
      <c r="CS27" s="4">
        <f t="shared" ref="CS27:CS32" si="33">(CQ27)/(CR27)*1000000</f>
        <v>138317.85279124242</v>
      </c>
      <c r="CT27" s="4">
        <v>725.4</v>
      </c>
      <c r="CU27" s="4">
        <f>(CT27)*'a14'!$E$34/1000000</f>
        <v>73.190454326748039</v>
      </c>
      <c r="CV27" s="4">
        <v>1625</v>
      </c>
      <c r="CW27" s="4">
        <f>(CV27)*'a14'!$F$34/1000000</f>
        <v>204.94638868377029</v>
      </c>
      <c r="CX27" s="4">
        <v>2021.1</v>
      </c>
      <c r="CY27" s="4">
        <f>(CX27)*'a14'!$G$34/1000000</f>
        <v>305.88343101693641</v>
      </c>
      <c r="CZ27" s="4">
        <v>844.2</v>
      </c>
      <c r="DA27" s="4">
        <f>(CZ27)*'a14'!$H$34/1000000</f>
        <v>147.78891297329872</v>
      </c>
      <c r="DB27" s="4">
        <v>2579.8000000000002</v>
      </c>
      <c r="DC27" s="4">
        <f>(DB27)*'a14'!$I$34/1000000</f>
        <v>452.01353769688882</v>
      </c>
      <c r="DD27" s="4">
        <v>1791.4</v>
      </c>
      <c r="DE27" s="4">
        <f>(DD27)*'a14'!$J$34/1000000</f>
        <v>589.12767237646142</v>
      </c>
      <c r="DF27" s="4">
        <v>9587</v>
      </c>
      <c r="DG27" s="4">
        <f t="shared" ref="DG27:DG32" si="34">(CU27)+(CW27)+(CY27)+(DA27)+(DC27)+(DE27)</f>
        <v>1772.9503970741034</v>
      </c>
      <c r="DH27" s="4">
        <f>'a1'!AP29/1000</f>
        <v>12093.299000000001</v>
      </c>
      <c r="DI27" s="4">
        <f t="shared" ref="DI27:DI32" si="35">(DG27)/(DH27)*1000000</f>
        <v>146606.01685893183</v>
      </c>
      <c r="DJ27" s="4">
        <v>79</v>
      </c>
      <c r="DK27" s="4">
        <f>(DJ27)*'a14'!$E$39/1000000</f>
        <v>9.3767748304502607</v>
      </c>
      <c r="DL27" s="4">
        <v>176.3</v>
      </c>
      <c r="DM27" s="4">
        <f>(DL27)*'a14'!$F$39/1000000</f>
        <v>26.157047509626281</v>
      </c>
      <c r="DN27" s="4">
        <v>187.6</v>
      </c>
      <c r="DO27" s="4">
        <f>(DN27)*'a14'!$G$39/1000000</f>
        <v>33.400309332768401</v>
      </c>
      <c r="DP27" s="4">
        <v>74</v>
      </c>
      <c r="DQ27" s="4">
        <f>(DP27)*'a14'!$H$39/1000000</f>
        <v>15.654651812110624</v>
      </c>
      <c r="DR27" s="4">
        <v>224.1</v>
      </c>
      <c r="DS27" s="4">
        <f>(DR27)*'a14'!$I$39/1000000</f>
        <v>54.505598025169014</v>
      </c>
      <c r="DT27" s="4">
        <v>120.2</v>
      </c>
      <c r="DU27" s="4">
        <f>(DT27)*'a14'!$J$39/1000000</f>
        <v>42.092038392873398</v>
      </c>
      <c r="DV27" s="4">
        <v>861.1</v>
      </c>
      <c r="DW27" s="4">
        <f t="shared" ref="DW27:DW32" si="36">(DK27)+(DM27)+(DO27)+(DQ27)+(DS27)+(DU27)</f>
        <v>181.18641990299798</v>
      </c>
      <c r="DX27" s="4">
        <f>'a1'!AV29/1000</f>
        <v>1156.636</v>
      </c>
      <c r="DY27" s="4">
        <f t="shared" ref="DY27:DY32" si="37">(DW27)/(DX27)*1000000</f>
        <v>156649.47304337579</v>
      </c>
      <c r="DZ27" s="4">
        <v>73.900000000000006</v>
      </c>
      <c r="EA27" s="4">
        <f>(DZ27)*'a14'!$E$44/1000000</f>
        <v>7.8181086670036271</v>
      </c>
      <c r="EB27" s="4">
        <v>152.5</v>
      </c>
      <c r="EC27" s="4">
        <f>(EB27)*'a14'!$F$44/1000000</f>
        <v>20.166806016881814</v>
      </c>
      <c r="ED27" s="4">
        <v>156.5</v>
      </c>
      <c r="EE27" s="4">
        <f>(ED27)*'a14'!$G$44/1000000</f>
        <v>24.834925704723968</v>
      </c>
      <c r="EF27" s="4">
        <v>66.599999999999994</v>
      </c>
      <c r="EG27" s="4">
        <f>(EF27)*'a14'!$H$44/1000000</f>
        <v>13.479013177822141</v>
      </c>
      <c r="EH27" s="4">
        <v>202.7</v>
      </c>
      <c r="EI27" s="4">
        <f>(EH27)*'a14'!$I$44/1000000</f>
        <v>44.349755346417943</v>
      </c>
      <c r="EJ27" s="4">
        <v>89.3</v>
      </c>
      <c r="EK27" s="4">
        <f>(EJ27)*'a14'!$J$44/1000000</f>
        <v>39.7747295602367</v>
      </c>
      <c r="EL27" s="4">
        <v>741.5</v>
      </c>
      <c r="EM27" s="4">
        <f t="shared" ref="EM27:EM32" si="38">(EA27)+(EC27)+(EE27)+(EG27)+(EI27)+(EK27)</f>
        <v>150.42333847308618</v>
      </c>
      <c r="EN27" s="4">
        <f>'a1'!BB29/1000</f>
        <v>996.81600000000003</v>
      </c>
      <c r="EO27" s="4">
        <f t="shared" ref="EO27:EO32" si="39">(EM27)/(EN27)*1000000</f>
        <v>150903.8162239432</v>
      </c>
      <c r="EP27" s="4">
        <v>129.9</v>
      </c>
      <c r="EQ27" s="4">
        <f>(EP27)*'a14'!$E$49/1000000</f>
        <v>10.759584338452616</v>
      </c>
      <c r="ER27" s="4">
        <v>424.5</v>
      </c>
      <c r="ES27" s="4">
        <f>(ER27)*'a14'!$F$49/1000000</f>
        <v>43.951535331727626</v>
      </c>
      <c r="ET27" s="4">
        <v>491.2</v>
      </c>
      <c r="EU27" s="4">
        <f>(ET27)*'a14'!$G$49/1000000</f>
        <v>61.028958741892886</v>
      </c>
      <c r="EV27" s="4">
        <v>247.1</v>
      </c>
      <c r="EW27" s="4">
        <f>(EV27)*'a14'!$H$49/1000000</f>
        <v>37.251416476034059</v>
      </c>
      <c r="EX27" s="4">
        <v>744.9</v>
      </c>
      <c r="EY27" s="4">
        <f>(EX27)*'a14'!$I$49/1000000</f>
        <v>114.03962365047815</v>
      </c>
      <c r="EZ27" s="4">
        <v>386.4</v>
      </c>
      <c r="FA27" s="4">
        <f>(EZ27)*'a14'!$J$49/1000000</f>
        <v>122.57359482675804</v>
      </c>
      <c r="FB27" s="4">
        <v>2423.9</v>
      </c>
      <c r="FC27" s="4">
        <f t="shared" ref="FC27:FC32" si="40">(EQ27)+(ES27)+(EU27)+(EW27)+(EY27)+(FA27)</f>
        <v>389.6047133653434</v>
      </c>
      <c r="FD27" s="4">
        <f>'a1'!BH29/1000</f>
        <v>3128.2620000000002</v>
      </c>
      <c r="FE27" s="4">
        <f t="shared" ref="FE27:FE32" si="41">(FC27)/(FD27)*1000000</f>
        <v>124543.50478487523</v>
      </c>
      <c r="FF27" s="4">
        <v>184.5</v>
      </c>
      <c r="FG27" s="4">
        <f>(FF27)*'a14'!$E$54/1000000</f>
        <v>17.666987548755188</v>
      </c>
      <c r="FH27" s="4">
        <v>523</v>
      </c>
      <c r="FI27" s="4">
        <f>(FH27)*'a14'!$F$54/1000000</f>
        <v>62.600504661239576</v>
      </c>
      <c r="FJ27" s="4">
        <v>735.3</v>
      </c>
      <c r="FK27" s="4">
        <f>(FJ27)*'a14'!$G$54/1000000</f>
        <v>105.61411337072916</v>
      </c>
      <c r="FL27" s="4">
        <v>392.9</v>
      </c>
      <c r="FM27" s="4">
        <f>(FL27)*'a14'!$H$54/1000000</f>
        <v>67.421798653264773</v>
      </c>
      <c r="FN27" s="4">
        <v>917.7</v>
      </c>
      <c r="FO27" s="4">
        <f>(FN27)*'a14'!$I$54/1000000</f>
        <v>158.42233405163489</v>
      </c>
      <c r="FP27" s="4">
        <v>530.79999999999995</v>
      </c>
      <c r="FQ27" s="4">
        <f>(FP27)*'a14'!$J$54/1000000</f>
        <v>186.20906463757561</v>
      </c>
      <c r="FR27" s="4">
        <v>3284.1</v>
      </c>
      <c r="FS27" s="4">
        <f t="shared" si="18"/>
        <v>597.93480292319919</v>
      </c>
      <c r="FT27" s="4">
        <f>'a1'!BN29/1000</f>
        <v>4100.1610000000001</v>
      </c>
      <c r="FU27" s="4">
        <f t="shared" ref="FU27:FU32" si="42">(FS27)/(FT27)*1000000</f>
        <v>145832.03023569056</v>
      </c>
    </row>
    <row r="28" spans="1:177" ht="16.5" customHeight="1">
      <c r="A28" s="1">
        <v>2003</v>
      </c>
      <c r="B28" s="4">
        <v>2257.8000000000002</v>
      </c>
      <c r="C28" s="4">
        <f>B28*'a14'!$E$4/1000000</f>
        <v>214.78506453868471</v>
      </c>
      <c r="D28" s="4">
        <v>4016.1</v>
      </c>
      <c r="E28" s="4">
        <f>D28*'a14'!$F$4/1000000</f>
        <v>477.56571535001524</v>
      </c>
      <c r="F28" s="4">
        <v>4804.8999999999996</v>
      </c>
      <c r="G28" s="4">
        <f>F28*'a14'!$G$4/1000000</f>
        <v>685.63696292979409</v>
      </c>
      <c r="H28" s="4">
        <v>2448.9</v>
      </c>
      <c r="I28" s="4">
        <f>H28*'a14'!$H$4/1000000</f>
        <v>411.25033504148502</v>
      </c>
      <c r="J28" s="4">
        <v>7253.2</v>
      </c>
      <c r="K28" s="4">
        <f>J28*'a14'!$I$4/1000000</f>
        <v>1209.7045065571892</v>
      </c>
      <c r="L28" s="4">
        <v>4299</v>
      </c>
      <c r="M28" s="4">
        <f>L28*'a14'!$J$4/1000000</f>
        <v>1439.5263947397405</v>
      </c>
      <c r="N28" s="4">
        <v>25079.9</v>
      </c>
      <c r="O28" s="4">
        <f t="shared" si="22"/>
        <v>4438.468979156909</v>
      </c>
      <c r="P28" s="4">
        <f>'a1'!F30/1000</f>
        <v>31641.63</v>
      </c>
      <c r="Q28" s="4">
        <f t="shared" si="23"/>
        <v>140273.08261795959</v>
      </c>
      <c r="R28" s="4">
        <v>57.5</v>
      </c>
      <c r="S28" s="4">
        <f>(R28)*'a14'!$E$9/1000000</f>
        <v>4.645317938676448</v>
      </c>
      <c r="T28" s="4">
        <v>81.5</v>
      </c>
      <c r="U28" s="4">
        <f>(T28)*'a14'!$F$9/1000000</f>
        <v>8.2302915652637054</v>
      </c>
      <c r="V28" s="4">
        <v>64.400000000000006</v>
      </c>
      <c r="W28" s="4">
        <f>(V28)*'a14'!$G$9/1000000</f>
        <v>7.8041341369764323</v>
      </c>
      <c r="X28" s="4">
        <v>37.4</v>
      </c>
      <c r="Y28" s="4">
        <f>(X28)*'a14'!$H$9/1000000</f>
        <v>5.4506369546899966</v>
      </c>
      <c r="Z28" s="4">
        <v>142.30000000000001</v>
      </c>
      <c r="AA28" s="4">
        <f>(Z28)*'a14'!$I$9/1000000</f>
        <v>21.971263763021017</v>
      </c>
      <c r="AB28" s="4">
        <v>43.5</v>
      </c>
      <c r="AC28" s="4">
        <f>(AB28)*'a14'!$J$9/1000000</f>
        <v>12.341066938919868</v>
      </c>
      <c r="AD28" s="4">
        <v>426.8</v>
      </c>
      <c r="AE28" s="4">
        <f t="shared" si="24"/>
        <v>60.442711297547469</v>
      </c>
      <c r="AF28" s="4">
        <f>'a1'!L30/1000</f>
        <v>518.44500000000005</v>
      </c>
      <c r="AG28" s="4">
        <f t="shared" si="25"/>
        <v>116584.61610691098</v>
      </c>
      <c r="AH28" s="4">
        <v>9.9</v>
      </c>
      <c r="AI28" s="4">
        <f>(AH28)*'a14'!$E$14/1000000</f>
        <v>0.7521758467312728</v>
      </c>
      <c r="AJ28" s="4">
        <v>23.5</v>
      </c>
      <c r="AK28" s="4">
        <f>(AJ28)*'a14'!$F$14/1000000</f>
        <v>2.2318348987607211</v>
      </c>
      <c r="AL28" s="4">
        <v>18.100000000000001</v>
      </c>
      <c r="AM28" s="4">
        <f>(AL28)*'a14'!$G$14/1000000</f>
        <v>2.062785276641824</v>
      </c>
      <c r="AN28" s="4">
        <v>9.6999999999999993</v>
      </c>
      <c r="AO28" s="4">
        <f>(AN28)*'a14'!$H$14/1000000</f>
        <v>1.5246274258483958</v>
      </c>
      <c r="AP28" s="4">
        <v>33.9</v>
      </c>
      <c r="AQ28" s="4">
        <f>(AP28)*'a14'!$I$14/1000000</f>
        <v>6.4569357222337125</v>
      </c>
      <c r="AR28" s="4">
        <v>14.4</v>
      </c>
      <c r="AS28" s="4">
        <f>(AR28)*'a14'!$J$14/1000000</f>
        <v>5.109500270051714</v>
      </c>
      <c r="AT28" s="4">
        <v>109.5</v>
      </c>
      <c r="AU28" s="4">
        <f t="shared" si="26"/>
        <v>18.13785944026764</v>
      </c>
      <c r="AV28" s="4">
        <f>'a1'!R30/1000</f>
        <v>137.221</v>
      </c>
      <c r="AW28" s="4">
        <f t="shared" si="27"/>
        <v>132179.91007402394</v>
      </c>
      <c r="AX28" s="4">
        <v>59.3</v>
      </c>
      <c r="AY28" s="4">
        <f>(AX28)*'a14'!$E$19/1000000</f>
        <v>4.6727603355925327</v>
      </c>
      <c r="AZ28" s="4">
        <v>155.6</v>
      </c>
      <c r="BA28" s="4">
        <f>(AZ28)*'a14'!$F$19/1000000</f>
        <v>15.326338706117161</v>
      </c>
      <c r="BB28" s="4">
        <v>111.5</v>
      </c>
      <c r="BC28" s="4">
        <f>(BB28)*'a14'!$G$19/1000000</f>
        <v>13.179075314129024</v>
      </c>
      <c r="BD28" s="4">
        <v>69.2</v>
      </c>
      <c r="BE28" s="4">
        <f>(BD28)*'a14'!$H$19/1000000</f>
        <v>9.7690519690806195</v>
      </c>
      <c r="BF28" s="4">
        <v>240</v>
      </c>
      <c r="BG28" s="4">
        <f>(BF28)*'a14'!$I$19/1000000</f>
        <v>36.154131341442856</v>
      </c>
      <c r="BH28" s="4">
        <v>117.3</v>
      </c>
      <c r="BI28" s="4">
        <f>(BH28)*'a14'!$J$19/1000000</f>
        <v>31.298018347547078</v>
      </c>
      <c r="BJ28" s="4">
        <v>753</v>
      </c>
      <c r="BK28" s="4">
        <f t="shared" si="28"/>
        <v>110.39937601390926</v>
      </c>
      <c r="BL28" s="4">
        <f>'a1'!X30/1000</f>
        <v>937.67600000000004</v>
      </c>
      <c r="BM28" s="4">
        <f t="shared" si="29"/>
        <v>117737.23121196368</v>
      </c>
      <c r="BN28" s="4">
        <v>76.2</v>
      </c>
      <c r="BO28" s="4">
        <f>(BN28)*'a14'!$E$24/1000000</f>
        <v>7.5762433610180562</v>
      </c>
      <c r="BP28" s="4">
        <v>102.5</v>
      </c>
      <c r="BQ28" s="4">
        <f>(BP28)*'a14'!$F$24/1000000</f>
        <v>12.738926254992631</v>
      </c>
      <c r="BR28" s="4">
        <v>127.3</v>
      </c>
      <c r="BS28" s="4">
        <f>(BR28)*'a14'!$G$24/1000000</f>
        <v>18.98534999719682</v>
      </c>
      <c r="BT28" s="4">
        <v>50.1</v>
      </c>
      <c r="BU28" s="4">
        <f>(BT28)*'a14'!$H$24/1000000</f>
        <v>8.7976257825791464</v>
      </c>
      <c r="BV28" s="4">
        <v>175.2</v>
      </c>
      <c r="BW28" s="4">
        <f>(BV28)*'a14'!$I$24/1000000</f>
        <v>32.790856465297331</v>
      </c>
      <c r="BX28" s="4">
        <v>72.099999999999994</v>
      </c>
      <c r="BY28" s="4">
        <f>(BX28)*'a14'!$J$24/1000000</f>
        <v>22.978692212869774</v>
      </c>
      <c r="BZ28" s="4">
        <v>603.4</v>
      </c>
      <c r="CA28" s="4">
        <f t="shared" si="30"/>
        <v>103.86769407395376</v>
      </c>
      <c r="CB28" s="4">
        <f>'a1'!AD30/1000</f>
        <v>749.43399999999997</v>
      </c>
      <c r="CC28" s="4">
        <f t="shared" si="31"/>
        <v>138594.85168000619</v>
      </c>
      <c r="CD28" s="4">
        <v>865.6</v>
      </c>
      <c r="CE28" s="4">
        <f>(CD28)*'a14'!$E$29/1000000</f>
        <v>78.783306385214317</v>
      </c>
      <c r="CF28" s="4">
        <v>876.1</v>
      </c>
      <c r="CG28" s="4">
        <f>(CF28)*'a14'!$F$29/1000000</f>
        <v>99.673715809967462</v>
      </c>
      <c r="CH28" s="4">
        <v>883.8</v>
      </c>
      <c r="CI28" s="4">
        <f>(CH28)*'a14'!$G$29/1000000</f>
        <v>120.65969186099655</v>
      </c>
      <c r="CJ28" s="4">
        <v>517.9</v>
      </c>
      <c r="CK28" s="4">
        <f>(CJ28)*'a14'!$H$29/1000000</f>
        <v>86.223884807917727</v>
      </c>
      <c r="CL28" s="4">
        <v>1935.6</v>
      </c>
      <c r="CM28" s="4">
        <f>(CL28)*'a14'!$I$29/1000000</f>
        <v>318.56313044151347</v>
      </c>
      <c r="CN28" s="4">
        <v>959.2</v>
      </c>
      <c r="CO28" s="4">
        <f>(CN28)*'a14'!$J$29/1000000</f>
        <v>351.08455071510588</v>
      </c>
      <c r="CP28" s="4">
        <v>6038.2</v>
      </c>
      <c r="CQ28" s="4">
        <f t="shared" si="32"/>
        <v>1054.9882800207154</v>
      </c>
      <c r="CR28" s="4">
        <f>'a1'!AJ30/1000</f>
        <v>7485.491</v>
      </c>
      <c r="CS28" s="4">
        <f t="shared" si="33"/>
        <v>140937.75278344672</v>
      </c>
      <c r="CT28" s="4">
        <v>731</v>
      </c>
      <c r="CU28" s="4">
        <f>(CT28)*'a14'!$E$34/1000000</f>
        <v>73.755475755242372</v>
      </c>
      <c r="CV28" s="4">
        <v>1533.8</v>
      </c>
      <c r="CW28" s="4">
        <f>(CV28)*'a14'!$F$34/1000000</f>
        <v>193.44416674656421</v>
      </c>
      <c r="CX28" s="4">
        <v>2026.9</v>
      </c>
      <c r="CY28" s="4">
        <f>(CX28)*'a14'!$G$34/1000000</f>
        <v>306.76123216477583</v>
      </c>
      <c r="CZ28" s="4">
        <v>933.3</v>
      </c>
      <c r="DA28" s="4">
        <f>(CZ28)*'a14'!$H$34/1000000</f>
        <v>163.38710314851892</v>
      </c>
      <c r="DB28" s="4">
        <v>2618.4</v>
      </c>
      <c r="DC28" s="4">
        <f>(DB28)*'a14'!$I$34/1000000</f>
        <v>458.77674513742676</v>
      </c>
      <c r="DD28" s="4">
        <v>1902.7</v>
      </c>
      <c r="DE28" s="4">
        <f>(DD28)*'a14'!$J$34/1000000</f>
        <v>625.73027924008761</v>
      </c>
      <c r="DF28" s="4">
        <v>9746.1</v>
      </c>
      <c r="DG28" s="4">
        <f t="shared" si="34"/>
        <v>1821.8550021926158</v>
      </c>
      <c r="DH28" s="4">
        <f>'a1'!AP30/1000</f>
        <v>12243.758</v>
      </c>
      <c r="DI28" s="4">
        <f t="shared" si="35"/>
        <v>148798.67783997493</v>
      </c>
      <c r="DJ28" s="4">
        <v>81.099999999999994</v>
      </c>
      <c r="DK28" s="4">
        <f>(DJ28)*'a14'!$E$39/1000000</f>
        <v>9.6260308702470407</v>
      </c>
      <c r="DL28" s="4">
        <v>168.8</v>
      </c>
      <c r="DM28" s="4">
        <f>(DL28)*'a14'!$F$39/1000000</f>
        <v>25.044297331962088</v>
      </c>
      <c r="DN28" s="4">
        <v>181</v>
      </c>
      <c r="DO28" s="4">
        <f>(DN28)*'a14'!$G$39/1000000</f>
        <v>32.225245145155014</v>
      </c>
      <c r="DP28" s="4">
        <v>83.9</v>
      </c>
      <c r="DQ28" s="4">
        <f>(DP28)*'a14'!$H$39/1000000</f>
        <v>17.748990365352451</v>
      </c>
      <c r="DR28" s="4">
        <v>229.4</v>
      </c>
      <c r="DS28" s="4">
        <f>(DR28)*'a14'!$I$39/1000000</f>
        <v>55.794663931163647</v>
      </c>
      <c r="DT28" s="4">
        <v>124.5</v>
      </c>
      <c r="DU28" s="4">
        <f>(DT28)*'a14'!$J$39/1000000</f>
        <v>43.597826787959555</v>
      </c>
      <c r="DV28" s="4">
        <v>868.7</v>
      </c>
      <c r="DW28" s="4">
        <f t="shared" si="36"/>
        <v>184.03705443183981</v>
      </c>
      <c r="DX28" s="4">
        <f>'a1'!AV30/1000</f>
        <v>1163.528</v>
      </c>
      <c r="DY28" s="4">
        <f t="shared" si="37"/>
        <v>158171.57338013334</v>
      </c>
      <c r="DZ28" s="4">
        <v>66.900000000000006</v>
      </c>
      <c r="EA28" s="4">
        <f>(DZ28)*'a14'!$E$44/1000000</f>
        <v>7.0775571017935404</v>
      </c>
      <c r="EB28" s="4">
        <v>146.4</v>
      </c>
      <c r="EC28" s="4">
        <f>(EB28)*'a14'!$F$44/1000000</f>
        <v>19.360133776206546</v>
      </c>
      <c r="ED28" s="4">
        <v>152</v>
      </c>
      <c r="EE28" s="4">
        <f>(ED28)*'a14'!$G$44/1000000</f>
        <v>24.120822409699958</v>
      </c>
      <c r="EF28" s="4">
        <v>66.400000000000006</v>
      </c>
      <c r="EG28" s="4">
        <f>(EF28)*'a14'!$H$44/1000000</f>
        <v>13.438535660771628</v>
      </c>
      <c r="EH28" s="4">
        <v>219.1</v>
      </c>
      <c r="EI28" s="4">
        <f>(EH28)*'a14'!$I$44/1000000</f>
        <v>47.937994062161678</v>
      </c>
      <c r="EJ28" s="4">
        <v>92.8</v>
      </c>
      <c r="EK28" s="4">
        <f>(EJ28)*'a14'!$J$44/1000000</f>
        <v>41.333649531802529</v>
      </c>
      <c r="EL28" s="4">
        <v>743.5</v>
      </c>
      <c r="EM28" s="4">
        <f t="shared" si="38"/>
        <v>153.26869254243587</v>
      </c>
      <c r="EN28" s="4">
        <f>'a1'!BB30/1000</f>
        <v>996.43100000000004</v>
      </c>
      <c r="EO28" s="4">
        <f t="shared" si="39"/>
        <v>153817.66779880982</v>
      </c>
      <c r="EP28" s="4">
        <v>131.19999999999999</v>
      </c>
      <c r="EQ28" s="4">
        <f>(EP28)*'a14'!$E$49/1000000</f>
        <v>10.867263011585703</v>
      </c>
      <c r="ER28" s="4">
        <v>428.7</v>
      </c>
      <c r="ES28" s="4">
        <f>(ER28)*'a14'!$F$49/1000000</f>
        <v>44.386391511688181</v>
      </c>
      <c r="ET28" s="4">
        <v>518.29999999999995</v>
      </c>
      <c r="EU28" s="4">
        <f>(ET28)*'a14'!$G$49/1000000</f>
        <v>64.395988021016052</v>
      </c>
      <c r="EV28" s="4">
        <v>257.7</v>
      </c>
      <c r="EW28" s="4">
        <f>(EV28)*'a14'!$H$49/1000000</f>
        <v>38.849413297749813</v>
      </c>
      <c r="EX28" s="4">
        <v>745.8</v>
      </c>
      <c r="EY28" s="4">
        <f>(EX28)*'a14'!$I$49/1000000</f>
        <v>114.17740813334221</v>
      </c>
      <c r="EZ28" s="4">
        <v>395.6</v>
      </c>
      <c r="FA28" s="4">
        <f>(EZ28)*'a14'!$J$49/1000000</f>
        <v>125.49201375120468</v>
      </c>
      <c r="FB28" s="4">
        <v>2477.1999999999998</v>
      </c>
      <c r="FC28" s="4">
        <f t="shared" si="40"/>
        <v>398.16847772658667</v>
      </c>
      <c r="FD28" s="4">
        <f>'a1'!BH30/1000</f>
        <v>3182.8519999999999</v>
      </c>
      <c r="FE28" s="4">
        <f t="shared" si="41"/>
        <v>125098.01829509721</v>
      </c>
      <c r="FF28" s="4">
        <v>179.2</v>
      </c>
      <c r="FG28" s="4">
        <f>(FF28)*'a14'!$E$54/1000000</f>
        <v>17.159480589360051</v>
      </c>
      <c r="FH28" s="4">
        <v>499</v>
      </c>
      <c r="FI28" s="4">
        <f>(FH28)*'a14'!$F$54/1000000</f>
        <v>59.727823759002966</v>
      </c>
      <c r="FJ28" s="4">
        <v>721.6</v>
      </c>
      <c r="FK28" s="4">
        <f>(FJ28)*'a14'!$G$54/1000000</f>
        <v>103.64632695269709</v>
      </c>
      <c r="FL28" s="4">
        <v>423.4</v>
      </c>
      <c r="FM28" s="4">
        <f>(FL28)*'a14'!$H$54/1000000</f>
        <v>72.655610969183783</v>
      </c>
      <c r="FN28" s="4">
        <v>913.4</v>
      </c>
      <c r="FO28" s="4">
        <f>(FN28)*'a14'!$I$54/1000000</f>
        <v>157.68002606817402</v>
      </c>
      <c r="FP28" s="4">
        <v>576.9</v>
      </c>
      <c r="FQ28" s="4">
        <f>(FP28)*'a14'!$J$54/1000000</f>
        <v>202.38132891751576</v>
      </c>
      <c r="FR28" s="4">
        <v>3313.6</v>
      </c>
      <c r="FS28" s="4">
        <f t="shared" ref="FS28:FS33" si="43">(FG28)+(FI28)+(FK28)+(FM28)+(FO28)+(FQ28)</f>
        <v>613.2505972559336</v>
      </c>
      <c r="FT28" s="4">
        <f>'a1'!BN30/1000</f>
        <v>4123.9369999999999</v>
      </c>
      <c r="FU28" s="4">
        <f t="shared" si="42"/>
        <v>148705.13231796061</v>
      </c>
    </row>
    <row r="29" spans="1:177" ht="16.5" customHeight="1">
      <c r="A29" s="1">
        <v>2004</v>
      </c>
      <c r="B29" s="4">
        <v>2220</v>
      </c>
      <c r="C29" s="4">
        <f>B29*'a14'!$E$4/1000000</f>
        <v>211.18914132158739</v>
      </c>
      <c r="D29" s="4">
        <v>3998.8</v>
      </c>
      <c r="E29" s="4">
        <f>D29*'a14'!$F$4/1000000</f>
        <v>475.50852382700657</v>
      </c>
      <c r="F29" s="4">
        <v>4899.2</v>
      </c>
      <c r="G29" s="4">
        <f>F29*'a14'!$G$4/1000000</f>
        <v>699.09313592075739</v>
      </c>
      <c r="H29" s="4">
        <v>2474.1</v>
      </c>
      <c r="I29" s="4">
        <f>H29*'a14'!$H$4/1000000</f>
        <v>415.48223852592508</v>
      </c>
      <c r="J29" s="4">
        <v>7445.1</v>
      </c>
      <c r="K29" s="4">
        <f>J29*'a14'!$I$4/1000000</f>
        <v>1241.7100068616514</v>
      </c>
      <c r="L29" s="4">
        <v>4370.8999999999996</v>
      </c>
      <c r="M29" s="4">
        <f>L29*'a14'!$J$4/1000000</f>
        <v>1463.6022141818867</v>
      </c>
      <c r="N29" s="4">
        <v>25408.1</v>
      </c>
      <c r="O29" s="4">
        <f t="shared" si="22"/>
        <v>4506.5852606388144</v>
      </c>
      <c r="P29" s="4">
        <f>'a1'!F31/1000</f>
        <v>31938.004000000001</v>
      </c>
      <c r="Q29" s="4">
        <f t="shared" si="23"/>
        <v>141104.16106901402</v>
      </c>
      <c r="R29" s="4">
        <v>58.7</v>
      </c>
      <c r="S29" s="4">
        <f>(R29)*'a14'!$E$9/1000000</f>
        <v>4.7422637043531735</v>
      </c>
      <c r="T29" s="4">
        <v>83.5</v>
      </c>
      <c r="U29" s="4">
        <f>(T29)*'a14'!$F$9/1000000</f>
        <v>8.4322619104235503</v>
      </c>
      <c r="V29" s="4">
        <v>67.099999999999994</v>
      </c>
      <c r="W29" s="4">
        <f>(V29)*'a14'!$G$9/1000000</f>
        <v>8.1313260961353802</v>
      </c>
      <c r="X29" s="4">
        <v>36.1</v>
      </c>
      <c r="Y29" s="4">
        <f>(X29)*'a14'!$H$9/1000000</f>
        <v>5.2611763118799164</v>
      </c>
      <c r="Z29" s="4">
        <v>140.1</v>
      </c>
      <c r="AA29" s="4">
        <f>(Z29)*'a14'!$I$9/1000000</f>
        <v>21.63158154040228</v>
      </c>
      <c r="AB29" s="4">
        <v>42</v>
      </c>
      <c r="AC29" s="4">
        <f>(AB29)*'a14'!$J$9/1000000</f>
        <v>11.91551290654332</v>
      </c>
      <c r="AD29" s="4">
        <v>427.4</v>
      </c>
      <c r="AE29" s="4">
        <f t="shared" si="24"/>
        <v>60.114122469737616</v>
      </c>
      <c r="AF29" s="4">
        <f>'a1'!L31/1000</f>
        <v>517.40200000000004</v>
      </c>
      <c r="AG29" s="4">
        <f t="shared" si="25"/>
        <v>116184.55759687362</v>
      </c>
      <c r="AH29" s="4">
        <v>10.199999999999999</v>
      </c>
      <c r="AI29" s="4">
        <f>(AH29)*'a14'!$E$14/1000000</f>
        <v>0.7749690542079779</v>
      </c>
      <c r="AJ29" s="4">
        <v>22.8</v>
      </c>
      <c r="AK29" s="4">
        <f>(AJ29)*'a14'!$F$14/1000000</f>
        <v>2.1653547102869974</v>
      </c>
      <c r="AL29" s="4">
        <v>17.8</v>
      </c>
      <c r="AM29" s="4">
        <f>(AL29)*'a14'!$G$14/1000000</f>
        <v>2.0285954654267657</v>
      </c>
      <c r="AN29" s="4">
        <v>8.4</v>
      </c>
      <c r="AO29" s="4">
        <f>(AN29)*'a14'!$H$14/1000000</f>
        <v>1.3202959151676832</v>
      </c>
      <c r="AP29" s="4">
        <v>36.6</v>
      </c>
      <c r="AQ29" s="4">
        <f>(AP29)*'a14'!$I$14/1000000</f>
        <v>6.9712049390487874</v>
      </c>
      <c r="AR29" s="4">
        <v>14.7</v>
      </c>
      <c r="AS29" s="4">
        <f>(AR29)*'a14'!$J$14/1000000</f>
        <v>5.2159481923444577</v>
      </c>
      <c r="AT29" s="4">
        <v>110.4</v>
      </c>
      <c r="AU29" s="4">
        <f t="shared" si="26"/>
        <v>18.476368276482667</v>
      </c>
      <c r="AV29" s="4">
        <f>'a1'!R31/1000</f>
        <v>137.68100000000001</v>
      </c>
      <c r="AW29" s="4">
        <f t="shared" si="27"/>
        <v>134196.93549932574</v>
      </c>
      <c r="AX29" s="4">
        <v>57.9</v>
      </c>
      <c r="AY29" s="4">
        <f>(AX29)*'a14'!$E$19/1000000</f>
        <v>4.5624422163711236</v>
      </c>
      <c r="AZ29" s="4">
        <v>152.69999999999999</v>
      </c>
      <c r="BA29" s="4">
        <f>(AZ29)*'a14'!$F$19/1000000</f>
        <v>15.040693575990296</v>
      </c>
      <c r="BB29" s="4">
        <v>115.3</v>
      </c>
      <c r="BC29" s="4">
        <f>(BB29)*'a14'!$G$19/1000000</f>
        <v>13.628227656673333</v>
      </c>
      <c r="BD29" s="4">
        <v>61.6</v>
      </c>
      <c r="BE29" s="4">
        <f>(BD29)*'a14'!$H$19/1000000</f>
        <v>8.6961503077365041</v>
      </c>
      <c r="BF29" s="4">
        <v>252.6</v>
      </c>
      <c r="BG29" s="4">
        <f>(BF29)*'a14'!$I$19/1000000</f>
        <v>38.052223236868599</v>
      </c>
      <c r="BH29" s="4">
        <v>117.9</v>
      </c>
      <c r="BI29" s="4">
        <f>(BH29)*'a14'!$J$19/1000000</f>
        <v>31.458110513007679</v>
      </c>
      <c r="BJ29" s="4">
        <v>758</v>
      </c>
      <c r="BK29" s="4">
        <f t="shared" si="28"/>
        <v>111.43784750664753</v>
      </c>
      <c r="BL29" s="4">
        <f>'a1'!X31/1000</f>
        <v>939.61199999999997</v>
      </c>
      <c r="BM29" s="4">
        <f t="shared" si="29"/>
        <v>118599.85558576044</v>
      </c>
      <c r="BN29" s="4">
        <v>74.400000000000006</v>
      </c>
      <c r="BO29" s="4">
        <f>(BN29)*'a14'!$E$24/1000000</f>
        <v>7.3972769824113307</v>
      </c>
      <c r="BP29" s="4">
        <v>101.9</v>
      </c>
      <c r="BQ29" s="4">
        <f>(BP29)*'a14'!$F$24/1000000</f>
        <v>12.664356930573163</v>
      </c>
      <c r="BR29" s="4">
        <v>124</v>
      </c>
      <c r="BS29" s="4">
        <f>(BR29)*'a14'!$G$24/1000000</f>
        <v>18.493192456028325</v>
      </c>
      <c r="BT29" s="4">
        <v>48.6</v>
      </c>
      <c r="BU29" s="4">
        <f>(BT29)*'a14'!$H$24/1000000</f>
        <v>8.5342238130408496</v>
      </c>
      <c r="BV29" s="4">
        <v>181.8</v>
      </c>
      <c r="BW29" s="4">
        <f>(BV29)*'a14'!$I$24/1000000</f>
        <v>34.026128455428399</v>
      </c>
      <c r="BX29" s="4">
        <v>74.5</v>
      </c>
      <c r="BY29" s="4">
        <f>(BX29)*'a14'!$J$24/1000000</f>
        <v>23.743586267112324</v>
      </c>
      <c r="BZ29" s="4">
        <v>605.20000000000005</v>
      </c>
      <c r="CA29" s="4">
        <f t="shared" si="30"/>
        <v>104.85876490459439</v>
      </c>
      <c r="CB29" s="4">
        <f>'a1'!AD31/1000</f>
        <v>749.40800000000002</v>
      </c>
      <c r="CC29" s="4">
        <f t="shared" si="31"/>
        <v>139922.13174211429</v>
      </c>
      <c r="CD29" s="4">
        <v>852.5</v>
      </c>
      <c r="CE29" s="4">
        <f>(CD29)*'a14'!$E$29/1000000</f>
        <v>77.590998952628468</v>
      </c>
      <c r="CF29" s="4">
        <v>873.4</v>
      </c>
      <c r="CG29" s="4">
        <f>(CF29)*'a14'!$F$29/1000000</f>
        <v>99.366537368366139</v>
      </c>
      <c r="CH29" s="4">
        <v>908.1</v>
      </c>
      <c r="CI29" s="4">
        <f>(CH29)*'a14'!$G$29/1000000</f>
        <v>123.97721903029075</v>
      </c>
      <c r="CJ29" s="4">
        <v>511.1</v>
      </c>
      <c r="CK29" s="4">
        <f>(CJ29)*'a14'!$H$29/1000000</f>
        <v>85.091769695552728</v>
      </c>
      <c r="CL29" s="4">
        <v>1965.9</v>
      </c>
      <c r="CM29" s="4">
        <f>(CL29)*'a14'!$I$29/1000000</f>
        <v>323.54993704017949</v>
      </c>
      <c r="CN29" s="4">
        <v>985.2</v>
      </c>
      <c r="CO29" s="4">
        <f>(CN29)*'a14'!$J$29/1000000</f>
        <v>360.6010210222293</v>
      </c>
      <c r="CP29" s="4">
        <v>6096.2</v>
      </c>
      <c r="CQ29" s="4">
        <f t="shared" si="32"/>
        <v>1070.1774831092469</v>
      </c>
      <c r="CR29" s="4">
        <f>'a1'!AJ31/1000</f>
        <v>7535.2780000000002</v>
      </c>
      <c r="CS29" s="4">
        <f t="shared" si="33"/>
        <v>142022.29607311726</v>
      </c>
      <c r="CT29" s="4">
        <v>735.4</v>
      </c>
      <c r="CU29" s="4">
        <f>(CT29)*'a14'!$E$34/1000000</f>
        <v>74.199421163345065</v>
      </c>
      <c r="CV29" s="4">
        <v>1512.5</v>
      </c>
      <c r="CW29" s="4">
        <f>(CV29)*'a14'!$F$34/1000000</f>
        <v>190.75779254412467</v>
      </c>
      <c r="CX29" s="4">
        <v>2035.2</v>
      </c>
      <c r="CY29" s="4">
        <f>(CX29)*'a14'!$G$34/1000000</f>
        <v>308.01739587633915</v>
      </c>
      <c r="CZ29" s="4">
        <v>984.9</v>
      </c>
      <c r="DA29" s="4">
        <f>(CZ29)*'a14'!$H$34/1000000</f>
        <v>172.4203984688485</v>
      </c>
      <c r="DB29" s="4">
        <v>2705.7</v>
      </c>
      <c r="DC29" s="4">
        <f>(DB29)*'a14'!$I$34/1000000</f>
        <v>474.07280756123413</v>
      </c>
      <c r="DD29" s="4">
        <v>1929.1</v>
      </c>
      <c r="DE29" s="4">
        <f>(DD29)*'a14'!$J$34/1000000</f>
        <v>634.41229919695854</v>
      </c>
      <c r="DF29" s="4">
        <v>9902.9</v>
      </c>
      <c r="DG29" s="4">
        <f t="shared" si="34"/>
        <v>1853.88011481085</v>
      </c>
      <c r="DH29" s="4">
        <f>'a1'!AP31/1000</f>
        <v>12390.067999999999</v>
      </c>
      <c r="DI29" s="4">
        <f t="shared" si="35"/>
        <v>149626.30671686793</v>
      </c>
      <c r="DJ29" s="4">
        <v>74.099999999999994</v>
      </c>
      <c r="DK29" s="4">
        <f>(DJ29)*'a14'!$E$39/1000000</f>
        <v>8.7951774042577764</v>
      </c>
      <c r="DL29" s="4">
        <v>171.6</v>
      </c>
      <c r="DM29" s="4">
        <f>(DL29)*'a14'!$F$39/1000000</f>
        <v>25.45972406495672</v>
      </c>
      <c r="DN29" s="4">
        <v>185.1</v>
      </c>
      <c r="DO29" s="4">
        <f>(DN29)*'a14'!$G$39/1000000</f>
        <v>32.95520926170272</v>
      </c>
      <c r="DP29" s="4">
        <v>89</v>
      </c>
      <c r="DQ29" s="4">
        <f>(DP29)*'a14'!$H$39/1000000</f>
        <v>18.827892044295211</v>
      </c>
      <c r="DR29" s="4">
        <v>229.6</v>
      </c>
      <c r="DS29" s="4">
        <f>(DR29)*'a14'!$I$39/1000000</f>
        <v>55.843307927616266</v>
      </c>
      <c r="DT29" s="4">
        <v>128.80000000000001</v>
      </c>
      <c r="DU29" s="4">
        <f>(DT29)*'a14'!$J$39/1000000</f>
        <v>45.103615183045704</v>
      </c>
      <c r="DV29" s="4">
        <v>878.2</v>
      </c>
      <c r="DW29" s="4">
        <f t="shared" si="36"/>
        <v>186.98492588587442</v>
      </c>
      <c r="DX29" s="4">
        <f>'a1'!AV31/1000</f>
        <v>1173.223</v>
      </c>
      <c r="DY29" s="4">
        <f t="shared" si="37"/>
        <v>159377.1396280796</v>
      </c>
      <c r="DZ29" s="4">
        <v>63.5</v>
      </c>
      <c r="EA29" s="4">
        <f>(DZ29)*'a14'!$E$44/1000000</f>
        <v>6.7178606272629269</v>
      </c>
      <c r="EB29" s="4">
        <v>147.1</v>
      </c>
      <c r="EC29" s="4">
        <f>(EB29)*'a14'!$F$44/1000000</f>
        <v>19.452702721857804</v>
      </c>
      <c r="ED29" s="4">
        <v>158.19999999999999</v>
      </c>
      <c r="EE29" s="4">
        <f>(ED29)*'a14'!$G$44/1000000</f>
        <v>25.104698060621928</v>
      </c>
      <c r="EF29" s="4">
        <v>69.099999999999994</v>
      </c>
      <c r="EG29" s="4">
        <f>(EF29)*'a14'!$H$44/1000000</f>
        <v>13.984982140953603</v>
      </c>
      <c r="EH29" s="4">
        <v>214.7</v>
      </c>
      <c r="EI29" s="4">
        <f>(EH29)*'a14'!$I$44/1000000</f>
        <v>46.975295870132861</v>
      </c>
      <c r="EJ29" s="4">
        <v>94.4</v>
      </c>
      <c r="EK29" s="4">
        <f>(EJ29)*'a14'!$J$44/1000000</f>
        <v>42.046298661661197</v>
      </c>
      <c r="EL29" s="4">
        <v>747</v>
      </c>
      <c r="EM29" s="4">
        <f t="shared" si="38"/>
        <v>154.28183808249031</v>
      </c>
      <c r="EN29" s="4">
        <f>'a1'!BB31/1000</f>
        <v>997.31200000000001</v>
      </c>
      <c r="EO29" s="4">
        <f t="shared" si="39"/>
        <v>154697.66540710462</v>
      </c>
      <c r="EP29" s="4">
        <v>123.2</v>
      </c>
      <c r="EQ29" s="4">
        <f>(EP29)*'a14'!$E$49/1000000</f>
        <v>10.204625023074382</v>
      </c>
      <c r="ER29" s="4">
        <v>436.6</v>
      </c>
      <c r="ES29" s="4">
        <f>(ER29)*'a14'!$F$49/1000000</f>
        <v>45.204335278756851</v>
      </c>
      <c r="ET29" s="4">
        <v>550.6</v>
      </c>
      <c r="EU29" s="4">
        <f>(ET29)*'a14'!$G$49/1000000</f>
        <v>68.409089338937761</v>
      </c>
      <c r="EV29" s="4">
        <v>257.89999999999998</v>
      </c>
      <c r="EW29" s="4">
        <f>(EV29)*'a14'!$H$49/1000000</f>
        <v>38.879564181178409</v>
      </c>
      <c r="EX29" s="4">
        <v>765.4</v>
      </c>
      <c r="EY29" s="4">
        <f>(EX29)*'a14'!$I$49/1000000</f>
        <v>117.17804798238149</v>
      </c>
      <c r="EZ29" s="4">
        <v>399.1</v>
      </c>
      <c r="FA29" s="4">
        <f>(EZ29)*'a14'!$J$49/1000000</f>
        <v>126.60228182028763</v>
      </c>
      <c r="FB29" s="4">
        <v>2532.9</v>
      </c>
      <c r="FC29" s="4">
        <f t="shared" si="40"/>
        <v>406.4779436246165</v>
      </c>
      <c r="FD29" s="4">
        <f>'a1'!BH31/1000</f>
        <v>3238.3870000000002</v>
      </c>
      <c r="FE29" s="4">
        <f t="shared" si="41"/>
        <v>125518.64357923143</v>
      </c>
      <c r="FF29" s="4">
        <v>170.1</v>
      </c>
      <c r="FG29" s="4">
        <f>(FF29)*'a14'!$E$54/1000000</f>
        <v>16.288100715681612</v>
      </c>
      <c r="FH29" s="4">
        <v>496.6</v>
      </c>
      <c r="FI29" s="4">
        <f>(FH29)*'a14'!$F$54/1000000</f>
        <v>59.440555668779304</v>
      </c>
      <c r="FJ29" s="4">
        <v>737.8</v>
      </c>
      <c r="FK29" s="4">
        <f>(FJ29)*'a14'!$G$54/1000000</f>
        <v>105.97319848350875</v>
      </c>
      <c r="FL29" s="4">
        <v>407.4</v>
      </c>
      <c r="FM29" s="4">
        <f>(FL29)*'a14'!$H$54/1000000</f>
        <v>69.910004508373817</v>
      </c>
      <c r="FN29" s="4">
        <v>952.8</v>
      </c>
      <c r="FO29" s="4">
        <f>(FN29)*'a14'!$I$54/1000000</f>
        <v>164.48163875383864</v>
      </c>
      <c r="FP29" s="4">
        <v>585.20000000000005</v>
      </c>
      <c r="FQ29" s="4">
        <f>(FP29)*'a14'!$J$54/1000000</f>
        <v>205.2930381045766</v>
      </c>
      <c r="FR29" s="4">
        <v>3349.9</v>
      </c>
      <c r="FS29" s="4">
        <f t="shared" si="43"/>
        <v>621.38653623475875</v>
      </c>
      <c r="FT29" s="4">
        <f>'a1'!BN31/1000</f>
        <v>4155.0169999999998</v>
      </c>
      <c r="FU29" s="4">
        <f t="shared" si="42"/>
        <v>149550.9010516103</v>
      </c>
    </row>
    <row r="30" spans="1:177" ht="16.5" customHeight="1">
      <c r="A30" s="1">
        <v>2005</v>
      </c>
      <c r="B30" s="4">
        <v>2162.1999999999998</v>
      </c>
      <c r="C30" s="4">
        <f>B30*'a14'!$E$4/1000000</f>
        <v>205.69061322771901</v>
      </c>
      <c r="D30" s="4">
        <v>3937.8</v>
      </c>
      <c r="E30" s="4">
        <f>D30*'a14'!$F$4/1000000</f>
        <v>468.25484273431687</v>
      </c>
      <c r="F30" s="4">
        <v>5114.2</v>
      </c>
      <c r="G30" s="4">
        <f>F30*'a14'!$G$4/1000000</f>
        <v>729.7726395586908</v>
      </c>
      <c r="H30" s="4">
        <v>2211.8000000000002</v>
      </c>
      <c r="I30" s="4">
        <f>H30*'a14'!$H$4/1000000</f>
        <v>371.43349709859802</v>
      </c>
      <c r="J30" s="4">
        <v>7668.1</v>
      </c>
      <c r="K30" s="4">
        <f>J30*'a14'!$I$4/1000000</f>
        <v>1278.9024329580302</v>
      </c>
      <c r="L30" s="4">
        <v>4660.7</v>
      </c>
      <c r="M30" s="4">
        <f>L30*'a14'!$J$4/1000000</f>
        <v>1560.6421651461985</v>
      </c>
      <c r="N30" s="4">
        <v>25754.7</v>
      </c>
      <c r="O30" s="4">
        <f t="shared" si="22"/>
        <v>4614.6961907235536</v>
      </c>
      <c r="P30" s="4">
        <f>'a1'!F32/1000</f>
        <v>32242.364000000001</v>
      </c>
      <c r="Q30" s="4">
        <f t="shared" si="23"/>
        <v>143125.24325832789</v>
      </c>
      <c r="R30" s="4">
        <v>54.3</v>
      </c>
      <c r="S30" s="4">
        <f>(R30)*'a14'!$E$9/1000000</f>
        <v>4.3867958968718446</v>
      </c>
      <c r="T30" s="4">
        <v>81.099999999999994</v>
      </c>
      <c r="U30" s="4">
        <f>(T30)*'a14'!$F$9/1000000</f>
        <v>8.1898974962317368</v>
      </c>
      <c r="V30" s="4">
        <v>71.2</v>
      </c>
      <c r="W30" s="4">
        <f>(V30)*'a14'!$G$9/1000000</f>
        <v>8.6281731452286028</v>
      </c>
      <c r="X30" s="4">
        <v>31.6</v>
      </c>
      <c r="Y30" s="4">
        <f>(X30)*'a14'!$H$9/1000000</f>
        <v>4.6053510098450241</v>
      </c>
      <c r="Z30" s="4">
        <v>144</v>
      </c>
      <c r="AA30" s="4">
        <f>(Z30)*'a14'!$I$9/1000000</f>
        <v>22.233745480499135</v>
      </c>
      <c r="AB30" s="4">
        <v>44.6</v>
      </c>
      <c r="AC30" s="4">
        <f>(AB30)*'a14'!$J$9/1000000</f>
        <v>12.653139895996002</v>
      </c>
      <c r="AD30" s="4">
        <v>426.9</v>
      </c>
      <c r="AE30" s="4">
        <f t="shared" si="24"/>
        <v>60.69710292467235</v>
      </c>
      <c r="AF30" s="4">
        <f>'a1'!L32/1000</f>
        <v>514.31500000000005</v>
      </c>
      <c r="AG30" s="4">
        <f t="shared" si="25"/>
        <v>118015.42425298183</v>
      </c>
      <c r="AH30" s="4">
        <v>9.4</v>
      </c>
      <c r="AI30" s="4">
        <f>(AH30)*'a14'!$E$14/1000000</f>
        <v>0.71418716760343071</v>
      </c>
      <c r="AJ30" s="4">
        <v>22.6</v>
      </c>
      <c r="AK30" s="4">
        <f>(AJ30)*'a14'!$F$14/1000000</f>
        <v>2.1463603707230767</v>
      </c>
      <c r="AL30" s="4">
        <v>20.2</v>
      </c>
      <c r="AM30" s="4">
        <f>(AL30)*'a14'!$G$14/1000000</f>
        <v>2.3021139551472287</v>
      </c>
      <c r="AN30" s="4">
        <v>8</v>
      </c>
      <c r="AO30" s="4">
        <f>(AN30)*'a14'!$H$14/1000000</f>
        <v>1.2574246811120793</v>
      </c>
      <c r="AP30" s="4">
        <v>36.6</v>
      </c>
      <c r="AQ30" s="4">
        <f>(AP30)*'a14'!$I$14/1000000</f>
        <v>6.9712049390487874</v>
      </c>
      <c r="AR30" s="4">
        <v>14.6</v>
      </c>
      <c r="AS30" s="4">
        <f>(AR30)*'a14'!$J$14/1000000</f>
        <v>5.1804655515802098</v>
      </c>
      <c r="AT30" s="4">
        <v>111.4</v>
      </c>
      <c r="AU30" s="4">
        <f t="shared" si="26"/>
        <v>18.571756665214814</v>
      </c>
      <c r="AV30" s="4">
        <f>'a1'!R32/1000</f>
        <v>138.06399999999999</v>
      </c>
      <c r="AW30" s="4">
        <f t="shared" si="27"/>
        <v>134515.56282024868</v>
      </c>
      <c r="AX30" s="4">
        <v>57.9</v>
      </c>
      <c r="AY30" s="4">
        <f>(AX30)*'a14'!$E$19/1000000</f>
        <v>4.5624422163711236</v>
      </c>
      <c r="AZ30" s="4">
        <v>146.6</v>
      </c>
      <c r="BA30" s="4">
        <f>(AZ30)*'a14'!$F$19/1000000</f>
        <v>14.439853819516552</v>
      </c>
      <c r="BB30" s="4">
        <v>130.5</v>
      </c>
      <c r="BC30" s="4">
        <f>(BB30)*'a14'!$G$19/1000000</f>
        <v>15.424837026850563</v>
      </c>
      <c r="BD30" s="4">
        <v>56.9</v>
      </c>
      <c r="BE30" s="4">
        <f>(BD30)*'a14'!$H$19/1000000</f>
        <v>8.0326453329579071</v>
      </c>
      <c r="BF30" s="4">
        <v>250.8</v>
      </c>
      <c r="BG30" s="4">
        <f>(BF30)*'a14'!$I$19/1000000</f>
        <v>37.781067251807777</v>
      </c>
      <c r="BH30" s="4">
        <v>118.1</v>
      </c>
      <c r="BI30" s="4">
        <f>(BH30)*'a14'!$J$19/1000000</f>
        <v>31.511474568161209</v>
      </c>
      <c r="BJ30" s="4">
        <v>760.8</v>
      </c>
      <c r="BK30" s="4">
        <f t="shared" si="28"/>
        <v>111.75232021566512</v>
      </c>
      <c r="BL30" s="4">
        <f>'a1'!X32/1000</f>
        <v>937.899</v>
      </c>
      <c r="BM30" s="4">
        <f t="shared" si="29"/>
        <v>119151.76390599107</v>
      </c>
      <c r="BN30" s="4">
        <v>71</v>
      </c>
      <c r="BO30" s="4">
        <f>(BN30)*'a14'!$E$24/1000000</f>
        <v>7.0592293783764042</v>
      </c>
      <c r="BP30" s="4">
        <v>102.7</v>
      </c>
      <c r="BQ30" s="4">
        <f>(BP30)*'a14'!$F$24/1000000</f>
        <v>12.763782696465789</v>
      </c>
      <c r="BR30" s="4">
        <v>127.9</v>
      </c>
      <c r="BS30" s="4">
        <f>(BR30)*'a14'!$G$24/1000000</f>
        <v>19.074833186500186</v>
      </c>
      <c r="BT30" s="4">
        <v>47.1</v>
      </c>
      <c r="BU30" s="4">
        <f>(BT30)*'a14'!$H$24/1000000</f>
        <v>8.2708218435025511</v>
      </c>
      <c r="BV30" s="4">
        <v>178.4</v>
      </c>
      <c r="BW30" s="4">
        <f>(BV30)*'a14'!$I$24/1000000</f>
        <v>33.389776218088151</v>
      </c>
      <c r="BX30" s="4">
        <v>79.3</v>
      </c>
      <c r="BY30" s="4">
        <f>(BX30)*'a14'!$J$24/1000000</f>
        <v>25.27337437559741</v>
      </c>
      <c r="BZ30" s="4">
        <v>606.4</v>
      </c>
      <c r="CA30" s="4">
        <f t="shared" si="30"/>
        <v>105.8318176985305</v>
      </c>
      <c r="CB30" s="4">
        <f>'a1'!AD32/1000</f>
        <v>748.04399999999998</v>
      </c>
      <c r="CC30" s="4">
        <f t="shared" si="31"/>
        <v>141478.06505837958</v>
      </c>
      <c r="CD30" s="4">
        <v>827.1</v>
      </c>
      <c r="CE30" s="4">
        <f>(CD30)*'a14'!$E$29/1000000</f>
        <v>75.279196755095612</v>
      </c>
      <c r="CF30" s="4">
        <v>840.7</v>
      </c>
      <c r="CG30" s="4">
        <f>(CF30)*'a14'!$F$29/1000000</f>
        <v>95.646265131194667</v>
      </c>
      <c r="CH30" s="4">
        <v>935.5</v>
      </c>
      <c r="CI30" s="4">
        <f>(CH30)*'a14'!$G$29/1000000</f>
        <v>127.71796983023566</v>
      </c>
      <c r="CJ30" s="4">
        <v>471.1</v>
      </c>
      <c r="CK30" s="4">
        <f>(CJ30)*'a14'!$H$29/1000000</f>
        <v>78.432269034582049</v>
      </c>
      <c r="CL30" s="4">
        <v>2037.1</v>
      </c>
      <c r="CM30" s="4">
        <f>(CL30)*'a14'!$I$29/1000000</f>
        <v>335.26810964166515</v>
      </c>
      <c r="CN30" s="4">
        <v>1046.7</v>
      </c>
      <c r="CO30" s="4">
        <f>(CN30)*'a14'!$J$29/1000000</f>
        <v>383.11113347946343</v>
      </c>
      <c r="CP30" s="4">
        <v>6158.2</v>
      </c>
      <c r="CQ30" s="4">
        <f t="shared" si="32"/>
        <v>1095.4549438722365</v>
      </c>
      <c r="CR30" s="4">
        <f>'a1'!AJ32/1000</f>
        <v>7581.192</v>
      </c>
      <c r="CS30" s="4">
        <f t="shared" si="33"/>
        <v>144496.39896631514</v>
      </c>
      <c r="CT30" s="4">
        <v>729.3</v>
      </c>
      <c r="CU30" s="4">
        <f>(CT30)*'a14'!$E$34/1000000</f>
        <v>73.583951393020882</v>
      </c>
      <c r="CV30" s="4">
        <v>1502.1</v>
      </c>
      <c r="CW30" s="4">
        <f>(CV30)*'a14'!$F$34/1000000</f>
        <v>189.44613565654851</v>
      </c>
      <c r="CX30" s="4">
        <v>2127.3000000000002</v>
      </c>
      <c r="CY30" s="4">
        <f>(CX30)*'a14'!$G$34/1000000</f>
        <v>321.95627272392704</v>
      </c>
      <c r="CZ30" s="4">
        <v>822.1</v>
      </c>
      <c r="DA30" s="4">
        <f>(CZ30)*'a14'!$H$34/1000000</f>
        <v>143.92000160548315</v>
      </c>
      <c r="DB30" s="4">
        <v>2856.3</v>
      </c>
      <c r="DC30" s="4">
        <f>(DB30)*'a14'!$I$34/1000000</f>
        <v>500.45982933701191</v>
      </c>
      <c r="DD30" s="4">
        <v>2019.3</v>
      </c>
      <c r="DE30" s="4">
        <f>(DD30)*'a14'!$J$34/1000000</f>
        <v>664.07586738293423</v>
      </c>
      <c r="DF30" s="4">
        <v>10056.4</v>
      </c>
      <c r="DG30" s="4">
        <f t="shared" si="34"/>
        <v>1893.4420580989254</v>
      </c>
      <c r="DH30" s="4">
        <f>'a1'!AP32/1000</f>
        <v>12527.99</v>
      </c>
      <c r="DI30" s="4">
        <f t="shared" si="35"/>
        <v>151136.93881452057</v>
      </c>
      <c r="DJ30" s="4">
        <v>69.099999999999994</v>
      </c>
      <c r="DK30" s="4">
        <f>(DJ30)*'a14'!$E$39/1000000</f>
        <v>8.2017106428368738</v>
      </c>
      <c r="DL30" s="4">
        <v>172.5</v>
      </c>
      <c r="DM30" s="4">
        <f>(DL30)*'a14'!$F$39/1000000</f>
        <v>25.593254086276424</v>
      </c>
      <c r="DN30" s="4">
        <v>190.5</v>
      </c>
      <c r="DO30" s="4">
        <f>(DN30)*'a14'!$G$39/1000000</f>
        <v>33.916625415204585</v>
      </c>
      <c r="DP30" s="4">
        <v>86</v>
      </c>
      <c r="DQ30" s="4">
        <f>(DP30)*'a14'!$H$39/1000000</f>
        <v>18.193243997858293</v>
      </c>
      <c r="DR30" s="4">
        <v>232.7</v>
      </c>
      <c r="DS30" s="4">
        <f>(DR30)*'a14'!$I$39/1000000</f>
        <v>56.59728987263199</v>
      </c>
      <c r="DT30" s="4">
        <v>134.4</v>
      </c>
      <c r="DU30" s="4">
        <f>(DT30)*'a14'!$J$39/1000000</f>
        <v>47.064641930134655</v>
      </c>
      <c r="DV30" s="4">
        <v>885.2</v>
      </c>
      <c r="DW30" s="4">
        <f t="shared" si="36"/>
        <v>189.5667659449428</v>
      </c>
      <c r="DX30" s="4">
        <f>'a1'!AV32/1000</f>
        <v>1178.296</v>
      </c>
      <c r="DY30" s="4">
        <f t="shared" si="37"/>
        <v>160882.12634596296</v>
      </c>
      <c r="DZ30" s="4">
        <v>58.2</v>
      </c>
      <c r="EA30" s="4">
        <f>(DZ30)*'a14'!$E$44/1000000</f>
        <v>6.1571572993181469</v>
      </c>
      <c r="EB30" s="4">
        <v>145.69999999999999</v>
      </c>
      <c r="EC30" s="4">
        <f>(EB30)*'a14'!$F$44/1000000</f>
        <v>19.267564830555283</v>
      </c>
      <c r="ED30" s="4">
        <v>163.1</v>
      </c>
      <c r="EE30" s="4">
        <f>(ED30)*'a14'!$G$44/1000000</f>
        <v>25.882277204092517</v>
      </c>
      <c r="EF30" s="4">
        <v>67.099999999999994</v>
      </c>
      <c r="EG30" s="4">
        <f>(EF30)*'a14'!$H$44/1000000</f>
        <v>13.580206970448433</v>
      </c>
      <c r="EH30" s="4">
        <v>214.3</v>
      </c>
      <c r="EI30" s="4">
        <f>(EH30)*'a14'!$I$44/1000000</f>
        <v>46.887777852675704</v>
      </c>
      <c r="EJ30" s="4">
        <v>99.5</v>
      </c>
      <c r="EK30" s="4">
        <f>(EJ30)*'a14'!$J$44/1000000</f>
        <v>44.317867763085687</v>
      </c>
      <c r="EL30" s="4">
        <v>747.8</v>
      </c>
      <c r="EM30" s="4">
        <f t="shared" si="38"/>
        <v>156.09285192017575</v>
      </c>
      <c r="EN30" s="4">
        <f>'a1'!BB32/1000</f>
        <v>993.52300000000002</v>
      </c>
      <c r="EO30" s="4">
        <f t="shared" si="39"/>
        <v>157110.45634592831</v>
      </c>
      <c r="EP30" s="4">
        <v>118.3</v>
      </c>
      <c r="EQ30" s="4">
        <f>(EP30)*'a14'!$E$49/1000000</f>
        <v>9.7987592551111948</v>
      </c>
      <c r="ER30" s="4">
        <v>424.2</v>
      </c>
      <c r="ES30" s="4">
        <f>(ER30)*'a14'!$F$49/1000000</f>
        <v>43.920474176016157</v>
      </c>
      <c r="ET30" s="4">
        <v>580.9</v>
      </c>
      <c r="EU30" s="4">
        <f>(ET30)*'a14'!$G$49/1000000</f>
        <v>72.173701411167713</v>
      </c>
      <c r="EV30" s="4">
        <v>237.1</v>
      </c>
      <c r="EW30" s="4">
        <f>(EV30)*'a14'!$H$49/1000000</f>
        <v>35.74387230460411</v>
      </c>
      <c r="EX30" s="4">
        <v>773.6</v>
      </c>
      <c r="EY30" s="4">
        <f>(EX30)*'a14'!$I$49/1000000</f>
        <v>118.43341771514285</v>
      </c>
      <c r="EZ30" s="4">
        <v>474</v>
      </c>
      <c r="FA30" s="4">
        <f>(EZ30)*'a14'!$J$49/1000000</f>
        <v>150.36201849866282</v>
      </c>
      <c r="FB30" s="4">
        <v>2608.1</v>
      </c>
      <c r="FC30" s="4">
        <f t="shared" si="40"/>
        <v>430.43224336070489</v>
      </c>
      <c r="FD30" s="4">
        <f>'a1'!BH32/1000</f>
        <v>3321.6379999999999</v>
      </c>
      <c r="FE30" s="4">
        <f t="shared" si="41"/>
        <v>129584.33259756328</v>
      </c>
      <c r="FF30" s="4">
        <v>167.5</v>
      </c>
      <c r="FG30" s="4">
        <f>(FF30)*'a14'!$E$54/1000000</f>
        <v>16.039135037487771</v>
      </c>
      <c r="FH30" s="4">
        <v>499.6</v>
      </c>
      <c r="FI30" s="4">
        <f>(FH30)*'a14'!$F$54/1000000</f>
        <v>59.799640781558885</v>
      </c>
      <c r="FJ30" s="4">
        <v>767.1</v>
      </c>
      <c r="FK30" s="4">
        <f>(FJ30)*'a14'!$G$54/1000000</f>
        <v>110.1816760052854</v>
      </c>
      <c r="FL30" s="4">
        <v>384.7</v>
      </c>
      <c r="FM30" s="4">
        <f>(FL30)*'a14'!$H$54/1000000</f>
        <v>66.014675342099679</v>
      </c>
      <c r="FN30" s="4">
        <v>944.4</v>
      </c>
      <c r="FO30" s="4">
        <f>(FN30)*'a14'!$I$54/1000000</f>
        <v>163.03154873963601</v>
      </c>
      <c r="FP30" s="4">
        <v>630.1</v>
      </c>
      <c r="FQ30" s="4">
        <f>(FP30)*'a14'!$J$54/1000000</f>
        <v>221.04433238156818</v>
      </c>
      <c r="FR30" s="4">
        <v>3393.4</v>
      </c>
      <c r="FS30" s="4">
        <f t="shared" si="43"/>
        <v>636.11100828763597</v>
      </c>
      <c r="FT30" s="4">
        <f>'a1'!BN32/1000</f>
        <v>4195.7640000000001</v>
      </c>
      <c r="FU30" s="4">
        <f t="shared" si="42"/>
        <v>151607.90937899175</v>
      </c>
    </row>
    <row r="31" spans="1:177" ht="16.5" customHeight="1">
      <c r="A31" s="1">
        <v>2006</v>
      </c>
      <c r="B31" s="4">
        <v>2122.6999999999998</v>
      </c>
      <c r="C31" s="4">
        <f>B31*'a14'!$E$4/1000000</f>
        <v>201.93296859609617</v>
      </c>
      <c r="D31" s="4">
        <v>3975.6</v>
      </c>
      <c r="E31" s="4">
        <f>D31*'a14'!$F$4/1000000</f>
        <v>472.74974675568848</v>
      </c>
      <c r="F31" s="4">
        <v>5192.8</v>
      </c>
      <c r="G31" s="4">
        <f>F31*'a14'!$G$4/1000000</f>
        <v>740.98849530725624</v>
      </c>
      <c r="H31" s="4">
        <v>2110.9</v>
      </c>
      <c r="I31" s="4">
        <f>H31*'a14'!$H$4/1000000</f>
        <v>354.48908989304209</v>
      </c>
      <c r="J31" s="4">
        <v>7798.7</v>
      </c>
      <c r="K31" s="4">
        <f>J31*'a14'!$I$4/1000000</f>
        <v>1300.6841856404831</v>
      </c>
      <c r="L31" s="4">
        <v>4914.8</v>
      </c>
      <c r="M31" s="4">
        <f>L31*'a14'!$J$4/1000000</f>
        <v>1645.727919252588</v>
      </c>
      <c r="N31" s="4">
        <v>26115.5</v>
      </c>
      <c r="O31" s="4">
        <f t="shared" si="22"/>
        <v>4716.5724054451539</v>
      </c>
      <c r="P31" s="4">
        <f>'a1'!F33/1000</f>
        <v>32570.505000000001</v>
      </c>
      <c r="Q31" s="4">
        <f t="shared" si="23"/>
        <v>144811.15369396802</v>
      </c>
      <c r="R31" s="4">
        <v>51.7</v>
      </c>
      <c r="S31" s="4">
        <f>(R31)*'a14'!$E$9/1000000</f>
        <v>4.1767467379056056</v>
      </c>
      <c r="T31" s="4">
        <v>79.599999999999994</v>
      </c>
      <c r="U31" s="4">
        <f>(T31)*'a14'!$F$9/1000000</f>
        <v>8.0384197373618527</v>
      </c>
      <c r="V31" s="4">
        <v>77</v>
      </c>
      <c r="W31" s="4">
        <f>(V31)*'a14'!$G$9/1000000</f>
        <v>9.3310299463848647</v>
      </c>
      <c r="X31" s="4">
        <v>33.4</v>
      </c>
      <c r="Y31" s="4">
        <f>(X31)*'a14'!$H$9/1000000</f>
        <v>4.8676811306589807</v>
      </c>
      <c r="Z31" s="4">
        <v>138.1</v>
      </c>
      <c r="AA31" s="4">
        <f>(Z31)*'a14'!$I$9/1000000</f>
        <v>21.322779519839795</v>
      </c>
      <c r="AB31" s="4">
        <v>45.8</v>
      </c>
      <c r="AC31" s="4">
        <f>(AB31)*'a14'!$J$9/1000000</f>
        <v>12.99358312189724</v>
      </c>
      <c r="AD31" s="4">
        <v>425.6</v>
      </c>
      <c r="AE31" s="4">
        <f t="shared" si="24"/>
        <v>60.730240194048342</v>
      </c>
      <c r="AF31" s="4">
        <f>'a1'!L33/1000</f>
        <v>510.584</v>
      </c>
      <c r="AG31" s="4">
        <f t="shared" si="25"/>
        <v>118942.70128724822</v>
      </c>
      <c r="AH31" s="4">
        <v>8.9</v>
      </c>
      <c r="AI31" s="4">
        <f>(AH31)*'a14'!$E$14/1000000</f>
        <v>0.67619848847558861</v>
      </c>
      <c r="AJ31" s="4">
        <v>23.1</v>
      </c>
      <c r="AK31" s="4">
        <f>(AJ31)*'a14'!$F$14/1000000</f>
        <v>2.1938462196328787</v>
      </c>
      <c r="AL31" s="4">
        <v>20.2</v>
      </c>
      <c r="AM31" s="4">
        <f>(AL31)*'a14'!$G$14/1000000</f>
        <v>2.3021139551472287</v>
      </c>
      <c r="AN31" s="4">
        <v>8.5</v>
      </c>
      <c r="AO31" s="4">
        <f>(AN31)*'a14'!$H$14/1000000</f>
        <v>1.3360137236815843</v>
      </c>
      <c r="AP31" s="4">
        <v>35.799999999999997</v>
      </c>
      <c r="AQ31" s="4">
        <f>(AP31)*'a14'!$I$14/1000000</f>
        <v>6.8188288748072834</v>
      </c>
      <c r="AR31" s="4">
        <v>15.5</v>
      </c>
      <c r="AS31" s="4">
        <f>(AR31)*'a14'!$J$14/1000000</f>
        <v>5.4998093184584427</v>
      </c>
      <c r="AT31" s="4">
        <v>112</v>
      </c>
      <c r="AU31" s="4">
        <f t="shared" si="26"/>
        <v>18.826810580203006</v>
      </c>
      <c r="AV31" s="4">
        <f>'a1'!R33/1000</f>
        <v>137.86500000000001</v>
      </c>
      <c r="AW31" s="4">
        <f t="shared" si="27"/>
        <v>136559.75468902916</v>
      </c>
      <c r="AX31" s="4">
        <v>57.1</v>
      </c>
      <c r="AY31" s="4">
        <f>(AX31)*'a14'!$E$19/1000000</f>
        <v>4.4994032911017481</v>
      </c>
      <c r="AZ31" s="4">
        <v>147.19999999999999</v>
      </c>
      <c r="BA31" s="4">
        <f>(AZ31)*'a14'!$F$19/1000000</f>
        <v>14.498952811956594</v>
      </c>
      <c r="BB31" s="4">
        <v>124</v>
      </c>
      <c r="BC31" s="4">
        <f>(BB31)*'a14'!$G$19/1000000</f>
        <v>14.656550125130037</v>
      </c>
      <c r="BD31" s="4">
        <v>65.5</v>
      </c>
      <c r="BE31" s="4">
        <f>(BD31)*'a14'!$H$19/1000000</f>
        <v>9.246718265531511</v>
      </c>
      <c r="BF31" s="4">
        <v>246.6</v>
      </c>
      <c r="BG31" s="4">
        <f>(BF31)*'a14'!$I$19/1000000</f>
        <v>37.148369953332526</v>
      </c>
      <c r="BH31" s="4">
        <v>123.6</v>
      </c>
      <c r="BI31" s="4">
        <f>(BH31)*'a14'!$J$19/1000000</f>
        <v>32.978986084883367</v>
      </c>
      <c r="BJ31" s="4">
        <v>763.9</v>
      </c>
      <c r="BK31" s="4">
        <f t="shared" si="28"/>
        <v>113.02898053193579</v>
      </c>
      <c r="BL31" s="4">
        <f>'a1'!X33/1000</f>
        <v>937.86900000000003</v>
      </c>
      <c r="BM31" s="4">
        <f t="shared" si="29"/>
        <v>120516.81048412494</v>
      </c>
      <c r="BN31" s="4">
        <v>68.8</v>
      </c>
      <c r="BO31" s="4">
        <f>(BN31)*'a14'!$E$24/1000000</f>
        <v>6.840492693412628</v>
      </c>
      <c r="BP31" s="4">
        <v>96.8</v>
      </c>
      <c r="BQ31" s="4">
        <f>(BP31)*'a14'!$F$24/1000000</f>
        <v>12.030517673007674</v>
      </c>
      <c r="BR31" s="4">
        <v>126</v>
      </c>
      <c r="BS31" s="4">
        <f>(BR31)*'a14'!$G$24/1000000</f>
        <v>18.791469753706203</v>
      </c>
      <c r="BT31" s="4">
        <v>47.5</v>
      </c>
      <c r="BU31" s="4">
        <f>(BT31)*'a14'!$H$24/1000000</f>
        <v>8.3410623687127625</v>
      </c>
      <c r="BV31" s="4">
        <v>185.2</v>
      </c>
      <c r="BW31" s="4">
        <f>(BV31)*'a14'!$I$24/1000000</f>
        <v>34.662480692768639</v>
      </c>
      <c r="BX31" s="4">
        <v>82.4</v>
      </c>
      <c r="BY31" s="4">
        <f>(BX31)*'a14'!$J$24/1000000</f>
        <v>26.261362528994034</v>
      </c>
      <c r="BZ31" s="4">
        <v>606.6</v>
      </c>
      <c r="CA31" s="4">
        <f t="shared" si="30"/>
        <v>106.92738571060192</v>
      </c>
      <c r="CB31" s="4">
        <f>'a1'!AD33/1000</f>
        <v>745.60900000000004</v>
      </c>
      <c r="CC31" s="4">
        <f t="shared" si="31"/>
        <v>143409.46221223447</v>
      </c>
      <c r="CD31" s="4">
        <v>796.3</v>
      </c>
      <c r="CE31" s="4">
        <f>(CD31)*'a14'!$E$29/1000000</f>
        <v>72.475909051000642</v>
      </c>
      <c r="CF31" s="4">
        <v>856.6</v>
      </c>
      <c r="CG31" s="4">
        <f>(CF31)*'a14'!$F$29/1000000</f>
        <v>97.45520484284684</v>
      </c>
      <c r="CH31" s="4">
        <v>954.6</v>
      </c>
      <c r="CI31" s="4">
        <f>(CH31)*'a14'!$G$29/1000000</f>
        <v>130.32557349005128</v>
      </c>
      <c r="CJ31" s="4">
        <v>437.6</v>
      </c>
      <c r="CK31" s="4">
        <f>(CJ31)*'a14'!$H$29/1000000</f>
        <v>72.854937231019122</v>
      </c>
      <c r="CL31" s="4">
        <v>2107.8000000000002</v>
      </c>
      <c r="CM31" s="4">
        <f>(CL31)*'a14'!$I$29/1000000</f>
        <v>346.90399170521914</v>
      </c>
      <c r="CN31" s="4">
        <v>1073.8</v>
      </c>
      <c r="CO31" s="4">
        <f>(CN31)*'a14'!$J$29/1000000</f>
        <v>393.0302236841959</v>
      </c>
      <c r="CP31" s="4">
        <v>6226.7</v>
      </c>
      <c r="CQ31" s="4">
        <f t="shared" si="32"/>
        <v>1113.0458400043331</v>
      </c>
      <c r="CR31" s="4">
        <f>'a1'!AJ33/1000</f>
        <v>7631.8729999999996</v>
      </c>
      <c r="CS31" s="4">
        <f t="shared" si="33"/>
        <v>145841.76649746831</v>
      </c>
      <c r="CT31" s="4">
        <v>716.8</v>
      </c>
      <c r="CU31" s="4">
        <f>(CT31)*'a14'!$E$34/1000000</f>
        <v>72.322742847274597</v>
      </c>
      <c r="CV31" s="4">
        <v>1504.6</v>
      </c>
      <c r="CW31" s="4">
        <f>(CV31)*'a14'!$F$34/1000000</f>
        <v>189.76143779298508</v>
      </c>
      <c r="CX31" s="4">
        <v>2123.1</v>
      </c>
      <c r="CY31" s="4">
        <f>(CX31)*'a14'!$G$34/1000000</f>
        <v>321.32062361687088</v>
      </c>
      <c r="CZ31" s="4">
        <v>790.6</v>
      </c>
      <c r="DA31" s="4">
        <f>(CZ31)*'a14'!$H$34/1000000</f>
        <v>138.40548992737499</v>
      </c>
      <c r="DB31" s="4">
        <v>2908.7</v>
      </c>
      <c r="DC31" s="4">
        <f>(DB31)*'a14'!$I$34/1000000</f>
        <v>509.64097104385621</v>
      </c>
      <c r="DD31" s="4">
        <v>2156.1</v>
      </c>
      <c r="DE31" s="4">
        <f>(DD31)*'a14'!$J$34/1000000</f>
        <v>709.06451625035618</v>
      </c>
      <c r="DF31" s="4">
        <v>10200</v>
      </c>
      <c r="DG31" s="4">
        <f t="shared" si="34"/>
        <v>1940.5157814787181</v>
      </c>
      <c r="DH31" s="4">
        <f>'a1'!AP33/1000</f>
        <v>12661.566000000001</v>
      </c>
      <c r="DI31" s="4">
        <f t="shared" si="35"/>
        <v>153260.32984219471</v>
      </c>
      <c r="DJ31" s="4">
        <v>68.099999999999994</v>
      </c>
      <c r="DK31" s="4">
        <f>(DJ31)*'a14'!$E$39/1000000</f>
        <v>8.0830172905526929</v>
      </c>
      <c r="DL31" s="4">
        <v>175.3</v>
      </c>
      <c r="DM31" s="4">
        <f>(DL31)*'a14'!$F$39/1000000</f>
        <v>26.008680819271056</v>
      </c>
      <c r="DN31" s="4">
        <v>186.6</v>
      </c>
      <c r="DO31" s="4">
        <f>(DN31)*'a14'!$G$39/1000000</f>
        <v>33.222269304342127</v>
      </c>
      <c r="DP31" s="4">
        <v>90.4</v>
      </c>
      <c r="DQ31" s="4">
        <f>(DP31)*'a14'!$H$39/1000000</f>
        <v>19.124061132632438</v>
      </c>
      <c r="DR31" s="4">
        <v>228.7</v>
      </c>
      <c r="DS31" s="4">
        <f>(DR31)*'a14'!$I$39/1000000</f>
        <v>55.624409943579444</v>
      </c>
      <c r="DT31" s="4">
        <v>142.69999999999999</v>
      </c>
      <c r="DU31" s="4">
        <f>(DT31)*'a14'!$J$39/1000000</f>
        <v>49.971163715998621</v>
      </c>
      <c r="DV31" s="4">
        <v>891.9</v>
      </c>
      <c r="DW31" s="4">
        <f t="shared" si="36"/>
        <v>192.03360220637637</v>
      </c>
      <c r="DX31" s="4">
        <f>'a1'!AV33/1000</f>
        <v>1183.5239999999999</v>
      </c>
      <c r="DY31" s="4">
        <f t="shared" si="37"/>
        <v>162255.77361031665</v>
      </c>
      <c r="DZ31" s="4">
        <v>55</v>
      </c>
      <c r="EA31" s="4">
        <f>(DZ31)*'a14'!$E$44/1000000</f>
        <v>5.8186194409363932</v>
      </c>
      <c r="EB31" s="4">
        <v>148.5</v>
      </c>
      <c r="EC31" s="4">
        <f>(EB31)*'a14'!$F$44/1000000</f>
        <v>19.637840613160328</v>
      </c>
      <c r="ED31" s="4">
        <v>164</v>
      </c>
      <c r="EE31" s="4">
        <f>(ED31)*'a14'!$G$44/1000000</f>
        <v>26.025097863097322</v>
      </c>
      <c r="EF31" s="4">
        <v>64.8</v>
      </c>
      <c r="EG31" s="4">
        <f>(EF31)*'a14'!$H$44/1000000</f>
        <v>13.114715524367488</v>
      </c>
      <c r="EH31" s="4">
        <v>211.5</v>
      </c>
      <c r="EI31" s="4">
        <f>(EH31)*'a14'!$I$44/1000000</f>
        <v>46.27515173047555</v>
      </c>
      <c r="EJ31" s="4">
        <v>105.5</v>
      </c>
      <c r="EK31" s="4">
        <f>(EJ31)*'a14'!$J$44/1000000</f>
        <v>46.990302000055678</v>
      </c>
      <c r="EL31" s="4">
        <v>749.2</v>
      </c>
      <c r="EM31" s="4">
        <f t="shared" si="38"/>
        <v>157.86172717209274</v>
      </c>
      <c r="EN31" s="4">
        <f>'a1'!BB33/1000</f>
        <v>992.30200000000002</v>
      </c>
      <c r="EO31" s="4">
        <f t="shared" si="39"/>
        <v>159086.37407975874</v>
      </c>
      <c r="EP31" s="4">
        <v>121.7</v>
      </c>
      <c r="EQ31" s="4">
        <f>(EP31)*'a14'!$E$49/1000000</f>
        <v>10.080380400228508</v>
      </c>
      <c r="ER31" s="4">
        <v>440.7</v>
      </c>
      <c r="ES31" s="4">
        <f>(ER31)*'a14'!$F$49/1000000</f>
        <v>45.628837740146913</v>
      </c>
      <c r="ET31" s="4">
        <v>616.29999999999995</v>
      </c>
      <c r="EU31" s="4">
        <f>(ET31)*'a14'!$G$49/1000000</f>
        <v>76.571961059911629</v>
      </c>
      <c r="EV31" s="4">
        <v>227.9</v>
      </c>
      <c r="EW31" s="4">
        <f>(EV31)*'a14'!$H$49/1000000</f>
        <v>34.356931666888556</v>
      </c>
      <c r="EX31" s="4">
        <v>796.5</v>
      </c>
      <c r="EY31" s="4">
        <f>(EX31)*'a14'!$I$49/1000000</f>
        <v>121.93926733468366</v>
      </c>
      <c r="EZ31" s="4">
        <v>494.8</v>
      </c>
      <c r="FA31" s="4">
        <f>(EZ31)*'a14'!$J$49/1000000</f>
        <v>156.96018302349867</v>
      </c>
      <c r="FB31" s="4">
        <v>2697.9</v>
      </c>
      <c r="FC31" s="4">
        <f t="shared" si="40"/>
        <v>445.53756122535799</v>
      </c>
      <c r="FD31" s="4">
        <f>'a1'!BH33/1000</f>
        <v>3421.3609999999999</v>
      </c>
      <c r="FE31" s="4">
        <f t="shared" si="41"/>
        <v>130222.31831875033</v>
      </c>
      <c r="FF31" s="4">
        <v>178.4</v>
      </c>
      <c r="FG31" s="4">
        <f>(FF31)*'a14'!$E$54/1000000</f>
        <v>17.082875765300408</v>
      </c>
      <c r="FH31" s="4">
        <v>503.2</v>
      </c>
      <c r="FI31" s="4">
        <f>(FH31)*'a14'!$F$54/1000000</f>
        <v>60.230542916894379</v>
      </c>
      <c r="FJ31" s="4">
        <v>801.1</v>
      </c>
      <c r="FK31" s="4">
        <f>(FJ31)*'a14'!$G$54/1000000</f>
        <v>115.06523353908764</v>
      </c>
      <c r="FL31" s="4">
        <v>344.5</v>
      </c>
      <c r="FM31" s="4">
        <f>(FL31)*'a14'!$H$54/1000000</f>
        <v>59.116339109314637</v>
      </c>
      <c r="FN31" s="4">
        <v>939.8</v>
      </c>
      <c r="FO31" s="4">
        <f>(FN31)*'a14'!$I$54/1000000</f>
        <v>162.23745182709649</v>
      </c>
      <c r="FP31" s="4">
        <v>674.7</v>
      </c>
      <c r="FQ31" s="4">
        <f>(FP31)*'a14'!$J$54/1000000</f>
        <v>236.69038415782268</v>
      </c>
      <c r="FR31" s="4">
        <v>3441.7</v>
      </c>
      <c r="FS31" s="4">
        <f t="shared" si="43"/>
        <v>650.42282731551632</v>
      </c>
      <c r="FT31" s="4">
        <f>'a1'!BN33/1000</f>
        <v>4241.6909999999998</v>
      </c>
      <c r="FU31" s="4">
        <f t="shared" si="42"/>
        <v>153340.45485998777</v>
      </c>
    </row>
    <row r="32" spans="1:177" ht="16.5" customHeight="1">
      <c r="A32" s="1">
        <v>2007</v>
      </c>
      <c r="B32" s="4">
        <v>2028.3</v>
      </c>
      <c r="C32" s="4">
        <f>B32*'a14'!$E$4/1000000</f>
        <v>192.95267357773679</v>
      </c>
      <c r="D32" s="4">
        <v>3887.9</v>
      </c>
      <c r="E32" s="4">
        <f>D32*'a14'!$F$4/1000000</f>
        <v>462.32109377488712</v>
      </c>
      <c r="F32" s="4">
        <v>5217.8</v>
      </c>
      <c r="G32" s="4">
        <f>F32*'a14'!$G$4/1000000</f>
        <v>744.55587945120192</v>
      </c>
      <c r="H32" s="4">
        <v>2151.5</v>
      </c>
      <c r="I32" s="4">
        <f>H32*'a14'!$H$4/1000000</f>
        <v>361.30715661797336</v>
      </c>
      <c r="J32" s="4">
        <v>8066.3</v>
      </c>
      <c r="K32" s="4">
        <f>J32*'a14'!$I$4/1000000</f>
        <v>1345.3150969561375</v>
      </c>
      <c r="L32" s="4">
        <v>5110</v>
      </c>
      <c r="M32" s="4">
        <f>L32*'a14'!$J$4/1000000</f>
        <v>1711.0909228006685</v>
      </c>
      <c r="N32" s="4">
        <v>26461.7</v>
      </c>
      <c r="O32" s="4">
        <f t="shared" si="22"/>
        <v>4817.5428231786054</v>
      </c>
      <c r="P32" s="4">
        <f>'a1'!F34/1000</f>
        <v>32887.928</v>
      </c>
      <c r="Q32" s="4">
        <f t="shared" si="23"/>
        <v>146483.62229382785</v>
      </c>
      <c r="R32" s="4">
        <v>50.4</v>
      </c>
      <c r="S32" s="4">
        <f>(R32)*'a14'!$E$9/1000000</f>
        <v>4.0717221584224861</v>
      </c>
      <c r="T32" s="4">
        <v>78.400000000000006</v>
      </c>
      <c r="U32" s="4">
        <f>(T32)*'a14'!$F$9/1000000</f>
        <v>7.9172375302659459</v>
      </c>
      <c r="V32" s="4">
        <v>74.400000000000006</v>
      </c>
      <c r="W32" s="4">
        <f>(V32)*'a14'!$G$9/1000000</f>
        <v>9.0159562079355045</v>
      </c>
      <c r="X32" s="4">
        <v>34.299999999999997</v>
      </c>
      <c r="Y32" s="4">
        <f>(X32)*'a14'!$H$9/1000000</f>
        <v>4.998846191065959</v>
      </c>
      <c r="Z32" s="4">
        <v>138.30000000000001</v>
      </c>
      <c r="AA32" s="4">
        <f>(Z32)*'a14'!$I$9/1000000</f>
        <v>21.353659721896044</v>
      </c>
      <c r="AB32" s="4">
        <v>49.6</v>
      </c>
      <c r="AC32" s="4">
        <f>(AB32)*'a14'!$J$9/1000000</f>
        <v>14.07165333725116</v>
      </c>
      <c r="AD32" s="4">
        <v>425.5</v>
      </c>
      <c r="AE32" s="4">
        <f t="shared" si="24"/>
        <v>61.429075146837093</v>
      </c>
      <c r="AF32" s="4">
        <f>'a1'!L34/1000</f>
        <v>509.03899999999999</v>
      </c>
      <c r="AG32" s="4">
        <f t="shared" si="25"/>
        <v>120676.55945190269</v>
      </c>
      <c r="AH32" s="4">
        <v>9.3000000000000007</v>
      </c>
      <c r="AI32" s="4">
        <f>(AH32)*'a14'!$E$14/1000000</f>
        <v>0.70658943177786238</v>
      </c>
      <c r="AJ32" s="4">
        <v>22</v>
      </c>
      <c r="AK32" s="4">
        <f>(AJ32)*'a14'!$F$14/1000000</f>
        <v>2.0893773520313133</v>
      </c>
      <c r="AL32" s="4">
        <v>21.1</v>
      </c>
      <c r="AM32" s="4">
        <f>(AL32)*'a14'!$G$14/1000000</f>
        <v>2.4046833887924026</v>
      </c>
      <c r="AN32" s="4">
        <v>9</v>
      </c>
      <c r="AO32" s="4">
        <f>(AN32)*'a14'!$H$14/1000000</f>
        <v>1.4146027662510892</v>
      </c>
      <c r="AP32" s="4">
        <v>35.700000000000003</v>
      </c>
      <c r="AQ32" s="4">
        <f>(AP32)*'a14'!$I$14/1000000</f>
        <v>6.7997818667770966</v>
      </c>
      <c r="AR32" s="4">
        <v>15.3</v>
      </c>
      <c r="AS32" s="4">
        <f>(AR32)*'a14'!$J$14/1000000</f>
        <v>5.428844036929946</v>
      </c>
      <c r="AT32" s="4">
        <v>112.4</v>
      </c>
      <c r="AU32" s="4">
        <f t="shared" si="26"/>
        <v>18.843878842559711</v>
      </c>
      <c r="AV32" s="4">
        <f>'a1'!R34/1000</f>
        <v>137.721</v>
      </c>
      <c r="AW32" s="4">
        <f t="shared" si="27"/>
        <v>136826.47412202723</v>
      </c>
      <c r="AX32" s="4">
        <v>52</v>
      </c>
      <c r="AY32" s="4">
        <f>(AX32)*'a14'!$E$19/1000000</f>
        <v>4.0975301425094726</v>
      </c>
      <c r="AZ32" s="4">
        <v>142.4</v>
      </c>
      <c r="BA32" s="4">
        <f>(AZ32)*'a14'!$F$19/1000000</f>
        <v>14.02616087243627</v>
      </c>
      <c r="BB32" s="4">
        <v>127.9</v>
      </c>
      <c r="BC32" s="4">
        <f>(BB32)*'a14'!$G$19/1000000</f>
        <v>15.117522266162352</v>
      </c>
      <c r="BD32" s="4">
        <v>69.900000000000006</v>
      </c>
      <c r="BE32" s="4">
        <f>(BD32)*'a14'!$H$19/1000000</f>
        <v>9.8678718589412622</v>
      </c>
      <c r="BF32" s="4">
        <v>250.3</v>
      </c>
      <c r="BG32" s="4">
        <f>(BF32)*'a14'!$I$19/1000000</f>
        <v>37.705746144846437</v>
      </c>
      <c r="BH32" s="4">
        <v>122.3</v>
      </c>
      <c r="BI32" s="4">
        <f>(BH32)*'a14'!$J$19/1000000</f>
        <v>32.632119726385397</v>
      </c>
      <c r="BJ32" s="4">
        <v>765</v>
      </c>
      <c r="BK32" s="4">
        <f t="shared" si="28"/>
        <v>113.4469510112812</v>
      </c>
      <c r="BL32" s="4">
        <f>'a1'!X34/1000</f>
        <v>935.07100000000003</v>
      </c>
      <c r="BM32" s="4">
        <f t="shared" si="29"/>
        <v>121324.42457447744</v>
      </c>
      <c r="BN32" s="4">
        <v>68</v>
      </c>
      <c r="BO32" s="4">
        <f>(BN32)*'a14'!$E$24/1000000</f>
        <v>6.7609520806985275</v>
      </c>
      <c r="BP32" s="4">
        <v>96.4</v>
      </c>
      <c r="BQ32" s="4">
        <f>(BP32)*'a14'!$F$24/1000000</f>
        <v>11.980804790061365</v>
      </c>
      <c r="BR32" s="4">
        <v>123.9</v>
      </c>
      <c r="BS32" s="4">
        <f>(BR32)*'a14'!$G$24/1000000</f>
        <v>18.478278591144431</v>
      </c>
      <c r="BT32" s="4">
        <v>48.8</v>
      </c>
      <c r="BU32" s="4">
        <f>(BT32)*'a14'!$H$24/1000000</f>
        <v>8.5693440756459527</v>
      </c>
      <c r="BV32" s="4">
        <v>185.5</v>
      </c>
      <c r="BW32" s="4">
        <f>(BV32)*'a14'!$I$24/1000000</f>
        <v>34.718629419592773</v>
      </c>
      <c r="BX32" s="4">
        <v>85.2</v>
      </c>
      <c r="BY32" s="4">
        <f>(BX32)*'a14'!$J$24/1000000</f>
        <v>27.153738925610334</v>
      </c>
      <c r="BZ32" s="4">
        <v>607.79999999999995</v>
      </c>
      <c r="CA32" s="4">
        <f t="shared" si="30"/>
        <v>107.66174788275339</v>
      </c>
      <c r="CB32" s="4">
        <f>'a1'!AD34/1000</f>
        <v>745.40700000000004</v>
      </c>
      <c r="CC32" s="4">
        <f t="shared" si="31"/>
        <v>144433.50797987325</v>
      </c>
      <c r="CD32" s="4">
        <v>751.1</v>
      </c>
      <c r="CE32" s="4">
        <f>(CD32)*'a14'!$E$29/1000000</f>
        <v>68.361993329406744</v>
      </c>
      <c r="CF32" s="4">
        <v>854.7</v>
      </c>
      <c r="CG32" s="4">
        <f>(CF32)*'a14'!$F$29/1000000</f>
        <v>97.239042235794074</v>
      </c>
      <c r="CH32" s="4">
        <v>978</v>
      </c>
      <c r="CI32" s="4">
        <f>(CH32)*'a14'!$G$29/1000000</f>
        <v>133.52022928270495</v>
      </c>
      <c r="CJ32" s="4">
        <v>447.4</v>
      </c>
      <c r="CK32" s="4">
        <f>(CJ32)*'a14'!$H$29/1000000</f>
        <v>74.486514892956933</v>
      </c>
      <c r="CL32" s="4">
        <v>2145.1</v>
      </c>
      <c r="CM32" s="4">
        <f>(CL32)*'a14'!$I$29/1000000</f>
        <v>353.04286583493001</v>
      </c>
      <c r="CN32" s="4">
        <v>1126.2</v>
      </c>
      <c r="CO32" s="4">
        <f>(CN32)*'a14'!$J$29/1000000</f>
        <v>412.20957153393692</v>
      </c>
      <c r="CP32" s="4">
        <v>6302.5</v>
      </c>
      <c r="CQ32" s="4">
        <f t="shared" si="32"/>
        <v>1138.8602171097295</v>
      </c>
      <c r="CR32" s="4">
        <f>'a1'!AJ34/1000</f>
        <v>7692.7359999999999</v>
      </c>
      <c r="CS32" s="4">
        <f t="shared" si="33"/>
        <v>148043.58515744327</v>
      </c>
      <c r="CT32" s="4">
        <v>694.4</v>
      </c>
      <c r="CU32" s="4">
        <f>(CT32)*'a14'!$E$34/1000000</f>
        <v>70.062657133297265</v>
      </c>
      <c r="CV32" s="4">
        <v>1450.3</v>
      </c>
      <c r="CW32" s="4">
        <f>(CV32)*'a14'!$F$34/1000000</f>
        <v>182.91307538958279</v>
      </c>
      <c r="CX32" s="4">
        <v>2139.1</v>
      </c>
      <c r="CY32" s="4">
        <f>(CX32)*'a14'!$G$34/1000000</f>
        <v>323.74214402470375</v>
      </c>
      <c r="CZ32" s="4">
        <v>766.1</v>
      </c>
      <c r="DA32" s="4">
        <f>(CZ32)*'a14'!$H$34/1000000</f>
        <v>134.11642528884641</v>
      </c>
      <c r="DB32" s="4">
        <v>3028.2</v>
      </c>
      <c r="DC32" s="4">
        <f>(DB32)*'a14'!$I$34/1000000</f>
        <v>530.57888008904501</v>
      </c>
      <c r="DD32" s="4">
        <v>2243</v>
      </c>
      <c r="DE32" s="4">
        <f>(DD32)*'a14'!$J$34/1000000</f>
        <v>737.6428319417231</v>
      </c>
      <c r="DF32" s="4">
        <v>10321.1</v>
      </c>
      <c r="DG32" s="4">
        <f t="shared" si="34"/>
        <v>1979.0560138671981</v>
      </c>
      <c r="DH32" s="4">
        <f>'a1'!AP34/1000</f>
        <v>12764.195</v>
      </c>
      <c r="DI32" s="4">
        <f t="shared" si="35"/>
        <v>155047.46001351421</v>
      </c>
      <c r="DJ32" s="4">
        <v>68.400000000000006</v>
      </c>
      <c r="DK32" s="4">
        <f>(DJ32)*'a14'!$E$39/1000000</f>
        <v>8.1186252962379477</v>
      </c>
      <c r="DL32" s="4">
        <v>174.4</v>
      </c>
      <c r="DM32" s="4">
        <f>(DL32)*'a14'!$F$39/1000000</f>
        <v>25.875150797951353</v>
      </c>
      <c r="DN32" s="4">
        <v>190.9</v>
      </c>
      <c r="DO32" s="4">
        <f>(DN32)*'a14'!$G$39/1000000</f>
        <v>33.987841426575095</v>
      </c>
      <c r="DP32" s="4">
        <v>92.9</v>
      </c>
      <c r="DQ32" s="4">
        <f>(DP32)*'a14'!$H$39/1000000</f>
        <v>19.652934504663204</v>
      </c>
      <c r="DR32" s="4">
        <v>225.6</v>
      </c>
      <c r="DS32" s="4">
        <f>(DR32)*'a14'!$I$39/1000000</f>
        <v>54.87042799856372</v>
      </c>
      <c r="DT32" s="4">
        <v>146.6</v>
      </c>
      <c r="DU32" s="4">
        <f>(DT32)*'a14'!$J$39/1000000</f>
        <v>51.33687877200699</v>
      </c>
      <c r="DV32" s="4">
        <v>898.9</v>
      </c>
      <c r="DW32" s="4">
        <f t="shared" si="36"/>
        <v>193.84185879599832</v>
      </c>
      <c r="DX32" s="4">
        <f>'a1'!AV34/1000</f>
        <v>1189.366</v>
      </c>
      <c r="DY32" s="4">
        <f t="shared" si="37"/>
        <v>162979.14922403896</v>
      </c>
      <c r="DZ32" s="4">
        <v>53.7</v>
      </c>
      <c r="EA32" s="4">
        <f>(DZ32)*'a14'!$E$44/1000000</f>
        <v>5.6810884359688059</v>
      </c>
      <c r="EB32" s="4">
        <v>145.69999999999999</v>
      </c>
      <c r="EC32" s="4">
        <f>(EB32)*'a14'!$F$44/1000000</f>
        <v>19.267564830555283</v>
      </c>
      <c r="ED32" s="4">
        <v>167.4</v>
      </c>
      <c r="EE32" s="4">
        <f>(ED32)*'a14'!$G$44/1000000</f>
        <v>26.564642574893245</v>
      </c>
      <c r="EF32" s="4">
        <v>65.3</v>
      </c>
      <c r="EG32" s="4">
        <f>(EF32)*'a14'!$H$44/1000000</f>
        <v>13.21590931699378</v>
      </c>
      <c r="EH32" s="4">
        <v>222.3</v>
      </c>
      <c r="EI32" s="4">
        <f>(EH32)*'a14'!$I$44/1000000</f>
        <v>48.63813820181899</v>
      </c>
      <c r="EJ32" s="4">
        <v>104</v>
      </c>
      <c r="EK32" s="4">
        <f>(EJ32)*'a14'!$J$44/1000000</f>
        <v>46.322193440813187</v>
      </c>
      <c r="EL32" s="4">
        <v>758.3</v>
      </c>
      <c r="EM32" s="4">
        <f t="shared" si="38"/>
        <v>159.68953680104329</v>
      </c>
      <c r="EN32" s="4">
        <f>'a1'!BB34/1000</f>
        <v>1002.048</v>
      </c>
      <c r="EO32" s="4">
        <f t="shared" si="39"/>
        <v>159363.1610472186</v>
      </c>
      <c r="EP32" s="4">
        <v>115.3</v>
      </c>
      <c r="EQ32" s="4">
        <f>(EP32)*'a14'!$E$49/1000000</f>
        <v>9.5502700094194495</v>
      </c>
      <c r="ER32" s="4">
        <v>428.9</v>
      </c>
      <c r="ES32" s="4">
        <f>(ER32)*'a14'!$F$49/1000000</f>
        <v>44.407098948829159</v>
      </c>
      <c r="ET32" s="4">
        <v>609.4</v>
      </c>
      <c r="EU32" s="4">
        <f>(ET32)*'a14'!$G$49/1000000</f>
        <v>75.714673162275091</v>
      </c>
      <c r="EV32" s="4">
        <v>262.2</v>
      </c>
      <c r="EW32" s="4">
        <f>(EV32)*'a14'!$H$49/1000000</f>
        <v>39.527808174893281</v>
      </c>
      <c r="EX32" s="4">
        <v>854.8</v>
      </c>
      <c r="EY32" s="4">
        <f>(EX32)*'a14'!$I$49/1000000</f>
        <v>130.86463994687705</v>
      </c>
      <c r="EZ32" s="4">
        <v>507</v>
      </c>
      <c r="FA32" s="4">
        <f>(EZ32)*'a14'!$J$49/1000000</f>
        <v>160.83026029287353</v>
      </c>
      <c r="FB32" s="4">
        <v>2777.6</v>
      </c>
      <c r="FC32" s="4">
        <f t="shared" si="40"/>
        <v>460.89475053516753</v>
      </c>
      <c r="FD32" s="4">
        <f>'a1'!BH34/1000</f>
        <v>3514.0309999999999</v>
      </c>
      <c r="FE32" s="4">
        <f t="shared" si="41"/>
        <v>131158.41907347075</v>
      </c>
      <c r="FF32" s="4">
        <v>165.6</v>
      </c>
      <c r="FG32" s="4">
        <f>(FF32)*'a14'!$E$54/1000000</f>
        <v>15.857198580346118</v>
      </c>
      <c r="FH32" s="4">
        <v>494.7</v>
      </c>
      <c r="FI32" s="4">
        <f>(FH32)*'a14'!$F$54/1000000</f>
        <v>59.213135097352236</v>
      </c>
      <c r="FJ32" s="4">
        <v>785.7</v>
      </c>
      <c r="FK32" s="4">
        <f>(FJ32)*'a14'!$G$54/1000000</f>
        <v>112.85326924436545</v>
      </c>
      <c r="FL32" s="4">
        <v>355.4</v>
      </c>
      <c r="FM32" s="4">
        <f>(FL32)*'a14'!$H$54/1000000</f>
        <v>60.986783510741418</v>
      </c>
      <c r="FN32" s="4">
        <v>980.5</v>
      </c>
      <c r="FO32" s="4">
        <f>(FN32)*'a14'!$I$54/1000000</f>
        <v>169.26348320543531</v>
      </c>
      <c r="FP32" s="4">
        <v>710.6</v>
      </c>
      <c r="FQ32" s="4">
        <f>(FP32)*'a14'!$J$54/1000000</f>
        <v>249.28440341270016</v>
      </c>
      <c r="FR32" s="4">
        <v>3492.5</v>
      </c>
      <c r="FS32" s="4">
        <f t="shared" si="43"/>
        <v>667.45827305094076</v>
      </c>
      <c r="FT32" s="4">
        <f>'a1'!BN34/1000</f>
        <v>4290.9880000000003</v>
      </c>
      <c r="FU32" s="4">
        <f t="shared" si="42"/>
        <v>155548.85566003466</v>
      </c>
    </row>
    <row r="33" spans="1:177" ht="16.5" customHeight="1">
      <c r="A33" s="1">
        <v>2008</v>
      </c>
      <c r="B33" s="4">
        <v>1964</v>
      </c>
      <c r="C33" s="4">
        <f>B33*'a14'!$E$4/1000000</f>
        <v>186.83579889891786</v>
      </c>
      <c r="D33" s="4">
        <v>3870.6</v>
      </c>
      <c r="E33" s="4">
        <f>D33*'a14'!$F$4/1000000</f>
        <v>460.26390225187845</v>
      </c>
      <c r="F33" s="4">
        <v>5250.1</v>
      </c>
      <c r="G33" s="4">
        <f>F33*'a14'!$G$4/1000000</f>
        <v>749.16493976517984</v>
      </c>
      <c r="H33" s="4">
        <v>2271.9</v>
      </c>
      <c r="I33" s="4">
        <f>H33*'a14'!$H$4/1000000</f>
        <v>381.52625104363176</v>
      </c>
      <c r="J33" s="4">
        <v>8166.4</v>
      </c>
      <c r="K33" s="4">
        <f>J33*'a14'!$I$4/1000000</f>
        <v>1362.0099931545567</v>
      </c>
      <c r="L33" s="4">
        <v>5301.5</v>
      </c>
      <c r="M33" s="4">
        <f>L33*'a14'!$J$4/1000000</f>
        <v>1775.214975974118</v>
      </c>
      <c r="N33" s="4">
        <v>26824.400000000001</v>
      </c>
      <c r="O33" s="4">
        <f t="shared" si="22"/>
        <v>4915.0158610882827</v>
      </c>
      <c r="P33" s="4">
        <f>'a1'!F35/1000</f>
        <v>33245.773000000001</v>
      </c>
      <c r="Q33" s="4">
        <f t="shared" ref="Q33:Q39" si="44">(O33)/(P33)*1000000</f>
        <v>147838.82032426447</v>
      </c>
      <c r="R33" s="4">
        <v>50.9</v>
      </c>
      <c r="S33" s="4">
        <f>(R33)*'a14'!$E$9/1000000</f>
        <v>4.1121162274544547</v>
      </c>
      <c r="T33" s="4">
        <v>76.099999999999994</v>
      </c>
      <c r="U33" s="4">
        <f>(T33)*'a14'!$F$9/1000000</f>
        <v>7.6849716333321219</v>
      </c>
      <c r="V33" s="4">
        <v>72.900000000000006</v>
      </c>
      <c r="W33" s="4">
        <f>(V33)*'a14'!$G$9/1000000</f>
        <v>8.8341828972916439</v>
      </c>
      <c r="X33" s="4">
        <v>34.5</v>
      </c>
      <c r="Y33" s="4">
        <f>(X33)*'a14'!$H$9/1000000</f>
        <v>5.0279939822675104</v>
      </c>
      <c r="Z33" s="4">
        <v>140.80000000000001</v>
      </c>
      <c r="AA33" s="4">
        <f>(Z33)*'a14'!$I$9/1000000</f>
        <v>21.739662247599156</v>
      </c>
      <c r="AB33" s="4">
        <v>52.7</v>
      </c>
      <c r="AC33" s="4">
        <f>(AB33)*'a14'!$J$9/1000000</f>
        <v>14.951131670829358</v>
      </c>
      <c r="AD33" s="4">
        <v>428</v>
      </c>
      <c r="AE33" s="4">
        <f t="shared" si="24"/>
        <v>62.350058658774245</v>
      </c>
      <c r="AF33" s="4">
        <f>'a1'!L35/1000</f>
        <v>511.54300000000001</v>
      </c>
      <c r="AG33" s="4">
        <f t="shared" si="25"/>
        <v>121886.25131958455</v>
      </c>
      <c r="AH33" s="4">
        <v>8.6</v>
      </c>
      <c r="AI33" s="4">
        <f>(AH33)*'a14'!$E$14/1000000</f>
        <v>0.65340528099888329</v>
      </c>
      <c r="AJ33" s="4">
        <v>22.7</v>
      </c>
      <c r="AK33" s="4">
        <f>(AJ33)*'a14'!$F$14/1000000</f>
        <v>2.1558575405050369</v>
      </c>
      <c r="AL33" s="4">
        <v>22.1</v>
      </c>
      <c r="AM33" s="4">
        <f>(AL33)*'a14'!$G$14/1000000</f>
        <v>2.5186494261759287</v>
      </c>
      <c r="AN33" s="4">
        <v>8.8000000000000007</v>
      </c>
      <c r="AO33" s="4">
        <f>(AN33)*'a14'!$H$14/1000000</f>
        <v>1.3831671492232871</v>
      </c>
      <c r="AP33" s="4">
        <v>34.9</v>
      </c>
      <c r="AQ33" s="4">
        <f>(AP33)*'a14'!$I$14/1000000</f>
        <v>6.6474058025355927</v>
      </c>
      <c r="AR33" s="4">
        <v>16.2</v>
      </c>
      <c r="AS33" s="4">
        <f>(AR33)*'a14'!$J$14/1000000</f>
        <v>5.7481878038081788</v>
      </c>
      <c r="AT33" s="4">
        <v>113.4</v>
      </c>
      <c r="AU33" s="4">
        <f t="shared" si="26"/>
        <v>19.106673003246907</v>
      </c>
      <c r="AV33" s="4">
        <f>'a1'!R35/1000</f>
        <v>138.76400000000001</v>
      </c>
      <c r="AW33" s="4">
        <f t="shared" si="27"/>
        <v>137691.85814221922</v>
      </c>
      <c r="AX33" s="4">
        <v>50</v>
      </c>
      <c r="AY33" s="4">
        <f>(AX33)*'a14'!$E$19/1000000</f>
        <v>3.9399328293360312</v>
      </c>
      <c r="AZ33" s="4">
        <v>145.69999999999999</v>
      </c>
      <c r="BA33" s="4">
        <f>(AZ33)*'a14'!$F$19/1000000</f>
        <v>14.351205330856491</v>
      </c>
      <c r="BB33" s="4">
        <v>131.1</v>
      </c>
      <c r="BC33" s="4">
        <f>(BB33)*'a14'!$G$19/1000000</f>
        <v>15.495755817778612</v>
      </c>
      <c r="BD33" s="4">
        <v>73.400000000000006</v>
      </c>
      <c r="BE33" s="4">
        <f>(BD33)*'a14'!$H$19/1000000</f>
        <v>10.361971308244472</v>
      </c>
      <c r="BF33" s="4">
        <v>240.2</v>
      </c>
      <c r="BG33" s="4">
        <f>(BF33)*'a14'!$I$19/1000000</f>
        <v>36.184259784227386</v>
      </c>
      <c r="BH33" s="4">
        <v>127.2</v>
      </c>
      <c r="BI33" s="4">
        <f>(BH33)*'a14'!$J$19/1000000</f>
        <v>33.939539077646963</v>
      </c>
      <c r="BJ33" s="4">
        <v>767.5</v>
      </c>
      <c r="BK33" s="4">
        <f t="shared" si="28"/>
        <v>114.27266414808994</v>
      </c>
      <c r="BL33" s="4">
        <f>'a1'!X35/1000</f>
        <v>935.86500000000001</v>
      </c>
      <c r="BM33" s="4">
        <f t="shared" si="29"/>
        <v>122103.79076906385</v>
      </c>
      <c r="BN33" s="4">
        <v>64.3</v>
      </c>
      <c r="BO33" s="4">
        <f>(BN33)*'a14'!$E$24/1000000</f>
        <v>6.3930767468958134</v>
      </c>
      <c r="BP33" s="4">
        <v>94.5</v>
      </c>
      <c r="BQ33" s="4">
        <f>(BP33)*'a14'!$F$24/1000000</f>
        <v>11.744668596066376</v>
      </c>
      <c r="BR33" s="4">
        <v>123.3</v>
      </c>
      <c r="BS33" s="4">
        <f>(BR33)*'a14'!$G$24/1000000</f>
        <v>18.388795401841065</v>
      </c>
      <c r="BT33" s="4">
        <v>45.4</v>
      </c>
      <c r="BU33" s="4">
        <f>(BT33)*'a14'!$H$24/1000000</f>
        <v>7.9722996113591451</v>
      </c>
      <c r="BV33" s="4">
        <v>194.5</v>
      </c>
      <c r="BW33" s="4">
        <f>(BV33)*'a14'!$I$24/1000000</f>
        <v>36.403091224316952</v>
      </c>
      <c r="BX33" s="4">
        <v>88.3</v>
      </c>
      <c r="BY33" s="4">
        <f>(BX33)*'a14'!$J$24/1000000</f>
        <v>28.141727079006955</v>
      </c>
      <c r="BZ33" s="4">
        <v>610.4</v>
      </c>
      <c r="CA33" s="4">
        <f t="shared" si="30"/>
        <v>109.04365865948631</v>
      </c>
      <c r="CB33" s="4">
        <f>'a1'!AD35/1000</f>
        <v>746.85500000000002</v>
      </c>
      <c r="CC33" s="4">
        <f t="shared" ref="CC33:CC38" si="45">(CA33)/(CB33)*1000000</f>
        <v>146003.78742792952</v>
      </c>
      <c r="CD33" s="4">
        <v>727.7</v>
      </c>
      <c r="CE33" s="4">
        <f>(CD33)*'a14'!$E$29/1000000</f>
        <v>66.232222800970959</v>
      </c>
      <c r="CF33" s="4">
        <v>865.4</v>
      </c>
      <c r="CG33" s="4">
        <f>(CF33)*'a14'!$F$29/1000000</f>
        <v>98.456379022880768</v>
      </c>
      <c r="CH33" s="4">
        <v>963.9</v>
      </c>
      <c r="CI33" s="4">
        <f>(CH33)*'a14'!$G$29/1000000</f>
        <v>131.59524438200336</v>
      </c>
      <c r="CJ33" s="4">
        <v>506.6</v>
      </c>
      <c r="CK33" s="4">
        <f>(CJ33)*'a14'!$H$29/1000000</f>
        <v>84.342575871193532</v>
      </c>
      <c r="CL33" s="4">
        <v>2199.4</v>
      </c>
      <c r="CM33" s="4">
        <f>(CL33)*'a14'!$I$29/1000000</f>
        <v>361.97961825432151</v>
      </c>
      <c r="CN33" s="4">
        <v>1119.4000000000001</v>
      </c>
      <c r="CO33" s="4">
        <f>(CN33)*'a14'!$J$29/1000000</f>
        <v>409.72064853053541</v>
      </c>
      <c r="CP33" s="4">
        <v>6382.3</v>
      </c>
      <c r="CQ33" s="4">
        <f t="shared" si="32"/>
        <v>1152.3266888619055</v>
      </c>
      <c r="CR33" s="4">
        <f>'a1'!AJ35/1000</f>
        <v>7761.5039999999999</v>
      </c>
      <c r="CS33" s="4">
        <f t="shared" ref="CS33:CS38" si="46">(CQ33)/(CR33)*1000000</f>
        <v>148466.93229326498</v>
      </c>
      <c r="CT33" s="4">
        <v>683.5</v>
      </c>
      <c r="CU33" s="4">
        <f>(CT33)*'a14'!$E$34/1000000</f>
        <v>68.962883281406519</v>
      </c>
      <c r="CV33" s="4">
        <v>1430.2</v>
      </c>
      <c r="CW33" s="4">
        <f>(CV33)*'a14'!$F$34/1000000</f>
        <v>180.37804621263277</v>
      </c>
      <c r="CX33" s="4">
        <v>2136.6</v>
      </c>
      <c r="CY33" s="4">
        <f>(CX33)*'a14'!$G$34/1000000</f>
        <v>323.36378146097979</v>
      </c>
      <c r="CZ33" s="4">
        <v>828.4</v>
      </c>
      <c r="DA33" s="4">
        <f>(CZ33)*'a14'!$H$34/1000000</f>
        <v>145.02290394110477</v>
      </c>
      <c r="DB33" s="4">
        <v>3012.5</v>
      </c>
      <c r="DC33" s="4">
        <f>(DB33)*'a14'!$I$34/1000000</f>
        <v>527.82804182955169</v>
      </c>
      <c r="DD33" s="4">
        <v>2354.6</v>
      </c>
      <c r="DE33" s="4">
        <f>(DD33)*'a14'!$J$34/1000000</f>
        <v>774.34409812304102</v>
      </c>
      <c r="DF33" s="4">
        <v>10445.799999999999</v>
      </c>
      <c r="DG33" s="4">
        <f t="shared" ref="DG33:DG38" si="47">(CU33)+(CW33)+(CY33)+(DA33)+(DC33)+(DE33)</f>
        <v>2019.8997548487166</v>
      </c>
      <c r="DH33" s="4">
        <f>'a1'!AP35/1000</f>
        <v>12882.625</v>
      </c>
      <c r="DI33" s="4">
        <f t="shared" ref="DI33:DI38" si="48">(DG33)/(DH33)*1000000</f>
        <v>156792.56012254619</v>
      </c>
      <c r="DJ33" s="4">
        <v>62.5</v>
      </c>
      <c r="DK33" s="4">
        <f>(DJ33)*'a14'!$E$39/1000000</f>
        <v>7.4183345177612825</v>
      </c>
      <c r="DL33" s="4">
        <v>165.8</v>
      </c>
      <c r="DM33" s="4">
        <f>(DL33)*'a14'!$F$39/1000000</f>
        <v>24.599197260896414</v>
      </c>
      <c r="DN33" s="4">
        <v>191.9</v>
      </c>
      <c r="DO33" s="4">
        <f>(DN33)*'a14'!$G$39/1000000</f>
        <v>34.165881455001362</v>
      </c>
      <c r="DP33" s="4">
        <v>95</v>
      </c>
      <c r="DQ33" s="4">
        <f>(DP33)*'a14'!$H$39/1000000</f>
        <v>20.097188137169045</v>
      </c>
      <c r="DR33" s="4">
        <v>239.7</v>
      </c>
      <c r="DS33" s="4">
        <f>(DR33)*'a14'!$I$39/1000000</f>
        <v>58.299829748473947</v>
      </c>
      <c r="DT33" s="4">
        <v>152.19999999999999</v>
      </c>
      <c r="DU33" s="4">
        <f>(DT33)*'a14'!$J$39/1000000</f>
        <v>53.297905519095934</v>
      </c>
      <c r="DV33" s="4">
        <v>907</v>
      </c>
      <c r="DW33" s="4">
        <f t="shared" ref="DW33:DW38" si="49">(DK33)+(DM33)+(DO33)+(DQ33)+(DS33)+(DU33)</f>
        <v>197.87833663839797</v>
      </c>
      <c r="DX33" s="4">
        <f>'a1'!AV35/1000</f>
        <v>1197.7739999999999</v>
      </c>
      <c r="DY33" s="4">
        <f t="shared" ref="DY33:DY38" si="50">(DW33)/(DX33)*1000000</f>
        <v>165205.06926882535</v>
      </c>
      <c r="DZ33" s="4">
        <v>48.2</v>
      </c>
      <c r="EA33" s="4">
        <f>(DZ33)*'a14'!$E$44/1000000</f>
        <v>5.0992264918751671</v>
      </c>
      <c r="EB33" s="4">
        <v>144.9</v>
      </c>
      <c r="EC33" s="4">
        <f>(EB33)*'a14'!$F$44/1000000</f>
        <v>19.161771749810985</v>
      </c>
      <c r="ED33" s="4">
        <v>174.9</v>
      </c>
      <c r="EE33" s="4">
        <f>(ED33)*'a14'!$G$44/1000000</f>
        <v>27.754814733266596</v>
      </c>
      <c r="EF33" s="4">
        <v>69.3</v>
      </c>
      <c r="EG33" s="4">
        <f>(EF33)*'a14'!$H$44/1000000</f>
        <v>14.02545965800412</v>
      </c>
      <c r="EH33" s="4">
        <v>223.9</v>
      </c>
      <c r="EI33" s="4">
        <f>(EH33)*'a14'!$I$44/1000000</f>
        <v>48.988210271647645</v>
      </c>
      <c r="EJ33" s="4">
        <v>110.3</v>
      </c>
      <c r="EK33" s="4">
        <f>(EJ33)*'a14'!$J$44/1000000</f>
        <v>49.128249389631677</v>
      </c>
      <c r="EL33" s="4">
        <v>771.5</v>
      </c>
      <c r="EM33" s="4">
        <f t="shared" ref="EM33:EM38" si="51">(EA33)+(EC33)+(EE33)+(EG33)+(EI33)+(EK33)</f>
        <v>164.15773229423621</v>
      </c>
      <c r="EN33" s="4">
        <f>'a1'!BB35/1000</f>
        <v>1017.346</v>
      </c>
      <c r="EO33" s="4">
        <f t="shared" ref="EO33:EO38" si="52">(EM33)/(EN33)*1000000</f>
        <v>161358.8025059677</v>
      </c>
      <c r="EP33" s="4">
        <v>113.7</v>
      </c>
      <c r="EQ33" s="4">
        <f>(EP33)*'a14'!$E$49/1000000</f>
        <v>9.4177424117171853</v>
      </c>
      <c r="ER33" s="4">
        <v>442.6</v>
      </c>
      <c r="ES33" s="4">
        <f>(ER33)*'a14'!$F$49/1000000</f>
        <v>45.825558392986217</v>
      </c>
      <c r="ET33" s="4">
        <v>630.70000000000005</v>
      </c>
      <c r="EU33" s="4">
        <f>(ET33)*'a14'!$G$49/1000000</f>
        <v>78.361083628892203</v>
      </c>
      <c r="EV33" s="4">
        <v>241.5</v>
      </c>
      <c r="EW33" s="4">
        <f>(EV33)*'a14'!$H$49/1000000</f>
        <v>36.407191740033291</v>
      </c>
      <c r="EX33" s="4">
        <v>870.2</v>
      </c>
      <c r="EY33" s="4">
        <f>(EX33)*'a14'!$I$49/1000000</f>
        <v>133.22228554255079</v>
      </c>
      <c r="EZ33" s="4">
        <v>551.70000000000005</v>
      </c>
      <c r="FA33" s="4">
        <f>(EZ33)*'a14'!$J$49/1000000</f>
        <v>175.0099696323044</v>
      </c>
      <c r="FB33" s="4">
        <v>2850.4</v>
      </c>
      <c r="FC33" s="4">
        <f t="shared" ref="FC33:FC39" si="53">(EQ33)+(ES33)+(EU33)+(EW33)+(EY33)+(FA33)</f>
        <v>478.24383134848415</v>
      </c>
      <c r="FD33" s="4">
        <f>'a1'!BH35/1000</f>
        <v>3595.7550000000001</v>
      </c>
      <c r="FE33" s="4">
        <f t="shared" ref="FE33:FE38" si="54">(FC33)/(FD33)*1000000</f>
        <v>133002.34063457718</v>
      </c>
      <c r="FF33" s="4">
        <v>154.69999999999999</v>
      </c>
      <c r="FG33" s="4">
        <f>(FF33)*'a14'!$E$54/1000000</f>
        <v>14.81345785253348</v>
      </c>
      <c r="FH33" s="4">
        <v>482.6</v>
      </c>
      <c r="FI33" s="4">
        <f>(FH33)*'a14'!$F$54/1000000</f>
        <v>57.764825142474614</v>
      </c>
      <c r="FJ33" s="4">
        <v>802.5</v>
      </c>
      <c r="FK33" s="4">
        <f>(FJ33)*'a14'!$G$54/1000000</f>
        <v>115.26632120224421</v>
      </c>
      <c r="FL33" s="4">
        <v>368.9</v>
      </c>
      <c r="FM33" s="4">
        <f>(FL33)*'a14'!$H$54/1000000</f>
        <v>63.30338896204983</v>
      </c>
      <c r="FN33" s="4">
        <v>1010.4</v>
      </c>
      <c r="FO33" s="4">
        <f>(FN33)*'a14'!$I$54/1000000</f>
        <v>174.4251131369422</v>
      </c>
      <c r="FP33" s="4">
        <v>728.9</v>
      </c>
      <c r="FQ33" s="4">
        <f>(FP33)*'a14'!$J$54/1000000</f>
        <v>255.70419595766552</v>
      </c>
      <c r="FR33" s="4">
        <v>3548.1</v>
      </c>
      <c r="FS33" s="4">
        <f t="shared" si="43"/>
        <v>681.27730225390985</v>
      </c>
      <c r="FT33" s="4">
        <f>'a1'!BN35/1000</f>
        <v>4349.4120000000003</v>
      </c>
      <c r="FU33" s="4">
        <f t="shared" ref="FU33:FU38" si="55">(FS33)/(FT33)*1000000</f>
        <v>156636.64473586541</v>
      </c>
    </row>
    <row r="34" spans="1:177" ht="16.5" customHeight="1">
      <c r="A34" s="1">
        <v>2009</v>
      </c>
      <c r="B34" s="4">
        <v>1900.9</v>
      </c>
      <c r="C34" s="4">
        <f>B34*'a14'!$E$4/1000000</f>
        <v>180.83308051270518</v>
      </c>
      <c r="D34" s="4">
        <v>3858.7</v>
      </c>
      <c r="E34" s="4">
        <f>D34*'a14'!$F$4/1000000</f>
        <v>458.84883987477991</v>
      </c>
      <c r="F34" s="4">
        <v>5428.4</v>
      </c>
      <c r="G34" s="4">
        <f>F34*'a14'!$G$4/1000000</f>
        <v>774.60752347980065</v>
      </c>
      <c r="H34" s="4">
        <v>2252.8000000000002</v>
      </c>
      <c r="I34" s="4">
        <f>H34*'a14'!$H$4/1000000</f>
        <v>378.31873689471092</v>
      </c>
      <c r="J34" s="4">
        <v>8332.9</v>
      </c>
      <c r="K34" s="4">
        <f>J34*'a14'!$I$4/1000000</f>
        <v>1389.7792260919873</v>
      </c>
      <c r="L34" s="4">
        <v>5428.8</v>
      </c>
      <c r="M34" s="4">
        <f>L34*'a14'!$J$4/1000000</f>
        <v>1817.8415658904637</v>
      </c>
      <c r="N34" s="4">
        <v>27202.5</v>
      </c>
      <c r="O34" s="4">
        <f t="shared" si="22"/>
        <v>5000.2289727444477</v>
      </c>
      <c r="P34" s="4">
        <f>'a1'!F36/1000</f>
        <v>33628.571000000004</v>
      </c>
      <c r="Q34" s="4">
        <f t="shared" si="44"/>
        <v>148689.90337842327</v>
      </c>
      <c r="R34" s="4">
        <v>47.7</v>
      </c>
      <c r="S34" s="4">
        <f>(R34)*'a14'!$E$9/1000000</f>
        <v>3.8535941856498526</v>
      </c>
      <c r="T34" s="4">
        <v>77.5</v>
      </c>
      <c r="U34" s="4">
        <f>(T34)*'a14'!$F$9/1000000</f>
        <v>7.8263508749440147</v>
      </c>
      <c r="V34" s="4">
        <v>72</v>
      </c>
      <c r="W34" s="4">
        <f>(V34)*'a14'!$G$9/1000000</f>
        <v>8.7251189109053282</v>
      </c>
      <c r="X34" s="4">
        <v>33</v>
      </c>
      <c r="Y34" s="4">
        <f>(X34)*'a14'!$H$9/1000000</f>
        <v>4.8093855482558787</v>
      </c>
      <c r="Z34" s="4">
        <v>149.19999999999999</v>
      </c>
      <c r="AA34" s="4">
        <f>(Z34)*'a14'!$I$9/1000000</f>
        <v>23.036630733961601</v>
      </c>
      <c r="AB34" s="4">
        <v>52.9</v>
      </c>
      <c r="AC34" s="4">
        <f>(AB34)*'a14'!$J$9/1000000</f>
        <v>15.007872208479563</v>
      </c>
      <c r="AD34" s="4">
        <v>432.4</v>
      </c>
      <c r="AE34" s="4">
        <f t="shared" ref="AE34:AE39" si="56">(S34)+(U34)+(W34)+(Y34)+(AA34)+(AC34)</f>
        <v>63.258952462196241</v>
      </c>
      <c r="AF34" s="4">
        <f>'a1'!L36/1000</f>
        <v>516.72900000000004</v>
      </c>
      <c r="AG34" s="4">
        <f t="shared" ref="AG34:AG39" si="57">(AE34)/(AF34)*1000000</f>
        <v>122421.91257350805</v>
      </c>
      <c r="AH34" s="4">
        <v>7.9</v>
      </c>
      <c r="AI34" s="4">
        <f>(AH34)*'a14'!$E$14/1000000</f>
        <v>0.60022113021990442</v>
      </c>
      <c r="AJ34" s="4">
        <v>21.8</v>
      </c>
      <c r="AK34" s="4">
        <f>(AJ34)*'a14'!$F$14/1000000</f>
        <v>2.0703830124673921</v>
      </c>
      <c r="AL34" s="4">
        <v>20.9</v>
      </c>
      <c r="AM34" s="4">
        <f>(AL34)*'a14'!$G$14/1000000</f>
        <v>2.381890181315697</v>
      </c>
      <c r="AN34" s="4">
        <v>10.4</v>
      </c>
      <c r="AO34" s="4">
        <f>(AN34)*'a14'!$H$14/1000000</f>
        <v>1.634652085445703</v>
      </c>
      <c r="AP34" s="4">
        <v>36.5</v>
      </c>
      <c r="AQ34" s="4">
        <f>(AP34)*'a14'!$I$14/1000000</f>
        <v>6.9521579310185997</v>
      </c>
      <c r="AR34" s="4">
        <v>16.899999999999999</v>
      </c>
      <c r="AS34" s="4">
        <f>(AR34)*'a14'!$J$14/1000000</f>
        <v>5.9965662891579141</v>
      </c>
      <c r="AT34" s="4">
        <v>114.5</v>
      </c>
      <c r="AU34" s="4">
        <f t="shared" ref="AU34:AU39" si="58">(AI34)+(AK34)+(AM34)+(AO34)+(AQ34)+(AS34)</f>
        <v>19.635870629625209</v>
      </c>
      <c r="AV34" s="4">
        <f>'a1'!R36/1000</f>
        <v>139.90899999999999</v>
      </c>
      <c r="AW34" s="4">
        <f t="shared" ref="AW34:AW39" si="59">(AU34)/(AV34)*1000000</f>
        <v>140347.44462204154</v>
      </c>
      <c r="AX34" s="4">
        <v>49.5</v>
      </c>
      <c r="AY34" s="4">
        <f>(AX34)*'a14'!$E$19/1000000</f>
        <v>3.9005335010426712</v>
      </c>
      <c r="AZ34" s="4">
        <v>142.6</v>
      </c>
      <c r="BA34" s="4">
        <f>(AZ34)*'a14'!$F$19/1000000</f>
        <v>14.04586053658295</v>
      </c>
      <c r="BB34" s="4">
        <v>133.5</v>
      </c>
      <c r="BC34" s="4">
        <f>(BB34)*'a14'!$G$19/1000000</f>
        <v>15.779430981490806</v>
      </c>
      <c r="BD34" s="4">
        <v>58.7</v>
      </c>
      <c r="BE34" s="4">
        <f>(BD34)*'a14'!$H$19/1000000</f>
        <v>8.2867536211709876</v>
      </c>
      <c r="BF34" s="4">
        <v>254.4</v>
      </c>
      <c r="BG34" s="4">
        <f>(BF34)*'a14'!$I$19/1000000</f>
        <v>38.323379221929422</v>
      </c>
      <c r="BH34" s="4">
        <v>132.69999999999999</v>
      </c>
      <c r="BI34" s="4">
        <f>(BH34)*'a14'!$J$19/1000000</f>
        <v>35.40705059436911</v>
      </c>
      <c r="BJ34" s="4">
        <v>771.4</v>
      </c>
      <c r="BK34" s="4">
        <f t="shared" si="28"/>
        <v>115.74300845658595</v>
      </c>
      <c r="BL34" s="4">
        <f>'a1'!X36/1000</f>
        <v>938.19399999999996</v>
      </c>
      <c r="BM34" s="4">
        <f t="shared" si="29"/>
        <v>123367.88388817874</v>
      </c>
      <c r="BN34" s="4">
        <v>62.4</v>
      </c>
      <c r="BO34" s="4">
        <f>(BN34)*'a14'!$E$24/1000000</f>
        <v>6.2041677916998248</v>
      </c>
      <c r="BP34" s="4">
        <v>93.4</v>
      </c>
      <c r="BQ34" s="4">
        <f>(BP34)*'a14'!$F$24/1000000</f>
        <v>11.607958167964018</v>
      </c>
      <c r="BR34" s="4">
        <v>124.2</v>
      </c>
      <c r="BS34" s="4">
        <f>(BR34)*'a14'!$G$24/1000000</f>
        <v>18.523020185796113</v>
      </c>
      <c r="BT34" s="4">
        <v>48.4</v>
      </c>
      <c r="BU34" s="4">
        <f>(BT34)*'a14'!$H$24/1000000</f>
        <v>8.4991035504357431</v>
      </c>
      <c r="BV34" s="4">
        <v>194.3</v>
      </c>
      <c r="BW34" s="4">
        <f>(BV34)*'a14'!$I$24/1000000</f>
        <v>36.365658739767539</v>
      </c>
      <c r="BX34" s="4">
        <v>91.3</v>
      </c>
      <c r="BY34" s="4">
        <f>(BX34)*'a14'!$J$24/1000000</f>
        <v>29.097844646810135</v>
      </c>
      <c r="BZ34" s="4">
        <v>614</v>
      </c>
      <c r="CA34" s="4">
        <f t="shared" ref="CA34:CA39" si="60">(BO34)+(BQ34)+(BS34)+(BU34)+(BW34)+(BY34)</f>
        <v>110.29775308247338</v>
      </c>
      <c r="CB34" s="4">
        <f>'a1'!AD36/1000</f>
        <v>749.95399999999995</v>
      </c>
      <c r="CC34" s="4">
        <f t="shared" si="45"/>
        <v>147072.69123502693</v>
      </c>
      <c r="CD34" s="4">
        <v>695.5</v>
      </c>
      <c r="CE34" s="4">
        <f>(CD34)*'a14'!$E$29/1000000</f>
        <v>63.301512928508039</v>
      </c>
      <c r="CF34" s="4">
        <v>894.4</v>
      </c>
      <c r="CG34" s="4">
        <f>(CF34)*'a14'!$F$29/1000000</f>
        <v>101.75570302526525</v>
      </c>
      <c r="CH34" s="4">
        <v>1010.6</v>
      </c>
      <c r="CI34" s="4">
        <f>(CH34)*'a14'!$G$29/1000000</f>
        <v>137.97090359212845</v>
      </c>
      <c r="CJ34" s="4">
        <v>480.5</v>
      </c>
      <c r="CK34" s="4">
        <f>(CJ34)*'a14'!$H$29/1000000</f>
        <v>79.997251689910158</v>
      </c>
      <c r="CL34" s="4">
        <v>2215</v>
      </c>
      <c r="CM34" s="4">
        <f>(CL34)*'a14'!$I$29/1000000</f>
        <v>364.54708303779307</v>
      </c>
      <c r="CN34" s="4">
        <v>1171</v>
      </c>
      <c r="CO34" s="4">
        <f>(CN34)*'a14'!$J$29/1000000</f>
        <v>428.60718190928793</v>
      </c>
      <c r="CP34" s="4">
        <v>6467</v>
      </c>
      <c r="CQ34" s="4">
        <f t="shared" ref="CQ34:CQ39" si="61">(CE34)+(CG34)+(CI34)+(CK34)+(CM34)+(CO34)</f>
        <v>1176.1796361828929</v>
      </c>
      <c r="CR34" s="4">
        <f>'a1'!AJ36/1000</f>
        <v>7843.4750000000004</v>
      </c>
      <c r="CS34" s="4">
        <f t="shared" si="46"/>
        <v>149956.44611385805</v>
      </c>
      <c r="CT34" s="4">
        <v>671.9</v>
      </c>
      <c r="CU34" s="4">
        <f>(CT34)*'a14'!$E$34/1000000</f>
        <v>67.792481750953968</v>
      </c>
      <c r="CV34" s="4">
        <v>1425.2</v>
      </c>
      <c r="CW34" s="4">
        <f>(CV34)*'a14'!$F$34/1000000</f>
        <v>179.74744193975965</v>
      </c>
      <c r="CX34" s="4">
        <v>2212.6</v>
      </c>
      <c r="CY34" s="4">
        <f>(CX34)*'a14'!$G$34/1000000</f>
        <v>334.86600339818591</v>
      </c>
      <c r="CZ34" s="4">
        <v>822.1</v>
      </c>
      <c r="DA34" s="4">
        <f>(CZ34)*'a14'!$H$34/1000000</f>
        <v>143.92000160548315</v>
      </c>
      <c r="DB34" s="4">
        <v>3075</v>
      </c>
      <c r="DC34" s="4">
        <f>(DB34)*'a14'!$I$34/1000000</f>
        <v>538.77883107912749</v>
      </c>
      <c r="DD34" s="4">
        <v>2364.1999999999998</v>
      </c>
      <c r="DE34" s="4">
        <f>(DD34)*'a14'!$J$34/1000000</f>
        <v>777.50119628917582</v>
      </c>
      <c r="DF34" s="4">
        <v>10571</v>
      </c>
      <c r="DG34" s="4">
        <f t="shared" si="47"/>
        <v>2042.6059560626859</v>
      </c>
      <c r="DH34" s="4">
        <f>'a1'!AP36/1000</f>
        <v>12997.687</v>
      </c>
      <c r="DI34" s="4">
        <f t="shared" si="48"/>
        <v>157151.49595944924</v>
      </c>
      <c r="DJ34" s="4">
        <v>60.3</v>
      </c>
      <c r="DK34" s="4">
        <f>(DJ34)*'a14'!$E$39/1000000</f>
        <v>7.157209142736086</v>
      </c>
      <c r="DL34" s="4">
        <v>164.1</v>
      </c>
      <c r="DM34" s="4">
        <f>(DL34)*'a14'!$F$39/1000000</f>
        <v>24.346973887292528</v>
      </c>
      <c r="DN34" s="4">
        <v>201.4</v>
      </c>
      <c r="DO34" s="4">
        <f>(DN34)*'a14'!$G$39/1000000</f>
        <v>35.85726172505094</v>
      </c>
      <c r="DP34" s="4">
        <v>88.9</v>
      </c>
      <c r="DQ34" s="4">
        <f>(DP34)*'a14'!$H$39/1000000</f>
        <v>18.806737109413977</v>
      </c>
      <c r="DR34" s="4">
        <v>247.3</v>
      </c>
      <c r="DS34" s="4">
        <f>(DR34)*'a14'!$I$39/1000000</f>
        <v>60.148301613673802</v>
      </c>
      <c r="DT34" s="4">
        <v>155</v>
      </c>
      <c r="DU34" s="4">
        <f>(DT34)*'a14'!$J$39/1000000</f>
        <v>54.27841889264041</v>
      </c>
      <c r="DV34" s="4">
        <v>917</v>
      </c>
      <c r="DW34" s="4">
        <f t="shared" si="49"/>
        <v>200.59490237080774</v>
      </c>
      <c r="DX34" s="4">
        <f>'a1'!AV36/1000</f>
        <v>1208.5889999999999</v>
      </c>
      <c r="DY34" s="4">
        <f t="shared" si="50"/>
        <v>165974.45647015466</v>
      </c>
      <c r="DZ34" s="4">
        <v>47.9</v>
      </c>
      <c r="EA34" s="4">
        <f>(DZ34)*'a14'!$E$44/1000000</f>
        <v>5.0674885676518775</v>
      </c>
      <c r="EB34" s="4">
        <v>138</v>
      </c>
      <c r="EC34" s="4">
        <f>(EB34)*'a14'!$F$44/1000000</f>
        <v>18.249306428391417</v>
      </c>
      <c r="ED34" s="4">
        <v>186.7</v>
      </c>
      <c r="EE34" s="4">
        <f>(ED34)*'a14'!$G$44/1000000</f>
        <v>29.62735226244067</v>
      </c>
      <c r="EF34" s="4">
        <v>67.2</v>
      </c>
      <c r="EG34" s="4">
        <f>(EF34)*'a14'!$H$44/1000000</f>
        <v>13.600445728973694</v>
      </c>
      <c r="EH34" s="4">
        <v>233</v>
      </c>
      <c r="EI34" s="4">
        <f>(EH34)*'a14'!$I$44/1000000</f>
        <v>50.979245168798137</v>
      </c>
      <c r="EJ34" s="4">
        <v>113</v>
      </c>
      <c r="EK34" s="4">
        <f>(EJ34)*'a14'!$J$44/1000000</f>
        <v>50.330844796268167</v>
      </c>
      <c r="EL34" s="4">
        <v>785.8</v>
      </c>
      <c r="EM34" s="4">
        <f t="shared" si="51"/>
        <v>167.85468295252397</v>
      </c>
      <c r="EN34" s="4">
        <f>'a1'!BB36/1000</f>
        <v>1034.7819999999999</v>
      </c>
      <c r="EO34" s="4">
        <f t="shared" si="52"/>
        <v>162212.60415481133</v>
      </c>
      <c r="EP34" s="4">
        <v>107.7</v>
      </c>
      <c r="EQ34" s="4">
        <f>(EP34)*'a14'!$E$49/1000000</f>
        <v>8.9207639203336928</v>
      </c>
      <c r="ER34" s="4">
        <v>432.4</v>
      </c>
      <c r="ES34" s="4">
        <f>(ER34)*'a14'!$F$49/1000000</f>
        <v>44.769479098796289</v>
      </c>
      <c r="ET34" s="4">
        <v>649.29999999999995</v>
      </c>
      <c r="EU34" s="4">
        <f>(ET34)*'a14'!$G$49/1000000</f>
        <v>80.67203361382542</v>
      </c>
      <c r="EV34" s="4">
        <v>244</v>
      </c>
      <c r="EW34" s="4">
        <f>(EV34)*'a14'!$H$49/1000000</f>
        <v>36.784077782890783</v>
      </c>
      <c r="EX34" s="4">
        <v>927.5</v>
      </c>
      <c r="EY34" s="4">
        <f>(EX34)*'a14'!$I$49/1000000</f>
        <v>141.99456428489526</v>
      </c>
      <c r="EZ34" s="4">
        <v>559.79999999999995</v>
      </c>
      <c r="FA34" s="4">
        <f>(EZ34)*'a14'!$J$49/1000000</f>
        <v>177.57944716361064</v>
      </c>
      <c r="FB34" s="4">
        <v>2920.8</v>
      </c>
      <c r="FC34" s="4">
        <f t="shared" si="53"/>
        <v>490.72036586435206</v>
      </c>
      <c r="FD34" s="4">
        <f>'a1'!BH36/1000</f>
        <v>3679.0920000000001</v>
      </c>
      <c r="FE34" s="4">
        <f t="shared" si="54"/>
        <v>133380.83577805397</v>
      </c>
      <c r="FF34" s="4">
        <v>150.19999999999999</v>
      </c>
      <c r="FG34" s="4">
        <f>(FF34)*'a14'!$E$54/1000000</f>
        <v>14.382555717197988</v>
      </c>
      <c r="FH34" s="4">
        <v>469.3</v>
      </c>
      <c r="FI34" s="4">
        <f>(FH34)*'a14'!$F$54/1000000</f>
        <v>56.17288114248516</v>
      </c>
      <c r="FJ34" s="4">
        <v>817</v>
      </c>
      <c r="FK34" s="4">
        <f>(FJ34)*'a14'!$G$54/1000000</f>
        <v>117.34901485636576</v>
      </c>
      <c r="FL34" s="4">
        <v>399.6</v>
      </c>
      <c r="FM34" s="4">
        <f>(FL34)*'a14'!$H$54/1000000</f>
        <v>68.571521358728958</v>
      </c>
      <c r="FN34" s="4">
        <v>1000.6</v>
      </c>
      <c r="FO34" s="4">
        <f>(FN34)*'a14'!$I$54/1000000</f>
        <v>172.73334145370583</v>
      </c>
      <c r="FP34" s="4">
        <v>771.9</v>
      </c>
      <c r="FQ34" s="4">
        <f>(FP34)*'a14'!$J$54/1000000</f>
        <v>270.78895439665524</v>
      </c>
      <c r="FR34" s="4">
        <v>3608.6</v>
      </c>
      <c r="FS34" s="4">
        <f t="shared" ref="FS34:FS39" si="62">(FG34)+(FI34)+(FK34)+(FM34)+(FO34)+(FQ34)</f>
        <v>699.99826892513897</v>
      </c>
      <c r="FT34" s="4">
        <f>'a1'!BN36/1000</f>
        <v>4410.6790000000001</v>
      </c>
      <c r="FU34" s="4">
        <f t="shared" si="55"/>
        <v>158705.33061352663</v>
      </c>
    </row>
    <row r="35" spans="1:177" ht="16.5" customHeight="1">
      <c r="A35" s="1">
        <v>2010</v>
      </c>
      <c r="B35" s="4">
        <v>1822.3</v>
      </c>
      <c r="C35" s="4">
        <f>B35*'a14'!$E$4/1000000</f>
        <v>173.3558433469949</v>
      </c>
      <c r="D35" s="4">
        <v>3794.8</v>
      </c>
      <c r="E35" s="4">
        <f>D35*'a14'!$F$4/1000000</f>
        <v>451.25031164817563</v>
      </c>
      <c r="F35" s="4">
        <v>5436.4</v>
      </c>
      <c r="G35" s="4">
        <f>F35*'a14'!$G$4/1000000</f>
        <v>775.74908640586341</v>
      </c>
      <c r="H35" s="4">
        <v>2279.3000000000002</v>
      </c>
      <c r="I35" s="4">
        <f>H35*'a14'!$H$4/1000000</f>
        <v>382.76895286049114</v>
      </c>
      <c r="J35" s="4">
        <v>8532.2999999999993</v>
      </c>
      <c r="K35" s="4">
        <f>J35*'a14'!$I$4/1000000</f>
        <v>1423.0355927449823</v>
      </c>
      <c r="L35" s="4">
        <v>5708.5</v>
      </c>
      <c r="M35" s="4">
        <f>L35*'a14'!$J$4/1000000</f>
        <v>1911.4995171834864</v>
      </c>
      <c r="N35" s="4">
        <v>27573.599999999999</v>
      </c>
      <c r="O35" s="4">
        <f t="shared" si="22"/>
        <v>5117.6593041899941</v>
      </c>
      <c r="P35" s="4">
        <f>'a1'!F37/1000</f>
        <v>34005.273999999998</v>
      </c>
      <c r="Q35" s="4">
        <f t="shared" si="44"/>
        <v>150496.04670704887</v>
      </c>
      <c r="R35" s="4">
        <v>46.3</v>
      </c>
      <c r="S35" s="4">
        <f>(R35)*'a14'!$E$9/1000000</f>
        <v>3.740490792360339</v>
      </c>
      <c r="T35" s="4">
        <v>72.7</v>
      </c>
      <c r="U35" s="4">
        <f>(T35)*'a14'!$F$9/1000000</f>
        <v>7.3416220465603859</v>
      </c>
      <c r="V35" s="4">
        <v>74</v>
      </c>
      <c r="W35" s="4">
        <f>(V35)*'a14'!$G$9/1000000</f>
        <v>8.9674833250971417</v>
      </c>
      <c r="X35" s="4">
        <v>32.200000000000003</v>
      </c>
      <c r="Y35" s="4">
        <f>(X35)*'a14'!$H$9/1000000</f>
        <v>4.6927943834496766</v>
      </c>
      <c r="Z35" s="4">
        <v>160.5</v>
      </c>
      <c r="AA35" s="4">
        <f>(Z35)*'a14'!$I$9/1000000</f>
        <v>24.781362150139657</v>
      </c>
      <c r="AB35" s="4">
        <v>51.7</v>
      </c>
      <c r="AC35" s="4">
        <f>(AB35)*'a14'!$J$9/1000000</f>
        <v>14.667428982578326</v>
      </c>
      <c r="AD35" s="4">
        <v>437.4</v>
      </c>
      <c r="AE35" s="4">
        <f t="shared" si="56"/>
        <v>64.191181680185522</v>
      </c>
      <c r="AF35" s="4">
        <f>'a1'!L37/1000</f>
        <v>521.97199999999998</v>
      </c>
      <c r="AG35" s="4">
        <f t="shared" si="57"/>
        <v>122978.20894642916</v>
      </c>
      <c r="AH35" s="4">
        <v>8.1</v>
      </c>
      <c r="AI35" s="4">
        <f>(AH35)*'a14'!$E$14/1000000</f>
        <v>0.6154166018710413</v>
      </c>
      <c r="AJ35" s="4">
        <v>20.100000000000001</v>
      </c>
      <c r="AK35" s="4">
        <f>(AJ35)*'a14'!$F$14/1000000</f>
        <v>1.9089311261740636</v>
      </c>
      <c r="AL35" s="4">
        <v>22</v>
      </c>
      <c r="AM35" s="4">
        <f>(AL35)*'a14'!$G$14/1000000</f>
        <v>2.5072528224375756</v>
      </c>
      <c r="AN35" s="4">
        <v>10.8</v>
      </c>
      <c r="AO35" s="4">
        <f>(AN35)*'a14'!$H$14/1000000</f>
        <v>1.6975233195013071</v>
      </c>
      <c r="AP35" s="4">
        <v>35.299999999999997</v>
      </c>
      <c r="AQ35" s="4">
        <f>(AP35)*'a14'!$I$14/1000000</f>
        <v>6.7235938346563442</v>
      </c>
      <c r="AR35" s="4">
        <v>20.2</v>
      </c>
      <c r="AS35" s="4">
        <f>(AR35)*'a14'!$J$14/1000000</f>
        <v>7.1674934343780983</v>
      </c>
      <c r="AT35" s="4">
        <v>116.5</v>
      </c>
      <c r="AU35" s="4">
        <f t="shared" si="58"/>
        <v>20.62021113901843</v>
      </c>
      <c r="AV35" s="4">
        <f>'a1'!R37/1000</f>
        <v>141.678</v>
      </c>
      <c r="AW35" s="4">
        <f t="shared" si="59"/>
        <v>145542.78814649014</v>
      </c>
      <c r="AX35" s="4">
        <v>45.3</v>
      </c>
      <c r="AY35" s="4">
        <f>(AX35)*'a14'!$E$19/1000000</f>
        <v>3.5695791433784438</v>
      </c>
      <c r="AZ35" s="4">
        <v>134.5</v>
      </c>
      <c r="BA35" s="4">
        <f>(AZ35)*'a14'!$F$19/1000000</f>
        <v>13.248024138642403</v>
      </c>
      <c r="BB35" s="4">
        <v>125</v>
      </c>
      <c r="BC35" s="4">
        <f>(BB35)*'a14'!$G$19/1000000</f>
        <v>14.774748110010117</v>
      </c>
      <c r="BD35" s="4">
        <v>64.099999999999994</v>
      </c>
      <c r="BE35" s="4">
        <f>(BD35)*'a14'!$H$19/1000000</f>
        <v>9.0490784858102256</v>
      </c>
      <c r="BF35" s="4">
        <v>260.39999999999998</v>
      </c>
      <c r="BG35" s="4">
        <f>(BF35)*'a14'!$I$19/1000000</f>
        <v>39.227232505465494</v>
      </c>
      <c r="BH35" s="4">
        <v>146.6</v>
      </c>
      <c r="BI35" s="4">
        <f>(BH35)*'a14'!$J$19/1000000</f>
        <v>39.115852427539657</v>
      </c>
      <c r="BJ35" s="4">
        <v>775.9</v>
      </c>
      <c r="BK35" s="4">
        <f t="shared" si="28"/>
        <v>118.98451481084635</v>
      </c>
      <c r="BL35" s="4">
        <f>'a1'!X37/1000</f>
        <v>942.07299999999998</v>
      </c>
      <c r="BM35" s="4">
        <f t="shared" si="29"/>
        <v>126300.73764012592</v>
      </c>
      <c r="BN35" s="4">
        <v>58.3</v>
      </c>
      <c r="BO35" s="4">
        <f>(BN35)*'a14'!$E$24/1000000</f>
        <v>5.7965221515400618</v>
      </c>
      <c r="BP35" s="4">
        <v>94.5</v>
      </c>
      <c r="BQ35" s="4">
        <f>(BP35)*'a14'!$F$24/1000000</f>
        <v>11.744668596066376</v>
      </c>
      <c r="BR35" s="4">
        <v>125</v>
      </c>
      <c r="BS35" s="4">
        <f>(BR35)*'a14'!$G$24/1000000</f>
        <v>18.64233110486726</v>
      </c>
      <c r="BT35" s="4">
        <v>51.1</v>
      </c>
      <c r="BU35" s="4">
        <f>(BT35)*'a14'!$H$24/1000000</f>
        <v>8.9732270956046793</v>
      </c>
      <c r="BV35" s="4">
        <v>197.2</v>
      </c>
      <c r="BW35" s="4">
        <f>(BV35)*'a14'!$I$24/1000000</f>
        <v>36.908429765734212</v>
      </c>
      <c r="BX35" s="4">
        <v>91.4</v>
      </c>
      <c r="BY35" s="4">
        <f>(BX35)*'a14'!$J$24/1000000</f>
        <v>29.129715232403576</v>
      </c>
      <c r="BZ35" s="4">
        <v>617.5</v>
      </c>
      <c r="CA35" s="4">
        <f t="shared" si="60"/>
        <v>111.19489394621615</v>
      </c>
      <c r="CB35" s="4">
        <f>'a1'!AD37/1000</f>
        <v>753.04399999999998</v>
      </c>
      <c r="CC35" s="4">
        <f t="shared" si="45"/>
        <v>147660.55362796353</v>
      </c>
      <c r="CD35" s="4">
        <v>704.6</v>
      </c>
      <c r="CE35" s="4">
        <f>(CD35)*'a14'!$E$29/1000000</f>
        <v>64.129757022899739</v>
      </c>
      <c r="CF35" s="4">
        <v>844.8</v>
      </c>
      <c r="CG35" s="4">
        <f>(CF35)*'a14'!$F$29/1000000</f>
        <v>96.112721283255908</v>
      </c>
      <c r="CH35" s="4">
        <v>1000.7</v>
      </c>
      <c r="CI35" s="4">
        <f>(CH35)*'a14'!$G$29/1000000</f>
        <v>136.61931844908267</v>
      </c>
      <c r="CJ35" s="4">
        <v>487.5</v>
      </c>
      <c r="CK35" s="4">
        <f>(CJ35)*'a14'!$H$29/1000000</f>
        <v>81.162664305580023</v>
      </c>
      <c r="CL35" s="4">
        <v>2288.6999999999998</v>
      </c>
      <c r="CM35" s="4">
        <f>(CL35)*'a14'!$I$29/1000000</f>
        <v>376.67670832893771</v>
      </c>
      <c r="CN35" s="4">
        <v>1228</v>
      </c>
      <c r="CO35" s="4">
        <f>(CN35)*'a14'!$J$29/1000000</f>
        <v>449.47021296721232</v>
      </c>
      <c r="CP35" s="4">
        <v>6554.4</v>
      </c>
      <c r="CQ35" s="4">
        <f t="shared" si="61"/>
        <v>1204.1713823569685</v>
      </c>
      <c r="CR35" s="4">
        <f>'a1'!AJ37/1000</f>
        <v>7929.3649999999998</v>
      </c>
      <c r="CS35" s="4">
        <f t="shared" si="46"/>
        <v>151862.27174016691</v>
      </c>
      <c r="CT35" s="4">
        <v>614.5</v>
      </c>
      <c r="CU35" s="4">
        <f>(CT35)*'a14'!$E$34/1000000</f>
        <v>62.00101210888706</v>
      </c>
      <c r="CV35" s="4">
        <v>1415.4</v>
      </c>
      <c r="CW35" s="4">
        <f>(CV35)*'a14'!$F$34/1000000</f>
        <v>178.51145756492829</v>
      </c>
      <c r="CX35" s="4">
        <v>2234.8000000000002</v>
      </c>
      <c r="CY35" s="4">
        <f>(CX35)*'a14'!$G$34/1000000</f>
        <v>338.22586296405404</v>
      </c>
      <c r="CZ35" s="4">
        <v>837.1</v>
      </c>
      <c r="DA35" s="4">
        <f>(CZ35)*'a14'!$H$34/1000000</f>
        <v>146.54595954743942</v>
      </c>
      <c r="DB35" s="4">
        <v>3123.9</v>
      </c>
      <c r="DC35" s="4">
        <f>(DB35)*'a14'!$I$34/1000000</f>
        <v>547.34672858799559</v>
      </c>
      <c r="DD35" s="4">
        <v>2486.6</v>
      </c>
      <c r="DE35" s="4">
        <f>(DD35)*'a14'!$J$34/1000000</f>
        <v>817.75419790739568</v>
      </c>
      <c r="DF35" s="4">
        <v>10712.3</v>
      </c>
      <c r="DG35" s="4">
        <f t="shared" si="47"/>
        <v>2090.3852186807003</v>
      </c>
      <c r="DH35" s="4">
        <f>'a1'!AP37/1000</f>
        <v>13135.063</v>
      </c>
      <c r="DI35" s="4">
        <f t="shared" si="48"/>
        <v>159145.42767558101</v>
      </c>
      <c r="DJ35" s="4">
        <v>55.7</v>
      </c>
      <c r="DK35" s="4">
        <f>(DJ35)*'a14'!$E$39/1000000</f>
        <v>6.6112197222288556</v>
      </c>
      <c r="DL35" s="4">
        <v>164.1</v>
      </c>
      <c r="DM35" s="4">
        <f>(DL35)*'a14'!$F$39/1000000</f>
        <v>24.346973887292528</v>
      </c>
      <c r="DN35" s="4">
        <v>206.4</v>
      </c>
      <c r="DO35" s="4">
        <f>(DN35)*'a14'!$G$39/1000000</f>
        <v>36.747461867182295</v>
      </c>
      <c r="DP35" s="4">
        <v>84</v>
      </c>
      <c r="DQ35" s="4">
        <f>(DP35)*'a14'!$H$39/1000000</f>
        <v>17.770145300233679</v>
      </c>
      <c r="DR35" s="4">
        <v>251.2</v>
      </c>
      <c r="DS35" s="4">
        <f>(DR35)*'a14'!$I$39/1000000</f>
        <v>61.096859544500028</v>
      </c>
      <c r="DT35" s="4">
        <v>167.1</v>
      </c>
      <c r="DU35" s="4">
        <f>(DT35)*'a14'!$J$39/1000000</f>
        <v>58.515637399743305</v>
      </c>
      <c r="DV35" s="4">
        <v>928.4</v>
      </c>
      <c r="DW35" s="4">
        <f t="shared" si="49"/>
        <v>205.08829772118068</v>
      </c>
      <c r="DX35" s="4">
        <f>'a1'!AV37/1000</f>
        <v>1220.93</v>
      </c>
      <c r="DY35" s="4">
        <f t="shared" si="50"/>
        <v>167977.11393870303</v>
      </c>
      <c r="DZ35" s="4">
        <v>45.8</v>
      </c>
      <c r="EA35" s="4">
        <f>(DZ35)*'a14'!$E$44/1000000</f>
        <v>4.8453230980888513</v>
      </c>
      <c r="EB35" s="4">
        <v>137.6</v>
      </c>
      <c r="EC35" s="4">
        <f>(EB35)*'a14'!$F$44/1000000</f>
        <v>18.196409888019264</v>
      </c>
      <c r="ED35" s="4">
        <v>184.4</v>
      </c>
      <c r="EE35" s="4">
        <f>(ED35)*'a14'!$G$44/1000000</f>
        <v>29.262366133872845</v>
      </c>
      <c r="EF35" s="4">
        <v>68.7</v>
      </c>
      <c r="EG35" s="4">
        <f>(EF35)*'a14'!$H$44/1000000</f>
        <v>13.90402710685257</v>
      </c>
      <c r="EH35" s="4">
        <v>241.7</v>
      </c>
      <c r="EI35" s="4">
        <f>(EH35)*'a14'!$I$44/1000000</f>
        <v>52.88276204849145</v>
      </c>
      <c r="EJ35" s="4">
        <v>121.6</v>
      </c>
      <c r="EK35" s="4">
        <f>(EJ35)*'a14'!$J$44/1000000</f>
        <v>54.161333869258485</v>
      </c>
      <c r="EL35" s="4">
        <v>799.9</v>
      </c>
      <c r="EM35" s="4">
        <f t="shared" si="51"/>
        <v>173.25222214458347</v>
      </c>
      <c r="EN35" s="4">
        <f>'a1'!BB37/1000</f>
        <v>1051.425</v>
      </c>
      <c r="EO35" s="4">
        <f t="shared" si="52"/>
        <v>164778.48837965951</v>
      </c>
      <c r="EP35" s="4">
        <v>110.5</v>
      </c>
      <c r="EQ35" s="4">
        <f>(EP35)*'a14'!$E$49/1000000</f>
        <v>9.1526872163126569</v>
      </c>
      <c r="ER35" s="4">
        <v>434.6</v>
      </c>
      <c r="ES35" s="4">
        <f>(ER35)*'a14'!$F$49/1000000</f>
        <v>44.997260907347062</v>
      </c>
      <c r="ET35" s="4">
        <v>660.4</v>
      </c>
      <c r="EU35" s="4">
        <f>(ET35)*'a14'!$G$49/1000000</f>
        <v>82.05114892741463</v>
      </c>
      <c r="EV35" s="4">
        <v>240.6</v>
      </c>
      <c r="EW35" s="4">
        <f>(EV35)*'a14'!$H$49/1000000</f>
        <v>36.271512764604594</v>
      </c>
      <c r="EX35" s="4">
        <v>938.1</v>
      </c>
      <c r="EY35" s="4">
        <f>(EX35)*'a14'!$I$49/1000000</f>
        <v>143.61735930529409</v>
      </c>
      <c r="EZ35" s="4">
        <v>583.70000000000005</v>
      </c>
      <c r="FA35" s="4">
        <f>(EZ35)*'a14'!$J$49/1000000</f>
        <v>185.16099197820571</v>
      </c>
      <c r="FB35" s="4">
        <v>2967.9</v>
      </c>
      <c r="FC35" s="4">
        <f t="shared" si="53"/>
        <v>501.25096109917877</v>
      </c>
      <c r="FD35" s="4">
        <f>'a1'!BH37/1000</f>
        <v>3732.5729999999999</v>
      </c>
      <c r="FE35" s="4">
        <f t="shared" si="54"/>
        <v>134291.00009542448</v>
      </c>
      <c r="FF35" s="4">
        <v>133.30000000000001</v>
      </c>
      <c r="FG35" s="4">
        <f>(FF35)*'a14'!$E$54/1000000</f>
        <v>12.76427880893803</v>
      </c>
      <c r="FH35" s="4">
        <v>476.4</v>
      </c>
      <c r="FI35" s="4">
        <f>(FH35)*'a14'!$F$54/1000000</f>
        <v>57.022715909396823</v>
      </c>
      <c r="FJ35" s="4">
        <v>803.8</v>
      </c>
      <c r="FK35" s="4">
        <f>(FJ35)*'a14'!$G$54/1000000</f>
        <v>115.45304546088958</v>
      </c>
      <c r="FL35" s="4">
        <v>403.2</v>
      </c>
      <c r="FM35" s="4">
        <f>(FL35)*'a14'!$H$54/1000000</f>
        <v>69.189282812411207</v>
      </c>
      <c r="FN35" s="4">
        <v>1035.3</v>
      </c>
      <c r="FO35" s="4">
        <f>(FN35)*'a14'!$I$54/1000000</f>
        <v>178.72359425047139</v>
      </c>
      <c r="FP35" s="4">
        <v>811.6</v>
      </c>
      <c r="FQ35" s="4">
        <f>(FP35)*'a14'!$J$54/1000000</f>
        <v>284.71604532753645</v>
      </c>
      <c r="FR35" s="4">
        <v>3663.5</v>
      </c>
      <c r="FS35" s="4">
        <f t="shared" si="62"/>
        <v>717.86896256964349</v>
      </c>
      <c r="FT35" s="4">
        <f>'a1'!BN37/1000</f>
        <v>4465.924</v>
      </c>
      <c r="FU35" s="4">
        <f t="shared" si="55"/>
        <v>160743.65855075981</v>
      </c>
    </row>
    <row r="36" spans="1:177" ht="16.5" customHeight="1">
      <c r="A36" s="1">
        <v>2011</v>
      </c>
      <c r="B36" s="4">
        <v>1776</v>
      </c>
      <c r="C36" s="4">
        <f>B36*'a14'!$E$4/1000000</f>
        <v>168.95131305726991</v>
      </c>
      <c r="D36" s="4">
        <v>3726.5</v>
      </c>
      <c r="E36" s="4">
        <f>D36*'a14'!$F$4/1000000</f>
        <v>443.12856708045911</v>
      </c>
      <c r="F36" s="4">
        <v>5535.6</v>
      </c>
      <c r="G36" s="4">
        <f>F36*'a14'!$G$4/1000000</f>
        <v>789.90446668904008</v>
      </c>
      <c r="H36" s="4">
        <v>2228.6999999999998</v>
      </c>
      <c r="I36" s="4">
        <f>H36*'a14'!$H$4/1000000</f>
        <v>374.27155935602002</v>
      </c>
      <c r="J36" s="4">
        <v>8716</v>
      </c>
      <c r="K36" s="4">
        <f>J36*'a14'!$I$4/1000000</f>
        <v>1453.6734791750487</v>
      </c>
      <c r="L36" s="4">
        <v>5930.4</v>
      </c>
      <c r="M36" s="4">
        <f>L36*'a14'!$J$4/1000000</f>
        <v>1985.8030545160632</v>
      </c>
      <c r="N36" s="4">
        <v>27913.3</v>
      </c>
      <c r="O36" s="4">
        <f t="shared" si="22"/>
        <v>5215.7324398739011</v>
      </c>
      <c r="P36" s="4">
        <f>'a1'!F38/1000</f>
        <v>34342.78</v>
      </c>
      <c r="Q36" s="4">
        <f t="shared" si="44"/>
        <v>151872.74996007606</v>
      </c>
      <c r="R36" s="4">
        <v>45.5</v>
      </c>
      <c r="S36" s="4">
        <f>(R36)*'a14'!$E$9/1000000</f>
        <v>3.6758602819091886</v>
      </c>
      <c r="T36" s="4">
        <v>72.5</v>
      </c>
      <c r="U36" s="4">
        <f>(T36)*'a14'!$F$9/1000000</f>
        <v>7.3214250120444007</v>
      </c>
      <c r="V36" s="4">
        <v>73</v>
      </c>
      <c r="W36" s="4">
        <f>(V36)*'a14'!$G$9/1000000</f>
        <v>8.8463011180012341</v>
      </c>
      <c r="X36" s="4">
        <v>29.6</v>
      </c>
      <c r="Y36" s="4">
        <f>(X36)*'a14'!$H$9/1000000</f>
        <v>4.3138730978295161</v>
      </c>
      <c r="Z36" s="4">
        <v>160.69999999999999</v>
      </c>
      <c r="AA36" s="4">
        <f>(Z36)*'a14'!$I$9/1000000</f>
        <v>24.812242352195902</v>
      </c>
      <c r="AB36" s="4">
        <v>59.2</v>
      </c>
      <c r="AC36" s="4">
        <f>(AB36)*'a14'!$J$9/1000000</f>
        <v>16.795199144461062</v>
      </c>
      <c r="AD36" s="4">
        <v>440.5</v>
      </c>
      <c r="AE36" s="4">
        <f t="shared" si="56"/>
        <v>65.764901006441306</v>
      </c>
      <c r="AF36" s="4">
        <f>'a1'!L38/1000</f>
        <v>525.03700000000003</v>
      </c>
      <c r="AG36" s="4">
        <f t="shared" si="57"/>
        <v>125257.65042547726</v>
      </c>
      <c r="AH36" s="4">
        <v>7.6</v>
      </c>
      <c r="AI36" s="4">
        <f>(AH36)*'a14'!$E$14/1000000</f>
        <v>0.57742792274319932</v>
      </c>
      <c r="AJ36" s="4">
        <v>20.399999999999999</v>
      </c>
      <c r="AK36" s="4">
        <f>(AJ36)*'a14'!$F$14/1000000</f>
        <v>1.9374226355199449</v>
      </c>
      <c r="AL36" s="4">
        <v>21.6</v>
      </c>
      <c r="AM36" s="4">
        <f>(AL36)*'a14'!$G$14/1000000</f>
        <v>2.4616664074841652</v>
      </c>
      <c r="AN36" s="4">
        <v>9.6999999999999993</v>
      </c>
      <c r="AO36" s="4">
        <f>(AN36)*'a14'!$H$14/1000000</f>
        <v>1.5246274258483958</v>
      </c>
      <c r="AP36" s="4">
        <v>38.5</v>
      </c>
      <c r="AQ36" s="4">
        <f>(AP36)*'a14'!$I$14/1000000</f>
        <v>7.3330980916223583</v>
      </c>
      <c r="AR36" s="4">
        <v>20.8</v>
      </c>
      <c r="AS36" s="4">
        <f>(AR36)*'a14'!$J$14/1000000</f>
        <v>7.3803892789635874</v>
      </c>
      <c r="AT36" s="4">
        <v>118.6</v>
      </c>
      <c r="AU36" s="4">
        <f t="shared" si="58"/>
        <v>21.21463176218165</v>
      </c>
      <c r="AV36" s="4">
        <f>'a1'!R38/1000</f>
        <v>144.03800000000001</v>
      </c>
      <c r="AW36" s="4">
        <f t="shared" si="59"/>
        <v>147284.96481610165</v>
      </c>
      <c r="AX36" s="4">
        <v>44.3</v>
      </c>
      <c r="AY36" s="4">
        <f>(AX36)*'a14'!$E$19/1000000</f>
        <v>3.4907804867917234</v>
      </c>
      <c r="AZ36" s="4">
        <v>133.1</v>
      </c>
      <c r="BA36" s="4">
        <f>(AZ36)*'a14'!$F$19/1000000</f>
        <v>13.110126489615643</v>
      </c>
      <c r="BB36" s="4">
        <v>132.69999999999999</v>
      </c>
      <c r="BC36" s="4">
        <f>(BB36)*'a14'!$G$19/1000000</f>
        <v>15.684872593586739</v>
      </c>
      <c r="BD36" s="4">
        <v>63.5</v>
      </c>
      <c r="BE36" s="4">
        <f>(BD36)*'a14'!$H$19/1000000</f>
        <v>8.9643757230725338</v>
      </c>
      <c r="BF36" s="4">
        <v>256.60000000000002</v>
      </c>
      <c r="BG36" s="4">
        <f>(BF36)*'a14'!$I$19/1000000</f>
        <v>38.654792092559326</v>
      </c>
      <c r="BH36" s="4">
        <v>149.19999999999999</v>
      </c>
      <c r="BI36" s="4">
        <f>(BH36)*'a14'!$J$19/1000000</f>
        <v>39.809585144535582</v>
      </c>
      <c r="BJ36" s="4">
        <v>779.4</v>
      </c>
      <c r="BK36" s="4">
        <f t="shared" si="28"/>
        <v>119.71453253016156</v>
      </c>
      <c r="BL36" s="4">
        <f>'a1'!X38/1000</f>
        <v>944.46900000000005</v>
      </c>
      <c r="BM36" s="4">
        <f t="shared" si="29"/>
        <v>126753.26827049014</v>
      </c>
      <c r="BN36" s="4">
        <v>58.3</v>
      </c>
      <c r="BO36" s="4">
        <f>(BN36)*'a14'!$E$24/1000000</f>
        <v>5.7965221515400618</v>
      </c>
      <c r="BP36" s="4">
        <v>99.5</v>
      </c>
      <c r="BQ36" s="4">
        <f>(BP36)*'a14'!$F$24/1000000</f>
        <v>12.366079632895286</v>
      </c>
      <c r="BR36" s="4">
        <v>124.2</v>
      </c>
      <c r="BS36" s="4">
        <f>(BR36)*'a14'!$G$24/1000000</f>
        <v>18.523020185796113</v>
      </c>
      <c r="BT36" s="4">
        <v>47.2</v>
      </c>
      <c r="BU36" s="4">
        <f>(BT36)*'a14'!$H$24/1000000</f>
        <v>8.2883819748051035</v>
      </c>
      <c r="BV36" s="4">
        <v>200.1</v>
      </c>
      <c r="BW36" s="4">
        <f>(BV36)*'a14'!$I$24/1000000</f>
        <v>37.451200791700892</v>
      </c>
      <c r="BX36" s="4">
        <v>91.5</v>
      </c>
      <c r="BY36" s="4">
        <f>(BX36)*'a14'!$J$24/1000000</f>
        <v>29.161585817997011</v>
      </c>
      <c r="BZ36" s="4">
        <v>620.70000000000005</v>
      </c>
      <c r="CA36" s="4">
        <f t="shared" si="60"/>
        <v>111.58679055473446</v>
      </c>
      <c r="CB36" s="4">
        <f>'a1'!AD38/1000</f>
        <v>755.53</v>
      </c>
      <c r="CC36" s="4">
        <f t="shared" si="45"/>
        <v>147693.39477550125</v>
      </c>
      <c r="CD36" s="4">
        <v>693.6</v>
      </c>
      <c r="CE36" s="4">
        <f>(CD36)*'a14'!$E$29/1000000</f>
        <v>63.128582842865818</v>
      </c>
      <c r="CF36" s="4">
        <v>815</v>
      </c>
      <c r="CG36" s="4">
        <f>(CF36)*'a14'!$F$29/1000000</f>
        <v>92.722381446322871</v>
      </c>
      <c r="CH36" s="4">
        <v>996.4</v>
      </c>
      <c r="CI36" s="4">
        <f>(CH36)*'a14'!$G$29/1000000</f>
        <v>136.03226631624457</v>
      </c>
      <c r="CJ36" s="4">
        <v>502.5</v>
      </c>
      <c r="CK36" s="4">
        <f>(CJ36)*'a14'!$H$29/1000000</f>
        <v>83.659977053444024</v>
      </c>
      <c r="CL36" s="4">
        <v>2334.4</v>
      </c>
      <c r="CM36" s="4">
        <f>(CL36)*'a14'!$I$29/1000000</f>
        <v>384.1980634959026</v>
      </c>
      <c r="CN36" s="4">
        <v>1289.7</v>
      </c>
      <c r="CO36" s="4">
        <f>(CN36)*'a14'!$J$29/1000000</f>
        <v>472.05352904219359</v>
      </c>
      <c r="CP36" s="4">
        <v>6631.7</v>
      </c>
      <c r="CQ36" s="4">
        <f t="shared" si="61"/>
        <v>1231.7948001969735</v>
      </c>
      <c r="CR36" s="4">
        <f>'a1'!AJ38/1000</f>
        <v>8007.6559999999999</v>
      </c>
      <c r="CS36" s="4">
        <f t="shared" si="46"/>
        <v>153827.13745407813</v>
      </c>
      <c r="CT36" s="4">
        <v>576.1</v>
      </c>
      <c r="CU36" s="4">
        <f>(CT36)*'a14'!$E$34/1000000</f>
        <v>58.126579456354492</v>
      </c>
      <c r="CV36" s="4">
        <v>1413.1</v>
      </c>
      <c r="CW36" s="4">
        <f>(CV36)*'a14'!$F$34/1000000</f>
        <v>178.22137959940662</v>
      </c>
      <c r="CX36" s="4">
        <v>2293.4</v>
      </c>
      <c r="CY36" s="4">
        <f>(CX36)*'a14'!$G$34/1000000</f>
        <v>347.09468145774184</v>
      </c>
      <c r="CZ36" s="4">
        <v>807.7</v>
      </c>
      <c r="DA36" s="4">
        <f>(CZ36)*'a14'!$H$34/1000000</f>
        <v>141.39908198120514</v>
      </c>
      <c r="DB36" s="4">
        <v>3173</v>
      </c>
      <c r="DC36" s="4">
        <f>(DB36)*'a14'!$I$34/1000000</f>
        <v>555.94966862246213</v>
      </c>
      <c r="DD36" s="4">
        <v>2586.6999999999998</v>
      </c>
      <c r="DE36" s="4">
        <f>(DD36)*'a14'!$J$34/1000000</f>
        <v>850.6735235771979</v>
      </c>
      <c r="DF36" s="4">
        <v>10850</v>
      </c>
      <c r="DG36" s="4">
        <f t="shared" si="47"/>
        <v>2131.4649146943684</v>
      </c>
      <c r="DH36" s="4">
        <f>'a1'!AP38/1000</f>
        <v>13263.544</v>
      </c>
      <c r="DI36" s="4">
        <f t="shared" si="48"/>
        <v>160701.00982771788</v>
      </c>
      <c r="DJ36" s="4">
        <v>53.3</v>
      </c>
      <c r="DK36" s="4">
        <f>(DJ36)*'a14'!$E$39/1000000</f>
        <v>6.3263556767468216</v>
      </c>
      <c r="DL36" s="4">
        <v>159</v>
      </c>
      <c r="DM36" s="4">
        <f>(DL36)*'a14'!$F$39/1000000</f>
        <v>23.590303766480879</v>
      </c>
      <c r="DN36" s="4">
        <v>218.4</v>
      </c>
      <c r="DO36" s="4">
        <f>(DN36)*'a14'!$G$39/1000000</f>
        <v>38.88394220829754</v>
      </c>
      <c r="DP36" s="4">
        <v>85.4</v>
      </c>
      <c r="DQ36" s="4">
        <f>(DP36)*'a14'!$H$39/1000000</f>
        <v>18.066314388570909</v>
      </c>
      <c r="DR36" s="4">
        <v>256.39999999999998</v>
      </c>
      <c r="DS36" s="4">
        <f>(DR36)*'a14'!$I$39/1000000</f>
        <v>62.361603452268341</v>
      </c>
      <c r="DT36" s="4">
        <v>167</v>
      </c>
      <c r="DU36" s="4">
        <f>(DT36)*'a14'!$J$39/1000000</f>
        <v>58.480619064973858</v>
      </c>
      <c r="DV36" s="4">
        <v>939.6</v>
      </c>
      <c r="DW36" s="4">
        <f t="shared" si="49"/>
        <v>207.70913855733838</v>
      </c>
      <c r="DX36" s="4">
        <f>'a1'!AV38/1000</f>
        <v>1233.7280000000001</v>
      </c>
      <c r="DY36" s="4">
        <f t="shared" si="50"/>
        <v>168358.94018563116</v>
      </c>
      <c r="DZ36" s="4">
        <v>47.6</v>
      </c>
      <c r="EA36" s="4">
        <f>(DZ36)*'a14'!$E$44/1000000</f>
        <v>5.035750643428587</v>
      </c>
      <c r="EB36" s="4">
        <v>134.69999999999999</v>
      </c>
      <c r="EC36" s="4">
        <f>(EB36)*'a14'!$F$44/1000000</f>
        <v>17.812909970321186</v>
      </c>
      <c r="ED36" s="4">
        <v>186.7</v>
      </c>
      <c r="EE36" s="4">
        <f>(ED36)*'a14'!$G$44/1000000</f>
        <v>29.62735226244067</v>
      </c>
      <c r="EF36" s="4">
        <v>69.900000000000006</v>
      </c>
      <c r="EG36" s="4">
        <f>(EF36)*'a14'!$H$44/1000000</f>
        <v>14.146892209155673</v>
      </c>
      <c r="EH36" s="4">
        <v>244.5</v>
      </c>
      <c r="EI36" s="4">
        <f>(EH36)*'a14'!$I$44/1000000</f>
        <v>53.495388170691605</v>
      </c>
      <c r="EJ36" s="4">
        <v>128.5</v>
      </c>
      <c r="EK36" s="4">
        <f>(EJ36)*'a14'!$J$44/1000000</f>
        <v>57.234633241773977</v>
      </c>
      <c r="EL36" s="4">
        <v>812</v>
      </c>
      <c r="EM36" s="4">
        <f t="shared" si="51"/>
        <v>177.35292649781167</v>
      </c>
      <c r="EN36" s="4">
        <f>'a1'!BB38/1000</f>
        <v>1066.3489999999999</v>
      </c>
      <c r="EO36" s="4">
        <f t="shared" si="52"/>
        <v>166317.90014133431</v>
      </c>
      <c r="EP36" s="4">
        <v>109</v>
      </c>
      <c r="EQ36" s="4">
        <f>(EP36)*'a14'!$E$49/1000000</f>
        <v>9.0284425934667834</v>
      </c>
      <c r="ER36" s="4">
        <v>434</v>
      </c>
      <c r="ES36" s="4">
        <f>(ER36)*'a14'!$F$49/1000000</f>
        <v>44.935138595924123</v>
      </c>
      <c r="ET36" s="4">
        <v>692</v>
      </c>
      <c r="EU36" s="4">
        <f>(ET36)*'a14'!$G$49/1000000</f>
        <v>85.977279009344215</v>
      </c>
      <c r="EV36" s="4">
        <v>229.2</v>
      </c>
      <c r="EW36" s="4">
        <f>(EV36)*'a14'!$H$49/1000000</f>
        <v>34.552912409174446</v>
      </c>
      <c r="EX36" s="4">
        <v>950.3</v>
      </c>
      <c r="EY36" s="4">
        <f>(EX36)*'a14'!$I$49/1000000</f>
        <v>145.48510451745119</v>
      </c>
      <c r="EZ36" s="4">
        <v>603.20000000000005</v>
      </c>
      <c r="FA36" s="4">
        <f>(EZ36)*'a14'!$J$49/1000000</f>
        <v>191.34677122023928</v>
      </c>
      <c r="FB36" s="4">
        <v>3017.8</v>
      </c>
      <c r="FC36" s="4">
        <f t="shared" si="53"/>
        <v>511.32564834560003</v>
      </c>
      <c r="FD36" s="4">
        <f>'a1'!BH38/1000</f>
        <v>3790.1909999999998</v>
      </c>
      <c r="FE36" s="4">
        <f t="shared" si="54"/>
        <v>134907.62031401586</v>
      </c>
      <c r="FF36" s="4">
        <v>140.80000000000001</v>
      </c>
      <c r="FG36" s="4">
        <f>(FF36)*'a14'!$E$54/1000000</f>
        <v>13.482449034497185</v>
      </c>
      <c r="FH36" s="4">
        <v>445.1</v>
      </c>
      <c r="FI36" s="4">
        <f>(FH36)*'a14'!$F$54/1000000</f>
        <v>53.276261232729901</v>
      </c>
      <c r="FJ36" s="4">
        <v>797.1</v>
      </c>
      <c r="FK36" s="4">
        <f>(FJ36)*'a14'!$G$54/1000000</f>
        <v>114.49069735864032</v>
      </c>
      <c r="FL36" s="4">
        <v>383.9</v>
      </c>
      <c r="FM36" s="4">
        <f>(FL36)*'a14'!$H$54/1000000</f>
        <v>65.877395019059179</v>
      </c>
      <c r="FN36" s="4">
        <v>1101.4000000000001</v>
      </c>
      <c r="FO36" s="4">
        <f>(FN36)*'a14'!$I$54/1000000</f>
        <v>190.13442162413716</v>
      </c>
      <c r="FP36" s="4">
        <v>834.5</v>
      </c>
      <c r="FQ36" s="4">
        <f>(FP36)*'a14'!$J$54/1000000</f>
        <v>292.74955621713798</v>
      </c>
      <c r="FR36" s="4">
        <v>3702.7</v>
      </c>
      <c r="FS36" s="4">
        <f t="shared" si="62"/>
        <v>730.01078048620172</v>
      </c>
      <c r="FT36" s="4">
        <f>'a1'!BN38/1000</f>
        <v>4499.1390000000001</v>
      </c>
      <c r="FU36" s="4">
        <f t="shared" si="55"/>
        <v>162255.66280263884</v>
      </c>
    </row>
    <row r="37" spans="1:177" ht="16.5" customHeight="1">
      <c r="A37" s="1">
        <v>2012</v>
      </c>
      <c r="B37" s="4">
        <v>1704.7</v>
      </c>
      <c r="C37" s="4">
        <f>B37*'a14'!$E$4/1000000</f>
        <v>162.16852667158108</v>
      </c>
      <c r="D37" s="4">
        <v>3748.5</v>
      </c>
      <c r="E37" s="4">
        <f>D37*'a14'!$F$4/1000000</f>
        <v>445.7446487860193</v>
      </c>
      <c r="F37" s="4">
        <v>5648.7</v>
      </c>
      <c r="G37" s="4">
        <f>F37*'a14'!$G$4/1000000</f>
        <v>806.04331255625061</v>
      </c>
      <c r="H37" s="4">
        <v>2096.8000000000002</v>
      </c>
      <c r="I37" s="4">
        <f>H37*'a14'!$H$4/1000000</f>
        <v>352.12123913389104</v>
      </c>
      <c r="J37" s="4">
        <v>8885.2000000000007</v>
      </c>
      <c r="K37" s="4">
        <f>J37*'a14'!$I$4/1000000</f>
        <v>1481.8930239979513</v>
      </c>
      <c r="L37" s="4">
        <v>6199.4</v>
      </c>
      <c r="M37" s="4">
        <f>L37*'a14'!$J$4/1000000</f>
        <v>2075.8780952662355</v>
      </c>
      <c r="N37" s="4">
        <v>28283.3</v>
      </c>
      <c r="O37" s="4">
        <f t="shared" ref="O37:O39" si="63">(C37)+(E37)+(G37)+(I37)+(K37)+(M37)</f>
        <v>5323.8488464119291</v>
      </c>
      <c r="P37" s="4">
        <f>'a1'!F39/1000</f>
        <v>34751.476000000002</v>
      </c>
      <c r="Q37" s="4">
        <f t="shared" si="44"/>
        <v>153197.77630198869</v>
      </c>
      <c r="R37" s="4">
        <v>42</v>
      </c>
      <c r="S37" s="4">
        <f>(R37)*'a14'!$E$9/1000000</f>
        <v>3.3931017986854051</v>
      </c>
      <c r="T37" s="4">
        <v>71.7</v>
      </c>
      <c r="U37" s="4">
        <f>(T37)*'a14'!$F$9/1000000</f>
        <v>7.2406368739804625</v>
      </c>
      <c r="V37" s="4">
        <v>70.099999999999994</v>
      </c>
      <c r="W37" s="4">
        <f>(V37)*'a14'!$G$9/1000000</f>
        <v>8.4948727174231013</v>
      </c>
      <c r="X37" s="4">
        <v>28.1</v>
      </c>
      <c r="Y37" s="4">
        <f>(X37)*'a14'!$H$9/1000000</f>
        <v>4.0952646638178845</v>
      </c>
      <c r="Z37" s="4">
        <v>165.8</v>
      </c>
      <c r="AA37" s="4">
        <f>(Z37)*'a14'!$I$9/1000000</f>
        <v>25.599687504630253</v>
      </c>
      <c r="AB37" s="4">
        <v>65.3</v>
      </c>
      <c r="AC37" s="4">
        <f>(AB37)*'a14'!$J$9/1000000</f>
        <v>18.525785542792352</v>
      </c>
      <c r="AD37" s="4">
        <v>442.9</v>
      </c>
      <c r="AE37" s="4">
        <f t="shared" si="56"/>
        <v>67.349349101329466</v>
      </c>
      <c r="AF37" s="4">
        <f>'a1'!L39/1000</f>
        <v>526.89499999999998</v>
      </c>
      <c r="AG37" s="4">
        <f t="shared" si="57"/>
        <v>127823.09397760364</v>
      </c>
      <c r="AH37" s="4">
        <v>7</v>
      </c>
      <c r="AI37" s="4">
        <f>(AH37)*'a14'!$E$14/1000000</f>
        <v>0.53184150778978878</v>
      </c>
      <c r="AJ37" s="4">
        <v>20.3</v>
      </c>
      <c r="AK37" s="4">
        <f>(AJ37)*'a14'!$F$14/1000000</f>
        <v>1.9279254657379845</v>
      </c>
      <c r="AL37" s="4">
        <v>22</v>
      </c>
      <c r="AM37" s="4">
        <f>(AL37)*'a14'!$G$14/1000000</f>
        <v>2.5072528224375756</v>
      </c>
      <c r="AN37" s="4">
        <v>9.5</v>
      </c>
      <c r="AO37" s="4">
        <f>(AN37)*'a14'!$H$14/1000000</f>
        <v>1.4931918088205942</v>
      </c>
      <c r="AP37" s="4">
        <v>39.5</v>
      </c>
      <c r="AQ37" s="4">
        <f>(AP37)*'a14'!$I$14/1000000</f>
        <v>7.5235681719242384</v>
      </c>
      <c r="AR37" s="4">
        <v>21.5</v>
      </c>
      <c r="AS37" s="4">
        <f>(AR37)*'a14'!$J$14/1000000</f>
        <v>7.6287677643133236</v>
      </c>
      <c r="AT37" s="4">
        <v>119.8</v>
      </c>
      <c r="AU37" s="4">
        <f t="shared" si="58"/>
        <v>21.612547541023506</v>
      </c>
      <c r="AV37" s="4">
        <f>'a1'!R39/1000</f>
        <v>145.25899999999999</v>
      </c>
      <c r="AW37" s="4">
        <f t="shared" si="59"/>
        <v>148786.28891169227</v>
      </c>
      <c r="AX37" s="4">
        <v>41</v>
      </c>
      <c r="AY37" s="4">
        <f>(AX37)*'a14'!$E$19/1000000</f>
        <v>3.2307449200555456</v>
      </c>
      <c r="AZ37" s="4">
        <v>130.30000000000001</v>
      </c>
      <c r="BA37" s="4">
        <f>(AZ37)*'a14'!$F$19/1000000</f>
        <v>12.834331191562121</v>
      </c>
      <c r="BB37" s="4">
        <v>132.19999999999999</v>
      </c>
      <c r="BC37" s="4">
        <f>(BB37)*'a14'!$G$19/1000000</f>
        <v>15.625773601146699</v>
      </c>
      <c r="BD37" s="4">
        <v>55.3</v>
      </c>
      <c r="BE37" s="4">
        <f>(BD37)*'a14'!$H$19/1000000</f>
        <v>7.8067712989907259</v>
      </c>
      <c r="BF37" s="4">
        <v>263.89999999999998</v>
      </c>
      <c r="BG37" s="4">
        <f>(BF37)*'a14'!$I$19/1000000</f>
        <v>39.75448025419486</v>
      </c>
      <c r="BH37" s="4">
        <v>158.9</v>
      </c>
      <c r="BI37" s="4">
        <f>(BH37)*'a14'!$J$19/1000000</f>
        <v>42.397741819481929</v>
      </c>
      <c r="BJ37" s="4">
        <v>781.6</v>
      </c>
      <c r="BK37" s="4">
        <f t="shared" ref="BK37:BK38" si="64">(AY37)+(BA37)+(BC37)+(BE37)+(BG37)+(BI37)</f>
        <v>121.64984308543188</v>
      </c>
      <c r="BL37" s="4">
        <f>'a1'!X39/1000</f>
        <v>944.83500000000004</v>
      </c>
      <c r="BM37" s="4">
        <f t="shared" ref="BM37:BM38" si="65">(BK37)/(BL37)*1000000</f>
        <v>128752.47327356829</v>
      </c>
      <c r="BN37" s="4">
        <v>56.8</v>
      </c>
      <c r="BO37" s="4">
        <f>(BN37)*'a14'!$E$24/1000000</f>
        <v>5.647383502701123</v>
      </c>
      <c r="BP37" s="4">
        <v>90.6</v>
      </c>
      <c r="BQ37" s="4">
        <f>(BP37)*'a14'!$F$24/1000000</f>
        <v>11.259967987339827</v>
      </c>
      <c r="BR37" s="4">
        <v>135.69999999999999</v>
      </c>
      <c r="BS37" s="4">
        <f>(BR37)*'a14'!$G$24/1000000</f>
        <v>20.238114647443897</v>
      </c>
      <c r="BT37" s="4">
        <v>43</v>
      </c>
      <c r="BU37" s="4">
        <f>(BT37)*'a14'!$H$24/1000000</f>
        <v>7.5508564600978696</v>
      </c>
      <c r="BV37" s="4">
        <v>206.8</v>
      </c>
      <c r="BW37" s="4">
        <f>(BV37)*'a14'!$I$24/1000000</f>
        <v>38.705189024106666</v>
      </c>
      <c r="BX37" s="4">
        <v>89.6</v>
      </c>
      <c r="BY37" s="4">
        <f>(BX37)*'a14'!$J$24/1000000</f>
        <v>28.556044691721663</v>
      </c>
      <c r="BZ37" s="4">
        <v>622.4</v>
      </c>
      <c r="CA37" s="4">
        <f t="shared" si="60"/>
        <v>111.95755631341105</v>
      </c>
      <c r="CB37" s="4">
        <f>'a1'!AD39/1000</f>
        <v>756.83600000000001</v>
      </c>
      <c r="CC37" s="4">
        <f t="shared" si="45"/>
        <v>147928.42348066298</v>
      </c>
      <c r="CD37" s="4">
        <v>653.79999999999995</v>
      </c>
      <c r="CE37" s="4">
        <f>(CD37)*'a14'!$E$29/1000000</f>
        <v>59.506152627834005</v>
      </c>
      <c r="CF37" s="4">
        <v>812.8</v>
      </c>
      <c r="CG37" s="4">
        <f>(CF37)*'a14'!$F$29/1000000</f>
        <v>92.472087901314396</v>
      </c>
      <c r="CH37" s="4">
        <v>999.6</v>
      </c>
      <c r="CI37" s="4">
        <f>(CH37)*'a14'!$G$29/1000000</f>
        <v>136.46914232207757</v>
      </c>
      <c r="CJ37" s="4">
        <v>457.8</v>
      </c>
      <c r="CK37" s="4">
        <f>(CJ37)*'a14'!$H$29/1000000</f>
        <v>76.217985064809312</v>
      </c>
      <c r="CL37" s="4">
        <v>2399.4</v>
      </c>
      <c r="CM37" s="4">
        <f>(CL37)*'a14'!$I$29/1000000</f>
        <v>394.89583342703423</v>
      </c>
      <c r="CN37" s="4">
        <v>1376.1</v>
      </c>
      <c r="CO37" s="4">
        <f>(CN37)*'a14'!$J$29/1000000</f>
        <v>503.67749190894205</v>
      </c>
      <c r="CP37" s="4">
        <v>6699.4</v>
      </c>
      <c r="CQ37" s="4">
        <f t="shared" si="61"/>
        <v>1263.2386932520117</v>
      </c>
      <c r="CR37" s="4">
        <f>'a1'!AJ39/1000</f>
        <v>8084.768</v>
      </c>
      <c r="CS37" s="4">
        <f t="shared" si="46"/>
        <v>156249.21992220578</v>
      </c>
      <c r="CT37" s="4">
        <v>562.20000000000005</v>
      </c>
      <c r="CU37" s="4">
        <f>(CT37)*'a14'!$E$34/1000000</f>
        <v>56.724115553484637</v>
      </c>
      <c r="CV37" s="4">
        <v>1421.3</v>
      </c>
      <c r="CW37" s="4">
        <f>(CV37)*'a14'!$F$34/1000000</f>
        <v>179.25557060691858</v>
      </c>
      <c r="CX37" s="4">
        <v>2348.4</v>
      </c>
      <c r="CY37" s="4">
        <f>(CX37)*'a14'!$G$34/1000000</f>
        <v>355.41865785966729</v>
      </c>
      <c r="CZ37" s="4">
        <v>778</v>
      </c>
      <c r="DA37" s="4">
        <f>(CZ37)*'a14'!$H$34/1000000</f>
        <v>136.19968525613172</v>
      </c>
      <c r="DB37" s="4">
        <v>3214.2</v>
      </c>
      <c r="DC37" s="4">
        <f>(DB37)*'a14'!$I$34/1000000</f>
        <v>563.16842889578243</v>
      </c>
      <c r="DD37" s="4">
        <v>2674.2</v>
      </c>
      <c r="DE37" s="4">
        <f>(DD37)*'a14'!$J$34/1000000</f>
        <v>879.44915790394816</v>
      </c>
      <c r="DF37" s="4">
        <v>10998.4</v>
      </c>
      <c r="DG37" s="4">
        <f t="shared" si="47"/>
        <v>2170.2156160759328</v>
      </c>
      <c r="DH37" s="4">
        <f>'a1'!AP39/1000</f>
        <v>13409.558000000001</v>
      </c>
      <c r="DI37" s="4">
        <f t="shared" si="48"/>
        <v>161840.95076630657</v>
      </c>
      <c r="DJ37" s="4">
        <v>55.1</v>
      </c>
      <c r="DK37" s="4">
        <f>(DJ37)*'a14'!$E$39/1000000</f>
        <v>6.5400037108583469</v>
      </c>
      <c r="DL37" s="4">
        <v>159.69999999999999</v>
      </c>
      <c r="DM37" s="4">
        <f>(DL37)*'a14'!$F$39/1000000</f>
        <v>23.694160449729534</v>
      </c>
      <c r="DN37" s="4">
        <v>210.1</v>
      </c>
      <c r="DO37" s="4">
        <f>(DN37)*'a14'!$G$39/1000000</f>
        <v>37.406209972359491</v>
      </c>
      <c r="DP37" s="4">
        <v>83.8</v>
      </c>
      <c r="DQ37" s="4">
        <f>(DP37)*'a14'!$H$39/1000000</f>
        <v>17.72783543047122</v>
      </c>
      <c r="DR37" s="4">
        <v>269.8</v>
      </c>
      <c r="DS37" s="4">
        <f>(DR37)*'a14'!$I$39/1000000</f>
        <v>65.620751214594378</v>
      </c>
      <c r="DT37" s="4">
        <v>174.1</v>
      </c>
      <c r="DU37" s="4">
        <f>(DT37)*'a14'!$J$39/1000000</f>
        <v>60.966920833604483</v>
      </c>
      <c r="DV37" s="4">
        <v>952.5</v>
      </c>
      <c r="DW37" s="4">
        <f t="shared" si="49"/>
        <v>211.95588161161746</v>
      </c>
      <c r="DX37" s="4">
        <f>'a1'!AV39/1000</f>
        <v>1250.4059999999999</v>
      </c>
      <c r="DY37" s="4">
        <f t="shared" si="50"/>
        <v>169509.64855544319</v>
      </c>
      <c r="DZ37" s="4">
        <v>43.4</v>
      </c>
      <c r="EA37" s="4">
        <f>(DZ37)*'a14'!$E$44/1000000</f>
        <v>4.5914197043025355</v>
      </c>
      <c r="EB37" s="4">
        <v>137.9</v>
      </c>
      <c r="EC37" s="4">
        <f>(EB37)*'a14'!$F$44/1000000</f>
        <v>18.236082293298377</v>
      </c>
      <c r="ED37" s="4">
        <v>196.9</v>
      </c>
      <c r="EE37" s="4">
        <f>(ED37)*'a14'!$G$44/1000000</f>
        <v>31.245986397828435</v>
      </c>
      <c r="EF37" s="4">
        <v>60.7</v>
      </c>
      <c r="EG37" s="4">
        <f>(EF37)*'a14'!$H$44/1000000</f>
        <v>12.284926424831893</v>
      </c>
      <c r="EH37" s="4">
        <v>246.5</v>
      </c>
      <c r="EI37" s="4">
        <f>(EH37)*'a14'!$I$44/1000000</f>
        <v>53.932978257977418</v>
      </c>
      <c r="EJ37" s="4">
        <v>140.80000000000001</v>
      </c>
      <c r="EK37" s="4">
        <f>(EJ37)*'a14'!$J$44/1000000</f>
        <v>62.713123427562465</v>
      </c>
      <c r="EL37" s="4">
        <v>826.3</v>
      </c>
      <c r="EM37" s="4">
        <f t="shared" si="51"/>
        <v>183.00451650580112</v>
      </c>
      <c r="EN37" s="4">
        <f>'a1'!BB39/1000</f>
        <v>1087.223</v>
      </c>
      <c r="EO37" s="4">
        <f t="shared" si="52"/>
        <v>168322.88914583405</v>
      </c>
      <c r="EP37" s="4">
        <v>116.9</v>
      </c>
      <c r="EQ37" s="4">
        <f>(EP37)*'a14'!$E$49/1000000</f>
        <v>9.6827976071217154</v>
      </c>
      <c r="ER37" s="4">
        <v>435.8</v>
      </c>
      <c r="ES37" s="4">
        <f>(ER37)*'a14'!$F$49/1000000</f>
        <v>45.121505530192934</v>
      </c>
      <c r="ET37" s="4">
        <v>724.9</v>
      </c>
      <c r="EU37" s="4">
        <f>(ET37)*'a14'!$G$49/1000000</f>
        <v>90.064927100973449</v>
      </c>
      <c r="EV37" s="4">
        <v>208.5</v>
      </c>
      <c r="EW37" s="4">
        <f>(EV37)*'a14'!$H$49/1000000</f>
        <v>31.432295974314457</v>
      </c>
      <c r="EX37" s="4">
        <v>983.5</v>
      </c>
      <c r="EY37" s="4">
        <f>(EX37)*'a14'!$I$49/1000000</f>
        <v>150.56782099643613</v>
      </c>
      <c r="EZ37" s="4">
        <v>625.5</v>
      </c>
      <c r="FA37" s="4">
        <f>(EZ37)*'a14'!$J$49/1000000</f>
        <v>198.42076491753923</v>
      </c>
      <c r="FB37" s="4">
        <v>3095.1</v>
      </c>
      <c r="FC37" s="4">
        <f t="shared" si="53"/>
        <v>525.29011212657792</v>
      </c>
      <c r="FD37" s="4">
        <f>'a1'!BH39/1000</f>
        <v>3888.5520000000001</v>
      </c>
      <c r="FE37" s="4">
        <f t="shared" si="54"/>
        <v>135086.30259453336</v>
      </c>
      <c r="FF37" s="4">
        <v>126.4</v>
      </c>
      <c r="FG37" s="4">
        <f>(FF37)*'a14'!$E$54/1000000</f>
        <v>12.103562201423609</v>
      </c>
      <c r="FH37" s="4">
        <v>468.1</v>
      </c>
      <c r="FI37" s="4">
        <f>(FH37)*'a14'!$F$54/1000000</f>
        <v>56.029247097373329</v>
      </c>
      <c r="FJ37" s="4">
        <v>808.9</v>
      </c>
      <c r="FK37" s="4">
        <f>(FJ37)*'a14'!$G$54/1000000</f>
        <v>116.18557909095992</v>
      </c>
      <c r="FL37" s="4">
        <v>372.3</v>
      </c>
      <c r="FM37" s="4">
        <f>(FL37)*'a14'!$H$54/1000000</f>
        <v>63.886830334971954</v>
      </c>
      <c r="FN37" s="4">
        <v>1095.8</v>
      </c>
      <c r="FO37" s="4">
        <f>(FN37)*'a14'!$I$54/1000000</f>
        <v>189.16769494800207</v>
      </c>
      <c r="FP37" s="4">
        <v>873.5</v>
      </c>
      <c r="FQ37" s="4">
        <f>(FP37)*'a14'!$J$54/1000000</f>
        <v>306.43108131296589</v>
      </c>
      <c r="FR37" s="4">
        <v>3745</v>
      </c>
      <c r="FS37" s="4">
        <f t="shared" si="62"/>
        <v>743.80399498569682</v>
      </c>
      <c r="FT37" s="4">
        <f>'a1'!BN39/1000</f>
        <v>4542.5780000000004</v>
      </c>
      <c r="FU37" s="4">
        <f t="shared" si="55"/>
        <v>163740.50043514866</v>
      </c>
    </row>
    <row r="38" spans="1:177" ht="16.5" customHeight="1">
      <c r="A38" s="1">
        <v>2013</v>
      </c>
      <c r="B38" s="4">
        <v>1687.6</v>
      </c>
      <c r="C38" s="4">
        <f>B38*'a14'!$E$4/1000000</f>
        <v>160.54179950194182</v>
      </c>
      <c r="D38" s="4">
        <v>3626.4</v>
      </c>
      <c r="E38" s="4">
        <f>D38*'a14'!$F$4/1000000</f>
        <v>431.2253953201602</v>
      </c>
      <c r="F38" s="4">
        <v>5860.5</v>
      </c>
      <c r="G38" s="4">
        <f>F38*'a14'!$G$4/1000000</f>
        <v>836.26619102375878</v>
      </c>
      <c r="H38" s="4">
        <v>2081.6</v>
      </c>
      <c r="I38" s="4">
        <f>H38*'a14'!$H$4/1000000</f>
        <v>349.56866242899059</v>
      </c>
      <c r="J38" s="4">
        <v>8956.4</v>
      </c>
      <c r="K38" s="4">
        <f>J38*'a14'!$I$4/1000000</f>
        <v>1493.7679152000235</v>
      </c>
      <c r="L38" s="4">
        <v>6434.7</v>
      </c>
      <c r="M38" s="4">
        <f>L38*'a14'!$J$4/1000000</f>
        <v>2154.6686420636911</v>
      </c>
      <c r="N38" s="4">
        <v>28647.200000000001</v>
      </c>
      <c r="O38" s="4">
        <f t="shared" si="63"/>
        <v>5426.0386055385661</v>
      </c>
      <c r="P38" s="4">
        <f>'a1'!F40/1000</f>
        <v>35155.499000000003</v>
      </c>
      <c r="Q38" s="4">
        <f t="shared" si="44"/>
        <v>154343.95072982938</v>
      </c>
      <c r="R38" s="4">
        <v>39.700000000000003</v>
      </c>
      <c r="S38" s="4">
        <f>(R38)*'a14'!$E$9/1000000</f>
        <v>3.2072890811383474</v>
      </c>
      <c r="T38" s="4">
        <v>67.8</v>
      </c>
      <c r="U38" s="4">
        <f>(T38)*'a14'!$F$9/1000000</f>
        <v>6.846794700918764</v>
      </c>
      <c r="V38" s="4">
        <v>74.599999999999994</v>
      </c>
      <c r="W38" s="4">
        <f>(V38)*'a14'!$G$9/1000000</f>
        <v>9.0401926493546849</v>
      </c>
      <c r="X38" s="4">
        <v>28.1</v>
      </c>
      <c r="Y38" s="4">
        <f>(X38)*'a14'!$H$9/1000000</f>
        <v>4.0952646638178845</v>
      </c>
      <c r="Z38" s="4">
        <v>165.1</v>
      </c>
      <c r="AA38" s="4">
        <f>(Z38)*'a14'!$I$9/1000000</f>
        <v>25.491606797433381</v>
      </c>
      <c r="AB38" s="4">
        <v>69.400000000000006</v>
      </c>
      <c r="AC38" s="4">
        <f>(AB38)*'a14'!$J$9/1000000</f>
        <v>19.688966564621584</v>
      </c>
      <c r="AD38" s="4">
        <v>444.8</v>
      </c>
      <c r="AE38" s="4">
        <f t="shared" si="56"/>
        <v>68.370114457284643</v>
      </c>
      <c r="AF38" s="4">
        <f>'a1'!L40/1000</f>
        <v>528.01700000000005</v>
      </c>
      <c r="AG38" s="4">
        <f t="shared" si="57"/>
        <v>129484.68412434569</v>
      </c>
      <c r="AH38" s="4">
        <v>6.4</v>
      </c>
      <c r="AI38" s="4">
        <f>(AH38)*'a14'!$E$14/1000000</f>
        <v>0.48625509283637836</v>
      </c>
      <c r="AJ38" s="4">
        <v>19.8</v>
      </c>
      <c r="AK38" s="4">
        <f>(AJ38)*'a14'!$F$14/1000000</f>
        <v>1.8804396168281821</v>
      </c>
      <c r="AL38" s="4">
        <v>23.5</v>
      </c>
      <c r="AM38" s="4">
        <f>(AL38)*'a14'!$G$14/1000000</f>
        <v>2.6782018785128647</v>
      </c>
      <c r="AN38" s="4">
        <v>8.9</v>
      </c>
      <c r="AO38" s="4">
        <f>(AN38)*'a14'!$H$14/1000000</f>
        <v>1.398884957737188</v>
      </c>
      <c r="AP38" s="4">
        <v>40.200000000000003</v>
      </c>
      <c r="AQ38" s="4">
        <f>(AP38)*'a14'!$I$14/1000000</f>
        <v>7.6568972281355538</v>
      </c>
      <c r="AR38" s="4">
        <v>21.4</v>
      </c>
      <c r="AS38" s="4">
        <f>(AR38)*'a14'!$J$14/1000000</f>
        <v>7.5932851235490748</v>
      </c>
      <c r="AT38" s="4">
        <v>120.2</v>
      </c>
      <c r="AU38" s="4">
        <f t="shared" si="58"/>
        <v>21.693963897599239</v>
      </c>
      <c r="AV38" s="4">
        <f>'a1'!R40/1000</f>
        <v>145.441</v>
      </c>
      <c r="AW38" s="4">
        <f t="shared" si="59"/>
        <v>149159.89231096624</v>
      </c>
      <c r="AX38" s="4">
        <v>40.5</v>
      </c>
      <c r="AY38" s="4">
        <f>(AX38)*'a14'!$E$19/1000000</f>
        <v>3.1913455917621851</v>
      </c>
      <c r="AZ38" s="4">
        <v>122.2</v>
      </c>
      <c r="BA38" s="4">
        <f>(AZ38)*'a14'!$F$19/1000000</f>
        <v>12.036494793621575</v>
      </c>
      <c r="BB38" s="4">
        <v>134.6</v>
      </c>
      <c r="BC38" s="4">
        <f>(BB38)*'a14'!$G$19/1000000</f>
        <v>15.909448764858894</v>
      </c>
      <c r="BD38" s="4">
        <v>59.2</v>
      </c>
      <c r="BE38" s="4">
        <f>(BD38)*'a14'!$H$19/1000000</f>
        <v>8.3573392567857319</v>
      </c>
      <c r="BF38" s="4">
        <v>265.10000000000002</v>
      </c>
      <c r="BG38" s="4">
        <f>(BF38)*'a14'!$I$19/1000000</f>
        <v>39.935250910902091</v>
      </c>
      <c r="BH38" s="4">
        <v>160.30000000000001</v>
      </c>
      <c r="BI38" s="4">
        <f>(BH38)*'a14'!$J$19/1000000</f>
        <v>42.771290205556667</v>
      </c>
      <c r="BJ38" s="4">
        <v>781.9</v>
      </c>
      <c r="BK38" s="4">
        <f t="shared" si="64"/>
        <v>122.20116952348714</v>
      </c>
      <c r="BL38" s="4">
        <f>'a1'!X40/1000</f>
        <v>942.99099999999999</v>
      </c>
      <c r="BM38" s="4">
        <f t="shared" si="65"/>
        <v>129588.90331242517</v>
      </c>
      <c r="BN38" s="4">
        <v>53.8</v>
      </c>
      <c r="BO38" s="4">
        <f>(BN38)*'a14'!$E$24/1000000</f>
        <v>5.3491062050232472</v>
      </c>
      <c r="BP38" s="4">
        <v>92.7</v>
      </c>
      <c r="BQ38" s="4">
        <f>(BP38)*'a14'!$F$24/1000000</f>
        <v>11.520960622807971</v>
      </c>
      <c r="BR38" s="4">
        <v>137.9</v>
      </c>
      <c r="BS38" s="4">
        <f>(BR38)*'a14'!$G$24/1000000</f>
        <v>20.566219674889563</v>
      </c>
      <c r="BT38" s="4">
        <v>36.6</v>
      </c>
      <c r="BU38" s="4">
        <f>(BT38)*'a14'!$H$24/1000000</f>
        <v>6.4270080567344658</v>
      </c>
      <c r="BV38" s="4">
        <v>201.4</v>
      </c>
      <c r="BW38" s="4">
        <f>(BV38)*'a14'!$I$24/1000000</f>
        <v>37.694511941272161</v>
      </c>
      <c r="BX38" s="4">
        <v>100.1</v>
      </c>
      <c r="BY38" s="4">
        <f>(BX38)*'a14'!$J$24/1000000</f>
        <v>31.902456179032797</v>
      </c>
      <c r="BZ38" s="4">
        <v>622.4</v>
      </c>
      <c r="CA38" s="4">
        <f t="shared" si="60"/>
        <v>113.46026267976019</v>
      </c>
      <c r="CB38" s="4">
        <f>'a1'!AD40/1000</f>
        <v>755.71799999999996</v>
      </c>
      <c r="CC38" s="4">
        <f t="shared" si="45"/>
        <v>150135.71554437</v>
      </c>
      <c r="CD38" s="4">
        <v>640.5</v>
      </c>
      <c r="CE38" s="4">
        <f>(CD38)*'a14'!$E$29/1000000</f>
        <v>58.295642028338456</v>
      </c>
      <c r="CF38" s="4">
        <v>808.8</v>
      </c>
      <c r="CG38" s="4">
        <f>(CF38)*'a14'!$F$29/1000000</f>
        <v>92.017008728571696</v>
      </c>
      <c r="CH38" s="4">
        <v>1057.5999999999999</v>
      </c>
      <c r="CI38" s="4">
        <f>(CH38)*'a14'!$G$29/1000000</f>
        <v>144.38751992780035</v>
      </c>
      <c r="CJ38" s="4">
        <v>442.3</v>
      </c>
      <c r="CK38" s="4">
        <f>(CJ38)*'a14'!$H$29/1000000</f>
        <v>73.637428558683169</v>
      </c>
      <c r="CL38" s="4">
        <v>2429.4</v>
      </c>
      <c r="CM38" s="4">
        <f>(CL38)*'a14'!$I$29/1000000</f>
        <v>399.83326570294111</v>
      </c>
      <c r="CN38" s="4">
        <v>1376.8</v>
      </c>
      <c r="CO38" s="4">
        <f>(CN38)*'a14'!$J$29/1000000</f>
        <v>503.93370457105692</v>
      </c>
      <c r="CP38" s="4">
        <v>6755.3</v>
      </c>
      <c r="CQ38" s="4">
        <f t="shared" si="61"/>
        <v>1272.1045695173918</v>
      </c>
      <c r="CR38" s="4">
        <f>'a1'!AJ40/1000</f>
        <v>8154.7610000000004</v>
      </c>
      <c r="CS38" s="4">
        <f t="shared" si="46"/>
        <v>155995.32218263563</v>
      </c>
      <c r="CT38" s="4">
        <v>554.29999999999995</v>
      </c>
      <c r="CU38" s="4">
        <f>(CT38)*'a14'!$E$34/1000000</f>
        <v>55.927031752572979</v>
      </c>
      <c r="CV38" s="4">
        <v>1370.8</v>
      </c>
      <c r="CW38" s="4">
        <f>(CV38)*'a14'!$F$34/1000000</f>
        <v>172.88646745089986</v>
      </c>
      <c r="CX38" s="4">
        <v>2398</v>
      </c>
      <c r="CY38" s="4">
        <f>(CX38)*'a14'!$G$34/1000000</f>
        <v>362.92537112394911</v>
      </c>
      <c r="CZ38" s="4">
        <v>787.5</v>
      </c>
      <c r="DA38" s="4">
        <f>(CZ38)*'a14'!$H$34/1000000</f>
        <v>137.86279195270401</v>
      </c>
      <c r="DB38" s="4">
        <v>3232.2</v>
      </c>
      <c r="DC38" s="4">
        <f>(DB38)*'a14'!$I$34/1000000</f>
        <v>566.32225619966027</v>
      </c>
      <c r="DD38" s="4">
        <v>2799.3</v>
      </c>
      <c r="DE38" s="4">
        <f>(DD38)*'a14'!$J$34/1000000</f>
        <v>920.59009338139344</v>
      </c>
      <c r="DF38" s="4">
        <v>11142.1</v>
      </c>
      <c r="DG38" s="4">
        <f t="shared" si="47"/>
        <v>2216.5140118611798</v>
      </c>
      <c r="DH38" s="4">
        <f>'a1'!AP40/1000</f>
        <v>13551.004000000001</v>
      </c>
      <c r="DI38" s="4">
        <f t="shared" si="48"/>
        <v>163568.25013564897</v>
      </c>
      <c r="DJ38" s="4">
        <v>52.5</v>
      </c>
      <c r="DK38" s="4">
        <f>(DJ38)*'a14'!$E$39/1000000</f>
        <v>6.2314009949194782</v>
      </c>
      <c r="DL38" s="4">
        <v>160.30000000000001</v>
      </c>
      <c r="DM38" s="4">
        <f>(DL38)*'a14'!$F$39/1000000</f>
        <v>23.783180463942674</v>
      </c>
      <c r="DN38" s="4">
        <v>220.4</v>
      </c>
      <c r="DO38" s="4">
        <f>(DN38)*'a14'!$G$39/1000000</f>
        <v>39.240022265150088</v>
      </c>
      <c r="DP38" s="4">
        <v>85.6</v>
      </c>
      <c r="DQ38" s="4">
        <f>(DP38)*'a14'!$H$39/1000000</f>
        <v>18.108624258333371</v>
      </c>
      <c r="DR38" s="4">
        <v>264.7</v>
      </c>
      <c r="DS38" s="4">
        <f>(DR38)*'a14'!$I$39/1000000</f>
        <v>64.380329305052371</v>
      </c>
      <c r="DT38" s="4">
        <v>180.8</v>
      </c>
      <c r="DU38" s="4">
        <f>(DT38)*'a14'!$J$39/1000000</f>
        <v>63.313149263157328</v>
      </c>
      <c r="DV38" s="4">
        <v>964.3</v>
      </c>
      <c r="DW38" s="4">
        <f t="shared" si="49"/>
        <v>215.05670655055533</v>
      </c>
      <c r="DX38" s="4">
        <f>'a1'!AV40/1000</f>
        <v>1265.3420000000001</v>
      </c>
      <c r="DY38" s="4">
        <f t="shared" si="50"/>
        <v>169959.35213606703</v>
      </c>
      <c r="DZ38" s="4">
        <v>43.5</v>
      </c>
      <c r="EA38" s="4">
        <f>(DZ38)*'a14'!$E$44/1000000</f>
        <v>4.6019990123769663</v>
      </c>
      <c r="EB38" s="4">
        <v>126.3</v>
      </c>
      <c r="EC38" s="4">
        <f>(EB38)*'a14'!$F$44/1000000</f>
        <v>16.702082622506055</v>
      </c>
      <c r="ED38" s="4">
        <v>205.8</v>
      </c>
      <c r="EE38" s="4">
        <f>(ED38)*'a14'!$G$44/1000000</f>
        <v>32.658324025764813</v>
      </c>
      <c r="EF38" s="4">
        <v>63.7</v>
      </c>
      <c r="EG38" s="4">
        <f>(EF38)*'a14'!$H$44/1000000</f>
        <v>12.892089180589647</v>
      </c>
      <c r="EH38" s="4">
        <v>249.7</v>
      </c>
      <c r="EI38" s="4">
        <f>(EH38)*'a14'!$I$44/1000000</f>
        <v>54.633122397634729</v>
      </c>
      <c r="EJ38" s="4">
        <v>150.5</v>
      </c>
      <c r="EK38" s="4">
        <f>(EJ38)*'a14'!$J$44/1000000</f>
        <v>67.033558777330612</v>
      </c>
      <c r="EL38" s="4">
        <v>839.5</v>
      </c>
      <c r="EM38" s="4">
        <f t="shared" si="51"/>
        <v>188.52117601620284</v>
      </c>
      <c r="EN38" s="4">
        <f>'a1'!BB40/1000</f>
        <v>1106.1220000000001</v>
      </c>
      <c r="EO38" s="4">
        <f t="shared" si="52"/>
        <v>170434.34270017489</v>
      </c>
      <c r="EP38" s="4">
        <v>120.1</v>
      </c>
      <c r="EQ38" s="4">
        <f>(EP38)*'a14'!$E$49/1000000</f>
        <v>9.9478528025262438</v>
      </c>
      <c r="ER38" s="4">
        <v>431.9</v>
      </c>
      <c r="ES38" s="4">
        <f>(ER38)*'a14'!$F$49/1000000</f>
        <v>44.717710505943842</v>
      </c>
      <c r="ET38" s="4">
        <v>756.1</v>
      </c>
      <c r="EU38" s="4">
        <f>(ET38)*'a14'!$G$49/1000000</f>
        <v>93.94135933376468</v>
      </c>
      <c r="EV38" s="4">
        <v>213</v>
      </c>
      <c r="EW38" s="4">
        <f>(EV38)*'a14'!$H$49/1000000</f>
        <v>32.110690851457932</v>
      </c>
      <c r="EX38" s="4">
        <v>990.8</v>
      </c>
      <c r="EY38" s="4">
        <f>(EX38)*'a14'!$I$49/1000000</f>
        <v>151.6854062463334</v>
      </c>
      <c r="EZ38" s="4">
        <v>678</v>
      </c>
      <c r="FA38" s="4">
        <f>(EZ38)*'a14'!$J$49/1000000</f>
        <v>215.07478595378353</v>
      </c>
      <c r="FB38" s="4">
        <v>3189.9</v>
      </c>
      <c r="FC38" s="4">
        <f t="shared" si="53"/>
        <v>547.47780569380961</v>
      </c>
      <c r="FD38" s="4">
        <f>'a1'!BH40/1000</f>
        <v>4007.748</v>
      </c>
      <c r="FE38" s="4">
        <f t="shared" si="54"/>
        <v>136604.84783319948</v>
      </c>
      <c r="FF38" s="4">
        <v>136.4</v>
      </c>
      <c r="FG38" s="4">
        <f>(FF38)*'a14'!$E$54/1000000</f>
        <v>13.061122502169146</v>
      </c>
      <c r="FH38" s="4">
        <v>426</v>
      </c>
      <c r="FI38" s="4">
        <f>(FH38)*'a14'!$F$54/1000000</f>
        <v>50.990086014699926</v>
      </c>
      <c r="FJ38" s="4">
        <v>852</v>
      </c>
      <c r="FK38" s="4">
        <f>(FJ38)*'a14'!$G$54/1000000</f>
        <v>122.37620643527983</v>
      </c>
      <c r="FL38" s="4">
        <v>356.6</v>
      </c>
      <c r="FM38" s="4">
        <f>(FL38)*'a14'!$H$54/1000000</f>
        <v>61.192703995302175</v>
      </c>
      <c r="FN38" s="4">
        <v>1117.7</v>
      </c>
      <c r="FO38" s="4">
        <f>(FN38)*'a14'!$I$54/1000000</f>
        <v>192.9482867707446</v>
      </c>
      <c r="FP38" s="4">
        <v>898.1</v>
      </c>
      <c r="FQ38" s="4">
        <f>(FP38)*'a14'!$J$54/1000000</f>
        <v>315.06096637341119</v>
      </c>
      <c r="FR38" s="4">
        <v>3786.8</v>
      </c>
      <c r="FS38" s="4">
        <f t="shared" si="62"/>
        <v>755.62937209160691</v>
      </c>
      <c r="FT38" s="4">
        <f>'a1'!BN40/1000</f>
        <v>4582.607</v>
      </c>
      <c r="FU38" s="4">
        <f t="shared" si="55"/>
        <v>164890.72095678438</v>
      </c>
    </row>
    <row r="39" spans="1:177" ht="16.5" customHeight="1">
      <c r="A39" s="1">
        <v>2014</v>
      </c>
      <c r="B39" s="4">
        <v>1643.5</v>
      </c>
      <c r="C39" s="4">
        <f>B39*'a14'!$E$4/1000000</f>
        <v>156.34655574866167</v>
      </c>
      <c r="D39" s="4">
        <v>3539.3</v>
      </c>
      <c r="E39" s="4">
        <f>D39*'a14'!$F$4/1000000</f>
        <v>420.86809002223777</v>
      </c>
      <c r="F39" s="4">
        <v>6039.4</v>
      </c>
      <c r="G39" s="4">
        <f>F39*'a14'!$G$4/1000000</f>
        <v>861.79439195783448</v>
      </c>
      <c r="H39" s="4">
        <v>2042.3</v>
      </c>
      <c r="I39" s="4">
        <f>H39*'a14'!$H$4/1000000</f>
        <v>342.96890818539947</v>
      </c>
      <c r="J39" s="4">
        <v>9082.7000000000007</v>
      </c>
      <c r="K39" s="4">
        <f>J39*'a14'!$I$4/1000000</f>
        <v>1514.8325045093179</v>
      </c>
      <c r="L39" s="4">
        <v>6633.5</v>
      </c>
      <c r="M39" s="4">
        <f>L39*'a14'!$J$4/1000000</f>
        <v>2221.2371108411417</v>
      </c>
      <c r="N39" s="4">
        <v>28980.6</v>
      </c>
      <c r="O39" s="4">
        <f t="shared" si="63"/>
        <v>5518.0475612645932</v>
      </c>
      <c r="P39" s="4">
        <f>'a1'!F41/1000</f>
        <v>35543.658000000003</v>
      </c>
      <c r="Q39" s="4">
        <f t="shared" si="44"/>
        <v>155247.0362297711</v>
      </c>
      <c r="R39" s="4">
        <v>41.1</v>
      </c>
      <c r="S39" s="4">
        <f>(R39)*'a14'!$E$9/1000000</f>
        <v>3.3203924744278606</v>
      </c>
      <c r="T39" s="4">
        <v>65.7</v>
      </c>
      <c r="U39" s="4">
        <f>(T39)*'a14'!$F$9/1000000</f>
        <v>6.634725838500926</v>
      </c>
      <c r="V39" s="4">
        <v>77.3</v>
      </c>
      <c r="W39" s="4">
        <f>(V39)*'a14'!$G$9/1000000</f>
        <v>9.3673846085136354</v>
      </c>
      <c r="X39" s="4">
        <v>24.4</v>
      </c>
      <c r="Y39" s="4">
        <f>(X39)*'a14'!$H$9/1000000</f>
        <v>3.5560305265891952</v>
      </c>
      <c r="Z39" s="4">
        <v>164.2</v>
      </c>
      <c r="AA39" s="4">
        <f>(Z39)*'a14'!$I$9/1000000</f>
        <v>25.352645888180259</v>
      </c>
      <c r="AB39" s="4">
        <v>71.099999999999994</v>
      </c>
      <c r="AC39" s="4">
        <f>(AB39)*'a14'!$J$9/1000000</f>
        <v>20.171261134648333</v>
      </c>
      <c r="AD39" s="4">
        <v>443.9</v>
      </c>
      <c r="AE39" s="4">
        <f t="shared" si="56"/>
        <v>68.402440470860213</v>
      </c>
      <c r="AF39" s="4">
        <f>'a1'!L41/1000</f>
        <v>529.06899999999996</v>
      </c>
      <c r="AG39" s="4">
        <f t="shared" si="57"/>
        <v>129288.31678072277</v>
      </c>
      <c r="AH39" s="4">
        <v>7</v>
      </c>
      <c r="AI39" s="4">
        <f>(AH39)*'a14'!$E$14/1000000</f>
        <v>0.53184150778978878</v>
      </c>
      <c r="AJ39" s="4">
        <v>17.7</v>
      </c>
      <c r="AK39" s="4">
        <f>(AJ39)*'a14'!$F$14/1000000</f>
        <v>1.680999051407011</v>
      </c>
      <c r="AL39" s="4">
        <v>24.8</v>
      </c>
      <c r="AM39" s="4">
        <f>(AL39)*'a14'!$G$14/1000000</f>
        <v>2.8263577271114491</v>
      </c>
      <c r="AN39" s="4">
        <v>9.3000000000000007</v>
      </c>
      <c r="AO39" s="4">
        <f>(AN39)*'a14'!$H$14/1000000</f>
        <v>1.4617561917927921</v>
      </c>
      <c r="AP39" s="4">
        <v>39.200000000000003</v>
      </c>
      <c r="AQ39" s="4">
        <f>(AP39)*'a14'!$I$14/1000000</f>
        <v>7.4664271478336746</v>
      </c>
      <c r="AR39" s="4">
        <v>22.6</v>
      </c>
      <c r="AS39" s="4">
        <f>(AR39)*'a14'!$J$14/1000000</f>
        <v>8.0190768127200514</v>
      </c>
      <c r="AT39" s="4">
        <v>120.6</v>
      </c>
      <c r="AU39" s="4">
        <f t="shared" si="58"/>
        <v>21.986458438654768</v>
      </c>
      <c r="AV39" s="4">
        <f>'a1'!R41/1000</f>
        <v>146.16200000000001</v>
      </c>
      <c r="AW39" s="4">
        <f t="shared" si="59"/>
        <v>150425.27085463231</v>
      </c>
      <c r="AX39" s="4">
        <v>38</v>
      </c>
      <c r="AY39" s="4">
        <f>(AX39)*'a14'!$E$19/1000000</f>
        <v>2.9943489502953837</v>
      </c>
      <c r="AZ39" s="4">
        <v>114.1</v>
      </c>
      <c r="BA39" s="4">
        <f>(AZ39)*'a14'!$F$19/1000000</f>
        <v>11.238658395681027</v>
      </c>
      <c r="BB39" s="4">
        <v>144.9</v>
      </c>
      <c r="BC39" s="4">
        <f>(BB39)*'a14'!$G$19/1000000</f>
        <v>17.126888009123729</v>
      </c>
      <c r="BD39" s="4">
        <v>55.8</v>
      </c>
      <c r="BE39" s="4">
        <f>(BD39)*'a14'!$H$19/1000000</f>
        <v>7.8773569346054702</v>
      </c>
      <c r="BF39" s="4">
        <v>261.8</v>
      </c>
      <c r="BG39" s="4">
        <f>(BF39)*'a14'!$I$19/1000000</f>
        <v>39.438131604957242</v>
      </c>
      <c r="BH39" s="4">
        <v>168.4</v>
      </c>
      <c r="BI39" s="4">
        <f>(BH39)*'a14'!$J$19/1000000</f>
        <v>44.932534439274754</v>
      </c>
      <c r="BJ39" s="4">
        <v>783</v>
      </c>
      <c r="BK39" s="4">
        <f t="shared" ref="BK39" si="66">(AY39)+(BA39)+(BC39)+(BE39)+(BG39)+(BI39)</f>
        <v>123.60791833393759</v>
      </c>
      <c r="BL39" s="4">
        <f>'a1'!X41/1000</f>
        <v>942.38699999999994</v>
      </c>
      <c r="BM39" s="4">
        <f t="shared" ref="BM39" si="67">(BK39)/(BL39)*1000000</f>
        <v>131164.71081831306</v>
      </c>
      <c r="BN39" s="4">
        <v>47.4</v>
      </c>
      <c r="BO39" s="4">
        <f>(BN39)*'a14'!$E$24/1000000</f>
        <v>4.7127813033104449</v>
      </c>
      <c r="BP39" s="4">
        <v>86.2</v>
      </c>
      <c r="BQ39" s="4">
        <f>(BP39)*'a14'!$F$24/1000000</f>
        <v>10.71312627493039</v>
      </c>
      <c r="BR39" s="4">
        <v>141.4</v>
      </c>
      <c r="BS39" s="4">
        <f>(BR39)*'a14'!$G$24/1000000</f>
        <v>21.088204945825847</v>
      </c>
      <c r="BT39" s="4">
        <v>36.5</v>
      </c>
      <c r="BU39" s="4">
        <f>(BT39)*'a14'!$H$24/1000000</f>
        <v>6.4094479254319126</v>
      </c>
      <c r="BV39" s="4">
        <v>209.1</v>
      </c>
      <c r="BW39" s="4">
        <f>(BV39)*'a14'!$I$24/1000000</f>
        <v>39.135662596425064</v>
      </c>
      <c r="BX39" s="4">
        <v>101.2</v>
      </c>
      <c r="BY39" s="4">
        <f>(BX39)*'a14'!$J$24/1000000</f>
        <v>32.253032620560631</v>
      </c>
      <c r="BZ39" s="4">
        <v>621.70000000000005</v>
      </c>
      <c r="CA39" s="4">
        <f t="shared" si="60"/>
        <v>114.31225566648429</v>
      </c>
      <c r="CB39" s="4">
        <f>'a1'!AD41/1000</f>
        <v>754.57799999999997</v>
      </c>
      <c r="CC39" s="4">
        <f t="shared" ref="CC39" si="68">(CA39)/(CB39)*1000000</f>
        <v>151491.63594285055</v>
      </c>
      <c r="CD39" s="4">
        <v>624</v>
      </c>
      <c r="CE39" s="4">
        <f>(CD39)*'a14'!$E$29/1000000</f>
        <v>56.793880758287585</v>
      </c>
      <c r="CF39" s="4">
        <v>784.3</v>
      </c>
      <c r="CG39" s="4">
        <f>(CF39)*'a14'!$F$29/1000000</f>
        <v>89.229648795522735</v>
      </c>
      <c r="CH39" s="4">
        <v>1051.7</v>
      </c>
      <c r="CI39" s="4">
        <f>(CH39)*'a14'!$G$29/1000000</f>
        <v>143.5820297920458</v>
      </c>
      <c r="CJ39" s="4">
        <v>433.3</v>
      </c>
      <c r="CK39" s="4">
        <f>(CJ39)*'a14'!$H$29/1000000</f>
        <v>72.139040909964777</v>
      </c>
      <c r="CL39" s="4">
        <v>2480.5</v>
      </c>
      <c r="CM39" s="4">
        <f>(CL39)*'a14'!$I$29/1000000</f>
        <v>408.24335867956927</v>
      </c>
      <c r="CN39" s="4">
        <v>1428.3</v>
      </c>
      <c r="CO39" s="4">
        <f>(CN39)*'a14'!$J$29/1000000</f>
        <v>522.78363614093587</v>
      </c>
      <c r="CP39" s="4">
        <v>6802.2</v>
      </c>
      <c r="CQ39" s="4">
        <f t="shared" si="61"/>
        <v>1292.7715950763261</v>
      </c>
      <c r="CR39" s="4">
        <f>'a1'!AJ41/1000</f>
        <v>8214.8850000000002</v>
      </c>
      <c r="CS39" s="4">
        <f t="shared" ref="CS39" si="69">(CQ39)/(CR39)*1000000</f>
        <v>157369.40871069115</v>
      </c>
      <c r="CT39" s="4">
        <v>550.9</v>
      </c>
      <c r="CU39" s="4">
        <f>(CT39)*'a14'!$E$34/1000000</f>
        <v>55.583983028129985</v>
      </c>
      <c r="CV39" s="4">
        <v>1335.9</v>
      </c>
      <c r="CW39" s="4">
        <f>(CV39)*'a14'!$F$34/1000000</f>
        <v>168.48484962624539</v>
      </c>
      <c r="CX39" s="4">
        <v>2496.1</v>
      </c>
      <c r="CY39" s="4">
        <f>(CX39)*'a14'!$G$34/1000000</f>
        <v>377.77231812447428</v>
      </c>
      <c r="CZ39" s="4">
        <v>791.6</v>
      </c>
      <c r="DA39" s="4">
        <f>(CZ39)*'a14'!$H$34/1000000</f>
        <v>138.58055379017208</v>
      </c>
      <c r="DB39" s="4">
        <v>3244.5</v>
      </c>
      <c r="DC39" s="4">
        <f>(DB39)*'a14'!$I$34/1000000</f>
        <v>568.4773715239769</v>
      </c>
      <c r="DD39" s="4">
        <v>2850.3</v>
      </c>
      <c r="DE39" s="4">
        <f>(DD39)*'a14'!$J$34/1000000</f>
        <v>937.36217738898506</v>
      </c>
      <c r="DF39" s="4">
        <v>11269.3</v>
      </c>
      <c r="DG39" s="4">
        <f t="shared" ref="DG39" si="70">(CU39)+(CW39)+(CY39)+(DA39)+(DC39)+(DE39)</f>
        <v>2246.2612534819837</v>
      </c>
      <c r="DH39" s="4">
        <f>'a1'!AP41/1000</f>
        <v>13677.687</v>
      </c>
      <c r="DI39" s="4">
        <f t="shared" ref="DI39" si="71">(DG39)/(DH39)*1000000</f>
        <v>164228.15154945303</v>
      </c>
      <c r="DJ39" s="4">
        <v>52.5</v>
      </c>
      <c r="DK39" s="4">
        <f>(DJ39)*'a14'!$E$39/1000000</f>
        <v>6.2314009949194782</v>
      </c>
      <c r="DL39" s="4">
        <v>154.69999999999999</v>
      </c>
      <c r="DM39" s="4">
        <f>(DL39)*'a14'!$F$39/1000000</f>
        <v>22.952326997953403</v>
      </c>
      <c r="DN39" s="4">
        <v>223</v>
      </c>
      <c r="DO39" s="4">
        <f>(DN39)*'a14'!$G$39/1000000</f>
        <v>39.702926339058386</v>
      </c>
      <c r="DP39" s="4">
        <v>84.1</v>
      </c>
      <c r="DQ39" s="4">
        <f>(DP39)*'a14'!$H$39/1000000</f>
        <v>17.79130023511491</v>
      </c>
      <c r="DR39" s="4">
        <v>275.39999999999998</v>
      </c>
      <c r="DS39" s="4">
        <f>(DR39)*'a14'!$I$39/1000000</f>
        <v>66.982783115267935</v>
      </c>
      <c r="DT39" s="4">
        <v>186.6</v>
      </c>
      <c r="DU39" s="4">
        <f>(DT39)*'a14'!$J$39/1000000</f>
        <v>65.344212679785159</v>
      </c>
      <c r="DV39" s="4">
        <v>976.4</v>
      </c>
      <c r="DW39" s="4">
        <f t="shared" ref="DW39" si="72">(DK39)+(DM39)+(DO39)+(DQ39)+(DS39)+(DU39)</f>
        <v>219.00495036209927</v>
      </c>
      <c r="DX39" s="4">
        <f>'a1'!AV41/1000</f>
        <v>1280.242</v>
      </c>
      <c r="DY39" s="4">
        <f t="shared" ref="DY39" si="73">(DW39)/(DX39)*1000000</f>
        <v>171065.27544175184</v>
      </c>
      <c r="DZ39" s="4">
        <v>39.9</v>
      </c>
      <c r="EA39" s="4">
        <f>(DZ39)*'a14'!$E$44/1000000</f>
        <v>4.2211439216974931</v>
      </c>
      <c r="EB39" s="4">
        <v>132.30000000000001</v>
      </c>
      <c r="EC39" s="4">
        <f>(EB39)*'a14'!$F$44/1000000</f>
        <v>17.495530728088294</v>
      </c>
      <c r="ED39" s="4">
        <v>206.4</v>
      </c>
      <c r="EE39" s="4">
        <f>(ED39)*'a14'!$G$44/1000000</f>
        <v>32.753537798434678</v>
      </c>
      <c r="EF39" s="4">
        <v>58.8</v>
      </c>
      <c r="EG39" s="4">
        <f>(EF39)*'a14'!$H$44/1000000</f>
        <v>11.900390012851981</v>
      </c>
      <c r="EH39" s="4">
        <v>251.4</v>
      </c>
      <c r="EI39" s="4">
        <f>(EH39)*'a14'!$I$44/1000000</f>
        <v>55.005073971827684</v>
      </c>
      <c r="EJ39" s="4">
        <v>163.4</v>
      </c>
      <c r="EK39" s="4">
        <f>(EJ39)*'a14'!$J$44/1000000</f>
        <v>72.779292386816095</v>
      </c>
      <c r="EL39" s="4">
        <v>852.2</v>
      </c>
      <c r="EM39" s="4">
        <f t="shared" ref="EM39" si="74">(EA39)+(EC39)+(EE39)+(EG39)+(EI39)+(EK39)</f>
        <v>194.15496881971623</v>
      </c>
      <c r="EN39" s="4">
        <f>'a1'!BB41/1000</f>
        <v>1122.2829999999999</v>
      </c>
      <c r="EO39" s="4">
        <f t="shared" ref="EO39" si="75">(EM39)/(EN39)*1000000</f>
        <v>173000.00874976834</v>
      </c>
      <c r="EP39" s="4">
        <v>107.9</v>
      </c>
      <c r="EQ39" s="4">
        <f>(EP39)*'a14'!$E$49/1000000</f>
        <v>8.9373298700464758</v>
      </c>
      <c r="ER39" s="4">
        <v>436.5</v>
      </c>
      <c r="ES39" s="4">
        <f>(ER39)*'a14'!$F$49/1000000</f>
        <v>45.193981560186359</v>
      </c>
      <c r="ET39" s="4">
        <v>782.3</v>
      </c>
      <c r="EU39" s="4">
        <f>(ET39)*'a14'!$G$49/1000000</f>
        <v>97.196568452326559</v>
      </c>
      <c r="EV39" s="4">
        <v>204.5</v>
      </c>
      <c r="EW39" s="4">
        <f>(EV39)*'a14'!$H$49/1000000</f>
        <v>30.829278305742477</v>
      </c>
      <c r="EX39" s="4">
        <v>1011.3</v>
      </c>
      <c r="EY39" s="4">
        <f>(EX39)*'a14'!$I$49/1000000</f>
        <v>154.82383057823677</v>
      </c>
      <c r="EZ39" s="4">
        <v>739.3</v>
      </c>
      <c r="FA39" s="4">
        <f>(EZ39)*'a14'!$J$49/1000000</f>
        <v>234.52033813515067</v>
      </c>
      <c r="FB39" s="4">
        <v>3281.8</v>
      </c>
      <c r="FC39" s="4">
        <f t="shared" si="53"/>
        <v>571.50132690168925</v>
      </c>
      <c r="FD39" s="4">
        <f>'a1'!BH41/1000</f>
        <v>4120.8969999999999</v>
      </c>
      <c r="FE39" s="4">
        <f t="shared" ref="FE39" si="76">(FC39)/(FD39)*1000000</f>
        <v>138683.72029237548</v>
      </c>
      <c r="FF39" s="4">
        <v>134.69999999999999</v>
      </c>
      <c r="FG39" s="4">
        <f>(FF39)*'a14'!$E$54/1000000</f>
        <v>12.898337251042403</v>
      </c>
      <c r="FH39" s="4">
        <v>411.8</v>
      </c>
      <c r="FI39" s="4">
        <f>(FH39)*'a14'!$F$54/1000000</f>
        <v>49.290416480876594</v>
      </c>
      <c r="FJ39" s="4">
        <v>891.5</v>
      </c>
      <c r="FK39" s="4">
        <f>(FJ39)*'a14'!$G$54/1000000</f>
        <v>128.04975121719716</v>
      </c>
      <c r="FL39" s="4">
        <v>343.9</v>
      </c>
      <c r="FM39" s="4">
        <f>(FL39)*'a14'!$H$54/1000000</f>
        <v>59.013378867034255</v>
      </c>
      <c r="FN39" s="4">
        <v>1145.4000000000001</v>
      </c>
      <c r="FO39" s="4">
        <f>(FN39)*'a14'!$I$54/1000000</f>
        <v>197.7301312223413</v>
      </c>
      <c r="FP39" s="4">
        <v>902.3</v>
      </c>
      <c r="FQ39" s="4">
        <f>(FP39)*'a14'!$J$54/1000000</f>
        <v>316.5343613837311</v>
      </c>
      <c r="FR39" s="4">
        <v>3829.6</v>
      </c>
      <c r="FS39" s="4">
        <f t="shared" si="62"/>
        <v>763.51637642222272</v>
      </c>
      <c r="FT39" s="4">
        <f>'a1'!BN41/1000</f>
        <v>4638.415</v>
      </c>
      <c r="FU39" s="4">
        <f t="shared" ref="FU39" si="77">(FS39)/(FT39)*1000000</f>
        <v>164607.17215303564</v>
      </c>
    </row>
    <row r="40" spans="1:177" ht="16.5" customHeight="1"/>
    <row r="41" spans="1:177" ht="16.5" customHeight="1">
      <c r="B41" s="1" t="s">
        <v>352</v>
      </c>
      <c r="R41" s="1" t="s">
        <v>352</v>
      </c>
      <c r="AH41" s="1" t="s">
        <v>352</v>
      </c>
      <c r="AX41" s="1" t="s">
        <v>352</v>
      </c>
      <c r="BN41" s="1" t="s">
        <v>352</v>
      </c>
      <c r="CD41" s="1" t="s">
        <v>352</v>
      </c>
      <c r="CT41" s="1" t="s">
        <v>352</v>
      </c>
      <c r="DJ41" s="1" t="s">
        <v>352</v>
      </c>
      <c r="DZ41" s="1" t="s">
        <v>352</v>
      </c>
      <c r="EP41" s="1" t="s">
        <v>352</v>
      </c>
      <c r="FF41" s="1" t="s">
        <v>352</v>
      </c>
    </row>
    <row r="42" spans="1:177" s="5" customFormat="1" ht="16.5" customHeight="1">
      <c r="A42" s="5" t="s">
        <v>1095</v>
      </c>
      <c r="B42" s="5">
        <f>(POWER(B39/B6, 1/33)-1)*100</f>
        <v>-2.7869876194914101</v>
      </c>
      <c r="C42" s="5">
        <f>(POWER(C39/C6, 1/33)-1)*100</f>
        <v>-2.7869876194914101</v>
      </c>
      <c r="D42" s="5">
        <f>(POWER(D39/D6, 1/33)-1)*100</f>
        <v>-2.9931141095270841</v>
      </c>
      <c r="E42" s="5">
        <f>(POWER(E39/E6, 1/33)-1)*100</f>
        <v>-2.9931141095270841</v>
      </c>
      <c r="F42" s="5" t="s">
        <v>1118</v>
      </c>
      <c r="G42" s="5" t="s">
        <v>1118</v>
      </c>
      <c r="H42" s="5">
        <f t="shared" ref="H42:Q42" si="78">(POWER(H39/H6, 1/33)-1)*100</f>
        <v>0.94283742993988007</v>
      </c>
      <c r="I42" s="5">
        <f t="shared" si="78"/>
        <v>0.94283742993988007</v>
      </c>
      <c r="J42" s="5">
        <f t="shared" si="78"/>
        <v>4.8630133693111643</v>
      </c>
      <c r="K42" s="5">
        <f t="shared" si="78"/>
        <v>4.8630133693111643</v>
      </c>
      <c r="L42" s="5">
        <f t="shared" si="78"/>
        <v>4.4125991493308758</v>
      </c>
      <c r="M42" s="5">
        <f t="shared" si="78"/>
        <v>4.4125991493308758</v>
      </c>
      <c r="N42" s="5">
        <f t="shared" si="78"/>
        <v>1.3177096250444498</v>
      </c>
      <c r="O42" s="5">
        <f t="shared" si="78"/>
        <v>2.2514747366126464</v>
      </c>
      <c r="P42" s="5">
        <f t="shared" si="78"/>
        <v>1.0941711934051135</v>
      </c>
      <c r="Q42" s="5">
        <f t="shared" si="78"/>
        <v>1.144777715219103</v>
      </c>
      <c r="R42" s="5">
        <f t="shared" ref="R42:CC42" si="79">(POWER(R39/R6, 1/33)-1)*100</f>
        <v>-3.6123513713066768</v>
      </c>
      <c r="S42" s="5">
        <f t="shared" si="79"/>
        <v>-3.6123513713066768</v>
      </c>
      <c r="T42" s="5">
        <f t="shared" si="79"/>
        <v>-2.9150105972951312</v>
      </c>
      <c r="U42" s="5">
        <f t="shared" si="79"/>
        <v>-2.9150105972951312</v>
      </c>
      <c r="V42" s="5" t="s">
        <v>1118</v>
      </c>
      <c r="W42" s="5" t="s">
        <v>1118</v>
      </c>
      <c r="X42" s="5">
        <f t="shared" si="79"/>
        <v>-6.1449812384295477E-2</v>
      </c>
      <c r="Y42" s="5">
        <f t="shared" si="79"/>
        <v>-6.1449812384295477E-2</v>
      </c>
      <c r="Z42" s="5">
        <f t="shared" si="79"/>
        <v>4.0784624211295251</v>
      </c>
      <c r="AA42" s="5">
        <f t="shared" si="79"/>
        <v>4.0784624211295251</v>
      </c>
      <c r="AB42" s="5">
        <f t="shared" si="79"/>
        <v>3.6762471151923437</v>
      </c>
      <c r="AC42" s="5">
        <f t="shared" si="79"/>
        <v>3.6762471151923437</v>
      </c>
      <c r="AD42" s="5">
        <f t="shared" si="79"/>
        <v>0.30241046022236873</v>
      </c>
      <c r="AE42" s="5">
        <f t="shared" si="79"/>
        <v>1.2547280425790897</v>
      </c>
      <c r="AF42" s="5">
        <f t="shared" si="79"/>
        <v>-0.25354549021541217</v>
      </c>
      <c r="AG42" s="5">
        <f t="shared" si="79"/>
        <v>1.5121074129472278</v>
      </c>
      <c r="AH42" s="5">
        <f t="shared" si="79"/>
        <v>-3.6649230915511311</v>
      </c>
      <c r="AI42" s="5">
        <f t="shared" si="79"/>
        <v>-3.6649230915511311</v>
      </c>
      <c r="AJ42" s="5">
        <f t="shared" si="79"/>
        <v>-2.9471094878360971</v>
      </c>
      <c r="AK42" s="5">
        <f t="shared" si="79"/>
        <v>-2.9471094878360971</v>
      </c>
      <c r="AL42" s="5" t="s">
        <v>1118</v>
      </c>
      <c r="AM42" s="5" t="s">
        <v>1118</v>
      </c>
      <c r="AN42" s="5">
        <f t="shared" si="79"/>
        <v>1.091404420616704</v>
      </c>
      <c r="AO42" s="5">
        <f t="shared" si="79"/>
        <v>1.091404420616704</v>
      </c>
      <c r="AP42" s="5">
        <f t="shared" si="79"/>
        <v>5.4517650039690446</v>
      </c>
      <c r="AQ42" s="5">
        <f t="shared" si="79"/>
        <v>5.4517650039690446</v>
      </c>
      <c r="AR42" s="5">
        <f t="shared" si="79"/>
        <v>4.1536363459848902</v>
      </c>
      <c r="AS42" s="5">
        <f t="shared" si="79"/>
        <v>4.1536363459848902</v>
      </c>
      <c r="AT42" s="5">
        <f t="shared" si="79"/>
        <v>0.87388547105264891</v>
      </c>
      <c r="AU42" s="5">
        <f t="shared" si="79"/>
        <v>2.1933800187668107</v>
      </c>
      <c r="AV42" s="5">
        <f t="shared" si="79"/>
        <v>0.51057650483152806</v>
      </c>
      <c r="AW42" s="5">
        <f t="shared" si="79"/>
        <v>1.6742551604550515</v>
      </c>
      <c r="AX42" s="5">
        <f t="shared" si="79"/>
        <v>-3.9138831582976596</v>
      </c>
      <c r="AY42" s="5">
        <f t="shared" si="79"/>
        <v>-3.9138831582976596</v>
      </c>
      <c r="AZ42" s="5">
        <f t="shared" si="79"/>
        <v>-3.2691801571992363</v>
      </c>
      <c r="BA42" s="5">
        <f t="shared" si="79"/>
        <v>-3.2691801571992363</v>
      </c>
      <c r="BB42" s="5" t="s">
        <v>1118</v>
      </c>
      <c r="BC42" s="5" t="s">
        <v>1118</v>
      </c>
      <c r="BD42" s="5">
        <f t="shared" si="79"/>
        <v>0.96078551584970473</v>
      </c>
      <c r="BE42" s="5">
        <f t="shared" si="79"/>
        <v>0.96078551584970473</v>
      </c>
      <c r="BF42" s="5">
        <f t="shared" si="79"/>
        <v>4.4463774241183307</v>
      </c>
      <c r="BG42" s="5">
        <f t="shared" si="79"/>
        <v>4.4463774241183307</v>
      </c>
      <c r="BH42" s="5">
        <f t="shared" si="79"/>
        <v>3.8964523605919288</v>
      </c>
      <c r="BI42" s="5">
        <f t="shared" si="79"/>
        <v>3.8964523605919288</v>
      </c>
      <c r="BJ42" s="5">
        <f t="shared" si="79"/>
        <v>0.64795785848870135</v>
      </c>
      <c r="BK42" s="5">
        <f t="shared" si="79"/>
        <v>1.6215600712573552</v>
      </c>
      <c r="BL42" s="5">
        <f t="shared" si="79"/>
        <v>0.29578639901131076</v>
      </c>
      <c r="BM42" s="5">
        <f t="shared" si="79"/>
        <v>1.3218637789743859</v>
      </c>
      <c r="BN42" s="5">
        <f t="shared" si="79"/>
        <v>-3.4771576545046368</v>
      </c>
      <c r="BO42" s="5">
        <f t="shared" si="79"/>
        <v>-3.4771576545046368</v>
      </c>
      <c r="BP42" s="5">
        <f t="shared" si="79"/>
        <v>-3.1821711379456774</v>
      </c>
      <c r="BQ42" s="5">
        <f t="shared" si="79"/>
        <v>-3.1821711379456774</v>
      </c>
      <c r="BR42" s="5" t="s">
        <v>1118</v>
      </c>
      <c r="BS42" s="5" t="s">
        <v>1118</v>
      </c>
      <c r="BT42" s="5">
        <f t="shared" si="79"/>
        <v>0.17091236337258842</v>
      </c>
      <c r="BU42" s="5">
        <f t="shared" si="79"/>
        <v>0.17091236337258842</v>
      </c>
      <c r="BV42" s="5">
        <f t="shared" si="79"/>
        <v>4.6746716701776769</v>
      </c>
      <c r="BW42" s="5">
        <f t="shared" si="79"/>
        <v>4.6746716701776769</v>
      </c>
      <c r="BX42" s="5">
        <f t="shared" si="79"/>
        <v>3.269745109368305</v>
      </c>
      <c r="BY42" s="5">
        <f t="shared" si="79"/>
        <v>3.269745109368305</v>
      </c>
      <c r="BZ42" s="5">
        <f t="shared" si="79"/>
        <v>0.56039706976975801</v>
      </c>
      <c r="CA42" s="5">
        <f t="shared" si="79"/>
        <v>1.4031584038125544</v>
      </c>
      <c r="CB42" s="5">
        <f t="shared" si="79"/>
        <v>0.19996697344979442</v>
      </c>
      <c r="CC42" s="5">
        <f t="shared" si="79"/>
        <v>1.2007902464494791</v>
      </c>
      <c r="CD42" s="5">
        <f t="shared" ref="CD42:EO42" si="80">(POWER(CD39/CD6, 1/33)-1)*100</f>
        <v>-2.5502627710205283</v>
      </c>
      <c r="CE42" s="5">
        <f t="shared" si="80"/>
        <v>-2.5502627710205283</v>
      </c>
      <c r="CF42" s="5">
        <f t="shared" si="80"/>
        <v>-3.3078831021935429</v>
      </c>
      <c r="CG42" s="5">
        <f t="shared" si="80"/>
        <v>-3.3078831021935429</v>
      </c>
      <c r="CH42" s="5" t="s">
        <v>1118</v>
      </c>
      <c r="CI42" s="5" t="s">
        <v>1118</v>
      </c>
      <c r="CJ42" s="5">
        <f t="shared" si="80"/>
        <v>1.062655285175107</v>
      </c>
      <c r="CK42" s="5">
        <f t="shared" si="80"/>
        <v>1.062655285175107</v>
      </c>
      <c r="CL42" s="5">
        <f t="shared" si="80"/>
        <v>4.7127043654950462</v>
      </c>
      <c r="CM42" s="5">
        <f t="shared" si="80"/>
        <v>4.7127043654950462</v>
      </c>
      <c r="CN42" s="5">
        <f t="shared" si="80"/>
        <v>4.1934634110893265</v>
      </c>
      <c r="CO42" s="5">
        <f t="shared" si="80"/>
        <v>4.1934634110893265</v>
      </c>
      <c r="CP42" s="5">
        <f t="shared" si="80"/>
        <v>0.91129062249855064</v>
      </c>
      <c r="CQ42" s="5">
        <f t="shared" si="80"/>
        <v>1.9706057369066388</v>
      </c>
      <c r="CR42" s="5">
        <f t="shared" si="80"/>
        <v>0.68997307645382033</v>
      </c>
      <c r="CS42" s="5">
        <f t="shared" si="80"/>
        <v>1.2718571882827323</v>
      </c>
      <c r="CT42" s="5">
        <f t="shared" si="80"/>
        <v>-2.7611450150548444</v>
      </c>
      <c r="CU42" s="5">
        <f t="shared" si="80"/>
        <v>-2.7611450150548444</v>
      </c>
      <c r="CV42" s="5">
        <f t="shared" si="80"/>
        <v>-2.8960043281787695</v>
      </c>
      <c r="CW42" s="5">
        <f t="shared" si="80"/>
        <v>-2.8960043281787695</v>
      </c>
      <c r="CX42" s="5" t="s">
        <v>1118</v>
      </c>
      <c r="CY42" s="5" t="s">
        <v>1118</v>
      </c>
      <c r="CZ42" s="5">
        <f t="shared" si="80"/>
        <v>0.91235823025257456</v>
      </c>
      <c r="DA42" s="5">
        <f t="shared" si="80"/>
        <v>0.91235823025257456</v>
      </c>
      <c r="DB42" s="5">
        <f t="shared" si="80"/>
        <v>4.93151660939668</v>
      </c>
      <c r="DC42" s="5">
        <f t="shared" si="80"/>
        <v>4.93151660939668</v>
      </c>
      <c r="DD42" s="5">
        <f t="shared" si="80"/>
        <v>4.5846712172203485</v>
      </c>
      <c r="DE42" s="5">
        <f t="shared" si="80"/>
        <v>4.5846712172203485</v>
      </c>
      <c r="DF42" s="5">
        <f t="shared" si="80"/>
        <v>1.5486329839494495</v>
      </c>
      <c r="DG42" s="5">
        <f t="shared" si="80"/>
        <v>2.4311711260846192</v>
      </c>
      <c r="DH42" s="5">
        <f t="shared" si="80"/>
        <v>1.3410916244729787</v>
      </c>
      <c r="DI42" s="5">
        <f t="shared" si="80"/>
        <v>1.075653995963477</v>
      </c>
      <c r="DJ42" s="5">
        <f t="shared" si="80"/>
        <v>-3.5490608819464087</v>
      </c>
      <c r="DK42" s="5">
        <f t="shared" si="80"/>
        <v>-3.5490608819464087</v>
      </c>
      <c r="DL42" s="5">
        <f t="shared" si="80"/>
        <v>-2.8251364199556539</v>
      </c>
      <c r="DM42" s="5">
        <f t="shared" si="80"/>
        <v>-2.8251364199556539</v>
      </c>
      <c r="DN42" s="5" t="s">
        <v>1118</v>
      </c>
      <c r="DO42" s="5" t="s">
        <v>1118</v>
      </c>
      <c r="DP42" s="5">
        <f t="shared" si="80"/>
        <v>0.87921177421723673</v>
      </c>
      <c r="DQ42" s="5">
        <f t="shared" si="80"/>
        <v>0.87921177421725893</v>
      </c>
      <c r="DR42" s="5">
        <f t="shared" si="80"/>
        <v>4.3670660041911225</v>
      </c>
      <c r="DS42" s="5">
        <f t="shared" si="80"/>
        <v>4.3670660041911225</v>
      </c>
      <c r="DT42" s="5">
        <f t="shared" si="80"/>
        <v>3.2090427086086892</v>
      </c>
      <c r="DU42" s="5">
        <f t="shared" si="80"/>
        <v>3.2090427086086892</v>
      </c>
      <c r="DV42" s="5">
        <f t="shared" si="80"/>
        <v>0.74012891843553419</v>
      </c>
      <c r="DW42" s="5">
        <f t="shared" si="80"/>
        <v>1.5380763268770137</v>
      </c>
      <c r="DX42" s="5">
        <f t="shared" si="80"/>
        <v>0.64486204978508876</v>
      </c>
      <c r="DY42" s="5">
        <f t="shared" si="80"/>
        <v>0.88749118325592846</v>
      </c>
      <c r="DZ42" s="5">
        <f t="shared" si="80"/>
        <v>-4.3158314391395614</v>
      </c>
      <c r="EA42" s="5">
        <f t="shared" si="80"/>
        <v>-4.3158314391395614</v>
      </c>
      <c r="EB42" s="5">
        <f t="shared" si="80"/>
        <v>-3.0372661242843324</v>
      </c>
      <c r="EC42" s="5">
        <f t="shared" si="80"/>
        <v>-3.0372661242843324</v>
      </c>
      <c r="ED42" s="5" t="s">
        <v>1118</v>
      </c>
      <c r="EE42" s="5" t="s">
        <v>1118</v>
      </c>
      <c r="EF42" s="5">
        <f t="shared" si="80"/>
        <v>0.3266859871952521</v>
      </c>
      <c r="EG42" s="5">
        <f t="shared" si="80"/>
        <v>0.3266859871952521</v>
      </c>
      <c r="EH42" s="5">
        <f t="shared" si="80"/>
        <v>3.7883046020596112</v>
      </c>
      <c r="EI42" s="5">
        <f t="shared" si="80"/>
        <v>3.7883046020596112</v>
      </c>
      <c r="EJ42" s="5">
        <f t="shared" si="80"/>
        <v>3.8148179566197538</v>
      </c>
      <c r="EK42" s="5">
        <f t="shared" si="80"/>
        <v>3.8148179566197538</v>
      </c>
      <c r="EL42" s="5">
        <f t="shared" si="80"/>
        <v>0.55859886479363574</v>
      </c>
      <c r="EM42" s="5">
        <f t="shared" si="80"/>
        <v>1.6135834869971832</v>
      </c>
      <c r="EN42" s="5">
        <f t="shared" si="80"/>
        <v>0.4248534473505261</v>
      </c>
      <c r="EO42" s="5">
        <f t="shared" si="80"/>
        <v>1.1837010449508467</v>
      </c>
      <c r="EP42" s="5">
        <f t="shared" ref="EP42:FU42" si="81">(POWER(EP39/EP6, 1/33)-1)*100</f>
        <v>-2.2415877518559224</v>
      </c>
      <c r="EQ42" s="5">
        <f t="shared" si="81"/>
        <v>-2.2415877518559224</v>
      </c>
      <c r="ER42" s="5">
        <f t="shared" si="81"/>
        <v>-2.3513805091159079</v>
      </c>
      <c r="ES42" s="5">
        <f t="shared" si="81"/>
        <v>-2.3513805091159079</v>
      </c>
      <c r="ET42" s="5" t="s">
        <v>1118</v>
      </c>
      <c r="EU42" s="5" t="s">
        <v>1118</v>
      </c>
      <c r="EV42" s="5">
        <f t="shared" si="81"/>
        <v>0.80419266987548088</v>
      </c>
      <c r="EW42" s="5">
        <f t="shared" si="81"/>
        <v>0.80419266987548088</v>
      </c>
      <c r="EX42" s="5">
        <f t="shared" si="81"/>
        <v>5.0321389003787464</v>
      </c>
      <c r="EY42" s="5">
        <f t="shared" si="81"/>
        <v>5.0321389003787464</v>
      </c>
      <c r="EZ42" s="5">
        <f t="shared" si="81"/>
        <v>4.5867978572075696</v>
      </c>
      <c r="FA42" s="5">
        <f t="shared" si="81"/>
        <v>4.5867978572075696</v>
      </c>
      <c r="FB42" s="5">
        <f t="shared" si="81"/>
        <v>2.0090415377436166</v>
      </c>
      <c r="FC42" s="5">
        <f t="shared" si="81"/>
        <v>2.8555937426235634</v>
      </c>
      <c r="FD42" s="5">
        <f t="shared" si="81"/>
        <v>1.7948168535733444</v>
      </c>
      <c r="FE42" s="5">
        <f t="shared" si="81"/>
        <v>1.0420735768659872</v>
      </c>
      <c r="FF42" s="5">
        <f t="shared" si="81"/>
        <v>-2.2651147269872274</v>
      </c>
      <c r="FG42" s="5">
        <f t="shared" si="81"/>
        <v>-2.2651147269872274</v>
      </c>
      <c r="FH42" s="5">
        <f t="shared" si="81"/>
        <v>-3.2948894307588628</v>
      </c>
      <c r="FI42" s="5">
        <f t="shared" si="81"/>
        <v>-3.2948894307588628</v>
      </c>
      <c r="FJ42" s="5" t="s">
        <v>1118</v>
      </c>
      <c r="FK42" s="5" t="s">
        <v>1118</v>
      </c>
      <c r="FL42" s="5">
        <f t="shared" si="81"/>
        <v>1.1203511578898651</v>
      </c>
      <c r="FM42" s="5">
        <f t="shared" si="81"/>
        <v>1.1203511578898651</v>
      </c>
      <c r="FN42" s="5">
        <f t="shared" si="81"/>
        <v>5.4419994663654103</v>
      </c>
      <c r="FO42" s="5">
        <f t="shared" si="81"/>
        <v>5.4419994663654103</v>
      </c>
      <c r="FP42" s="5">
        <f t="shared" si="81"/>
        <v>4.5318475481897824</v>
      </c>
      <c r="FQ42" s="5">
        <f t="shared" si="81"/>
        <v>4.5318475481897824</v>
      </c>
      <c r="FR42" s="5">
        <f t="shared" si="81"/>
        <v>1.7411892380502225</v>
      </c>
      <c r="FS42" s="5">
        <f t="shared" si="81"/>
        <v>2.6223099940393402</v>
      </c>
      <c r="FT42" s="5">
        <f t="shared" si="81"/>
        <v>1.5122692733586351</v>
      </c>
      <c r="FU42" s="5">
        <f t="shared" si="81"/>
        <v>1.0935039957500337</v>
      </c>
    </row>
    <row r="43" spans="1:177" ht="26.25" customHeight="1">
      <c r="B43" s="34" t="s">
        <v>1143</v>
      </c>
      <c r="C43" s="34"/>
      <c r="D43" s="34"/>
      <c r="E43" s="34"/>
      <c r="F43" s="34"/>
      <c r="G43" s="34"/>
      <c r="H43" s="34"/>
      <c r="I43" s="34"/>
      <c r="J43" s="34"/>
      <c r="K43" s="34"/>
      <c r="L43" s="34"/>
      <c r="M43" s="34"/>
      <c r="N43" s="34"/>
      <c r="O43" s="34"/>
      <c r="P43" s="34"/>
      <c r="Q43" s="34"/>
    </row>
    <row r="44" spans="1:177" hidden="1">
      <c r="B44" s="33" t="s">
        <v>1036</v>
      </c>
      <c r="C44" s="33"/>
      <c r="D44" s="33"/>
      <c r="E44" s="33"/>
      <c r="F44" s="33"/>
      <c r="G44" s="33"/>
      <c r="H44" s="33"/>
      <c r="I44" s="33"/>
      <c r="J44" s="33"/>
      <c r="K44" s="33"/>
      <c r="L44" s="33"/>
      <c r="M44" s="33"/>
      <c r="N44" s="33"/>
      <c r="O44" s="33"/>
      <c r="P44" s="33"/>
      <c r="Q44" s="33"/>
    </row>
    <row r="45" spans="1:177" hidden="1">
      <c r="B45" s="1" t="s">
        <v>168</v>
      </c>
      <c r="R45" s="1" t="s">
        <v>301</v>
      </c>
      <c r="AH45" s="1" t="s">
        <v>301</v>
      </c>
      <c r="AX45" s="1" t="s">
        <v>301</v>
      </c>
      <c r="BN45" s="1" t="s">
        <v>301</v>
      </c>
      <c r="CD45" s="1" t="s">
        <v>301</v>
      </c>
      <c r="CT45" s="1" t="s">
        <v>301</v>
      </c>
      <c r="DJ45" s="1" t="s">
        <v>301</v>
      </c>
      <c r="DZ45" s="1" t="s">
        <v>301</v>
      </c>
      <c r="EP45" s="1" t="s">
        <v>301</v>
      </c>
      <c r="FF45" s="1" t="s">
        <v>301</v>
      </c>
    </row>
    <row r="46" spans="1:177">
      <c r="B46" s="1" t="s">
        <v>1120</v>
      </c>
    </row>
  </sheetData>
  <mergeCells count="2">
    <mergeCell ref="B43:Q43"/>
    <mergeCell ref="B44:Q44"/>
  </mergeCells>
  <phoneticPr fontId="2" type="noConversion"/>
  <pageMargins left="0.35433070866141736" right="0.35433070866141736" top="0.59055118110236227" bottom="0.59055118110236227" header="0.51181102362204722" footer="0.51181102362204722"/>
  <pageSetup scale="71" orientation="landscape" r:id="rId1"/>
  <headerFooter alignWithMargins="0"/>
  <rowBreaks count="1" manualBreakCount="1">
    <brk id="46" max="177" man="1"/>
  </rowBreaks>
  <colBreaks count="10" manualBreakCount="10">
    <brk id="17" max="1048575" man="1"/>
    <brk id="33" max="1048575" man="1"/>
    <brk id="49" max="1048575" man="1"/>
    <brk id="65" max="1048575" man="1"/>
    <brk id="81" max="1048575" man="1"/>
    <brk id="97" max="1048575" man="1"/>
    <brk id="113" max="1048575" man="1"/>
    <brk id="129" max="1048575" man="1"/>
    <brk id="145" max="1048575" man="1"/>
    <brk id="161" max="1048575" man="1"/>
  </colBreaks>
</worksheet>
</file>

<file path=xl/worksheets/sheet49.xml><?xml version="1.0" encoding="utf-8"?>
<worksheet xmlns="http://schemas.openxmlformats.org/spreadsheetml/2006/main" xmlns:r="http://schemas.openxmlformats.org/officeDocument/2006/relationships">
  <dimension ref="A1:AR136"/>
  <sheetViews>
    <sheetView view="pageBreakPreview" zoomScale="85" zoomScaleSheetLayoutView="85" workbookViewId="0">
      <pane xSplit="1" ySplit="6" topLeftCell="B31" activePane="bottomRight" state="frozen"/>
      <selection activeCell="O54" sqref="O54"/>
      <selection pane="topRight" activeCell="O54" sqref="O54"/>
      <selection pane="bottomLeft" activeCell="O54" sqref="O54"/>
      <selection pane="bottomRight" activeCell="O54" sqref="O54"/>
    </sheetView>
  </sheetViews>
  <sheetFormatPr defaultRowHeight="12.75"/>
  <cols>
    <col min="1" max="1" width="9" style="1"/>
    <col min="2" max="2" width="10.75" style="1" customWidth="1"/>
    <col min="3" max="3" width="10.5" style="1" customWidth="1"/>
    <col min="4" max="4" width="8.875" style="1"/>
    <col min="5" max="5" width="8.875" style="11"/>
    <col min="6" max="6" width="8.875" style="1"/>
    <col min="7" max="7" width="9.875" style="1" customWidth="1"/>
    <col min="8" max="8" width="9" style="1"/>
    <col min="9" max="9" width="9" style="11"/>
    <col min="10" max="12" width="9" style="1"/>
    <col min="13" max="13" width="9" style="11"/>
    <col min="14" max="16" width="9" style="1"/>
    <col min="17" max="17" width="9" style="11"/>
    <col min="18" max="20" width="9" style="1"/>
    <col min="21" max="21" width="9" style="11"/>
    <col min="22" max="24" width="9" style="1"/>
    <col min="25" max="25" width="9" style="11"/>
    <col min="26" max="28" width="9" style="1"/>
    <col min="29" max="29" width="9" style="11"/>
    <col min="30" max="32" width="9" style="1"/>
    <col min="33" max="33" width="9" style="11"/>
    <col min="34" max="36" width="9" style="1"/>
    <col min="37" max="37" width="9" style="11"/>
    <col min="38" max="40" width="9" style="1"/>
    <col min="41" max="41" width="9" style="11"/>
    <col min="42" max="16384" width="9" style="1"/>
  </cols>
  <sheetData>
    <row r="1" spans="1:44">
      <c r="B1" s="1" t="s">
        <v>238</v>
      </c>
      <c r="Q1" s="11" t="s">
        <v>239</v>
      </c>
      <c r="AG1" s="11" t="s">
        <v>240</v>
      </c>
    </row>
    <row r="3" spans="1:44">
      <c r="B3" s="1" t="s">
        <v>272</v>
      </c>
      <c r="E3" s="11" t="s">
        <v>291</v>
      </c>
      <c r="I3" s="11" t="s">
        <v>292</v>
      </c>
      <c r="M3" s="11" t="s">
        <v>293</v>
      </c>
      <c r="Q3" s="11" t="s">
        <v>294</v>
      </c>
      <c r="U3" s="11" t="s">
        <v>295</v>
      </c>
      <c r="Y3" s="11" t="s">
        <v>296</v>
      </c>
      <c r="AC3" s="11" t="s">
        <v>297</v>
      </c>
      <c r="AG3" s="11" t="s">
        <v>298</v>
      </c>
      <c r="AK3" s="11" t="s">
        <v>299</v>
      </c>
      <c r="AO3" s="11" t="s">
        <v>300</v>
      </c>
    </row>
    <row r="4" spans="1:44" s="3" customFormat="1" ht="81" customHeight="1">
      <c r="B4" s="3" t="s">
        <v>1056</v>
      </c>
      <c r="C4" s="3" t="s">
        <v>941</v>
      </c>
      <c r="D4" s="3" t="s">
        <v>940</v>
      </c>
      <c r="E4" s="12" t="s">
        <v>495</v>
      </c>
      <c r="F4" s="3" t="s">
        <v>1057</v>
      </c>
      <c r="G4" s="3" t="s">
        <v>941</v>
      </c>
      <c r="H4" s="3" t="s">
        <v>940</v>
      </c>
      <c r="I4" s="12" t="s">
        <v>495</v>
      </c>
      <c r="J4" s="3" t="s">
        <v>1057</v>
      </c>
      <c r="K4" s="3" t="s">
        <v>941</v>
      </c>
      <c r="L4" s="3" t="s">
        <v>940</v>
      </c>
      <c r="M4" s="12" t="s">
        <v>495</v>
      </c>
      <c r="N4" s="3" t="s">
        <v>1057</v>
      </c>
      <c r="O4" s="3" t="s">
        <v>941</v>
      </c>
      <c r="P4" s="3" t="s">
        <v>940</v>
      </c>
      <c r="Q4" s="12" t="s">
        <v>495</v>
      </c>
      <c r="R4" s="3" t="s">
        <v>1057</v>
      </c>
      <c r="S4" s="3" t="s">
        <v>941</v>
      </c>
      <c r="T4" s="3" t="s">
        <v>940</v>
      </c>
      <c r="U4" s="12" t="s">
        <v>495</v>
      </c>
      <c r="V4" s="3" t="s">
        <v>1057</v>
      </c>
      <c r="W4" s="3" t="s">
        <v>941</v>
      </c>
      <c r="X4" s="3" t="s">
        <v>940</v>
      </c>
      <c r="Y4" s="12" t="s">
        <v>495</v>
      </c>
      <c r="Z4" s="3" t="s">
        <v>1057</v>
      </c>
      <c r="AA4" s="3" t="s">
        <v>941</v>
      </c>
      <c r="AB4" s="3" t="s">
        <v>940</v>
      </c>
      <c r="AC4" s="12" t="s">
        <v>495</v>
      </c>
      <c r="AD4" s="3" t="s">
        <v>1057</v>
      </c>
      <c r="AE4" s="3" t="s">
        <v>941</v>
      </c>
      <c r="AF4" s="3" t="s">
        <v>940</v>
      </c>
      <c r="AG4" s="12" t="s">
        <v>495</v>
      </c>
      <c r="AH4" s="3" t="s">
        <v>1057</v>
      </c>
      <c r="AI4" s="3" t="s">
        <v>941</v>
      </c>
      <c r="AJ4" s="3" t="s">
        <v>940</v>
      </c>
      <c r="AK4" s="12" t="s">
        <v>495</v>
      </c>
      <c r="AL4" s="3" t="s">
        <v>1057</v>
      </c>
      <c r="AM4" s="3" t="s">
        <v>941</v>
      </c>
      <c r="AN4" s="3" t="s">
        <v>940</v>
      </c>
      <c r="AO4" s="12" t="s">
        <v>495</v>
      </c>
      <c r="AP4" s="3" t="s">
        <v>1057</v>
      </c>
      <c r="AQ4" s="3" t="s">
        <v>941</v>
      </c>
      <c r="AR4" s="3" t="s">
        <v>940</v>
      </c>
    </row>
    <row r="5" spans="1:44" hidden="1"/>
    <row r="6" spans="1:44">
      <c r="B6" s="1" t="s">
        <v>218</v>
      </c>
      <c r="C6" s="1" t="s">
        <v>215</v>
      </c>
      <c r="D6" s="1" t="s">
        <v>214</v>
      </c>
      <c r="E6" s="11" t="s">
        <v>85</v>
      </c>
      <c r="F6" s="1" t="s">
        <v>220</v>
      </c>
      <c r="G6" s="1" t="s">
        <v>211</v>
      </c>
      <c r="H6" s="1" t="s">
        <v>158</v>
      </c>
      <c r="I6" s="11" t="s">
        <v>89</v>
      </c>
      <c r="J6" s="1" t="s">
        <v>219</v>
      </c>
      <c r="K6" s="1" t="s">
        <v>216</v>
      </c>
      <c r="L6" s="1" t="s">
        <v>213</v>
      </c>
      <c r="M6" s="11" t="s">
        <v>92</v>
      </c>
      <c r="N6" s="1" t="s">
        <v>221</v>
      </c>
      <c r="O6" s="1" t="s">
        <v>217</v>
      </c>
      <c r="P6" s="1" t="s">
        <v>212</v>
      </c>
      <c r="Q6" s="11" t="s">
        <v>82</v>
      </c>
      <c r="R6" s="1" t="s">
        <v>222</v>
      </c>
      <c r="S6" s="1" t="s">
        <v>223</v>
      </c>
      <c r="T6" s="1" t="s">
        <v>224</v>
      </c>
      <c r="U6" s="11" t="s">
        <v>86</v>
      </c>
      <c r="V6" s="1" t="s">
        <v>225</v>
      </c>
      <c r="W6" s="1" t="s">
        <v>226</v>
      </c>
      <c r="X6" s="1" t="s">
        <v>227</v>
      </c>
      <c r="Y6" s="11" t="s">
        <v>106</v>
      </c>
      <c r="Z6" s="1" t="s">
        <v>228</v>
      </c>
      <c r="AA6" s="1" t="s">
        <v>229</v>
      </c>
      <c r="AB6" s="1" t="s">
        <v>181</v>
      </c>
      <c r="AC6" s="11" t="s">
        <v>93</v>
      </c>
      <c r="AD6" s="1" t="s">
        <v>230</v>
      </c>
      <c r="AE6" s="1" t="s">
        <v>231</v>
      </c>
      <c r="AF6" s="1" t="s">
        <v>232</v>
      </c>
      <c r="AG6" s="11" t="s">
        <v>82</v>
      </c>
      <c r="AH6" s="1" t="s">
        <v>222</v>
      </c>
      <c r="AI6" s="1" t="s">
        <v>223</v>
      </c>
      <c r="AJ6" s="1" t="s">
        <v>224</v>
      </c>
      <c r="AK6" s="11" t="s">
        <v>86</v>
      </c>
      <c r="AL6" s="1" t="s">
        <v>225</v>
      </c>
      <c r="AM6" s="1" t="s">
        <v>226</v>
      </c>
      <c r="AN6" s="1" t="s">
        <v>227</v>
      </c>
      <c r="AO6" s="11" t="s">
        <v>106</v>
      </c>
      <c r="AP6" s="1" t="s">
        <v>228</v>
      </c>
      <c r="AQ6" s="1" t="s">
        <v>229</v>
      </c>
      <c r="AR6" s="1" t="s">
        <v>181</v>
      </c>
    </row>
    <row r="7" spans="1:44" s="4" customFormat="1" ht="17.25" customHeight="1">
      <c r="A7" s="16">
        <v>1981</v>
      </c>
      <c r="B7" s="4">
        <v>-135738</v>
      </c>
      <c r="C7" s="4">
        <f>B7/'a30-2'!B4*100</f>
        <v>-294442.51626898051</v>
      </c>
      <c r="D7" s="4">
        <f>C7*1000000/'a1'!F8</f>
        <v>-11863.15570657597</v>
      </c>
      <c r="E7" s="11">
        <f t="shared" ref="E7:E8" si="0">E8</f>
        <v>1.3965196324470726</v>
      </c>
      <c r="F7" s="4">
        <f t="shared" ref="F7:F27" si="1">E7/100*B7</f>
        <v>-1895.6078186910074</v>
      </c>
      <c r="G7" s="4">
        <f>F7/'a30-2'!C4*100</f>
        <v>-4657.5130680368729</v>
      </c>
      <c r="H7" s="4">
        <f>G7*1000000/'a1'!L8</f>
        <v>-8095.7706874595824</v>
      </c>
      <c r="I7" s="11">
        <f t="shared" ref="I7:I8" si="2">I8</f>
        <v>0.32726044084621397</v>
      </c>
      <c r="J7" s="4">
        <f t="shared" ref="J7:J27" si="3">I7/100*B7</f>
        <v>-444.21677719583391</v>
      </c>
      <c r="K7" s="4">
        <f>J7/'a30-2'!D4*100</f>
        <v>-965.68864607789976</v>
      </c>
      <c r="L7" s="4">
        <f>K7*1000000/'a1'!R8</f>
        <v>-7816.1135569756607</v>
      </c>
      <c r="M7" s="11">
        <f t="shared" ref="M7:M8" si="4">M8</f>
        <v>2.6125049187380074</v>
      </c>
      <c r="N7" s="4">
        <f t="shared" ref="N7:N27" si="5">M7/100*B7</f>
        <v>-3546.1619265965965</v>
      </c>
      <c r="O7" s="4">
        <f>N7/'a30-2'!E4*100</f>
        <v>-8463.3936195622828</v>
      </c>
      <c r="P7" s="4">
        <f>O7*1000000/'a1'!X8</f>
        <v>-9900.1997021331663</v>
      </c>
      <c r="Q7" s="11">
        <f t="shared" ref="Q7:Q8" si="6">Q8</f>
        <v>1.9979406284269203</v>
      </c>
      <c r="R7" s="4">
        <f t="shared" ref="R7:R27" si="7">Q7/100*B7</f>
        <v>-2711.9646502141331</v>
      </c>
      <c r="S7" s="4">
        <f>R7/'a30-2'!F4*100</f>
        <v>-6177.5960141552014</v>
      </c>
      <c r="T7" s="4">
        <f>S7*1000000/'a1'!AD8</f>
        <v>-8744.7108085284217</v>
      </c>
      <c r="U7" s="11">
        <f t="shared" ref="U7:U8" si="8">U8</f>
        <v>21.762251965687618</v>
      </c>
      <c r="V7" s="4">
        <f t="shared" ref="V7:V27" si="9">U7/100*B7</f>
        <v>-29539.645573185058</v>
      </c>
      <c r="W7" s="4">
        <f>V7/'a30-2'!G4*100</f>
        <v>-64356.52630323542</v>
      </c>
      <c r="X7" s="4">
        <f>W7*1000000/'a1'!AJ8</f>
        <v>-9829.6153311229391</v>
      </c>
      <c r="Y7" s="11">
        <f t="shared" ref="Y7:Y8" si="10">Y8</f>
        <v>37.189044892041132</v>
      </c>
      <c r="Z7" s="4">
        <f t="shared" ref="Z7:Z27" si="11">Y7/100*B7</f>
        <v>-50479.665755558795</v>
      </c>
      <c r="AA7" s="4">
        <f>Z7/'a30-2'!H4*100</f>
        <v>-107403.54416076338</v>
      </c>
      <c r="AB7" s="4">
        <f>AA7*1000000/'a1'!AP8</f>
        <v>-12187.932184766061</v>
      </c>
      <c r="AC7" s="11">
        <f t="shared" ref="AC7:AC8" si="12">AC8</f>
        <v>3.8315164211996731</v>
      </c>
      <c r="AD7" s="4">
        <f t="shared" ref="AD7:AD27" si="13">AC7/100*B7</f>
        <v>-5200.8237598080123</v>
      </c>
      <c r="AE7" s="4">
        <f>AD7/'a30-2'!I4*100</f>
        <v>-11065.582467676622</v>
      </c>
      <c r="AF7" s="4">
        <f>AE7*1000000/'a1'!AV8</f>
        <v>-10685.757227041435</v>
      </c>
      <c r="AG7" s="11">
        <f t="shared" ref="AG7:AG8" si="14">AG8</f>
        <v>4.154822834147148</v>
      </c>
      <c r="AH7" s="4">
        <f t="shared" ref="AH7:AH27" si="15">AG7/100*B7</f>
        <v>-5639.6734186146559</v>
      </c>
      <c r="AI7" s="4">
        <f>AH7/'a30-2'!J4*100</f>
        <v>-11773.848473099491</v>
      </c>
      <c r="AJ7" s="4">
        <f>AI7*1000000/'a1'!BB8</f>
        <v>-12066.348835213912</v>
      </c>
      <c r="AK7" s="11">
        <f t="shared" ref="AK7:AK8" si="16">AK8</f>
        <v>14.88461384721996</v>
      </c>
      <c r="AL7" s="4">
        <f t="shared" ref="AL7:AL27" si="17">AK7/100*B7</f>
        <v>-20204.07714393943</v>
      </c>
      <c r="AM7" s="4">
        <f>AL7/'a30-2'!K4*100</f>
        <v>-42805.248186312347</v>
      </c>
      <c r="AN7" s="4">
        <f>AM7*1000000/'a1'!BH8</f>
        <v>-18683.240999235455</v>
      </c>
      <c r="AO7" s="11">
        <f t="shared" ref="AO7:AO8" si="18">AO8</f>
        <v>11.270226543362009</v>
      </c>
      <c r="AP7" s="4">
        <f t="shared" ref="AP7:AP27" si="19">AO7/100*B7</f>
        <v>-15297.980105428724</v>
      </c>
      <c r="AQ7" s="4">
        <f>AP7/'a30-2'!L4*100</f>
        <v>-33184.338623489639</v>
      </c>
      <c r="AR7" s="4">
        <f>AQ7*1000000/'a1'!BN8</f>
        <v>-11740.193770476189</v>
      </c>
    </row>
    <row r="8" spans="1:44" s="4" customFormat="1" ht="17.25" customHeight="1">
      <c r="A8" s="16">
        <v>1982</v>
      </c>
      <c r="B8" s="4">
        <v>-136601</v>
      </c>
      <c r="C8" s="4">
        <f>B8/'a30-2'!B5*100</f>
        <v>-272656.68662674649</v>
      </c>
      <c r="D8" s="4">
        <f>C8*1000000/'a1'!F9</f>
        <v>-10855.488961464596</v>
      </c>
      <c r="E8" s="11">
        <f t="shared" si="0"/>
        <v>1.3965196324470726</v>
      </c>
      <c r="F8" s="4">
        <f t="shared" si="1"/>
        <v>-1907.6597831190256</v>
      </c>
      <c r="G8" s="4">
        <f>F8/'a30-2'!C5*100</f>
        <v>-4375.3664750436365</v>
      </c>
      <c r="H8" s="4">
        <f>G8*1000000/'a1'!L9</f>
        <v>-7625.3130038491736</v>
      </c>
      <c r="I8" s="11">
        <f t="shared" si="2"/>
        <v>0.32726044084621397</v>
      </c>
      <c r="J8" s="4">
        <f t="shared" si="3"/>
        <v>-447.04103480033672</v>
      </c>
      <c r="K8" s="4">
        <f>J8/'a30-2'!D5*100</f>
        <v>-904.94136599258445</v>
      </c>
      <c r="L8" s="4">
        <f>K8*1000000/'a1'!R9</f>
        <v>-7322.2429846957994</v>
      </c>
      <c r="M8" s="11">
        <f t="shared" si="4"/>
        <v>2.6125049187380074</v>
      </c>
      <c r="N8" s="4">
        <f t="shared" si="5"/>
        <v>-3568.7078440453056</v>
      </c>
      <c r="O8" s="4">
        <f>N8/'a30-2'!E5*100</f>
        <v>-7658.1713391530157</v>
      </c>
      <c r="P8" s="4">
        <f>O8*1000000/'a1'!X9</f>
        <v>-8914.8225563397846</v>
      </c>
      <c r="Q8" s="11">
        <f t="shared" si="6"/>
        <v>1.9979406284269203</v>
      </c>
      <c r="R8" s="4">
        <f t="shared" si="7"/>
        <v>-2729.2068778374573</v>
      </c>
      <c r="S8" s="4">
        <f>R8/'a30-2'!F5*100</f>
        <v>-5709.6378197436352</v>
      </c>
      <c r="T8" s="4">
        <f>S8*1000000/'a1'!AD9</f>
        <v>-8070.6499755372206</v>
      </c>
      <c r="U8" s="11">
        <f t="shared" si="8"/>
        <v>21.762251965687618</v>
      </c>
      <c r="V8" s="4">
        <f t="shared" si="9"/>
        <v>-29727.453807648944</v>
      </c>
      <c r="W8" s="4">
        <f>V8/'a30-2'!G5*100</f>
        <v>-58866.245163661282</v>
      </c>
      <c r="X8" s="4">
        <f>W8*1000000/'a1'!AJ9</f>
        <v>-8945.3800347810538</v>
      </c>
      <c r="Y8" s="11">
        <f t="shared" si="10"/>
        <v>37.189044892041132</v>
      </c>
      <c r="Z8" s="4">
        <f t="shared" si="11"/>
        <v>-50800.607212977113</v>
      </c>
      <c r="AA8" s="4">
        <f>Z8/'a30-2'!H5*100</f>
        <v>-98833.866173107235</v>
      </c>
      <c r="AB8" s="4">
        <f>AA8*1000000/'a1'!AP9</f>
        <v>-11079.67211071069</v>
      </c>
      <c r="AC8" s="11">
        <f t="shared" si="12"/>
        <v>3.8315164211996731</v>
      </c>
      <c r="AD8" s="4">
        <f t="shared" si="13"/>
        <v>-5233.8897465229657</v>
      </c>
      <c r="AE8" s="4">
        <f>AD8/'a30-2'!I5*100</f>
        <v>-10488.757007060052</v>
      </c>
      <c r="AF8" s="4">
        <f>AE8*1000000/'a1'!AV9</f>
        <v>-10034.937015472333</v>
      </c>
      <c r="AG8" s="11">
        <f t="shared" si="14"/>
        <v>4.154822834147148</v>
      </c>
      <c r="AH8" s="4">
        <f t="shared" si="15"/>
        <v>-5675.5295396733463</v>
      </c>
      <c r="AI8" s="4">
        <f>AH8/'a30-2'!J5*100</f>
        <v>-11396.645661994673</v>
      </c>
      <c r="AJ8" s="4">
        <f>AI8*1000000/'a1'!BB9</f>
        <v>-11551.645643235608</v>
      </c>
      <c r="AK8" s="11">
        <f t="shared" si="16"/>
        <v>14.88461384721996</v>
      </c>
      <c r="AL8" s="4">
        <f t="shared" si="17"/>
        <v>-20332.531361440939</v>
      </c>
      <c r="AM8" s="4">
        <f>AL8/'a30-2'!K5*100</f>
        <v>-39251.991045252784</v>
      </c>
      <c r="AN8" s="4">
        <f>AM8*1000000/'a1'!BH9</f>
        <v>-16563.230584026929</v>
      </c>
      <c r="AO8" s="11">
        <f t="shared" si="18"/>
        <v>11.270226543362009</v>
      </c>
      <c r="AP8" s="4">
        <f t="shared" si="19"/>
        <v>-15395.242160497939</v>
      </c>
      <c r="AQ8" s="4">
        <f>AP8/'a30-2'!L5*100</f>
        <v>-31227.671725147949</v>
      </c>
      <c r="AR8" s="4">
        <f>AQ8*1000000/'a1'!BN9</f>
        <v>-10856.085727805836</v>
      </c>
    </row>
    <row r="9" spans="1:44" s="4" customFormat="1" ht="17.25" customHeight="1">
      <c r="A9" s="16">
        <v>1983</v>
      </c>
      <c r="B9" s="4">
        <v>-144332</v>
      </c>
      <c r="C9" s="4">
        <f>B9/'a30-2'!B6*100</f>
        <v>-272324.52830188681</v>
      </c>
      <c r="D9" s="4">
        <f>C9*1000000/'a1'!F10</f>
        <v>-10735.618013804407</v>
      </c>
      <c r="E9" s="11">
        <f>E10</f>
        <v>1.3965196324470726</v>
      </c>
      <c r="F9" s="4">
        <f t="shared" si="1"/>
        <v>-2015.6247159035088</v>
      </c>
      <c r="G9" s="4">
        <f>F9/'a30-2'!C6*100</f>
        <v>-4449.502684113706</v>
      </c>
      <c r="H9" s="4">
        <f>G9*1000000/'a1'!L10</f>
        <v>-7682.6299357586204</v>
      </c>
      <c r="I9" s="11">
        <f>I10</f>
        <v>0.32726044084621397</v>
      </c>
      <c r="J9" s="4">
        <f t="shared" si="3"/>
        <v>-472.34153948215754</v>
      </c>
      <c r="K9" s="4">
        <f>J9/'a30-2'!D6*100</f>
        <v>-906.6056420003024</v>
      </c>
      <c r="L9" s="4">
        <f>K9*1000000/'a1'!R10</f>
        <v>-7246.9316397843559</v>
      </c>
      <c r="M9" s="11">
        <f>M10</f>
        <v>2.6125049187380074</v>
      </c>
      <c r="N9" s="4">
        <f t="shared" si="5"/>
        <v>-3770.680599312941</v>
      </c>
      <c r="O9" s="4">
        <f>N9/'a30-2'!E6*100</f>
        <v>-7293.3860721720321</v>
      </c>
      <c r="P9" s="4">
        <f>O9*1000000/'a1'!X10</f>
        <v>-8399.7218347486069</v>
      </c>
      <c r="Q9" s="11">
        <f>Q10</f>
        <v>1.9979406284269203</v>
      </c>
      <c r="R9" s="4">
        <f t="shared" si="7"/>
        <v>-2883.6676678211429</v>
      </c>
      <c r="S9" s="4">
        <f>R9/'a30-2'!F6*100</f>
        <v>-5676.511157128235</v>
      </c>
      <c r="T9" s="4">
        <f>S9*1000000/'a1'!AD10</f>
        <v>-7940.9312227432565</v>
      </c>
      <c r="U9" s="11">
        <f>U10</f>
        <v>21.762251965687618</v>
      </c>
      <c r="V9" s="4">
        <f t="shared" si="9"/>
        <v>-31409.893507116252</v>
      </c>
      <c r="W9" s="4">
        <f>V9/'a30-2'!G6*100</f>
        <v>-58710.08132171262</v>
      </c>
      <c r="X9" s="4">
        <f>W9*1000000/'a1'!AJ10</f>
        <v>-8891.4576278503228</v>
      </c>
      <c r="Y9" s="11">
        <f>Y10</f>
        <v>37.189044892041132</v>
      </c>
      <c r="Z9" s="4">
        <f t="shared" si="11"/>
        <v>-53675.692273580811</v>
      </c>
      <c r="AA9" s="4">
        <f>Z9/'a30-2'!H6*100</f>
        <v>-98307.128706191957</v>
      </c>
      <c r="AB9" s="4">
        <f>AA9*1000000/'a1'!AP10</f>
        <v>-10875.206891194304</v>
      </c>
      <c r="AC9" s="11">
        <f>AC10</f>
        <v>3.8315164211996731</v>
      </c>
      <c r="AD9" s="4">
        <f t="shared" si="13"/>
        <v>-5530.1042810459121</v>
      </c>
      <c r="AE9" s="4">
        <f>AD9/'a30-2'!I6*100</f>
        <v>-10414.509003852942</v>
      </c>
      <c r="AF9" s="4">
        <f>AE9*1000000/'a1'!AV10</f>
        <v>-9827.3077133640145</v>
      </c>
      <c r="AG9" s="11">
        <f>AG10</f>
        <v>4.154822834147148</v>
      </c>
      <c r="AH9" s="4">
        <f t="shared" si="15"/>
        <v>-5996.7388929812623</v>
      </c>
      <c r="AI9" s="4">
        <f>AH9/'a30-2'!J6*100</f>
        <v>-11599.108110215206</v>
      </c>
      <c r="AJ9" s="4">
        <f>AI9*1000000/'a1'!BB10</f>
        <v>-11584.63889623381</v>
      </c>
      <c r="AK9" s="11">
        <f>AK10</f>
        <v>14.88461384721996</v>
      </c>
      <c r="AL9" s="4">
        <f t="shared" si="17"/>
        <v>-21483.260857969512</v>
      </c>
      <c r="AM9" s="4">
        <f>AL9/'a30-2'!K6*100</f>
        <v>-39931.711631913597</v>
      </c>
      <c r="AN9" s="4">
        <f>AM9*1000000/'a1'!BH10</f>
        <v>-16682.790987715758</v>
      </c>
      <c r="AO9" s="11">
        <f>AO10</f>
        <v>11.270226543362009</v>
      </c>
      <c r="AP9" s="4">
        <f t="shared" si="19"/>
        <v>-16266.543374565255</v>
      </c>
      <c r="AQ9" s="4">
        <f>AP9/'a30-2'!L6*100</f>
        <v>-31402.593387191617</v>
      </c>
      <c r="AR9" s="4">
        <f>AQ9*1000000/'a1'!BN10</f>
        <v>-10800.540597114505</v>
      </c>
    </row>
    <row r="10" spans="1:44" s="4" customFormat="1" ht="17.25" customHeight="1">
      <c r="A10" s="16">
        <v>1984</v>
      </c>
      <c r="B10" s="4">
        <v>-154406</v>
      </c>
      <c r="C10" s="4">
        <f>B10/'a30-2'!B7*100</f>
        <v>-281249.54462659382</v>
      </c>
      <c r="D10" s="4">
        <f>C10*1000000/'a1'!F11</f>
        <v>-10983.284356329243</v>
      </c>
      <c r="E10" s="11">
        <f>D109/$C109*100</f>
        <v>1.3965196324470726</v>
      </c>
      <c r="F10" s="4">
        <f t="shared" si="1"/>
        <v>-2156.3101036762268</v>
      </c>
      <c r="G10" s="4">
        <f>F10/'a30-2'!C7*100</f>
        <v>-4568.4536094835312</v>
      </c>
      <c r="H10" s="4">
        <f>G10*1000000/'a1'!L11</f>
        <v>-7875.7615258350888</v>
      </c>
      <c r="I10" s="11">
        <f>E109/$C109*100</f>
        <v>0.32726044084621397</v>
      </c>
      <c r="J10" s="4">
        <f t="shared" si="3"/>
        <v>-505.30975629300514</v>
      </c>
      <c r="K10" s="4">
        <f>J10/'a30-2'!D7*100</f>
        <v>-957.02605358523692</v>
      </c>
      <c r="L10" s="4">
        <f>K10*1000000/'a1'!R11</f>
        <v>-7561.6574637551012</v>
      </c>
      <c r="M10" s="11">
        <f>F109/$C109*100</f>
        <v>2.6125049187380074</v>
      </c>
      <c r="N10" s="4">
        <f t="shared" si="5"/>
        <v>-4033.8643448266075</v>
      </c>
      <c r="O10" s="4">
        <f>N10/'a30-2'!E7*100</f>
        <v>-7511.8516663437758</v>
      </c>
      <c r="P10" s="4">
        <f>O10*1000000/'a1'!X11</f>
        <v>-8560.797640427747</v>
      </c>
      <c r="Q10" s="11">
        <f>G109/$C109*100</f>
        <v>1.9979406284269203</v>
      </c>
      <c r="R10" s="4">
        <f t="shared" si="7"/>
        <v>-3084.9402067288706</v>
      </c>
      <c r="S10" s="4">
        <f>R10/'a30-2'!F7*100</f>
        <v>-5608.9821940524916</v>
      </c>
      <c r="T10" s="4">
        <f>S10*1000000/'a1'!AD11</f>
        <v>-7784.9765631800819</v>
      </c>
      <c r="U10" s="11">
        <f>H109/$C109*100</f>
        <v>21.762251965687618</v>
      </c>
      <c r="V10" s="4">
        <f t="shared" si="9"/>
        <v>-33602.222770139626</v>
      </c>
      <c r="W10" s="4">
        <f>V10/'a30-2'!G7*100</f>
        <v>-60111.310858925994</v>
      </c>
      <c r="X10" s="4">
        <f>W10*1000000/'a1'!AJ11</f>
        <v>-9064.8946738195973</v>
      </c>
      <c r="Y10" s="11">
        <f>I109/$C109*100</f>
        <v>37.189044892041132</v>
      </c>
      <c r="Z10" s="4">
        <f t="shared" si="11"/>
        <v>-57422.116656005033</v>
      </c>
      <c r="AA10" s="4">
        <f>Z10/'a30-2'!H7*100</f>
        <v>-101812.26357447701</v>
      </c>
      <c r="AB10" s="4">
        <f>AA10*1000000/'a1'!AP11</f>
        <v>-11105.80215623796</v>
      </c>
      <c r="AC10" s="11">
        <f>J109/$C109*100</f>
        <v>3.8315164211996731</v>
      </c>
      <c r="AD10" s="4">
        <f t="shared" si="13"/>
        <v>-5916.091245317567</v>
      </c>
      <c r="AE10" s="4">
        <f>AD10/'a30-2'!I7*100</f>
        <v>-10698.175850483847</v>
      </c>
      <c r="AF10" s="4">
        <f>AE10*1000000/'a1'!AV11</f>
        <v>-9981.4107448930754</v>
      </c>
      <c r="AG10" s="11">
        <f>K109/$C109*100</f>
        <v>4.154822834147148</v>
      </c>
      <c r="AH10" s="4">
        <f t="shared" si="15"/>
        <v>-6415.295745293246</v>
      </c>
      <c r="AI10" s="4">
        <f>AH10/'a30-2'!J7*100</f>
        <v>-11991.207000548124</v>
      </c>
      <c r="AJ10" s="4">
        <f>AI10*1000000/'a1'!BB11</f>
        <v>-11818.47991656749</v>
      </c>
      <c r="AK10" s="11">
        <f>L109/$C109*100</f>
        <v>14.88461384721996</v>
      </c>
      <c r="AL10" s="4">
        <f t="shared" si="17"/>
        <v>-22982.736856938453</v>
      </c>
      <c r="AM10" s="4">
        <f>AL10/'a30-2'!K7*100</f>
        <v>-41786.794285342643</v>
      </c>
      <c r="AN10" s="4">
        <f>AM10*1000000/'a1'!BH11</f>
        <v>-17455.479383845173</v>
      </c>
      <c r="AO10" s="11">
        <f>M109/$C109*100</f>
        <v>11.270226543362009</v>
      </c>
      <c r="AP10" s="4">
        <f t="shared" si="19"/>
        <v>-17401.905996543544</v>
      </c>
      <c r="AQ10" s="4">
        <f>AP10/'a30-2'!L7*100</f>
        <v>-32345.550179448968</v>
      </c>
      <c r="AR10" s="4">
        <f>AQ10*1000000/'a1'!BN11</f>
        <v>-10975.080994159831</v>
      </c>
    </row>
    <row r="11" spans="1:44" s="4" customFormat="1" ht="17.25" customHeight="1">
      <c r="A11" s="16">
        <v>1985</v>
      </c>
      <c r="B11" s="4">
        <v>-177833</v>
      </c>
      <c r="C11" s="4">
        <f>B11/'a30-2'!B8*100</f>
        <v>-313638.44797178131</v>
      </c>
      <c r="D11" s="4">
        <f>C11*1000000/'a1'!F12</f>
        <v>-12136.716976728272</v>
      </c>
      <c r="E11" s="11">
        <f>D110/$C110*100</f>
        <v>1.3391787871478658</v>
      </c>
      <c r="F11" s="4">
        <f t="shared" si="1"/>
        <v>-2381.501812548664</v>
      </c>
      <c r="G11" s="4">
        <f>F11/'a30-2'!C8*100</f>
        <v>-4890.1474590321641</v>
      </c>
      <c r="H11" s="4">
        <f>G11*1000000/'a1'!L12</f>
        <v>-8441.8410237489334</v>
      </c>
      <c r="I11" s="11">
        <f>E110/$C110*100</f>
        <v>0.32156993793284749</v>
      </c>
      <c r="J11" s="4">
        <f t="shared" si="3"/>
        <v>-571.85746772412074</v>
      </c>
      <c r="K11" s="4">
        <f>J11/'a30-2'!D8*100</f>
        <v>-1035.9736734132621</v>
      </c>
      <c r="L11" s="4">
        <f>K11*1000000/'a1'!R12</f>
        <v>-8117.7071863379442</v>
      </c>
      <c r="M11" s="11">
        <f>F110/$C110*100</f>
        <v>2.5975523083514145</v>
      </c>
      <c r="N11" s="4">
        <f t="shared" si="5"/>
        <v>-4619.3051965105706</v>
      </c>
      <c r="O11" s="4">
        <f>N11/'a30-2'!E8*100</f>
        <v>-8353.1739539070004</v>
      </c>
      <c r="P11" s="4">
        <f>O11*1000000/'a1'!X12</f>
        <v>-9429.5792888926771</v>
      </c>
      <c r="Q11" s="11">
        <f>G110/$C110*100</f>
        <v>1.9632624759053525</v>
      </c>
      <c r="R11" s="4">
        <f t="shared" si="7"/>
        <v>-3491.3285587767659</v>
      </c>
      <c r="S11" s="4">
        <f>R11/'a30-2'!F8*100</f>
        <v>-6190.2988630793725</v>
      </c>
      <c r="T11" s="4">
        <f>S11*1000000/'a1'!AD12</f>
        <v>-8558.565082850062</v>
      </c>
      <c r="U11" s="11">
        <f>H110/$C110*100</f>
        <v>21.6474722054514</v>
      </c>
      <c r="V11" s="4">
        <f t="shared" si="9"/>
        <v>-38496.349247120394</v>
      </c>
      <c r="W11" s="4">
        <f>V11/'a30-2'!G8*100</f>
        <v>-66487.649822315012</v>
      </c>
      <c r="X11" s="4">
        <f>W11*1000000/'a1'!AJ12</f>
        <v>-9974.441158365491</v>
      </c>
      <c r="Y11" s="11">
        <f>I110/$C110*100</f>
        <v>37.605756854823802</v>
      </c>
      <c r="Z11" s="4">
        <f t="shared" si="11"/>
        <v>-66875.445587638809</v>
      </c>
      <c r="AA11" s="4">
        <f>Z11/'a30-2'!H8*100</f>
        <v>-113348.21286040476</v>
      </c>
      <c r="AB11" s="4">
        <f>AA11*1000000/'a1'!AP12</f>
        <v>-12194.986093667012</v>
      </c>
      <c r="AC11" s="11">
        <f>J110/$C110*100</f>
        <v>3.9100096203269201</v>
      </c>
      <c r="AD11" s="4">
        <f t="shared" si="13"/>
        <v>-6953.2874081159716</v>
      </c>
      <c r="AE11" s="4">
        <f>AD11/'a30-2'!I8*100</f>
        <v>-12306.703377196411</v>
      </c>
      <c r="AF11" s="4">
        <f>AE11*1000000/'a1'!AV12</f>
        <v>-11368.831613260487</v>
      </c>
      <c r="AG11" s="11">
        <f>K110/$C110*100</f>
        <v>4.1675079185542394</v>
      </c>
      <c r="AH11" s="4">
        <f t="shared" si="15"/>
        <v>-7411.2043568025601</v>
      </c>
      <c r="AI11" s="4">
        <f>AH11/'a30-2'!J8*100</f>
        <v>-13548.819665086947</v>
      </c>
      <c r="AJ11" s="4">
        <f>AI11*1000000/'a1'!BB12</f>
        <v>-13219.289223327831</v>
      </c>
      <c r="AK11" s="11">
        <f>L110/$C110*100</f>
        <v>14.683170334946515</v>
      </c>
      <c r="AL11" s="4">
        <f t="shared" si="17"/>
        <v>-26111.522301745437</v>
      </c>
      <c r="AM11" s="4">
        <f>AL11/'a30-2'!K8*100</f>
        <v>-47735.872580887451</v>
      </c>
      <c r="AN11" s="4">
        <f>AM11*1000000/'a1'!BH12</f>
        <v>-19852.805618192404</v>
      </c>
      <c r="AO11" s="11">
        <f>M110/$C110*100</f>
        <v>11.171656478707666</v>
      </c>
      <c r="AP11" s="4">
        <f t="shared" si="19"/>
        <v>-19866.891865780202</v>
      </c>
      <c r="AQ11" s="4">
        <f>AP11/'a30-2'!L8*100</f>
        <v>-36654.782040184873</v>
      </c>
      <c r="AR11" s="4">
        <f>AQ11*1000000/'a1'!BN12</f>
        <v>-12320.392628151458</v>
      </c>
    </row>
    <row r="12" spans="1:44" s="4" customFormat="1" ht="17.25" customHeight="1">
      <c r="A12" s="16">
        <v>1986</v>
      </c>
      <c r="B12" s="4">
        <v>-196816</v>
      </c>
      <c r="C12" s="4">
        <f>B12/'a30-2'!B9*100</f>
        <v>-336437.60683760681</v>
      </c>
      <c r="D12" s="4">
        <f>C12*1000000/'a1'!F13</f>
        <v>-12890.192466057519</v>
      </c>
      <c r="E12" s="11">
        <f>D111/$C111*100</f>
        <v>1.3719598448365915</v>
      </c>
      <c r="F12" s="4">
        <f t="shared" si="1"/>
        <v>-2700.2364882135857</v>
      </c>
      <c r="G12" s="4">
        <f>F12/'a30-2'!C9*100</f>
        <v>-5133.5294452729759</v>
      </c>
      <c r="H12" s="4">
        <f>G12*1000000/'a1'!L13</f>
        <v>-8907.6453225768528</v>
      </c>
      <c r="I12" s="11">
        <f>E111/$C111*100</f>
        <v>0.3336354810767212</v>
      </c>
      <c r="J12" s="4">
        <f t="shared" si="3"/>
        <v>-656.64800843595958</v>
      </c>
      <c r="K12" s="4">
        <f>J12/'a30-2'!D9*100</f>
        <v>-1071.2039289330501</v>
      </c>
      <c r="L12" s="4">
        <f>K12*1000000/'a1'!R13</f>
        <v>-8340.3713050316892</v>
      </c>
      <c r="M12" s="11">
        <f>F111/$C111*100</f>
        <v>2.7152743505062005</v>
      </c>
      <c r="N12" s="4">
        <f t="shared" si="5"/>
        <v>-5344.0943656922836</v>
      </c>
      <c r="O12" s="4">
        <f>N12/'a30-2'!E9*100</f>
        <v>-9057.7870604953951</v>
      </c>
      <c r="P12" s="4">
        <f>O12*1000000/'a1'!X13</f>
        <v>-10187.739850538132</v>
      </c>
      <c r="Q12" s="11">
        <f>G111/$C111*100</f>
        <v>2.0573182293558743</v>
      </c>
      <c r="R12" s="4">
        <f t="shared" si="7"/>
        <v>-4049.1314462890573</v>
      </c>
      <c r="S12" s="4">
        <f>R12/'a30-2'!F9*100</f>
        <v>-6839.7490646774613</v>
      </c>
      <c r="T12" s="4">
        <f>S12*1000000/'a1'!AD13</f>
        <v>-9433.8894079706351</v>
      </c>
      <c r="U12" s="11">
        <f>H111/$C111*100</f>
        <v>22.059543539623526</v>
      </c>
      <c r="V12" s="4">
        <f t="shared" si="9"/>
        <v>-43416.71121294544</v>
      </c>
      <c r="W12" s="4">
        <f>V12/'a30-2'!G9*100</f>
        <v>-70026.953569266829</v>
      </c>
      <c r="X12" s="4">
        <f>W12*1000000/'a1'!AJ13</f>
        <v>-10439.054700352977</v>
      </c>
      <c r="Y12" s="11">
        <f>I111/$C111*100</f>
        <v>39.485920398321433</v>
      </c>
      <c r="Z12" s="4">
        <f t="shared" si="11"/>
        <v>-77714.60909116031</v>
      </c>
      <c r="AA12" s="4">
        <f>Z12/'a30-2'!H9*100</f>
        <v>-124144.7429571251</v>
      </c>
      <c r="AB12" s="4">
        <f>AA12*1000000/'a1'!AP13</f>
        <v>-13154.606384807985</v>
      </c>
      <c r="AC12" s="11">
        <f>J111/$C111*100</f>
        <v>3.878915874710398</v>
      </c>
      <c r="AD12" s="4">
        <f t="shared" si="13"/>
        <v>-7634.3270679700172</v>
      </c>
      <c r="AE12" s="4">
        <f>AD12/'a30-2'!I9*100</f>
        <v>-13162.632875810374</v>
      </c>
      <c r="AF12" s="4">
        <f>AE12*1000000/'a1'!AV13</f>
        <v>-12058.640244175607</v>
      </c>
      <c r="AG12" s="11">
        <f>K111/$C111*100</f>
        <v>4.008138306340669</v>
      </c>
      <c r="AH12" s="4">
        <f t="shared" si="15"/>
        <v>-7888.6574890074507</v>
      </c>
      <c r="AI12" s="4">
        <f>AH12/'a30-2'!J9*100</f>
        <v>-15407.534158217677</v>
      </c>
      <c r="AJ12" s="4">
        <f>AI12*1000000/'a1'!BB13</f>
        <v>-14977.427376253796</v>
      </c>
      <c r="AK12" s="11">
        <f>L111/$C111*100</f>
        <v>12.205923561833956</v>
      </c>
      <c r="AL12" s="4">
        <f t="shared" si="17"/>
        <v>-24023.21051745912</v>
      </c>
      <c r="AM12" s="4">
        <f>AL12/'a30-2'!K9*100</f>
        <v>-49328.974368499221</v>
      </c>
      <c r="AN12" s="4">
        <f>AM12*1000000/'a1'!BH13</f>
        <v>-20275.54198784972</v>
      </c>
      <c r="AO12" s="11">
        <f>M111/$C111*100</f>
        <v>11.316803897643348</v>
      </c>
      <c r="AP12" s="4">
        <f t="shared" si="19"/>
        <v>-22273.280759185734</v>
      </c>
      <c r="AQ12" s="4">
        <f>AP12/'a30-2'!L9*100</f>
        <v>-39352.086146971262</v>
      </c>
      <c r="AR12" s="4">
        <f>AQ12*1000000/'a1'!BN13</f>
        <v>-13101.54847997509</v>
      </c>
    </row>
    <row r="13" spans="1:44" s="4" customFormat="1" ht="17.25" customHeight="1">
      <c r="A13" s="16">
        <v>1987</v>
      </c>
      <c r="B13" s="4">
        <v>-212871</v>
      </c>
      <c r="C13" s="4">
        <f>B13/'a30-2'!B10*100</f>
        <v>-347261.01141924958</v>
      </c>
      <c r="D13" s="4">
        <f>C13*1000000/'a1'!F14</f>
        <v>-13130.648109344924</v>
      </c>
      <c r="E13" s="11">
        <f>D112/$C112*100</f>
        <v>1.3600045696403438</v>
      </c>
      <c r="F13" s="4">
        <f t="shared" si="1"/>
        <v>-2895.0553274390963</v>
      </c>
      <c r="G13" s="4">
        <f>F13/'a30-2'!C10*100</f>
        <v>-5302.299134503839</v>
      </c>
      <c r="H13" s="4">
        <f>G13*1000000/'a1'!L14</f>
        <v>-9217.5104295302481</v>
      </c>
      <c r="I13" s="11">
        <f>E112/$C112*100</f>
        <v>0.33020177505641773</v>
      </c>
      <c r="J13" s="4">
        <f t="shared" si="3"/>
        <v>-702.90382058034697</v>
      </c>
      <c r="K13" s="4">
        <f>J13/'a30-2'!D10*100</f>
        <v>-1108.6811050163203</v>
      </c>
      <c r="L13" s="4">
        <f>K13*1000000/'a1'!R14</f>
        <v>-8618.4117428838417</v>
      </c>
      <c r="M13" s="11">
        <f>F112/$C112*100</f>
        <v>2.6360555497054077</v>
      </c>
      <c r="N13" s="4">
        <f t="shared" si="5"/>
        <v>-5611.3978092133984</v>
      </c>
      <c r="O13" s="4">
        <f>N13/'a30-2'!E10*100</f>
        <v>-9153.9931634802579</v>
      </c>
      <c r="P13" s="4">
        <f>O13*1000000/'a1'!X14</f>
        <v>-10243.880595564775</v>
      </c>
      <c r="Q13" s="11">
        <f>G112/$C112*100</f>
        <v>2.0968441737497909</v>
      </c>
      <c r="R13" s="4">
        <f t="shared" si="7"/>
        <v>-4463.5731611029178</v>
      </c>
      <c r="S13" s="4">
        <f>R13/'a30-2'!F10*100</f>
        <v>-7210.9421019433239</v>
      </c>
      <c r="T13" s="4">
        <f>S13*1000000/'a1'!AD14</f>
        <v>-9908.2978393434769</v>
      </c>
      <c r="U13" s="11">
        <f>H112/$C112*100</f>
        <v>22.404563185635013</v>
      </c>
      <c r="V13" s="4">
        <f t="shared" si="9"/>
        <v>-47692.817698893108</v>
      </c>
      <c r="W13" s="4">
        <f>V13/'a30-2'!G10*100</f>
        <v>-73148.49340321029</v>
      </c>
      <c r="X13" s="4">
        <f>W13*1000000/'a1'!AJ14</f>
        <v>-10785.707162271437</v>
      </c>
      <c r="Y13" s="11">
        <f>I112/$C112*100</f>
        <v>40.159844516600415</v>
      </c>
      <c r="Z13" s="4">
        <f t="shared" si="11"/>
        <v>-85488.662620932475</v>
      </c>
      <c r="AA13" s="4">
        <f>Z13/'a30-2'!H10*100</f>
        <v>-129332.31863983734</v>
      </c>
      <c r="AB13" s="4">
        <f>AA13*1000000/'a1'!AP14</f>
        <v>-13419.076228369984</v>
      </c>
      <c r="AC13" s="11">
        <f>J112/$C112*100</f>
        <v>3.7787937596326842</v>
      </c>
      <c r="AD13" s="4">
        <f t="shared" si="13"/>
        <v>-8043.9560640676909</v>
      </c>
      <c r="AE13" s="4">
        <f>AD13/'a30-2'!I10*100</f>
        <v>-13143.719058934135</v>
      </c>
      <c r="AF13" s="4">
        <f>AE13*1000000/'a1'!AV14</f>
        <v>-11966.535101403744</v>
      </c>
      <c r="AG13" s="11">
        <f>K112/$C112*100</f>
        <v>3.6668421476013751</v>
      </c>
      <c r="AH13" s="4">
        <f t="shared" si="15"/>
        <v>-7805.6435480205228</v>
      </c>
      <c r="AI13" s="4">
        <f>AH13/'a30-2'!J10*100</f>
        <v>-14924.748657783028</v>
      </c>
      <c r="AJ13" s="4">
        <f>AI13*1000000/'a1'!BB14</f>
        <v>-14450.777603176444</v>
      </c>
      <c r="AK13" s="11">
        <f>L112/$C112*100</f>
        <v>11.535702241281028</v>
      </c>
      <c r="AL13" s="4">
        <f t="shared" si="17"/>
        <v>-24556.164718037337</v>
      </c>
      <c r="AM13" s="4">
        <f>AL13/'a30-2'!K10*100</f>
        <v>-49708.835461614042</v>
      </c>
      <c r="AN13" s="4">
        <f>AM13*1000000/'a1'!BH14</f>
        <v>-20365.153779405537</v>
      </c>
      <c r="AO13" s="11">
        <f>M112/$C112*100</f>
        <v>11.448013631418204</v>
      </c>
      <c r="AP13" s="4">
        <f t="shared" si="19"/>
        <v>-24369.501097336244</v>
      </c>
      <c r="AQ13" s="4">
        <f>AP13/'a30-2'!L10*100</f>
        <v>-41374.365190723678</v>
      </c>
      <c r="AR13" s="4">
        <f>AQ13*1000000/'a1'!BN14</f>
        <v>-13571.36818570695</v>
      </c>
    </row>
    <row r="14" spans="1:44" s="4" customFormat="1" ht="17.25" customHeight="1">
      <c r="A14" s="16">
        <v>1988</v>
      </c>
      <c r="B14" s="4">
        <v>-216596</v>
      </c>
      <c r="C14" s="4">
        <f>B14/'a30-2'!B11*100</f>
        <v>-338431.25</v>
      </c>
      <c r="D14" s="4">
        <f>C14*1000000/'a1'!F15</f>
        <v>-12631.921688421438</v>
      </c>
      <c r="E14" s="11">
        <f>D113/$C113*100</f>
        <v>1.3720431323782698</v>
      </c>
      <c r="F14" s="4">
        <f t="shared" si="1"/>
        <v>-2971.7905430060373</v>
      </c>
      <c r="G14" s="4">
        <f>F14/'a30-2'!C11*100</f>
        <v>-5335.3510646427958</v>
      </c>
      <c r="H14" s="4">
        <f>G14*1000000/'a1'!L15</f>
        <v>-9279.1618948815703</v>
      </c>
      <c r="I14" s="11">
        <f>E113/$C113*100</f>
        <v>0.3343689564070722</v>
      </c>
      <c r="J14" s="4">
        <f t="shared" si="3"/>
        <v>-724.22978481946211</v>
      </c>
      <c r="K14" s="4">
        <f>J14/'a30-2'!D11*100</f>
        <v>-1069.7633453758672</v>
      </c>
      <c r="L14" s="4">
        <f>K14*1000000/'a1'!R15</f>
        <v>-8274.2023325717364</v>
      </c>
      <c r="M14" s="11">
        <f>F113/$C113*100</f>
        <v>2.5551700577913072</v>
      </c>
      <c r="N14" s="4">
        <f t="shared" si="5"/>
        <v>-5534.3961383736596</v>
      </c>
      <c r="O14" s="4">
        <f>N14/'a30-2'!E11*100</f>
        <v>-8661.0268206160563</v>
      </c>
      <c r="P14" s="4">
        <f>O14*1000000/'a1'!X15</f>
        <v>-9653.223772888643</v>
      </c>
      <c r="Q14" s="11">
        <f>G113/$C113*100</f>
        <v>2.0634256777374063</v>
      </c>
      <c r="R14" s="4">
        <f t="shared" si="7"/>
        <v>-4469.297480952112</v>
      </c>
      <c r="S14" s="4">
        <f>R14/'a30-2'!F11*100</f>
        <v>-6812.9534770611472</v>
      </c>
      <c r="T14" s="4">
        <f>S14*1000000/'a1'!AD15</f>
        <v>-9328.3532627020049</v>
      </c>
      <c r="U14" s="11">
        <f>H113/$C113*100</f>
        <v>22.433873142465917</v>
      </c>
      <c r="V14" s="4">
        <f t="shared" si="9"/>
        <v>-48590.871871655472</v>
      </c>
      <c r="W14" s="4">
        <f>V14/'a30-2'!G11*100</f>
        <v>-71039.286362069397</v>
      </c>
      <c r="X14" s="4">
        <f>W14*1000000/'a1'!AJ15</f>
        <v>-10390.300761870811</v>
      </c>
      <c r="Y14" s="11">
        <f>I113/$C113*100</f>
        <v>41.018428467438753</v>
      </c>
      <c r="Z14" s="4">
        <f t="shared" si="11"/>
        <v>-88844.275323333641</v>
      </c>
      <c r="AA14" s="4">
        <f>Z14/'a30-2'!H11*100</f>
        <v>-127284.06206781324</v>
      </c>
      <c r="AB14" s="4">
        <f>AA14*1000000/'a1'!AP15</f>
        <v>-12937.186522887685</v>
      </c>
      <c r="AC14" s="11">
        <f>J113/$C113*100</f>
        <v>3.6850259233393565</v>
      </c>
      <c r="AD14" s="4">
        <f t="shared" si="13"/>
        <v>-7981.618748916113</v>
      </c>
      <c r="AE14" s="4">
        <f>AD14/'a30-2'!I11*100</f>
        <v>-12020.510164030289</v>
      </c>
      <c r="AF14" s="4">
        <f>AE14*1000000/'a1'!AV15</f>
        <v>-10906.399629116753</v>
      </c>
      <c r="AG14" s="11">
        <f>K113/$C113*100</f>
        <v>3.4237114156788149</v>
      </c>
      <c r="AH14" s="4">
        <f t="shared" si="15"/>
        <v>-7415.6219779036865</v>
      </c>
      <c r="AI14" s="4">
        <f>AH14/'a30-2'!J11*100</f>
        <v>-13218.577500719584</v>
      </c>
      <c r="AJ14" s="4">
        <f>AI14*1000000/'a1'!BB15</f>
        <v>-12855.724671856435</v>
      </c>
      <c r="AK14" s="11">
        <f>L113/$C113*100</f>
        <v>11.008938832637096</v>
      </c>
      <c r="AL14" s="4">
        <f t="shared" si="17"/>
        <v>-23844.921153938642</v>
      </c>
      <c r="AM14" s="4">
        <f>AL14/'a30-2'!K11*100</f>
        <v>-48962.877112810347</v>
      </c>
      <c r="AN14" s="4">
        <f>AM14*1000000/'a1'!BH15</f>
        <v>-19931.042122535469</v>
      </c>
      <c r="AO14" s="11">
        <f>M113/$C113*100</f>
        <v>11.513985456436075</v>
      </c>
      <c r="AP14" s="4">
        <f t="shared" si="19"/>
        <v>-24938.83193922228</v>
      </c>
      <c r="AQ14" s="4">
        <f>AP14/'a30-2'!L11*100</f>
        <v>-40354.09698903282</v>
      </c>
      <c r="AR14" s="4">
        <f>AQ14*1000000/'a1'!BN15</f>
        <v>-12955.76032608371</v>
      </c>
    </row>
    <row r="15" spans="1:44" s="4" customFormat="1" ht="17.25" customHeight="1">
      <c r="A15" s="16">
        <v>1989</v>
      </c>
      <c r="B15" s="4">
        <v>-233185</v>
      </c>
      <c r="C15" s="4">
        <f>B15/'a30-2'!B12*100</f>
        <v>-347518.62891207158</v>
      </c>
      <c r="D15" s="4">
        <f>C15*1000000/'a1'!F16</f>
        <v>-12740.456027860164</v>
      </c>
      <c r="E15" s="11">
        <f>D114/$C114*100</f>
        <v>1.3491135601403292</v>
      </c>
      <c r="F15" s="4">
        <f t="shared" si="1"/>
        <v>-3145.9304552132271</v>
      </c>
      <c r="G15" s="4">
        <f>F15/'a30-2'!C12*100</f>
        <v>-5538.6099563613161</v>
      </c>
      <c r="H15" s="4">
        <f>G15*1000000/'a1'!L16</f>
        <v>-9606.4527793054131</v>
      </c>
      <c r="I15" s="11">
        <f>E114/$C114*100</f>
        <v>0.33472937853417245</v>
      </c>
      <c r="J15" s="4">
        <f t="shared" si="3"/>
        <v>-780.53870133491012</v>
      </c>
      <c r="K15" s="4">
        <f>J15/'a30-2'!D12*100</f>
        <v>-1102.4557928459183</v>
      </c>
      <c r="L15" s="4">
        <f>K15*1000000/'a1'!R16</f>
        <v>-8470.4600957789535</v>
      </c>
      <c r="M15" s="11">
        <f>F114/$C114*100</f>
        <v>2.5187275930224691</v>
      </c>
      <c r="N15" s="4">
        <f t="shared" si="5"/>
        <v>-5873.2949377894447</v>
      </c>
      <c r="O15" s="4">
        <f>N15/'a30-2'!E12*100</f>
        <v>-8792.357691301564</v>
      </c>
      <c r="P15" s="4">
        <f>O15*1000000/'a1'!X16</f>
        <v>-9727.7703614923012</v>
      </c>
      <c r="Q15" s="11">
        <f>G114/$C114*100</f>
        <v>2.0232854922350532</v>
      </c>
      <c r="R15" s="4">
        <f t="shared" si="7"/>
        <v>-4717.9982750683084</v>
      </c>
      <c r="S15" s="4">
        <f>R15/'a30-2'!F12*100</f>
        <v>-6887.5887227274579</v>
      </c>
      <c r="T15" s="4">
        <f>S15*1000000/'a1'!AD16</f>
        <v>-9369.2246159891092</v>
      </c>
      <c r="U15" s="11">
        <f>H114/$C114*100</f>
        <v>22.263829220708484</v>
      </c>
      <c r="V15" s="4">
        <f t="shared" si="9"/>
        <v>-51915.910168309078</v>
      </c>
      <c r="W15" s="4">
        <f>V15/'a30-2'!G12*100</f>
        <v>-72609.664571061643</v>
      </c>
      <c r="X15" s="4">
        <f>W15*1000000/'a1'!AJ16</f>
        <v>-10484.956317206215</v>
      </c>
      <c r="Y15" s="11">
        <f>I114/$C114*100</f>
        <v>41.555527005983109</v>
      </c>
      <c r="Z15" s="4">
        <f t="shared" si="11"/>
        <v>-96901.255648901701</v>
      </c>
      <c r="AA15" s="4">
        <f>Z15/'a30-2'!H12*100</f>
        <v>-132018.05946716852</v>
      </c>
      <c r="AB15" s="4">
        <f>AA15*1000000/'a1'!AP16</f>
        <v>-13066.819171268067</v>
      </c>
      <c r="AC15" s="11">
        <f>J114/$C114*100</f>
        <v>3.6293560841991117</v>
      </c>
      <c r="AD15" s="4">
        <f t="shared" si="13"/>
        <v>-8463.1139849396986</v>
      </c>
      <c r="AE15" s="4">
        <f>AD15/'a30-2'!I12*100</f>
        <v>-12301.037768807701</v>
      </c>
      <c r="AF15" s="4">
        <f>AE15*1000000/'a1'!AV16</f>
        <v>-11144.344014821363</v>
      </c>
      <c r="AG15" s="11">
        <f>K114/$C114*100</f>
        <v>3.3143468648361485</v>
      </c>
      <c r="AH15" s="4">
        <f t="shared" si="15"/>
        <v>-7728.559736768173</v>
      </c>
      <c r="AI15" s="4">
        <f>AH15/'a30-2'!J12*100</f>
        <v>-13302.168221631968</v>
      </c>
      <c r="AJ15" s="4">
        <f>AI15*1000000/'a1'!BB16</f>
        <v>-13048.518078700115</v>
      </c>
      <c r="AK15" s="11">
        <f>L114/$C114*100</f>
        <v>10.740852074253064</v>
      </c>
      <c r="AL15" s="4">
        <f t="shared" si="17"/>
        <v>-25046.055909347007</v>
      </c>
      <c r="AM15" s="4">
        <f>AL15/'a30-2'!K12*100</f>
        <v>-49400.504752163724</v>
      </c>
      <c r="AN15" s="4">
        <f>AM15*1000000/'a1'!BH16</f>
        <v>-19773.450112440827</v>
      </c>
      <c r="AO15" s="11">
        <f>M114/$C114*100</f>
        <v>11.669841328312222</v>
      </c>
      <c r="AP15" s="4">
        <f t="shared" si="19"/>
        <v>-27212.319501424856</v>
      </c>
      <c r="AQ15" s="4">
        <f>AP15/'a30-2'!L12*100</f>
        <v>-41672.77105884358</v>
      </c>
      <c r="AR15" s="4">
        <f>AQ15*1000000/'a1'!BN16</f>
        <v>-13036.082571645538</v>
      </c>
    </row>
    <row r="16" spans="1:44" s="4" customFormat="1" ht="17.25" customHeight="1">
      <c r="A16" s="16">
        <v>1990</v>
      </c>
      <c r="B16" s="4">
        <v>-256578</v>
      </c>
      <c r="C16" s="4">
        <f>B16/'a30-2'!B13*100</f>
        <v>-370242.42424242425</v>
      </c>
      <c r="D16" s="4">
        <f>C16*1000000/'a1'!F17</f>
        <v>-13370.430071975527</v>
      </c>
      <c r="E16" s="11">
        <f>D115/$C115*100</f>
        <v>1.3501941002848834</v>
      </c>
      <c r="F16" s="4">
        <f t="shared" si="1"/>
        <v>-3464.301018628948</v>
      </c>
      <c r="G16" s="4">
        <f>F16/'a30-2'!C13*100</f>
        <v>-5962.6523556436287</v>
      </c>
      <c r="H16" s="4">
        <f>G16*1000000/'a1'!L17</f>
        <v>-10327.29966961042</v>
      </c>
      <c r="I16" s="11">
        <f>E115/$C115*100</f>
        <v>0.33590467992948714</v>
      </c>
      <c r="J16" s="4">
        <f t="shared" si="3"/>
        <v>-861.85750966947944</v>
      </c>
      <c r="K16" s="4">
        <f>J16/'a30-2'!D13*100</f>
        <v>-1167.8286038881836</v>
      </c>
      <c r="L16" s="4">
        <f>K16*1000000/'a1'!R17</f>
        <v>-8955.4661198136837</v>
      </c>
      <c r="M16" s="11">
        <f>F115/$C115*100</f>
        <v>2.5588600694070833</v>
      </c>
      <c r="N16" s="4">
        <f t="shared" si="5"/>
        <v>-6565.471988883306</v>
      </c>
      <c r="O16" s="4">
        <f>N16/'a30-2'!E13*100</f>
        <v>-9406.1203279130459</v>
      </c>
      <c r="P16" s="4">
        <f>O16*1000000/'a1'!X17</f>
        <v>-10331.275739071127</v>
      </c>
      <c r="Q16" s="11">
        <f>G115/$C115*100</f>
        <v>2.0119797272857576</v>
      </c>
      <c r="R16" s="4">
        <f t="shared" si="7"/>
        <v>-5162.2973446752512</v>
      </c>
      <c r="S16" s="4">
        <f>R16/'a30-2'!F13*100</f>
        <v>-7281.0963958748243</v>
      </c>
      <c r="T16" s="4">
        <f>S16*1000000/'a1'!AD17</f>
        <v>-9837.2456561519793</v>
      </c>
      <c r="U16" s="11">
        <f>H115/$C115*100</f>
        <v>22.304810127117889</v>
      </c>
      <c r="V16" s="4">
        <f t="shared" si="9"/>
        <v>-57229.235727956533</v>
      </c>
      <c r="W16" s="4">
        <f>V16/'a30-2'!G13*100</f>
        <v>-77651.608857471554</v>
      </c>
      <c r="X16" s="4">
        <f>W16*1000000/'a1'!AJ17</f>
        <v>-11097.86540339963</v>
      </c>
      <c r="Y16" s="11">
        <f>I115/$C115*100</f>
        <v>40.641798368071868</v>
      </c>
      <c r="Z16" s="4">
        <f t="shared" si="11"/>
        <v>-104277.91341683143</v>
      </c>
      <c r="AA16" s="4">
        <f>Z16/'a30-2'!H13*100</f>
        <v>-137569.80661851115</v>
      </c>
      <c r="AB16" s="4">
        <f>AA16*1000000/'a1'!AP17</f>
        <v>-13361.69885236192</v>
      </c>
      <c r="AC16" s="11">
        <f>J115/$C115*100</f>
        <v>3.6345497938442635</v>
      </c>
      <c r="AD16" s="4">
        <f t="shared" si="13"/>
        <v>-9325.4551700497341</v>
      </c>
      <c r="AE16" s="4">
        <f>AD16/'a30-2'!I13*100</f>
        <v>-13417.921107985228</v>
      </c>
      <c r="AF16" s="4">
        <f>AE16*1000000/'a1'!AV17</f>
        <v>-12138.290396134349</v>
      </c>
      <c r="AG16" s="11">
        <f>K115/$C115*100</f>
        <v>3.4140357051406811</v>
      </c>
      <c r="AH16" s="4">
        <f t="shared" si="15"/>
        <v>-8759.6645315358564</v>
      </c>
      <c r="AI16" s="4">
        <f>AH16/'a30-2'!J13*100</f>
        <v>-15102.869881958373</v>
      </c>
      <c r="AJ16" s="4">
        <f>AI16*1000000/'a1'!BB17</f>
        <v>-14987.064832001499</v>
      </c>
      <c r="AK16" s="11">
        <f>L115/$C115*100</f>
        <v>11.338508211645825</v>
      </c>
      <c r="AL16" s="4">
        <f t="shared" si="17"/>
        <v>-29092.117599276626</v>
      </c>
      <c r="AM16" s="4">
        <f>AL16/'a30-2'!K13*100</f>
        <v>-53774.70905596418</v>
      </c>
      <c r="AN16" s="4">
        <f>AM16*1000000/'a1'!BH17</f>
        <v>-21106.429991806297</v>
      </c>
      <c r="AO16" s="11">
        <f>M115/$C115*100</f>
        <v>11.796116239680336</v>
      </c>
      <c r="AP16" s="4">
        <f t="shared" si="19"/>
        <v>-30266.239125447013</v>
      </c>
      <c r="AQ16" s="4">
        <f>AP16/'a30-2'!L13*100</f>
        <v>-44838.872778440018</v>
      </c>
      <c r="AR16" s="4">
        <f>AQ16*1000000/'a1'!BN17</f>
        <v>-13620.097493201176</v>
      </c>
    </row>
    <row r="17" spans="1:44" s="4" customFormat="1" ht="17.25" customHeight="1">
      <c r="A17" s="16">
        <v>1991</v>
      </c>
      <c r="B17" s="4">
        <v>-271652</v>
      </c>
      <c r="C17" s="4">
        <f>B17/'a30-2'!B14*100</f>
        <v>-379932.8671328671</v>
      </c>
      <c r="D17" s="4">
        <f>C17*1000000/'a1'!F18</f>
        <v>-13550.921130862509</v>
      </c>
      <c r="E17" s="11">
        <f>D116/$C116*100</f>
        <v>1.3609407634525401</v>
      </c>
      <c r="F17" s="4">
        <f t="shared" si="1"/>
        <v>-3697.0228027340945</v>
      </c>
      <c r="G17" s="4">
        <f>F17/'a30-2'!C14*100</f>
        <v>-6131.0494241029764</v>
      </c>
      <c r="H17" s="4">
        <f>G17*1000000/'a1'!L18</f>
        <v>-10577.267122756342</v>
      </c>
      <c r="I17" s="11">
        <f>E116/$C116*100</f>
        <v>0.34512964032334165</v>
      </c>
      <c r="J17" s="4">
        <f t="shared" si="3"/>
        <v>-937.55157053116409</v>
      </c>
      <c r="K17" s="4">
        <f>J17/'a30-2'!D14*100</f>
        <v>-1223.9576638788044</v>
      </c>
      <c r="L17" s="4">
        <f>K17*1000000/'a1'!R18</f>
        <v>-9388.4103113378515</v>
      </c>
      <c r="M17" s="11">
        <f>F116/$C116*100</f>
        <v>2.6112955058129392</v>
      </c>
      <c r="N17" s="4">
        <f t="shared" si="5"/>
        <v>-7093.6364674509659</v>
      </c>
      <c r="O17" s="4">
        <f>N17/'a30-2'!E14*100</f>
        <v>-9677.5395190326963</v>
      </c>
      <c r="P17" s="4">
        <f>O17*1000000/'a1'!X18</f>
        <v>-10576.904265644733</v>
      </c>
      <c r="Q17" s="11">
        <f>G116/$C116*100</f>
        <v>2.02031685072888</v>
      </c>
      <c r="R17" s="4">
        <f t="shared" si="7"/>
        <v>-5488.2311313420178</v>
      </c>
      <c r="S17" s="4">
        <f>R17/'a30-2'!F14*100</f>
        <v>-7633.144828013933</v>
      </c>
      <c r="T17" s="4">
        <f>S17*1000000/'a1'!AD18</f>
        <v>-10238.040079582295</v>
      </c>
      <c r="U17" s="11">
        <f>H116/$C116*100</f>
        <v>22.326119026196782</v>
      </c>
      <c r="V17" s="4">
        <f t="shared" si="9"/>
        <v>-60649.348857044082</v>
      </c>
      <c r="W17" s="4">
        <f>V17/'a30-2'!G14*100</f>
        <v>-79280.194584371347</v>
      </c>
      <c r="X17" s="4">
        <f>W17*1000000/'a1'!AJ18</f>
        <v>-11217.737704859237</v>
      </c>
      <c r="Y17" s="11">
        <f>I116/$C116*100</f>
        <v>40.59170639663288</v>
      </c>
      <c r="Z17" s="4">
        <f t="shared" si="11"/>
        <v>-110268.18226058116</v>
      </c>
      <c r="AA17" s="4">
        <f>Z17/'a30-2'!H14*100</f>
        <v>-140112.04861573211</v>
      </c>
      <c r="AB17" s="4">
        <f>AA17*1000000/'a1'!AP18</f>
        <v>-13431.866949072592</v>
      </c>
      <c r="AC17" s="11">
        <f>J116/$C116*100</f>
        <v>3.5193744459646799</v>
      </c>
      <c r="AD17" s="4">
        <f t="shared" si="13"/>
        <v>-9560.4510699519724</v>
      </c>
      <c r="AE17" s="4">
        <f>AD17/'a30-2'!I14*100</f>
        <v>-13389.987492929933</v>
      </c>
      <c r="AF17" s="4">
        <f>AE17*1000000/'a1'!AV18</f>
        <v>-12067.356906544977</v>
      </c>
      <c r="AG17" s="11">
        <f>K116/$C116*100</f>
        <v>3.2916068612719442</v>
      </c>
      <c r="AH17" s="4">
        <f t="shared" si="15"/>
        <v>-8941.7158707824619</v>
      </c>
      <c r="AI17" s="4">
        <f>AH17/'a30-2'!J14*100</f>
        <v>-15443.37801516833</v>
      </c>
      <c r="AJ17" s="4">
        <f>AI17*1000000/'a1'!BB18</f>
        <v>-15401.593492024467</v>
      </c>
      <c r="AK17" s="11">
        <f>L116/$C116*100</f>
        <v>11.148443162318964</v>
      </c>
      <c r="AL17" s="4">
        <f t="shared" si="17"/>
        <v>-30284.96881930271</v>
      </c>
      <c r="AM17" s="4">
        <f>AL17/'a30-2'!K14*100</f>
        <v>-56396.589980079531</v>
      </c>
      <c r="AN17" s="4">
        <f>AM17*1000000/'a1'!BH18</f>
        <v>-21755.375322234155</v>
      </c>
      <c r="AO17" s="11">
        <f>M116/$C116*100</f>
        <v>12.223545086302256</v>
      </c>
      <c r="AP17" s="4">
        <f t="shared" si="19"/>
        <v>-33205.504697841803</v>
      </c>
      <c r="AQ17" s="4">
        <f>AP17/'a30-2'!L14*100</f>
        <v>-47777.704601211226</v>
      </c>
      <c r="AR17" s="4">
        <f>AQ17*1000000/'a1'!BN18</f>
        <v>-14161.446647702189</v>
      </c>
    </row>
    <row r="18" spans="1:44" s="4" customFormat="1" ht="17.25" customHeight="1">
      <c r="A18" s="16">
        <v>1992</v>
      </c>
      <c r="B18" s="4">
        <v>-302860</v>
      </c>
      <c r="C18" s="4">
        <f>B18/'a30-2'!B15*100</f>
        <v>-417162.53443526174</v>
      </c>
      <c r="D18" s="4">
        <f>C18*1000000/'a1'!F19</f>
        <v>-14703.699293597272</v>
      </c>
      <c r="E18" s="11">
        <f>D117/$C117*100</f>
        <v>1.3235852327068378</v>
      </c>
      <c r="F18" s="4">
        <f t="shared" si="1"/>
        <v>-4008.6102357759291</v>
      </c>
      <c r="G18" s="4">
        <f>F18/'a30-2'!C15*100</f>
        <v>-6539.3315428644855</v>
      </c>
      <c r="H18" s="4">
        <f>G18*1000000/'a1'!L19</f>
        <v>-11272.591086958633</v>
      </c>
      <c r="I18" s="11">
        <f>E117/$C117*100</f>
        <v>0.34847444372903952</v>
      </c>
      <c r="J18" s="4">
        <f t="shared" si="3"/>
        <v>-1055.389700277769</v>
      </c>
      <c r="K18" s="4">
        <f>J18/'a30-2'!D15*100</f>
        <v>-1386.8458610745979</v>
      </c>
      <c r="L18" s="4">
        <f>K18*1000000/'a1'!R19</f>
        <v>-10600.60890393113</v>
      </c>
      <c r="M18" s="11">
        <f>F117/$C117*100</f>
        <v>2.5976417726864836</v>
      </c>
      <c r="N18" s="4">
        <f t="shared" si="5"/>
        <v>-7867.2178727582832</v>
      </c>
      <c r="O18" s="4">
        <f>N18/'a30-2'!E15*100</f>
        <v>-10574.217570911671</v>
      </c>
      <c r="P18" s="4">
        <f>O18*1000000/'a1'!X19</f>
        <v>-11500.577595664881</v>
      </c>
      <c r="Q18" s="11">
        <f>G117/$C117*100</f>
        <v>2.0124316583815398</v>
      </c>
      <c r="R18" s="4">
        <f t="shared" si="7"/>
        <v>-6094.8505205743313</v>
      </c>
      <c r="S18" s="4">
        <f>R18/'a30-2'!F15*100</f>
        <v>-8292.3136334344654</v>
      </c>
      <c r="T18" s="4">
        <f>S18*1000000/'a1'!AD19</f>
        <v>-11084.18776298816</v>
      </c>
      <c r="U18" s="11">
        <f>H117/$C117*100</f>
        <v>22.172649641450846</v>
      </c>
      <c r="V18" s="4">
        <f t="shared" si="9"/>
        <v>-67152.086704098023</v>
      </c>
      <c r="W18" s="4">
        <f>V18/'a30-2'!G15*100</f>
        <v>-86313.736123519309</v>
      </c>
      <c r="X18" s="4">
        <f>W18*1000000/'a1'!AJ19</f>
        <v>-12139.748906614661</v>
      </c>
      <c r="Y18" s="11">
        <f>I117/$C117*100</f>
        <v>40.633025339851272</v>
      </c>
      <c r="Z18" s="4">
        <f t="shared" si="11"/>
        <v>-123061.18054427355</v>
      </c>
      <c r="AA18" s="4">
        <f>Z18/'a30-2'!H15*100</f>
        <v>-155576.71370957466</v>
      </c>
      <c r="AB18" s="4">
        <f>AA18*1000000/'a1'!AP19</f>
        <v>-14715.635357957461</v>
      </c>
      <c r="AC18" s="11">
        <f>J117/$C117*100</f>
        <v>3.5048849180269808</v>
      </c>
      <c r="AD18" s="4">
        <f t="shared" si="13"/>
        <v>-10614.894462736513</v>
      </c>
      <c r="AE18" s="4">
        <f>AD18/'a30-2'!I15*100</f>
        <v>-14702.069892986859</v>
      </c>
      <c r="AF18" s="4">
        <f>AE18*1000000/'a1'!AV19</f>
        <v>-13213.098981824085</v>
      </c>
      <c r="AG18" s="11">
        <f>K117/$C117*100</f>
        <v>3.1931943227620967</v>
      </c>
      <c r="AH18" s="4">
        <f t="shared" si="15"/>
        <v>-9670.9083259172858</v>
      </c>
      <c r="AI18" s="4">
        <f>AH18/'a30-2'!J15*100</f>
        <v>-16011.437625690871</v>
      </c>
      <c r="AJ18" s="4">
        <f>AI18*1000000/'a1'!BB19</f>
        <v>-15947.726458489205</v>
      </c>
      <c r="AK18" s="11">
        <f>L117/$C117*100</f>
        <v>11.047592404931303</v>
      </c>
      <c r="AL18" s="4">
        <f t="shared" si="17"/>
        <v>-33458.738357574941</v>
      </c>
      <c r="AM18" s="4">
        <f>AL18/'a30-2'!K15*100</f>
        <v>-61392.180472614578</v>
      </c>
      <c r="AN18" s="4">
        <f>AM18*1000000/'a1'!BH19</f>
        <v>-23319.342657427351</v>
      </c>
      <c r="AO18" s="11">
        <f>M117/$C117*100</f>
        <v>12.607377244710962</v>
      </c>
      <c r="AP18" s="4">
        <f t="shared" si="19"/>
        <v>-38182.702723331618</v>
      </c>
      <c r="AQ18" s="4">
        <f>AP18/'a30-2'!L15*100</f>
        <v>-52957.97881183304</v>
      </c>
      <c r="AR18" s="4">
        <f>AQ18*1000000/'a1'!BN19</f>
        <v>-15266.936196367806</v>
      </c>
    </row>
    <row r="19" spans="1:44" s="4" customFormat="1" ht="17.25" customHeight="1">
      <c r="A19" s="16">
        <v>1993</v>
      </c>
      <c r="B19" s="4">
        <v>-326778</v>
      </c>
      <c r="C19" s="4">
        <f>B19/'a30-2'!B16*100</f>
        <v>-444595.91836734687</v>
      </c>
      <c r="D19" s="4">
        <f>C19*1000000/'a1'!F20</f>
        <v>-15499.375151468803</v>
      </c>
      <c r="E19" s="11">
        <f>D118/$C118*100</f>
        <v>1.3000201720842697</v>
      </c>
      <c r="F19" s="4">
        <f t="shared" si="1"/>
        <v>-4248.1799179335349</v>
      </c>
      <c r="G19" s="4">
        <f>F19/'a30-2'!C16*100</f>
        <v>-6885.2186676394394</v>
      </c>
      <c r="H19" s="4">
        <f>G19*1000000/'a1'!L20</f>
        <v>-11871.537436207711</v>
      </c>
      <c r="I19" s="11">
        <f>E118/$C118*100</f>
        <v>0.33743785448746338</v>
      </c>
      <c r="J19" s="4">
        <f t="shared" si="3"/>
        <v>-1102.6726721370433</v>
      </c>
      <c r="K19" s="4">
        <f>J19/'a30-2'!D16*100</f>
        <v>-1363.0070112942437</v>
      </c>
      <c r="L19" s="4">
        <f>K19*1000000/'a1'!R20</f>
        <v>-10311.983259525059</v>
      </c>
      <c r="M19" s="11">
        <f>F118/$C118*100</f>
        <v>2.5325740729871731</v>
      </c>
      <c r="N19" s="4">
        <f t="shared" si="5"/>
        <v>-8275.8949042260247</v>
      </c>
      <c r="O19" s="4">
        <f>N19/'a30-2'!E16*100</f>
        <v>-11093.692901107272</v>
      </c>
      <c r="P19" s="4">
        <f>O19*1000000/'a1'!X20</f>
        <v>-12007.135753559294</v>
      </c>
      <c r="Q19" s="11">
        <f>G118/$C118*100</f>
        <v>1.9735841074056988</v>
      </c>
      <c r="R19" s="4">
        <f t="shared" si="7"/>
        <v>-6449.2386744981941</v>
      </c>
      <c r="S19" s="4">
        <f>R19/'a30-2'!F16*100</f>
        <v>-8621.9768375644308</v>
      </c>
      <c r="T19" s="4">
        <f>S19*1000000/'a1'!AD20</f>
        <v>-11514.207621625228</v>
      </c>
      <c r="U19" s="11">
        <f>H118/$C118*100</f>
        <v>22.133617218356395</v>
      </c>
      <c r="V19" s="4">
        <f t="shared" si="9"/>
        <v>-72327.791673800661</v>
      </c>
      <c r="W19" s="4">
        <f>V19/'a30-2'!G16*100</f>
        <v>-92609.208289117378</v>
      </c>
      <c r="X19" s="4">
        <f>W19*1000000/'a1'!AJ20</f>
        <v>-12940.50576264992</v>
      </c>
      <c r="Y19" s="11">
        <f>I118/$C118*100</f>
        <v>40.105071387937599</v>
      </c>
      <c r="Z19" s="4">
        <f t="shared" si="11"/>
        <v>-131054.55018007472</v>
      </c>
      <c r="AA19" s="4">
        <f>Z19/'a30-2'!H16*100</f>
        <v>-163003.17186576457</v>
      </c>
      <c r="AB19" s="4">
        <f>AA19*1000000/'a1'!AP20</f>
        <v>-15248.137739619313</v>
      </c>
      <c r="AC19" s="11">
        <f>J118/$C118*100</f>
        <v>3.4031304879697402</v>
      </c>
      <c r="AD19" s="4">
        <f t="shared" si="13"/>
        <v>-11120.681745977758</v>
      </c>
      <c r="AE19" s="4">
        <f>AD19/'a30-2'!I16*100</f>
        <v>-15381.302553219584</v>
      </c>
      <c r="AF19" s="4">
        <f>AE19*1000000/'a1'!AV20</f>
        <v>-13762.575900906735</v>
      </c>
      <c r="AG19" s="11">
        <f>K118/$C118*100</f>
        <v>3.1950489689342927</v>
      </c>
      <c r="AH19" s="4">
        <f t="shared" si="15"/>
        <v>-10440.717119704104</v>
      </c>
      <c r="AI19" s="4">
        <f>AH19/'a30-2'!J16*100</f>
        <v>-17285.955496198851</v>
      </c>
      <c r="AJ19" s="4">
        <f>AI19*1000000/'a1'!BB20</f>
        <v>-17167.499747938076</v>
      </c>
      <c r="AK19" s="11">
        <f>L118/$C118*100</f>
        <v>11.498500880556008</v>
      </c>
      <c r="AL19" s="4">
        <f t="shared" si="17"/>
        <v>-37574.571207463312</v>
      </c>
      <c r="AM19" s="4">
        <f>AL19/'a30-2'!K16*100</f>
        <v>-68692.086302492346</v>
      </c>
      <c r="AN19" s="4">
        <f>AM19*1000000/'a1'!BH20</f>
        <v>-25753.493169286434</v>
      </c>
      <c r="AO19" s="11">
        <f>M118/$C118*100</f>
        <v>13.087776479098345</v>
      </c>
      <c r="AP19" s="4">
        <f t="shared" si="19"/>
        <v>-42767.97422286799</v>
      </c>
      <c r="AQ19" s="4">
        <f>AP19/'a30-2'!L16*100</f>
        <v>-57794.559760632423</v>
      </c>
      <c r="AR19" s="4">
        <f>AQ19*1000000/'a1'!BN20</f>
        <v>-16199.061980595292</v>
      </c>
    </row>
    <row r="20" spans="1:44" s="4" customFormat="1" ht="17.25" customHeight="1">
      <c r="A20" s="16">
        <v>1994</v>
      </c>
      <c r="B20" s="4">
        <v>-336366</v>
      </c>
      <c r="C20" s="4">
        <f>B20/'a30-2'!B17*100</f>
        <v>-450892.76139410195</v>
      </c>
      <c r="D20" s="4">
        <f>C20*1000000/'a1'!F21</f>
        <v>-15547.67080304688</v>
      </c>
      <c r="E20" s="11">
        <f>D119/$C119*100</f>
        <v>1.2926305067113661</v>
      </c>
      <c r="F20" s="4">
        <f t="shared" si="1"/>
        <v>-4347.9695302047539</v>
      </c>
      <c r="G20" s="4">
        <f>F20/'a30-2'!C17*100</f>
        <v>-6945.6382271641432</v>
      </c>
      <c r="H20" s="4">
        <f>G20*1000000/'a1'!L21</f>
        <v>-12090.599316868436</v>
      </c>
      <c r="I20" s="11">
        <f>E119/$C119*100</f>
        <v>0.34090167687426565</v>
      </c>
      <c r="J20" s="4">
        <f t="shared" si="3"/>
        <v>-1146.6773344348924</v>
      </c>
      <c r="K20" s="4">
        <f>J20/'a30-2'!D17*100</f>
        <v>-1460.7354578788438</v>
      </c>
      <c r="L20" s="4">
        <f>K20*1000000/'a1'!R21</f>
        <v>-10947.004637985296</v>
      </c>
      <c r="M20" s="11">
        <f>F119/$C119*100</f>
        <v>2.4315713128384369</v>
      </c>
      <c r="N20" s="4">
        <f t="shared" si="5"/>
        <v>-8178.9791621421364</v>
      </c>
      <c r="O20" s="4">
        <f>N20/'a30-2'!E17*100</f>
        <v>-10747.673012013322</v>
      </c>
      <c r="P20" s="4">
        <f>O20*1000000/'a1'!X21</f>
        <v>-11595.651403499862</v>
      </c>
      <c r="Q20" s="11">
        <f>G119/$C119*100</f>
        <v>1.9955770645220208</v>
      </c>
      <c r="R20" s="4">
        <f t="shared" si="7"/>
        <v>-6712.4427488501406</v>
      </c>
      <c r="S20" s="4">
        <f>R20/'a30-2'!F17*100</f>
        <v>-8762.9800898826907</v>
      </c>
      <c r="T20" s="4">
        <f>S20*1000000/'a1'!AD21</f>
        <v>-11681.092117121363</v>
      </c>
      <c r="U20" s="11">
        <f>H119/$C119*100</f>
        <v>21.929638295132843</v>
      </c>
      <c r="V20" s="4">
        <f t="shared" si="9"/>
        <v>-73763.847147806548</v>
      </c>
      <c r="W20" s="4">
        <f>V20/'a30-2'!G17*100</f>
        <v>-93490.300567562153</v>
      </c>
      <c r="X20" s="4">
        <f>W20*1000000/'a1'!AJ21</f>
        <v>-12998.47916858415</v>
      </c>
      <c r="Y20" s="11">
        <f>I119/$C119*100</f>
        <v>39.85122897964726</v>
      </c>
      <c r="Z20" s="4">
        <f t="shared" si="11"/>
        <v>-134045.98486968028</v>
      </c>
      <c r="AA20" s="4">
        <f>Z20/'a30-2'!H17*100</f>
        <v>-166104.07047048362</v>
      </c>
      <c r="AB20" s="4">
        <f>AA20*1000000/'a1'!AP21</f>
        <v>-15352.789441096702</v>
      </c>
      <c r="AC20" s="11">
        <f>J119/$C119*100</f>
        <v>3.3410124956955887</v>
      </c>
      <c r="AD20" s="4">
        <f t="shared" si="13"/>
        <v>-11238.030091271425</v>
      </c>
      <c r="AE20" s="4">
        <f>AD20/'a30-2'!I17*100</f>
        <v>-15248.344764276015</v>
      </c>
      <c r="AF20" s="4">
        <f>AE20*1000000/'a1'!AV21</f>
        <v>-13575.442931791364</v>
      </c>
      <c r="AG20" s="11">
        <f>K119/$C119*100</f>
        <v>3.27635920911028</v>
      </c>
      <c r="AH20" s="4">
        <f t="shared" si="15"/>
        <v>-11020.558417315884</v>
      </c>
      <c r="AI20" s="4">
        <f>AH20/'a30-2'!J17*100</f>
        <v>-17746.470881346027</v>
      </c>
      <c r="AJ20" s="4">
        <f>AI20*1000000/'a1'!BB21</f>
        <v>-17578.159999352229</v>
      </c>
      <c r="AK20" s="11">
        <f>L119/$C119*100</f>
        <v>11.798645194785857</v>
      </c>
      <c r="AL20" s="4">
        <f t="shared" si="17"/>
        <v>-39686.630895893395</v>
      </c>
      <c r="AM20" s="4">
        <f>AL20/'a30-2'!K17*100</f>
        <v>-70616.780953546957</v>
      </c>
      <c r="AN20" s="4">
        <f>AM20*1000000/'a1'!BH21</f>
        <v>-26148.494431822692</v>
      </c>
      <c r="AO20" s="11">
        <f>M119/$C119*100</f>
        <v>13.322815802233242</v>
      </c>
      <c r="AP20" s="4">
        <f t="shared" si="19"/>
        <v>-44813.422601339866</v>
      </c>
      <c r="AQ20" s="4">
        <f>AP20/'a30-2'!L17*100</f>
        <v>-58350.810678827955</v>
      </c>
      <c r="AR20" s="4">
        <f>AQ20*1000000/'a1'!BN21</f>
        <v>-15873.128453262776</v>
      </c>
    </row>
    <row r="21" spans="1:44" s="4" customFormat="1" ht="17.25" customHeight="1">
      <c r="A21" s="16">
        <v>1995</v>
      </c>
      <c r="B21" s="4">
        <v>-328583</v>
      </c>
      <c r="C21" s="4">
        <f>B21/'a30-2'!B18*100</f>
        <v>-430646.13368283096</v>
      </c>
      <c r="D21" s="4">
        <f>C21*1000000/'a1'!F22</f>
        <v>-14696.661081879547</v>
      </c>
      <c r="E21" s="11">
        <f>D120/$C120*100</f>
        <v>1.2736791914144487</v>
      </c>
      <c r="F21" s="4">
        <f t="shared" si="1"/>
        <v>-4185.0932975253381</v>
      </c>
      <c r="G21" s="4">
        <f>F21/'a30-2'!C18*100</f>
        <v>-6611.5217970384492</v>
      </c>
      <c r="H21" s="4">
        <f>G21*1000000/'a1'!L22</f>
        <v>-11652.373553329413</v>
      </c>
      <c r="I21" s="11">
        <f>E120/$C120*100</f>
        <v>0.35470360420319141</v>
      </c>
      <c r="J21" s="4">
        <f t="shared" si="3"/>
        <v>-1165.4957437989724</v>
      </c>
      <c r="K21" s="4">
        <f>J21/'a30-2'!D18*100</f>
        <v>-1501.9275048955831</v>
      </c>
      <c r="L21" s="4">
        <f>K21*1000000/'a1'!R22</f>
        <v>-11173.808763126013</v>
      </c>
      <c r="M21" s="11">
        <f>F120/$C120*100</f>
        <v>2.4035522210766191</v>
      </c>
      <c r="N21" s="4">
        <f t="shared" si="5"/>
        <v>-7897.663994580188</v>
      </c>
      <c r="O21" s="4">
        <f>N21/'a30-2'!E18*100</f>
        <v>-10216.900381086918</v>
      </c>
      <c r="P21" s="4">
        <f>O21*1000000/'a1'!X22</f>
        <v>-11008.167457965475</v>
      </c>
      <c r="Q21" s="11">
        <f>G120/$C120*100</f>
        <v>2.0393244959978674</v>
      </c>
      <c r="R21" s="4">
        <f t="shared" si="7"/>
        <v>-6700.8736086846729</v>
      </c>
      <c r="S21" s="4">
        <f>R21/'a30-2'!F18*100</f>
        <v>-8386.5752298932057</v>
      </c>
      <c r="T21" s="4">
        <f>S21*1000000/'a1'!AD22</f>
        <v>-11168.058334511681</v>
      </c>
      <c r="U21" s="11">
        <f>H120/$C120*100</f>
        <v>21.685512850965907</v>
      </c>
      <c r="V21" s="4">
        <f t="shared" si="9"/>
        <v>-71254.908691089309</v>
      </c>
      <c r="W21" s="4">
        <f>V21/'a30-2'!G18*100</f>
        <v>-88515.414523092302</v>
      </c>
      <c r="X21" s="4">
        <f>W21*1000000/'a1'!AJ22</f>
        <v>-12261.079006342972</v>
      </c>
      <c r="Y21" s="11">
        <f>I120/$C120*100</f>
        <v>40.238785105291761</v>
      </c>
      <c r="Z21" s="4">
        <f t="shared" si="11"/>
        <v>-132217.80726252083</v>
      </c>
      <c r="AA21" s="4">
        <f>Z21/'a30-2'!H18*100</f>
        <v>-160458.50395936993</v>
      </c>
      <c r="AB21" s="4">
        <f>AA21*1000000/'a1'!AP22</f>
        <v>-14653.585404813402</v>
      </c>
      <c r="AC21" s="11">
        <f>J120/$C120*100</f>
        <v>3.3008439125832734</v>
      </c>
      <c r="AD21" s="4">
        <f t="shared" si="13"/>
        <v>-10846.011953283498</v>
      </c>
      <c r="AE21" s="4">
        <f>AD21/'a30-2'!I18*100</f>
        <v>-14177.793402984964</v>
      </c>
      <c r="AF21" s="4">
        <f>AE21*1000000/'a1'!AV22</f>
        <v>-12556.164728322157</v>
      </c>
      <c r="AG21" s="11">
        <f>K120/$C120*100</f>
        <v>3.3246518033754446</v>
      </c>
      <c r="AH21" s="4">
        <f t="shared" si="15"/>
        <v>-10924.240635085138</v>
      </c>
      <c r="AI21" s="4">
        <f>AH21/'a30-2'!J18*100</f>
        <v>-16501.874071125585</v>
      </c>
      <c r="AJ21" s="4">
        <f>AI21*1000000/'a1'!BB22</f>
        <v>-16271.036871036194</v>
      </c>
      <c r="AK21" s="11">
        <f>L120/$C120*100</f>
        <v>11.700872284908966</v>
      </c>
      <c r="AL21" s="4">
        <f t="shared" si="17"/>
        <v>-38447.077179922424</v>
      </c>
      <c r="AM21" s="4">
        <f>AL21/'a30-2'!K18*100</f>
        <v>-67807.896260886104</v>
      </c>
      <c r="AN21" s="4">
        <f>AM21*1000000/'a1'!BH22</f>
        <v>-24797.010465418636</v>
      </c>
      <c r="AO21" s="11">
        <f>M120/$C120*100</f>
        <v>13.248386014315184</v>
      </c>
      <c r="AP21" s="4">
        <f t="shared" si="19"/>
        <v>-43531.944217417258</v>
      </c>
      <c r="AQ21" s="4">
        <f>AP21/'a30-2'!L18*100</f>
        <v>-55173.566815484483</v>
      </c>
      <c r="AR21" s="4">
        <f>AQ21*1000000/'a1'!BN22</f>
        <v>-14606.266976797335</v>
      </c>
    </row>
    <row r="22" spans="1:44" s="4" customFormat="1" ht="17.25" customHeight="1">
      <c r="A22" s="16">
        <v>1996</v>
      </c>
      <c r="B22" s="4">
        <v>-316605</v>
      </c>
      <c r="C22" s="4">
        <f>B22/'a30-2'!B19*100</f>
        <v>-407996.13402061857</v>
      </c>
      <c r="D22" s="4">
        <f>C22*1000000/'a1'!F23</f>
        <v>-13778.896664003574</v>
      </c>
      <c r="E22" s="11">
        <f>D121/$C121*100</f>
        <v>1.2124018191286774</v>
      </c>
      <c r="F22" s="4">
        <f t="shared" si="1"/>
        <v>-3838.5247794523489</v>
      </c>
      <c r="G22" s="4">
        <f>F22/'a30-2'!C19*100</f>
        <v>-5914.5220022378253</v>
      </c>
      <c r="H22" s="4">
        <f>G22*1000000/'a1'!L23</f>
        <v>-10567.34525089928</v>
      </c>
      <c r="I22" s="11">
        <f>E121/$C121*100</f>
        <v>0.34392349104204506</v>
      </c>
      <c r="J22" s="4">
        <f t="shared" si="3"/>
        <v>-1088.8789688136667</v>
      </c>
      <c r="K22" s="4">
        <f>J22/'a30-2'!D19*100</f>
        <v>-1373.1134537372845</v>
      </c>
      <c r="L22" s="4">
        <f>K22*1000000/'a1'!R23</f>
        <v>-10115.984983735347</v>
      </c>
      <c r="M22" s="11">
        <f>F121/$C121*100</f>
        <v>2.3293729095052158</v>
      </c>
      <c r="N22" s="4">
        <f t="shared" si="5"/>
        <v>-7374.9111001389892</v>
      </c>
      <c r="O22" s="4">
        <f>N22/'a30-2'!E19*100</f>
        <v>-9430.8326088733884</v>
      </c>
      <c r="P22" s="4">
        <f>O22*1000000/'a1'!X23</f>
        <v>-10126.231290270107</v>
      </c>
      <c r="Q22" s="11">
        <f>G121/$C121*100</f>
        <v>2.0023682984948552</v>
      </c>
      <c r="R22" s="4">
        <f t="shared" si="7"/>
        <v>-6339.5981514496361</v>
      </c>
      <c r="S22" s="4">
        <f>R22/'a30-2'!F19*100</f>
        <v>-7885.0723276736762</v>
      </c>
      <c r="T22" s="4">
        <f>S22*1000000/'a1'!AD23</f>
        <v>-10481.733009610507</v>
      </c>
      <c r="U22" s="11">
        <f>H121/$C121*100</f>
        <v>21.330279247334747</v>
      </c>
      <c r="V22" s="4">
        <f t="shared" si="9"/>
        <v>-67532.730611024177</v>
      </c>
      <c r="W22" s="4">
        <f>V22/'a30-2'!G19*100</f>
        <v>-83476.799271970551</v>
      </c>
      <c r="X22" s="4">
        <f>W22*1000000/'a1'!AJ23</f>
        <v>-11518.971398651112</v>
      </c>
      <c r="Y22" s="11">
        <f>I121/$C121*100</f>
        <v>40.120021541477414</v>
      </c>
      <c r="Z22" s="4">
        <f t="shared" si="11"/>
        <v>-127021.99420139457</v>
      </c>
      <c r="AA22" s="4">
        <f>Z22/'a30-2'!H19*100</f>
        <v>-151940.18445142891</v>
      </c>
      <c r="AB22" s="4">
        <f>AA22*1000000/'a1'!AP23</f>
        <v>-13709.42111930682</v>
      </c>
      <c r="AC22" s="11">
        <f>J121/$C121*100</f>
        <v>3.3418046533453185</v>
      </c>
      <c r="AD22" s="4">
        <f t="shared" si="13"/>
        <v>-10580.320622723946</v>
      </c>
      <c r="AE22" s="4">
        <f>AD22/'a30-2'!I19*100</f>
        <v>-13495.306916739728</v>
      </c>
      <c r="AF22" s="4">
        <f>AE22*1000000/'a1'!AV23</f>
        <v>-11898.566840951411</v>
      </c>
      <c r="AG22" s="11">
        <f>K121/$C121*100</f>
        <v>3.5146512596815671</v>
      </c>
      <c r="AH22" s="4">
        <f t="shared" si="15"/>
        <v>-11127.561620714825</v>
      </c>
      <c r="AI22" s="4">
        <f>AH22/'a30-2'!J19*100</f>
        <v>-15806.195483969921</v>
      </c>
      <c r="AJ22" s="4">
        <f>AI22*1000000/'a1'!BB23</f>
        <v>-15512.314682313492</v>
      </c>
      <c r="AK22" s="11">
        <f>L121/$C121*100</f>
        <v>12.182206258730513</v>
      </c>
      <c r="AL22" s="4">
        <f t="shared" si="17"/>
        <v>-38569.474125453744</v>
      </c>
      <c r="AM22" s="4">
        <f>AL22/'a30-2'!K19*100</f>
        <v>-64931.774621976001</v>
      </c>
      <c r="AN22" s="4">
        <f>AM22*1000000/'a1'!BH23</f>
        <v>-23397.716297552586</v>
      </c>
      <c r="AO22" s="11">
        <f>M121/$C121*100</f>
        <v>13.179239855472105</v>
      </c>
      <c r="AP22" s="4">
        <f t="shared" si="19"/>
        <v>-41726.132344417456</v>
      </c>
      <c r="AQ22" s="4">
        <f>AP22/'a30-2'!L19*100</f>
        <v>-52551.803960223493</v>
      </c>
      <c r="AR22" s="4">
        <f>AQ22*1000000/'a1'!BN23</f>
        <v>-13564.146650938344</v>
      </c>
    </row>
    <row r="23" spans="1:44" s="4" customFormat="1" ht="17.25" customHeight="1">
      <c r="A23" s="16">
        <v>1997</v>
      </c>
      <c r="B23" s="4">
        <v>-311519</v>
      </c>
      <c r="C23" s="4">
        <f>B23/'a30-2'!B20*100</f>
        <v>-396839.4904458599</v>
      </c>
      <c r="D23" s="4">
        <f>C23*1000000/'a1'!F24</f>
        <v>-13269.584045483525</v>
      </c>
      <c r="E23" s="11">
        <f>D122/$C122*100</f>
        <v>1.1418221999192539</v>
      </c>
      <c r="F23" s="4">
        <f t="shared" si="1"/>
        <v>-3556.9930989664604</v>
      </c>
      <c r="G23" s="4">
        <f>F23/'a30-2'!C20*100</f>
        <v>-5480.7289660500155</v>
      </c>
      <c r="H23" s="4">
        <f>G23*1000000/'a1'!L24</f>
        <v>-9948.4834502306458</v>
      </c>
      <c r="I23" s="11">
        <f>E122/$C122*100</f>
        <v>0.30738004415034714</v>
      </c>
      <c r="J23" s="4">
        <f t="shared" si="3"/>
        <v>-957.54723973671992</v>
      </c>
      <c r="K23" s="4">
        <f>J23/'a30-2'!D20*100</f>
        <v>-1218.2534856701272</v>
      </c>
      <c r="L23" s="4">
        <f>K23*1000000/'a1'!R24</f>
        <v>-8951.4933367877384</v>
      </c>
      <c r="M23" s="11">
        <f>F122/$C122*100</f>
        <v>2.2598887408495085</v>
      </c>
      <c r="N23" s="4">
        <f t="shared" si="5"/>
        <v>-7039.9828066069813</v>
      </c>
      <c r="O23" s="4">
        <f>N23/'a30-2'!E20*100</f>
        <v>-8945.3402879377136</v>
      </c>
      <c r="P23" s="4">
        <f>O23*1000000/'a1'!X24</f>
        <v>-9593.8664738360858</v>
      </c>
      <c r="Q23" s="11">
        <f>G122/$C122*100</f>
        <v>1.8981210715461831</v>
      </c>
      <c r="R23" s="4">
        <f t="shared" si="7"/>
        <v>-5913.0077808699543</v>
      </c>
      <c r="S23" s="4">
        <f>R23/'a30-2'!F20*100</f>
        <v>-7363.6460533872405</v>
      </c>
      <c r="T23" s="4">
        <f>S23*1000000/'a1'!AD24</f>
        <v>-9785.4331078047235</v>
      </c>
      <c r="U23" s="11">
        <f>H122/$C122*100</f>
        <v>21.548969242212699</v>
      </c>
      <c r="V23" s="4">
        <f t="shared" si="9"/>
        <v>-67129.13349364858</v>
      </c>
      <c r="W23" s="4">
        <f>V23/'a30-2'!G20*100</f>
        <v>-81566.383345867056</v>
      </c>
      <c r="X23" s="4">
        <f>W23*1000000/'a1'!AJ24</f>
        <v>-11212.473539254133</v>
      </c>
      <c r="Y23" s="11">
        <f>I122/$C122*100</f>
        <v>40.611675992054117</v>
      </c>
      <c r="Z23" s="4">
        <f t="shared" si="11"/>
        <v>-126513.08693368707</v>
      </c>
      <c r="AA23" s="4">
        <f>Z23/'a30-2'!H20*100</f>
        <v>-149719.62950732198</v>
      </c>
      <c r="AB23" s="4">
        <f>AA23*1000000/'a1'!AP24</f>
        <v>-13334.902332404346</v>
      </c>
      <c r="AC23" s="11">
        <f>J122/$C122*100</f>
        <v>3.3100790585881579</v>
      </c>
      <c r="AD23" s="4">
        <f t="shared" si="13"/>
        <v>-10311.525182523243</v>
      </c>
      <c r="AE23" s="4">
        <f>AD23/'a30-2'!I20*100</f>
        <v>-13202.977186329377</v>
      </c>
      <c r="AF23" s="4">
        <f>AE23*1000000/'a1'!AV24</f>
        <v>-11621.029660680291</v>
      </c>
      <c r="AG23" s="11">
        <f>K122/$C122*100</f>
        <v>3.3047648419729563</v>
      </c>
      <c r="AH23" s="4">
        <f t="shared" si="15"/>
        <v>-10294.970388065734</v>
      </c>
      <c r="AI23" s="4">
        <f>AH23/'a30-2'!J20*100</f>
        <v>-15206.750942490007</v>
      </c>
      <c r="AJ23" s="4">
        <f>AI23*1000000/'a1'!BB24</f>
        <v>-14939.307460335089</v>
      </c>
      <c r="AK23" s="11">
        <f>L122/$C122*100</f>
        <v>12.34974251912436</v>
      </c>
      <c r="AL23" s="4">
        <f t="shared" si="17"/>
        <v>-38471.794398151018</v>
      </c>
      <c r="AM23" s="4">
        <f>AL23/'a30-2'!K20*100</f>
        <v>-63695.023837998371</v>
      </c>
      <c r="AN23" s="4">
        <f>AM23*1000000/'a1'!BH24</f>
        <v>-22508.284486657365</v>
      </c>
      <c r="AO23" s="11">
        <f>M122/$C122*100</f>
        <v>12.86119928967509</v>
      </c>
      <c r="AP23" s="4">
        <f t="shared" si="19"/>
        <v>-40065.079415202948</v>
      </c>
      <c r="AQ23" s="4">
        <f>AP23/'a30-2'!L20*100</f>
        <v>-49524.201996542579</v>
      </c>
      <c r="AR23" s="4">
        <f>AQ23*1000000/'a1'!BN24</f>
        <v>-12542.271998978515</v>
      </c>
    </row>
    <row r="24" spans="1:44" s="4" customFormat="1" ht="17.25" customHeight="1">
      <c r="A24" s="16">
        <v>1998</v>
      </c>
      <c r="B24" s="4">
        <v>-323219</v>
      </c>
      <c r="C24" s="4">
        <f>B24/'a30-2'!B21*100</f>
        <v>-412269.13265306118</v>
      </c>
      <c r="D24" s="4">
        <f>C24*1000000/'a1'!F25</f>
        <v>-13671.589038904242</v>
      </c>
      <c r="E24" s="11">
        <f>D123/$C123*100</f>
        <v>1.1695480636240736</v>
      </c>
      <c r="F24" s="4">
        <f t="shared" si="1"/>
        <v>-3780.2015557650948</v>
      </c>
      <c r="G24" s="4">
        <f>F24/'a30-2'!C21*100</f>
        <v>-5815.694701177069</v>
      </c>
      <c r="H24" s="4">
        <f>G24*1000000/'a1'!L25</f>
        <v>-10772.937133902022</v>
      </c>
      <c r="I24" s="11">
        <f>E123/$C123*100</f>
        <v>0.31695757453827678</v>
      </c>
      <c r="J24" s="4">
        <f t="shared" si="3"/>
        <v>-1024.4671028468729</v>
      </c>
      <c r="K24" s="4">
        <f>J24/'a30-2'!D21*100</f>
        <v>-1287.0189734257197</v>
      </c>
      <c r="L24" s="4">
        <f>K24*1000000/'a1'!R25</f>
        <v>-9477.0328814005461</v>
      </c>
      <c r="M24" s="11">
        <f>F123/$C123*100</f>
        <v>2.2990826205022219</v>
      </c>
      <c r="N24" s="4">
        <f t="shared" si="5"/>
        <v>-7431.0718551610771</v>
      </c>
      <c r="O24" s="4">
        <f>N24/'a30-2'!E21*100</f>
        <v>-9347.2601951711658</v>
      </c>
      <c r="P24" s="4">
        <f>O24*1000000/'a1'!X25</f>
        <v>-10031.014250545339</v>
      </c>
      <c r="Q24" s="11">
        <f>G123/$C123*100</f>
        <v>1.9241183557552692</v>
      </c>
      <c r="R24" s="4">
        <f t="shared" si="7"/>
        <v>-6219.1161082886238</v>
      </c>
      <c r="S24" s="4">
        <f>R24/'a30-2'!F21*100</f>
        <v>-7668.4538943139632</v>
      </c>
      <c r="T24" s="4">
        <f>S24*1000000/'a1'!AD25</f>
        <v>-10217.384907084277</v>
      </c>
      <c r="U24" s="11">
        <f>H123/$C123*100</f>
        <v>21.637978624494391</v>
      </c>
      <c r="V24" s="4">
        <f t="shared" si="9"/>
        <v>-69938.058130304533</v>
      </c>
      <c r="W24" s="4">
        <f>V24/'a30-2'!G21*100</f>
        <v>-84466.253780561034</v>
      </c>
      <c r="X24" s="4">
        <f>W24*1000000/'a1'!AJ25</f>
        <v>-11577.166433166007</v>
      </c>
      <c r="Y24" s="11">
        <f>I123/$C123*100</f>
        <v>41.184247841392377</v>
      </c>
      <c r="Z24" s="4">
        <f t="shared" si="11"/>
        <v>-133115.31403047004</v>
      </c>
      <c r="AA24" s="4">
        <f>Z24/'a30-2'!H21*100</f>
        <v>-156055.46779656512</v>
      </c>
      <c r="AB24" s="4">
        <f>AA24*1000000/'a1'!AP25</f>
        <v>-13730.144912978314</v>
      </c>
      <c r="AC24" s="11">
        <f>J123/$C123*100</f>
        <v>3.325938988674062</v>
      </c>
      <c r="AD24" s="4">
        <f t="shared" si="13"/>
        <v>-10750.066739802416</v>
      </c>
      <c r="AE24" s="4">
        <f>AD24/'a30-2'!I21*100</f>
        <v>-13694.352534780148</v>
      </c>
      <c r="AF24" s="4">
        <f>AE24*1000000/'a1'!AV25</f>
        <v>-12039.107661507185</v>
      </c>
      <c r="AG24" s="11">
        <f>K123/$C123*100</f>
        <v>3.2479427162367402</v>
      </c>
      <c r="AH24" s="4">
        <f t="shared" si="15"/>
        <v>-10497.967967993229</v>
      </c>
      <c r="AI24" s="4">
        <f>AH24/'a30-2'!J21*100</f>
        <v>-15810.192722881367</v>
      </c>
      <c r="AJ24" s="4">
        <f>AI24*1000000/'a1'!BB25</f>
        <v>-15540.838903014323</v>
      </c>
      <c r="AK24" s="11">
        <f>L123/$C123*100</f>
        <v>11.93900526992006</v>
      </c>
      <c r="AL24" s="4">
        <f t="shared" si="17"/>
        <v>-38589.133443382918</v>
      </c>
      <c r="AM24" s="4">
        <f>AL24/'a30-2'!K21*100</f>
        <v>-66995.023339206455</v>
      </c>
      <c r="AN24" s="4">
        <f>AM24*1000000/'a1'!BH25</f>
        <v>-23109.174933998209</v>
      </c>
      <c r="AO24" s="11">
        <f>M123/$C123*100</f>
        <v>12.569355042760558</v>
      </c>
      <c r="AP24" s="4">
        <f t="shared" si="19"/>
        <v>-40626.54367566025</v>
      </c>
      <c r="AQ24" s="4">
        <f>AP24/'a30-2'!L21*100</f>
        <v>-50342.681134647151</v>
      </c>
      <c r="AR24" s="4">
        <f>AQ24*1000000/'a1'!BN25</f>
        <v>-12639.029104784913</v>
      </c>
    </row>
    <row r="25" spans="1:44" s="4" customFormat="1" ht="17.25" customHeight="1">
      <c r="A25" s="16">
        <v>1999</v>
      </c>
      <c r="B25" s="4">
        <v>-268474</v>
      </c>
      <c r="C25" s="4">
        <f>B25/'a30-2'!B22*100</f>
        <v>-336433.58395989978</v>
      </c>
      <c r="D25" s="4">
        <f>C25*1000000/'a1'!F26</f>
        <v>-11066.426070262283</v>
      </c>
      <c r="E25" s="11">
        <f>D124/$C124*100</f>
        <v>1.1868560167331521</v>
      </c>
      <c r="F25" s="4">
        <f t="shared" si="1"/>
        <v>-3186.3998223641624</v>
      </c>
      <c r="G25" s="4">
        <f>F25/'a30-2'!C22*100</f>
        <v>-4741.6664023276226</v>
      </c>
      <c r="H25" s="4">
        <f>G25*1000000/'a1'!L26</f>
        <v>-8890.6967412753147</v>
      </c>
      <c r="I25" s="11">
        <f>E124/$C124*100</f>
        <v>0.31193290460064477</v>
      </c>
      <c r="J25" s="4">
        <f t="shared" si="3"/>
        <v>-837.45874629753496</v>
      </c>
      <c r="K25" s="4">
        <f>J25/'a30-2'!D22*100</f>
        <v>-1035.1776839277318</v>
      </c>
      <c r="L25" s="4">
        <f>K25*1000000/'a1'!R26</f>
        <v>-7595.9061345875925</v>
      </c>
      <c r="M25" s="11">
        <f>F124/$C124*100</f>
        <v>2.3118579543862774</v>
      </c>
      <c r="N25" s="4">
        <f t="shared" si="5"/>
        <v>-6206.7375244590148</v>
      </c>
      <c r="O25" s="4">
        <f>N25/'a30-2'!E22*100</f>
        <v>-7596.9859540502011</v>
      </c>
      <c r="P25" s="4">
        <f>O25*1000000/'a1'!X26</f>
        <v>-8135.6994273303053</v>
      </c>
      <c r="Q25" s="11">
        <f>G124/$C124*100</f>
        <v>1.937040419059171</v>
      </c>
      <c r="R25" s="4">
        <f t="shared" si="7"/>
        <v>-5200.4498946649192</v>
      </c>
      <c r="S25" s="4">
        <f>R25/'a30-2'!F22*100</f>
        <v>-6288.3311906468189</v>
      </c>
      <c r="T25" s="4">
        <f>S25*1000000/'a1'!AD26</f>
        <v>-8377.7282346370703</v>
      </c>
      <c r="U25" s="11">
        <f>H124/$C124*100</f>
        <v>21.628627068811433</v>
      </c>
      <c r="V25" s="4">
        <f t="shared" si="9"/>
        <v>-58067.240236720805</v>
      </c>
      <c r="W25" s="4">
        <f>V25/'a30-2'!G22*100</f>
        <v>-69127.666948477141</v>
      </c>
      <c r="X25" s="4">
        <f>W25*1000000/'a1'!AJ26</f>
        <v>-9439.4793224971345</v>
      </c>
      <c r="Y25" s="11">
        <f>I124/$C124*100</f>
        <v>41.47392517674696</v>
      </c>
      <c r="Z25" s="4">
        <f t="shared" si="11"/>
        <v>-111346.70587901963</v>
      </c>
      <c r="AA25" s="4">
        <f>Z25/'a30-2'!H22*100</f>
        <v>-129926.14454961449</v>
      </c>
      <c r="AB25" s="4">
        <f>AA25*1000000/'a1'!AP26</f>
        <v>-11293.25217065516</v>
      </c>
      <c r="AC25" s="11">
        <f>J124/$C124*100</f>
        <v>3.2112518607861156</v>
      </c>
      <c r="AD25" s="4">
        <f t="shared" si="13"/>
        <v>-8621.3763207269167</v>
      </c>
      <c r="AE25" s="4">
        <f>AD25/'a30-2'!I22*100</f>
        <v>-10763.266318011132</v>
      </c>
      <c r="AF25" s="4">
        <f>AE25*1000000/'a1'!AV26</f>
        <v>-9421.230828896485</v>
      </c>
      <c r="AG25" s="11">
        <f>K124/$C124*100</f>
        <v>3.1699603258990239</v>
      </c>
      <c r="AH25" s="4">
        <f t="shared" si="15"/>
        <v>-8510.5192853541448</v>
      </c>
      <c r="AI25" s="4">
        <f>AH25/'a30-2'!J22*100</f>
        <v>-12316.236302972715</v>
      </c>
      <c r="AJ25" s="4">
        <f>AI25*1000000/'a1'!BB26</f>
        <v>-12139.916160655357</v>
      </c>
      <c r="AK25" s="11">
        <f>L124/$C124*100</f>
        <v>12.129004745088579</v>
      </c>
      <c r="AL25" s="4">
        <f t="shared" si="17"/>
        <v>-32563.224199329114</v>
      </c>
      <c r="AM25" s="4">
        <f>AL25/'a30-2'!K22*100</f>
        <v>-52521.329353756628</v>
      </c>
      <c r="AN25" s="4">
        <f>AM25*1000000/'a1'!BH26</f>
        <v>-17787.608512420742</v>
      </c>
      <c r="AO25" s="11">
        <f>M124/$C124*100</f>
        <v>12.2377578773773</v>
      </c>
      <c r="AP25" s="4">
        <f t="shared" si="19"/>
        <v>-32855.198083709933</v>
      </c>
      <c r="AQ25" s="4">
        <f>AP25/'a30-2'!L22*100</f>
        <v>-40116.236976446802</v>
      </c>
      <c r="AR25" s="4">
        <f>AQ25*1000000/'a1'!BN26</f>
        <v>-10000.619981040616</v>
      </c>
    </row>
    <row r="26" spans="1:44" s="4" customFormat="1" ht="17.25" customHeight="1">
      <c r="A26" s="16">
        <v>2000</v>
      </c>
      <c r="B26" s="4">
        <v>-242652</v>
      </c>
      <c r="C26" s="4">
        <f>B26/'a30-2'!B23*100</f>
        <v>-291298.91956782714</v>
      </c>
      <c r="D26" s="4">
        <f>C26*1000000/'a1'!F27</f>
        <v>-9492.9766887679434</v>
      </c>
      <c r="E26" s="11">
        <f>D125/$C125*100</f>
        <v>1.2467959172072562</v>
      </c>
      <c r="F26" s="4">
        <f t="shared" si="1"/>
        <v>-3025.3752290217512</v>
      </c>
      <c r="G26" s="4">
        <f>F26/'a30-2'!C23*100</f>
        <v>-4138.6802038601254</v>
      </c>
      <c r="H26" s="4">
        <f>G26*1000000/'a1'!L27</f>
        <v>-7838.9142555773014</v>
      </c>
      <c r="I26" s="11">
        <f>E125/$C125*100</f>
        <v>0.3023502985188416</v>
      </c>
      <c r="J26" s="4">
        <f t="shared" si="3"/>
        <v>-733.65904636193955</v>
      </c>
      <c r="K26" s="4">
        <f>J26/'a30-2'!D23*100</f>
        <v>-868.23555782478047</v>
      </c>
      <c r="L26" s="4">
        <f>K26*1000000/'a1'!R27</f>
        <v>-6362.0983206915844</v>
      </c>
      <c r="M26" s="11">
        <f>F125/$C125*100</f>
        <v>2.2578737848369608</v>
      </c>
      <c r="N26" s="4">
        <f t="shared" si="5"/>
        <v>-5478.7758963825827</v>
      </c>
      <c r="O26" s="4">
        <f>N26/'a30-2'!E23*100</f>
        <v>-6445.6187016265676</v>
      </c>
      <c r="P26" s="4">
        <f>O26*1000000/'a1'!X27</f>
        <v>-6902.4135263894987</v>
      </c>
      <c r="Q26" s="11">
        <f>G125/$C125*100</f>
        <v>1.8586729020805013</v>
      </c>
      <c r="R26" s="4">
        <f t="shared" si="7"/>
        <v>-4510.106970356378</v>
      </c>
      <c r="S26" s="4">
        <f>R26/'a30-2'!F23*100</f>
        <v>-5262.668576845248</v>
      </c>
      <c r="T26" s="4">
        <f>S26*1000000/'a1'!AD27</f>
        <v>-7012.0577906233284</v>
      </c>
      <c r="U26" s="11">
        <f>H125/$C125*100</f>
        <v>21.037283775193298</v>
      </c>
      <c r="V26" s="4">
        <f t="shared" si="9"/>
        <v>-51047.389826182043</v>
      </c>
      <c r="W26" s="4">
        <f>V26/'a30-2'!G23*100</f>
        <v>-59357.430030444229</v>
      </c>
      <c r="X26" s="4">
        <f>W26*1000000/'a1'!AJ27</f>
        <v>-8068.2105984455011</v>
      </c>
      <c r="Y26" s="11">
        <f>I125/$C125*100</f>
        <v>40.670843638558004</v>
      </c>
      <c r="Z26" s="4">
        <f t="shared" si="11"/>
        <v>-98688.615505833761</v>
      </c>
      <c r="AA26" s="4">
        <f>Z26/'a30-2'!H23*100</f>
        <v>-113175.01778191945</v>
      </c>
      <c r="AB26" s="4">
        <f>AA26*1000000/'a1'!AP27</f>
        <v>-9686.9133422109226</v>
      </c>
      <c r="AC26" s="11">
        <f>J125/$C125*100</f>
        <v>3.1067458909251071</v>
      </c>
      <c r="AD26" s="4">
        <f t="shared" si="13"/>
        <v>-7538.5810392475905</v>
      </c>
      <c r="AE26" s="4">
        <f>AD26/'a30-2'!I23*100</f>
        <v>-9215.8692411339744</v>
      </c>
      <c r="AF26" s="4">
        <f>AE26*1000000/'a1'!AV27</f>
        <v>-8032.5676089558592</v>
      </c>
      <c r="AG26" s="11">
        <f>K125/$C125*100</f>
        <v>3.2043107889582476</v>
      </c>
      <c r="AH26" s="4">
        <f t="shared" si="15"/>
        <v>-7775.3242156229671</v>
      </c>
      <c r="AI26" s="4">
        <f>AH26/'a30-2'!J23*100</f>
        <v>-10478.873605960873</v>
      </c>
      <c r="AJ26" s="4">
        <f>AI26*1000000/'a1'!BB27</f>
        <v>-10400.196122295705</v>
      </c>
      <c r="AK26" s="11">
        <f>L125/$C125*100</f>
        <v>13.759682948207249</v>
      </c>
      <c r="AL26" s="4">
        <f t="shared" si="17"/>
        <v>-33388.145867483858</v>
      </c>
      <c r="AM26" s="4">
        <f>AL26/'a30-2'!K23*100</f>
        <v>-46308.107999284133</v>
      </c>
      <c r="AN26" s="4">
        <f>AM26*1000000/'a1'!BH27</f>
        <v>-15414.466023638966</v>
      </c>
      <c r="AO26" s="11">
        <f>M125/$C125*100</f>
        <v>12.133132288732003</v>
      </c>
      <c r="AP26" s="4">
        <f t="shared" si="19"/>
        <v>-29441.288161253979</v>
      </c>
      <c r="AQ26" s="4">
        <f>AP26/'a30-2'!L23*100</f>
        <v>-34596.108297595747</v>
      </c>
      <c r="AR26" s="4">
        <f>AQ26*1000000/'a1'!BN27</f>
        <v>-8565.0255859645895</v>
      </c>
    </row>
    <row r="27" spans="1:44" s="4" customFormat="1" ht="17.25" customHeight="1">
      <c r="A27" s="16">
        <v>2001</v>
      </c>
      <c r="B27" s="4">
        <v>-229041</v>
      </c>
      <c r="C27" s="4">
        <f>B27/'a30-2'!B24*100</f>
        <v>-270414.40377804014</v>
      </c>
      <c r="D27" s="4">
        <f>C27*1000000/'a1'!F28</f>
        <v>-8717.2536523166782</v>
      </c>
      <c r="E27" s="11">
        <f>D126/$C126*100</f>
        <v>1.2284718296288162</v>
      </c>
      <c r="F27" s="4">
        <f t="shared" si="1"/>
        <v>-2813.7041633001372</v>
      </c>
      <c r="G27" s="4">
        <f>F27/'a30-2'!C24*100</f>
        <v>-3864.9782462913977</v>
      </c>
      <c r="H27" s="4">
        <f>G27*1000000/'a1'!L28</f>
        <v>-7403.5204681031892</v>
      </c>
      <c r="I27" s="11">
        <f>E126/$C126*100</f>
        <v>0.30229488843654345</v>
      </c>
      <c r="J27" s="4">
        <f t="shared" si="3"/>
        <v>-692.37923542394344</v>
      </c>
      <c r="K27" s="4">
        <f>J27/'a30-2'!D24*100</f>
        <v>-793.10336245583449</v>
      </c>
      <c r="L27" s="4">
        <f>K27*1000000/'a1'!R28</f>
        <v>-5803.2661065805769</v>
      </c>
      <c r="M27" s="11">
        <f>F126/$C126*100</f>
        <v>2.2954084637087395</v>
      </c>
      <c r="N27" s="4">
        <f t="shared" si="5"/>
        <v>-5257.4264993631341</v>
      </c>
      <c r="O27" s="4">
        <f>N27/'a30-2'!E24*100</f>
        <v>-6070.9312925671302</v>
      </c>
      <c r="P27" s="4">
        <f>O27*1000000/'a1'!X28</f>
        <v>-6510.4449185752246</v>
      </c>
      <c r="Q27" s="11">
        <f>G126/$C126*100</f>
        <v>1.8504725754881455</v>
      </c>
      <c r="R27" s="4">
        <f t="shared" si="7"/>
        <v>-4238.3408916238031</v>
      </c>
      <c r="S27" s="4">
        <f>R27/'a30-2'!F24*100</f>
        <v>-4888.5131391278001</v>
      </c>
      <c r="T27" s="4">
        <f>S27*1000000/'a1'!AD28</f>
        <v>-6519.5909134441781</v>
      </c>
      <c r="U27" s="11">
        <f>H126/$C126*100</f>
        <v>21.004367715749993</v>
      </c>
      <c r="V27" s="4">
        <f t="shared" si="9"/>
        <v>-48108.613859830941</v>
      </c>
      <c r="W27" s="4">
        <f>V27/'a30-2'!G24*100</f>
        <v>-54918.508972409756</v>
      </c>
      <c r="X27" s="4">
        <f>W27*1000000/'a1'!AJ28</f>
        <v>-7425.0172512507424</v>
      </c>
      <c r="Y27" s="11">
        <f>I126/$C126*100</f>
        <v>40.532579090198738</v>
      </c>
      <c r="Z27" s="4">
        <f t="shared" si="11"/>
        <v>-92836.224473982089</v>
      </c>
      <c r="AA27" s="4">
        <f>Z27/'a30-2'!H24*100</f>
        <v>-104545.2978310609</v>
      </c>
      <c r="AB27" s="4">
        <f>AA27*1000000/'a1'!AP28</f>
        <v>-8787.2612040359254</v>
      </c>
      <c r="AC27" s="11">
        <f>J126/$C126*100</f>
        <v>3.1005688934431817</v>
      </c>
      <c r="AD27" s="4">
        <f t="shared" si="13"/>
        <v>-7101.5739992311974</v>
      </c>
      <c r="AE27" s="4">
        <f>AD27/'a30-2'!I24*100</f>
        <v>-8484.5567493801645</v>
      </c>
      <c r="AF27" s="4">
        <f>AE27*1000000/'a1'!AV28</f>
        <v>-7368.5846101699281</v>
      </c>
      <c r="AG27" s="11">
        <f>K126/$C126*100</f>
        <v>3.0398505136072136</v>
      </c>
      <c r="AH27" s="4">
        <f t="shared" si="15"/>
        <v>-6962.5040148710978</v>
      </c>
      <c r="AI27" s="4">
        <f>AH27/'a30-2'!J24*100</f>
        <v>-9459.9239332487759</v>
      </c>
      <c r="AJ27" s="4">
        <f>AI27*1000000/'a1'!BB28</f>
        <v>-9457.663551659929</v>
      </c>
      <c r="AK27" s="11">
        <f>L126/$C126*100</f>
        <v>14.226067599351582</v>
      </c>
      <c r="AL27" s="4">
        <f t="shared" si="17"/>
        <v>-32583.527490230859</v>
      </c>
      <c r="AM27" s="4">
        <f>AL27/'a30-2'!K24*100</f>
        <v>-43795.063830955449</v>
      </c>
      <c r="AN27" s="4">
        <f>AM27*1000000/'a1'!BH28</f>
        <v>-14321.079418013191</v>
      </c>
      <c r="AO27" s="11">
        <f>M126/$C126*100</f>
        <v>11.950381208004492</v>
      </c>
      <c r="AP27" s="4">
        <f t="shared" si="19"/>
        <v>-27371.272622625569</v>
      </c>
      <c r="AQ27" s="4">
        <f>AP27/'a30-2'!L24*100</f>
        <v>-31864.112482684017</v>
      </c>
      <c r="AR27" s="4">
        <f>AQ27*1000000/'a1'!BN28</f>
        <v>-7815.8063683202963</v>
      </c>
    </row>
    <row r="28" spans="1:44" s="4" customFormat="1" ht="17.25" customHeight="1">
      <c r="A28" s="16">
        <v>2002</v>
      </c>
      <c r="B28" s="4">
        <v>-235953</v>
      </c>
      <c r="C28" s="4">
        <f>B28/'a30-2'!B25*100</f>
        <v>-275324.38739789964</v>
      </c>
      <c r="D28" s="4">
        <f>C28*1000000/'a1'!F29</f>
        <v>-8779.919554548309</v>
      </c>
      <c r="E28" s="11">
        <f>D127/$C127*100</f>
        <v>1.3892168129161537</v>
      </c>
      <c r="F28" s="4">
        <f t="shared" ref="F28:F33" si="20">E28/100*B28</f>
        <v>-3277.8987465800524</v>
      </c>
      <c r="G28" s="4">
        <f>F28/'a30-2'!C25*100</f>
        <v>-4521.2396504552444</v>
      </c>
      <c r="H28" s="4">
        <f>G28*1000000/'a1'!L29</f>
        <v>-8703.3447686550753</v>
      </c>
      <c r="I28" s="11">
        <f>E127/$C127*100</f>
        <v>0.31119834929887275</v>
      </c>
      <c r="J28" s="4">
        <f t="shared" ref="J28:J33" si="21">I28/100*B28</f>
        <v>-734.28184112116924</v>
      </c>
      <c r="K28" s="4">
        <f>J28/'a30-2'!D25*100</f>
        <v>-819.51098339416217</v>
      </c>
      <c r="L28" s="4">
        <f>K28*1000000/'a1'!R29</f>
        <v>-5987.2511133738726</v>
      </c>
      <c r="M28" s="11">
        <f>F127/$C127*100</f>
        <v>2.3029428494070072</v>
      </c>
      <c r="N28" s="4">
        <f t="shared" ref="N28:N33" si="22">M28/100*B28</f>
        <v>-5433.8627414613156</v>
      </c>
      <c r="O28" s="4">
        <f>N28/'a30-2'!E25*100</f>
        <v>-6253.0066069750465</v>
      </c>
      <c r="P28" s="4">
        <f>O28*1000000/'a1'!X29</f>
        <v>-6686.5991273906957</v>
      </c>
      <c r="Q28" s="11">
        <f>G127/$C127*100</f>
        <v>1.8158314345299453</v>
      </c>
      <c r="R28" s="4">
        <f t="shared" ref="R28:R33" si="23">Q28/100*B28</f>
        <v>-4284.5087447164424</v>
      </c>
      <c r="S28" s="4">
        <f>R28/'a30-2'!F25*100</f>
        <v>-5046.535623929849</v>
      </c>
      <c r="T28" s="4">
        <f>S28*1000000/'a1'!AD29</f>
        <v>-6734.2901574901998</v>
      </c>
      <c r="U28" s="11">
        <f>H127/$C127*100</f>
        <v>21.050513572826944</v>
      </c>
      <c r="V28" s="4">
        <f t="shared" ref="V28:V33" si="24">U28/100*B28</f>
        <v>-49669.31829049236</v>
      </c>
      <c r="W28" s="4">
        <f>V28/'a30-2'!G25*100</f>
        <v>-55745.587306949907</v>
      </c>
      <c r="X28" s="4">
        <f>W28*1000000/'a1'!AJ29</f>
        <v>-7491.1781615677255</v>
      </c>
      <c r="Y28" s="11">
        <f>I127/$C127*100</f>
        <v>41.234362708554997</v>
      </c>
      <c r="Z28" s="4">
        <f t="shared" ref="Z28:Z37" si="25">Y28/100*B28</f>
        <v>-97293.715841716767</v>
      </c>
      <c r="AA28" s="4">
        <f>Z28/'a30-2'!H25*100</f>
        <v>-107269.80798425223</v>
      </c>
      <c r="AB28" s="4">
        <f>AA28*1000000/'a1'!AP29</f>
        <v>-8870.1857106362968</v>
      </c>
      <c r="AC28" s="11">
        <f>J127/$C127*100</f>
        <v>3.0944198527235178</v>
      </c>
      <c r="AD28" s="4">
        <f t="shared" ref="AD28:AD37" si="26">AC28/100*B28</f>
        <v>-7301.3764750967221</v>
      </c>
      <c r="AE28" s="4">
        <f>AD28/'a30-2'!I25*100</f>
        <v>-8519.6925030300135</v>
      </c>
      <c r="AF28" s="4">
        <f>AE28*1000000/'a1'!AV29</f>
        <v>-7365.9236812878153</v>
      </c>
      <c r="AG28" s="11">
        <f>K127/$C127*100</f>
        <v>3.0721953405363807</v>
      </c>
      <c r="AH28" s="4">
        <f t="shared" ref="AH28:AH37" si="27">AG28/100*B28</f>
        <v>-7248.9370718558066</v>
      </c>
      <c r="AI28" s="4">
        <f>AH28/'a30-2'!J25*100</f>
        <v>-9438.7201456455805</v>
      </c>
      <c r="AJ28" s="4">
        <f>AI28*1000000/'a1'!BB29</f>
        <v>-9468.8690246199694</v>
      </c>
      <c r="AK28" s="11">
        <f>L127/$C127*100</f>
        <v>13.356879818866608</v>
      </c>
      <c r="AL28" s="4">
        <f t="shared" ref="AL28:AL37" si="28">AK28/100*B28</f>
        <v>-31515.958639010325</v>
      </c>
      <c r="AM28" s="4">
        <f>AL28/'a30-2'!K25*100</f>
        <v>-43410.411348499074</v>
      </c>
      <c r="AN28" s="4">
        <f>AM28*1000000/'a1'!BH29</f>
        <v>-13876.846424148322</v>
      </c>
      <c r="AO28" s="11">
        <f>M127/$C127*100</f>
        <v>11.916127437983334</v>
      </c>
      <c r="AP28" s="4">
        <f t="shared" ref="AP28:AP37" si="29">AO28/100*B28</f>
        <v>-28116.460173744817</v>
      </c>
      <c r="AQ28" s="4">
        <f>AP28/'a30-2'!L25*100</f>
        <v>-32769.767102266691</v>
      </c>
      <c r="AR28" s="4">
        <f>AQ28*1000000/'a1'!BN29</f>
        <v>-7992.3122780463227</v>
      </c>
    </row>
    <row r="29" spans="1:44" s="4" customFormat="1" ht="17.25" customHeight="1">
      <c r="A29" s="16">
        <v>2003</v>
      </c>
      <c r="B29" s="4">
        <v>-255227</v>
      </c>
      <c r="C29" s="4">
        <f>B29/'a30-2'!B26*100</f>
        <v>-288392.09039548022</v>
      </c>
      <c r="D29" s="4">
        <f>C29*1000000/'a1'!F30</f>
        <v>-9114.3247170098457</v>
      </c>
      <c r="E29" s="11">
        <f>D128/$C128*100</f>
        <v>1.452973123094953</v>
      </c>
      <c r="F29" s="4">
        <f t="shared" si="20"/>
        <v>-3708.3797128815554</v>
      </c>
      <c r="G29" s="4">
        <f>F29/'a30-2'!C26*100</f>
        <v>-4951.1077608565483</v>
      </c>
      <c r="H29" s="4">
        <f>G29*1000000/'a1'!L30</f>
        <v>-9549.9190094543264</v>
      </c>
      <c r="I29" s="11">
        <f>E128/$C128*100</f>
        <v>0.30187494699290246</v>
      </c>
      <c r="J29" s="4">
        <f t="shared" si="21"/>
        <v>-770.46637096157519</v>
      </c>
      <c r="K29" s="4">
        <f>J29/'a30-2'!D26*100</f>
        <v>-855.12360817044987</v>
      </c>
      <c r="L29" s="4">
        <f>K29*1000000/'a1'!R30</f>
        <v>-6231.7255243034951</v>
      </c>
      <c r="M29" s="11">
        <f>F128/$C128*100</f>
        <v>2.324726305732602</v>
      </c>
      <c r="N29" s="4">
        <f t="shared" si="22"/>
        <v>-5933.3292083321476</v>
      </c>
      <c r="O29" s="4">
        <f>N29/'a30-2'!E26*100</f>
        <v>-6491.6074489410803</v>
      </c>
      <c r="P29" s="4">
        <f>O29*1000000/'a1'!X30</f>
        <v>-6923.081585687466</v>
      </c>
      <c r="Q29" s="11">
        <f>G128/$C128*100</f>
        <v>1.8138361192554753</v>
      </c>
      <c r="R29" s="4">
        <f t="shared" si="23"/>
        <v>-4629.3995120921718</v>
      </c>
      <c r="S29" s="4">
        <f>R29/'a30-2'!F26*100</f>
        <v>-5327.2721658137762</v>
      </c>
      <c r="T29" s="4">
        <f>S29*1000000/'a1'!AD30</f>
        <v>-7108.3940224406369</v>
      </c>
      <c r="U29" s="11">
        <f>H128/$C128*100</f>
        <v>20.743965572283237</v>
      </c>
      <c r="V29" s="4">
        <f t="shared" si="24"/>
        <v>-52944.201011171339</v>
      </c>
      <c r="W29" s="4">
        <f>V29/'a30-2'!G26*100</f>
        <v>-57989.267263057329</v>
      </c>
      <c r="X29" s="4">
        <f>W29*1000000/'a1'!AJ30</f>
        <v>-7746.8889165797309</v>
      </c>
      <c r="Y29" s="11">
        <f>I128/$C128*100</f>
        <v>40.531829481488856</v>
      </c>
      <c r="Z29" s="4">
        <f t="shared" si="25"/>
        <v>-103448.17243071957</v>
      </c>
      <c r="AA29" s="4">
        <f>Z29/'a30-2'!H26*100</f>
        <v>-112078.19331605587</v>
      </c>
      <c r="AB29" s="4">
        <f>AA29*1000000/'a1'!AP30</f>
        <v>-9153.9046521546625</v>
      </c>
      <c r="AC29" s="11">
        <f>J128/$C128*100</f>
        <v>3.0125086179448752</v>
      </c>
      <c r="AD29" s="4">
        <f t="shared" si="26"/>
        <v>-7688.735370322167</v>
      </c>
      <c r="AE29" s="4">
        <f>AD29/'a30-2'!I26*100</f>
        <v>-8868.2068861847365</v>
      </c>
      <c r="AF29" s="4">
        <f>AE29*1000000/'a1'!AV30</f>
        <v>-7621.8250752751428</v>
      </c>
      <c r="AG29" s="11">
        <f>K128/$C128*100</f>
        <v>3.1068806911748355</v>
      </c>
      <c r="AH29" s="4">
        <f t="shared" si="27"/>
        <v>-7929.5983816647977</v>
      </c>
      <c r="AI29" s="4">
        <f>AH29/'a30-2'!J26*100</f>
        <v>-10088.547559369972</v>
      </c>
      <c r="AJ29" s="4">
        <f>AI29*1000000/'a1'!BB30</f>
        <v>-10124.682551395905</v>
      </c>
      <c r="AK29" s="11">
        <f>L128/$C128*100</f>
        <v>14.34804469062122</v>
      </c>
      <c r="AL29" s="4">
        <f t="shared" si="28"/>
        <v>-36620.084022531824</v>
      </c>
      <c r="AM29" s="4">
        <f>AL29/'a30-2'!K26*100</f>
        <v>-46121.012622836046</v>
      </c>
      <c r="AN29" s="4">
        <f>AM29*1000000/'a1'!BH30</f>
        <v>-14490.46723593684</v>
      </c>
      <c r="AO29" s="11">
        <f>M128/$C128*100</f>
        <v>11.856674638412642</v>
      </c>
      <c r="AP29" s="4">
        <f t="shared" si="29"/>
        <v>-30261.434979381433</v>
      </c>
      <c r="AQ29" s="4">
        <f>AP29/'a30-2'!L26*100</f>
        <v>-34155.118486886495</v>
      </c>
      <c r="AR29" s="4">
        <f>AQ29*1000000/'a1'!BN30</f>
        <v>-8282.1630124045278</v>
      </c>
    </row>
    <row r="30" spans="1:44" s="4" customFormat="1" ht="17.25" customHeight="1">
      <c r="A30" s="16">
        <v>2004</v>
      </c>
      <c r="B30" s="4">
        <v>-202462</v>
      </c>
      <c r="C30" s="4">
        <f>B30/'a30-2'!B27*100</f>
        <v>-221512.03501094092</v>
      </c>
      <c r="D30" s="4">
        <f>C30*1000000/'a1'!F31</f>
        <v>-6935.6881228689472</v>
      </c>
      <c r="E30" s="11">
        <f>D129/$C129*100</f>
        <v>1.4683580514540728</v>
      </c>
      <c r="F30" s="4">
        <f t="shared" si="20"/>
        <v>-2972.8670781349447</v>
      </c>
      <c r="G30" s="4">
        <f>F30/'a30-2'!C27*100</f>
        <v>-3688.4206924751174</v>
      </c>
      <c r="H30" s="4">
        <f>G30*1000000/'a1'!L31</f>
        <v>-7128.7329629091455</v>
      </c>
      <c r="I30" s="11">
        <f>E129/$C129*100</f>
        <v>0.29910024160159632</v>
      </c>
      <c r="J30" s="4">
        <f t="shared" si="21"/>
        <v>-605.56433115142386</v>
      </c>
      <c r="K30" s="4">
        <f>J30/'a30-2'!D27*100</f>
        <v>-656.08269897229025</v>
      </c>
      <c r="L30" s="4">
        <f>K30*1000000/'a1'!R31</f>
        <v>-4765.2377522845582</v>
      </c>
      <c r="M30" s="11">
        <f>F129/$C129*100</f>
        <v>2.2623267444799899</v>
      </c>
      <c r="N30" s="4">
        <f t="shared" si="22"/>
        <v>-4580.3519734090778</v>
      </c>
      <c r="O30" s="4">
        <f>N30/'a30-2'!E27*100</f>
        <v>-4877.9041250362916</v>
      </c>
      <c r="P30" s="4">
        <f>O30*1000000/'a1'!X31</f>
        <v>-5191.4025417260436</v>
      </c>
      <c r="Q30" s="11">
        <f>G129/$C129*100</f>
        <v>1.8151416015317112</v>
      </c>
      <c r="R30" s="4">
        <f t="shared" si="23"/>
        <v>-3674.971989293133</v>
      </c>
      <c r="S30" s="4">
        <f>R30/'a30-2'!F27*100</f>
        <v>-4101.5312380503719</v>
      </c>
      <c r="T30" s="4">
        <f>S30*1000000/'a1'!AD31</f>
        <v>-5473.0283611202067</v>
      </c>
      <c r="U30" s="11">
        <f>H129/$C129*100</f>
        <v>20.412898641109482</v>
      </c>
      <c r="V30" s="4">
        <f t="shared" si="24"/>
        <v>-41328.362846763077</v>
      </c>
      <c r="W30" s="4">
        <f>V30/'a30-2'!G27*100</f>
        <v>-44248.782491181024</v>
      </c>
      <c r="X30" s="4">
        <f>W30*1000000/'a1'!AJ31</f>
        <v>-5872.2163258185064</v>
      </c>
      <c r="Y30" s="11">
        <f>I129/$C129*100</f>
        <v>39.766250655201056</v>
      </c>
      <c r="Z30" s="4">
        <f t="shared" si="25"/>
        <v>-80511.546401533167</v>
      </c>
      <c r="AA30" s="4">
        <f>Z30/'a30-2'!H27*100</f>
        <v>-85650.581278226775</v>
      </c>
      <c r="AB30" s="4">
        <f>AA30*1000000/'a1'!AP31</f>
        <v>-6912.8419051636174</v>
      </c>
      <c r="AC30" s="11">
        <f>J129/$C129*100</f>
        <v>3.0184308027173903</v>
      </c>
      <c r="AD30" s="4">
        <f t="shared" si="26"/>
        <v>-6111.1753717976826</v>
      </c>
      <c r="AE30" s="4">
        <f>AD30/'a30-2'!I27*100</f>
        <v>-6782.6585702527</v>
      </c>
      <c r="AF30" s="4">
        <f>AE30*1000000/'a1'!AV31</f>
        <v>-5781.2185494596506</v>
      </c>
      <c r="AG30" s="11">
        <f>K129/$C129*100</f>
        <v>3.2500859911472086</v>
      </c>
      <c r="AH30" s="4">
        <f t="shared" si="27"/>
        <v>-6580.1890993964616</v>
      </c>
      <c r="AI30" s="4">
        <f>AH30/'a30-2'!J27*100</f>
        <v>-7927.9386739716401</v>
      </c>
      <c r="AJ30" s="4">
        <f>AI30*1000000/'a1'!BB31</f>
        <v>-7949.3064096006474</v>
      </c>
      <c r="AK30" s="11">
        <f>L129/$C129*100</f>
        <v>15.074482080093748</v>
      </c>
      <c r="AL30" s="4">
        <f t="shared" si="28"/>
        <v>-30520.097908999403</v>
      </c>
      <c r="AM30" s="4">
        <f>AL30/'a30-2'!K27*100</f>
        <v>-36290.24721640833</v>
      </c>
      <c r="AN30" s="4">
        <f>AM30*1000000/'a1'!BH31</f>
        <v>-11206.272510483872</v>
      </c>
      <c r="AO30" s="11">
        <f>M129/$C129*100</f>
        <v>12.081737719005329</v>
      </c>
      <c r="AP30" s="4">
        <f t="shared" si="29"/>
        <v>-24460.927820652567</v>
      </c>
      <c r="AQ30" s="4">
        <f>AP30/'a30-2'!L27*100</f>
        <v>-26472.865606766845</v>
      </c>
      <c r="AR30" s="4">
        <f>AQ30*1000000/'a1'!BN31</f>
        <v>-6371.3013946192868</v>
      </c>
    </row>
    <row r="31" spans="1:44" s="4" customFormat="1" ht="17.25" customHeight="1">
      <c r="A31" s="16">
        <v>2005</v>
      </c>
      <c r="B31" s="4">
        <v>-206538</v>
      </c>
      <c r="C31" s="4">
        <f>B31/'a30-2'!B28*100</f>
        <v>-219022.26935312833</v>
      </c>
      <c r="D31" s="4">
        <f>C31*1000000/'a1'!F32</f>
        <v>-6792.9966100850525</v>
      </c>
      <c r="E31" s="11">
        <f>D130/$C130*100</f>
        <v>1.5719262621927232</v>
      </c>
      <c r="F31" s="4">
        <f t="shared" si="20"/>
        <v>-3246.6250634076068</v>
      </c>
      <c r="G31" s="4">
        <f>F31/'a30-2'!C28*100</f>
        <v>-3664.362374049218</v>
      </c>
      <c r="H31" s="4">
        <f>G31*1000000/'a1'!L32</f>
        <v>-7124.7433460996044</v>
      </c>
      <c r="I31" s="11">
        <f>E130/$C130*100</f>
        <v>0.28704681965448553</v>
      </c>
      <c r="J31" s="4">
        <f t="shared" si="21"/>
        <v>-592.86076037798125</v>
      </c>
      <c r="K31" s="4">
        <f>J31/'a30-2'!D28*100</f>
        <v>-629.36386452014995</v>
      </c>
      <c r="L31" s="4">
        <f>K31*1000000/'a1'!R32</f>
        <v>-4558.4936299118517</v>
      </c>
      <c r="M31" s="11">
        <f>F130/$C130*100</f>
        <v>2.2250765942290025</v>
      </c>
      <c r="N31" s="4">
        <f t="shared" si="22"/>
        <v>-4595.6286961886972</v>
      </c>
      <c r="O31" s="4">
        <f>N31/'a30-2'!E28*100</f>
        <v>-4757.3796026798118</v>
      </c>
      <c r="P31" s="4">
        <f>O31*1000000/'a1'!X32</f>
        <v>-5072.3794381695807</v>
      </c>
      <c r="Q31" s="11">
        <f>G130/$C130*100</f>
        <v>1.7849999160220347</v>
      </c>
      <c r="R31" s="4">
        <f t="shared" si="23"/>
        <v>-3686.7031265535898</v>
      </c>
      <c r="S31" s="4">
        <f>R31/'a30-2'!F28*100</f>
        <v>-3959.9389114431688</v>
      </c>
      <c r="T31" s="4">
        <f>S31*1000000/'a1'!AD32</f>
        <v>-5293.7245823015337</v>
      </c>
      <c r="U31" s="11">
        <f>H130/$C130*100</f>
        <v>19.834168119238218</v>
      </c>
      <c r="V31" s="4">
        <f t="shared" si="24"/>
        <v>-40965.094150112229</v>
      </c>
      <c r="W31" s="4">
        <f>V31/'a30-2'!G28*100</f>
        <v>-43166.590253016046</v>
      </c>
      <c r="X31" s="4">
        <f>W31*1000000/'a1'!AJ32</f>
        <v>-5693.9054245052812</v>
      </c>
      <c r="Y31" s="11">
        <f>I130/$C130*100</f>
        <v>38.895851675678635</v>
      </c>
      <c r="Z31" s="4">
        <f t="shared" si="25"/>
        <v>-80334.714133913134</v>
      </c>
      <c r="AA31" s="4">
        <f>Z31/'a30-2'!H28*100</f>
        <v>-84562.856983066449</v>
      </c>
      <c r="AB31" s="4">
        <f>AA31*1000000/'a1'!AP32</f>
        <v>-6749.9141508786688</v>
      </c>
      <c r="AC31" s="11">
        <f>J130/$C130*100</f>
        <v>2.9809793700452416</v>
      </c>
      <c r="AD31" s="4">
        <f t="shared" si="26"/>
        <v>-6156.8551713040415</v>
      </c>
      <c r="AE31" s="4">
        <f>AD31/'a30-2'!I28*100</f>
        <v>-6684.967612707972</v>
      </c>
      <c r="AF31" s="4">
        <f>AE31*1000000/'a1'!AV32</f>
        <v>-5673.419592961337</v>
      </c>
      <c r="AG31" s="11">
        <f>K130/$C130*100</f>
        <v>3.2775477664210553</v>
      </c>
      <c r="AH31" s="4">
        <f t="shared" si="27"/>
        <v>-6769.3816058107186</v>
      </c>
      <c r="AI31" s="4">
        <f>AH31/'a30-2'!J28*100</f>
        <v>-7736.4361209265353</v>
      </c>
      <c r="AJ31" s="4">
        <f>AI31*1000000/'a1'!BB32</f>
        <v>-7786.8716888552508</v>
      </c>
      <c r="AK31" s="11">
        <f>L130/$C130*100</f>
        <v>16.396278646052188</v>
      </c>
      <c r="AL31" s="4">
        <f t="shared" si="28"/>
        <v>-33864.545989983264</v>
      </c>
      <c r="AM31" s="4">
        <f>AL31/'a30-2'!K28*100</f>
        <v>-36257.543886491716</v>
      </c>
      <c r="AN31" s="4">
        <f>AM31*1000000/'a1'!BH32</f>
        <v>-10915.561505044112</v>
      </c>
      <c r="AO31" s="11">
        <f>M130/$C130*100</f>
        <v>12.202849497554675</v>
      </c>
      <c r="AP31" s="4">
        <f t="shared" si="29"/>
        <v>-25203.521295259477</v>
      </c>
      <c r="AQ31" s="4">
        <f>AP31/'a30-2'!L28*100</f>
        <v>-26557.978182570576</v>
      </c>
      <c r="AR31" s="4">
        <f>AQ31*1000000/'a1'!BN32</f>
        <v>-6329.7121054879581</v>
      </c>
    </row>
    <row r="32" spans="1:44" s="4" customFormat="1" ht="17.25" customHeight="1">
      <c r="A32" s="16">
        <v>2006</v>
      </c>
      <c r="B32" s="4">
        <v>-135326</v>
      </c>
      <c r="C32" s="4">
        <f>B32/'a30-2'!B29*100</f>
        <v>-139799.58677685951</v>
      </c>
      <c r="D32" s="4">
        <f>C32*1000000/'a1'!F33</f>
        <v>-4292.214283348063</v>
      </c>
      <c r="E32" s="11">
        <f>D131/$C131*100</f>
        <v>1.787140964347584</v>
      </c>
      <c r="F32" s="4">
        <f>E32/100*B32</f>
        <v>-2418.4663814130117</v>
      </c>
      <c r="G32" s="4">
        <f>F32/'a30-2'!C29*100</f>
        <v>-2570.1024244559108</v>
      </c>
      <c r="H32" s="4">
        <f>G32*1000000/'a1'!L33</f>
        <v>-5033.6524929412408</v>
      </c>
      <c r="I32" s="11">
        <f>E131/$C131*100</f>
        <v>0.28653220255942313</v>
      </c>
      <c r="J32" s="4">
        <f>I32/100*B32</f>
        <v>-387.75256843556491</v>
      </c>
      <c r="K32" s="4">
        <f>J32/'a30-2'!D29*100</f>
        <v>-406.87572763438078</v>
      </c>
      <c r="L32" s="4">
        <f>K32*1000000/'a1'!R33</f>
        <v>-2951.261942003995</v>
      </c>
      <c r="M32" s="11">
        <f>F131/$C131*100</f>
        <v>2.1358203232241824</v>
      </c>
      <c r="N32" s="4">
        <f>M32/100*B32</f>
        <v>-2890.3202106063568</v>
      </c>
      <c r="O32" s="4">
        <f>N32/'a30-2'!E29*100</f>
        <v>-2958.3625492388501</v>
      </c>
      <c r="P32" s="4">
        <f>O32*1000000/'a1'!X33</f>
        <v>-3154.3451689296162</v>
      </c>
      <c r="Q32" s="11">
        <f>G131/$C131*100</f>
        <v>1.772856703338789</v>
      </c>
      <c r="R32" s="4">
        <f>Q32/100*B32</f>
        <v>-2399.1360623602495</v>
      </c>
      <c r="S32" s="4">
        <f>R32/'a30-2'!F29*100</f>
        <v>-2520.1009058405984</v>
      </c>
      <c r="T32" s="4">
        <f>S32*1000000/'a1'!AD33</f>
        <v>-3379.9228628417823</v>
      </c>
      <c r="U32" s="11">
        <f>H131/$C131*100</f>
        <v>19.568364489678132</v>
      </c>
      <c r="V32" s="4">
        <f>U32/100*B32</f>
        <v>-26481.084929301825</v>
      </c>
      <c r="W32" s="4">
        <f>V32/'a30-2'!G29*100</f>
        <v>-27215.914624153982</v>
      </c>
      <c r="X32" s="4">
        <f>W32*1000000/'a1'!AJ33</f>
        <v>-3566.0858906003782</v>
      </c>
      <c r="Y32" s="11">
        <f>I131/$C131*100</f>
        <v>38.401456927829877</v>
      </c>
      <c r="Z32" s="4">
        <f t="shared" si="25"/>
        <v>-51967.155602155057</v>
      </c>
      <c r="AA32" s="4">
        <f>Z32/'a30-2'!H29*100</f>
        <v>-53629.675544019665</v>
      </c>
      <c r="AB32" s="4">
        <f>AA32*1000000/'a1'!AP33</f>
        <v>-4235.6273737403153</v>
      </c>
      <c r="AC32" s="11">
        <f>J131/$C131*100</f>
        <v>3.0512755735663184</v>
      </c>
      <c r="AD32" s="4">
        <f t="shared" si="26"/>
        <v>-4129.1691826843562</v>
      </c>
      <c r="AE32" s="4">
        <f>AD32/'a30-2'!I29*100</f>
        <v>-4296.7421255820573</v>
      </c>
      <c r="AF32" s="4">
        <f>AE32*1000000/'a1'!AV33</f>
        <v>-3630.4647185710278</v>
      </c>
      <c r="AG32" s="11">
        <f>K131/$C131*100</f>
        <v>3.2020090763942197</v>
      </c>
      <c r="AH32" s="4">
        <f t="shared" si="27"/>
        <v>-4333.1508027212412</v>
      </c>
      <c r="AI32" s="4">
        <f>AH32/'a30-2'!J29*100</f>
        <v>-4740.8652108547494</v>
      </c>
      <c r="AJ32" s="4">
        <f>AI32*1000000/'a1'!BB33</f>
        <v>-4777.6435105993432</v>
      </c>
      <c r="AK32" s="11">
        <f>L131/$C131*100</f>
        <v>16.838473853442366</v>
      </c>
      <c r="AL32" s="4">
        <f t="shared" si="28"/>
        <v>-22786.833126909416</v>
      </c>
      <c r="AM32" s="4">
        <f>AL32/'a30-2'!K29*100</f>
        <v>-23785.838337066198</v>
      </c>
      <c r="AN32" s="4">
        <f>AM32*1000000/'a1'!BH33</f>
        <v>-6952.1568571881762</v>
      </c>
      <c r="AO32" s="11">
        <f>M131/$C131*100</f>
        <v>12.416367633828788</v>
      </c>
      <c r="AP32" s="4">
        <f t="shared" si="29"/>
        <v>-16802.573664155145</v>
      </c>
      <c r="AQ32" s="4">
        <f>AP32/'a30-2'!L29*100</f>
        <v>-17180.545668870291</v>
      </c>
      <c r="AR32" s="4">
        <f>AQ32*1000000/'a1'!BN33</f>
        <v>-4050.4001043145972</v>
      </c>
    </row>
    <row r="33" spans="1:44" s="4" customFormat="1" ht="17.25" customHeight="1">
      <c r="A33" s="16">
        <v>2007</v>
      </c>
      <c r="B33" s="4">
        <v>-177153</v>
      </c>
      <c r="C33" s="4">
        <f>B33/'a30-2'!B30*100</f>
        <v>-177153</v>
      </c>
      <c r="D33" s="4">
        <f>C33*1000000/'a1'!F34</f>
        <v>-5386.5661588653438</v>
      </c>
      <c r="E33" s="11">
        <v>1.8618637017793955</v>
      </c>
      <c r="F33" s="4">
        <f t="shared" si="20"/>
        <v>-3298.3474036132525</v>
      </c>
      <c r="G33" s="4">
        <f>F33/'a30-2'!C30*100</f>
        <v>-3298.3474036132529</v>
      </c>
      <c r="H33" s="4">
        <f>G33*1000000/'a1'!L34</f>
        <v>-6479.5573691077761</v>
      </c>
      <c r="I33" s="11">
        <v>0.28554876147607161</v>
      </c>
      <c r="J33" s="4">
        <f t="shared" si="21"/>
        <v>-505.85819741770513</v>
      </c>
      <c r="K33" s="4">
        <f>J33/'a30-2'!D30*100</f>
        <v>-505.85819741770513</v>
      </c>
      <c r="L33" s="4">
        <f>K33*1000000/'a1'!R34</f>
        <v>-3673.0650911459047</v>
      </c>
      <c r="M33" s="11">
        <v>2.1084792562729504</v>
      </c>
      <c r="N33" s="4">
        <f t="shared" si="22"/>
        <v>-3735.2342568652198</v>
      </c>
      <c r="O33" s="4">
        <f>N33/'a30-2'!E30*100</f>
        <v>-3735.2342568652198</v>
      </c>
      <c r="P33" s="4">
        <f>O33*1000000/'a1'!X34</f>
        <v>-3994.599615286133</v>
      </c>
      <c r="Q33" s="11">
        <v>1.76174974096721</v>
      </c>
      <c r="R33" s="4">
        <f t="shared" si="23"/>
        <v>-3120.9925186156415</v>
      </c>
      <c r="S33" s="4">
        <f>R33/'a30-2'!F30*100</f>
        <v>-3120.9925186156415</v>
      </c>
      <c r="T33" s="4">
        <f>S33*1000000/'a1'!AD34</f>
        <v>-4186.9643276970055</v>
      </c>
      <c r="U33" s="11">
        <v>19.366462299666559</v>
      </c>
      <c r="V33" s="4">
        <f t="shared" si="24"/>
        <v>-34308.268957728302</v>
      </c>
      <c r="W33" s="4">
        <f>V33/'a30-2'!G30*100</f>
        <v>-34308.268957728302</v>
      </c>
      <c r="X33" s="4">
        <f>W33*1000000/'a1'!AJ34</f>
        <v>-4459.8266413572883</v>
      </c>
      <c r="Y33" s="11">
        <v>38.083089277472112</v>
      </c>
      <c r="Z33" s="4">
        <f t="shared" si="25"/>
        <v>-67465.335147720165</v>
      </c>
      <c r="AA33" s="4">
        <f>Z33/'a30-2'!H30*100</f>
        <v>-67465.335147720165</v>
      </c>
      <c r="AB33" s="4">
        <f>AA33*1000000/'a1'!AP34</f>
        <v>-5285.5142958659098</v>
      </c>
      <c r="AC33" s="11">
        <v>3.1410431839316617</v>
      </c>
      <c r="AD33" s="4">
        <f t="shared" si="26"/>
        <v>-5564.4522316304574</v>
      </c>
      <c r="AE33" s="4">
        <f>AD33/'a30-2'!I30*100</f>
        <v>-5564.4522316304574</v>
      </c>
      <c r="AF33" s="4">
        <f>AE33*1000000/'a1'!AV34</f>
        <v>-4678.5028591959554</v>
      </c>
      <c r="AG33" s="11">
        <v>3.3530688407721012</v>
      </c>
      <c r="AH33" s="4">
        <f t="shared" si="27"/>
        <v>-5940.0620434930006</v>
      </c>
      <c r="AI33" s="4">
        <f>AH33/'a30-2'!J30*100</f>
        <v>-5940.0620434930006</v>
      </c>
      <c r="AJ33" s="4">
        <f>AI33*1000000/'a1'!BB34</f>
        <v>-5927.9216599334577</v>
      </c>
      <c r="AK33" s="11">
        <v>17.052431504378028</v>
      </c>
      <c r="AL33" s="4">
        <f t="shared" si="28"/>
        <v>-30208.893982950805</v>
      </c>
      <c r="AM33" s="4">
        <f>AL33/'a30-2'!K30*100</f>
        <v>-30208.893982950802</v>
      </c>
      <c r="AN33" s="4">
        <f>AM33*1000000/'a1'!BH34</f>
        <v>-8596.649825499775</v>
      </c>
      <c r="AO33" s="11">
        <v>12.425990145180901</v>
      </c>
      <c r="AP33" s="4">
        <f t="shared" si="29"/>
        <v>-22013.014321892322</v>
      </c>
      <c r="AQ33" s="4">
        <f>AP33/'a30-2'!L30*100</f>
        <v>-22013.014321892322</v>
      </c>
      <c r="AR33" s="4">
        <f>AQ33*1000000/'a1'!BN34</f>
        <v>-5130.0573019296071</v>
      </c>
    </row>
    <row r="34" spans="1:44" s="4" customFormat="1" ht="17.25" customHeight="1">
      <c r="A34" s="16">
        <v>2008</v>
      </c>
      <c r="B34" s="4">
        <v>-104496</v>
      </c>
      <c r="C34" s="4">
        <f>B34/'a30-2'!B31*100</f>
        <v>-100476.92307692308</v>
      </c>
      <c r="D34" s="4">
        <f>C34*1000000/'a1'!F35</f>
        <v>-3022.2465597934233</v>
      </c>
      <c r="E34" s="11">
        <v>1.9257708454363101</v>
      </c>
      <c r="F34" s="4">
        <f t="shared" ref="F34:F38" si="30">E34/100*B34</f>
        <v>-2012.3535026471266</v>
      </c>
      <c r="G34" s="4">
        <f>F34/'a30-2'!C31*100</f>
        <v>-1824.4365391179751</v>
      </c>
      <c r="H34" s="4">
        <f>G34*1000000/'a1'!L35</f>
        <v>-3566.5360275049707</v>
      </c>
      <c r="I34" s="11">
        <v>0.27865915030172278</v>
      </c>
      <c r="J34" s="4">
        <f t="shared" ref="J34:J39" si="31">I34/100*B34</f>
        <v>-291.18766569928823</v>
      </c>
      <c r="K34" s="4">
        <f>J34/'a30-2'!D31*100</f>
        <v>-286.88439970373224</v>
      </c>
      <c r="L34" s="4">
        <f>K34*1000000/'a1'!R35</f>
        <v>-2067.426707962672</v>
      </c>
      <c r="M34" s="11">
        <v>2.0948503701334746</v>
      </c>
      <c r="N34" s="4">
        <f t="shared" ref="N34:N39" si="32">M34/100*B34</f>
        <v>-2189.0348427746758</v>
      </c>
      <c r="O34" s="4">
        <f>N34/'a30-2'!E31*100</f>
        <v>-2139.8190056448448</v>
      </c>
      <c r="P34" s="4">
        <f>O34*1000000/'a1'!X35</f>
        <v>-2286.4611943441037</v>
      </c>
      <c r="Q34" s="11">
        <v>1.7013437769798319</v>
      </c>
      <c r="R34" s="4">
        <f t="shared" ref="R34:R39" si="33">Q34/100*B34</f>
        <v>-1777.836193192845</v>
      </c>
      <c r="S34" s="4">
        <f>R34/'a30-2'!F31*100</f>
        <v>-1760.2338546463811</v>
      </c>
      <c r="T34" s="4">
        <f>S34*1000000/'a1'!AD35</f>
        <v>-2356.8615790834647</v>
      </c>
      <c r="U34" s="11">
        <v>18.863350757321264</v>
      </c>
      <c r="V34" s="4">
        <f t="shared" ref="V34:V39" si="34">U34/100*B34</f>
        <v>-19711.447007370429</v>
      </c>
      <c r="W34" s="4">
        <f>V34/'a30-2'!G31*100</f>
        <v>-19555.006951756375</v>
      </c>
      <c r="X34" s="4">
        <f>W34*1000000/'a1'!AJ35</f>
        <v>-2519.4868097415624</v>
      </c>
      <c r="Y34" s="11">
        <v>36.574912939164768</v>
      </c>
      <c r="Z34" s="4">
        <f t="shared" si="25"/>
        <v>-38219.321024909616</v>
      </c>
      <c r="AA34" s="4">
        <f>Z34/'a30-2'!H31*100</f>
        <v>-37803.482715044134</v>
      </c>
      <c r="AB34" s="4">
        <f>AA34*1000000/'a1'!AP35</f>
        <v>-2934.454951148864</v>
      </c>
      <c r="AC34" s="11">
        <v>3.1330939496185186</v>
      </c>
      <c r="AD34" s="4">
        <f t="shared" si="26"/>
        <v>-3273.957853593367</v>
      </c>
      <c r="AE34" s="4">
        <f>AD34/'a30-2'!I31*100</f>
        <v>-3235.1362189657775</v>
      </c>
      <c r="AF34" s="4">
        <f>AE34*1000000/'a1'!AV35</f>
        <v>-2700.9571246042888</v>
      </c>
      <c r="AG34" s="11">
        <v>4.1398724762674188</v>
      </c>
      <c r="AH34" s="4">
        <f t="shared" si="27"/>
        <v>-4326.0011428004018</v>
      </c>
      <c r="AI34" s="4">
        <f>AH34/'a30-2'!J31*100</f>
        <v>-3528.549056117783</v>
      </c>
      <c r="AJ34" s="4">
        <f>AI34*1000000/'a1'!BB35</f>
        <v>-3468.3864251864979</v>
      </c>
      <c r="AK34" s="11">
        <v>18.472345893778364</v>
      </c>
      <c r="AL34" s="4">
        <f t="shared" si="28"/>
        <v>-19302.862565162639</v>
      </c>
      <c r="AM34" s="4">
        <f>AL34/'a30-2'!K31*100</f>
        <v>-17280.987077137543</v>
      </c>
      <c r="AN34" s="4">
        <f>AM34*1000000/'a1'!BH35</f>
        <v>-4805.9411937513942</v>
      </c>
      <c r="AO34" s="11">
        <v>12.22812550171607</v>
      </c>
      <c r="AP34" s="4">
        <f t="shared" si="29"/>
        <v>-12777.902024273224</v>
      </c>
      <c r="AQ34" s="4">
        <f>AP34/'a30-2'!L31*100</f>
        <v>-12490.617814538831</v>
      </c>
      <c r="AR34" s="4">
        <f>AQ34*1000000/'a1'!BN35</f>
        <v>-2871.7945815523644</v>
      </c>
    </row>
    <row r="35" spans="1:44" s="4" customFormat="1" ht="17.25" customHeight="1">
      <c r="A35" s="16">
        <v>2009</v>
      </c>
      <c r="B35" s="4">
        <v>-195062</v>
      </c>
      <c r="C35" s="4">
        <f>B35/'a30-2'!B32*100</f>
        <v>-191990.15748031499</v>
      </c>
      <c r="D35" s="4">
        <f>C35*1000000/'a1'!F36</f>
        <v>-5709.1381456653326</v>
      </c>
      <c r="E35" s="11">
        <v>1.5850390744974918</v>
      </c>
      <c r="F35" s="4">
        <f t="shared" si="30"/>
        <v>-3091.8089194962972</v>
      </c>
      <c r="G35" s="4">
        <f>F35/'a30-2'!C32*100</f>
        <v>-3184.1492476789881</v>
      </c>
      <c r="H35" s="4">
        <f>G35*1000000/'a1'!L36</f>
        <v>-6162.1260809418245</v>
      </c>
      <c r="I35" s="11">
        <v>0.30532709961437393</v>
      </c>
      <c r="J35" s="4">
        <f t="shared" si="31"/>
        <v>-595.57714704979014</v>
      </c>
      <c r="K35" s="4">
        <f>J35/'a30-2'!D32*100</f>
        <v>-567.75705152506214</v>
      </c>
      <c r="L35" s="4">
        <f>K35*1000000/'a1'!R36</f>
        <v>-4058.0452402994952</v>
      </c>
      <c r="M35" s="11">
        <v>2.1760297580452512</v>
      </c>
      <c r="N35" s="4">
        <f t="shared" si="32"/>
        <v>-4244.6071666382286</v>
      </c>
      <c r="O35" s="4">
        <f>N35/'a30-2'!E32*100</f>
        <v>-4219.2914181294518</v>
      </c>
      <c r="P35" s="4">
        <f>O35*1000000/'a1'!X36</f>
        <v>-4497.2483496264649</v>
      </c>
      <c r="Q35" s="11">
        <v>1.8106746749479576</v>
      </c>
      <c r="R35" s="4">
        <f t="shared" si="33"/>
        <v>-3531.938234446985</v>
      </c>
      <c r="S35" s="4">
        <f>R35/'a30-2'!F32*100</f>
        <v>-3435.7375821468727</v>
      </c>
      <c r="T35" s="4">
        <f>S35*1000000/'a1'!AD36</f>
        <v>-4581.2644270806913</v>
      </c>
      <c r="U35" s="11">
        <v>19.965150325905199</v>
      </c>
      <c r="V35" s="4">
        <f t="shared" si="34"/>
        <v>-38944.421528717197</v>
      </c>
      <c r="W35" s="4">
        <f>V35/'a30-2'!G32*100</f>
        <v>-38293.433164913666</v>
      </c>
      <c r="X35" s="4">
        <f>W35*1000000/'a1'!AJ36</f>
        <v>-4882.2024886818235</v>
      </c>
      <c r="Y35" s="11">
        <v>37.997897826161143</v>
      </c>
      <c r="Z35" s="4">
        <f t="shared" si="25"/>
        <v>-74119.459457666453</v>
      </c>
      <c r="AA35" s="4">
        <f>Z35/'a30-2'!H32*100</f>
        <v>-72241.188555230459</v>
      </c>
      <c r="AB35" s="4">
        <f>AA35*1000000/'a1'!AP36</f>
        <v>-5558.0034013152072</v>
      </c>
      <c r="AC35" s="11">
        <v>3.2122717810463093</v>
      </c>
      <c r="AD35" s="4">
        <f t="shared" si="26"/>
        <v>-6265.9215815445523</v>
      </c>
      <c r="AE35" s="4">
        <f>AD35/'a30-2'!I32*100</f>
        <v>-6348.4514503997489</v>
      </c>
      <c r="AF35" s="4">
        <f>AE35*1000000/'a1'!AV36</f>
        <v>-5252.7794398259039</v>
      </c>
      <c r="AG35" s="11">
        <v>3.8630720404054193</v>
      </c>
      <c r="AH35" s="4">
        <f t="shared" si="27"/>
        <v>-7535.3855834556189</v>
      </c>
      <c r="AI35" s="4">
        <f>AH35/'a30-2'!J32*100</f>
        <v>-6546.8163192490183</v>
      </c>
      <c r="AJ35" s="4">
        <f>AI35*1000000/'a1'!BB36</f>
        <v>-6326.7589881240865</v>
      </c>
      <c r="AK35" s="11">
        <v>16.153547418353071</v>
      </c>
      <c r="AL35" s="4">
        <f t="shared" si="28"/>
        <v>-31509.432665187865</v>
      </c>
      <c r="AM35" s="4">
        <f>AL35/'a30-2'!K32*100</f>
        <v>-32119.707100089567</v>
      </c>
      <c r="AN35" s="4">
        <f>AM35*1000000/'a1'!BH36</f>
        <v>-8730.3353925614156</v>
      </c>
      <c r="AO35" s="11">
        <v>12.372924273965124</v>
      </c>
      <c r="AP35" s="4">
        <f t="shared" si="29"/>
        <v>-24134.873547281848</v>
      </c>
      <c r="AQ35" s="4">
        <f>AP35/'a30-2'!L32*100</f>
        <v>-23990.927979405416</v>
      </c>
      <c r="AR35" s="4">
        <f>AQ35*1000000/'a1'!BN36</f>
        <v>-5439.2822464308592</v>
      </c>
    </row>
    <row r="36" spans="1:44" s="4" customFormat="1" ht="17.25" customHeight="1">
      <c r="A36" s="16">
        <v>2010</v>
      </c>
      <c r="B36" s="4">
        <v>-243143</v>
      </c>
      <c r="C36" s="4">
        <f>B36/'a30-2'!B33*100</f>
        <v>-232672.72727272726</v>
      </c>
      <c r="D36" s="4">
        <f>C36*1000000/'a1'!F37</f>
        <v>-6842.2541536564968</v>
      </c>
      <c r="E36" s="11">
        <v>1.7465901630278569</v>
      </c>
      <c r="F36" s="4">
        <f t="shared" si="30"/>
        <v>-4246.7117200908215</v>
      </c>
      <c r="G36" s="4">
        <f>F36/'a30-2'!C33*100</f>
        <v>-3965.1836788896562</v>
      </c>
      <c r="H36" s="4">
        <f>G36*1000000/'a1'!L37</f>
        <v>-7596.5447933790629</v>
      </c>
      <c r="I36" s="11">
        <v>0.30578735066389817</v>
      </c>
      <c r="J36" s="4">
        <f t="shared" si="31"/>
        <v>-743.50053802472189</v>
      </c>
      <c r="K36" s="4">
        <f>J36/'a30-2'!D33*100</f>
        <v>-683.36446509625171</v>
      </c>
      <c r="L36" s="4">
        <f>K36*1000000/'a1'!R37</f>
        <v>-4823.3632963216005</v>
      </c>
      <c r="M36" s="11">
        <v>2.1554169321852212</v>
      </c>
      <c r="N36" s="4">
        <f t="shared" si="32"/>
        <v>-5240.7453914231128</v>
      </c>
      <c r="O36" s="4">
        <f>N36/'a30-2'!E33*100</f>
        <v>-5078.2416583557297</v>
      </c>
      <c r="P36" s="4">
        <f>O36*1000000/'a1'!X37</f>
        <v>-5390.4969767265702</v>
      </c>
      <c r="Q36" s="11">
        <v>1.7809023408287266</v>
      </c>
      <c r="R36" s="4">
        <f t="shared" si="33"/>
        <v>-4330.1393785611908</v>
      </c>
      <c r="S36" s="4">
        <f>R36/'a30-2'!F33*100</f>
        <v>-4104.3975152238772</v>
      </c>
      <c r="T36" s="4">
        <f>S36*1000000/'a1'!AD37</f>
        <v>-5450.4086284783853</v>
      </c>
      <c r="U36" s="11">
        <v>19.64363819686162</v>
      </c>
      <c r="V36" s="4">
        <f t="shared" si="34"/>
        <v>-47762.131220995252</v>
      </c>
      <c r="W36" s="4">
        <f>V36/'a30-2'!G33*100</f>
        <v>-45969.327450428536</v>
      </c>
      <c r="X36" s="4">
        <f>W36*1000000/'a1'!AJ37</f>
        <v>-5797.3529343684568</v>
      </c>
      <c r="Y36" s="11">
        <v>37.740379761730992</v>
      </c>
      <c r="Z36" s="4">
        <f t="shared" si="25"/>
        <v>-91763.091564065588</v>
      </c>
      <c r="AA36" s="4">
        <f>Z36/'a30-2'!H33*100</f>
        <v>-87310.267901109037</v>
      </c>
      <c r="AB36" s="4">
        <f>AA36*1000000/'a1'!AP37</f>
        <v>-6647.1145133532318</v>
      </c>
      <c r="AC36" s="11">
        <v>3.1804482317589553</v>
      </c>
      <c r="AD36" s="4">
        <f t="shared" si="26"/>
        <v>-7733.0372441456766</v>
      </c>
      <c r="AE36" s="4">
        <f>AD36/'a30-2'!I33*100</f>
        <v>-7648.8993512815796</v>
      </c>
      <c r="AF36" s="4">
        <f>AE36*1000000/'a1'!AV37</f>
        <v>-6264.81399529996</v>
      </c>
      <c r="AG36" s="11">
        <v>3.8528280217833459</v>
      </c>
      <c r="AH36" s="4">
        <f t="shared" si="27"/>
        <v>-9367.8816370046807</v>
      </c>
      <c r="AI36" s="4">
        <f>AH36/'a30-2'!J33*100</f>
        <v>-8075.7600319005878</v>
      </c>
      <c r="AJ36" s="4">
        <f>AI36*1000000/'a1'!BB37</f>
        <v>-7680.7761199330316</v>
      </c>
      <c r="AK36" s="11">
        <v>16.811134481745292</v>
      </c>
      <c r="AL36" s="4">
        <f t="shared" si="28"/>
        <v>-40875.096712949955</v>
      </c>
      <c r="AM36" s="4">
        <f>AL36/'a30-2'!K33*100</f>
        <v>-39761.767230496065</v>
      </c>
      <c r="AN36" s="4">
        <f>AM36*1000000/'a1'!BH37</f>
        <v>-10652.642890171488</v>
      </c>
      <c r="AO36" s="11">
        <v>12.169190673723728</v>
      </c>
      <c r="AP36" s="4">
        <f t="shared" si="29"/>
        <v>-29588.535279812084</v>
      </c>
      <c r="AQ36" s="4">
        <f>AP36/'a30-2'!L33*100</f>
        <v>-28895.053984191487</v>
      </c>
      <c r="AR36" s="4">
        <f>AQ36*1000000/'a1'!BN37</f>
        <v>-6470.1177145404818</v>
      </c>
    </row>
    <row r="37" spans="1:44" s="4" customFormat="1" ht="17.25" customHeight="1">
      <c r="A37" s="16">
        <v>2011</v>
      </c>
      <c r="B37" s="4">
        <v>-238380</v>
      </c>
      <c r="C37" s="4">
        <f>B37/'a30-2'!B34*100</f>
        <v>-220926.78405931414</v>
      </c>
      <c r="D37" s="4">
        <f>C37*1000000/'a1'!F38</f>
        <v>-6432.9906914732628</v>
      </c>
      <c r="E37" s="11">
        <v>1.9051352268978714</v>
      </c>
      <c r="F37" s="4">
        <f t="shared" si="30"/>
        <v>-4541.4613538791464</v>
      </c>
      <c r="G37" s="4">
        <f>F37/'a30-2'!C34*100</f>
        <v>-3784.551128232622</v>
      </c>
      <c r="H37" s="4">
        <f>G37*1000000/'a1'!L38</f>
        <v>-7208.1608119668181</v>
      </c>
      <c r="I37" s="11">
        <v>0.29757335155375092</v>
      </c>
      <c r="J37" s="4">
        <f t="shared" si="31"/>
        <v>-709.35535543383151</v>
      </c>
      <c r="K37" s="4">
        <f>J37/'a30-2'!D34*100</f>
        <v>-640.2124146514725</v>
      </c>
      <c r="L37" s="4">
        <f>K37*1000000/'a1'!R38</f>
        <v>-4444.7466269420047</v>
      </c>
      <c r="M37" s="11">
        <v>2.0615928110562396</v>
      </c>
      <c r="N37" s="4">
        <f t="shared" si="32"/>
        <v>-4914.4249429958636</v>
      </c>
      <c r="O37" s="4">
        <f>N37/'a30-2'!E34*100</f>
        <v>-4684.8664852200791</v>
      </c>
      <c r="P37" s="4">
        <f>O37*1000000/'a1'!X38</f>
        <v>-4960.3178984382539</v>
      </c>
      <c r="Q37" s="11">
        <v>1.7396860355093104</v>
      </c>
      <c r="R37" s="4">
        <f t="shared" si="33"/>
        <v>-4147.0635714470945</v>
      </c>
      <c r="S37" s="4">
        <f>R37/'a30-2'!F34*100</f>
        <v>-3780.3678864604321</v>
      </c>
      <c r="T37" s="4">
        <f>S37*1000000/'a1'!AD38</f>
        <v>-5003.5973243424241</v>
      </c>
      <c r="U37" s="11">
        <v>19.287799577014532</v>
      </c>
      <c r="V37" s="4">
        <f t="shared" si="34"/>
        <v>-45978.25663168724</v>
      </c>
      <c r="W37" s="4">
        <f>V37/'a30-2'!G34*100</f>
        <v>-42890.164768364964</v>
      </c>
      <c r="X37" s="4">
        <f>W37*1000000/'a1'!AJ38</f>
        <v>-5356.1447655050324</v>
      </c>
      <c r="Y37" s="11">
        <v>37.111070773175705</v>
      </c>
      <c r="Z37" s="4">
        <f t="shared" si="25"/>
        <v>-88465.370509096247</v>
      </c>
      <c r="AA37" s="4">
        <f>Z37/'a30-2'!H34*100</f>
        <v>-82446.757231217387</v>
      </c>
      <c r="AB37" s="4">
        <f>AA37*1000000/'a1'!AP38</f>
        <v>-6216.0428035838231</v>
      </c>
      <c r="AC37" s="11">
        <v>3.1605831096487602</v>
      </c>
      <c r="AD37" s="4">
        <f t="shared" si="26"/>
        <v>-7534.1980167807151</v>
      </c>
      <c r="AE37" s="4">
        <f>AD37/'a30-2'!I34*100</f>
        <v>-7244.4211699814578</v>
      </c>
      <c r="AF37" s="4">
        <f>AE37*1000000/'a1'!AV38</f>
        <v>-5871.9759703771479</v>
      </c>
      <c r="AG37" s="11">
        <v>4.2968846583641547</v>
      </c>
      <c r="AH37" s="4">
        <f t="shared" si="27"/>
        <v>-10242.913648608474</v>
      </c>
      <c r="AI37" s="4">
        <f>AH37/'a30-2'!J34*100</f>
        <v>-7879.1643450834417</v>
      </c>
      <c r="AJ37" s="4">
        <f>AI37*1000000/'a1'!BB38</f>
        <v>-7388.9170853852183</v>
      </c>
      <c r="AK37" s="11">
        <v>17.473702111851736</v>
      </c>
      <c r="AL37" s="4">
        <f t="shared" si="28"/>
        <v>-41653.811094232165</v>
      </c>
      <c r="AM37" s="4">
        <f>AL37/'a30-2'!K34*100</f>
        <v>-38892.44733355011</v>
      </c>
      <c r="AN37" s="4">
        <f>AM37*1000000/'a1'!BH38</f>
        <v>-10261.342326428961</v>
      </c>
      <c r="AO37" s="11">
        <v>12.078900599621399</v>
      </c>
      <c r="AP37" s="4">
        <f t="shared" si="29"/>
        <v>-28793.683249377493</v>
      </c>
      <c r="AQ37" s="4">
        <f>AP37/'a30-2'!L34*100</f>
        <v>-27396.463605497138</v>
      </c>
      <c r="AR37" s="4">
        <f>AQ37*1000000/'a1'!BN38</f>
        <v>-6089.268103407594</v>
      </c>
    </row>
    <row r="38" spans="1:44" s="4" customFormat="1" ht="17.25" customHeight="1">
      <c r="A38" s="16">
        <v>2012</v>
      </c>
      <c r="B38" s="4">
        <v>-308279</v>
      </c>
      <c r="C38" s="4">
        <f>B38/'a30-2'!B35*100</f>
        <v>-282306.77655677655</v>
      </c>
      <c r="D38" s="4">
        <f>C38*1000000/'a1'!F39</f>
        <v>-8123.5909679570605</v>
      </c>
      <c r="E38" s="11">
        <v>1.7556897978706194</v>
      </c>
      <c r="F38" s="4">
        <f t="shared" si="30"/>
        <v>-5412.4229519775672</v>
      </c>
      <c r="G38" s="4">
        <f>F38/'a30-2'!C35*100</f>
        <v>-4514.1142218328332</v>
      </c>
      <c r="H38" s="4">
        <f>G38*1000000/'a1'!L39</f>
        <v>-8567.3886103167297</v>
      </c>
      <c r="I38" s="11">
        <v>0.29787765322654386</v>
      </c>
      <c r="J38" s="4">
        <f t="shared" si="31"/>
        <v>-918.29425059025709</v>
      </c>
      <c r="K38" s="4">
        <f>J38/'a30-2'!D35*100</f>
        <v>-816.2615560802285</v>
      </c>
      <c r="L38" s="4">
        <f>K38*1000000/'a1'!R39</f>
        <v>-5619.35271535828</v>
      </c>
      <c r="M38" s="11">
        <v>2.0160242808475322</v>
      </c>
      <c r="N38" s="4">
        <f t="shared" si="32"/>
        <v>-6214.9794927539642</v>
      </c>
      <c r="O38" s="4">
        <f>N38/'a30-2'!E35*100</f>
        <v>-5841.1461398063575</v>
      </c>
      <c r="P38" s="4">
        <f>O38*1000000/'a1'!X39</f>
        <v>-6182.1864556312557</v>
      </c>
      <c r="Q38" s="11">
        <v>1.7027131901085326</v>
      </c>
      <c r="R38" s="4">
        <f t="shared" si="33"/>
        <v>-5249.1071953346827</v>
      </c>
      <c r="S38" s="4">
        <f>R38/'a30-2'!F35*100</f>
        <v>-4703.5010710884262</v>
      </c>
      <c r="T38" s="4">
        <f>S38*1000000/'a1'!AD39</f>
        <v>-6214.6899342637325</v>
      </c>
      <c r="U38" s="11">
        <v>19.199911373499738</v>
      </c>
      <c r="V38" s="4">
        <f t="shared" si="34"/>
        <v>-59189.294783111254</v>
      </c>
      <c r="W38" s="4">
        <f>V38/'a30-2'!G35*100</f>
        <v>-54351.96949780648</v>
      </c>
      <c r="X38" s="4">
        <f>W38*1000000/'a1'!AJ39</f>
        <v>-6722.7618031595321</v>
      </c>
      <c r="Y38" s="11">
        <v>37.168289531991121</v>
      </c>
      <c r="Z38" s="4">
        <f t="shared" ref="Z38" si="35">Y38/100*B38</f>
        <v>-114582.03128632691</v>
      </c>
      <c r="AA38" s="4">
        <f>Z38/'a30-2'!H35*100</f>
        <v>-104928.60007905394</v>
      </c>
      <c r="AB38" s="4">
        <f>AA38*1000000/'a1'!AP39</f>
        <v>-7824.9111625494252</v>
      </c>
      <c r="AC38" s="11">
        <v>3.2601070551852365</v>
      </c>
      <c r="AD38" s="4">
        <f t="shared" ref="AD38" si="36">AC38/100*B38</f>
        <v>-10050.225428654496</v>
      </c>
      <c r="AE38" s="4">
        <f>AD38/'a30-2'!I35*100</f>
        <v>-9357.7517957676864</v>
      </c>
      <c r="AF38" s="4">
        <f>AE38*1000000/'a1'!AV39</f>
        <v>-7483.7707078882277</v>
      </c>
      <c r="AG38" s="11">
        <v>4.3323118621177983</v>
      </c>
      <c r="AH38" s="4">
        <f t="shared" ref="AH38" si="37">AG38/100*B38</f>
        <v>-13355.607685418128</v>
      </c>
      <c r="AI38" s="4">
        <f>AH38/'a30-2'!J35*100</f>
        <v>-10026.732496560158</v>
      </c>
      <c r="AJ38" s="4">
        <f>AI38*1000000/'a1'!BB39</f>
        <v>-9222.3329496893984</v>
      </c>
      <c r="AK38" s="11">
        <v>17.698764856075723</v>
      </c>
      <c r="AL38" s="4">
        <f t="shared" ref="AL38" si="38">AK38/100*B38</f>
        <v>-54561.575310661676</v>
      </c>
      <c r="AM38" s="4">
        <f>AL38/'a30-2'!K35*100</f>
        <v>-50707.783745968103</v>
      </c>
      <c r="AN38" s="4">
        <f>AM38*1000000/'a1'!BH39</f>
        <v>-13040.274052132543</v>
      </c>
      <c r="AO38" s="11">
        <v>12.004723229755996</v>
      </c>
      <c r="AP38" s="4">
        <f t="shared" ref="AP38" si="39">AO38/100*B38</f>
        <v>-37008.040725459483</v>
      </c>
      <c r="AQ38" s="4">
        <f>AP38/'a30-2'!L35*100</f>
        <v>-35346.743768347165</v>
      </c>
      <c r="AR38" s="4">
        <f>AQ38*1000000/'a1'!BN39</f>
        <v>-7781.2078886366216</v>
      </c>
    </row>
    <row r="39" spans="1:44" s="4" customFormat="1" ht="17.25" customHeight="1">
      <c r="A39" s="16">
        <v>2013</v>
      </c>
      <c r="B39" s="4">
        <v>-305248</v>
      </c>
      <c r="C39" s="4">
        <f>B39/'a30-2'!B36*100</f>
        <v>-275246.16771866544</v>
      </c>
      <c r="D39" s="4">
        <f>C39*1000000/'a1'!F40</f>
        <v>-7829.3915759427982</v>
      </c>
      <c r="E39" s="13">
        <f>E38</f>
        <v>1.7556897978706194</v>
      </c>
      <c r="F39" s="4">
        <f>E39/100*B39</f>
        <v>-5359.2079942041082</v>
      </c>
      <c r="G39" s="4">
        <f>F39/'a30-2'!C36*100</f>
        <v>-4328.9240664007339</v>
      </c>
      <c r="H39" s="4">
        <f>G39*1000000/'a1'!L40</f>
        <v>-8198.455857293864</v>
      </c>
      <c r="I39" s="13">
        <f>I38</f>
        <v>0.29787765322654386</v>
      </c>
      <c r="J39" s="4">
        <f t="shared" si="31"/>
        <v>-909.26557892096059</v>
      </c>
      <c r="K39" s="4">
        <f>J39/'a30-2'!D36*100</f>
        <v>-794.11840953795695</v>
      </c>
      <c r="L39" s="4">
        <f>K39*1000000/'a1'!R40</f>
        <v>-5460.0725348282604</v>
      </c>
      <c r="M39" s="13">
        <f>M38</f>
        <v>2.0160242808475322</v>
      </c>
      <c r="N39" s="4">
        <f t="shared" si="32"/>
        <v>-6153.8737968014757</v>
      </c>
      <c r="O39" s="4">
        <f>N39/'a30-2'!E36*100</f>
        <v>-5671.7730846096547</v>
      </c>
      <c r="P39" s="4">
        <f>O39*1000000/'a1'!X40</f>
        <v>-6014.6630080347049</v>
      </c>
      <c r="Q39" s="13">
        <f>Q38</f>
        <v>1.7027131901085326</v>
      </c>
      <c r="R39" s="4">
        <f t="shared" si="33"/>
        <v>-5197.4979585424935</v>
      </c>
      <c r="S39" s="4">
        <f>R39/'a30-2'!F36*100</f>
        <v>-4653.0868026342823</v>
      </c>
      <c r="T39" s="4">
        <f>S39*1000000/'a1'!AD40</f>
        <v>-6157.1734464896726</v>
      </c>
      <c r="U39" s="13">
        <f>U38</f>
        <v>19.199911373499738</v>
      </c>
      <c r="V39" s="4">
        <f t="shared" si="34"/>
        <v>-58607.345469380474</v>
      </c>
      <c r="W39" s="4">
        <f>V39/'a30-2'!G36*100</f>
        <v>-53376.453068652532</v>
      </c>
      <c r="X39" s="4">
        <f>W39*1000000/'a1'!AJ40</f>
        <v>-6545.4343871822284</v>
      </c>
      <c r="Y39" s="13">
        <f>Y38</f>
        <v>37.168289531991121</v>
      </c>
      <c r="Z39" s="4">
        <f t="shared" ref="Z39" si="40">Y39/100*B39</f>
        <v>-113455.46043061226</v>
      </c>
      <c r="AA39" s="4">
        <f>Z39/'a30-2'!H36*100</f>
        <v>-103329.19893498385</v>
      </c>
      <c r="AB39" s="4">
        <f>AA39*1000000/'a1'!AP40</f>
        <v>-7625.2061422890774</v>
      </c>
      <c r="AC39" s="13">
        <f>AC38</f>
        <v>3.2601070551852365</v>
      </c>
      <c r="AD39" s="4">
        <f t="shared" ref="AD39" si="41">AC39/100*B39</f>
        <v>-9951.4115838118305</v>
      </c>
      <c r="AE39" s="4">
        <f>AD39/'a30-2'!I36*100</f>
        <v>-9163.3624160329928</v>
      </c>
      <c r="AF39" s="4">
        <f>AE39*1000000/'a1'!AV40</f>
        <v>-7241.8068917596929</v>
      </c>
      <c r="AG39" s="13">
        <f>AG38</f>
        <v>4.3323118621177983</v>
      </c>
      <c r="AH39" s="4">
        <f t="shared" ref="AH39" si="42">AG39/100*B39</f>
        <v>-13224.295312877337</v>
      </c>
      <c r="AI39" s="4">
        <f>AH39/'a30-2'!J36*100</f>
        <v>-9810.3080956063332</v>
      </c>
      <c r="AJ39" s="4">
        <f>AI39*1000000/'a1'!BB40</f>
        <v>-8869.1013248143809</v>
      </c>
      <c r="AK39" s="13">
        <f>AK38</f>
        <v>17.698764856075723</v>
      </c>
      <c r="AL39" s="4">
        <f t="shared" ref="AL39" si="43">AK39/100*B39</f>
        <v>-54025.125747874015</v>
      </c>
      <c r="AM39" s="4">
        <f>AL39/'a30-2'!K36*100</f>
        <v>-47894.615024711013</v>
      </c>
      <c r="AN39" s="4">
        <f>AM39*1000000/'a1'!BH40</f>
        <v>-11950.505626778684</v>
      </c>
      <c r="AO39" s="13">
        <f>AO38</f>
        <v>12.004723229755996</v>
      </c>
      <c r="AP39" s="4">
        <f t="shared" ref="AP39" si="44">AO39/100*B39</f>
        <v>-36644.177564365578</v>
      </c>
      <c r="AQ39" s="4">
        <f>AP39/'a30-2'!L36*100</f>
        <v>-34899.216727967214</v>
      </c>
      <c r="AR39" s="4">
        <f>AQ39*1000000/'a1'!BN40</f>
        <v>-7615.5814207867306</v>
      </c>
    </row>
    <row r="40" spans="1:44" s="4" customFormat="1" ht="17.25" customHeight="1">
      <c r="A40" s="16">
        <v>2014</v>
      </c>
      <c r="B40" s="4">
        <v>-269815</v>
      </c>
      <c r="C40" s="4">
        <f>B40/'a30-2'!B37*100</f>
        <v>-238985.828166519</v>
      </c>
      <c r="D40" s="4">
        <f>C40*1000000/'a1'!F41</f>
        <v>-6723.7263020738892</v>
      </c>
      <c r="E40" s="13">
        <f>E39</f>
        <v>1.7556897978706194</v>
      </c>
      <c r="F40" s="4">
        <f>E40/100*B40</f>
        <v>-4737.1144281246115</v>
      </c>
      <c r="G40" s="4">
        <f>F40/'a30-2'!C37*100</f>
        <v>-3914.9706017558769</v>
      </c>
      <c r="H40" s="4">
        <f>G40*1000000/'a1'!L41</f>
        <v>-7399.7353875503513</v>
      </c>
      <c r="I40" s="13">
        <f>I39</f>
        <v>0.29787765322654386</v>
      </c>
      <c r="J40" s="4">
        <f t="shared" ref="J40" si="45">I40/100*B40</f>
        <v>-803.71859005319936</v>
      </c>
      <c r="K40" s="4">
        <f>J40/'a30-2'!D37*100</f>
        <v>-686.35233992587473</v>
      </c>
      <c r="L40" s="4">
        <f>K40*1000000/'a1'!R41</f>
        <v>-4695.8329793371377</v>
      </c>
      <c r="M40" s="13">
        <f>M39</f>
        <v>2.0160242808475322</v>
      </c>
      <c r="N40" s="4">
        <f t="shared" ref="N40" si="46">M40/100*B40</f>
        <v>-5439.5359133687689</v>
      </c>
      <c r="O40" s="4">
        <f>N40/'a30-2'!E37*100</f>
        <v>-4976.7025739878945</v>
      </c>
      <c r="P40" s="4">
        <f>O40*1000000/'a1'!X41</f>
        <v>-5280.9541875979776</v>
      </c>
      <c r="Q40" s="13">
        <f>Q39</f>
        <v>1.7027131901085326</v>
      </c>
      <c r="R40" s="4">
        <f t="shared" ref="R40" si="47">Q40/100*B40</f>
        <v>-4594.1755938913375</v>
      </c>
      <c r="S40" s="4">
        <f>R40/'a30-2'!F37*100</f>
        <v>-4076.4645908530056</v>
      </c>
      <c r="T40" s="4">
        <f>S40*1000000/'a1'!AD41</f>
        <v>-5402.3104183437699</v>
      </c>
      <c r="U40" s="13">
        <f>U39</f>
        <v>19.199911373499738</v>
      </c>
      <c r="V40" s="4">
        <f t="shared" ref="V40" si="48">U40/100*B40</f>
        <v>-51804.240872408314</v>
      </c>
      <c r="W40" s="4">
        <f>V40/'a30-2'!G37*100</f>
        <v>-46754.730029249382</v>
      </c>
      <c r="X40" s="4">
        <f>W40*1000000/'a1'!AJ41</f>
        <v>-5691.4649479876325</v>
      </c>
      <c r="Y40" s="13">
        <f>Y39</f>
        <v>37.168289531991121</v>
      </c>
      <c r="Z40" s="4">
        <f t="shared" ref="Z40" si="49">Y40/100*B40</f>
        <v>-100285.62040074184</v>
      </c>
      <c r="AA40" s="4">
        <f>Z40/'a30-2'!H37*100</f>
        <v>-90022.998564400215</v>
      </c>
      <c r="AB40" s="4">
        <f>AA40*1000000/'a1'!AP41</f>
        <v>-6581.7413839343026</v>
      </c>
      <c r="AC40" s="13">
        <f>AC39</f>
        <v>3.2601070551852365</v>
      </c>
      <c r="AD40" s="4">
        <f t="shared" ref="AD40" si="50">AC40/100*B40</f>
        <v>-8796.2578509480463</v>
      </c>
      <c r="AE40" s="4">
        <f>AD40/'a30-2'!I37*100</f>
        <v>-8003.8742956761116</v>
      </c>
      <c r="AF40" s="4">
        <f>AE40*1000000/'a1'!AV41</f>
        <v>-6251.8448040886888</v>
      </c>
      <c r="AG40" s="13">
        <f>AG39</f>
        <v>4.3323118621177983</v>
      </c>
      <c r="AH40" s="4">
        <f t="shared" ref="AH40" si="51">AG40/100*B40</f>
        <v>-11689.227250773138</v>
      </c>
      <c r="AI40" s="4">
        <f>AH40/'a30-2'!J37*100</f>
        <v>-8916.2679258376338</v>
      </c>
      <c r="AJ40" s="4">
        <f>AI40*1000000/'a1'!BB41</f>
        <v>-7944.7589652856122</v>
      </c>
      <c r="AK40" s="13">
        <f>AK39</f>
        <v>17.698764856075723</v>
      </c>
      <c r="AL40" s="4">
        <f t="shared" ref="AL40" si="52">AK40/100*B40</f>
        <v>-47753.922396420705</v>
      </c>
      <c r="AM40" s="4">
        <f>AL40/'a30-2'!K37*100</f>
        <v>-40676.2541707161</v>
      </c>
      <c r="AN40" s="4">
        <f>AM40*1000000/'a1'!BH41</f>
        <v>-9870.7281862944164</v>
      </c>
      <c r="AO40" s="13">
        <f>AO39</f>
        <v>12.004723229755996</v>
      </c>
      <c r="AP40" s="4">
        <f t="shared" ref="AP40" si="53">AO40/100*B40</f>
        <v>-32390.54398236614</v>
      </c>
      <c r="AQ40" s="4">
        <f>AP40/'a30-2'!L37*100</f>
        <v>-30442.24058493058</v>
      </c>
      <c r="AR40" s="4">
        <f>AQ40*1000000/'a1'!BN41</f>
        <v>-6563.0696229057939</v>
      </c>
    </row>
    <row r="41" spans="1:44" ht="17.25" customHeight="1"/>
    <row r="42" spans="1:44" ht="17.25" customHeight="1">
      <c r="B42" s="1" t="s">
        <v>352</v>
      </c>
      <c r="Q42" s="11" t="s">
        <v>352</v>
      </c>
      <c r="AG42" s="11" t="s">
        <v>352</v>
      </c>
    </row>
    <row r="43" spans="1:44" s="5" customFormat="1" ht="17.25" customHeight="1">
      <c r="A43" s="5" t="s">
        <v>1095</v>
      </c>
      <c r="B43" s="5">
        <f>(POWER(B40/B7, 1/33)-1)*100</f>
        <v>2.1036700622987237</v>
      </c>
      <c r="C43" s="5">
        <f t="shared" ref="C43:AR43" si="54">(POWER(C40/C7, 1/33)-1)*100</f>
        <v>-0.63036703814804973</v>
      </c>
      <c r="D43" s="5">
        <f t="shared" si="54"/>
        <v>-1.7058730599352812</v>
      </c>
      <c r="E43" s="5">
        <f t="shared" si="54"/>
        <v>0.69598248271620644</v>
      </c>
      <c r="F43" s="5">
        <f t="shared" si="54"/>
        <v>2.8142937201426799</v>
      </c>
      <c r="G43" s="5">
        <f t="shared" si="54"/>
        <v>-0.52490182033275712</v>
      </c>
      <c r="H43" s="5">
        <f t="shared" si="54"/>
        <v>-0.27204609071165287</v>
      </c>
      <c r="I43" s="5">
        <f t="shared" si="54"/>
        <v>-0.28466516881486825</v>
      </c>
      <c r="J43" s="5">
        <f t="shared" si="54"/>
        <v>1.8130164775497226</v>
      </c>
      <c r="K43" s="5">
        <f t="shared" si="54"/>
        <v>-1.0293634713890887</v>
      </c>
      <c r="L43" s="5">
        <f t="shared" si="54"/>
        <v>-1.5321173450304482</v>
      </c>
      <c r="M43" s="5">
        <f t="shared" si="54"/>
        <v>-0.78232411123215773</v>
      </c>
      <c r="N43" s="5">
        <f t="shared" si="54"/>
        <v>1.3048884329484478</v>
      </c>
      <c r="O43" s="5">
        <f t="shared" si="54"/>
        <v>-1.5961625892765841</v>
      </c>
      <c r="P43" s="5">
        <f t="shared" si="54"/>
        <v>-1.8863693642732438</v>
      </c>
      <c r="Q43" s="5">
        <f t="shared" si="54"/>
        <v>-0.48335530660724713</v>
      </c>
      <c r="R43" s="5">
        <f t="shared" si="54"/>
        <v>1.6101465548118643</v>
      </c>
      <c r="S43" s="5">
        <f t="shared" si="54"/>
        <v>-1.2517933363010436</v>
      </c>
      <c r="T43" s="5">
        <f t="shared" si="54"/>
        <v>-1.4488630621360521</v>
      </c>
      <c r="U43" s="5">
        <f t="shared" si="54"/>
        <v>-0.37889022498420744</v>
      </c>
      <c r="V43" s="5">
        <f t="shared" si="54"/>
        <v>1.7168092370825727</v>
      </c>
      <c r="W43" s="5">
        <f t="shared" si="54"/>
        <v>-0.96357881275774826</v>
      </c>
      <c r="X43" s="5">
        <f t="shared" si="54"/>
        <v>-1.6422210064114706</v>
      </c>
      <c r="Y43" s="5">
        <f t="shared" si="54"/>
        <v>-1.6916824838175692E-3</v>
      </c>
      <c r="Z43" s="5">
        <f t="shared" si="54"/>
        <v>2.1019427923969491</v>
      </c>
      <c r="AA43" s="5">
        <f t="shared" si="54"/>
        <v>-0.53350512446810328</v>
      </c>
      <c r="AB43" s="5">
        <f t="shared" si="54"/>
        <v>-1.8497893785154207</v>
      </c>
      <c r="AC43" s="5">
        <f t="shared" si="54"/>
        <v>-0.48820023830535852</v>
      </c>
      <c r="AD43" s="5">
        <f t="shared" si="54"/>
        <v>1.6051997017360708</v>
      </c>
      <c r="AE43" s="5">
        <f t="shared" si="54"/>
        <v>-0.97675572593070026</v>
      </c>
      <c r="AF43" s="5">
        <f t="shared" si="54"/>
        <v>-1.6112275805133858</v>
      </c>
      <c r="AG43" s="5">
        <f t="shared" si="54"/>
        <v>0.12684258535384796</v>
      </c>
      <c r="AH43" s="5">
        <f t="shared" si="54"/>
        <v>2.2331809971469108</v>
      </c>
      <c r="AI43" s="5">
        <f t="shared" si="54"/>
        <v>-0.83889593659081108</v>
      </c>
      <c r="AJ43" s="5">
        <f t="shared" si="54"/>
        <v>-1.2584030153490633</v>
      </c>
      <c r="AK43" s="5">
        <f t="shared" si="54"/>
        <v>0.52612710187420753</v>
      </c>
      <c r="AL43" s="5">
        <f t="shared" si="54"/>
        <v>2.6408651425047003</v>
      </c>
      <c r="AM43" s="5">
        <f t="shared" si="54"/>
        <v>-0.15447519941562682</v>
      </c>
      <c r="AN43" s="5">
        <f t="shared" si="54"/>
        <v>-1.9149226976781342</v>
      </c>
      <c r="AO43" s="5">
        <f t="shared" si="54"/>
        <v>0.19150357531323436</v>
      </c>
      <c r="AP43" s="5">
        <f t="shared" si="54"/>
        <v>2.2992022409940693</v>
      </c>
      <c r="AQ43" s="5">
        <f t="shared" si="54"/>
        <v>-0.26101300814386219</v>
      </c>
      <c r="AR43" s="5">
        <f t="shared" si="54"/>
        <v>-1.7468649791753665</v>
      </c>
    </row>
    <row r="44" spans="1:44">
      <c r="B44" s="1" t="s">
        <v>1149</v>
      </c>
      <c r="Q44" s="11" t="s">
        <v>301</v>
      </c>
      <c r="AG44" s="11" t="s">
        <v>301</v>
      </c>
    </row>
    <row r="45" spans="1:44" hidden="1">
      <c r="B45" s="1" t="s">
        <v>1038</v>
      </c>
    </row>
    <row r="46" spans="1:44">
      <c r="B46" s="1" t="s">
        <v>1150</v>
      </c>
    </row>
    <row r="47" spans="1:44">
      <c r="B47" s="1" t="s">
        <v>1151</v>
      </c>
    </row>
    <row r="48" spans="1:44" hidden="1">
      <c r="B48" s="1" t="s">
        <v>1037</v>
      </c>
    </row>
    <row r="49" spans="2:13">
      <c r="B49" s="1" t="s">
        <v>945</v>
      </c>
    </row>
    <row r="50" spans="2:13">
      <c r="B50" s="1" t="s">
        <v>1120</v>
      </c>
    </row>
    <row r="51" spans="2:13">
      <c r="B51" s="1" t="s">
        <v>943</v>
      </c>
    </row>
    <row r="54" spans="2:13">
      <c r="C54" s="1" t="s">
        <v>272</v>
      </c>
      <c r="D54" s="11" t="s">
        <v>74</v>
      </c>
      <c r="E54" s="1" t="s">
        <v>367</v>
      </c>
      <c r="F54" s="1" t="s">
        <v>490</v>
      </c>
      <c r="G54" s="1" t="s">
        <v>942</v>
      </c>
      <c r="H54" s="11" t="s">
        <v>75</v>
      </c>
      <c r="I54" s="1" t="s">
        <v>371</v>
      </c>
      <c r="J54" s="1" t="s">
        <v>491</v>
      </c>
      <c r="K54" s="1" t="s">
        <v>77</v>
      </c>
      <c r="L54" s="11" t="s">
        <v>492</v>
      </c>
      <c r="M54" s="1" t="s">
        <v>375</v>
      </c>
    </row>
    <row r="55" spans="2:13">
      <c r="B55" s="1">
        <v>1971</v>
      </c>
      <c r="C55" s="31">
        <v>90792</v>
      </c>
      <c r="D55" s="31"/>
      <c r="E55" s="31"/>
      <c r="F55" s="31"/>
      <c r="G55" s="31"/>
      <c r="H55" s="31"/>
      <c r="I55" s="31"/>
      <c r="J55" s="31"/>
      <c r="K55" s="31"/>
      <c r="L55" s="31"/>
      <c r="M55" s="31"/>
    </row>
    <row r="56" spans="2:13">
      <c r="B56" s="1">
        <v>1972</v>
      </c>
      <c r="C56" s="31">
        <v>101092</v>
      </c>
      <c r="D56" s="31"/>
      <c r="E56" s="31"/>
      <c r="F56" s="31"/>
      <c r="G56" s="31"/>
      <c r="H56" s="31"/>
      <c r="I56" s="31"/>
      <c r="J56" s="31"/>
      <c r="K56" s="31"/>
      <c r="L56" s="31"/>
      <c r="M56" s="31"/>
    </row>
    <row r="57" spans="2:13">
      <c r="B57" s="1">
        <v>1973</v>
      </c>
      <c r="C57" s="31">
        <v>118843</v>
      </c>
      <c r="D57" s="31"/>
      <c r="E57" s="31"/>
      <c r="F57" s="31"/>
      <c r="G57" s="31"/>
      <c r="H57" s="31"/>
      <c r="I57" s="31"/>
      <c r="J57" s="31"/>
      <c r="K57" s="31"/>
      <c r="L57" s="31"/>
      <c r="M57" s="31"/>
    </row>
    <row r="58" spans="2:13">
      <c r="B58" s="1">
        <v>1974</v>
      </c>
      <c r="C58" s="31">
        <v>142090</v>
      </c>
      <c r="D58" s="31"/>
      <c r="E58" s="31"/>
      <c r="F58" s="31"/>
      <c r="G58" s="31"/>
      <c r="H58" s="31"/>
      <c r="I58" s="31"/>
      <c r="J58" s="31"/>
      <c r="K58" s="31"/>
      <c r="L58" s="31"/>
      <c r="M58" s="31"/>
    </row>
    <row r="59" spans="2:13">
      <c r="B59" s="1">
        <v>1975</v>
      </c>
      <c r="C59" s="31">
        <v>163439</v>
      </c>
      <c r="D59" s="31"/>
      <c r="E59" s="31"/>
      <c r="F59" s="31"/>
      <c r="G59" s="31"/>
      <c r="H59" s="31"/>
      <c r="I59" s="31"/>
      <c r="J59" s="31"/>
      <c r="K59" s="31"/>
      <c r="L59" s="31"/>
      <c r="M59" s="31"/>
    </row>
    <row r="60" spans="2:13">
      <c r="B60" s="1">
        <v>1976</v>
      </c>
      <c r="C60" s="31">
        <v>187347</v>
      </c>
      <c r="D60" s="31"/>
      <c r="E60" s="31"/>
      <c r="F60" s="31"/>
      <c r="G60" s="31"/>
      <c r="H60" s="31"/>
      <c r="I60" s="31"/>
      <c r="J60" s="31"/>
      <c r="K60" s="31"/>
      <c r="L60" s="31"/>
      <c r="M60" s="31"/>
    </row>
    <row r="61" spans="2:13">
      <c r="B61" s="1">
        <v>1977</v>
      </c>
      <c r="C61" s="31">
        <v>207193</v>
      </c>
      <c r="D61" s="31"/>
      <c r="E61" s="31"/>
      <c r="F61" s="31"/>
      <c r="G61" s="31"/>
      <c r="H61" s="31"/>
      <c r="I61" s="31"/>
      <c r="J61" s="31"/>
      <c r="K61" s="31"/>
      <c r="L61" s="31"/>
      <c r="M61" s="31"/>
    </row>
    <row r="62" spans="2:13">
      <c r="B62" s="1">
        <v>1978</v>
      </c>
      <c r="C62" s="31">
        <v>230555</v>
      </c>
      <c r="D62" s="31"/>
      <c r="E62" s="31"/>
      <c r="F62" s="31"/>
      <c r="G62" s="31"/>
      <c r="H62" s="31"/>
      <c r="I62" s="31"/>
      <c r="J62" s="31"/>
      <c r="K62" s="31"/>
      <c r="L62" s="31"/>
      <c r="M62" s="31"/>
    </row>
    <row r="63" spans="2:13">
      <c r="B63" s="1">
        <v>1979</v>
      </c>
      <c r="C63" s="31">
        <v>264550</v>
      </c>
      <c r="D63" s="31"/>
      <c r="E63" s="31"/>
      <c r="F63" s="31"/>
      <c r="G63" s="31"/>
      <c r="H63" s="31"/>
      <c r="I63" s="31"/>
      <c r="J63" s="31"/>
      <c r="K63" s="31"/>
      <c r="L63" s="31"/>
      <c r="M63" s="31"/>
    </row>
    <row r="64" spans="2:13">
      <c r="B64" s="1">
        <v>1980</v>
      </c>
      <c r="C64" s="31">
        <v>299782</v>
      </c>
      <c r="D64" s="31"/>
      <c r="E64" s="31"/>
      <c r="F64" s="31"/>
      <c r="G64" s="31"/>
      <c r="H64" s="31"/>
      <c r="I64" s="31"/>
      <c r="J64" s="31"/>
      <c r="K64" s="31"/>
      <c r="L64" s="31"/>
      <c r="M64" s="31"/>
    </row>
    <row r="65" spans="2:13">
      <c r="B65" s="1">
        <v>1981</v>
      </c>
      <c r="C65" s="31">
        <v>338521</v>
      </c>
      <c r="D65" s="31"/>
      <c r="E65" s="31"/>
      <c r="F65" s="31"/>
      <c r="G65" s="31"/>
      <c r="H65" s="31"/>
      <c r="I65" s="31"/>
      <c r="J65" s="31"/>
      <c r="K65" s="31"/>
      <c r="L65" s="31"/>
      <c r="M65" s="31"/>
    </row>
    <row r="66" spans="2:13">
      <c r="B66" s="1">
        <v>1982</v>
      </c>
      <c r="C66" s="31">
        <v>357273</v>
      </c>
      <c r="D66" s="31"/>
      <c r="E66" s="31"/>
      <c r="F66" s="31"/>
      <c r="G66" s="31"/>
      <c r="H66" s="31"/>
      <c r="I66" s="31"/>
      <c r="J66" s="31"/>
      <c r="K66" s="31"/>
      <c r="L66" s="31"/>
      <c r="M66" s="31"/>
    </row>
    <row r="67" spans="2:13">
      <c r="B67" s="1">
        <v>1983</v>
      </c>
      <c r="C67" s="31">
        <v>388967</v>
      </c>
      <c r="D67" s="31"/>
      <c r="E67" s="31"/>
      <c r="F67" s="31"/>
      <c r="G67" s="31"/>
      <c r="H67" s="31"/>
      <c r="I67" s="31"/>
      <c r="J67" s="31"/>
      <c r="K67" s="31"/>
      <c r="L67" s="31"/>
      <c r="M67" s="31"/>
    </row>
    <row r="68" spans="2:13">
      <c r="B68" s="1">
        <v>1984</v>
      </c>
      <c r="C68" s="31">
        <v>425296</v>
      </c>
      <c r="D68" s="31">
        <v>5990.8</v>
      </c>
      <c r="E68" s="31">
        <v>1397.4</v>
      </c>
      <c r="F68" s="31">
        <v>11064</v>
      </c>
      <c r="G68" s="31">
        <v>8369.5</v>
      </c>
      <c r="H68" s="31">
        <v>92088.7</v>
      </c>
      <c r="I68" s="31">
        <v>157992.1</v>
      </c>
      <c r="J68" s="31">
        <v>16562.5</v>
      </c>
      <c r="K68" s="31">
        <v>17615</v>
      </c>
      <c r="L68" s="31">
        <v>63974.400000000001</v>
      </c>
      <c r="M68" s="31">
        <v>47708</v>
      </c>
    </row>
    <row r="69" spans="2:13">
      <c r="B69" s="1">
        <v>1985</v>
      </c>
      <c r="C69" s="31">
        <v>458468</v>
      </c>
      <c r="D69" s="31">
        <v>6192.9</v>
      </c>
      <c r="E69" s="31">
        <v>1480.2</v>
      </c>
      <c r="F69" s="31">
        <v>11858.7</v>
      </c>
      <c r="G69" s="31">
        <v>8865.7000000000007</v>
      </c>
      <c r="H69" s="31">
        <v>98747.8</v>
      </c>
      <c r="I69" s="31">
        <v>172223.5</v>
      </c>
      <c r="J69" s="31">
        <v>18220.099999999999</v>
      </c>
      <c r="K69" s="31">
        <v>19046.900000000001</v>
      </c>
      <c r="L69" s="31">
        <v>68030.899999999994</v>
      </c>
      <c r="M69" s="31">
        <v>50979.3</v>
      </c>
    </row>
    <row r="70" spans="2:13">
      <c r="B70" s="1">
        <v>1986</v>
      </c>
      <c r="C70" s="31">
        <v>479533</v>
      </c>
      <c r="D70" s="31">
        <v>6636</v>
      </c>
      <c r="E70" s="31">
        <v>1606.3</v>
      </c>
      <c r="F70" s="31">
        <v>12965.7</v>
      </c>
      <c r="G70" s="31">
        <v>9717.2999999999993</v>
      </c>
      <c r="H70" s="31">
        <v>105251</v>
      </c>
      <c r="I70" s="31">
        <v>189142.8</v>
      </c>
      <c r="J70" s="31">
        <v>18905.7</v>
      </c>
      <c r="K70" s="31">
        <v>19160.2</v>
      </c>
      <c r="L70" s="31">
        <v>59151.6</v>
      </c>
      <c r="M70" s="31">
        <v>54014.400000000001</v>
      </c>
    </row>
    <row r="71" spans="2:13">
      <c r="B71" s="1">
        <v>1987</v>
      </c>
      <c r="C71" s="31">
        <v>520897</v>
      </c>
      <c r="D71" s="31">
        <v>7145.6</v>
      </c>
      <c r="E71" s="31">
        <v>1726.9</v>
      </c>
      <c r="F71" s="31">
        <v>13673.2</v>
      </c>
      <c r="G71" s="31">
        <v>10758.3</v>
      </c>
      <c r="H71" s="31">
        <v>116118</v>
      </c>
      <c r="I71" s="31">
        <v>208964.7</v>
      </c>
      <c r="J71" s="31">
        <v>20006.400000000001</v>
      </c>
      <c r="K71" s="31">
        <v>19040.7</v>
      </c>
      <c r="L71" s="31">
        <v>60725.8</v>
      </c>
      <c r="M71" s="31">
        <v>59353.9</v>
      </c>
    </row>
    <row r="72" spans="2:13">
      <c r="B72" s="1">
        <v>1988</v>
      </c>
      <c r="C72" s="31">
        <v>568887</v>
      </c>
      <c r="D72" s="31">
        <v>7873</v>
      </c>
      <c r="E72" s="31">
        <v>1909.8</v>
      </c>
      <c r="F72" s="31">
        <v>14474.7</v>
      </c>
      <c r="G72" s="31">
        <v>11562.2</v>
      </c>
      <c r="H72" s="31">
        <v>126981.8</v>
      </c>
      <c r="I72" s="31">
        <v>233095.6</v>
      </c>
      <c r="J72" s="31">
        <v>21307.4</v>
      </c>
      <c r="K72" s="31">
        <v>19416.099999999999</v>
      </c>
      <c r="L72" s="31">
        <v>63292</v>
      </c>
      <c r="M72" s="31">
        <v>65195.7</v>
      </c>
    </row>
    <row r="73" spans="2:13">
      <c r="B73" s="1">
        <v>1989</v>
      </c>
      <c r="C73" s="31">
        <v>607671</v>
      </c>
      <c r="D73" s="31">
        <v>8269.2000000000007</v>
      </c>
      <c r="E73" s="31">
        <v>2042.2</v>
      </c>
      <c r="F73" s="31">
        <v>15241</v>
      </c>
      <c r="G73" s="31">
        <v>12110.2</v>
      </c>
      <c r="H73" s="31">
        <v>134610.70000000001</v>
      </c>
      <c r="I73" s="31">
        <v>252247.2</v>
      </c>
      <c r="J73" s="31">
        <v>22416.2</v>
      </c>
      <c r="K73" s="31">
        <v>20077.3</v>
      </c>
      <c r="L73" s="31">
        <v>65960.600000000006</v>
      </c>
      <c r="M73" s="31">
        <v>70583.100000000006</v>
      </c>
    </row>
    <row r="74" spans="2:13">
      <c r="B74" s="1">
        <v>1990</v>
      </c>
      <c r="C74" s="31">
        <v>631401</v>
      </c>
      <c r="D74" s="31">
        <v>8599</v>
      </c>
      <c r="E74" s="31">
        <v>2129.4</v>
      </c>
      <c r="F74" s="31">
        <v>16088.5</v>
      </c>
      <c r="G74" s="31">
        <v>12512.8</v>
      </c>
      <c r="H74" s="31">
        <v>140124.79999999999</v>
      </c>
      <c r="I74" s="31">
        <v>256334.6</v>
      </c>
      <c r="J74" s="31">
        <v>23324.9</v>
      </c>
      <c r="K74" s="31">
        <v>21488.799999999999</v>
      </c>
      <c r="L74" s="31">
        <v>72350</v>
      </c>
      <c r="M74" s="31">
        <v>74133</v>
      </c>
    </row>
    <row r="75" spans="2:13">
      <c r="B75" s="1">
        <v>1991</v>
      </c>
      <c r="C75" s="31">
        <v>636082</v>
      </c>
      <c r="D75" s="31">
        <v>8731.7000000000007</v>
      </c>
      <c r="E75" s="31">
        <v>2204.1</v>
      </c>
      <c r="F75" s="31">
        <v>16539.900000000001</v>
      </c>
      <c r="G75" s="31">
        <v>12657.8</v>
      </c>
      <c r="H75" s="31">
        <v>141298.5</v>
      </c>
      <c r="I75" s="31">
        <v>257916.7</v>
      </c>
      <c r="J75" s="31">
        <v>22753.200000000001</v>
      </c>
      <c r="K75" s="31">
        <v>20871.8</v>
      </c>
      <c r="L75" s="31">
        <v>71664.600000000006</v>
      </c>
      <c r="M75" s="31">
        <v>77388.7</v>
      </c>
    </row>
    <row r="76" spans="2:13">
      <c r="B76" s="1">
        <v>1992</v>
      </c>
      <c r="C76" s="31">
        <v>649098</v>
      </c>
      <c r="D76" s="31">
        <v>8665.7999999999993</v>
      </c>
      <c r="E76" s="31">
        <v>2271</v>
      </c>
      <c r="F76" s="31">
        <v>16790.099999999999</v>
      </c>
      <c r="G76" s="31">
        <v>12866.4</v>
      </c>
      <c r="H76" s="31">
        <v>143198.70000000001</v>
      </c>
      <c r="I76" s="31">
        <v>263462.3</v>
      </c>
      <c r="J76" s="31">
        <v>23123.200000000001</v>
      </c>
      <c r="K76" s="31">
        <v>20662.099999999999</v>
      </c>
      <c r="L76" s="31">
        <v>72469.5</v>
      </c>
      <c r="M76" s="31">
        <v>81452.100000000006</v>
      </c>
    </row>
    <row r="77" spans="2:13">
      <c r="B77" s="1">
        <v>1993</v>
      </c>
      <c r="C77" s="31">
        <v>672837</v>
      </c>
      <c r="D77" s="31">
        <v>8822.7999999999993</v>
      </c>
      <c r="E77" s="31">
        <v>2279.5</v>
      </c>
      <c r="F77" s="31">
        <v>16968.2</v>
      </c>
      <c r="G77" s="31">
        <v>13079.5</v>
      </c>
      <c r="H77" s="31">
        <v>148174.5</v>
      </c>
      <c r="I77" s="31">
        <v>269549.3</v>
      </c>
      <c r="J77" s="31">
        <v>23273</v>
      </c>
      <c r="K77" s="31">
        <v>21430.2</v>
      </c>
      <c r="L77" s="31">
        <v>78185.899999999994</v>
      </c>
      <c r="M77" s="31">
        <v>87648.2</v>
      </c>
    </row>
    <row r="78" spans="2:13">
      <c r="B78" s="1">
        <v>1994</v>
      </c>
      <c r="C78" s="31">
        <v>714150</v>
      </c>
      <c r="D78" s="31">
        <v>9311.2999999999993</v>
      </c>
      <c r="E78" s="31">
        <v>2444.3000000000002</v>
      </c>
      <c r="F78" s="31">
        <v>17291.8</v>
      </c>
      <c r="G78" s="31">
        <v>14037.3</v>
      </c>
      <c r="H78" s="31">
        <v>155823.20000000001</v>
      </c>
      <c r="I78" s="31">
        <v>284289.09999999998</v>
      </c>
      <c r="J78" s="31">
        <v>24251.1</v>
      </c>
      <c r="K78" s="31">
        <v>23324.9</v>
      </c>
      <c r="L78" s="31">
        <v>85152.8</v>
      </c>
      <c r="M78" s="31">
        <v>94700.6</v>
      </c>
    </row>
    <row r="79" spans="2:13">
      <c r="B79" s="1">
        <v>1995</v>
      </c>
      <c r="C79" s="31">
        <v>750665</v>
      </c>
      <c r="D79" s="31">
        <v>9643.9</v>
      </c>
      <c r="E79" s="31">
        <v>2673.3</v>
      </c>
      <c r="F79" s="31">
        <v>17966.5</v>
      </c>
      <c r="G79" s="31">
        <v>15078.5</v>
      </c>
      <c r="H79" s="31">
        <v>161967.20000000001</v>
      </c>
      <c r="I79" s="31">
        <v>301731.09999999998</v>
      </c>
      <c r="J79" s="31">
        <v>25184.6</v>
      </c>
      <c r="K79" s="31">
        <v>24878.9</v>
      </c>
      <c r="L79" s="31">
        <v>88765</v>
      </c>
      <c r="M79" s="31">
        <v>98986.6</v>
      </c>
    </row>
    <row r="80" spans="2:13">
      <c r="B80" s="1">
        <v>1996</v>
      </c>
      <c r="C80" s="31">
        <v>775816</v>
      </c>
      <c r="D80" s="31">
        <v>9487.5</v>
      </c>
      <c r="E80" s="31">
        <v>2678.9</v>
      </c>
      <c r="F80" s="31">
        <v>17995.400000000001</v>
      </c>
      <c r="G80" s="31">
        <v>15301.3</v>
      </c>
      <c r="H80" s="31">
        <v>164651.79999999999</v>
      </c>
      <c r="I80" s="31">
        <v>310920.2</v>
      </c>
      <c r="J80" s="31">
        <v>26351.4</v>
      </c>
      <c r="K80" s="31">
        <v>27181.9</v>
      </c>
      <c r="L80" s="31">
        <v>95512.9</v>
      </c>
      <c r="M80" s="31">
        <v>101769.2</v>
      </c>
    </row>
    <row r="81" spans="2:13">
      <c r="B81" s="1">
        <v>1997</v>
      </c>
      <c r="C81" s="31">
        <v>816756</v>
      </c>
      <c r="D81" s="31">
        <v>9406.7000000000007</v>
      </c>
      <c r="E81" s="31">
        <v>2520.6</v>
      </c>
      <c r="F81" s="31">
        <v>18379.900000000001</v>
      </c>
      <c r="G81" s="31">
        <v>15270.1</v>
      </c>
      <c r="H81" s="31">
        <v>175117.7</v>
      </c>
      <c r="I81" s="31">
        <v>331338.8</v>
      </c>
      <c r="J81" s="31">
        <v>27478.6</v>
      </c>
      <c r="K81" s="31">
        <v>26907.4</v>
      </c>
      <c r="L81" s="31">
        <v>101936</v>
      </c>
      <c r="M81" s="31">
        <v>104554.1</v>
      </c>
    </row>
    <row r="82" spans="2:13">
      <c r="B82" s="1">
        <v>1998</v>
      </c>
      <c r="C82" s="31">
        <v>846534</v>
      </c>
      <c r="D82" s="31">
        <v>9986.4</v>
      </c>
      <c r="E82" s="31">
        <v>2693.9</v>
      </c>
      <c r="F82" s="31">
        <v>19380.400000000001</v>
      </c>
      <c r="G82" s="31">
        <v>16043.6</v>
      </c>
      <c r="H82" s="31">
        <v>182252</v>
      </c>
      <c r="I82" s="31">
        <v>348260.8</v>
      </c>
      <c r="J82" s="31">
        <v>28616.9</v>
      </c>
      <c r="K82" s="31">
        <v>27408.9</v>
      </c>
      <c r="L82" s="31">
        <v>102138.6</v>
      </c>
      <c r="M82" s="31">
        <v>105907</v>
      </c>
    </row>
    <row r="83" spans="2:13">
      <c r="B83" s="1">
        <v>1999</v>
      </c>
      <c r="C83" s="31">
        <v>909694</v>
      </c>
      <c r="D83" s="31">
        <v>10890.3</v>
      </c>
      <c r="E83" s="31">
        <v>2849</v>
      </c>
      <c r="F83" s="31">
        <v>20942.099999999999</v>
      </c>
      <c r="G83" s="31">
        <v>17356.400000000001</v>
      </c>
      <c r="H83" s="31">
        <v>195765.2</v>
      </c>
      <c r="I83" s="31">
        <v>376876.9</v>
      </c>
      <c r="J83" s="31">
        <v>29691.599999999999</v>
      </c>
      <c r="K83" s="31">
        <v>28746.7</v>
      </c>
      <c r="L83" s="31">
        <v>111505.9</v>
      </c>
      <c r="M83" s="31">
        <v>110806.3</v>
      </c>
    </row>
    <row r="84" spans="2:13">
      <c r="B84" s="1">
        <v>2000</v>
      </c>
      <c r="C84" s="31">
        <v>999930</v>
      </c>
      <c r="D84" s="31">
        <v>12575.1</v>
      </c>
      <c r="E84" s="31">
        <v>3035.4</v>
      </c>
      <c r="F84" s="31">
        <v>22481.9</v>
      </c>
      <c r="G84" s="31">
        <v>18306.2</v>
      </c>
      <c r="H84" s="31">
        <v>209300.6</v>
      </c>
      <c r="I84" s="31">
        <v>406239.2</v>
      </c>
      <c r="J84" s="31">
        <v>31574.7</v>
      </c>
      <c r="K84" s="31">
        <v>31940.6</v>
      </c>
      <c r="L84" s="31">
        <v>139045</v>
      </c>
      <c r="M84" s="31">
        <v>120756.3</v>
      </c>
    </row>
    <row r="85" spans="2:13">
      <c r="B85" s="1">
        <v>2001</v>
      </c>
      <c r="C85" s="31">
        <v>1032172</v>
      </c>
      <c r="D85" s="31">
        <v>12789.8</v>
      </c>
      <c r="E85" s="31">
        <v>3132.7</v>
      </c>
      <c r="F85" s="31">
        <v>23592.6</v>
      </c>
      <c r="G85" s="31">
        <v>18813.099999999999</v>
      </c>
      <c r="H85" s="31">
        <v>215711.3</v>
      </c>
      <c r="I85" s="31">
        <v>417912.5</v>
      </c>
      <c r="J85" s="31">
        <v>32528</v>
      </c>
      <c r="K85" s="31">
        <v>31278.3</v>
      </c>
      <c r="L85" s="31">
        <v>148393.29999999999</v>
      </c>
      <c r="M85" s="31">
        <v>122772.5</v>
      </c>
    </row>
    <row r="86" spans="2:13">
      <c r="B86" s="1">
        <v>2002</v>
      </c>
      <c r="C86" s="31">
        <v>1068765</v>
      </c>
      <c r="D86" s="31">
        <v>14976.1</v>
      </c>
      <c r="E86" s="31">
        <v>3339.3</v>
      </c>
      <c r="F86" s="31">
        <v>24509.200000000001</v>
      </c>
      <c r="G86" s="31">
        <v>19115.400000000001</v>
      </c>
      <c r="H86" s="31">
        <v>223849.5</v>
      </c>
      <c r="I86" s="31">
        <v>440220.8</v>
      </c>
      <c r="J86" s="31">
        <v>33614.400000000001</v>
      </c>
      <c r="K86" s="31">
        <v>32731.8</v>
      </c>
      <c r="L86" s="31">
        <v>144266.20000000001</v>
      </c>
      <c r="M86" s="31">
        <v>126760.7</v>
      </c>
    </row>
    <row r="87" spans="2:13">
      <c r="B87" s="1">
        <v>2003</v>
      </c>
      <c r="C87" s="31">
        <v>1128796</v>
      </c>
      <c r="D87" s="31">
        <v>16543.2</v>
      </c>
      <c r="E87" s="31">
        <v>3421.2</v>
      </c>
      <c r="F87" s="31">
        <v>26130.7</v>
      </c>
      <c r="G87" s="31">
        <v>20166.900000000001</v>
      </c>
      <c r="H87" s="31">
        <v>232979.9</v>
      </c>
      <c r="I87" s="31">
        <v>457025.8</v>
      </c>
      <c r="J87" s="31">
        <v>34562.699999999997</v>
      </c>
      <c r="K87" s="31">
        <v>34960.6</v>
      </c>
      <c r="L87" s="31">
        <v>163676.20000000001</v>
      </c>
      <c r="M87" s="31">
        <v>133212.70000000001</v>
      </c>
    </row>
    <row r="88" spans="2:13">
      <c r="B88" s="1">
        <v>2004</v>
      </c>
      <c r="C88" s="31">
        <v>1201306</v>
      </c>
      <c r="D88" s="31">
        <v>17792.3</v>
      </c>
      <c r="E88" s="31">
        <v>3607.5</v>
      </c>
      <c r="F88" s="31">
        <v>27062.799999999999</v>
      </c>
      <c r="G88" s="31">
        <v>21477.8</v>
      </c>
      <c r="H88" s="31">
        <v>243988.6</v>
      </c>
      <c r="I88" s="31">
        <v>477196.6</v>
      </c>
      <c r="J88" s="31">
        <v>36855.199999999997</v>
      </c>
      <c r="K88" s="31">
        <v>38921.300000000003</v>
      </c>
      <c r="L88" s="31">
        <v>183009.4</v>
      </c>
      <c r="M88" s="31">
        <v>144460.9</v>
      </c>
    </row>
    <row r="89" spans="2:13">
      <c r="B89" s="1">
        <v>2005</v>
      </c>
      <c r="C89" s="31">
        <v>1280550</v>
      </c>
      <c r="D89" s="31">
        <v>20303.7</v>
      </c>
      <c r="E89" s="31">
        <v>3690.5</v>
      </c>
      <c r="F89" s="31">
        <v>28373</v>
      </c>
      <c r="G89" s="31">
        <v>22514.400000000001</v>
      </c>
      <c r="H89" s="31">
        <v>252709.6</v>
      </c>
      <c r="I89" s="31">
        <v>497541</v>
      </c>
      <c r="J89" s="31">
        <v>38798.9</v>
      </c>
      <c r="K89" s="31">
        <v>41839.300000000003</v>
      </c>
      <c r="L89" s="31">
        <v>212187.2</v>
      </c>
      <c r="M89" s="31">
        <v>155533.9</v>
      </c>
    </row>
    <row r="90" spans="2:13">
      <c r="B90" s="1">
        <v>2006</v>
      </c>
      <c r="C90" s="31">
        <v>1354353</v>
      </c>
      <c r="D90" s="31">
        <v>24413.9</v>
      </c>
      <c r="E90" s="31">
        <v>3896.2</v>
      </c>
      <c r="F90" s="31">
        <v>28804.5</v>
      </c>
      <c r="G90" s="31">
        <v>23650</v>
      </c>
      <c r="H90" s="31">
        <v>263692.40000000002</v>
      </c>
      <c r="I90" s="31">
        <v>519527.6</v>
      </c>
      <c r="J90" s="31">
        <v>42002.7</v>
      </c>
      <c r="K90" s="31">
        <v>43230.8</v>
      </c>
      <c r="L90" s="31">
        <v>230468.7</v>
      </c>
      <c r="M90" s="31">
        <v>167376.20000000001</v>
      </c>
    </row>
    <row r="91" spans="2:13">
      <c r="B91" s="1">
        <v>2007</v>
      </c>
      <c r="C91" s="31">
        <v>1430770</v>
      </c>
      <c r="D91" s="31">
        <v>27549.4</v>
      </c>
      <c r="E91" s="31">
        <v>4129.8999999999996</v>
      </c>
      <c r="F91" s="31">
        <v>30220.5</v>
      </c>
      <c r="G91" s="31">
        <v>24767.5</v>
      </c>
      <c r="H91" s="31">
        <v>276941.2</v>
      </c>
      <c r="I91" s="31">
        <v>542873.59999999998</v>
      </c>
      <c r="J91" s="31">
        <v>45424.7</v>
      </c>
      <c r="K91" s="31">
        <v>48099.4</v>
      </c>
      <c r="L91" s="31">
        <v>246567.7</v>
      </c>
      <c r="M91" s="31">
        <v>176296.6</v>
      </c>
    </row>
    <row r="92" spans="2:13">
      <c r="B92" s="1">
        <v>2008</v>
      </c>
      <c r="C92" s="31">
        <v>1509227</v>
      </c>
      <c r="D92" s="31">
        <v>29064.2</v>
      </c>
      <c r="E92" s="31">
        <v>4328.6000000000004</v>
      </c>
      <c r="F92" s="31">
        <v>31710.5</v>
      </c>
      <c r="G92" s="31">
        <v>25238.6</v>
      </c>
      <c r="H92" s="31">
        <v>286275.7</v>
      </c>
      <c r="I92" s="31">
        <v>548447.9</v>
      </c>
      <c r="J92" s="31">
        <v>48025.9</v>
      </c>
      <c r="K92" s="31">
        <v>62436.5</v>
      </c>
      <c r="L92" s="31">
        <v>280344.3</v>
      </c>
      <c r="M92" s="31">
        <v>184559.7</v>
      </c>
    </row>
    <row r="95" spans="2:13">
      <c r="B95" s="1" t="s">
        <v>944</v>
      </c>
    </row>
    <row r="96" spans="2:13">
      <c r="B96" s="1">
        <v>1971</v>
      </c>
      <c r="C96" s="31">
        <f t="shared" ref="C96:C130" si="55">C97*(C55/C56)</f>
        <v>93071.493017046771</v>
      </c>
      <c r="D96" s="31"/>
      <c r="E96" s="31"/>
      <c r="F96" s="31"/>
      <c r="G96" s="31"/>
      <c r="H96" s="31"/>
      <c r="I96" s="31"/>
      <c r="J96" s="31"/>
      <c r="K96" s="31"/>
      <c r="L96" s="31"/>
      <c r="M96" s="31"/>
    </row>
    <row r="97" spans="2:13">
      <c r="B97" s="1">
        <v>1972</v>
      </c>
      <c r="C97" s="31">
        <f t="shared" si="55"/>
        <v>103630.09265220826</v>
      </c>
      <c r="D97" s="31"/>
      <c r="E97" s="31"/>
      <c r="F97" s="31"/>
      <c r="G97" s="31"/>
      <c r="H97" s="31"/>
      <c r="I97" s="31"/>
      <c r="J97" s="31"/>
      <c r="K97" s="31"/>
      <c r="L97" s="31"/>
      <c r="M97" s="31"/>
    </row>
    <row r="98" spans="2:13">
      <c r="B98" s="1">
        <v>1973</v>
      </c>
      <c r="C98" s="31">
        <f t="shared" si="55"/>
        <v>121826.76276131035</v>
      </c>
      <c r="D98" s="31"/>
      <c r="E98" s="31"/>
      <c r="F98" s="31"/>
      <c r="G98" s="31"/>
      <c r="H98" s="31"/>
      <c r="I98" s="31"/>
      <c r="J98" s="31"/>
      <c r="K98" s="31"/>
      <c r="L98" s="31"/>
      <c r="M98" s="31"/>
    </row>
    <row r="99" spans="2:13">
      <c r="B99" s="1">
        <v>1974</v>
      </c>
      <c r="C99" s="31">
        <f t="shared" si="55"/>
        <v>145657.41962719377</v>
      </c>
      <c r="D99" s="31"/>
      <c r="E99" s="31"/>
      <c r="F99" s="31"/>
      <c r="G99" s="31"/>
      <c r="H99" s="31"/>
      <c r="I99" s="31"/>
      <c r="J99" s="31"/>
      <c r="K99" s="31"/>
      <c r="L99" s="31"/>
      <c r="M99" s="31"/>
    </row>
    <row r="100" spans="2:13">
      <c r="B100" s="1">
        <v>1975</v>
      </c>
      <c r="C100" s="31">
        <f t="shared" si="55"/>
        <v>167542.42386127752</v>
      </c>
      <c r="D100" s="31"/>
      <c r="E100" s="31"/>
      <c r="F100" s="31"/>
      <c r="G100" s="31"/>
      <c r="H100" s="31"/>
      <c r="I100" s="31"/>
      <c r="J100" s="31"/>
      <c r="K100" s="31"/>
      <c r="L100" s="31"/>
      <c r="M100" s="31"/>
    </row>
    <row r="101" spans="2:13">
      <c r="B101" s="1">
        <v>1976</v>
      </c>
      <c r="C101" s="31">
        <f t="shared" si="55"/>
        <v>192050.67629598052</v>
      </c>
      <c r="D101" s="31"/>
      <c r="E101" s="31"/>
      <c r="F101" s="31"/>
      <c r="G101" s="31"/>
      <c r="H101" s="31"/>
      <c r="I101" s="31"/>
      <c r="J101" s="31"/>
      <c r="K101" s="31"/>
      <c r="L101" s="31"/>
      <c r="M101" s="31"/>
    </row>
    <row r="102" spans="2:13">
      <c r="B102" s="1">
        <v>1977</v>
      </c>
      <c r="C102" s="31">
        <f t="shared" si="55"/>
        <v>212394.94506873927</v>
      </c>
      <c r="D102" s="31"/>
      <c r="E102" s="31"/>
      <c r="F102" s="31"/>
      <c r="G102" s="31"/>
      <c r="H102" s="31"/>
      <c r="I102" s="31"/>
      <c r="J102" s="31"/>
      <c r="K102" s="31"/>
      <c r="L102" s="31"/>
      <c r="M102" s="31"/>
    </row>
    <row r="103" spans="2:13">
      <c r="B103" s="1">
        <v>1978</v>
      </c>
      <c r="C103" s="31">
        <f t="shared" si="55"/>
        <v>236343.48921210264</v>
      </c>
      <c r="D103" s="31"/>
      <c r="E103" s="31"/>
      <c r="F103" s="31"/>
      <c r="G103" s="31"/>
      <c r="H103" s="31"/>
      <c r="I103" s="31"/>
      <c r="J103" s="31"/>
      <c r="K103" s="31"/>
      <c r="L103" s="31"/>
      <c r="M103" s="31"/>
    </row>
    <row r="104" spans="2:13">
      <c r="B104" s="1">
        <v>1979</v>
      </c>
      <c r="C104" s="31">
        <f t="shared" si="55"/>
        <v>271191.99354193901</v>
      </c>
      <c r="D104" s="31"/>
      <c r="E104" s="31"/>
      <c r="F104" s="31"/>
      <c r="G104" s="31"/>
      <c r="H104" s="31"/>
      <c r="I104" s="31"/>
      <c r="J104" s="31"/>
      <c r="K104" s="31"/>
      <c r="L104" s="31"/>
      <c r="M104" s="31"/>
    </row>
    <row r="105" spans="2:13">
      <c r="B105" s="1">
        <v>1980</v>
      </c>
      <c r="C105" s="31">
        <f t="shared" si="55"/>
        <v>307308.55493475543</v>
      </c>
      <c r="D105" s="31"/>
      <c r="E105" s="31"/>
      <c r="F105" s="31"/>
      <c r="G105" s="31"/>
      <c r="H105" s="31"/>
      <c r="I105" s="31"/>
      <c r="J105" s="31"/>
      <c r="K105" s="31"/>
      <c r="L105" s="31"/>
      <c r="M105" s="31"/>
    </row>
    <row r="106" spans="2:13">
      <c r="B106" s="1">
        <v>1981</v>
      </c>
      <c r="C106" s="31">
        <f t="shared" si="55"/>
        <v>347020.16573733027</v>
      </c>
      <c r="D106" s="31"/>
      <c r="E106" s="31"/>
      <c r="F106" s="31"/>
      <c r="G106" s="31"/>
      <c r="H106" s="31"/>
      <c r="I106" s="31"/>
      <c r="J106" s="31"/>
      <c r="K106" s="31"/>
      <c r="L106" s="31"/>
      <c r="M106" s="31"/>
    </row>
    <row r="107" spans="2:13">
      <c r="B107" s="1">
        <v>1982</v>
      </c>
      <c r="C107" s="31">
        <f t="shared" si="55"/>
        <v>366242.96771388833</v>
      </c>
      <c r="D107" s="31"/>
      <c r="E107" s="31"/>
      <c r="F107" s="31"/>
      <c r="G107" s="31"/>
      <c r="H107" s="31"/>
      <c r="I107" s="31"/>
      <c r="J107" s="31"/>
      <c r="K107" s="31"/>
      <c r="L107" s="31"/>
      <c r="M107" s="31"/>
    </row>
    <row r="108" spans="2:13">
      <c r="B108" s="1">
        <v>1983</v>
      </c>
      <c r="C108" s="31">
        <f t="shared" si="55"/>
        <v>398732.70138736482</v>
      </c>
      <c r="D108" s="31"/>
      <c r="E108" s="31"/>
      <c r="F108" s="31"/>
      <c r="G108" s="31"/>
      <c r="H108" s="31"/>
      <c r="I108" s="31"/>
      <c r="J108" s="31"/>
      <c r="K108" s="31"/>
      <c r="L108" s="31"/>
      <c r="M108" s="31"/>
    </row>
    <row r="109" spans="2:13">
      <c r="B109" s="1">
        <v>1984</v>
      </c>
      <c r="C109" s="31">
        <f t="shared" si="55"/>
        <v>435973.80489666399</v>
      </c>
      <c r="D109" s="31">
        <f>D110*(D68/D69)</f>
        <v>6088.4597777084091</v>
      </c>
      <c r="E109" s="31">
        <f>E110*(E68/E69)</f>
        <v>1426.7697958788353</v>
      </c>
      <c r="F109" s="31">
        <f>F110*(F68/F69)</f>
        <v>11389.83709733459</v>
      </c>
      <c r="G109" s="31">
        <f>G110*(G68/G69)</f>
        <v>8710.4977773291648</v>
      </c>
      <c r="H109" s="31">
        <f>H110*(H68/H69)</f>
        <v>94877.717926007361</v>
      </c>
      <c r="I109" s="31">
        <f>I110*(I68/I69)</f>
        <v>162134.49402056017</v>
      </c>
      <c r="J109" s="31">
        <f>J110*(J68/J69)</f>
        <v>16704.407926744705</v>
      </c>
      <c r="K109" s="31">
        <f>K110*(K68/K69)</f>
        <v>18113.939196746735</v>
      </c>
      <c r="L109" s="31">
        <f>L110*(L68/L69)</f>
        <v>64893.017333900578</v>
      </c>
      <c r="M109" s="31">
        <f>M110*(M68/M69)</f>
        <v>49135.235481569121</v>
      </c>
    </row>
    <row r="110" spans="2:13">
      <c r="B110" s="1">
        <v>1985</v>
      </c>
      <c r="C110" s="31">
        <f t="shared" si="55"/>
        <v>469978.64636244817</v>
      </c>
      <c r="D110" s="31">
        <f>D111*(D69/D70)</f>
        <v>6293.8543362105902</v>
      </c>
      <c r="E110" s="31">
        <f>E111*(E69/E70)</f>
        <v>1511.3100414053613</v>
      </c>
      <c r="F110" s="31">
        <f>F111*(F69/F70)</f>
        <v>12207.941177346504</v>
      </c>
      <c r="G110" s="31">
        <f>G111*(G69/G70)</f>
        <v>9226.914408801862</v>
      </c>
      <c r="H110" s="31">
        <f>H111*(H69/H70)</f>
        <v>101738.49684286769</v>
      </c>
      <c r="I110" s="31">
        <f>I111*(I69/I70)</f>
        <v>176739.02702065447</v>
      </c>
      <c r="J110" s="31">
        <f>J111*(J69/J70)</f>
        <v>18376.210286253958</v>
      </c>
      <c r="K110" s="31">
        <f>K111*(K69/K70)</f>
        <v>19586.397302669055</v>
      </c>
      <c r="L110" s="31">
        <f>L111*(L69/L70)</f>
        <v>69007.765183274183</v>
      </c>
      <c r="M110" s="31">
        <f>M111*(M69/M70)</f>
        <v>52504.399894893031</v>
      </c>
    </row>
    <row r="111" spans="2:13">
      <c r="B111" s="1">
        <v>1986</v>
      </c>
      <c r="C111" s="31">
        <f t="shared" si="55"/>
        <v>491572.52027649444</v>
      </c>
      <c r="D111" s="31">
        <f>D112*(D70/D71)</f>
        <v>6744.1775864447154</v>
      </c>
      <c r="E111" s="31">
        <f>E112*(E70/E71)</f>
        <v>1640.0603428654449</v>
      </c>
      <c r="F111" s="31">
        <f>F112*(F70/F71)</f>
        <v>13347.542557204546</v>
      </c>
      <c r="G111" s="31">
        <f>G112*(G70/G71)</f>
        <v>10113.211070152422</v>
      </c>
      <c r="H111" s="31">
        <f>H112*(H70/H71)</f>
        <v>108438.65413921796</v>
      </c>
      <c r="I111" s="31">
        <f>I112*(I70/I71)</f>
        <v>194101.93405639907</v>
      </c>
      <c r="J111" s="31">
        <f>J112*(J70/J71)</f>
        <v>19067.684524718934</v>
      </c>
      <c r="K111" s="31">
        <f>K112*(K70/K71)</f>
        <v>19702.906488646426</v>
      </c>
      <c r="L111" s="31">
        <f>L112*(L70/L71)</f>
        <v>60000.966075929638</v>
      </c>
      <c r="M111" s="31">
        <f>M112*(M70/M71)</f>
        <v>55630.298134393961</v>
      </c>
    </row>
    <row r="112" spans="2:13">
      <c r="B112" s="1">
        <v>1987</v>
      </c>
      <c r="C112" s="31">
        <f t="shared" si="55"/>
        <v>533975.03632589441</v>
      </c>
      <c r="D112" s="31">
        <f>D113*(D71/D72)</f>
        <v>7262.08489477085</v>
      </c>
      <c r="E112" s="31">
        <f>E113*(E71/E72)</f>
        <v>1763.1950483062546</v>
      </c>
      <c r="F112" s="31">
        <f>F113*(F71/F72)</f>
        <v>14075.878579110205</v>
      </c>
      <c r="G112" s="31">
        <f>G113*(G71/G72)</f>
        <v>11196.624438477847</v>
      </c>
      <c r="H112" s="31">
        <f>H113*(H71/H72)</f>
        <v>119634.77440915252</v>
      </c>
      <c r="I112" s="31">
        <f>I113*(I71/I72)</f>
        <v>214443.54434593979</v>
      </c>
      <c r="J112" s="31">
        <f>J113*(J71/J72)</f>
        <v>20177.815350679259</v>
      </c>
      <c r="K112" s="31">
        <f>K113*(K71/K72)</f>
        <v>19580.021689667647</v>
      </c>
      <c r="L112" s="31">
        <f>L113*(L71/L72)</f>
        <v>61597.770233327385</v>
      </c>
      <c r="M112" s="31">
        <f>M113*(M71/M72)</f>
        <v>61129.534946958694</v>
      </c>
    </row>
    <row r="113" spans="2:13">
      <c r="B113" s="1">
        <v>1988</v>
      </c>
      <c r="C113" s="31">
        <f t="shared" si="55"/>
        <v>583169.90977166139</v>
      </c>
      <c r="D113" s="31">
        <f>D114*(D72/D73)</f>
        <v>8001.3426971186327</v>
      </c>
      <c r="E113" s="31">
        <f>E114*(E72/E73)</f>
        <v>1949.9391413835688</v>
      </c>
      <c r="F113" s="31">
        <f>F114*(F72/F73)</f>
        <v>14900.982920534074</v>
      </c>
      <c r="G113" s="31">
        <f>G114*(G72/G73)</f>
        <v>12033.277663066523</v>
      </c>
      <c r="H113" s="31">
        <f>H114*(H72/H73)</f>
        <v>130827.59776320746</v>
      </c>
      <c r="I113" s="31">
        <f>I114*(I72/I73)</f>
        <v>239207.13228331602</v>
      </c>
      <c r="J113" s="31">
        <f>J114*(J72/J73)</f>
        <v>21489.962352200459</v>
      </c>
      <c r="K113" s="31">
        <f>K114*(K72/K73)</f>
        <v>19966.054773656218</v>
      </c>
      <c r="L113" s="31">
        <f>L114*(L72/L73)</f>
        <v>64200.818657107142</v>
      </c>
      <c r="M113" s="31">
        <f>M114*(M72/M73)</f>
        <v>67146.098597420467</v>
      </c>
    </row>
    <row r="114" spans="2:13">
      <c r="B114" s="1">
        <v>1989</v>
      </c>
      <c r="C114" s="31">
        <f t="shared" si="55"/>
        <v>622927.65037846752</v>
      </c>
      <c r="D114" s="31">
        <f>D115*(D73/D74)</f>
        <v>8404.0014011194471</v>
      </c>
      <c r="E114" s="31">
        <f>E115*(E73/E74)</f>
        <v>2085.1218528293666</v>
      </c>
      <c r="F114" s="31">
        <f>F115*(F73/F74)</f>
        <v>15689.850614648996</v>
      </c>
      <c r="G114" s="31">
        <f>G115*(G73/G74)</f>
        <v>12603.604777228227</v>
      </c>
      <c r="H114" s="31">
        <f>H115*(H73/H74)</f>
        <v>138687.54824883403</v>
      </c>
      <c r="I114" s="31">
        <f>I115*(I73/I74)</f>
        <v>258860.86798076014</v>
      </c>
      <c r="J114" s="31">
        <f>J115*(J73/J74)</f>
        <v>22608.262579169485</v>
      </c>
      <c r="K114" s="31">
        <f>K115*(K73/K74)</f>
        <v>20645.983050516221</v>
      </c>
      <c r="L114" s="31">
        <f>L115*(L73/L74)</f>
        <v>66907.737456771501</v>
      </c>
      <c r="M114" s="31">
        <f>M115*(M73/M74)</f>
        <v>72694.668389350671</v>
      </c>
    </row>
    <row r="115" spans="2:13">
      <c r="B115" s="1">
        <v>1990</v>
      </c>
      <c r="C115" s="31">
        <f t="shared" si="55"/>
        <v>647253.43380976678</v>
      </c>
      <c r="D115" s="31">
        <f>D116*(D74/D75)</f>
        <v>8739.1776771907935</v>
      </c>
      <c r="E115" s="31">
        <f>E116*(E74/E75)</f>
        <v>2174.154575171312</v>
      </c>
      <c r="F115" s="31">
        <f>F116*(F74/F75)</f>
        <v>16562.309665624329</v>
      </c>
      <c r="G115" s="31">
        <f>G116*(G74/G75)</f>
        <v>13022.607872413448</v>
      </c>
      <c r="H115" s="31">
        <f>H116*(H74/H75)</f>
        <v>144368.64945251914</v>
      </c>
      <c r="I115" s="31">
        <f>I116*(I74/I75)</f>
        <v>263055.43549938692</v>
      </c>
      <c r="J115" s="31">
        <f>J116*(J74/J75)</f>
        <v>23524.748344182794</v>
      </c>
      <c r="K115" s="31">
        <f>K116*(K74/K75)</f>
        <v>22097.463333014544</v>
      </c>
      <c r="L115" s="31">
        <f>L116*(L74/L75)</f>
        <v>73388.883742679987</v>
      </c>
      <c r="M115" s="31">
        <f>M116*(M74/M75)</f>
        <v>76350.767417522511</v>
      </c>
    </row>
    <row r="116" spans="2:13">
      <c r="B116" s="1">
        <v>1991</v>
      </c>
      <c r="C116" s="31">
        <f t="shared" si="55"/>
        <v>652051.9585565814</v>
      </c>
      <c r="D116" s="31">
        <f>D117*(D75/D76)</f>
        <v>8874.04090288718</v>
      </c>
      <c r="E116" s="31">
        <f>E117*(E75/E76)</f>
        <v>2250.4245792876341</v>
      </c>
      <c r="F116" s="31">
        <f>F117*(F75/F76)</f>
        <v>17027.003489353257</v>
      </c>
      <c r="G116" s="31">
        <f>G117*(G75/G76)</f>
        <v>13173.515594226306</v>
      </c>
      <c r="H116" s="31">
        <f>H117*(H75/H76)</f>
        <v>145577.89637998969</v>
      </c>
      <c r="I116" s="31">
        <f>I117*(I75/I76)</f>
        <v>264679.01657078182</v>
      </c>
      <c r="J116" s="31">
        <f>J117*(J75/J76)</f>
        <v>22948.15000385253</v>
      </c>
      <c r="K116" s="31">
        <f>K117*(K75/K76)</f>
        <v>21462.987006906529</v>
      </c>
      <c r="L116" s="31">
        <f>L117*(L75/L76)</f>
        <v>72693.64198846808</v>
      </c>
      <c r="M116" s="31">
        <f>M117*(M75/M76)</f>
        <v>79703.865140280628</v>
      </c>
    </row>
    <row r="117" spans="2:13">
      <c r="B117" s="1">
        <v>1992</v>
      </c>
      <c r="C117" s="31">
        <f t="shared" si="55"/>
        <v>665394.7481537913</v>
      </c>
      <c r="D117" s="31">
        <f>D118*(D76/D77)</f>
        <v>8807.0666257704361</v>
      </c>
      <c r="E117" s="31">
        <f>E118*(E76/E77)</f>
        <v>2318.7306472311679</v>
      </c>
      <c r="F117" s="31">
        <f>F118*(F76/F77)</f>
        <v>17284.571931304909</v>
      </c>
      <c r="G117" s="31">
        <f>G118*(G76/G77)</f>
        <v>13390.614565055013</v>
      </c>
      <c r="H117" s="31">
        <f>H118*(H76/H77)</f>
        <v>147535.64624075437</v>
      </c>
      <c r="I117" s="31">
        <f>I118*(I76/I77)</f>
        <v>270370.01662736956</v>
      </c>
      <c r="J117" s="31">
        <f>J118*(J76/J77)</f>
        <v>23321.320173385844</v>
      </c>
      <c r="K117" s="31">
        <f>K118*(K76/K77)</f>
        <v>21247.347322004014</v>
      </c>
      <c r="L117" s="31">
        <f>L118*(L76/L77)</f>
        <v>73510.099659850021</v>
      </c>
      <c r="M117" s="31">
        <f>M118*(M76/M77)</f>
        <v>83888.826066242909</v>
      </c>
    </row>
    <row r="118" spans="2:13">
      <c r="B118" s="1">
        <v>1993</v>
      </c>
      <c r="C118" s="31">
        <f t="shared" si="55"/>
        <v>689729.75754593674</v>
      </c>
      <c r="D118" s="31">
        <f>D119*(D77/D78)</f>
        <v>8966.6259809651037</v>
      </c>
      <c r="E118" s="31">
        <f>E119*(E77/E78)</f>
        <v>2327.4092956245918</v>
      </c>
      <c r="F118" s="31">
        <f>F119*(F77/F78)</f>
        <v>17467.917013285685</v>
      </c>
      <c r="G118" s="31">
        <f>G119*(G77/G78)</f>
        <v>13612.396878974465</v>
      </c>
      <c r="H118" s="31">
        <f>H119*(H77/H78)</f>
        <v>152662.14437631526</v>
      </c>
      <c r="I118" s="31">
        <f>I119*(I77/I78)</f>
        <v>276616.61164764687</v>
      </c>
      <c r="J118" s="31">
        <f>J119*(J77/J78)</f>
        <v>23472.403663645546</v>
      </c>
      <c r="K118" s="31">
        <f>K119*(K77/K78)</f>
        <v>22037.20350690445</v>
      </c>
      <c r="L118" s="31">
        <f>L119*(L77/L78)</f>
        <v>79308.582244876365</v>
      </c>
      <c r="M118" s="31">
        <f>M119*(M77/M78)</f>
        <v>90270.288977439151</v>
      </c>
    </row>
    <row r="119" spans="2:13">
      <c r="B119" s="1">
        <v>1994</v>
      </c>
      <c r="C119" s="31">
        <f t="shared" si="55"/>
        <v>732079.99315054121</v>
      </c>
      <c r="D119" s="31">
        <f>D120*(D78/D79)</f>
        <v>9463.0893249943747</v>
      </c>
      <c r="E119" s="31">
        <f>E120*(E78/E79)</f>
        <v>2495.6729727112042</v>
      </c>
      <c r="F119" s="31">
        <f>F120*(F78/F79)</f>
        <v>17801.047100478154</v>
      </c>
      <c r="G119" s="31">
        <f>G120*(G78/G79)</f>
        <v>14609.220437266582</v>
      </c>
      <c r="H119" s="31">
        <f>H120*(H78/H79)</f>
        <v>160542.49452894696</v>
      </c>
      <c r="I119" s="31">
        <f>I120*(I78/I79)</f>
        <v>291742.87438460812</v>
      </c>
      <c r="J119" s="31">
        <f>J120*(J78/J79)</f>
        <v>24458.884049646993</v>
      </c>
      <c r="K119" s="31">
        <f>K120*(K78/K79)</f>
        <v>23985.570273641664</v>
      </c>
      <c r="L119" s="31">
        <f>L120*(L78/L79)</f>
        <v>86375.520933844964</v>
      </c>
      <c r="M119" s="31">
        <f>M120*(M78/M79)</f>
        <v>97533.669012448343</v>
      </c>
    </row>
    <row r="120" spans="2:13">
      <c r="B120" s="1">
        <v>1995</v>
      </c>
      <c r="C120" s="31">
        <f t="shared" si="55"/>
        <v>769511.76651732973</v>
      </c>
      <c r="D120" s="31">
        <f>D121*(D79/D80)</f>
        <v>9801.1112456169649</v>
      </c>
      <c r="E120" s="31">
        <f>E121*(E79/E80)</f>
        <v>2729.4859706046159</v>
      </c>
      <c r="F120" s="31">
        <f>F121*(F79/F80)</f>
        <v>18495.617155573207</v>
      </c>
      <c r="G120" s="31">
        <f>G121*(G79/G80)</f>
        <v>15692.84195417382</v>
      </c>
      <c r="H120" s="31">
        <f>H121*(H79/H80)</f>
        <v>166872.5730178103</v>
      </c>
      <c r="I120" s="31">
        <f>I121*(I79/I80)</f>
        <v>309642.18608884275</v>
      </c>
      <c r="J120" s="31">
        <f>J121*(J79/J80)</f>
        <v>25400.38230169929</v>
      </c>
      <c r="K120" s="31">
        <f>K121*(K79/K80)</f>
        <v>25583.586822704645</v>
      </c>
      <c r="L120" s="31">
        <f>L121*(L79/L80)</f>
        <v>90039.58901753962</v>
      </c>
      <c r="M120" s="31">
        <f>M121*(M79/M80)</f>
        <v>101947.88925379163</v>
      </c>
    </row>
    <row r="121" spans="2:13">
      <c r="B121" s="1">
        <v>1996</v>
      </c>
      <c r="C121" s="31">
        <f t="shared" si="55"/>
        <v>795294.22665557696</v>
      </c>
      <c r="D121" s="31">
        <f>D122*(D80/D81)</f>
        <v>9642.1616713975618</v>
      </c>
      <c r="E121" s="31">
        <f>E122*(E80/E81)</f>
        <v>2735.2036683696947</v>
      </c>
      <c r="F121" s="31">
        <f>F122*(F80/F81)</f>
        <v>18525.36826657402</v>
      </c>
      <c r="G121" s="31">
        <f>G122*(G80/G81)</f>
        <v>15924.719474311096</v>
      </c>
      <c r="H121" s="31">
        <f>H122*(H80/H81)</f>
        <v>169638.47938356589</v>
      </c>
      <c r="I121" s="31">
        <f>I122*(I80/I81)</f>
        <v>319072.21505234367</v>
      </c>
      <c r="J121" s="31">
        <f>J122*(J80/J81)</f>
        <v>26577.179474162735</v>
      </c>
      <c r="K121" s="31">
        <f>K122*(K80/K81)</f>
        <v>27951.818555325011</v>
      </c>
      <c r="L121" s="31">
        <f>L122*(L80/L81)</f>
        <v>96884.383054958133</v>
      </c>
      <c r="M121" s="31">
        <f>M122*(M80/M81)</f>
        <v>104813.73368766045</v>
      </c>
    </row>
    <row r="122" spans="2:13">
      <c r="B122" s="1">
        <v>1997</v>
      </c>
      <c r="C122" s="31">
        <f t="shared" si="55"/>
        <v>837262.09743844217</v>
      </c>
      <c r="D122" s="31">
        <f>D123*(D81/D82)</f>
        <v>9560.0445000617074</v>
      </c>
      <c r="E122" s="31">
        <f>E123*(E81/E82)</f>
        <v>2573.5766047604061</v>
      </c>
      <c r="F122" s="31">
        <f>F123*(F81/F82)</f>
        <v>18921.191871411796</v>
      </c>
      <c r="G122" s="31">
        <f>G123*(G81/G82)</f>
        <v>15892.248295548605</v>
      </c>
      <c r="H122" s="31">
        <f>H123*(H81/H82)</f>
        <v>180421.35185371482</v>
      </c>
      <c r="I122" s="31">
        <f>I123*(I81/I82)</f>
        <v>340026.1702159766</v>
      </c>
      <c r="J122" s="31">
        <f>J123*(J81/J82)</f>
        <v>27714.037352805848</v>
      </c>
      <c r="K122" s="31">
        <f>K123*(K81/K82)</f>
        <v>27669.543431310991</v>
      </c>
      <c r="L122" s="31">
        <f>L123*(L81/L82)</f>
        <v>103399.71324386772</v>
      </c>
      <c r="M122" s="31">
        <f>M123*(M81/M82)</f>
        <v>107681.94692847169</v>
      </c>
    </row>
    <row r="123" spans="2:13">
      <c r="B123" s="1">
        <v>1998</v>
      </c>
      <c r="C123" s="31">
        <f t="shared" si="55"/>
        <v>867787.72655842651</v>
      </c>
      <c r="D123" s="31">
        <f>D124*(D82/D83)</f>
        <v>10149.194552331448</v>
      </c>
      <c r="E123" s="31">
        <f>E124*(E82/E83)</f>
        <v>2750.5189302404419</v>
      </c>
      <c r="F123" s="31">
        <f>F124*(F82/F83)</f>
        <v>19951.156804156126</v>
      </c>
      <c r="G123" s="31">
        <f>G124*(G82/G83)</f>
        <v>16697.262935702031</v>
      </c>
      <c r="H123" s="31">
        <f>H124*(H82/H83)</f>
        <v>187771.72277869817</v>
      </c>
      <c r="I123" s="31">
        <f>I124*(I82/I83)</f>
        <v>357391.84804300673</v>
      </c>
      <c r="J123" s="31">
        <f>J124*(J82/J83)</f>
        <v>28862.090336534966</v>
      </c>
      <c r="K123" s="31">
        <f>K124*(K82/K83)</f>
        <v>28185.248257150815</v>
      </c>
      <c r="L123" s="31">
        <f>L124*(L82/L83)</f>
        <v>103605.22240553002</v>
      </c>
      <c r="M123" s="31">
        <f>M124*(M82/M83)</f>
        <v>109075.32036862877</v>
      </c>
    </row>
    <row r="124" spans="2:13">
      <c r="B124" s="1">
        <v>1999</v>
      </c>
      <c r="C124" s="31">
        <f t="shared" si="55"/>
        <v>932533.46956394101</v>
      </c>
      <c r="D124" s="31">
        <f>D125*(D83/D84)</f>
        <v>11067.829591570051</v>
      </c>
      <c r="E124" s="31">
        <f>E125*(E83/E84)</f>
        <v>2908.8787379839705</v>
      </c>
      <c r="F124" s="31">
        <f>F125*(F83/F84)</f>
        <v>21558.849193428305</v>
      </c>
      <c r="G124" s="31">
        <f>G125*(G83/G84)</f>
        <v>18063.55022670839</v>
      </c>
      <c r="H124" s="31">
        <f>H125*(H83/H84)</f>
        <v>201694.18642383296</v>
      </c>
      <c r="I124" s="31">
        <f>I125*(I83/I84)</f>
        <v>386758.23341507127</v>
      </c>
      <c r="J124" s="31">
        <f>J125*(J83/J84)</f>
        <v>29945.998393825379</v>
      </c>
      <c r="K124" s="31">
        <f>K125*(K83/K84)</f>
        <v>29560.941010906579</v>
      </c>
      <c r="L124" s="31">
        <f>L125*(L83/L84)</f>
        <v>113107.02877294958</v>
      </c>
      <c r="M124" s="31">
        <f>M125*(M83/M84)</f>
        <v>114121.18813074104</v>
      </c>
    </row>
    <row r="125" spans="2:13">
      <c r="B125" s="1">
        <v>2000</v>
      </c>
      <c r="C125" s="31">
        <f t="shared" si="55"/>
        <v>1025035.0032220412</v>
      </c>
      <c r="D125" s="31">
        <f>D126*(D84/D85)</f>
        <v>12780.094570117679</v>
      </c>
      <c r="E125" s="31">
        <f>E126*(E84/E85)</f>
        <v>3099.1963921644592</v>
      </c>
      <c r="F125" s="31">
        <f>F126*(F84/F85)</f>
        <v>23143.996623153165</v>
      </c>
      <c r="G125" s="31">
        <f>G126*(G84/G85)</f>
        <v>19052.047841728072</v>
      </c>
      <c r="H125" s="31">
        <f>H126*(H84/H85)</f>
        <v>215639.52242288258</v>
      </c>
      <c r="I125" s="31">
        <f>I126*(I84/I85)</f>
        <v>416890.38340092433</v>
      </c>
      <c r="J125" s="31">
        <f>J126*(J84/J85)</f>
        <v>31845.232843144804</v>
      </c>
      <c r="K125" s="31">
        <f>K126*(K84/K85)</f>
        <v>32845.307198842391</v>
      </c>
      <c r="L125" s="31">
        <f>L126*(L84/L85)</f>
        <v>141041.56655149884</v>
      </c>
      <c r="M125" s="31">
        <f>M126*(M84/M85)</f>
        <v>124368.85294673863</v>
      </c>
    </row>
    <row r="126" spans="2:13">
      <c r="B126" s="1">
        <v>2001</v>
      </c>
      <c r="C126" s="31">
        <f t="shared" si="55"/>
        <v>1058086.4954003787</v>
      </c>
      <c r="D126" s="31">
        <f>D127*(D85/D86)</f>
        <v>12998.294529100451</v>
      </c>
      <c r="E126" s="31">
        <f>E127*(E85/E86)</f>
        <v>3198.5413908327077</v>
      </c>
      <c r="F126" s="31">
        <f>F127*(F85/F86)</f>
        <v>24287.406968779476</v>
      </c>
      <c r="G126" s="31">
        <f>G127*(G85/G86)</f>
        <v>19579.600422327647</v>
      </c>
      <c r="H126" s="31">
        <f>H127*(H85/H86)</f>
        <v>222244.37824458769</v>
      </c>
      <c r="I126" s="31">
        <f>I127*(I85/I86)</f>
        <v>428869.74559087056</v>
      </c>
      <c r="J126" s="31">
        <f>J127*(J85/J86)</f>
        <v>32806.700742107263</v>
      </c>
      <c r="K126" s="31">
        <f>K127*(K85/K86)</f>
        <v>32164.247764836979</v>
      </c>
      <c r="L126" s="31">
        <f>L127*(L85/L86)</f>
        <v>150524.10009526796</v>
      </c>
      <c r="M126" s="31">
        <f>M127*(M85/M86)</f>
        <v>126445.36971076016</v>
      </c>
    </row>
    <row r="127" spans="2:13">
      <c r="B127" s="1">
        <v>2002</v>
      </c>
      <c r="C127" s="31">
        <f t="shared" si="55"/>
        <v>1095598.2270945015</v>
      </c>
      <c r="D127" s="31">
        <f>D128*(D86/D87)</f>
        <v>15220.234772808119</v>
      </c>
      <c r="E127" s="31">
        <f>E128*(E86/E87)</f>
        <v>3409.4835976658037</v>
      </c>
      <c r="F127" s="31">
        <f>F128*(F86/F87)</f>
        <v>25231.001029102768</v>
      </c>
      <c r="G127" s="31">
        <f>G128*(G86/G87)</f>
        <v>19894.217003734735</v>
      </c>
      <c r="H127" s="31">
        <f>H128*(H86/H87)</f>
        <v>230629.05349817942</v>
      </c>
      <c r="I127" s="31">
        <f>I128*(I86/I87)</f>
        <v>451762.94678864477</v>
      </c>
      <c r="J127" s="31">
        <f>J128*(J86/J87)</f>
        <v>33902.409045299144</v>
      </c>
      <c r="K127" s="31">
        <f>K128*(K86/K87)</f>
        <v>33658.91768379647</v>
      </c>
      <c r="L127" s="31">
        <f>L128*(L86/L87)</f>
        <v>146337.7384906458</v>
      </c>
      <c r="M127" s="31">
        <f>M128*(M86/M87)</f>
        <v>130552.88094886685</v>
      </c>
    </row>
    <row r="128" spans="2:13">
      <c r="B128" s="1">
        <v>2003</v>
      </c>
      <c r="C128" s="31">
        <f t="shared" si="55"/>
        <v>1157136.4110458004</v>
      </c>
      <c r="D128" s="31">
        <f>D129*(D87/D88)</f>
        <v>16812.881050041018</v>
      </c>
      <c r="E128" s="31">
        <f>E129*(E87/E88)</f>
        <v>3493.1049274800844</v>
      </c>
      <c r="F128" s="31">
        <f>F129*(F87/F88)</f>
        <v>26900.254540791851</v>
      </c>
      <c r="G128" s="31">
        <f>G129*(G87/G88)</f>
        <v>20988.55817260523</v>
      </c>
      <c r="H128" s="31">
        <f>H129*(H87/H88)</f>
        <v>240035.97873169469</v>
      </c>
      <c r="I128" s="31">
        <f>I129*(I87/I88)</f>
        <v>469008.55699330382</v>
      </c>
      <c r="J128" s="31">
        <f>J129*(J87/J88)</f>
        <v>34858.834104132773</v>
      </c>
      <c r="K128" s="31">
        <f>K129*(K87/K88)</f>
        <v>35950.84772533545</v>
      </c>
      <c r="L128" s="31">
        <f>L129*(L87/L88)</f>
        <v>166026.4493883019</v>
      </c>
      <c r="M128" s="31">
        <f>M129*(M87/M88)</f>
        <v>137197.89938030569</v>
      </c>
    </row>
    <row r="129" spans="2:13">
      <c r="B129" s="1">
        <v>2004</v>
      </c>
      <c r="C129" s="31">
        <f t="shared" si="55"/>
        <v>1231466.902263816</v>
      </c>
      <c r="D129" s="31">
        <f>D130*(D88/D89)</f>
        <v>18082.3434103828</v>
      </c>
      <c r="E129" s="31">
        <f>E130*(E88/E89)</f>
        <v>3683.3204799147679</v>
      </c>
      <c r="F129" s="31">
        <f>F130*(F88/F89)</f>
        <v>27859.805079333568</v>
      </c>
      <c r="G129" s="31">
        <f>G130*(G88/G89)</f>
        <v>22352.868052084381</v>
      </c>
      <c r="H129" s="31">
        <f>H130*(H88/H89)</f>
        <v>251378.09055792351</v>
      </c>
      <c r="I129" s="31">
        <f>I130*(I88/I89)</f>
        <v>489708.21509006887</v>
      </c>
      <c r="J129" s="31">
        <f>J130*(J88/J89)</f>
        <v>37170.976303200681</v>
      </c>
      <c r="K129" s="31">
        <f>K130*(K88/K89)</f>
        <v>40023.733276090767</v>
      </c>
      <c r="L129" s="31">
        <f>L130*(L88/L89)</f>
        <v>185637.25750404454</v>
      </c>
      <c r="M129" s="31">
        <f>M130*(M88/M89)</f>
        <v>148782.60122787394</v>
      </c>
    </row>
    <row r="130" spans="2:13">
      <c r="B130" s="1">
        <v>2005</v>
      </c>
      <c r="C130" s="31">
        <f t="shared" si="55"/>
        <v>1312700.4624083536</v>
      </c>
      <c r="D130" s="31">
        <f>D131*(D89/D90)</f>
        <v>20634.683312522229</v>
      </c>
      <c r="E130" s="31">
        <f>E131*(E89/E90)</f>
        <v>3768.064928932904</v>
      </c>
      <c r="F130" s="31">
        <f>F131*(F89/F90)</f>
        <v>29208.590741384163</v>
      </c>
      <c r="G130" s="31">
        <f>G131*(G89/G90)</f>
        <v>23431.70215160997</v>
      </c>
      <c r="H130" s="31">
        <f>H131*(H89/H90)</f>
        <v>260363.21661609036</v>
      </c>
      <c r="I130" s="31">
        <f>I131*(I89/I90)</f>
        <v>510586.02480430075</v>
      </c>
      <c r="J130" s="31">
        <f>J131*(J89/J90)</f>
        <v>39131.329974881512</v>
      </c>
      <c r="K130" s="31">
        <f>K131*(K89/K90)</f>
        <v>43024.384685463854</v>
      </c>
      <c r="L130" s="31">
        <f>L131*(L89/L90)</f>
        <v>215234.0256044892</v>
      </c>
      <c r="M130" s="31">
        <f>M131*(M89/M90)</f>
        <v>160186.86178139568</v>
      </c>
    </row>
    <row r="131" spans="2:13">
      <c r="B131" s="1">
        <v>2006</v>
      </c>
      <c r="C131" s="31">
        <f>C132*(C90/C91)</f>
        <v>1388356.416667948</v>
      </c>
      <c r="D131" s="31">
        <f>D132*(D90/D91)</f>
        <v>24811.886253421126</v>
      </c>
      <c r="E131" s="31">
        <f>E132*(E90/E91)</f>
        <v>3978.088220053754</v>
      </c>
      <c r="F131" s="31">
        <f>F132*(F90/F91)</f>
        <v>29652.798505981042</v>
      </c>
      <c r="G131" s="31">
        <f>G132*(G90/G91)</f>
        <v>24613.569799131925</v>
      </c>
      <c r="H131" s="31">
        <f>H132*(H90/H91)</f>
        <v>271678.64402941853</v>
      </c>
      <c r="I131" s="31">
        <f>I132*(I90/I91)</f>
        <v>533149.09135150432</v>
      </c>
      <c r="J131" s="31">
        <f>J132*(J90/J91)</f>
        <v>42362.580215829716</v>
      </c>
      <c r="K131" s="31">
        <f>K132*(K90/K91)</f>
        <v>44455.298474409246</v>
      </c>
      <c r="L131" s="31">
        <f>L132*(L90/L91)</f>
        <v>233778.0322132218</v>
      </c>
      <c r="M131" s="31">
        <f>M132*(M90/M91)</f>
        <v>172383.43676134426</v>
      </c>
    </row>
    <row r="132" spans="2:13">
      <c r="B132" s="1">
        <v>2007</v>
      </c>
      <c r="C132" s="31">
        <v>1466692</v>
      </c>
      <c r="D132" s="31">
        <v>27998.5</v>
      </c>
      <c r="E132" s="31">
        <v>4216.7</v>
      </c>
      <c r="F132" s="31">
        <v>31110.5</v>
      </c>
      <c r="G132" s="31">
        <v>25776.6</v>
      </c>
      <c r="H132" s="31">
        <v>285328.7</v>
      </c>
      <c r="I132" s="31">
        <v>557107.19999999995</v>
      </c>
      <c r="J132" s="31">
        <v>45813.9</v>
      </c>
      <c r="K132" s="31">
        <v>49461.8</v>
      </c>
      <c r="L132" s="31">
        <v>250108.2</v>
      </c>
      <c r="M132" s="31">
        <v>181570.7</v>
      </c>
    </row>
    <row r="133" spans="2:13">
      <c r="B133" s="1">
        <v>2008</v>
      </c>
      <c r="C133" s="31">
        <v>1551684</v>
      </c>
      <c r="D133" s="31">
        <v>29741.1</v>
      </c>
      <c r="E133" s="31">
        <v>4365.8999999999996</v>
      </c>
      <c r="F133" s="31">
        <v>32712.799999999999</v>
      </c>
      <c r="G133" s="31">
        <v>26198.3</v>
      </c>
      <c r="H133" s="31">
        <v>293766.90000000002</v>
      </c>
      <c r="I133" s="31">
        <v>566375.19999999995</v>
      </c>
      <c r="J133" s="31">
        <v>48431</v>
      </c>
      <c r="K133" s="31">
        <v>64534.9</v>
      </c>
      <c r="L133" s="31">
        <v>287048.2</v>
      </c>
      <c r="M133" s="31">
        <v>189418.1</v>
      </c>
    </row>
    <row r="134" spans="2:13">
      <c r="B134" s="1">
        <v>2009</v>
      </c>
      <c r="C134" s="31">
        <v>1473183</v>
      </c>
      <c r="D134" s="31">
        <v>23225.3</v>
      </c>
      <c r="E134" s="31">
        <v>4570.1000000000004</v>
      </c>
      <c r="F134" s="31">
        <v>32351.599999999999</v>
      </c>
      <c r="G134" s="31">
        <v>26584.1</v>
      </c>
      <c r="H134" s="31">
        <v>296316.5</v>
      </c>
      <c r="I134" s="31">
        <v>557099.69999999995</v>
      </c>
      <c r="J134" s="31">
        <v>47180.3</v>
      </c>
      <c r="K134" s="31">
        <v>57241.8</v>
      </c>
      <c r="L134" s="31">
        <v>238704.1</v>
      </c>
      <c r="M134" s="31">
        <v>181675.3</v>
      </c>
    </row>
    <row r="135" spans="2:13">
      <c r="B135" s="1">
        <v>2010</v>
      </c>
      <c r="C135" s="31">
        <v>1564105</v>
      </c>
      <c r="D135" s="31">
        <v>27176</v>
      </c>
      <c r="E135" s="31">
        <v>4824.3</v>
      </c>
      <c r="F135" s="31">
        <v>33854.1</v>
      </c>
      <c r="G135" s="31">
        <v>27746</v>
      </c>
      <c r="H135" s="31">
        <v>309059</v>
      </c>
      <c r="I135" s="31">
        <v>589162.69999999995</v>
      </c>
      <c r="J135" s="31">
        <v>49311.4</v>
      </c>
      <c r="K135" s="31">
        <v>60603.1</v>
      </c>
      <c r="L135" s="31">
        <v>261657.3</v>
      </c>
      <c r="M135" s="31">
        <v>191089.5</v>
      </c>
    </row>
    <row r="136" spans="2:13">
      <c r="B136" s="1">
        <v>2011</v>
      </c>
      <c r="C136" s="31">
        <v>1667007</v>
      </c>
      <c r="D136" s="31">
        <v>31550.5</v>
      </c>
      <c r="E136" s="31">
        <v>5023.8</v>
      </c>
      <c r="F136" s="31">
        <v>35005</v>
      </c>
      <c r="G136" s="31">
        <v>28946.7</v>
      </c>
      <c r="H136" s="31">
        <v>322992.7</v>
      </c>
      <c r="I136" s="31">
        <v>617757.80000000005</v>
      </c>
      <c r="J136" s="31">
        <v>52137.5</v>
      </c>
      <c r="K136" s="31">
        <v>71770.8</v>
      </c>
      <c r="L136" s="31">
        <v>290122.2</v>
      </c>
      <c r="M136" s="31">
        <v>201922</v>
      </c>
    </row>
  </sheetData>
  <phoneticPr fontId="2" type="noConversion"/>
  <pageMargins left="0.35433070866141736" right="0.35433070866141736" top="0.59055118110236227" bottom="0.59055118110236227" header="0.51181102362204722" footer="0.51181102362204722"/>
  <pageSetup scale="58" orientation="landscape" r:id="rId1"/>
  <headerFooter alignWithMargins="0"/>
  <rowBreaks count="1" manualBreakCount="1">
    <brk id="51" max="16383" man="1"/>
  </rowBreaks>
  <colBreaks count="2" manualBreakCount="2">
    <brk id="16" max="1048575" man="1"/>
    <brk id="32" max="1048575" man="1"/>
  </colBreaks>
</worksheet>
</file>

<file path=xl/worksheets/sheet5.xml><?xml version="1.0" encoding="utf-8"?>
<worksheet xmlns="http://schemas.openxmlformats.org/spreadsheetml/2006/main" xmlns:r="http://schemas.openxmlformats.org/officeDocument/2006/relationships">
  <dimension ref="A1:BZ58"/>
  <sheetViews>
    <sheetView view="pageBreakPreview" zoomScale="85" zoomScaleSheetLayoutView="85" workbookViewId="0">
      <pane xSplit="1" ySplit="6" topLeftCell="B22" activePane="bottomRight" state="frozen"/>
      <selection activeCell="O54" sqref="O54"/>
      <selection pane="topRight" activeCell="O54" sqref="O54"/>
      <selection pane="bottomLeft" activeCell="O54" sqref="O54"/>
      <selection pane="bottomRight" activeCell="O54" sqref="O54"/>
    </sheetView>
  </sheetViews>
  <sheetFormatPr defaultColWidth="8.875" defaultRowHeight="12.75"/>
  <cols>
    <col min="1" max="1" width="8.875" style="1" customWidth="1"/>
    <col min="2" max="6" width="15.375" style="5" customWidth="1"/>
    <col min="7" max="8" width="15.375" style="6" customWidth="1"/>
    <col min="9" max="13" width="15.375" style="5" customWidth="1"/>
    <col min="14" max="15" width="15.375" style="6" customWidth="1"/>
    <col min="16" max="20" width="15.375" style="5" customWidth="1"/>
    <col min="21" max="22" width="15.375" style="6" customWidth="1"/>
    <col min="23" max="27" width="15.375" style="5" customWidth="1"/>
    <col min="28" max="29" width="15.375" style="6" customWidth="1"/>
    <col min="30" max="34" width="15.375" style="5" customWidth="1"/>
    <col min="35" max="36" width="15.375" style="6" customWidth="1"/>
    <col min="37" max="41" width="15.375" style="5" customWidth="1"/>
    <col min="42" max="43" width="15.375" style="6" customWidth="1"/>
    <col min="44" max="48" width="15.375" style="5" customWidth="1"/>
    <col min="49" max="50" width="15.375" style="6" customWidth="1"/>
    <col min="51" max="55" width="15.375" style="5" customWidth="1"/>
    <col min="56" max="57" width="15.375" style="6" customWidth="1"/>
    <col min="58" max="62" width="15.375" style="5" customWidth="1"/>
    <col min="63" max="64" width="15.375" style="6" customWidth="1"/>
    <col min="65" max="69" width="15.375" style="5" customWidth="1"/>
    <col min="70" max="71" width="15.375" style="6" customWidth="1"/>
    <col min="72" max="76" width="15.375" style="5" customWidth="1"/>
    <col min="77" max="78" width="15.375" style="6" customWidth="1"/>
    <col min="79" max="86" width="13" style="1" customWidth="1"/>
    <col min="87" max="95" width="12" style="1" customWidth="1"/>
    <col min="96" max="16384" width="8.875" style="1"/>
  </cols>
  <sheetData>
    <row r="1" spans="1:78">
      <c r="B1" s="5" t="s">
        <v>438</v>
      </c>
      <c r="I1" s="5" t="s">
        <v>446</v>
      </c>
      <c r="P1" s="5" t="s">
        <v>447</v>
      </c>
      <c r="W1" s="5" t="s">
        <v>448</v>
      </c>
      <c r="AD1" s="5" t="s">
        <v>445</v>
      </c>
      <c r="AK1" s="5" t="s">
        <v>444</v>
      </c>
      <c r="AR1" s="5" t="s">
        <v>443</v>
      </c>
      <c r="AY1" s="5" t="s">
        <v>442</v>
      </c>
      <c r="BF1" s="5" t="s">
        <v>441</v>
      </c>
      <c r="BM1" s="5" t="s">
        <v>440</v>
      </c>
      <c r="BT1" s="5" t="s">
        <v>439</v>
      </c>
    </row>
    <row r="3" spans="1:78">
      <c r="B3" s="5" t="s">
        <v>272</v>
      </c>
      <c r="I3" s="5" t="s">
        <v>291</v>
      </c>
      <c r="P3" s="5" t="s">
        <v>292</v>
      </c>
      <c r="W3" s="5" t="s">
        <v>293</v>
      </c>
      <c r="AD3" s="5" t="s">
        <v>294</v>
      </c>
      <c r="AK3" s="5" t="s">
        <v>295</v>
      </c>
      <c r="AR3" s="5" t="s">
        <v>296</v>
      </c>
      <c r="AY3" s="5" t="s">
        <v>297</v>
      </c>
      <c r="BF3" s="5" t="s">
        <v>298</v>
      </c>
      <c r="BM3" s="5" t="s">
        <v>299</v>
      </c>
      <c r="BT3" s="5" t="s">
        <v>300</v>
      </c>
    </row>
    <row r="4" spans="1:78" s="3" customFormat="1" ht="79.150000000000006" customHeight="1">
      <c r="B4" s="8" t="s">
        <v>435</v>
      </c>
      <c r="C4" s="8" t="s">
        <v>429</v>
      </c>
      <c r="D4" s="8" t="s">
        <v>358</v>
      </c>
      <c r="E4" s="8" t="s">
        <v>359</v>
      </c>
      <c r="F4" s="8" t="s">
        <v>430</v>
      </c>
      <c r="G4" s="7" t="s">
        <v>432</v>
      </c>
      <c r="H4" s="7" t="s">
        <v>523</v>
      </c>
      <c r="I4" s="8" t="s">
        <v>435</v>
      </c>
      <c r="J4" s="8" t="s">
        <v>429</v>
      </c>
      <c r="K4" s="8" t="s">
        <v>358</v>
      </c>
      <c r="L4" s="8" t="s">
        <v>359</v>
      </c>
      <c r="M4" s="8" t="s">
        <v>430</v>
      </c>
      <c r="N4" s="7" t="s">
        <v>432</v>
      </c>
      <c r="O4" s="7" t="s">
        <v>523</v>
      </c>
      <c r="P4" s="8" t="s">
        <v>435</v>
      </c>
      <c r="Q4" s="8" t="s">
        <v>429</v>
      </c>
      <c r="R4" s="8" t="s">
        <v>358</v>
      </c>
      <c r="S4" s="8" t="s">
        <v>359</v>
      </c>
      <c r="T4" s="8" t="s">
        <v>430</v>
      </c>
      <c r="U4" s="7" t="s">
        <v>432</v>
      </c>
      <c r="V4" s="7" t="s">
        <v>523</v>
      </c>
      <c r="W4" s="8" t="s">
        <v>435</v>
      </c>
      <c r="X4" s="8" t="s">
        <v>429</v>
      </c>
      <c r="Y4" s="8" t="s">
        <v>358</v>
      </c>
      <c r="Z4" s="8" t="s">
        <v>359</v>
      </c>
      <c r="AA4" s="8" t="s">
        <v>430</v>
      </c>
      <c r="AB4" s="7" t="s">
        <v>432</v>
      </c>
      <c r="AC4" s="7" t="s">
        <v>523</v>
      </c>
      <c r="AD4" s="8" t="s">
        <v>435</v>
      </c>
      <c r="AE4" s="8" t="s">
        <v>429</v>
      </c>
      <c r="AF4" s="8" t="s">
        <v>358</v>
      </c>
      <c r="AG4" s="8" t="s">
        <v>359</v>
      </c>
      <c r="AH4" s="8" t="s">
        <v>430</v>
      </c>
      <c r="AI4" s="7" t="s">
        <v>432</v>
      </c>
      <c r="AJ4" s="7" t="s">
        <v>523</v>
      </c>
      <c r="AK4" s="8" t="s">
        <v>435</v>
      </c>
      <c r="AL4" s="8" t="s">
        <v>429</v>
      </c>
      <c r="AM4" s="8" t="s">
        <v>358</v>
      </c>
      <c r="AN4" s="8" t="s">
        <v>359</v>
      </c>
      <c r="AO4" s="8" t="s">
        <v>430</v>
      </c>
      <c r="AP4" s="7" t="s">
        <v>432</v>
      </c>
      <c r="AQ4" s="7" t="s">
        <v>523</v>
      </c>
      <c r="AR4" s="8" t="s">
        <v>435</v>
      </c>
      <c r="AS4" s="8" t="s">
        <v>429</v>
      </c>
      <c r="AT4" s="8" t="s">
        <v>358</v>
      </c>
      <c r="AU4" s="8" t="s">
        <v>359</v>
      </c>
      <c r="AV4" s="8" t="s">
        <v>430</v>
      </c>
      <c r="AW4" s="7" t="s">
        <v>432</v>
      </c>
      <c r="AX4" s="7" t="s">
        <v>523</v>
      </c>
      <c r="AY4" s="8" t="s">
        <v>435</v>
      </c>
      <c r="AZ4" s="8" t="s">
        <v>429</v>
      </c>
      <c r="BA4" s="8" t="s">
        <v>358</v>
      </c>
      <c r="BB4" s="8" t="s">
        <v>359</v>
      </c>
      <c r="BC4" s="8" t="s">
        <v>430</v>
      </c>
      <c r="BD4" s="7" t="s">
        <v>432</v>
      </c>
      <c r="BE4" s="7" t="s">
        <v>523</v>
      </c>
      <c r="BF4" s="8" t="s">
        <v>435</v>
      </c>
      <c r="BG4" s="8" t="s">
        <v>429</v>
      </c>
      <c r="BH4" s="8" t="s">
        <v>358</v>
      </c>
      <c r="BI4" s="8" t="s">
        <v>359</v>
      </c>
      <c r="BJ4" s="8" t="s">
        <v>430</v>
      </c>
      <c r="BK4" s="7" t="s">
        <v>432</v>
      </c>
      <c r="BL4" s="7" t="s">
        <v>523</v>
      </c>
      <c r="BM4" s="8" t="s">
        <v>435</v>
      </c>
      <c r="BN4" s="8" t="s">
        <v>429</v>
      </c>
      <c r="BO4" s="8" t="s">
        <v>358</v>
      </c>
      <c r="BP4" s="8" t="s">
        <v>359</v>
      </c>
      <c r="BQ4" s="8" t="s">
        <v>430</v>
      </c>
      <c r="BR4" s="7" t="s">
        <v>432</v>
      </c>
      <c r="BS4" s="7" t="s">
        <v>523</v>
      </c>
      <c r="BT4" s="8" t="s">
        <v>435</v>
      </c>
      <c r="BU4" s="8" t="s">
        <v>429</v>
      </c>
      <c r="BV4" s="8" t="s">
        <v>358</v>
      </c>
      <c r="BW4" s="8" t="s">
        <v>359</v>
      </c>
      <c r="BX4" s="8" t="s">
        <v>430</v>
      </c>
      <c r="BY4" s="7" t="s">
        <v>432</v>
      </c>
      <c r="BZ4" s="7" t="s">
        <v>523</v>
      </c>
    </row>
    <row r="6" spans="1:78">
      <c r="B6" s="5" t="s">
        <v>82</v>
      </c>
      <c r="C6" s="5" t="s">
        <v>218</v>
      </c>
      <c r="D6" s="5" t="s">
        <v>83</v>
      </c>
      <c r="E6" s="5" t="s">
        <v>84</v>
      </c>
      <c r="F6" s="5" t="s">
        <v>431</v>
      </c>
      <c r="G6" s="6" t="s">
        <v>433</v>
      </c>
      <c r="H6" s="6" t="s">
        <v>434</v>
      </c>
      <c r="I6" s="5" t="s">
        <v>82</v>
      </c>
      <c r="J6" s="5" t="s">
        <v>218</v>
      </c>
      <c r="K6" s="5" t="s">
        <v>83</v>
      </c>
      <c r="L6" s="5" t="s">
        <v>84</v>
      </c>
      <c r="M6" s="5" t="s">
        <v>431</v>
      </c>
      <c r="N6" s="6" t="s">
        <v>433</v>
      </c>
      <c r="O6" s="6" t="s">
        <v>434</v>
      </c>
      <c r="P6" s="5" t="s">
        <v>82</v>
      </c>
      <c r="Q6" s="5" t="s">
        <v>218</v>
      </c>
      <c r="R6" s="5" t="s">
        <v>83</v>
      </c>
      <c r="S6" s="5" t="s">
        <v>84</v>
      </c>
      <c r="T6" s="5" t="s">
        <v>431</v>
      </c>
      <c r="U6" s="6" t="s">
        <v>433</v>
      </c>
      <c r="V6" s="6" t="s">
        <v>434</v>
      </c>
      <c r="W6" s="5" t="s">
        <v>82</v>
      </c>
      <c r="X6" s="5" t="s">
        <v>218</v>
      </c>
      <c r="Y6" s="5" t="s">
        <v>83</v>
      </c>
      <c r="Z6" s="5" t="s">
        <v>84</v>
      </c>
      <c r="AA6" s="5" t="s">
        <v>431</v>
      </c>
      <c r="AB6" s="6" t="s">
        <v>433</v>
      </c>
      <c r="AC6" s="6" t="s">
        <v>434</v>
      </c>
      <c r="AD6" s="5" t="s">
        <v>82</v>
      </c>
      <c r="AE6" s="5" t="s">
        <v>218</v>
      </c>
      <c r="AF6" s="5" t="s">
        <v>83</v>
      </c>
      <c r="AG6" s="5" t="s">
        <v>84</v>
      </c>
      <c r="AH6" s="5" t="s">
        <v>431</v>
      </c>
      <c r="AI6" s="6" t="s">
        <v>433</v>
      </c>
      <c r="AJ6" s="6" t="s">
        <v>434</v>
      </c>
      <c r="AK6" s="5" t="s">
        <v>82</v>
      </c>
      <c r="AL6" s="5" t="s">
        <v>218</v>
      </c>
      <c r="AM6" s="5" t="s">
        <v>83</v>
      </c>
      <c r="AN6" s="5" t="s">
        <v>84</v>
      </c>
      <c r="AO6" s="5" t="s">
        <v>431</v>
      </c>
      <c r="AP6" s="6" t="s">
        <v>433</v>
      </c>
      <c r="AQ6" s="6" t="s">
        <v>434</v>
      </c>
      <c r="AR6" s="5" t="s">
        <v>82</v>
      </c>
      <c r="AS6" s="5" t="s">
        <v>218</v>
      </c>
      <c r="AT6" s="5" t="s">
        <v>83</v>
      </c>
      <c r="AU6" s="5" t="s">
        <v>84</v>
      </c>
      <c r="AV6" s="5" t="s">
        <v>431</v>
      </c>
      <c r="AW6" s="6" t="s">
        <v>433</v>
      </c>
      <c r="AX6" s="6" t="s">
        <v>434</v>
      </c>
      <c r="AY6" s="5" t="s">
        <v>82</v>
      </c>
      <c r="AZ6" s="5" t="s">
        <v>218</v>
      </c>
      <c r="BA6" s="5" t="s">
        <v>83</v>
      </c>
      <c r="BB6" s="5" t="s">
        <v>84</v>
      </c>
      <c r="BC6" s="5" t="s">
        <v>431</v>
      </c>
      <c r="BD6" s="6" t="s">
        <v>433</v>
      </c>
      <c r="BE6" s="6" t="s">
        <v>434</v>
      </c>
      <c r="BF6" s="5" t="s">
        <v>82</v>
      </c>
      <c r="BG6" s="5" t="s">
        <v>218</v>
      </c>
      <c r="BH6" s="5" t="s">
        <v>83</v>
      </c>
      <c r="BI6" s="5" t="s">
        <v>84</v>
      </c>
      <c r="BJ6" s="5" t="s">
        <v>431</v>
      </c>
      <c r="BK6" s="6" t="s">
        <v>433</v>
      </c>
      <c r="BL6" s="6" t="s">
        <v>434</v>
      </c>
      <c r="BM6" s="5" t="s">
        <v>82</v>
      </c>
      <c r="BN6" s="5" t="s">
        <v>218</v>
      </c>
      <c r="BO6" s="5" t="s">
        <v>83</v>
      </c>
      <c r="BP6" s="5" t="s">
        <v>84</v>
      </c>
      <c r="BQ6" s="5" t="s">
        <v>431</v>
      </c>
      <c r="BR6" s="6" t="s">
        <v>433</v>
      </c>
      <c r="BS6" s="6" t="s">
        <v>434</v>
      </c>
      <c r="BT6" s="5" t="s">
        <v>82</v>
      </c>
      <c r="BU6" s="5" t="s">
        <v>218</v>
      </c>
      <c r="BV6" s="5" t="s">
        <v>83</v>
      </c>
      <c r="BW6" s="5" t="s">
        <v>84</v>
      </c>
      <c r="BX6" s="5" t="s">
        <v>431</v>
      </c>
      <c r="BY6" s="6" t="s">
        <v>433</v>
      </c>
      <c r="BZ6" s="6" t="s">
        <v>434</v>
      </c>
    </row>
    <row r="8" spans="1:78">
      <c r="A8" s="1">
        <v>1981</v>
      </c>
      <c r="B8" s="5">
        <f>'a20 (2)'!B5</f>
        <v>7.6</v>
      </c>
      <c r="C8" s="5">
        <f t="shared" ref="C8:C33" si="0">($D$56-B8)/$D$58</f>
        <v>0.7120758483033931</v>
      </c>
      <c r="D8" s="5">
        <f>'a19'!D7</f>
        <v>71.192625096887568</v>
      </c>
      <c r="E8" s="5">
        <f>'a23'!B4</f>
        <v>38.643336766227662</v>
      </c>
      <c r="F8" s="5">
        <f t="shared" ref="F8:F33" si="1">D8*E8/10000</f>
        <v>0.27511205868908173</v>
      </c>
      <c r="G8" s="6">
        <f t="shared" ref="G8:G33" si="2">(F8-$G$57)/$G$58</f>
        <v>0.3019249670186448</v>
      </c>
      <c r="H8" s="6">
        <f t="shared" ref="H8:H32" si="3">C8*0.8+G8*0.2</f>
        <v>0.63004567204644346</v>
      </c>
      <c r="I8" s="5">
        <f>'a20 (2)'!C5</f>
        <v>13.5</v>
      </c>
      <c r="J8" s="5">
        <f t="shared" ref="J8:J33" si="4">($D$56-I8)/$D$58</f>
        <v>0.41766467065868251</v>
      </c>
      <c r="K8" s="5">
        <f>'a19'!G7</f>
        <v>137.35626975052722</v>
      </c>
      <c r="L8" s="5">
        <f>'a23'!C4</f>
        <v>35.074800222712135</v>
      </c>
      <c r="M8" s="5">
        <f t="shared" ref="M8:M32" si="5">K8*L8/10000</f>
        <v>0.48177437208367002</v>
      </c>
      <c r="N8" s="6">
        <f t="shared" ref="N8:N33" si="6">(M8-$G$57)/$G$58</f>
        <v>0.56622803516798093</v>
      </c>
      <c r="O8" s="6">
        <f t="shared" ref="O8:O32" si="7">J8*0.8+N8*0.2</f>
        <v>0.44737734356054226</v>
      </c>
      <c r="P8" s="5">
        <f>'a20 (2)'!D5</f>
        <v>11.3</v>
      </c>
      <c r="Q8" s="5">
        <f t="shared" ref="Q8:Q33" si="8">($D$56-P8)/$D$58</f>
        <v>0.52744510978043901</v>
      </c>
      <c r="R8" s="5">
        <f>'a19'!J7</f>
        <v>125.30758643112603</v>
      </c>
      <c r="S8" s="5">
        <f>'a23'!D4</f>
        <v>42.717760656171286</v>
      </c>
      <c r="T8" s="5">
        <f t="shared" ref="T8:T32" si="9">R8*S8/10000</f>
        <v>0.53528594855673384</v>
      </c>
      <c r="U8" s="6">
        <f t="shared" ref="U8:U33" si="10">(T8-$G$57)/$G$58</f>
        <v>0.63466467274850735</v>
      </c>
      <c r="V8" s="6">
        <f t="shared" ref="V8:V32" si="11">Q8*0.8+U8*0.2</f>
        <v>0.54888902237405268</v>
      </c>
      <c r="W8" s="5">
        <f>'a20 (2)'!E5</f>
        <v>10</v>
      </c>
      <c r="X8" s="5">
        <f t="shared" ref="X8:X33" si="12">($D$56-W8)/$D$58</f>
        <v>0.59231536926147699</v>
      </c>
      <c r="Y8" s="5">
        <f>'a19'!M7</f>
        <v>94.050142007208009</v>
      </c>
      <c r="Z8" s="5">
        <f>'a23'!E4</f>
        <v>37.432425570874202</v>
      </c>
      <c r="AA8" s="5">
        <f t="shared" ref="AA8:AA32" si="13">Y8*Z8/10000</f>
        <v>0.3520524940614963</v>
      </c>
      <c r="AB8" s="6">
        <f t="shared" ref="AB8:AB33" si="14">(AA8-$G$57)/$G$58</f>
        <v>0.40032507103203285</v>
      </c>
      <c r="AC8" s="6">
        <f t="shared" ref="AC8:AC32" si="15">X8*0.8+AB8*0.2</f>
        <v>0.55391730961558816</v>
      </c>
      <c r="AD8" s="5">
        <f>'a20 (2)'!F5</f>
        <v>11.6</v>
      </c>
      <c r="AE8" s="5">
        <f t="shared" ref="AE8:AE33" si="16">($D$56-AD8)/$D$58</f>
        <v>0.51247504990019954</v>
      </c>
      <c r="AF8" s="5">
        <f>'a19'!P7</f>
        <v>124.16996770076975</v>
      </c>
      <c r="AG8" s="5">
        <f>'a23'!F4</f>
        <v>38.325607543068671</v>
      </c>
      <c r="AH8" s="5">
        <f t="shared" ref="AH8:AH32" si="17">AF8*AG8/10000</f>
        <v>0.47588894507352142</v>
      </c>
      <c r="AI8" s="6">
        <f t="shared" ref="AI8:AI33" si="18">(AH8-$G$57)/$G$58</f>
        <v>0.55870108750829228</v>
      </c>
      <c r="AJ8" s="6">
        <f t="shared" ref="AJ8:AJ32" si="19">AE8*0.8+AI8*0.2</f>
        <v>0.52172025742181805</v>
      </c>
      <c r="AK8" s="5">
        <f>'a20 (2)'!G5</f>
        <v>10.5</v>
      </c>
      <c r="AL8" s="5">
        <f t="shared" ref="AL8:AL33" si="20">($D$56-AK8)/$D$58</f>
        <v>0.56736526946107779</v>
      </c>
      <c r="AM8" s="5">
        <f>'a19'!S7</f>
        <v>79.303422082509343</v>
      </c>
      <c r="AN8" s="5">
        <f>'a23'!G4</f>
        <v>34.722975540329401</v>
      </c>
      <c r="AO8" s="5">
        <f t="shared" ref="AO8:AO32" si="21">AM8*AN8/10000</f>
        <v>0.27536507852353903</v>
      </c>
      <c r="AP8" s="6">
        <f t="shared" ref="AP8:AP33" si="22">(AO8-$G$57)/$G$58</f>
        <v>0.30224855731167521</v>
      </c>
      <c r="AQ8" s="6">
        <f t="shared" ref="AQ8:AQ32" si="23">AL8*0.8+AP8*0.2</f>
        <v>0.5143419270311973</v>
      </c>
      <c r="AR8" s="5">
        <f>'a20 (2)'!H5</f>
        <v>6.6</v>
      </c>
      <c r="AS8" s="5">
        <f t="shared" ref="AS8:AS33" si="24">($D$56-AR8)/$D$58</f>
        <v>0.76197604790419149</v>
      </c>
      <c r="AT8" s="5">
        <f>'a19'!V7</f>
        <v>54.722134001347051</v>
      </c>
      <c r="AU8" s="5">
        <f>'a23'!H4</f>
        <v>35.909717424173074</v>
      </c>
      <c r="AV8" s="5">
        <f t="shared" ref="AV8:AV32" si="25">AT8*AU8/10000</f>
        <v>0.19650563688361061</v>
      </c>
      <c r="AW8" s="6">
        <f t="shared" ref="AW8:AW33" si="26">(AV8-$G$57)/$G$58</f>
        <v>0.20139421170982058</v>
      </c>
      <c r="AX8" s="6">
        <f t="shared" ref="AX8:AX32" si="27">AS8*0.8+AW8*0.2</f>
        <v>0.6498596806653173</v>
      </c>
      <c r="AY8" s="5">
        <f>'a20 (2)'!I5</f>
        <v>6</v>
      </c>
      <c r="AZ8" s="5">
        <f t="shared" ref="AZ8:AZ33" si="28">($D$56-AY8)/$D$58</f>
        <v>0.79191616766467055</v>
      </c>
      <c r="BA8" s="5">
        <f>'a19'!Y7</f>
        <v>61.748121787267714</v>
      </c>
      <c r="BB8" s="5">
        <f>'a23'!I4</f>
        <v>39.489512975083706</v>
      </c>
      <c r="BC8" s="5">
        <f t="shared" ref="BC8:BC32" si="29">BA8*BB8/10000</f>
        <v>0.24384032565053571</v>
      </c>
      <c r="BD8" s="6">
        <f t="shared" ref="BD8:BD33" si="30">(BC8-$G$57)/$G$58</f>
        <v>0.26193114882958007</v>
      </c>
      <c r="BE8" s="6">
        <f t="shared" ref="BE8:BE32" si="31">AZ8*0.8+BD8*0.2</f>
        <v>0.68591916389765251</v>
      </c>
      <c r="BF8" s="5">
        <f>'a20 (2)'!J5</f>
        <v>4.5</v>
      </c>
      <c r="BG8" s="5">
        <f t="shared" ref="BG8:BG33" si="32">($D$56-BF8)/$D$58</f>
        <v>0.86676646706586813</v>
      </c>
      <c r="BH8" s="5">
        <f>'a19'!AB7</f>
        <v>58.353479508395274</v>
      </c>
      <c r="BI8" s="5">
        <f>'a23'!J4</f>
        <v>37.618852205117399</v>
      </c>
      <c r="BJ8" s="5">
        <f t="shared" ref="BJ8:BJ32" si="33">BH8*BI8/10000</f>
        <v>0.21951909212806686</v>
      </c>
      <c r="BK8" s="6">
        <f t="shared" ref="BK8:BK33" si="34">(BJ8-$G$57)/$G$58</f>
        <v>0.230826413110826</v>
      </c>
      <c r="BL8" s="6">
        <f t="shared" ref="BL8:BL32" si="35">BG8*0.8+BK8*0.2</f>
        <v>0.73957845627485974</v>
      </c>
      <c r="BM8" s="5">
        <f>'a20 (2)'!K5</f>
        <v>3.9</v>
      </c>
      <c r="BN8" s="5">
        <f t="shared" ref="BN8:BN33" si="36">($D$56-BM8)/$D$58</f>
        <v>0.8967065868263473</v>
      </c>
      <c r="BO8" s="5">
        <f>'a19'!AE7</f>
        <v>37.700558445639842</v>
      </c>
      <c r="BP8" s="5">
        <f>'a23'!K4</f>
        <v>36.839456692660647</v>
      </c>
      <c r="BQ8" s="5">
        <f t="shared" ref="BQ8:BQ32" si="37">BO8*BP8/10000</f>
        <v>0.13888680901472705</v>
      </c>
      <c r="BR8" s="6">
        <f t="shared" ref="BR8:BR33" si="38">(BQ8-$G$57)/$G$58</f>
        <v>0.12770475793971103</v>
      </c>
      <c r="BS8" s="6">
        <f t="shared" ref="BS8:BS32" si="39">BN8*0.8+BR8*0.2</f>
        <v>0.74290622104902015</v>
      </c>
      <c r="BT8" s="5">
        <f>'a20 (2)'!L5</f>
        <v>6.8</v>
      </c>
      <c r="BU8" s="5">
        <f t="shared" ref="BU8:BU33" si="40">($D$56-BT8)/$D$58</f>
        <v>0.75199600798403177</v>
      </c>
      <c r="BV8" s="5">
        <f>'a19'!AH7</f>
        <v>59.261167076830695</v>
      </c>
      <c r="BW8" s="5">
        <f>'a23'!L4</f>
        <v>33.730302731321537</v>
      </c>
      <c r="BX8" s="5">
        <f t="shared" ref="BX8:BX32" si="41">BV8*BW8/10000</f>
        <v>0.19988971057129243</v>
      </c>
      <c r="BY8" s="6">
        <f t="shared" ref="BY8:BY33" si="42">(BX8-$G$57)/$G$58</f>
        <v>0.205722146705835</v>
      </c>
      <c r="BZ8" s="6">
        <f t="shared" ref="BZ8:BZ32" si="43">BU8*0.8+BY8*0.2</f>
        <v>0.64274123572839248</v>
      </c>
    </row>
    <row r="9" spans="1:78">
      <c r="A9" s="1">
        <v>1982</v>
      </c>
      <c r="B9" s="5">
        <f>'a20 (2)'!B6</f>
        <v>11</v>
      </c>
      <c r="C9" s="5">
        <f t="shared" si="0"/>
        <v>0.54241516966067849</v>
      </c>
      <c r="D9" s="5">
        <f>'a19'!D8</f>
        <v>81.143654684650926</v>
      </c>
      <c r="E9" s="5">
        <f>'a23'!B5</f>
        <v>38.210164907085904</v>
      </c>
      <c r="F9" s="5">
        <f t="shared" si="1"/>
        <v>0.31005124266641454</v>
      </c>
      <c r="G9" s="6">
        <f t="shared" si="2"/>
        <v>0.34660913498405094</v>
      </c>
      <c r="H9" s="6">
        <f t="shared" si="3"/>
        <v>0.50325396272535305</v>
      </c>
      <c r="I9" s="5">
        <f>'a20 (2)'!C6</f>
        <v>16.2</v>
      </c>
      <c r="J9" s="5">
        <f t="shared" si="4"/>
        <v>0.28293413173652687</v>
      </c>
      <c r="K9" s="5">
        <f>'a19'!G8</f>
        <v>139.28759434181129</v>
      </c>
      <c r="L9" s="5">
        <f>'a23'!C5</f>
        <v>35.167270898803807</v>
      </c>
      <c r="M9" s="5">
        <f t="shared" si="5"/>
        <v>0.489836456306117</v>
      </c>
      <c r="N9" s="6">
        <f t="shared" si="6"/>
        <v>0.57653873749522433</v>
      </c>
      <c r="O9" s="6">
        <f t="shared" si="7"/>
        <v>0.34165505288826636</v>
      </c>
      <c r="P9" s="5">
        <f>'a20 (2)'!D6</f>
        <v>12.6</v>
      </c>
      <c r="Q9" s="5">
        <f t="shared" si="8"/>
        <v>0.4625748502994011</v>
      </c>
      <c r="R9" s="5">
        <f>'a19'!J8</f>
        <v>133.01291957897729</v>
      </c>
      <c r="S9" s="5">
        <f>'a23'!D5</f>
        <v>42.527976040480503</v>
      </c>
      <c r="T9" s="5">
        <f t="shared" si="9"/>
        <v>0.56567702569291056</v>
      </c>
      <c r="U9" s="6">
        <f t="shared" si="10"/>
        <v>0.67353220887309317</v>
      </c>
      <c r="V9" s="6">
        <f t="shared" si="11"/>
        <v>0.50476632201413951</v>
      </c>
      <c r="W9" s="5">
        <f>'a20 (2)'!E6</f>
        <v>12.8</v>
      </c>
      <c r="X9" s="5">
        <f t="shared" si="12"/>
        <v>0.45259481037924137</v>
      </c>
      <c r="Y9" s="5">
        <f>'a19'!M8</f>
        <v>100.16441160017128</v>
      </c>
      <c r="Z9" s="5">
        <f>'a23'!E5</f>
        <v>37.09488850011472</v>
      </c>
      <c r="AA9" s="5">
        <f t="shared" si="13"/>
        <v>0.37155876799879511</v>
      </c>
      <c r="AB9" s="6">
        <f t="shared" si="14"/>
        <v>0.42527189353249417</v>
      </c>
      <c r="AC9" s="6">
        <f t="shared" si="15"/>
        <v>0.44713022700989197</v>
      </c>
      <c r="AD9" s="5">
        <f>'a20 (2)'!F6</f>
        <v>14</v>
      </c>
      <c r="AE9" s="5">
        <f t="shared" si="16"/>
        <v>0.39271457085828332</v>
      </c>
      <c r="AF9" s="5">
        <f>'a19'!P8</f>
        <v>127.43770625608285</v>
      </c>
      <c r="AG9" s="5">
        <f>'a23'!F5</f>
        <v>38.377144635802296</v>
      </c>
      <c r="AH9" s="5">
        <f t="shared" si="17"/>
        <v>0.48906952850445784</v>
      </c>
      <c r="AI9" s="6">
        <f t="shared" si="18"/>
        <v>0.57555790374910965</v>
      </c>
      <c r="AJ9" s="6">
        <f t="shared" si="19"/>
        <v>0.42928323743644858</v>
      </c>
      <c r="AK9" s="5">
        <f>'a20 (2)'!G6</f>
        <v>14</v>
      </c>
      <c r="AL9" s="5">
        <f t="shared" si="20"/>
        <v>0.39271457085828332</v>
      </c>
      <c r="AM9" s="5">
        <f>'a19'!S8</f>
        <v>89.926139849094255</v>
      </c>
      <c r="AN9" s="5">
        <f>'a23'!G5</f>
        <v>34.654376772597445</v>
      </c>
      <c r="AO9" s="5">
        <f t="shared" si="21"/>
        <v>0.31163343320358011</v>
      </c>
      <c r="AP9" s="6">
        <f t="shared" si="22"/>
        <v>0.34863261863958933</v>
      </c>
      <c r="AQ9" s="6">
        <f t="shared" si="23"/>
        <v>0.38389818041454454</v>
      </c>
      <c r="AR9" s="5">
        <f>'a20 (2)'!H6</f>
        <v>9.8000000000000007</v>
      </c>
      <c r="AS9" s="5">
        <f t="shared" si="24"/>
        <v>0.6022954091816366</v>
      </c>
      <c r="AT9" s="5">
        <f>'a19'!V8</f>
        <v>65.938507928311466</v>
      </c>
      <c r="AU9" s="5">
        <f>'a23'!H5</f>
        <v>36.453853395910166</v>
      </c>
      <c r="AV9" s="5">
        <f t="shared" si="25"/>
        <v>0.24037127011637263</v>
      </c>
      <c r="AW9" s="6">
        <f t="shared" si="26"/>
        <v>0.25749452946633361</v>
      </c>
      <c r="AX9" s="6">
        <f t="shared" si="27"/>
        <v>0.53333523323857601</v>
      </c>
      <c r="AY9" s="5">
        <f>'a20 (2)'!I6</f>
        <v>8.5</v>
      </c>
      <c r="AZ9" s="5">
        <f t="shared" si="28"/>
        <v>0.66716566866267457</v>
      </c>
      <c r="BA9" s="5">
        <f>'a19'!Y8</f>
        <v>76.579934300574891</v>
      </c>
      <c r="BB9" s="5">
        <f>'a23'!I5</f>
        <v>39.600880649536194</v>
      </c>
      <c r="BC9" s="5">
        <f t="shared" si="29"/>
        <v>0.30326328383863893</v>
      </c>
      <c r="BD9" s="6">
        <f t="shared" si="30"/>
        <v>0.3379279278728784</v>
      </c>
      <c r="BE9" s="6">
        <f t="shared" si="31"/>
        <v>0.60131812050471545</v>
      </c>
      <c r="BF9" s="5">
        <f>'a20 (2)'!J6</f>
        <v>6.3</v>
      </c>
      <c r="BG9" s="5">
        <f t="shared" si="32"/>
        <v>0.77694610778443096</v>
      </c>
      <c r="BH9" s="5">
        <f>'a19'!AB8</f>
        <v>74.258462160508302</v>
      </c>
      <c r="BI9" s="5">
        <f>'a23'!J5</f>
        <v>37.672923234372355</v>
      </c>
      <c r="BJ9" s="5">
        <f t="shared" si="33"/>
        <v>0.27975333444753736</v>
      </c>
      <c r="BK9" s="6">
        <f t="shared" si="34"/>
        <v>0.30786075377597566</v>
      </c>
      <c r="BL9" s="6">
        <f t="shared" si="35"/>
        <v>0.68312903698273997</v>
      </c>
      <c r="BM9" s="5">
        <f>'a20 (2)'!K6</f>
        <v>7.7</v>
      </c>
      <c r="BN9" s="5">
        <f t="shared" si="36"/>
        <v>0.70708582834331335</v>
      </c>
      <c r="BO9" s="5">
        <f>'a19'!AE8</f>
        <v>63.619394667378828</v>
      </c>
      <c r="BP9" s="5">
        <f>'a23'!K5</f>
        <v>36.412629856756595</v>
      </c>
      <c r="BQ9" s="5">
        <f t="shared" si="37"/>
        <v>0.23165494697341796</v>
      </c>
      <c r="BR9" s="6">
        <f t="shared" si="38"/>
        <v>0.24634711264019296</v>
      </c>
      <c r="BS9" s="6">
        <f t="shared" si="39"/>
        <v>0.61493808520268922</v>
      </c>
      <c r="BT9" s="5">
        <f>'a20 (2)'!L6</f>
        <v>12.1</v>
      </c>
      <c r="BU9" s="5">
        <f t="shared" si="40"/>
        <v>0.48752495009980029</v>
      </c>
      <c r="BV9" s="5">
        <f>'a19'!AH8</f>
        <v>77.155267929502955</v>
      </c>
      <c r="BW9" s="5">
        <f>'a23'!L5</f>
        <v>33.87006929086894</v>
      </c>
      <c r="BX9" s="5">
        <f t="shared" si="41"/>
        <v>0.26132542709278234</v>
      </c>
      <c r="BY9" s="6">
        <f t="shared" si="42"/>
        <v>0.28429306805025778</v>
      </c>
      <c r="BZ9" s="6">
        <f t="shared" si="43"/>
        <v>0.44687857368989181</v>
      </c>
    </row>
    <row r="10" spans="1:78">
      <c r="A10" s="1">
        <v>1983</v>
      </c>
      <c r="B10" s="5">
        <f>'a20 (2)'!B7</f>
        <v>12</v>
      </c>
      <c r="C10" s="5">
        <f t="shared" si="0"/>
        <v>0.49251497005988015</v>
      </c>
      <c r="D10" s="5">
        <f>'a19'!D9</f>
        <v>79.414608541799296</v>
      </c>
      <c r="E10" s="5">
        <f>'a23'!B6</f>
        <v>38.694008543951384</v>
      </c>
      <c r="F10" s="5">
        <f t="shared" si="1"/>
        <v>0.30728695414309365</v>
      </c>
      <c r="G10" s="6">
        <f t="shared" si="2"/>
        <v>0.34307385113881145</v>
      </c>
      <c r="H10" s="6">
        <f t="shared" si="3"/>
        <v>0.46262674627566647</v>
      </c>
      <c r="I10" s="5">
        <f>'a20 (2)'!C7</f>
        <v>18.100000000000001</v>
      </c>
      <c r="J10" s="5">
        <f t="shared" si="4"/>
        <v>0.18812375249500979</v>
      </c>
      <c r="K10" s="5">
        <f>'a19'!G9</f>
        <v>133.12444049800641</v>
      </c>
      <c r="L10" s="5">
        <f>'a23'!C6</f>
        <v>37.105472663875737</v>
      </c>
      <c r="M10" s="5">
        <f t="shared" si="5"/>
        <v>0.49396452877925284</v>
      </c>
      <c r="N10" s="6">
        <f t="shared" si="6"/>
        <v>0.58181818202611679</v>
      </c>
      <c r="O10" s="6">
        <f t="shared" si="7"/>
        <v>0.2668626384012312</v>
      </c>
      <c r="P10" s="5">
        <f>'a20 (2)'!D7</f>
        <v>12.2</v>
      </c>
      <c r="Q10" s="5">
        <f t="shared" si="8"/>
        <v>0.48253493013972049</v>
      </c>
      <c r="R10" s="5">
        <f>'a19'!J9</f>
        <v>141.96781504408415</v>
      </c>
      <c r="S10" s="5">
        <f>'a23'!D6</f>
        <v>39.987766367742175</v>
      </c>
      <c r="T10" s="5">
        <f t="shared" si="9"/>
        <v>0.56769758197216702</v>
      </c>
      <c r="U10" s="6">
        <f t="shared" si="10"/>
        <v>0.67611632406663713</v>
      </c>
      <c r="V10" s="6">
        <f t="shared" si="11"/>
        <v>0.5212512089251039</v>
      </c>
      <c r="W10" s="5">
        <f>'a20 (2)'!E7</f>
        <v>13.4</v>
      </c>
      <c r="X10" s="5">
        <f t="shared" si="12"/>
        <v>0.42265469061876237</v>
      </c>
      <c r="Y10" s="5">
        <f>'a19'!M9</f>
        <v>96.261458796710244</v>
      </c>
      <c r="Z10" s="5">
        <f>'a23'!E6</f>
        <v>38.434157165815222</v>
      </c>
      <c r="AA10" s="5">
        <f t="shared" si="13"/>
        <v>0.3699728036403408</v>
      </c>
      <c r="AB10" s="6">
        <f t="shared" si="14"/>
        <v>0.42324358348878233</v>
      </c>
      <c r="AC10" s="6">
        <f t="shared" si="15"/>
        <v>0.4227724691927664</v>
      </c>
      <c r="AD10" s="5">
        <f>'a20 (2)'!F7</f>
        <v>14.9</v>
      </c>
      <c r="AE10" s="5">
        <f t="shared" si="16"/>
        <v>0.34780439121756473</v>
      </c>
      <c r="AF10" s="5">
        <f>'a19'!P9</f>
        <v>124.32900921783059</v>
      </c>
      <c r="AG10" s="5">
        <f>'a23'!F6</f>
        <v>40.721646572548657</v>
      </c>
      <c r="AH10" s="5">
        <f t="shared" si="17"/>
        <v>0.50628819720836415</v>
      </c>
      <c r="AI10" s="6">
        <f t="shared" si="18"/>
        <v>0.59757907874292726</v>
      </c>
      <c r="AJ10" s="6">
        <f t="shared" si="19"/>
        <v>0.39775932872263725</v>
      </c>
      <c r="AK10" s="5">
        <f>'a20 (2)'!G7</f>
        <v>14.2</v>
      </c>
      <c r="AL10" s="5">
        <f t="shared" si="20"/>
        <v>0.38273453093812365</v>
      </c>
      <c r="AM10" s="5">
        <f>'a19'!S9</f>
        <v>84.197031477986698</v>
      </c>
      <c r="AN10" s="5">
        <f>'a23'!G6</f>
        <v>37.622663718760577</v>
      </c>
      <c r="AO10" s="5">
        <f t="shared" si="21"/>
        <v>0.31677166014141928</v>
      </c>
      <c r="AP10" s="6">
        <f t="shared" si="22"/>
        <v>0.355203962597815</v>
      </c>
      <c r="AQ10" s="6">
        <f t="shared" si="23"/>
        <v>0.37722841727006196</v>
      </c>
      <c r="AR10" s="5">
        <f>'a20 (2)'!H7</f>
        <v>10.4</v>
      </c>
      <c r="AS10" s="5">
        <f t="shared" si="24"/>
        <v>0.57235528942115754</v>
      </c>
      <c r="AT10" s="5">
        <f>'a19'!V9</f>
        <v>67.310790313908768</v>
      </c>
      <c r="AU10" s="5">
        <f>'a23'!H6</f>
        <v>39.493855409880368</v>
      </c>
      <c r="AV10" s="5">
        <f t="shared" si="25"/>
        <v>0.26583626201822891</v>
      </c>
      <c r="AW10" s="6">
        <f t="shared" si="26"/>
        <v>0.29006203236275124</v>
      </c>
      <c r="AX10" s="6">
        <f t="shared" si="27"/>
        <v>0.51589663800947627</v>
      </c>
      <c r="AY10" s="5">
        <f>'a20 (2)'!I7</f>
        <v>9.5</v>
      </c>
      <c r="AZ10" s="5">
        <f t="shared" si="28"/>
        <v>0.61726546906187618</v>
      </c>
      <c r="BA10" s="5">
        <f>'a19'!Y9</f>
        <v>77.857502663603228</v>
      </c>
      <c r="BB10" s="5">
        <f>'a23'!I6</f>
        <v>40.487391278753179</v>
      </c>
      <c r="BC10" s="5">
        <f t="shared" si="29"/>
        <v>0.31522471743278718</v>
      </c>
      <c r="BD10" s="6">
        <f t="shared" si="30"/>
        <v>0.35322555783970094</v>
      </c>
      <c r="BE10" s="6">
        <f t="shared" si="31"/>
        <v>0.56445748681744112</v>
      </c>
      <c r="BF10" s="5">
        <f>'a20 (2)'!J7</f>
        <v>7.7</v>
      </c>
      <c r="BG10" s="5">
        <f t="shared" si="32"/>
        <v>0.70708582834331335</v>
      </c>
      <c r="BH10" s="5">
        <f>'a19'!AB9</f>
        <v>70.759839969786952</v>
      </c>
      <c r="BI10" s="5">
        <f>'a23'!J6</f>
        <v>41.114962140183827</v>
      </c>
      <c r="BJ10" s="5">
        <f t="shared" si="33"/>
        <v>0.29092881414032568</v>
      </c>
      <c r="BK10" s="6">
        <f t="shared" si="34"/>
        <v>0.32215321727513779</v>
      </c>
      <c r="BL10" s="6">
        <f t="shared" si="35"/>
        <v>0.63009930612967824</v>
      </c>
      <c r="BM10" s="5">
        <f>'a20 (2)'!K7</f>
        <v>11</v>
      </c>
      <c r="BN10" s="5">
        <f t="shared" si="36"/>
        <v>0.54241516966067849</v>
      </c>
      <c r="BO10" s="5">
        <f>'a19'!AE9</f>
        <v>76.889157665831519</v>
      </c>
      <c r="BP10" s="5">
        <f>'a23'!K6</f>
        <v>40.660817575827309</v>
      </c>
      <c r="BQ10" s="5">
        <f t="shared" si="37"/>
        <v>0.31263760134093993</v>
      </c>
      <c r="BR10" s="6">
        <f t="shared" si="38"/>
        <v>0.34991686207653983</v>
      </c>
      <c r="BS10" s="6">
        <f t="shared" si="39"/>
        <v>0.50391550814385078</v>
      </c>
      <c r="BT10" s="5">
        <f>'a20 (2)'!L7</f>
        <v>13.9</v>
      </c>
      <c r="BU10" s="5">
        <f t="shared" si="40"/>
        <v>0.39770459081836312</v>
      </c>
      <c r="BV10" s="5">
        <f>'a19'!AH9</f>
        <v>73.565423050104386</v>
      </c>
      <c r="BW10" s="5">
        <f>'a23'!L6</f>
        <v>37.598220284046619</v>
      </c>
      <c r="BX10" s="5">
        <f t="shared" si="41"/>
        <v>0.27659289811269056</v>
      </c>
      <c r="BY10" s="6">
        <f t="shared" si="42"/>
        <v>0.3038188314425323</v>
      </c>
      <c r="BZ10" s="6">
        <f t="shared" si="43"/>
        <v>0.37892743894319703</v>
      </c>
    </row>
    <row r="11" spans="1:78">
      <c r="A11" s="1">
        <v>1984</v>
      </c>
      <c r="B11" s="5">
        <f>'a20 (2)'!B8</f>
        <v>11.3</v>
      </c>
      <c r="C11" s="5">
        <f t="shared" si="0"/>
        <v>0.52744510978043901</v>
      </c>
      <c r="D11" s="5">
        <f>'a19'!D10</f>
        <v>78.776249585107252</v>
      </c>
      <c r="E11" s="5">
        <f>'a23'!B7</f>
        <v>38.64649612802468</v>
      </c>
      <c r="F11" s="5">
        <f t="shared" si="1"/>
        <v>0.3044426024571153</v>
      </c>
      <c r="G11" s="6">
        <f t="shared" si="2"/>
        <v>0.33943617349380983</v>
      </c>
      <c r="H11" s="6">
        <f t="shared" si="3"/>
        <v>0.48984332252311319</v>
      </c>
      <c r="I11" s="5">
        <f>'a20 (2)'!C8</f>
        <v>20.100000000000001</v>
      </c>
      <c r="J11" s="5">
        <f t="shared" si="4"/>
        <v>8.8323353293412982E-2</v>
      </c>
      <c r="K11" s="5">
        <f>'a19'!G10</f>
        <v>124.77096260374788</v>
      </c>
      <c r="L11" s="5">
        <f>'a23'!C7</f>
        <v>36.308949303168589</v>
      </c>
      <c r="M11" s="5">
        <f t="shared" si="5"/>
        <v>0.45303025556870252</v>
      </c>
      <c r="N11" s="6">
        <f t="shared" si="6"/>
        <v>0.52946681798542494</v>
      </c>
      <c r="O11" s="6">
        <f t="shared" si="7"/>
        <v>0.17655204623181539</v>
      </c>
      <c r="P11" s="5">
        <f>'a20 (2)'!D8</f>
        <v>12.5</v>
      </c>
      <c r="Q11" s="5">
        <f t="shared" si="8"/>
        <v>0.4675648702594809</v>
      </c>
      <c r="R11" s="5">
        <f>'a19'!J10</f>
        <v>155.9395069888279</v>
      </c>
      <c r="S11" s="5">
        <f>'a23'!D7</f>
        <v>41.062258250127407</v>
      </c>
      <c r="T11" s="5">
        <f t="shared" si="9"/>
        <v>0.6403228307372798</v>
      </c>
      <c r="U11" s="6">
        <f t="shared" si="10"/>
        <v>0.7689976808966954</v>
      </c>
      <c r="V11" s="6">
        <f t="shared" si="11"/>
        <v>0.52785143238692378</v>
      </c>
      <c r="W11" s="5">
        <f>'a20 (2)'!E8</f>
        <v>13</v>
      </c>
      <c r="X11" s="5">
        <f t="shared" si="12"/>
        <v>0.44261477045908171</v>
      </c>
      <c r="Y11" s="5">
        <f>'a19'!M10</f>
        <v>95.328189960634944</v>
      </c>
      <c r="Z11" s="5">
        <f>'a23'!E7</f>
        <v>38.011143943855167</v>
      </c>
      <c r="AA11" s="5">
        <f t="shared" si="13"/>
        <v>0.36235335505008637</v>
      </c>
      <c r="AB11" s="6">
        <f t="shared" si="14"/>
        <v>0.41349897351644899</v>
      </c>
      <c r="AC11" s="6">
        <f t="shared" si="15"/>
        <v>0.4367916110705552</v>
      </c>
      <c r="AD11" s="5">
        <f>'a20 (2)'!F8</f>
        <v>14.6</v>
      </c>
      <c r="AE11" s="5">
        <f t="shared" si="16"/>
        <v>0.36277445109780432</v>
      </c>
      <c r="AF11" s="5">
        <f>'a19'!P10</f>
        <v>132.11252310490073</v>
      </c>
      <c r="AG11" s="5">
        <f>'a23'!F7</f>
        <v>40.60447313742376</v>
      </c>
      <c r="AH11" s="5">
        <f t="shared" si="17"/>
        <v>0.53643593955302171</v>
      </c>
      <c r="AI11" s="6">
        <f t="shared" si="18"/>
        <v>0.63613541089940895</v>
      </c>
      <c r="AJ11" s="6">
        <f t="shared" si="19"/>
        <v>0.41744664305812529</v>
      </c>
      <c r="AK11" s="5">
        <f>'a20 (2)'!G8</f>
        <v>13.1</v>
      </c>
      <c r="AL11" s="5">
        <f t="shared" si="20"/>
        <v>0.4376247504990019</v>
      </c>
      <c r="AM11" s="5">
        <f>'a19'!S10</f>
        <v>86.124158745569986</v>
      </c>
      <c r="AN11" s="5">
        <f>'a23'!G7</f>
        <v>37.745642823130879</v>
      </c>
      <c r="AO11" s="5">
        <f t="shared" si="21"/>
        <v>0.32508117344529081</v>
      </c>
      <c r="AP11" s="6">
        <f t="shared" si="22"/>
        <v>0.36583110513273681</v>
      </c>
      <c r="AQ11" s="6">
        <f t="shared" si="23"/>
        <v>0.42326602142574887</v>
      </c>
      <c r="AR11" s="5">
        <f>'a20 (2)'!H8</f>
        <v>9</v>
      </c>
      <c r="AS11" s="5">
        <f t="shared" si="24"/>
        <v>0.64221556886227538</v>
      </c>
      <c r="AT11" s="5">
        <f>'a19'!V10</f>
        <v>65.354159407256716</v>
      </c>
      <c r="AU11" s="5">
        <f>'a23'!H7</f>
        <v>38.845561496995394</v>
      </c>
      <c r="AV11" s="5">
        <f t="shared" si="25"/>
        <v>0.25387190183390307</v>
      </c>
      <c r="AW11" s="6">
        <f t="shared" si="26"/>
        <v>0.27476065954242801</v>
      </c>
      <c r="AX11" s="6">
        <f t="shared" si="27"/>
        <v>0.56872458699830586</v>
      </c>
      <c r="AY11" s="5">
        <f>'a20 (2)'!I8</f>
        <v>8.6</v>
      </c>
      <c r="AZ11" s="5">
        <f t="shared" si="28"/>
        <v>0.66217564870259471</v>
      </c>
      <c r="BA11" s="5">
        <f>'a19'!Y10</f>
        <v>78.703720767666525</v>
      </c>
      <c r="BB11" s="5">
        <f>'a23'!I7</f>
        <v>39.93317369235065</v>
      </c>
      <c r="BC11" s="5">
        <f t="shared" si="29"/>
        <v>0.31428893516494921</v>
      </c>
      <c r="BD11" s="6">
        <f t="shared" si="30"/>
        <v>0.35202877396340182</v>
      </c>
      <c r="BE11" s="6">
        <f t="shared" si="31"/>
        <v>0.60014627375475615</v>
      </c>
      <c r="BF11" s="5">
        <f>'a20 (2)'!J8</f>
        <v>8.1</v>
      </c>
      <c r="BG11" s="5">
        <f t="shared" si="32"/>
        <v>0.6871257485029939</v>
      </c>
      <c r="BH11" s="5">
        <f>'a19'!AB10</f>
        <v>70.699582153402687</v>
      </c>
      <c r="BI11" s="5">
        <f>'a23'!J7</f>
        <v>40.989948374691295</v>
      </c>
      <c r="BJ11" s="5">
        <f t="shared" si="33"/>
        <v>0.28979722225802218</v>
      </c>
      <c r="BK11" s="6">
        <f t="shared" si="34"/>
        <v>0.32070600998575333</v>
      </c>
      <c r="BL11" s="6">
        <f t="shared" si="35"/>
        <v>0.61384180079954587</v>
      </c>
      <c r="BM11" s="5">
        <f>'a20 (2)'!K8</f>
        <v>11.3</v>
      </c>
      <c r="BN11" s="5">
        <f t="shared" si="36"/>
        <v>0.52744510978043901</v>
      </c>
      <c r="BO11" s="5">
        <f>'a19'!AE10</f>
        <v>72.787111225145253</v>
      </c>
      <c r="BP11" s="5">
        <f>'a23'!K7</f>
        <v>41.042655907042452</v>
      </c>
      <c r="BQ11" s="5">
        <f t="shared" si="37"/>
        <v>0.29873763604812636</v>
      </c>
      <c r="BR11" s="6">
        <f t="shared" si="38"/>
        <v>0.33214001919834474</v>
      </c>
      <c r="BS11" s="6">
        <f t="shared" si="39"/>
        <v>0.48838409166402019</v>
      </c>
      <c r="BT11" s="5">
        <f>'a20 (2)'!L8</f>
        <v>15</v>
      </c>
      <c r="BU11" s="5">
        <f t="shared" si="40"/>
        <v>0.34281437125748493</v>
      </c>
      <c r="BV11" s="5">
        <f>'a19'!AH10</f>
        <v>68.604723364785158</v>
      </c>
      <c r="BW11" s="5">
        <f>'a23'!L7</f>
        <v>38.473292044579161</v>
      </c>
      <c r="BX11" s="5">
        <f t="shared" si="41"/>
        <v>0.2639449557650943</v>
      </c>
      <c r="BY11" s="6">
        <f t="shared" si="42"/>
        <v>0.28764321667593046</v>
      </c>
      <c r="BZ11" s="6">
        <f t="shared" si="43"/>
        <v>0.33178014034117403</v>
      </c>
    </row>
    <row r="12" spans="1:78">
      <c r="A12" s="1">
        <v>1985</v>
      </c>
      <c r="B12" s="5">
        <f>'a20 (2)'!B9</f>
        <v>10.5</v>
      </c>
      <c r="C12" s="5">
        <f t="shared" si="0"/>
        <v>0.56736526946107779</v>
      </c>
      <c r="D12" s="5">
        <f>'a19'!D11</f>
        <v>79.58543961122119</v>
      </c>
      <c r="E12" s="5">
        <f>'a23'!B8</f>
        <v>39.43458582232175</v>
      </c>
      <c r="F12" s="5">
        <f t="shared" si="1"/>
        <v>0.31384188485559072</v>
      </c>
      <c r="G12" s="6">
        <f t="shared" si="2"/>
        <v>0.35145703562156416</v>
      </c>
      <c r="H12" s="6">
        <f t="shared" si="3"/>
        <v>0.52418362269317509</v>
      </c>
      <c r="I12" s="5">
        <f>'a20 (2)'!C9</f>
        <v>20.2</v>
      </c>
      <c r="J12" s="5">
        <f t="shared" si="4"/>
        <v>8.3333333333333245E-2</v>
      </c>
      <c r="K12" s="5">
        <f>'a19'!G11</f>
        <v>128.78170982780622</v>
      </c>
      <c r="L12" s="5">
        <f>'a23'!C8</f>
        <v>37.378009678141773</v>
      </c>
      <c r="M12" s="5">
        <f t="shared" si="5"/>
        <v>0.48136039963113864</v>
      </c>
      <c r="N12" s="6">
        <f t="shared" si="6"/>
        <v>0.56569860051907894</v>
      </c>
      <c r="O12" s="6">
        <f t="shared" si="7"/>
        <v>0.17980638677048238</v>
      </c>
      <c r="P12" s="5">
        <f>'a20 (2)'!D9</f>
        <v>13.5</v>
      </c>
      <c r="Q12" s="5">
        <f t="shared" si="8"/>
        <v>0.41766467065868251</v>
      </c>
      <c r="R12" s="5">
        <f>'a19'!J11</f>
        <v>148.01726633311975</v>
      </c>
      <c r="S12" s="5">
        <f>'a23'!D8</f>
        <v>41.131180607789084</v>
      </c>
      <c r="T12" s="5">
        <f t="shared" si="9"/>
        <v>0.60881249146187677</v>
      </c>
      <c r="U12" s="6">
        <f t="shared" si="10"/>
        <v>0.72869870614838683</v>
      </c>
      <c r="V12" s="6">
        <f t="shared" si="11"/>
        <v>0.47987147775662342</v>
      </c>
      <c r="W12" s="5">
        <f>'a20 (2)'!E9</f>
        <v>13.4</v>
      </c>
      <c r="X12" s="5">
        <f t="shared" si="12"/>
        <v>0.42265469061876237</v>
      </c>
      <c r="Y12" s="5">
        <f>'a19'!M11</f>
        <v>93.201707521090938</v>
      </c>
      <c r="Z12" s="5">
        <f>'a23'!E8</f>
        <v>38.938883269840794</v>
      </c>
      <c r="AA12" s="5">
        <f t="shared" si="13"/>
        <v>0.36291704097136029</v>
      </c>
      <c r="AB12" s="6">
        <f t="shared" si="14"/>
        <v>0.41421987862981052</v>
      </c>
      <c r="AC12" s="6">
        <f t="shared" si="15"/>
        <v>0.42096772822097206</v>
      </c>
      <c r="AD12" s="5">
        <f>'a20 (2)'!F9</f>
        <v>15.2</v>
      </c>
      <c r="AE12" s="5">
        <f t="shared" si="16"/>
        <v>0.33283433133732526</v>
      </c>
      <c r="AF12" s="5">
        <f>'a19'!P11</f>
        <v>121.53890471890014</v>
      </c>
      <c r="AG12" s="5">
        <f>'a23'!F8</f>
        <v>41.513560135476354</v>
      </c>
      <c r="AH12" s="5">
        <f t="shared" si="17"/>
        <v>0.50455126298479913</v>
      </c>
      <c r="AI12" s="6">
        <f t="shared" si="18"/>
        <v>0.59535769141341799</v>
      </c>
      <c r="AJ12" s="6">
        <f t="shared" si="19"/>
        <v>0.38533900335254379</v>
      </c>
      <c r="AK12" s="5">
        <f>'a20 (2)'!G9</f>
        <v>12.2</v>
      </c>
      <c r="AL12" s="5">
        <f t="shared" si="20"/>
        <v>0.48253493013972049</v>
      </c>
      <c r="AM12" s="5">
        <f>'a19'!S11</f>
        <v>87.442177184127189</v>
      </c>
      <c r="AN12" s="5">
        <f>'a23'!G8</f>
        <v>39.498097900789197</v>
      </c>
      <c r="AO12" s="5">
        <f t="shared" si="21"/>
        <v>0.34537996750768113</v>
      </c>
      <c r="AP12" s="6">
        <f t="shared" si="22"/>
        <v>0.39179149172812744</v>
      </c>
      <c r="AQ12" s="6">
        <f t="shared" si="23"/>
        <v>0.4643862424574019</v>
      </c>
      <c r="AR12" s="5">
        <f>'a20 (2)'!H9</f>
        <v>7.9</v>
      </c>
      <c r="AS12" s="5">
        <f t="shared" si="24"/>
        <v>0.69710578842315363</v>
      </c>
      <c r="AT12" s="5">
        <f>'a19'!V11</f>
        <v>67.212936044835885</v>
      </c>
      <c r="AU12" s="5">
        <f>'a23'!H8</f>
        <v>39.392756438707238</v>
      </c>
      <c r="AV12" s="5">
        <f t="shared" si="25"/>
        <v>0.26477028191446267</v>
      </c>
      <c r="AW12" s="6">
        <f t="shared" si="26"/>
        <v>0.28869873681368019</v>
      </c>
      <c r="AX12" s="6">
        <f t="shared" si="27"/>
        <v>0.61542437810125894</v>
      </c>
      <c r="AY12" s="5">
        <f>'a20 (2)'!I9</f>
        <v>8.3000000000000007</v>
      </c>
      <c r="AZ12" s="5">
        <f t="shared" si="28"/>
        <v>0.67714570858283418</v>
      </c>
      <c r="BA12" s="5">
        <f>'a19'!Y11</f>
        <v>79.074822064056946</v>
      </c>
      <c r="BB12" s="5">
        <f>'a23'!I8</f>
        <v>41.875749798209348</v>
      </c>
      <c r="BC12" s="5">
        <f t="shared" si="29"/>
        <v>0.33113174640923726</v>
      </c>
      <c r="BD12" s="6">
        <f t="shared" si="30"/>
        <v>0.37356926005883156</v>
      </c>
      <c r="BE12" s="6">
        <f t="shared" si="31"/>
        <v>0.61643041887803363</v>
      </c>
      <c r="BF12" s="5">
        <f>'a20 (2)'!J9</f>
        <v>8.1</v>
      </c>
      <c r="BG12" s="5">
        <f t="shared" si="32"/>
        <v>0.6871257485029939</v>
      </c>
      <c r="BH12" s="5">
        <f>'a19'!AB11</f>
        <v>69.43420071583644</v>
      </c>
      <c r="BI12" s="5">
        <f>'a23'!J8</f>
        <v>41.488979109254821</v>
      </c>
      <c r="BJ12" s="5">
        <f t="shared" si="33"/>
        <v>0.28807541029671441</v>
      </c>
      <c r="BK12" s="6">
        <f t="shared" si="34"/>
        <v>0.31850396271029791</v>
      </c>
      <c r="BL12" s="6">
        <f t="shared" si="35"/>
        <v>0.61340139134445482</v>
      </c>
      <c r="BM12" s="5">
        <f>'a20 (2)'!K9</f>
        <v>9.8000000000000007</v>
      </c>
      <c r="BN12" s="5">
        <f t="shared" si="36"/>
        <v>0.6022954091816366</v>
      </c>
      <c r="BO12" s="5">
        <f>'a19'!AE11</f>
        <v>71.955720184166765</v>
      </c>
      <c r="BP12" s="5">
        <f>'a23'!K8</f>
        <v>41.01551502735402</v>
      </c>
      <c r="BQ12" s="5">
        <f t="shared" si="37"/>
        <v>0.29513009225177728</v>
      </c>
      <c r="BR12" s="6">
        <f t="shared" si="38"/>
        <v>0.32752628543045814</v>
      </c>
      <c r="BS12" s="6">
        <f t="shared" si="39"/>
        <v>0.54734158443140091</v>
      </c>
      <c r="BT12" s="5">
        <f>'a20 (2)'!L9</f>
        <v>14.3</v>
      </c>
      <c r="BU12" s="5">
        <f t="shared" si="40"/>
        <v>0.37774451097804379</v>
      </c>
      <c r="BV12" s="5">
        <f>'a19'!AH11</f>
        <v>66.018933116098779</v>
      </c>
      <c r="BW12" s="5">
        <f>'a23'!L8</f>
        <v>39.001296154954609</v>
      </c>
      <c r="BX12" s="5">
        <f t="shared" si="41"/>
        <v>0.25748239622951086</v>
      </c>
      <c r="BY12" s="6">
        <f t="shared" si="42"/>
        <v>0.27937816686933525</v>
      </c>
      <c r="BZ12" s="6">
        <f t="shared" si="43"/>
        <v>0.35807124215630215</v>
      </c>
    </row>
    <row r="13" spans="1:78">
      <c r="A13" s="1">
        <v>1986</v>
      </c>
      <c r="B13" s="5">
        <f>'a20 (2)'!B10</f>
        <v>9.6</v>
      </c>
      <c r="C13" s="5">
        <f t="shared" si="0"/>
        <v>0.61227544910179632</v>
      </c>
      <c r="D13" s="5">
        <f>'a19'!D12</f>
        <v>81.520567007234675</v>
      </c>
      <c r="E13" s="5">
        <f>'a23'!B9</f>
        <v>40.473919860697222</v>
      </c>
      <c r="F13" s="5">
        <f t="shared" si="1"/>
        <v>0.32994568960494142</v>
      </c>
      <c r="G13" s="6">
        <f t="shared" si="2"/>
        <v>0.37205239688612407</v>
      </c>
      <c r="H13" s="6">
        <f t="shared" si="3"/>
        <v>0.56423083865866186</v>
      </c>
      <c r="I13" s="5">
        <f>'a20 (2)'!C10</f>
        <v>18.8</v>
      </c>
      <c r="J13" s="5">
        <f t="shared" si="4"/>
        <v>0.15319361277445095</v>
      </c>
      <c r="K13" s="5">
        <f>'a19'!G12</f>
        <v>141.70839237422368</v>
      </c>
      <c r="L13" s="5">
        <f>'a23'!C9</f>
        <v>38.327879027165558</v>
      </c>
      <c r="M13" s="5">
        <f t="shared" si="5"/>
        <v>0.54313821200533552</v>
      </c>
      <c r="N13" s="6">
        <f t="shared" si="6"/>
        <v>0.64470703261225137</v>
      </c>
      <c r="O13" s="6">
        <f t="shared" si="7"/>
        <v>0.25149629674201107</v>
      </c>
      <c r="P13" s="5">
        <f>'a20 (2)'!D10</f>
        <v>13</v>
      </c>
      <c r="Q13" s="5">
        <f t="shared" si="8"/>
        <v>0.44261477045908171</v>
      </c>
      <c r="R13" s="5">
        <f>'a19'!J12</f>
        <v>150.9794082583721</v>
      </c>
      <c r="S13" s="5">
        <f>'a23'!D9</f>
        <v>43.615398956639829</v>
      </c>
      <c r="T13" s="5">
        <f t="shared" si="9"/>
        <v>0.65850271254263015</v>
      </c>
      <c r="U13" s="6">
        <f t="shared" si="10"/>
        <v>0.79224816358422845</v>
      </c>
      <c r="V13" s="6">
        <f t="shared" si="11"/>
        <v>0.51254144908411114</v>
      </c>
      <c r="W13" s="5">
        <f>'a20 (2)'!E10</f>
        <v>13.3</v>
      </c>
      <c r="X13" s="5">
        <f t="shared" si="12"/>
        <v>0.42764471057884218</v>
      </c>
      <c r="Y13" s="5">
        <f>'a19'!M12</f>
        <v>90.828568994113482</v>
      </c>
      <c r="Z13" s="5">
        <f>'a23'!E9</f>
        <v>39.564427006924767</v>
      </c>
      <c r="AA13" s="5">
        <f t="shared" si="13"/>
        <v>0.35935802881110329</v>
      </c>
      <c r="AB13" s="6">
        <f t="shared" si="14"/>
        <v>0.40966821259024244</v>
      </c>
      <c r="AC13" s="6">
        <f t="shared" si="15"/>
        <v>0.42404941098112225</v>
      </c>
      <c r="AD13" s="5">
        <f>'a20 (2)'!F10</f>
        <v>14.4</v>
      </c>
      <c r="AE13" s="5">
        <f t="shared" si="16"/>
        <v>0.37275449101796393</v>
      </c>
      <c r="AF13" s="5">
        <f>'a19'!P12</f>
        <v>121.90632434145772</v>
      </c>
      <c r="AG13" s="5">
        <f>'a23'!F9</f>
        <v>41.790009502462055</v>
      </c>
      <c r="AH13" s="5">
        <f t="shared" si="17"/>
        <v>0.50944664526397387</v>
      </c>
      <c r="AI13" s="6">
        <f t="shared" si="18"/>
        <v>0.60161845824069793</v>
      </c>
      <c r="AJ13" s="6">
        <f t="shared" si="19"/>
        <v>0.41852728446251075</v>
      </c>
      <c r="AK13" s="5">
        <f>'a20 (2)'!G10</f>
        <v>11</v>
      </c>
      <c r="AL13" s="5">
        <f t="shared" si="20"/>
        <v>0.54241516966067849</v>
      </c>
      <c r="AM13" s="5">
        <f>'a19'!S12</f>
        <v>89.522376934608744</v>
      </c>
      <c r="AN13" s="5">
        <f>'a23'!G9</f>
        <v>40.542881951650273</v>
      </c>
      <c r="AO13" s="5">
        <f t="shared" si="21"/>
        <v>0.36294951600909819</v>
      </c>
      <c r="AP13" s="6">
        <f t="shared" si="22"/>
        <v>0.41426141136972527</v>
      </c>
      <c r="AQ13" s="6">
        <f t="shared" si="23"/>
        <v>0.51678441800248787</v>
      </c>
      <c r="AR13" s="5">
        <f>'a20 (2)'!H10</f>
        <v>7</v>
      </c>
      <c r="AS13" s="5">
        <f t="shared" si="24"/>
        <v>0.74201596806387216</v>
      </c>
      <c r="AT13" s="5">
        <f>'a19'!V12</f>
        <v>66.525573443220281</v>
      </c>
      <c r="AU13" s="5">
        <f>'a23'!H9</f>
        <v>39.671712180595733</v>
      </c>
      <c r="AV13" s="5">
        <f t="shared" si="25"/>
        <v>0.2639183402288518</v>
      </c>
      <c r="AW13" s="6">
        <f t="shared" si="26"/>
        <v>0.28760917772720396</v>
      </c>
      <c r="AX13" s="6">
        <f t="shared" si="27"/>
        <v>0.65113460999653849</v>
      </c>
      <c r="AY13" s="5">
        <f>'a20 (2)'!I10</f>
        <v>7.6</v>
      </c>
      <c r="AZ13" s="5">
        <f t="shared" si="28"/>
        <v>0.7120758483033931</v>
      </c>
      <c r="BA13" s="5">
        <f>'a19'!Y12</f>
        <v>78.260469854040977</v>
      </c>
      <c r="BB13" s="5">
        <f>'a23'!I9</f>
        <v>42.691894122689511</v>
      </c>
      <c r="BC13" s="5">
        <f t="shared" si="29"/>
        <v>0.33410876930006517</v>
      </c>
      <c r="BD13" s="6">
        <f t="shared" si="30"/>
        <v>0.37737661259966121</v>
      </c>
      <c r="BE13" s="6">
        <f t="shared" si="31"/>
        <v>0.6451360011626468</v>
      </c>
      <c r="BF13" s="5">
        <f>'a20 (2)'!J10</f>
        <v>7.7</v>
      </c>
      <c r="BG13" s="5">
        <f t="shared" si="32"/>
        <v>0.70708582834331335</v>
      </c>
      <c r="BH13" s="5">
        <f>'a19'!AB12</f>
        <v>74.041884097416229</v>
      </c>
      <c r="BI13" s="5">
        <f>'a23'!J9</f>
        <v>42.851860630515738</v>
      </c>
      <c r="BJ13" s="5">
        <f t="shared" si="33"/>
        <v>0.31728324981632799</v>
      </c>
      <c r="BK13" s="6">
        <f t="shared" si="34"/>
        <v>0.35585824115732051</v>
      </c>
      <c r="BL13" s="6">
        <f t="shared" si="35"/>
        <v>0.6368403109061147</v>
      </c>
      <c r="BM13" s="5">
        <f>'a20 (2)'!K10</f>
        <v>9.9</v>
      </c>
      <c r="BN13" s="5">
        <f t="shared" si="36"/>
        <v>0.59730538922155674</v>
      </c>
      <c r="BO13" s="5">
        <f>'a19'!AE12</f>
        <v>76.542043148545432</v>
      </c>
      <c r="BP13" s="5">
        <f>'a23'!K9</f>
        <v>44.052627611835618</v>
      </c>
      <c r="BQ13" s="5">
        <f t="shared" si="37"/>
        <v>0.33718781234719258</v>
      </c>
      <c r="BR13" s="6">
        <f t="shared" si="38"/>
        <v>0.38131444001943771</v>
      </c>
      <c r="BS13" s="6">
        <f t="shared" si="39"/>
        <v>0.55410719938113295</v>
      </c>
      <c r="BT13" s="5">
        <f>'a20 (2)'!L10</f>
        <v>12.7</v>
      </c>
      <c r="BU13" s="5">
        <f t="shared" si="40"/>
        <v>0.45758483033932129</v>
      </c>
      <c r="BV13" s="5">
        <f>'a19'!AH12</f>
        <v>69.277270254431002</v>
      </c>
      <c r="BW13" s="5">
        <f>'a23'!L9</f>
        <v>41.117799299819552</v>
      </c>
      <c r="BX13" s="5">
        <f t="shared" si="41"/>
        <v>0.28485288943610532</v>
      </c>
      <c r="BY13" s="6">
        <f t="shared" si="42"/>
        <v>0.31438263968509789</v>
      </c>
      <c r="BZ13" s="6">
        <f t="shared" si="43"/>
        <v>0.42894439220847663</v>
      </c>
    </row>
    <row r="14" spans="1:78">
      <c r="A14" s="1">
        <v>1987</v>
      </c>
      <c r="B14" s="5">
        <f>'a20 (2)'!B11</f>
        <v>8.8000000000000007</v>
      </c>
      <c r="C14" s="5">
        <f t="shared" si="0"/>
        <v>0.65219560878243499</v>
      </c>
      <c r="D14" s="5">
        <f>'a19'!D13</f>
        <v>81.418264831525846</v>
      </c>
      <c r="E14" s="5">
        <f>'a23'!B10</f>
        <v>40.839337485002666</v>
      </c>
      <c r="F14" s="5">
        <f t="shared" si="1"/>
        <v>0.33250679948980078</v>
      </c>
      <c r="G14" s="6">
        <f t="shared" si="2"/>
        <v>0.37532783297951311</v>
      </c>
      <c r="H14" s="6">
        <f t="shared" si="3"/>
        <v>0.5968220536218507</v>
      </c>
      <c r="I14" s="5">
        <f>'a20 (2)'!C11</f>
        <v>17.8</v>
      </c>
      <c r="J14" s="5">
        <f t="shared" si="4"/>
        <v>0.20309381237524934</v>
      </c>
      <c r="K14" s="5">
        <f>'a19'!G13</f>
        <v>150.41141862136132</v>
      </c>
      <c r="L14" s="5">
        <f>'a23'!C10</f>
        <v>39.017863897783997</v>
      </c>
      <c r="M14" s="5">
        <f t="shared" si="5"/>
        <v>0.58687322604408887</v>
      </c>
      <c r="N14" s="6">
        <f t="shared" si="6"/>
        <v>0.70064029981576992</v>
      </c>
      <c r="O14" s="6">
        <f t="shared" si="7"/>
        <v>0.30260310986335348</v>
      </c>
      <c r="P14" s="5">
        <f>'a20 (2)'!D11</f>
        <v>12.3</v>
      </c>
      <c r="Q14" s="5">
        <f t="shared" si="8"/>
        <v>0.47754491017964057</v>
      </c>
      <c r="R14" s="5">
        <f>'a19'!J13</f>
        <v>153.89609623929766</v>
      </c>
      <c r="S14" s="5">
        <f>'a23'!D10</f>
        <v>44.673154016824249</v>
      </c>
      <c r="T14" s="5">
        <f t="shared" si="9"/>
        <v>0.68750240098861515</v>
      </c>
      <c r="U14" s="6">
        <f t="shared" si="10"/>
        <v>0.82933623496865239</v>
      </c>
      <c r="V14" s="6">
        <f t="shared" si="11"/>
        <v>0.54790317513744291</v>
      </c>
      <c r="W14" s="5">
        <f>'a20 (2)'!E11</f>
        <v>12</v>
      </c>
      <c r="X14" s="5">
        <f t="shared" si="12"/>
        <v>0.49251497005988015</v>
      </c>
      <c r="Y14" s="5">
        <f>'a19'!M13</f>
        <v>96.103560179862555</v>
      </c>
      <c r="Z14" s="5">
        <f>'a23'!E10</f>
        <v>40.751290094193855</v>
      </c>
      <c r="AA14" s="5">
        <f t="shared" si="13"/>
        <v>0.39163440599743959</v>
      </c>
      <c r="AB14" s="6">
        <f t="shared" si="14"/>
        <v>0.4509468829920677</v>
      </c>
      <c r="AC14" s="6">
        <f t="shared" si="15"/>
        <v>0.4842013526463177</v>
      </c>
      <c r="AD14" s="5">
        <f>'a20 (2)'!F11</f>
        <v>13.2</v>
      </c>
      <c r="AE14" s="5">
        <f t="shared" si="16"/>
        <v>0.4326347305389221</v>
      </c>
      <c r="AF14" s="5">
        <f>'a19'!P13</f>
        <v>127.95775363058604</v>
      </c>
      <c r="AG14" s="5">
        <f>'a23'!F10</f>
        <v>44.168731912666424</v>
      </c>
      <c r="AH14" s="5">
        <f t="shared" si="17"/>
        <v>0.56517317162563729</v>
      </c>
      <c r="AI14" s="6">
        <f t="shared" si="18"/>
        <v>0.6728878234808443</v>
      </c>
      <c r="AJ14" s="6">
        <f t="shared" si="19"/>
        <v>0.48068534912730654</v>
      </c>
      <c r="AK14" s="5">
        <f>'a20 (2)'!G11</f>
        <v>10.199999999999999</v>
      </c>
      <c r="AL14" s="5">
        <f t="shared" si="20"/>
        <v>0.58233532934131726</v>
      </c>
      <c r="AM14" s="5">
        <f>'a19'!S13</f>
        <v>88.388081239739677</v>
      </c>
      <c r="AN14" s="5">
        <f>'a23'!G10</f>
        <v>40.623558196324261</v>
      </c>
      <c r="AO14" s="5">
        <f t="shared" si="21"/>
        <v>0.35906383621040011</v>
      </c>
      <c r="AP14" s="6">
        <f t="shared" si="22"/>
        <v>0.40929196592138695</v>
      </c>
      <c r="AQ14" s="6">
        <f t="shared" si="23"/>
        <v>0.54772665665733122</v>
      </c>
      <c r="AR14" s="5">
        <f>'a20 (2)'!H11</f>
        <v>6.1</v>
      </c>
      <c r="AS14" s="5">
        <f t="shared" si="24"/>
        <v>0.78692614770459079</v>
      </c>
      <c r="AT14" s="5">
        <f>'a19'!V13</f>
        <v>64.049064104063447</v>
      </c>
      <c r="AU14" s="5">
        <f>'a23'!H10</f>
        <v>40.845092203186617</v>
      </c>
      <c r="AV14" s="5">
        <f t="shared" si="25"/>
        <v>0.26160899288582817</v>
      </c>
      <c r="AW14" s="6">
        <f t="shared" si="26"/>
        <v>0.28465572395927741</v>
      </c>
      <c r="AX14" s="6">
        <f t="shared" si="27"/>
        <v>0.6864720629555281</v>
      </c>
      <c r="AY14" s="5">
        <f>'a20 (2)'!I11</f>
        <v>7.5</v>
      </c>
      <c r="AZ14" s="5">
        <f t="shared" si="28"/>
        <v>0.71706586826347296</v>
      </c>
      <c r="BA14" s="5">
        <f>'a19'!Y13</f>
        <v>77.597191497547385</v>
      </c>
      <c r="BB14" s="5">
        <f>'a23'!I10</f>
        <v>43.702462662672922</v>
      </c>
      <c r="BC14" s="5">
        <f t="shared" si="29"/>
        <v>0.33911883641498453</v>
      </c>
      <c r="BD14" s="6">
        <f t="shared" si="30"/>
        <v>0.38378405132594207</v>
      </c>
      <c r="BE14" s="6">
        <f t="shared" si="31"/>
        <v>0.65040950487596683</v>
      </c>
      <c r="BF14" s="5">
        <f>'a20 (2)'!J11</f>
        <v>7.3</v>
      </c>
      <c r="BG14" s="5">
        <f t="shared" si="32"/>
        <v>0.72704590818363257</v>
      </c>
      <c r="BH14" s="5">
        <f>'a19'!AB13</f>
        <v>77.124451839105092</v>
      </c>
      <c r="BI14" s="5">
        <f>'a23'!J10</f>
        <v>43.552635795962104</v>
      </c>
      <c r="BJ14" s="5">
        <f t="shared" si="33"/>
        <v>0.33589731619117635</v>
      </c>
      <c r="BK14" s="6">
        <f t="shared" si="34"/>
        <v>0.37966400802790778</v>
      </c>
      <c r="BL14" s="6">
        <f t="shared" si="35"/>
        <v>0.6575695281524877</v>
      </c>
      <c r="BM14" s="5">
        <f>'a20 (2)'!K11</f>
        <v>9.6</v>
      </c>
      <c r="BN14" s="5">
        <f t="shared" si="36"/>
        <v>0.61227544910179632</v>
      </c>
      <c r="BO14" s="5">
        <f>'a19'!AE13</f>
        <v>74.696708279042483</v>
      </c>
      <c r="BP14" s="5">
        <f>'a23'!K10</f>
        <v>43.908498225605292</v>
      </c>
      <c r="BQ14" s="5">
        <f t="shared" si="37"/>
        <v>0.3279820282928893</v>
      </c>
      <c r="BR14" s="6">
        <f t="shared" si="38"/>
        <v>0.36954104539171501</v>
      </c>
      <c r="BS14" s="6">
        <f t="shared" si="39"/>
        <v>0.56372856835978014</v>
      </c>
      <c r="BT14" s="5">
        <f>'a20 (2)'!L11</f>
        <v>12.1</v>
      </c>
      <c r="BU14" s="5">
        <f t="shared" si="40"/>
        <v>0.48752495009980029</v>
      </c>
      <c r="BV14" s="5">
        <f>'a19'!AH13</f>
        <v>69.523926931695783</v>
      </c>
      <c r="BW14" s="5">
        <f>'a23'!L10</f>
        <v>40.849888058358061</v>
      </c>
      <c r="BX14" s="5">
        <f t="shared" si="41"/>
        <v>0.2840044632537238</v>
      </c>
      <c r="BY14" s="6">
        <f t="shared" si="42"/>
        <v>0.31329757662053465</v>
      </c>
      <c r="BZ14" s="6">
        <f t="shared" si="43"/>
        <v>0.45267947540394715</v>
      </c>
    </row>
    <row r="15" spans="1:78">
      <c r="A15" s="1">
        <v>1988</v>
      </c>
      <c r="B15" s="5">
        <f>'a20 (2)'!B12</f>
        <v>7.8</v>
      </c>
      <c r="C15" s="5">
        <f t="shared" si="0"/>
        <v>0.70209580838323338</v>
      </c>
      <c r="D15" s="5">
        <f>'a19'!D14</f>
        <v>88.309638383234443</v>
      </c>
      <c r="E15" s="5">
        <f>'a23'!B11</f>
        <v>41.591327830542511</v>
      </c>
      <c r="F15" s="5">
        <f t="shared" si="1"/>
        <v>0.36729151205937638</v>
      </c>
      <c r="G15" s="6">
        <f t="shared" si="2"/>
        <v>0.41981444549157632</v>
      </c>
      <c r="H15" s="6">
        <f t="shared" si="3"/>
        <v>0.64563953580490197</v>
      </c>
      <c r="I15" s="5">
        <f>'a20 (2)'!C12</f>
        <v>16.2</v>
      </c>
      <c r="J15" s="5">
        <f t="shared" si="4"/>
        <v>0.28293413173652687</v>
      </c>
      <c r="K15" s="5">
        <f>'a19'!G14</f>
        <v>169.33684255124436</v>
      </c>
      <c r="L15" s="5">
        <f>'a23'!C11</f>
        <v>39.779225634716987</v>
      </c>
      <c r="M15" s="5">
        <f t="shared" si="5"/>
        <v>0.67360884681164934</v>
      </c>
      <c r="N15" s="6">
        <f t="shared" si="6"/>
        <v>0.8115675913482755</v>
      </c>
      <c r="O15" s="6">
        <f t="shared" si="7"/>
        <v>0.38866082365887666</v>
      </c>
      <c r="P15" s="5">
        <f>'a20 (2)'!D12</f>
        <v>12.2</v>
      </c>
      <c r="Q15" s="5">
        <f t="shared" si="8"/>
        <v>0.48253493013972049</v>
      </c>
      <c r="R15" s="5">
        <f>'a19'!J14</f>
        <v>153.15973430378807</v>
      </c>
      <c r="S15" s="5">
        <f>'a23'!D11</f>
        <v>45.583594834856619</v>
      </c>
      <c r="T15" s="5">
        <f t="shared" si="9"/>
        <v>0.69815712735181656</v>
      </c>
      <c r="U15" s="6">
        <f t="shared" si="10"/>
        <v>0.84296270039347765</v>
      </c>
      <c r="V15" s="6">
        <f t="shared" si="11"/>
        <v>0.55462048419047194</v>
      </c>
      <c r="W15" s="5">
        <f>'a20 (2)'!E12</f>
        <v>10.199999999999999</v>
      </c>
      <c r="X15" s="5">
        <f t="shared" si="12"/>
        <v>0.58233532934131726</v>
      </c>
      <c r="Y15" s="5">
        <f>'a19'!M14</f>
        <v>108.35183696784435</v>
      </c>
      <c r="Z15" s="5">
        <f>'a23'!E11</f>
        <v>41.485737697054539</v>
      </c>
      <c r="AA15" s="5">
        <f t="shared" si="13"/>
        <v>0.44950558874420077</v>
      </c>
      <c r="AB15" s="6">
        <f t="shared" si="14"/>
        <v>0.52495907663375774</v>
      </c>
      <c r="AC15" s="6">
        <f t="shared" si="15"/>
        <v>0.57086007879980538</v>
      </c>
      <c r="AD15" s="5">
        <f>'a20 (2)'!F12</f>
        <v>11.8</v>
      </c>
      <c r="AE15" s="5">
        <f t="shared" si="16"/>
        <v>0.50249500998003982</v>
      </c>
      <c r="AF15" s="5">
        <f>'a19'!P14</f>
        <v>142.13228144486405</v>
      </c>
      <c r="AG15" s="5">
        <f>'a23'!F11</f>
        <v>44.903402909527259</v>
      </c>
      <c r="AH15" s="5">
        <f t="shared" si="17"/>
        <v>0.63822231001690555</v>
      </c>
      <c r="AI15" s="6">
        <f t="shared" si="18"/>
        <v>0.76631129815962551</v>
      </c>
      <c r="AJ15" s="6">
        <f t="shared" si="19"/>
        <v>0.55525826761595698</v>
      </c>
      <c r="AK15" s="5">
        <f>'a20 (2)'!G12</f>
        <v>9.5</v>
      </c>
      <c r="AL15" s="5">
        <f t="shared" si="20"/>
        <v>0.61726546906187618</v>
      </c>
      <c r="AM15" s="5">
        <f>'a19'!S14</f>
        <v>95.049255418544845</v>
      </c>
      <c r="AN15" s="5">
        <f>'a23'!G11</f>
        <v>41.519362365518916</v>
      </c>
      <c r="AO15" s="5">
        <f t="shared" si="21"/>
        <v>0.39463844782953256</v>
      </c>
      <c r="AP15" s="6">
        <f t="shared" si="22"/>
        <v>0.45478879040145176</v>
      </c>
      <c r="AQ15" s="6">
        <f t="shared" si="23"/>
        <v>0.58477013332979133</v>
      </c>
      <c r="AR15" s="5">
        <f>'a20 (2)'!H12</f>
        <v>5</v>
      </c>
      <c r="AS15" s="5">
        <f t="shared" si="24"/>
        <v>0.84181636726546893</v>
      </c>
      <c r="AT15" s="5">
        <f>'a19'!V14</f>
        <v>68.665484681101859</v>
      </c>
      <c r="AU15" s="5">
        <f>'a23'!H11</f>
        <v>42.010598452351267</v>
      </c>
      <c r="AV15" s="5">
        <f t="shared" si="25"/>
        <v>0.28846781044738473</v>
      </c>
      <c r="AW15" s="6">
        <f t="shared" si="26"/>
        <v>0.3190058082672399</v>
      </c>
      <c r="AX15" s="6">
        <f t="shared" si="27"/>
        <v>0.73725425546582313</v>
      </c>
      <c r="AY15" s="5">
        <f>'a20 (2)'!I12</f>
        <v>7.7</v>
      </c>
      <c r="AZ15" s="5">
        <f t="shared" si="28"/>
        <v>0.70708582834331335</v>
      </c>
      <c r="BA15" s="5">
        <f>'a19'!Y14</f>
        <v>77.248816558114555</v>
      </c>
      <c r="BB15" s="5">
        <f>'a23'!I11</f>
        <v>44.148045985628585</v>
      </c>
      <c r="BC15" s="5">
        <f t="shared" si="29"/>
        <v>0.34103843057430283</v>
      </c>
      <c r="BD15" s="6">
        <f t="shared" si="30"/>
        <v>0.38623904477673476</v>
      </c>
      <c r="BE15" s="6">
        <f t="shared" si="31"/>
        <v>0.64291647162999765</v>
      </c>
      <c r="BF15" s="5">
        <f>'a20 (2)'!J12</f>
        <v>7.3</v>
      </c>
      <c r="BG15" s="5">
        <f t="shared" si="32"/>
        <v>0.72704590818363257</v>
      </c>
      <c r="BH15" s="5">
        <f>'a19'!AB14</f>
        <v>76.893049713867754</v>
      </c>
      <c r="BI15" s="5">
        <f>'a23'!J11</f>
        <v>44.430919318505346</v>
      </c>
      <c r="BJ15" s="5">
        <f t="shared" si="33"/>
        <v>0.3416428887990679</v>
      </c>
      <c r="BK15" s="6">
        <f t="shared" si="34"/>
        <v>0.38701209410899723</v>
      </c>
      <c r="BL15" s="6">
        <f t="shared" si="35"/>
        <v>0.65903914536870556</v>
      </c>
      <c r="BM15" s="5">
        <f>'a20 (2)'!K12</f>
        <v>8</v>
      </c>
      <c r="BN15" s="5">
        <f t="shared" si="36"/>
        <v>0.69211576846307377</v>
      </c>
      <c r="BO15" s="5">
        <f>'a19'!AE14</f>
        <v>76.272570251183282</v>
      </c>
      <c r="BP15" s="5">
        <f>'a23'!K11</f>
        <v>44.161750701872577</v>
      </c>
      <c r="BQ15" s="5">
        <f t="shared" si="37"/>
        <v>0.33683302328238185</v>
      </c>
      <c r="BR15" s="6">
        <f t="shared" si="38"/>
        <v>0.38086069575985293</v>
      </c>
      <c r="BS15" s="6">
        <f t="shared" si="39"/>
        <v>0.62986475392242969</v>
      </c>
      <c r="BT15" s="5">
        <f>'a20 (2)'!L12</f>
        <v>10.3</v>
      </c>
      <c r="BU15" s="5">
        <f t="shared" si="40"/>
        <v>0.5773453093812374</v>
      </c>
      <c r="BV15" s="5">
        <f>'a19'!AH14</f>
        <v>77.242107072041335</v>
      </c>
      <c r="BW15" s="5">
        <f>'a23'!L11</f>
        <v>42.314841270690906</v>
      </c>
      <c r="BX15" s="5">
        <f t="shared" si="41"/>
        <v>0.3268487500167141</v>
      </c>
      <c r="BY15" s="6">
        <f t="shared" si="42"/>
        <v>0.36809168135170162</v>
      </c>
      <c r="BZ15" s="6">
        <f t="shared" si="43"/>
        <v>0.53549458377533032</v>
      </c>
    </row>
    <row r="16" spans="1:78">
      <c r="A16" s="1">
        <v>1989</v>
      </c>
      <c r="B16" s="5">
        <f>'a20 (2)'!B13</f>
        <v>7.5</v>
      </c>
      <c r="C16" s="5">
        <f t="shared" si="0"/>
        <v>0.71706586826347296</v>
      </c>
      <c r="D16" s="5">
        <f>'a19'!D15</f>
        <v>89.507814573678402</v>
      </c>
      <c r="E16" s="5">
        <f>'a23'!B12</f>
        <v>42.242260016296839</v>
      </c>
      <c r="F16" s="5">
        <f t="shared" si="1"/>
        <v>0.37810123767118065</v>
      </c>
      <c r="G16" s="6">
        <f t="shared" si="2"/>
        <v>0.4336391414321335</v>
      </c>
      <c r="H16" s="6">
        <f t="shared" si="3"/>
        <v>0.66038052289720506</v>
      </c>
      <c r="I16" s="5">
        <f>'a20 (2)'!C13</f>
        <v>15.5</v>
      </c>
      <c r="J16" s="5">
        <f t="shared" si="4"/>
        <v>0.31786427145708573</v>
      </c>
      <c r="K16" s="5">
        <f>'a19'!G15</f>
        <v>182.52405588712608</v>
      </c>
      <c r="L16" s="5">
        <f>'a23'!C12</f>
        <v>41.407544834519854</v>
      </c>
      <c r="M16" s="5">
        <f t="shared" si="5"/>
        <v>0.75578730275245809</v>
      </c>
      <c r="N16" s="6">
        <f t="shared" si="6"/>
        <v>0.91666666666666663</v>
      </c>
      <c r="O16" s="6">
        <f t="shared" si="7"/>
        <v>0.43762475049900196</v>
      </c>
      <c r="P16" s="5">
        <f>'a20 (2)'!D13</f>
        <v>13.7</v>
      </c>
      <c r="Q16" s="5">
        <f t="shared" si="8"/>
        <v>0.4076846307385229</v>
      </c>
      <c r="R16" s="5">
        <f>'a19'!J15</f>
        <v>141.7232858589671</v>
      </c>
      <c r="S16" s="5">
        <f>'a23'!D12</f>
        <v>47.821012477876522</v>
      </c>
      <c r="T16" s="5">
        <f t="shared" si="9"/>
        <v>0.67773510214673272</v>
      </c>
      <c r="U16" s="6">
        <f t="shared" si="10"/>
        <v>0.81684471191813868</v>
      </c>
      <c r="V16" s="6">
        <f t="shared" si="11"/>
        <v>0.48951664697444608</v>
      </c>
      <c r="W16" s="5">
        <f>'a20 (2)'!E13</f>
        <v>9.9</v>
      </c>
      <c r="X16" s="5">
        <f t="shared" si="12"/>
        <v>0.59730538922155674</v>
      </c>
      <c r="Y16" s="5">
        <f>'a19'!M15</f>
        <v>112.97236311538946</v>
      </c>
      <c r="Z16" s="5">
        <f>'a23'!E12</f>
        <v>43.422702126646776</v>
      </c>
      <c r="AA16" s="5">
        <f t="shared" si="13"/>
        <v>0.49055652721029336</v>
      </c>
      <c r="AB16" s="6">
        <f t="shared" si="14"/>
        <v>0.57745964535758587</v>
      </c>
      <c r="AC16" s="6">
        <f t="shared" si="15"/>
        <v>0.59333624044876254</v>
      </c>
      <c r="AD16" s="5">
        <f>'a20 (2)'!F13</f>
        <v>12.1</v>
      </c>
      <c r="AE16" s="5">
        <f t="shared" si="16"/>
        <v>0.48752495009980029</v>
      </c>
      <c r="AF16" s="5">
        <f>'a19'!P15</f>
        <v>134.43440491301706</v>
      </c>
      <c r="AG16" s="5">
        <f>'a23'!F12</f>
        <v>45.522525951170309</v>
      </c>
      <c r="AH16" s="5">
        <f t="shared" si="17"/>
        <v>0.61197936863829561</v>
      </c>
      <c r="AI16" s="6">
        <f t="shared" si="18"/>
        <v>0.7327488657562562</v>
      </c>
      <c r="AJ16" s="6">
        <f t="shared" si="19"/>
        <v>0.53656973323109147</v>
      </c>
      <c r="AK16" s="5">
        <f>'a20 (2)'!G13</f>
        <v>9.6</v>
      </c>
      <c r="AL16" s="5">
        <f t="shared" si="20"/>
        <v>0.61227544910179632</v>
      </c>
      <c r="AM16" s="5">
        <f>'a19'!S15</f>
        <v>96.331059204130014</v>
      </c>
      <c r="AN16" s="5">
        <f>'a23'!G12</f>
        <v>42.594196207644686</v>
      </c>
      <c r="AO16" s="5">
        <f t="shared" si="21"/>
        <v>0.41031440366309507</v>
      </c>
      <c r="AP16" s="6">
        <f t="shared" si="22"/>
        <v>0.47483697023128502</v>
      </c>
      <c r="AQ16" s="6">
        <f t="shared" si="23"/>
        <v>0.58478775332769406</v>
      </c>
      <c r="AR16" s="5">
        <f>'a20 (2)'!H13</f>
        <v>5</v>
      </c>
      <c r="AS16" s="5">
        <f t="shared" si="24"/>
        <v>0.84181636726546893</v>
      </c>
      <c r="AT16" s="5">
        <f>'a19'!V15</f>
        <v>65.359727740510522</v>
      </c>
      <c r="AU16" s="5">
        <f>'a23'!H12</f>
        <v>42.843434063532051</v>
      </c>
      <c r="AV16" s="5">
        <f t="shared" si="25"/>
        <v>0.28002351858609692</v>
      </c>
      <c r="AW16" s="6">
        <f t="shared" si="26"/>
        <v>0.30820629571641756</v>
      </c>
      <c r="AX16" s="6">
        <f t="shared" si="27"/>
        <v>0.73509435295565873</v>
      </c>
      <c r="AY16" s="5">
        <f>'a20 (2)'!I13</f>
        <v>7.5</v>
      </c>
      <c r="AZ16" s="5">
        <f t="shared" si="28"/>
        <v>0.71706586826347296</v>
      </c>
      <c r="BA16" s="5">
        <f>'a19'!Y15</f>
        <v>80.149543555624334</v>
      </c>
      <c r="BB16" s="5">
        <f>'a23'!I12</f>
        <v>44.111689290432892</v>
      </c>
      <c r="BC16" s="5">
        <f t="shared" si="29"/>
        <v>0.35355317620957183</v>
      </c>
      <c r="BD16" s="6">
        <f t="shared" si="30"/>
        <v>0.40224431256929361</v>
      </c>
      <c r="BE16" s="6">
        <f t="shared" si="31"/>
        <v>0.65410155712463713</v>
      </c>
      <c r="BF16" s="5">
        <f>'a20 (2)'!J13</f>
        <v>7.3</v>
      </c>
      <c r="BG16" s="5">
        <f t="shared" si="32"/>
        <v>0.72704590818363257</v>
      </c>
      <c r="BH16" s="5">
        <f>'a19'!AB15</f>
        <v>77.204030565475421</v>
      </c>
      <c r="BI16" s="5">
        <f>'a23'!J12</f>
        <v>45.612371880210361</v>
      </c>
      <c r="BJ16" s="5">
        <f t="shared" si="33"/>
        <v>0.35214589528035922</v>
      </c>
      <c r="BK16" s="6">
        <f t="shared" si="34"/>
        <v>0.40044452304197536</v>
      </c>
      <c r="BL16" s="6">
        <f t="shared" si="35"/>
        <v>0.66172563115530125</v>
      </c>
      <c r="BM16" s="5">
        <f>'a20 (2)'!K13</f>
        <v>7.2</v>
      </c>
      <c r="BN16" s="5">
        <f t="shared" si="36"/>
        <v>0.73203592814371254</v>
      </c>
      <c r="BO16" s="5">
        <f>'a19'!AE15</f>
        <v>82.408338831138778</v>
      </c>
      <c r="BP16" s="5">
        <f>'a23'!K12</f>
        <v>44.645271457260549</v>
      </c>
      <c r="BQ16" s="5">
        <f t="shared" si="37"/>
        <v>0.3679142657458096</v>
      </c>
      <c r="BR16" s="6">
        <f t="shared" si="38"/>
        <v>0.42061089312308686</v>
      </c>
      <c r="BS16" s="6">
        <f t="shared" si="39"/>
        <v>0.66975092113958745</v>
      </c>
      <c r="BT16" s="5">
        <f>'a20 (2)'!L13</f>
        <v>9.1</v>
      </c>
      <c r="BU16" s="5">
        <f t="shared" si="40"/>
        <v>0.63722554890219552</v>
      </c>
      <c r="BV16" s="5">
        <f>'a19'!AH15</f>
        <v>79.625368067961503</v>
      </c>
      <c r="BW16" s="5">
        <f>'a23'!L12</f>
        <v>42.195249886879594</v>
      </c>
      <c r="BX16" s="5">
        <f t="shared" si="41"/>
        <v>0.33598123029623983</v>
      </c>
      <c r="BY16" s="6">
        <f t="shared" si="42"/>
        <v>0.37977132684702375</v>
      </c>
      <c r="BZ16" s="6">
        <f t="shared" si="43"/>
        <v>0.58573470449116116</v>
      </c>
    </row>
    <row r="17" spans="1:78">
      <c r="A17" s="1">
        <v>1990</v>
      </c>
      <c r="B17" s="5">
        <f>'a20 (2)'!B14</f>
        <v>8.1</v>
      </c>
      <c r="C17" s="5">
        <f t="shared" si="0"/>
        <v>0.6871257485029939</v>
      </c>
      <c r="D17" s="5">
        <f>'a19'!D16</f>
        <v>88.809961007664342</v>
      </c>
      <c r="E17" s="5">
        <f>'a23'!B13</f>
        <v>43.738875974851595</v>
      </c>
      <c r="F17" s="5">
        <f t="shared" si="1"/>
        <v>0.38844478698456369</v>
      </c>
      <c r="G17" s="6">
        <f t="shared" si="2"/>
        <v>0.44686763855952844</v>
      </c>
      <c r="H17" s="6">
        <f t="shared" si="3"/>
        <v>0.63907412651430084</v>
      </c>
      <c r="I17" s="5">
        <f>'a20 (2)'!C14</f>
        <v>17</v>
      </c>
      <c r="J17" s="5">
        <f t="shared" si="4"/>
        <v>0.24301397205588809</v>
      </c>
      <c r="K17" s="5">
        <f>'a19'!G16</f>
        <v>158.44303405368717</v>
      </c>
      <c r="L17" s="5">
        <f>'a23'!C13</f>
        <v>42.895663923394309</v>
      </c>
      <c r="M17" s="5">
        <f t="shared" si="5"/>
        <v>0.67965191397698843</v>
      </c>
      <c r="N17" s="6">
        <f t="shared" si="6"/>
        <v>0.81929614701281039</v>
      </c>
      <c r="O17" s="6">
        <f t="shared" si="7"/>
        <v>0.35827040704727259</v>
      </c>
      <c r="P17" s="5">
        <f>'a20 (2)'!D14</f>
        <v>14.4</v>
      </c>
      <c r="Q17" s="5">
        <f t="shared" si="8"/>
        <v>0.37275449101796393</v>
      </c>
      <c r="R17" s="5">
        <f>'a19'!J16</f>
        <v>129.04301191803856</v>
      </c>
      <c r="S17" s="5">
        <f>'a23'!D13</f>
        <v>48.494960400813412</v>
      </c>
      <c r="T17" s="5">
        <f t="shared" si="9"/>
        <v>0.62579357529669732</v>
      </c>
      <c r="U17" s="6">
        <f t="shared" si="10"/>
        <v>0.75041603082322861</v>
      </c>
      <c r="V17" s="6">
        <f t="shared" si="11"/>
        <v>0.44828679897901691</v>
      </c>
      <c r="W17" s="5">
        <f>'a20 (2)'!E14</f>
        <v>10.7</v>
      </c>
      <c r="X17" s="5">
        <f t="shared" si="12"/>
        <v>0.55738522954091807</v>
      </c>
      <c r="Y17" s="5">
        <f>'a19'!M16</f>
        <v>108.1116584347514</v>
      </c>
      <c r="Z17" s="5">
        <f>'a23'!E13</f>
        <v>44.076320585363469</v>
      </c>
      <c r="AA17" s="5">
        <f t="shared" si="13"/>
        <v>0.47651641161854175</v>
      </c>
      <c r="AB17" s="6">
        <f t="shared" si="14"/>
        <v>0.55950356247475264</v>
      </c>
      <c r="AC17" s="6">
        <f t="shared" si="15"/>
        <v>0.55780889612768503</v>
      </c>
      <c r="AD17" s="5">
        <f>'a20 (2)'!F14</f>
        <v>12.1</v>
      </c>
      <c r="AE17" s="5">
        <f t="shared" si="16"/>
        <v>0.48752495009980029</v>
      </c>
      <c r="AF17" s="5">
        <f>'a19'!P16</f>
        <v>133.46531992923545</v>
      </c>
      <c r="AG17" s="5">
        <f>'a23'!F13</f>
        <v>46.776285416440103</v>
      </c>
      <c r="AH17" s="5">
        <f t="shared" si="17"/>
        <v>0.62430118982064087</v>
      </c>
      <c r="AI17" s="6">
        <f t="shared" si="18"/>
        <v>0.74850740000561988</v>
      </c>
      <c r="AJ17" s="6">
        <f t="shared" si="19"/>
        <v>0.53972144008096423</v>
      </c>
      <c r="AK17" s="5">
        <f>'a20 (2)'!G14</f>
        <v>10.4</v>
      </c>
      <c r="AL17" s="5">
        <f t="shared" si="20"/>
        <v>0.57235528942115754</v>
      </c>
      <c r="AM17" s="5">
        <f>'a19'!S16</f>
        <v>94.820089019889664</v>
      </c>
      <c r="AN17" s="5">
        <f>'a23'!G13</f>
        <v>43.303200385501441</v>
      </c>
      <c r="AO17" s="5">
        <f t="shared" si="21"/>
        <v>0.41060133153993672</v>
      </c>
      <c r="AP17" s="6">
        <f t="shared" si="22"/>
        <v>0.4752039259521475</v>
      </c>
      <c r="AQ17" s="6">
        <f t="shared" si="23"/>
        <v>0.5529250167273555</v>
      </c>
      <c r="AR17" s="5">
        <f>'a20 (2)'!H14</f>
        <v>6.2</v>
      </c>
      <c r="AS17" s="5">
        <f t="shared" si="24"/>
        <v>0.78193612774451093</v>
      </c>
      <c r="AT17" s="5">
        <f>'a19'!V16</f>
        <v>70.574649740943656</v>
      </c>
      <c r="AU17" s="5">
        <f>'a23'!H13</f>
        <v>45.162870478273319</v>
      </c>
      <c r="AV17" s="5">
        <f t="shared" si="25"/>
        <v>0.31873537652997436</v>
      </c>
      <c r="AW17" s="6">
        <f t="shared" si="26"/>
        <v>0.35771538453026602</v>
      </c>
      <c r="AX17" s="6">
        <f t="shared" si="27"/>
        <v>0.69709197910166198</v>
      </c>
      <c r="AY17" s="5">
        <f>'a20 (2)'!I14</f>
        <v>7.4</v>
      </c>
      <c r="AZ17" s="5">
        <f t="shared" si="28"/>
        <v>0.72205588822355282</v>
      </c>
      <c r="BA17" s="5">
        <f>'a19'!Y16</f>
        <v>79.121727327306445</v>
      </c>
      <c r="BB17" s="5">
        <f>'a23'!I13</f>
        <v>45.442213852252635</v>
      </c>
      <c r="BC17" s="5">
        <f t="shared" si="29"/>
        <v>0.35954664535670811</v>
      </c>
      <c r="BD17" s="6">
        <f t="shared" si="30"/>
        <v>0.40990943669582913</v>
      </c>
      <c r="BE17" s="6">
        <f t="shared" si="31"/>
        <v>0.65962659791800804</v>
      </c>
      <c r="BF17" s="5">
        <f>'a20 (2)'!J14</f>
        <v>7</v>
      </c>
      <c r="BG17" s="5">
        <f t="shared" si="32"/>
        <v>0.74201596806387216</v>
      </c>
      <c r="BH17" s="5">
        <f>'a19'!AB16</f>
        <v>75.144257557022172</v>
      </c>
      <c r="BI17" s="5">
        <f>'a23'!J13</f>
        <v>45.393857052706288</v>
      </c>
      <c r="BJ17" s="5">
        <f t="shared" si="33"/>
        <v>0.34110876858752087</v>
      </c>
      <c r="BK17" s="6">
        <f t="shared" si="34"/>
        <v>0.3863290009588547</v>
      </c>
      <c r="BL17" s="6">
        <f t="shared" si="35"/>
        <v>0.67087857464286871</v>
      </c>
      <c r="BM17" s="5">
        <f>'a20 (2)'!K14</f>
        <v>6.9</v>
      </c>
      <c r="BN17" s="5">
        <f t="shared" si="36"/>
        <v>0.74700598802395202</v>
      </c>
      <c r="BO17" s="5">
        <f>'a19'!AE16</f>
        <v>80.270675592614538</v>
      </c>
      <c r="BP17" s="5">
        <f>'a23'!K13</f>
        <v>45.381730748460747</v>
      </c>
      <c r="BQ17" s="5">
        <f t="shared" si="37"/>
        <v>0.36428221867410726</v>
      </c>
      <c r="BR17" s="6">
        <f t="shared" si="38"/>
        <v>0.4159658218038626</v>
      </c>
      <c r="BS17" s="6">
        <f t="shared" si="39"/>
        <v>0.6807979547799341</v>
      </c>
      <c r="BT17" s="5">
        <f>'a20 (2)'!L14</f>
        <v>8.4</v>
      </c>
      <c r="BU17" s="5">
        <f t="shared" si="40"/>
        <v>0.67215568862275432</v>
      </c>
      <c r="BV17" s="5">
        <f>'a19'!AH16</f>
        <v>81.594513419396861</v>
      </c>
      <c r="BW17" s="5">
        <f>'a23'!L13</f>
        <v>44.486290705253985</v>
      </c>
      <c r="BX17" s="5">
        <f t="shared" si="41"/>
        <v>0.36298372439290361</v>
      </c>
      <c r="BY17" s="6">
        <f t="shared" si="42"/>
        <v>0.41430516090803093</v>
      </c>
      <c r="BZ17" s="6">
        <f t="shared" si="43"/>
        <v>0.62058558307980971</v>
      </c>
    </row>
    <row r="18" spans="1:78">
      <c r="A18" s="1">
        <v>1991</v>
      </c>
      <c r="B18" s="5">
        <f>'a20 (2)'!B15</f>
        <v>10.3</v>
      </c>
      <c r="C18" s="5">
        <f t="shared" si="0"/>
        <v>0.5773453093812374</v>
      </c>
      <c r="D18" s="5">
        <f>'a19'!D17</f>
        <v>83.515813530496132</v>
      </c>
      <c r="E18" s="5">
        <f>'a23'!B14</f>
        <v>44.452483640145815</v>
      </c>
      <c r="F18" s="5">
        <f t="shared" si="1"/>
        <v>0.37124853346578479</v>
      </c>
      <c r="G18" s="6">
        <f t="shared" si="2"/>
        <v>0.42487513063182952</v>
      </c>
      <c r="H18" s="6">
        <f t="shared" si="3"/>
        <v>0.54685127363135588</v>
      </c>
      <c r="I18" s="5">
        <f>'a20 (2)'!C15</f>
        <v>18</v>
      </c>
      <c r="J18" s="5">
        <f t="shared" si="4"/>
        <v>0.19311377245508971</v>
      </c>
      <c r="K18" s="5">
        <f>'a19'!G17</f>
        <v>161.03811798511845</v>
      </c>
      <c r="L18" s="5">
        <f>'a23'!C14</f>
        <v>43.045260459189379</v>
      </c>
      <c r="M18" s="5">
        <f t="shared" si="5"/>
        <v>0.69319277325270934</v>
      </c>
      <c r="N18" s="6">
        <f t="shared" si="6"/>
        <v>0.83661372462609351</v>
      </c>
      <c r="O18" s="6">
        <f t="shared" si="7"/>
        <v>0.32181376288929048</v>
      </c>
      <c r="P18" s="5">
        <f>'a20 (2)'!D15</f>
        <v>16.5</v>
      </c>
      <c r="Q18" s="5">
        <f t="shared" si="8"/>
        <v>0.26796407185628729</v>
      </c>
      <c r="R18" s="5">
        <f>'a19'!J17</f>
        <v>127.82854052197098</v>
      </c>
      <c r="S18" s="5">
        <f>'a23'!D14</f>
        <v>49.877504907843843</v>
      </c>
      <c r="T18" s="5">
        <f t="shared" si="9"/>
        <v>0.63757686572471228</v>
      </c>
      <c r="U18" s="6">
        <f t="shared" si="10"/>
        <v>0.76548583122303682</v>
      </c>
      <c r="V18" s="6">
        <f t="shared" si="11"/>
        <v>0.36746842372963717</v>
      </c>
      <c r="W18" s="5">
        <f>'a20 (2)'!E15</f>
        <v>12.1</v>
      </c>
      <c r="X18" s="5">
        <f t="shared" si="12"/>
        <v>0.48752495009980029</v>
      </c>
      <c r="Y18" s="5">
        <f>'a19'!M17</f>
        <v>106.64875916082157</v>
      </c>
      <c r="Z18" s="5">
        <f>'a23'!E14</f>
        <v>43.993888985645505</v>
      </c>
      <c r="AA18" s="5">
        <f t="shared" si="13"/>
        <v>0.46918936709780285</v>
      </c>
      <c r="AB18" s="6">
        <f t="shared" si="14"/>
        <v>0.55013291179592982</v>
      </c>
      <c r="AC18" s="6">
        <f t="shared" si="15"/>
        <v>0.50004654243902624</v>
      </c>
      <c r="AD18" s="5">
        <f>'a20 (2)'!F15</f>
        <v>12.7</v>
      </c>
      <c r="AE18" s="5">
        <f t="shared" si="16"/>
        <v>0.45758483033932129</v>
      </c>
      <c r="AF18" s="5">
        <f>'a19'!P17</f>
        <v>141.5084891790612</v>
      </c>
      <c r="AG18" s="5">
        <f>'a23'!F14</f>
        <v>46.571584392544537</v>
      </c>
      <c r="AH18" s="5">
        <f t="shared" si="17"/>
        <v>0.65902745460641243</v>
      </c>
      <c r="AI18" s="6">
        <f t="shared" si="18"/>
        <v>0.79291926290159576</v>
      </c>
      <c r="AJ18" s="6">
        <f t="shared" si="19"/>
        <v>0.52465171685177614</v>
      </c>
      <c r="AK18" s="5">
        <f>'a20 (2)'!G15</f>
        <v>12.1</v>
      </c>
      <c r="AL18" s="5">
        <f t="shared" si="20"/>
        <v>0.48752495009980029</v>
      </c>
      <c r="AM18" s="5">
        <f>'a19'!S17</f>
        <v>91.739155597679527</v>
      </c>
      <c r="AN18" s="5">
        <f>'a23'!G14</f>
        <v>44.219213665518431</v>
      </c>
      <c r="AO18" s="5">
        <f t="shared" si="21"/>
        <v>0.40566333228680324</v>
      </c>
      <c r="AP18" s="6">
        <f t="shared" si="22"/>
        <v>0.46888865573338062</v>
      </c>
      <c r="AQ18" s="6">
        <f t="shared" si="23"/>
        <v>0.48379769122651639</v>
      </c>
      <c r="AR18" s="5">
        <f>'a20 (2)'!H15</f>
        <v>9.5</v>
      </c>
      <c r="AS18" s="5">
        <f t="shared" si="24"/>
        <v>0.61726546906187618</v>
      </c>
      <c r="AT18" s="5">
        <f>'a19'!V17</f>
        <v>64.620760759508954</v>
      </c>
      <c r="AU18" s="5">
        <f>'a23'!H14</f>
        <v>45.341348749575189</v>
      </c>
      <c r="AV18" s="5">
        <f t="shared" si="25"/>
        <v>0.29299924500597591</v>
      </c>
      <c r="AW18" s="6">
        <f t="shared" si="26"/>
        <v>0.32480111771326753</v>
      </c>
      <c r="AX18" s="6">
        <f t="shared" si="27"/>
        <v>0.55877259879215446</v>
      </c>
      <c r="AY18" s="5">
        <f>'a20 (2)'!I15</f>
        <v>8.6</v>
      </c>
      <c r="AZ18" s="5">
        <f t="shared" si="28"/>
        <v>0.66217564870259471</v>
      </c>
      <c r="BA18" s="5">
        <f>'a19'!Y17</f>
        <v>75.963002752971207</v>
      </c>
      <c r="BB18" s="5">
        <f>'a23'!I14</f>
        <v>46.462117268694094</v>
      </c>
      <c r="BC18" s="5">
        <f t="shared" si="29"/>
        <v>0.35294019419906802</v>
      </c>
      <c r="BD18" s="6">
        <f t="shared" si="30"/>
        <v>0.40146036205874663</v>
      </c>
      <c r="BE18" s="6">
        <f t="shared" si="31"/>
        <v>0.61003259137382504</v>
      </c>
      <c r="BF18" s="5">
        <f>'a20 (2)'!J15</f>
        <v>7.4</v>
      </c>
      <c r="BG18" s="5">
        <f t="shared" si="32"/>
        <v>0.72205588822355282</v>
      </c>
      <c r="BH18" s="5">
        <f>'a19'!AB17</f>
        <v>77.843421494158193</v>
      </c>
      <c r="BI18" s="5">
        <f>'a23'!J14</f>
        <v>45.604183798037511</v>
      </c>
      <c r="BJ18" s="5">
        <f t="shared" si="33"/>
        <v>0.3549985701287694</v>
      </c>
      <c r="BK18" s="6">
        <f t="shared" si="34"/>
        <v>0.40409284528555572</v>
      </c>
      <c r="BL18" s="6">
        <f t="shared" si="35"/>
        <v>0.65846327963595341</v>
      </c>
      <c r="BM18" s="5">
        <f>'a20 (2)'!K15</f>
        <v>8.1999999999999993</v>
      </c>
      <c r="BN18" s="5">
        <f t="shared" si="36"/>
        <v>0.68213572854291415</v>
      </c>
      <c r="BO18" s="5">
        <f>'a19'!AE17</f>
        <v>78.766386050358577</v>
      </c>
      <c r="BP18" s="5">
        <f>'a23'!K14</f>
        <v>45.989578881819391</v>
      </c>
      <c r="BQ18" s="5">
        <f t="shared" si="37"/>
        <v>0.36224329244988046</v>
      </c>
      <c r="BR18" s="6">
        <f t="shared" si="38"/>
        <v>0.41335821305342557</v>
      </c>
      <c r="BS18" s="6">
        <f t="shared" si="39"/>
        <v>0.62838022544501648</v>
      </c>
      <c r="BT18" s="5">
        <f>'a20 (2)'!L15</f>
        <v>9.9</v>
      </c>
      <c r="BU18" s="5">
        <f t="shared" si="40"/>
        <v>0.59730538922155674</v>
      </c>
      <c r="BV18" s="5">
        <f>'a19'!AH17</f>
        <v>79.269642261603096</v>
      </c>
      <c r="BW18" s="5">
        <f>'a23'!L14</f>
        <v>45.625074989137701</v>
      </c>
      <c r="BX18" s="5">
        <f t="shared" si="41"/>
        <v>0.36166833725477604</v>
      </c>
      <c r="BY18" s="6">
        <f t="shared" si="42"/>
        <v>0.41262289552204601</v>
      </c>
      <c r="BZ18" s="6">
        <f t="shared" si="43"/>
        <v>0.56036889048165461</v>
      </c>
    </row>
    <row r="19" spans="1:78">
      <c r="A19" s="1">
        <v>1992</v>
      </c>
      <c r="B19" s="5">
        <f>'a20 (2)'!B16</f>
        <v>11.2</v>
      </c>
      <c r="C19" s="5">
        <f t="shared" si="0"/>
        <v>0.53243512974051888</v>
      </c>
      <c r="D19" s="5">
        <f>'a19'!D18</f>
        <v>76.424044586340813</v>
      </c>
      <c r="E19" s="5">
        <f>'a23'!B15</f>
        <v>44.420696489882602</v>
      </c>
      <c r="F19" s="5">
        <f t="shared" si="1"/>
        <v>0.33948092890991005</v>
      </c>
      <c r="G19" s="6">
        <f t="shared" si="2"/>
        <v>0.38424713603544081</v>
      </c>
      <c r="H19" s="6">
        <f t="shared" si="3"/>
        <v>0.50279753099950331</v>
      </c>
      <c r="I19" s="5">
        <f>'a20 (2)'!C16</f>
        <v>20</v>
      </c>
      <c r="J19" s="5">
        <f t="shared" si="4"/>
        <v>9.3313373253492884E-2</v>
      </c>
      <c r="K19" s="5">
        <f>'a19'!G18</f>
        <v>149.2827642922644</v>
      </c>
      <c r="L19" s="5">
        <f>'a23'!C15</f>
        <v>43.918496772985883</v>
      </c>
      <c r="M19" s="5">
        <f t="shared" si="5"/>
        <v>0.6556274601832226</v>
      </c>
      <c r="N19" s="6">
        <f t="shared" si="6"/>
        <v>0.78857096667390425</v>
      </c>
      <c r="O19" s="6">
        <f t="shared" si="7"/>
        <v>0.2323648919375752</v>
      </c>
      <c r="P19" s="5">
        <f>'a20 (2)'!D16</f>
        <v>17.600000000000001</v>
      </c>
      <c r="Q19" s="5">
        <f t="shared" si="8"/>
        <v>0.21307385229540898</v>
      </c>
      <c r="R19" s="5">
        <f>'a19'!J18</f>
        <v>122.74896640765994</v>
      </c>
      <c r="S19" s="5">
        <f>'a23'!D15</f>
        <v>50.327673238565751</v>
      </c>
      <c r="T19" s="5">
        <f t="shared" si="9"/>
        <v>0.61776698717363931</v>
      </c>
      <c r="U19" s="6">
        <f t="shared" si="10"/>
        <v>0.74015072491017275</v>
      </c>
      <c r="V19" s="6">
        <f t="shared" si="11"/>
        <v>0.31848922681836178</v>
      </c>
      <c r="W19" s="5">
        <f>'a20 (2)'!E16</f>
        <v>13.1</v>
      </c>
      <c r="X19" s="5">
        <f t="shared" si="12"/>
        <v>0.4376247504990019</v>
      </c>
      <c r="Y19" s="5">
        <f>'a19'!M18</f>
        <v>100.42410880391509</v>
      </c>
      <c r="Z19" s="5">
        <f>'a23'!E15</f>
        <v>44.235967606453372</v>
      </c>
      <c r="AA19" s="5">
        <f t="shared" si="13"/>
        <v>0.44423576239569368</v>
      </c>
      <c r="AB19" s="6">
        <f t="shared" si="14"/>
        <v>0.51821942851095149</v>
      </c>
      <c r="AC19" s="6">
        <f t="shared" si="15"/>
        <v>0.45374368610139182</v>
      </c>
      <c r="AD19" s="5">
        <f>'a20 (2)'!F16</f>
        <v>13</v>
      </c>
      <c r="AE19" s="5">
        <f t="shared" si="16"/>
        <v>0.44261477045908171</v>
      </c>
      <c r="AF19" s="5">
        <f>'a19'!P18</f>
        <v>136.48585748240109</v>
      </c>
      <c r="AG19" s="5">
        <f>'a23'!F15</f>
        <v>47.409096966911171</v>
      </c>
      <c r="AH19" s="5">
        <f t="shared" si="17"/>
        <v>0.64706712519951715</v>
      </c>
      <c r="AI19" s="6">
        <f t="shared" si="18"/>
        <v>0.77762304509393265</v>
      </c>
      <c r="AJ19" s="6">
        <f t="shared" si="19"/>
        <v>0.5096164253860519</v>
      </c>
      <c r="AK19" s="5">
        <f>'a20 (2)'!G16</f>
        <v>12.7</v>
      </c>
      <c r="AL19" s="5">
        <f t="shared" si="20"/>
        <v>0.45758483033932129</v>
      </c>
      <c r="AM19" s="5">
        <f>'a19'!S18</f>
        <v>87.229349098846527</v>
      </c>
      <c r="AN19" s="5">
        <f>'a23'!G15</f>
        <v>44.208595955520821</v>
      </c>
      <c r="AO19" s="5">
        <f t="shared" si="21"/>
        <v>0.38562870497739804</v>
      </c>
      <c r="AP19" s="6">
        <f t="shared" si="22"/>
        <v>0.44326611536728144</v>
      </c>
      <c r="AQ19" s="6">
        <f t="shared" si="23"/>
        <v>0.45472108734491334</v>
      </c>
      <c r="AR19" s="5">
        <f>'a20 (2)'!H16</f>
        <v>10.8</v>
      </c>
      <c r="AS19" s="5">
        <f t="shared" si="24"/>
        <v>0.55239520958083821</v>
      </c>
      <c r="AT19" s="5">
        <f>'a19'!V18</f>
        <v>58.011948745900966</v>
      </c>
      <c r="AU19" s="5">
        <f>'a23'!H15</f>
        <v>44.911005610830181</v>
      </c>
      <c r="AV19" s="5">
        <f t="shared" si="25"/>
        <v>0.2605374955622351</v>
      </c>
      <c r="AW19" s="6">
        <f t="shared" si="26"/>
        <v>0.28328537236740919</v>
      </c>
      <c r="AX19" s="6">
        <f t="shared" si="27"/>
        <v>0.49857324213815241</v>
      </c>
      <c r="AY19" s="5">
        <f>'a20 (2)'!I16</f>
        <v>9.3000000000000007</v>
      </c>
      <c r="AZ19" s="5">
        <f t="shared" si="28"/>
        <v>0.62724550898203579</v>
      </c>
      <c r="BA19" s="5">
        <f>'a19'!Y18</f>
        <v>66.319448990535633</v>
      </c>
      <c r="BB19" s="5">
        <f>'a23'!I15</f>
        <v>46.094184457153403</v>
      </c>
      <c r="BC19" s="5">
        <f t="shared" si="29"/>
        <v>0.30569409148665255</v>
      </c>
      <c r="BD19" s="6">
        <f t="shared" si="30"/>
        <v>0.34103671877383085</v>
      </c>
      <c r="BE19" s="6">
        <f t="shared" si="31"/>
        <v>0.57000375094039479</v>
      </c>
      <c r="BF19" s="5">
        <f>'a20 (2)'!J16</f>
        <v>8</v>
      </c>
      <c r="BG19" s="5">
        <f t="shared" si="32"/>
        <v>0.69211576846307377</v>
      </c>
      <c r="BH19" s="5">
        <f>'a19'!AB18</f>
        <v>72.217239241866594</v>
      </c>
      <c r="BI19" s="5">
        <f>'a23'!J15</f>
        <v>47.227842949931556</v>
      </c>
      <c r="BJ19" s="5">
        <f t="shared" si="33"/>
        <v>0.34106644331925101</v>
      </c>
      <c r="BK19" s="6">
        <f t="shared" si="34"/>
        <v>0.38627487063349342</v>
      </c>
      <c r="BL19" s="6">
        <f t="shared" si="35"/>
        <v>0.63094758889715774</v>
      </c>
      <c r="BM19" s="5">
        <f>'a20 (2)'!K16</f>
        <v>9.5</v>
      </c>
      <c r="BN19" s="5">
        <f t="shared" si="36"/>
        <v>0.61726546906187618</v>
      </c>
      <c r="BO19" s="5">
        <f>'a19'!AE18</f>
        <v>70.321816868345053</v>
      </c>
      <c r="BP19" s="5">
        <f>'a23'!K15</f>
        <v>46.09916558768299</v>
      </c>
      <c r="BQ19" s="5">
        <f t="shared" si="37"/>
        <v>0.32417770802405577</v>
      </c>
      <c r="BR19" s="6">
        <f t="shared" si="38"/>
        <v>0.36467565168369248</v>
      </c>
      <c r="BS19" s="6">
        <f t="shared" si="39"/>
        <v>0.56674750558623943</v>
      </c>
      <c r="BT19" s="5">
        <f>'a20 (2)'!L16</f>
        <v>10.1</v>
      </c>
      <c r="BU19" s="5">
        <f t="shared" si="40"/>
        <v>0.58732534930139713</v>
      </c>
      <c r="BV19" s="5">
        <f>'a19'!AH18</f>
        <v>70.703013192228923</v>
      </c>
      <c r="BW19" s="5">
        <f>'a23'!L15</f>
        <v>45.320431958377903</v>
      </c>
      <c r="BX19" s="5">
        <f t="shared" si="41"/>
        <v>0.3204291098630706</v>
      </c>
      <c r="BY19" s="6">
        <f t="shared" si="42"/>
        <v>0.35988152169001714</v>
      </c>
      <c r="BZ19" s="6">
        <f t="shared" si="43"/>
        <v>0.54183658377912114</v>
      </c>
    </row>
    <row r="20" spans="1:78">
      <c r="A20" s="1">
        <v>1993</v>
      </c>
      <c r="B20" s="5">
        <f>'a20 (2)'!B17</f>
        <v>11.4</v>
      </c>
      <c r="C20" s="5">
        <f t="shared" si="0"/>
        <v>0.52245508982035915</v>
      </c>
      <c r="D20" s="5">
        <f>'a19'!D19</f>
        <v>69.822808410896855</v>
      </c>
      <c r="E20" s="5">
        <f>'a23'!B16</f>
        <v>44.176565255207372</v>
      </c>
      <c r="F20" s="5">
        <f t="shared" si="1"/>
        <v>0.30845318520658271</v>
      </c>
      <c r="G20" s="6">
        <f t="shared" si="2"/>
        <v>0.344565358918765</v>
      </c>
      <c r="H20" s="6">
        <f t="shared" si="3"/>
        <v>0.48687714364004037</v>
      </c>
      <c r="I20" s="5">
        <f>'a20 (2)'!C17</f>
        <v>20.100000000000001</v>
      </c>
      <c r="J20" s="5">
        <f t="shared" si="4"/>
        <v>8.8323353293412982E-2</v>
      </c>
      <c r="K20" s="5">
        <f>'a19'!G19</f>
        <v>131.29243853796046</v>
      </c>
      <c r="L20" s="5">
        <f>'a23'!C16</f>
        <v>43.006662327812641</v>
      </c>
      <c r="M20" s="5">
        <f t="shared" si="5"/>
        <v>0.56464495703971607</v>
      </c>
      <c r="N20" s="6">
        <f t="shared" si="6"/>
        <v>0.67221228311062853</v>
      </c>
      <c r="O20" s="6">
        <f t="shared" si="7"/>
        <v>0.20510113925685608</v>
      </c>
      <c r="P20" s="5">
        <f>'a20 (2)'!D17</f>
        <v>16.899999999999999</v>
      </c>
      <c r="Q20" s="5">
        <f t="shared" si="8"/>
        <v>0.24800399201596801</v>
      </c>
      <c r="R20" s="5">
        <f>'a19'!J19</f>
        <v>128.42863628774543</v>
      </c>
      <c r="S20" s="5">
        <f>'a23'!D16</f>
        <v>50.404658156679581</v>
      </c>
      <c r="T20" s="5">
        <f t="shared" si="9"/>
        <v>0.64734015096123432</v>
      </c>
      <c r="U20" s="6">
        <f t="shared" si="10"/>
        <v>0.7779722212224699</v>
      </c>
      <c r="V20" s="6">
        <f t="shared" si="11"/>
        <v>0.3539976378572684</v>
      </c>
      <c r="W20" s="5">
        <f>'a20 (2)'!E17</f>
        <v>14.3</v>
      </c>
      <c r="X20" s="5">
        <f t="shared" si="12"/>
        <v>0.37774451097804379</v>
      </c>
      <c r="Y20" s="5">
        <f>'a19'!M19</f>
        <v>88.684944886255764</v>
      </c>
      <c r="Z20" s="5">
        <f>'a23'!E16</f>
        <v>45.017620650367419</v>
      </c>
      <c r="AA20" s="5">
        <f t="shared" si="13"/>
        <v>0.39923852062882037</v>
      </c>
      <c r="AB20" s="6">
        <f t="shared" si="14"/>
        <v>0.46067188216884469</v>
      </c>
      <c r="AC20" s="6">
        <f t="shared" si="15"/>
        <v>0.39432998521620399</v>
      </c>
      <c r="AD20" s="5">
        <f>'a20 (2)'!F17</f>
        <v>12.6</v>
      </c>
      <c r="AE20" s="5">
        <f t="shared" si="16"/>
        <v>0.4625748502994011</v>
      </c>
      <c r="AF20" s="5">
        <f>'a19'!P19</f>
        <v>135.230812150681</v>
      </c>
      <c r="AG20" s="5">
        <f>'a23'!F16</f>
        <v>47.945472199594299</v>
      </c>
      <c r="AH20" s="5">
        <f t="shared" si="17"/>
        <v>0.64837051444990346</v>
      </c>
      <c r="AI20" s="6">
        <f t="shared" si="18"/>
        <v>0.77928996622827718</v>
      </c>
      <c r="AJ20" s="6">
        <f t="shared" si="19"/>
        <v>0.52591787348517638</v>
      </c>
      <c r="AK20" s="5">
        <f>'a20 (2)'!G17</f>
        <v>13.2</v>
      </c>
      <c r="AL20" s="5">
        <f t="shared" si="20"/>
        <v>0.4326347305389221</v>
      </c>
      <c r="AM20" s="5">
        <f>'a19'!S19</f>
        <v>79.18332814441186</v>
      </c>
      <c r="AN20" s="5">
        <f>'a23'!G16</f>
        <v>44.378956796561425</v>
      </c>
      <c r="AO20" s="5">
        <f t="shared" si="21"/>
        <v>0.35140734987288003</v>
      </c>
      <c r="AP20" s="6">
        <f t="shared" si="22"/>
        <v>0.39949998790173596</v>
      </c>
      <c r="AQ20" s="6">
        <f t="shared" si="23"/>
        <v>0.42600778201148493</v>
      </c>
      <c r="AR20" s="5">
        <f>'a20 (2)'!H17</f>
        <v>10.9</v>
      </c>
      <c r="AS20" s="5">
        <f t="shared" si="24"/>
        <v>0.54740518962075835</v>
      </c>
      <c r="AT20" s="5">
        <f>'a19'!V19</f>
        <v>52.151278039473439</v>
      </c>
      <c r="AU20" s="5">
        <f>'a23'!H16</f>
        <v>44.090374384858748</v>
      </c>
      <c r="AV20" s="5">
        <f t="shared" si="25"/>
        <v>0.22993693734092463</v>
      </c>
      <c r="AW20" s="6">
        <f t="shared" si="26"/>
        <v>0.24414992821154916</v>
      </c>
      <c r="AX20" s="6">
        <f t="shared" si="27"/>
        <v>0.48675413733891654</v>
      </c>
      <c r="AY20" s="5">
        <f>'a20 (2)'!I17</f>
        <v>9.3000000000000007</v>
      </c>
      <c r="AZ20" s="5">
        <f t="shared" si="28"/>
        <v>0.62724550898203579</v>
      </c>
      <c r="BA20" s="5">
        <f>'a19'!Y19</f>
        <v>61.012297503400717</v>
      </c>
      <c r="BB20" s="5">
        <f>'a23'!I16</f>
        <v>46.291286759215836</v>
      </c>
      <c r="BC20" s="5">
        <f t="shared" si="29"/>
        <v>0.2824337759568511</v>
      </c>
      <c r="BD20" s="6">
        <f t="shared" si="30"/>
        <v>0.31128880460570674</v>
      </c>
      <c r="BE20" s="6">
        <f t="shared" si="31"/>
        <v>0.56405416810677</v>
      </c>
      <c r="BF20" s="5">
        <f>'a20 (2)'!J17</f>
        <v>8.3000000000000007</v>
      </c>
      <c r="BG20" s="5">
        <f t="shared" si="32"/>
        <v>0.67714570858283418</v>
      </c>
      <c r="BH20" s="5">
        <f>'a19'!AB19</f>
        <v>64.377130630908823</v>
      </c>
      <c r="BI20" s="5">
        <f>'a23'!J16</f>
        <v>47.092942072187917</v>
      </c>
      <c r="BJ20" s="5">
        <f t="shared" si="33"/>
        <v>0.30317084835750635</v>
      </c>
      <c r="BK20" s="6">
        <f t="shared" si="34"/>
        <v>0.33780971095723517</v>
      </c>
      <c r="BL20" s="6">
        <f t="shared" si="35"/>
        <v>0.60927850905771441</v>
      </c>
      <c r="BM20" s="5">
        <f>'a20 (2)'!K17</f>
        <v>9.6</v>
      </c>
      <c r="BN20" s="5">
        <f t="shared" si="36"/>
        <v>0.61227544910179632</v>
      </c>
      <c r="BO20" s="5">
        <f>'a19'!AE19</f>
        <v>63.813944010272593</v>
      </c>
      <c r="BP20" s="5">
        <f>'a23'!K16</f>
        <v>45.687786329977115</v>
      </c>
      <c r="BQ20" s="5">
        <f t="shared" si="37"/>
        <v>0.2915517838814457</v>
      </c>
      <c r="BR20" s="6">
        <f t="shared" si="38"/>
        <v>0.32294994122174259</v>
      </c>
      <c r="BS20" s="6">
        <f t="shared" si="39"/>
        <v>0.55441034752578555</v>
      </c>
      <c r="BT20" s="5">
        <f>'a20 (2)'!L17</f>
        <v>9.6999999999999993</v>
      </c>
      <c r="BU20" s="5">
        <f t="shared" si="40"/>
        <v>0.60728542914171646</v>
      </c>
      <c r="BV20" s="5">
        <f>'a19'!AH19</f>
        <v>67.280105691492253</v>
      </c>
      <c r="BW20" s="5">
        <f>'a23'!L16</f>
        <v>45.135866998132819</v>
      </c>
      <c r="BX20" s="5">
        <f t="shared" si="41"/>
        <v>0.30367459021115134</v>
      </c>
      <c r="BY20" s="6">
        <f t="shared" si="42"/>
        <v>0.33845395283804386</v>
      </c>
      <c r="BZ20" s="6">
        <f t="shared" si="43"/>
        <v>0.55351913388098195</v>
      </c>
    </row>
    <row r="21" spans="1:78">
      <c r="A21" s="1">
        <v>1994</v>
      </c>
      <c r="B21" s="5">
        <f>'a20 (2)'!B18</f>
        <v>10.4</v>
      </c>
      <c r="C21" s="5">
        <f t="shared" si="0"/>
        <v>0.57235528942115754</v>
      </c>
      <c r="D21" s="5">
        <f>'a19'!D20</f>
        <v>63.191154806592372</v>
      </c>
      <c r="E21" s="5">
        <f>'a23'!B17</f>
        <v>42.714968965477269</v>
      </c>
      <c r="F21" s="5">
        <f t="shared" si="1"/>
        <v>0.26992082164562631</v>
      </c>
      <c r="G21" s="6">
        <f t="shared" si="2"/>
        <v>0.29528582776031265</v>
      </c>
      <c r="H21" s="6">
        <f t="shared" si="3"/>
        <v>0.51694139708898856</v>
      </c>
      <c r="I21" s="5">
        <f>'a20 (2)'!C18</f>
        <v>20</v>
      </c>
      <c r="J21" s="5">
        <f t="shared" si="4"/>
        <v>9.3313373253492884E-2</v>
      </c>
      <c r="K21" s="5">
        <f>'a19'!G20</f>
        <v>109.44780193093442</v>
      </c>
      <c r="L21" s="5">
        <f>'a23'!C17</f>
        <v>42.014168414474746</v>
      </c>
      <c r="M21" s="5">
        <f t="shared" si="5"/>
        <v>0.45983583829203528</v>
      </c>
      <c r="N21" s="6">
        <f t="shared" si="6"/>
        <v>0.53817056452138179</v>
      </c>
      <c r="O21" s="6">
        <f t="shared" si="7"/>
        <v>0.18228481150707068</v>
      </c>
      <c r="P21" s="5">
        <f>'a20 (2)'!D18</f>
        <v>16.5</v>
      </c>
      <c r="Q21" s="5">
        <f t="shared" si="8"/>
        <v>0.26796407185628729</v>
      </c>
      <c r="R21" s="5">
        <f>'a19'!J20</f>
        <v>115.50626323930759</v>
      </c>
      <c r="S21" s="5">
        <f>'a23'!D17</f>
        <v>48.344730489030887</v>
      </c>
      <c r="T21" s="5">
        <f t="shared" si="9"/>
        <v>0.55841191660993805</v>
      </c>
      <c r="U21" s="6">
        <f t="shared" si="10"/>
        <v>0.66424076821548794</v>
      </c>
      <c r="V21" s="6">
        <f t="shared" si="11"/>
        <v>0.34721941112812743</v>
      </c>
      <c r="W21" s="5">
        <f>'a20 (2)'!E18</f>
        <v>13.5</v>
      </c>
      <c r="X21" s="5">
        <f t="shared" si="12"/>
        <v>0.41766467065868251</v>
      </c>
      <c r="Y21" s="5">
        <f>'a19'!M20</f>
        <v>86.933981451550849</v>
      </c>
      <c r="Z21" s="5">
        <f>'a23'!E17</f>
        <v>44.025023241236511</v>
      </c>
      <c r="AA21" s="5">
        <f t="shared" si="13"/>
        <v>0.38272705538577495</v>
      </c>
      <c r="AB21" s="6">
        <f t="shared" si="14"/>
        <v>0.43955515870003486</v>
      </c>
      <c r="AC21" s="6">
        <f t="shared" si="15"/>
        <v>0.42204276826695303</v>
      </c>
      <c r="AD21" s="5">
        <f>'a20 (2)'!F18</f>
        <v>12.5</v>
      </c>
      <c r="AE21" s="5">
        <f t="shared" si="16"/>
        <v>0.4675648702594809</v>
      </c>
      <c r="AF21" s="5">
        <f>'a19'!P20</f>
        <v>126.08012774713863</v>
      </c>
      <c r="AG21" s="5">
        <f>'a23'!F17</f>
        <v>47.353924007484096</v>
      </c>
      <c r="AH21" s="5">
        <f t="shared" si="17"/>
        <v>0.59703887881918905</v>
      </c>
      <c r="AI21" s="6">
        <f t="shared" si="18"/>
        <v>0.71364128279165373</v>
      </c>
      <c r="AJ21" s="6">
        <f t="shared" si="19"/>
        <v>0.51678015276591549</v>
      </c>
      <c r="AK21" s="5">
        <f>'a20 (2)'!G18</f>
        <v>12.3</v>
      </c>
      <c r="AL21" s="5">
        <f t="shared" si="20"/>
        <v>0.47754491017964057</v>
      </c>
      <c r="AM21" s="5">
        <f>'a19'!S20</f>
        <v>72.335538104550849</v>
      </c>
      <c r="AN21" s="5">
        <f>'a23'!G17</f>
        <v>43.245473200593423</v>
      </c>
      <c r="AO21" s="5">
        <f t="shared" si="21"/>
        <v>0.3128184574550858</v>
      </c>
      <c r="AP21" s="6">
        <f t="shared" si="22"/>
        <v>0.35014816126736548</v>
      </c>
      <c r="AQ21" s="6">
        <f t="shared" si="23"/>
        <v>0.45206556039718554</v>
      </c>
      <c r="AR21" s="5">
        <f>'a20 (2)'!H18</f>
        <v>9.6</v>
      </c>
      <c r="AS21" s="5">
        <f t="shared" si="24"/>
        <v>0.61227544910179632</v>
      </c>
      <c r="AT21" s="5">
        <f>'a19'!V20</f>
        <v>45.799548813892109</v>
      </c>
      <c r="AU21" s="5">
        <f>'a23'!H17</f>
        <v>42.168830093136769</v>
      </c>
      <c r="AV21" s="5">
        <f t="shared" si="25"/>
        <v>0.193131339227534</v>
      </c>
      <c r="AW21" s="6">
        <f t="shared" si="26"/>
        <v>0.19707877940529905</v>
      </c>
      <c r="AX21" s="6">
        <f t="shared" si="27"/>
        <v>0.52923611516249691</v>
      </c>
      <c r="AY21" s="5">
        <f>'a20 (2)'!I18</f>
        <v>8.8000000000000007</v>
      </c>
      <c r="AZ21" s="5">
        <f t="shared" si="28"/>
        <v>0.65219560878243499</v>
      </c>
      <c r="BA21" s="5">
        <f>'a19'!Y20</f>
        <v>53.258368835268591</v>
      </c>
      <c r="BB21" s="5">
        <f>'a23'!I17</f>
        <v>45.201292453288481</v>
      </c>
      <c r="BC21" s="5">
        <f t="shared" si="29"/>
        <v>0.24073471053080808</v>
      </c>
      <c r="BD21" s="6">
        <f t="shared" si="30"/>
        <v>0.25795933804728349</v>
      </c>
      <c r="BE21" s="6">
        <f t="shared" si="31"/>
        <v>0.57334835463540468</v>
      </c>
      <c r="BF21" s="5">
        <f>'a20 (2)'!J18</f>
        <v>6.9</v>
      </c>
      <c r="BG21" s="5">
        <f t="shared" si="32"/>
        <v>0.74700598802395202</v>
      </c>
      <c r="BH21" s="5">
        <f>'a19'!AB20</f>
        <v>62.281278880603836</v>
      </c>
      <c r="BI21" s="5">
        <f>'a23'!J17</f>
        <v>44.690790972567896</v>
      </c>
      <c r="BJ21" s="5">
        <f t="shared" si="33"/>
        <v>0.27833996159572733</v>
      </c>
      <c r="BK21" s="6">
        <f t="shared" si="34"/>
        <v>0.30605317321115771</v>
      </c>
      <c r="BL21" s="6">
        <f t="shared" si="35"/>
        <v>0.65881542506139312</v>
      </c>
      <c r="BM21" s="5">
        <f>'a20 (2)'!K18</f>
        <v>8.8000000000000007</v>
      </c>
      <c r="BN21" s="5">
        <f t="shared" si="36"/>
        <v>0.65219560878243499</v>
      </c>
      <c r="BO21" s="5">
        <f>'a19'!AE20</f>
        <v>58.185524569204034</v>
      </c>
      <c r="BP21" s="5">
        <f>'a23'!K17</f>
        <v>45.597938884624497</v>
      </c>
      <c r="BQ21" s="5">
        <f t="shared" si="37"/>
        <v>0.26531399932763827</v>
      </c>
      <c r="BR21" s="6">
        <f t="shared" si="38"/>
        <v>0.28939410394737791</v>
      </c>
      <c r="BS21" s="6">
        <f t="shared" si="39"/>
        <v>0.57963530781542361</v>
      </c>
      <c r="BT21" s="5">
        <f>'a20 (2)'!L18</f>
        <v>9.1</v>
      </c>
      <c r="BU21" s="5">
        <f t="shared" si="40"/>
        <v>0.63722554890219552</v>
      </c>
      <c r="BV21" s="5">
        <f>'a19'!AH20</f>
        <v>57.439459354094879</v>
      </c>
      <c r="BW21" s="5">
        <f>'a23'!L17</f>
        <v>44.005525671310821</v>
      </c>
      <c r="BX21" s="5">
        <f t="shared" si="41"/>
        <v>0.25276536031528368</v>
      </c>
      <c r="BY21" s="6">
        <f t="shared" si="42"/>
        <v>0.2733454894826246</v>
      </c>
      <c r="BZ21" s="6">
        <f t="shared" si="43"/>
        <v>0.56444953701828138</v>
      </c>
    </row>
    <row r="22" spans="1:78">
      <c r="A22" s="1">
        <v>1995</v>
      </c>
      <c r="B22" s="5">
        <f>'a20 (2)'!B19</f>
        <v>9.5</v>
      </c>
      <c r="C22" s="5">
        <f t="shared" si="0"/>
        <v>0.61726546906187618</v>
      </c>
      <c r="D22" s="5">
        <f>'a19'!D21</f>
        <v>56.467459207659793</v>
      </c>
      <c r="E22" s="5">
        <f>'a23'!B18</f>
        <v>42.49673125993084</v>
      </c>
      <c r="F22" s="5">
        <f t="shared" si="1"/>
        <v>0.23996824388790255</v>
      </c>
      <c r="G22" s="6">
        <f t="shared" si="2"/>
        <v>0.25697909408297998</v>
      </c>
      <c r="H22" s="6">
        <f t="shared" si="3"/>
        <v>0.54520819406609689</v>
      </c>
      <c r="I22" s="5">
        <f>'a20 (2)'!C19</f>
        <v>18</v>
      </c>
      <c r="J22" s="5">
        <f t="shared" si="4"/>
        <v>0.19311377245508971</v>
      </c>
      <c r="K22" s="5">
        <f>'a19'!G21</f>
        <v>95.61349326199543</v>
      </c>
      <c r="L22" s="5">
        <f>'a23'!C18</f>
        <v>43.718711285625865</v>
      </c>
      <c r="M22" s="5">
        <f t="shared" si="5"/>
        <v>0.41800987069313122</v>
      </c>
      <c r="N22" s="6">
        <f t="shared" si="6"/>
        <v>0.4846788011557126</v>
      </c>
      <c r="O22" s="6">
        <f t="shared" si="7"/>
        <v>0.25142677819521431</v>
      </c>
      <c r="P22" s="5">
        <f>'a20 (2)'!D19</f>
        <v>14.8</v>
      </c>
      <c r="Q22" s="5">
        <f t="shared" si="8"/>
        <v>0.35279441117764454</v>
      </c>
      <c r="R22" s="5">
        <f>'a19'!J21</f>
        <v>109.78170126539044</v>
      </c>
      <c r="S22" s="5">
        <f>'a23'!D18</f>
        <v>47.218569220743049</v>
      </c>
      <c r="T22" s="5">
        <f t="shared" si="9"/>
        <v>0.51837348603707734</v>
      </c>
      <c r="U22" s="6">
        <f t="shared" si="10"/>
        <v>0.61303510874875144</v>
      </c>
      <c r="V22" s="6">
        <f t="shared" si="11"/>
        <v>0.40484255069186592</v>
      </c>
      <c r="W22" s="5">
        <f>'a20 (2)'!E19</f>
        <v>12.2</v>
      </c>
      <c r="X22" s="5">
        <f t="shared" si="12"/>
        <v>0.48253493013972049</v>
      </c>
      <c r="Y22" s="5">
        <f>'a19'!M21</f>
        <v>76.765390785102667</v>
      </c>
      <c r="Z22" s="5">
        <f>'a23'!E18</f>
        <v>44.291395485279253</v>
      </c>
      <c r="AA22" s="5">
        <f t="shared" si="13"/>
        <v>0.3400046282844994</v>
      </c>
      <c r="AB22" s="6">
        <f t="shared" si="14"/>
        <v>0.384916901844302</v>
      </c>
      <c r="AC22" s="6">
        <f t="shared" si="15"/>
        <v>0.46301132448063687</v>
      </c>
      <c r="AD22" s="5">
        <f>'a20 (2)'!F19</f>
        <v>11.4</v>
      </c>
      <c r="AE22" s="5">
        <f t="shared" si="16"/>
        <v>0.52245508982035915</v>
      </c>
      <c r="AF22" s="5">
        <f>'a19'!P21</f>
        <v>113.92127835255415</v>
      </c>
      <c r="AG22" s="5">
        <f>'a23'!F18</f>
        <v>46.497344657322806</v>
      </c>
      <c r="AH22" s="5">
        <f t="shared" si="17"/>
        <v>0.52970369433615183</v>
      </c>
      <c r="AI22" s="6">
        <f t="shared" si="18"/>
        <v>0.62752545663573522</v>
      </c>
      <c r="AJ22" s="6">
        <f t="shared" si="19"/>
        <v>0.54346916318343441</v>
      </c>
      <c r="AK22" s="5">
        <f>'a20 (2)'!G19</f>
        <v>11.5</v>
      </c>
      <c r="AL22" s="5">
        <f t="shared" si="20"/>
        <v>0.51746506986027929</v>
      </c>
      <c r="AM22" s="5">
        <f>'a19'!S21</f>
        <v>65.731176271008962</v>
      </c>
      <c r="AN22" s="5">
        <f>'a23'!G18</f>
        <v>42.974101634941597</v>
      </c>
      <c r="AO22" s="5">
        <f t="shared" si="21"/>
        <v>0.28247382496546009</v>
      </c>
      <c r="AP22" s="6">
        <f t="shared" si="22"/>
        <v>0.31134002379355874</v>
      </c>
      <c r="AQ22" s="6">
        <f t="shared" si="23"/>
        <v>0.47624006064693519</v>
      </c>
      <c r="AR22" s="5">
        <f>'a20 (2)'!H19</f>
        <v>8.6999999999999993</v>
      </c>
      <c r="AS22" s="5">
        <f t="shared" si="24"/>
        <v>0.65718562874251496</v>
      </c>
      <c r="AT22" s="5">
        <f>'a19'!V21</f>
        <v>39.654089001066609</v>
      </c>
      <c r="AU22" s="5">
        <f>'a23'!H18</f>
        <v>41.848822381860977</v>
      </c>
      <c r="AV22" s="5">
        <f t="shared" si="25"/>
        <v>0.16594769273201435</v>
      </c>
      <c r="AW22" s="6">
        <f t="shared" si="26"/>
        <v>0.16231326723117206</v>
      </c>
      <c r="AX22" s="6">
        <f t="shared" si="27"/>
        <v>0.55821115644024644</v>
      </c>
      <c r="AY22" s="5">
        <f>'a20 (2)'!I19</f>
        <v>7.3</v>
      </c>
      <c r="AZ22" s="5">
        <f t="shared" si="28"/>
        <v>0.72704590818363257</v>
      </c>
      <c r="BA22" s="5">
        <f>'a19'!Y21</f>
        <v>53.662062647545902</v>
      </c>
      <c r="BB22" s="5">
        <f>'a23'!I18</f>
        <v>45.118513770678724</v>
      </c>
      <c r="BC22" s="5">
        <f t="shared" si="29"/>
        <v>0.24211525125263242</v>
      </c>
      <c r="BD22" s="6">
        <f t="shared" si="30"/>
        <v>0.25972492918235701</v>
      </c>
      <c r="BE22" s="6">
        <f t="shared" si="31"/>
        <v>0.63358171238337757</v>
      </c>
      <c r="BF22" s="5">
        <f>'a20 (2)'!J19</f>
        <v>6.7</v>
      </c>
      <c r="BG22" s="5">
        <f t="shared" si="32"/>
        <v>0.75698602794411174</v>
      </c>
      <c r="BH22" s="5">
        <f>'a19'!AB21</f>
        <v>50.827075701780309</v>
      </c>
      <c r="BI22" s="5">
        <f>'a23'!J18</f>
        <v>46.207397357620252</v>
      </c>
      <c r="BJ22" s="5">
        <f t="shared" si="33"/>
        <v>0.2348586883478008</v>
      </c>
      <c r="BK22" s="6">
        <f t="shared" si="34"/>
        <v>0.25044441834096487</v>
      </c>
      <c r="BL22" s="6">
        <f t="shared" si="35"/>
        <v>0.65567770602348241</v>
      </c>
      <c r="BM22" s="5">
        <f>'a20 (2)'!K19</f>
        <v>7.8</v>
      </c>
      <c r="BN22" s="5">
        <f t="shared" si="36"/>
        <v>0.70209580838323338</v>
      </c>
      <c r="BO22" s="5">
        <f>'a19'!AE21</f>
        <v>52.880201862917275</v>
      </c>
      <c r="BP22" s="5">
        <f>'a23'!K18</f>
        <v>46.158804881802688</v>
      </c>
      <c r="BQ22" s="5">
        <f t="shared" si="37"/>
        <v>0.24408869199007377</v>
      </c>
      <c r="BR22" s="6">
        <f t="shared" si="38"/>
        <v>0.2622487877086126</v>
      </c>
      <c r="BS22" s="6">
        <f t="shared" si="39"/>
        <v>0.61412640424830922</v>
      </c>
      <c r="BT22" s="5">
        <f>'a20 (2)'!L19</f>
        <v>8.5</v>
      </c>
      <c r="BU22" s="5">
        <f t="shared" si="40"/>
        <v>0.66716566866267457</v>
      </c>
      <c r="BV22" s="5">
        <f>'a19'!AH21</f>
        <v>51.244108082462134</v>
      </c>
      <c r="BW22" s="5">
        <f>'a23'!L18</f>
        <v>43.161339111492211</v>
      </c>
      <c r="BX22" s="5">
        <f t="shared" si="41"/>
        <v>0.22117643264131071</v>
      </c>
      <c r="BY22" s="6">
        <f t="shared" si="42"/>
        <v>0.23294600702915291</v>
      </c>
      <c r="BZ22" s="6">
        <f t="shared" si="43"/>
        <v>0.58032173633597028</v>
      </c>
    </row>
    <row r="23" spans="1:78">
      <c r="A23" s="1">
        <v>1996</v>
      </c>
      <c r="B23" s="5">
        <f>'a20 (2)'!B20</f>
        <v>9.6</v>
      </c>
      <c r="C23" s="5">
        <f t="shared" si="0"/>
        <v>0.61227544910179632</v>
      </c>
      <c r="D23" s="5">
        <f>'a19'!D22</f>
        <v>52.890308100258814</v>
      </c>
      <c r="E23" s="5">
        <f>'a23'!B19</f>
        <v>42.027617851893851</v>
      </c>
      <c r="F23" s="5">
        <f t="shared" si="1"/>
        <v>0.22228536569066032</v>
      </c>
      <c r="G23" s="6">
        <f t="shared" si="2"/>
        <v>0.23436423564810621</v>
      </c>
      <c r="H23" s="6">
        <f t="shared" si="3"/>
        <v>0.53669320641105833</v>
      </c>
      <c r="I23" s="5">
        <f>'a20 (2)'!C20</f>
        <v>18.899999999999999</v>
      </c>
      <c r="J23" s="5">
        <f t="shared" si="4"/>
        <v>0.1482035928143712</v>
      </c>
      <c r="K23" s="5">
        <f>'a19'!G22</f>
        <v>87.357812207667735</v>
      </c>
      <c r="L23" s="5">
        <f>'a23'!C19</f>
        <v>45.030686304484767</v>
      </c>
      <c r="M23" s="5">
        <f t="shared" si="5"/>
        <v>0.39337822377695758</v>
      </c>
      <c r="N23" s="6">
        <f t="shared" si="6"/>
        <v>0.45317707378907074</v>
      </c>
      <c r="O23" s="6">
        <f t="shared" si="7"/>
        <v>0.20919828900931114</v>
      </c>
      <c r="P23" s="5">
        <f>'a20 (2)'!D20</f>
        <v>14.6</v>
      </c>
      <c r="Q23" s="5">
        <f t="shared" si="8"/>
        <v>0.36277445109780432</v>
      </c>
      <c r="R23" s="5">
        <f>'a19'!J22</f>
        <v>98.290930512797686</v>
      </c>
      <c r="S23" s="5">
        <f>'a23'!D19</f>
        <v>45.518818161527278</v>
      </c>
      <c r="T23" s="5">
        <f t="shared" si="9"/>
        <v>0.44740869929393512</v>
      </c>
      <c r="U23" s="6">
        <f t="shared" si="10"/>
        <v>0.52227733797433895</v>
      </c>
      <c r="V23" s="6">
        <f t="shared" si="11"/>
        <v>0.39467502847311126</v>
      </c>
      <c r="W23" s="5">
        <f>'a20 (2)'!E20</f>
        <v>12.4</v>
      </c>
      <c r="X23" s="5">
        <f t="shared" si="12"/>
        <v>0.47255489021956076</v>
      </c>
      <c r="Y23" s="5">
        <f>'a19'!M22</f>
        <v>70.08498360259486</v>
      </c>
      <c r="Z23" s="5">
        <f>'a23'!E19</f>
        <v>44.297079639916326</v>
      </c>
      <c r="AA23" s="5">
        <f t="shared" si="13"/>
        <v>0.31045601002063744</v>
      </c>
      <c r="AB23" s="6">
        <f t="shared" si="14"/>
        <v>0.34712679711533434</v>
      </c>
      <c r="AC23" s="6">
        <f t="shared" si="15"/>
        <v>0.44746927159871552</v>
      </c>
      <c r="AD23" s="5">
        <f>'a20 (2)'!F20</f>
        <v>11.6</v>
      </c>
      <c r="AE23" s="5">
        <f t="shared" si="16"/>
        <v>0.51247504990019954</v>
      </c>
      <c r="AF23" s="5">
        <f>'a19'!P22</f>
        <v>105.307773780199</v>
      </c>
      <c r="AG23" s="5">
        <f>'a23'!F19</f>
        <v>47.041823034381167</v>
      </c>
      <c r="AH23" s="5">
        <f t="shared" si="17"/>
        <v>0.49538696583127667</v>
      </c>
      <c r="AI23" s="6">
        <f t="shared" si="18"/>
        <v>0.58363735491218316</v>
      </c>
      <c r="AJ23" s="6">
        <f t="shared" si="19"/>
        <v>0.52670751090259627</v>
      </c>
      <c r="AK23" s="5">
        <f>'a20 (2)'!G20</f>
        <v>11.8</v>
      </c>
      <c r="AL23" s="5">
        <f t="shared" si="20"/>
        <v>0.50249500998003982</v>
      </c>
      <c r="AM23" s="5">
        <f>'a19'!S22</f>
        <v>61.577845265199706</v>
      </c>
      <c r="AN23" s="5">
        <f>'a23'!G19</f>
        <v>42.787307087706928</v>
      </c>
      <c r="AO23" s="5">
        <f t="shared" si="21"/>
        <v>0.26347501751614</v>
      </c>
      <c r="AP23" s="6">
        <f t="shared" si="22"/>
        <v>0.28704220665625552</v>
      </c>
      <c r="AQ23" s="6">
        <f t="shared" si="23"/>
        <v>0.45940444931528301</v>
      </c>
      <c r="AR23" s="5">
        <f>'a20 (2)'!H20</f>
        <v>9</v>
      </c>
      <c r="AS23" s="5">
        <f t="shared" si="24"/>
        <v>0.64221556886227538</v>
      </c>
      <c r="AT23" s="5">
        <f>'a19'!V22</f>
        <v>37.580176278548436</v>
      </c>
      <c r="AU23" s="5">
        <f>'a23'!H19</f>
        <v>41.067092116477596</v>
      </c>
      <c r="AV23" s="5">
        <f t="shared" si="25"/>
        <v>0.15433085609846148</v>
      </c>
      <c r="AW23" s="6">
        <f t="shared" si="26"/>
        <v>0.14745634671187421</v>
      </c>
      <c r="AX23" s="6">
        <f t="shared" si="27"/>
        <v>0.54326372443219517</v>
      </c>
      <c r="AY23" s="5">
        <f>'a20 (2)'!I20</f>
        <v>7.2</v>
      </c>
      <c r="AZ23" s="5">
        <f t="shared" si="28"/>
        <v>0.73203592814371254</v>
      </c>
      <c r="BA23" s="5">
        <f>'a19'!Y22</f>
        <v>48.417916035375789</v>
      </c>
      <c r="BB23" s="5">
        <f>'a23'!I19</f>
        <v>44.939693648145486</v>
      </c>
      <c r="BC23" s="5">
        <f t="shared" si="29"/>
        <v>0.2175886313711419</v>
      </c>
      <c r="BD23" s="6">
        <f t="shared" si="30"/>
        <v>0.22835752222977324</v>
      </c>
      <c r="BE23" s="6">
        <f t="shared" si="31"/>
        <v>0.63130024696092479</v>
      </c>
      <c r="BF23" s="5">
        <f>'a20 (2)'!J20</f>
        <v>6.6</v>
      </c>
      <c r="BG23" s="5">
        <f t="shared" si="32"/>
        <v>0.76197604790419149</v>
      </c>
      <c r="BH23" s="5">
        <f>'a19'!AB22</f>
        <v>49.029376773130778</v>
      </c>
      <c r="BI23" s="5">
        <f>'a23'!J19</f>
        <v>46.645908368574432</v>
      </c>
      <c r="BJ23" s="5">
        <f t="shared" si="33"/>
        <v>0.228701981632777</v>
      </c>
      <c r="BK23" s="6">
        <f t="shared" si="34"/>
        <v>0.24257052760710154</v>
      </c>
      <c r="BL23" s="6">
        <f t="shared" si="35"/>
        <v>0.65809494384477352</v>
      </c>
      <c r="BM23" s="5">
        <f>'a20 (2)'!K20</f>
        <v>6.9</v>
      </c>
      <c r="BN23" s="5">
        <f t="shared" si="36"/>
        <v>0.74700598802395202</v>
      </c>
      <c r="BO23" s="5">
        <f>'a19'!AE22</f>
        <v>51.384759604222857</v>
      </c>
      <c r="BP23" s="5">
        <f>'a23'!K19</f>
        <v>44.125896574173311</v>
      </c>
      <c r="BQ23" s="5">
        <f t="shared" si="37"/>
        <v>0.22673985877846967</v>
      </c>
      <c r="BR23" s="6">
        <f t="shared" si="38"/>
        <v>0.24006114366592213</v>
      </c>
      <c r="BS23" s="6">
        <f t="shared" si="39"/>
        <v>0.64561701915234604</v>
      </c>
      <c r="BT23" s="5">
        <f>'a20 (2)'!L20</f>
        <v>8.6999999999999993</v>
      </c>
      <c r="BU23" s="5">
        <f t="shared" si="40"/>
        <v>0.65718562874251496</v>
      </c>
      <c r="BV23" s="5">
        <f>'a19'!AH22</f>
        <v>47.644507945740109</v>
      </c>
      <c r="BW23" s="5">
        <f>'a23'!L19</f>
        <v>42.977804563168178</v>
      </c>
      <c r="BX23" s="5">
        <f t="shared" si="41"/>
        <v>0.20476563510003318</v>
      </c>
      <c r="BY23" s="6">
        <f t="shared" si="42"/>
        <v>0.2119580287679417</v>
      </c>
      <c r="BZ23" s="6">
        <f t="shared" si="43"/>
        <v>0.56814010874760035</v>
      </c>
    </row>
    <row r="24" spans="1:78">
      <c r="A24" s="1">
        <v>1997</v>
      </c>
      <c r="B24" s="5">
        <f>'a20 (2)'!B21</f>
        <v>9.1</v>
      </c>
      <c r="C24" s="5">
        <f t="shared" si="0"/>
        <v>0.63722554890219552</v>
      </c>
      <c r="D24" s="5">
        <f>'a19'!D23</f>
        <v>47.111993587875254</v>
      </c>
      <c r="E24" s="5">
        <f>'a23'!B20</f>
        <v>40.285976984219658</v>
      </c>
      <c r="F24" s="5">
        <f t="shared" si="1"/>
        <v>0.18979526893618465</v>
      </c>
      <c r="G24" s="6">
        <f t="shared" si="2"/>
        <v>0.1928122365650379</v>
      </c>
      <c r="H24" s="6">
        <f t="shared" si="3"/>
        <v>0.54834288643476403</v>
      </c>
      <c r="I24" s="5">
        <f>'a20 (2)'!C21</f>
        <v>18.100000000000001</v>
      </c>
      <c r="J24" s="5">
        <f t="shared" si="4"/>
        <v>0.18812375249500979</v>
      </c>
      <c r="K24" s="5">
        <f>'a19'!G23</f>
        <v>83.704761904761909</v>
      </c>
      <c r="L24" s="5">
        <f>'a23'!C20</f>
        <v>44.832624833523333</v>
      </c>
      <c r="M24" s="5">
        <f t="shared" si="5"/>
        <v>0.37527041872555866</v>
      </c>
      <c r="N24" s="6">
        <f t="shared" si="6"/>
        <v>0.43001877098135566</v>
      </c>
      <c r="O24" s="6">
        <f t="shared" si="7"/>
        <v>0.23650275619227901</v>
      </c>
      <c r="P24" s="5">
        <f>'a20 (2)'!D21</f>
        <v>15.3</v>
      </c>
      <c r="Q24" s="5">
        <f t="shared" si="8"/>
        <v>0.32784431137724535</v>
      </c>
      <c r="R24" s="5">
        <f>'a19'!J23</f>
        <v>92.660377358490578</v>
      </c>
      <c r="S24" s="5">
        <f>'a23'!D20</f>
        <v>46.871036351453078</v>
      </c>
      <c r="T24" s="5">
        <f t="shared" si="9"/>
        <v>0.43430879155091717</v>
      </c>
      <c r="U24" s="6">
        <f t="shared" si="10"/>
        <v>0.50552369889965143</v>
      </c>
      <c r="V24" s="6">
        <f t="shared" si="11"/>
        <v>0.36338018888172657</v>
      </c>
      <c r="W24" s="5">
        <f>'a20 (2)'!E21</f>
        <v>12.1</v>
      </c>
      <c r="X24" s="5">
        <f t="shared" si="12"/>
        <v>0.48752495009980029</v>
      </c>
      <c r="Y24" s="5">
        <f>'a19'!M23</f>
        <v>63.197718631178702</v>
      </c>
      <c r="Z24" s="5">
        <f>'a23'!E20</f>
        <v>42.385318480580644</v>
      </c>
      <c r="AA24" s="5">
        <f t="shared" si="13"/>
        <v>0.26786554314286343</v>
      </c>
      <c r="AB24" s="6">
        <f t="shared" si="14"/>
        <v>0.29265730587231642</v>
      </c>
      <c r="AC24" s="6">
        <f t="shared" si="15"/>
        <v>0.44855142125430353</v>
      </c>
      <c r="AD24" s="5">
        <f>'a20 (2)'!F21</f>
        <v>12.6</v>
      </c>
      <c r="AE24" s="5">
        <f t="shared" si="16"/>
        <v>0.4625748502994011</v>
      </c>
      <c r="AF24" s="5">
        <f>'a19'!P23</f>
        <v>86.120535714285722</v>
      </c>
      <c r="AG24" s="5">
        <f>'a23'!F20</f>
        <v>44.175441680661365</v>
      </c>
      <c r="AH24" s="5">
        <f t="shared" si="17"/>
        <v>0.38044127029537433</v>
      </c>
      <c r="AI24" s="6">
        <f t="shared" si="18"/>
        <v>0.43663183899747554</v>
      </c>
      <c r="AJ24" s="6">
        <f t="shared" si="19"/>
        <v>0.45738624803901601</v>
      </c>
      <c r="AK24" s="5">
        <f>'a20 (2)'!G21</f>
        <v>11.4</v>
      </c>
      <c r="AL24" s="5">
        <f t="shared" si="20"/>
        <v>0.52245508982035915</v>
      </c>
      <c r="AM24" s="5">
        <f>'a19'!S23</f>
        <v>55.019315403422986</v>
      </c>
      <c r="AN24" s="5">
        <f>'a23'!G20</f>
        <v>40.725014095149817</v>
      </c>
      <c r="AO24" s="5">
        <f t="shared" si="21"/>
        <v>0.22406623953098947</v>
      </c>
      <c r="AP24" s="6">
        <f t="shared" si="22"/>
        <v>0.23664181791385383</v>
      </c>
      <c r="AQ24" s="6">
        <f t="shared" si="23"/>
        <v>0.46529243543905813</v>
      </c>
      <c r="AR24" s="5">
        <f>'a20 (2)'!H21</f>
        <v>8.4</v>
      </c>
      <c r="AS24" s="5">
        <f t="shared" si="24"/>
        <v>0.67215568862275432</v>
      </c>
      <c r="AT24" s="5">
        <f>'a19'!V23</f>
        <v>33.284301606922128</v>
      </c>
      <c r="AU24" s="5">
        <f>'a23'!H20</f>
        <v>39.830940291205245</v>
      </c>
      <c r="AV24" s="5">
        <f t="shared" si="25"/>
        <v>0.13257450299397819</v>
      </c>
      <c r="AW24" s="6">
        <f t="shared" si="26"/>
        <v>0.11963186926940962</v>
      </c>
      <c r="AX24" s="6">
        <f t="shared" si="27"/>
        <v>0.56165092475208545</v>
      </c>
      <c r="AY24" s="5">
        <f>'a20 (2)'!I21</f>
        <v>6.5</v>
      </c>
      <c r="AZ24" s="5">
        <f t="shared" si="28"/>
        <v>0.76696606786427135</v>
      </c>
      <c r="BA24" s="5">
        <f>'a19'!Y23</f>
        <v>44.785714285714292</v>
      </c>
      <c r="BB24" s="5">
        <f>'a23'!I20</f>
        <v>43.599498745078783</v>
      </c>
      <c r="BC24" s="5">
        <f t="shared" si="29"/>
        <v>0.19526346937974573</v>
      </c>
      <c r="BD24" s="6">
        <f t="shared" si="30"/>
        <v>0.19980558784785865</v>
      </c>
      <c r="BE24" s="6">
        <f t="shared" si="31"/>
        <v>0.65353397186098894</v>
      </c>
      <c r="BF24" s="5">
        <f>'a20 (2)'!J21</f>
        <v>5.9</v>
      </c>
      <c r="BG24" s="5">
        <f t="shared" si="32"/>
        <v>0.79690618762475041</v>
      </c>
      <c r="BH24" s="5">
        <f>'a19'!AB23</f>
        <v>41.698630136986296</v>
      </c>
      <c r="BI24" s="5">
        <f>'a23'!J20</f>
        <v>44.842424364169105</v>
      </c>
      <c r="BJ24" s="5">
        <f t="shared" si="33"/>
        <v>0.18698676680072704</v>
      </c>
      <c r="BK24" s="6">
        <f t="shared" si="34"/>
        <v>0.18922040736738385</v>
      </c>
      <c r="BL24" s="6">
        <f t="shared" si="35"/>
        <v>0.6753690315732771</v>
      </c>
      <c r="BM24" s="5">
        <f>'a20 (2)'!K21</f>
        <v>5.9</v>
      </c>
      <c r="BN24" s="5">
        <f t="shared" si="36"/>
        <v>0.79690618762475041</v>
      </c>
      <c r="BO24" s="5">
        <f>'a19'!AE23</f>
        <v>40.461878453038679</v>
      </c>
      <c r="BP24" s="5">
        <f>'a23'!K20</f>
        <v>41.581424877796564</v>
      </c>
      <c r="BQ24" s="5">
        <f t="shared" si="37"/>
        <v>0.16824625593095635</v>
      </c>
      <c r="BR24" s="6">
        <f t="shared" si="38"/>
        <v>0.16525292901970326</v>
      </c>
      <c r="BS24" s="6">
        <f t="shared" si="39"/>
        <v>0.67057553590374097</v>
      </c>
      <c r="BT24" s="5">
        <f>'a20 (2)'!L21</f>
        <v>8.5</v>
      </c>
      <c r="BU24" s="5">
        <f t="shared" si="40"/>
        <v>0.66716566866267457</v>
      </c>
      <c r="BV24" s="5">
        <f>'a19'!AH23</f>
        <v>41.779848573092607</v>
      </c>
      <c r="BW24" s="5">
        <f>'a23'!L20</f>
        <v>41.720244091732376</v>
      </c>
      <c r="BX24" s="5">
        <f t="shared" si="41"/>
        <v>0.17430654805850401</v>
      </c>
      <c r="BY24" s="6">
        <f t="shared" si="42"/>
        <v>0.17300351390807533</v>
      </c>
      <c r="BZ24" s="6">
        <f t="shared" si="43"/>
        <v>0.56833323771175481</v>
      </c>
    </row>
    <row r="25" spans="1:78">
      <c r="A25" s="1">
        <v>1998</v>
      </c>
      <c r="B25" s="5">
        <f>'a20 (2)'!B22</f>
        <v>8.3000000000000007</v>
      </c>
      <c r="C25" s="5">
        <f t="shared" si="0"/>
        <v>0.67714570858283418</v>
      </c>
      <c r="D25" s="5">
        <f>'a19'!D24</f>
        <v>48.419940053636225</v>
      </c>
      <c r="E25" s="5">
        <f>'a23'!B21</f>
        <v>40.481495141520959</v>
      </c>
      <c r="F25" s="5">
        <f t="shared" si="1"/>
        <v>0.19601115680340109</v>
      </c>
      <c r="G25" s="6">
        <f t="shared" si="2"/>
        <v>0.20076181482917321</v>
      </c>
      <c r="H25" s="6">
        <f t="shared" si="3"/>
        <v>0.58186892983210203</v>
      </c>
      <c r="I25" s="5">
        <f>'a20 (2)'!C22</f>
        <v>17.600000000000001</v>
      </c>
      <c r="J25" s="5">
        <f t="shared" si="4"/>
        <v>0.21307385229540898</v>
      </c>
      <c r="K25" s="5">
        <f>'a19'!G24</f>
        <v>86.489156626506031</v>
      </c>
      <c r="L25" s="5">
        <f>'a23'!C21</f>
        <v>43.101154437821073</v>
      </c>
      <c r="M25" s="5">
        <f t="shared" si="5"/>
        <v>0.37277824969559326</v>
      </c>
      <c r="N25" s="6">
        <f t="shared" si="6"/>
        <v>0.42683150422648802</v>
      </c>
      <c r="O25" s="6">
        <f t="shared" si="7"/>
        <v>0.2558253826816248</v>
      </c>
      <c r="P25" s="5">
        <f>'a20 (2)'!D22</f>
        <v>13.9</v>
      </c>
      <c r="Q25" s="5">
        <f t="shared" si="8"/>
        <v>0.39770459081836312</v>
      </c>
      <c r="R25" s="5">
        <f>'a19'!J24</f>
        <v>102.69791666666667</v>
      </c>
      <c r="S25" s="5">
        <f>'a23'!D21</f>
        <v>45.002274087367752</v>
      </c>
      <c r="T25" s="5">
        <f t="shared" si="9"/>
        <v>0.46216397940349863</v>
      </c>
      <c r="U25" s="6">
        <f t="shared" si="10"/>
        <v>0.54114805387944132</v>
      </c>
      <c r="V25" s="6">
        <f t="shared" si="11"/>
        <v>0.42639328343057881</v>
      </c>
      <c r="W25" s="5">
        <f>'a20 (2)'!E22</f>
        <v>10.5</v>
      </c>
      <c r="X25" s="5">
        <f t="shared" si="12"/>
        <v>0.56736526946107779</v>
      </c>
      <c r="Y25" s="5">
        <f>'a19'!M24</f>
        <v>69.795258620689651</v>
      </c>
      <c r="Z25" s="5">
        <f>'a23'!E21</f>
        <v>43.221479617348059</v>
      </c>
      <c r="AA25" s="5">
        <f t="shared" si="13"/>
        <v>0.30166543478616742</v>
      </c>
      <c r="AB25" s="6">
        <f t="shared" si="14"/>
        <v>0.33588441834242339</v>
      </c>
      <c r="AC25" s="6">
        <f t="shared" si="15"/>
        <v>0.52106909923734701</v>
      </c>
      <c r="AD25" s="5">
        <f>'a20 (2)'!F22</f>
        <v>12.2</v>
      </c>
      <c r="AE25" s="5">
        <f t="shared" si="16"/>
        <v>0.48253493013972049</v>
      </c>
      <c r="AF25" s="5">
        <f>'a19'!P24</f>
        <v>90.075342465753437</v>
      </c>
      <c r="AG25" s="5">
        <f>'a23'!F21</f>
        <v>43.44435082291087</v>
      </c>
      <c r="AH25" s="5">
        <f t="shared" si="17"/>
        <v>0.39132647785760338</v>
      </c>
      <c r="AI25" s="6">
        <f t="shared" si="18"/>
        <v>0.45055306976704668</v>
      </c>
      <c r="AJ25" s="6">
        <f t="shared" si="19"/>
        <v>0.47613855806518579</v>
      </c>
      <c r="AK25" s="5">
        <f>'a20 (2)'!G22</f>
        <v>10.3</v>
      </c>
      <c r="AL25" s="5">
        <f t="shared" si="20"/>
        <v>0.5773453093812374</v>
      </c>
      <c r="AM25" s="5">
        <f>'a19'!S24</f>
        <v>57.053924185798188</v>
      </c>
      <c r="AN25" s="5">
        <f>'a23'!G21</f>
        <v>40.321083610251982</v>
      </c>
      <c r="AO25" s="5">
        <f t="shared" si="21"/>
        <v>0.23004760473885463</v>
      </c>
      <c r="AP25" s="6">
        <f t="shared" si="22"/>
        <v>0.24429146215809483</v>
      </c>
      <c r="AQ25" s="6">
        <f t="shared" si="23"/>
        <v>0.51073453993660889</v>
      </c>
      <c r="AR25" s="5">
        <f>'a20 (2)'!H22</f>
        <v>7.2</v>
      </c>
      <c r="AS25" s="5">
        <f t="shared" si="24"/>
        <v>0.73203592814371254</v>
      </c>
      <c r="AT25" s="5">
        <f>'a19'!V24</f>
        <v>32.949585798816571</v>
      </c>
      <c r="AU25" s="5">
        <f>'a23'!H21</f>
        <v>40.294361234885187</v>
      </c>
      <c r="AV25" s="5">
        <f t="shared" si="25"/>
        <v>0.13276825127173578</v>
      </c>
      <c r="AW25" s="6">
        <f t="shared" si="26"/>
        <v>0.11987965641269108</v>
      </c>
      <c r="AX25" s="6">
        <f t="shared" si="27"/>
        <v>0.60960467379750827</v>
      </c>
      <c r="AY25" s="5">
        <f>'a20 (2)'!I22</f>
        <v>5.5</v>
      </c>
      <c r="AZ25" s="5">
        <f t="shared" si="28"/>
        <v>0.81686626746506974</v>
      </c>
      <c r="BA25" s="5">
        <f>'a19'!Y24</f>
        <v>48.990415335463261</v>
      </c>
      <c r="BB25" s="5">
        <f>'a23'!I21</f>
        <v>45.0629116335246</v>
      </c>
      <c r="BC25" s="5">
        <f t="shared" si="29"/>
        <v>0.22076507571516496</v>
      </c>
      <c r="BD25" s="6">
        <f t="shared" si="30"/>
        <v>0.23241991741030107</v>
      </c>
      <c r="BE25" s="6">
        <f t="shared" si="31"/>
        <v>0.69997699745411601</v>
      </c>
      <c r="BF25" s="5">
        <f>'a20 (2)'!J22</f>
        <v>5.8</v>
      </c>
      <c r="BG25" s="5">
        <f t="shared" si="32"/>
        <v>0.80189620758483016</v>
      </c>
      <c r="BH25" s="5">
        <f>'a19'!AB24</f>
        <v>45.159169550173011</v>
      </c>
      <c r="BI25" s="5">
        <f>'a23'!J21</f>
        <v>47.678116582319959</v>
      </c>
      <c r="BJ25" s="5">
        <f t="shared" si="33"/>
        <v>0.21531041505739021</v>
      </c>
      <c r="BK25" s="6">
        <f t="shared" si="34"/>
        <v>0.22544388233219426</v>
      </c>
      <c r="BL25" s="6">
        <f t="shared" si="35"/>
        <v>0.68660574253430295</v>
      </c>
      <c r="BM25" s="5">
        <f>'a20 (2)'!K22</f>
        <v>5.6</v>
      </c>
      <c r="BN25" s="5">
        <f t="shared" si="36"/>
        <v>0.81187624750498988</v>
      </c>
      <c r="BO25" s="5">
        <f>'a19'!AE24</f>
        <v>41.418812989921612</v>
      </c>
      <c r="BP25" s="5">
        <f>'a23'!K21</f>
        <v>44.856096180727988</v>
      </c>
      <c r="BQ25" s="5">
        <f t="shared" si="37"/>
        <v>0.18578862591675097</v>
      </c>
      <c r="BR25" s="6">
        <f t="shared" si="38"/>
        <v>0.18768808971106593</v>
      </c>
      <c r="BS25" s="6">
        <f t="shared" si="39"/>
        <v>0.68703861594620519</v>
      </c>
      <c r="BT25" s="5">
        <f>'a20 (2)'!L22</f>
        <v>8.8000000000000007</v>
      </c>
      <c r="BU25" s="5">
        <f t="shared" si="40"/>
        <v>0.65219560878243499</v>
      </c>
      <c r="BV25" s="5">
        <f>'a19'!AH24</f>
        <v>41.135075041689824</v>
      </c>
      <c r="BW25" s="5">
        <f>'a23'!L21</f>
        <v>42.853516127590865</v>
      </c>
      <c r="BX25" s="5">
        <f t="shared" si="41"/>
        <v>0.17627826017087153</v>
      </c>
      <c r="BY25" s="6">
        <f t="shared" si="42"/>
        <v>0.17552516167367899</v>
      </c>
      <c r="BZ25" s="6">
        <f t="shared" si="43"/>
        <v>0.55686151936068384</v>
      </c>
    </row>
    <row r="26" spans="1:78">
      <c r="A26" s="1">
        <v>1999</v>
      </c>
      <c r="B26" s="5">
        <f>'a20 (2)'!B23</f>
        <v>7.6</v>
      </c>
      <c r="C26" s="5">
        <f t="shared" si="0"/>
        <v>0.7120758483033931</v>
      </c>
      <c r="D26" s="5">
        <f>'a19'!D25</f>
        <v>47.783362951679777</v>
      </c>
      <c r="E26" s="5">
        <f>'a23'!B22</f>
        <v>40.957319718687977</v>
      </c>
      <c r="F26" s="5">
        <f t="shared" si="1"/>
        <v>0.19570784736460586</v>
      </c>
      <c r="G26" s="6">
        <f t="shared" si="2"/>
        <v>0.20037390851981543</v>
      </c>
      <c r="H26" s="6">
        <f t="shared" si="3"/>
        <v>0.60973546034667758</v>
      </c>
      <c r="I26" s="5">
        <f>'a20 (2)'!C23</f>
        <v>16.7</v>
      </c>
      <c r="J26" s="5">
        <f t="shared" si="4"/>
        <v>0.25798403193612768</v>
      </c>
      <c r="K26" s="5">
        <f>'a19'!G25</f>
        <v>94.116049382716042</v>
      </c>
      <c r="L26" s="5">
        <f>'a23'!C22</f>
        <v>41.962914755601787</v>
      </c>
      <c r="M26" s="5">
        <f t="shared" si="5"/>
        <v>0.39493837573809215</v>
      </c>
      <c r="N26" s="6">
        <f t="shared" si="6"/>
        <v>0.45517237202866678</v>
      </c>
      <c r="O26" s="6">
        <f t="shared" si="7"/>
        <v>0.29742169995463552</v>
      </c>
      <c r="P26" s="5">
        <f>'a20 (2)'!D23</f>
        <v>14.3</v>
      </c>
      <c r="Q26" s="5">
        <f t="shared" si="8"/>
        <v>0.37774451097804379</v>
      </c>
      <c r="R26" s="5">
        <f>'a19'!J25</f>
        <v>92.455445544554451</v>
      </c>
      <c r="S26" s="5">
        <f>'a23'!D22</f>
        <v>45.168264694183122</v>
      </c>
      <c r="T26" s="5">
        <f t="shared" si="9"/>
        <v>0.41760520367750686</v>
      </c>
      <c r="U26" s="6">
        <f t="shared" si="10"/>
        <v>0.48416126734874249</v>
      </c>
      <c r="V26" s="6">
        <f t="shared" si="11"/>
        <v>0.39902786225218356</v>
      </c>
      <c r="W26" s="5">
        <f>'a20 (2)'!E23</f>
        <v>9.6</v>
      </c>
      <c r="X26" s="5">
        <f t="shared" si="12"/>
        <v>0.61227544910179632</v>
      </c>
      <c r="Y26" s="5">
        <f>'a19'!M25</f>
        <v>71.543123543123542</v>
      </c>
      <c r="Z26" s="5">
        <f>'a23'!E22</f>
        <v>44.237735075019685</v>
      </c>
      <c r="AA26" s="5">
        <f t="shared" si="13"/>
        <v>0.31649057457401031</v>
      </c>
      <c r="AB26" s="6">
        <f t="shared" si="14"/>
        <v>0.35484447868099245</v>
      </c>
      <c r="AC26" s="6">
        <f t="shared" si="15"/>
        <v>0.56078925501763555</v>
      </c>
      <c r="AD26" s="5">
        <f>'a20 (2)'!F23</f>
        <v>10.199999999999999</v>
      </c>
      <c r="AE26" s="5">
        <f t="shared" si="16"/>
        <v>0.58233532934131726</v>
      </c>
      <c r="AF26" s="5">
        <f>'a19'!P25</f>
        <v>100.99184782608697</v>
      </c>
      <c r="AG26" s="5">
        <f>'a23'!F22</f>
        <v>43.169649277445451</v>
      </c>
      <c r="AH26" s="5">
        <f t="shared" si="17"/>
        <v>0.43597826505333159</v>
      </c>
      <c r="AI26" s="6">
        <f t="shared" si="18"/>
        <v>0.50765880985255973</v>
      </c>
      <c r="AJ26" s="6">
        <f t="shared" si="19"/>
        <v>0.56740002544356583</v>
      </c>
      <c r="AK26" s="5">
        <f>'a20 (2)'!G23</f>
        <v>9.3000000000000007</v>
      </c>
      <c r="AL26" s="5">
        <f t="shared" si="20"/>
        <v>0.62724550898203579</v>
      </c>
      <c r="AM26" s="5">
        <f>'a19'!S25</f>
        <v>55.846064139941696</v>
      </c>
      <c r="AN26" s="5">
        <f>'a23'!G22</f>
        <v>41.653799258973251</v>
      </c>
      <c r="AO26" s="5">
        <f t="shared" si="21"/>
        <v>0.23262007450888758</v>
      </c>
      <c r="AP26" s="6">
        <f t="shared" si="22"/>
        <v>0.24758142655350421</v>
      </c>
      <c r="AQ26" s="6">
        <f t="shared" si="23"/>
        <v>0.55131269249632953</v>
      </c>
      <c r="AR26" s="5">
        <f>'a20 (2)'!H23</f>
        <v>6.3</v>
      </c>
      <c r="AS26" s="5">
        <f t="shared" si="24"/>
        <v>0.77694610778443096</v>
      </c>
      <c r="AT26" s="5">
        <f>'a19'!V25</f>
        <v>30.790630724941114</v>
      </c>
      <c r="AU26" s="5">
        <f>'a23'!H22</f>
        <v>40.64552104656854</v>
      </c>
      <c r="AV26" s="5">
        <f t="shared" si="25"/>
        <v>0.12515012291677138</v>
      </c>
      <c r="AW26" s="6">
        <f t="shared" si="26"/>
        <v>0.11013673490610704</v>
      </c>
      <c r="AX26" s="6">
        <f t="shared" si="27"/>
        <v>0.64358423320876623</v>
      </c>
      <c r="AY26" s="5">
        <f>'a20 (2)'!I23</f>
        <v>5.6</v>
      </c>
      <c r="AZ26" s="5">
        <f t="shared" si="28"/>
        <v>0.81187624750498988</v>
      </c>
      <c r="BA26" s="5">
        <f>'a19'!Y25</f>
        <v>46.720496894409933</v>
      </c>
      <c r="BB26" s="5">
        <f>'a23'!I22</f>
        <v>46.875953035784292</v>
      </c>
      <c r="BC26" s="5">
        <f t="shared" si="29"/>
        <v>0.21900678182308661</v>
      </c>
      <c r="BD26" s="6">
        <f t="shared" si="30"/>
        <v>0.23017121292833179</v>
      </c>
      <c r="BE26" s="6">
        <f t="shared" si="31"/>
        <v>0.69553524058965832</v>
      </c>
      <c r="BF26" s="5">
        <f>'a20 (2)'!J23</f>
        <v>6</v>
      </c>
      <c r="BG26" s="5">
        <f t="shared" si="32"/>
        <v>0.79191616766467055</v>
      </c>
      <c r="BH26" s="5">
        <f>'a19'!AB25</f>
        <v>46.02980132450331</v>
      </c>
      <c r="BI26" s="5">
        <f>'a23'!J22</f>
        <v>48.209269752723195</v>
      </c>
      <c r="BJ26" s="5">
        <f t="shared" si="33"/>
        <v>0.22190631087172355</v>
      </c>
      <c r="BK26" s="6">
        <f t="shared" si="34"/>
        <v>0.23387945760611026</v>
      </c>
      <c r="BL26" s="6">
        <f t="shared" si="35"/>
        <v>0.68030882565295858</v>
      </c>
      <c r="BM26" s="5">
        <f>'a20 (2)'!K23</f>
        <v>5.7</v>
      </c>
      <c r="BN26" s="5">
        <f t="shared" si="36"/>
        <v>0.80688622754491013</v>
      </c>
      <c r="BO26" s="5">
        <f>'a19'!AE25</f>
        <v>42.688367129135536</v>
      </c>
      <c r="BP26" s="5">
        <f>'a23'!K22</f>
        <v>45.424414252741116</v>
      </c>
      <c r="BQ26" s="5">
        <f t="shared" si="37"/>
        <v>0.19390940722469496</v>
      </c>
      <c r="BR26" s="6">
        <f t="shared" si="38"/>
        <v>0.19807386048951106</v>
      </c>
      <c r="BS26" s="6">
        <f t="shared" si="39"/>
        <v>0.68512375413383031</v>
      </c>
      <c r="BT26" s="5">
        <f>'a20 (2)'!L23</f>
        <v>8.3000000000000007</v>
      </c>
      <c r="BU26" s="5">
        <f t="shared" si="40"/>
        <v>0.67714570858283418</v>
      </c>
      <c r="BV26" s="5">
        <f>'a19'!AH25</f>
        <v>39.72108044627128</v>
      </c>
      <c r="BW26" s="5">
        <f>'a23'!L22</f>
        <v>42.560491124148228</v>
      </c>
      <c r="BX26" s="5">
        <f t="shared" si="41"/>
        <v>0.16905486917751067</v>
      </c>
      <c r="BY26" s="6">
        <f t="shared" si="42"/>
        <v>0.16628707481290575</v>
      </c>
      <c r="BZ26" s="6">
        <f t="shared" si="43"/>
        <v>0.57497398182884851</v>
      </c>
    </row>
    <row r="27" spans="1:78">
      <c r="A27" s="1">
        <v>2000</v>
      </c>
      <c r="B27" s="5">
        <f>'a20 (2)'!B24</f>
        <v>6.8</v>
      </c>
      <c r="C27" s="5">
        <f t="shared" si="0"/>
        <v>0.75199600798403177</v>
      </c>
      <c r="D27" s="5">
        <f>'a19'!D26</f>
        <v>47.561564059900164</v>
      </c>
      <c r="E27" s="5">
        <f>'a23'!B23</f>
        <v>40.575198037298918</v>
      </c>
      <c r="F27" s="5">
        <f t="shared" si="1"/>
        <v>0.1929819880694128</v>
      </c>
      <c r="G27" s="6">
        <f t="shared" si="2"/>
        <v>0.19688777230451371</v>
      </c>
      <c r="H27" s="6">
        <f t="shared" si="3"/>
        <v>0.6409743608481282</v>
      </c>
      <c r="I27" s="5">
        <f>'a20 (2)'!C24</f>
        <v>16.600000000000001</v>
      </c>
      <c r="J27" s="5">
        <f t="shared" si="4"/>
        <v>0.26297405189620737</v>
      </c>
      <c r="K27" s="5">
        <f>'a19'!G26</f>
        <v>91.301265822784814</v>
      </c>
      <c r="L27" s="5">
        <f>'a23'!C23</f>
        <v>41.538928771719462</v>
      </c>
      <c r="M27" s="5">
        <f t="shared" si="5"/>
        <v>0.37925567777804825</v>
      </c>
      <c r="N27" s="6">
        <f t="shared" si="6"/>
        <v>0.43511556960729469</v>
      </c>
      <c r="O27" s="6">
        <f t="shared" si="7"/>
        <v>0.29740235543842486</v>
      </c>
      <c r="P27" s="5">
        <f>'a20 (2)'!D24</f>
        <v>12</v>
      </c>
      <c r="Q27" s="5">
        <f t="shared" si="8"/>
        <v>0.49251497005988015</v>
      </c>
      <c r="R27" s="5">
        <f>'a19'!J26</f>
        <v>105.15116279069767</v>
      </c>
      <c r="S27" s="5">
        <f>'a23'!D23</f>
        <v>45.273250836317217</v>
      </c>
      <c r="T27" s="5">
        <f t="shared" si="9"/>
        <v>0.47605349687536808</v>
      </c>
      <c r="U27" s="6">
        <f t="shared" si="10"/>
        <v>0.55891153490619072</v>
      </c>
      <c r="V27" s="6">
        <f t="shared" si="11"/>
        <v>0.50579428302914231</v>
      </c>
      <c r="W27" s="5">
        <f>'a20 (2)'!E24</f>
        <v>9.1</v>
      </c>
      <c r="X27" s="5">
        <f t="shared" si="12"/>
        <v>0.63722554890219552</v>
      </c>
      <c r="Y27" s="5">
        <f>'a19'!M26</f>
        <v>74.907317073170731</v>
      </c>
      <c r="Z27" s="5">
        <f>'a23'!E23</f>
        <v>45.013728051826781</v>
      </c>
      <c r="AA27" s="5">
        <f t="shared" si="13"/>
        <v>0.33718575998236683</v>
      </c>
      <c r="AB27" s="6">
        <f t="shared" si="14"/>
        <v>0.38131181522388841</v>
      </c>
      <c r="AC27" s="6">
        <f t="shared" si="15"/>
        <v>0.58604280216653404</v>
      </c>
      <c r="AD27" s="5">
        <f>'a20 (2)'!F24</f>
        <v>10</v>
      </c>
      <c r="AE27" s="5">
        <f t="shared" si="16"/>
        <v>0.59231536926147699</v>
      </c>
      <c r="AF27" s="5">
        <f>'a19'!P26</f>
        <v>95.801630434782609</v>
      </c>
      <c r="AG27" s="5">
        <f>'a23'!F23</f>
        <v>42.721080027670553</v>
      </c>
      <c r="AH27" s="5">
        <f t="shared" si="17"/>
        <v>0.4092749120585667</v>
      </c>
      <c r="AI27" s="6">
        <f t="shared" si="18"/>
        <v>0.47350755116169513</v>
      </c>
      <c r="AJ27" s="6">
        <f t="shared" si="19"/>
        <v>0.56855380564152069</v>
      </c>
      <c r="AK27" s="5">
        <f>'a20 (2)'!G24</f>
        <v>8.5</v>
      </c>
      <c r="AL27" s="5">
        <f t="shared" si="20"/>
        <v>0.66716566866267457</v>
      </c>
      <c r="AM27" s="5">
        <f>'a19'!S26</f>
        <v>56.217005076142129</v>
      </c>
      <c r="AN27" s="5">
        <f>'a23'!G23</f>
        <v>41.702650671532751</v>
      </c>
      <c r="AO27" s="5">
        <f t="shared" si="21"/>
        <v>0.23443981244901388</v>
      </c>
      <c r="AP27" s="6">
        <f t="shared" si="22"/>
        <v>0.24990871261211331</v>
      </c>
      <c r="AQ27" s="6">
        <f t="shared" si="23"/>
        <v>0.58371427745256244</v>
      </c>
      <c r="AR27" s="5">
        <f>'a20 (2)'!H24</f>
        <v>5.7</v>
      </c>
      <c r="AS27" s="5">
        <f t="shared" si="24"/>
        <v>0.80688622754491013</v>
      </c>
      <c r="AT27" s="5">
        <f>'a19'!V26</f>
        <v>30.159424379232508</v>
      </c>
      <c r="AU27" s="5">
        <f>'a23'!H23</f>
        <v>40.793626261440394</v>
      </c>
      <c r="AV27" s="5">
        <f t="shared" si="25"/>
        <v>0.12303122863865849</v>
      </c>
      <c r="AW27" s="6">
        <f t="shared" si="26"/>
        <v>0.10742685399172851</v>
      </c>
      <c r="AX27" s="6">
        <f t="shared" si="27"/>
        <v>0.66699435283427377</v>
      </c>
      <c r="AY27" s="5">
        <f>'a20 (2)'!I24</f>
        <v>5</v>
      </c>
      <c r="AZ27" s="5">
        <f t="shared" si="28"/>
        <v>0.84181636726546893</v>
      </c>
      <c r="BA27" s="5">
        <f>'a19'!Y26</f>
        <v>51.010416666666664</v>
      </c>
      <c r="BB27" s="5">
        <f>'a23'!I23</f>
        <v>46.089192485836868</v>
      </c>
      <c r="BC27" s="5">
        <f t="shared" si="29"/>
        <v>0.23510289125327408</v>
      </c>
      <c r="BD27" s="6">
        <f t="shared" si="30"/>
        <v>0.250756732551076</v>
      </c>
      <c r="BE27" s="6">
        <f t="shared" si="31"/>
        <v>0.72360444032259041</v>
      </c>
      <c r="BF27" s="5">
        <f>'a20 (2)'!J24</f>
        <v>5.0999999999999996</v>
      </c>
      <c r="BG27" s="5">
        <f t="shared" si="32"/>
        <v>0.83682634730538907</v>
      </c>
      <c r="BH27" s="5">
        <f>'a19'!AB26</f>
        <v>49.443137254901956</v>
      </c>
      <c r="BI27" s="5">
        <f>'a23'!J23</f>
        <v>46.771519402423202</v>
      </c>
      <c r="BJ27" s="5">
        <f t="shared" si="33"/>
        <v>0.23125306534343204</v>
      </c>
      <c r="BK27" s="6">
        <f t="shared" si="34"/>
        <v>0.24583314109843768</v>
      </c>
      <c r="BL27" s="6">
        <f t="shared" si="35"/>
        <v>0.71862770606399884</v>
      </c>
      <c r="BM27" s="5">
        <f>'a20 (2)'!K24</f>
        <v>5</v>
      </c>
      <c r="BN27" s="5">
        <f t="shared" si="36"/>
        <v>0.84181636726546893</v>
      </c>
      <c r="BO27" s="5">
        <f>'a19'!AE26</f>
        <v>37.332931242460795</v>
      </c>
      <c r="BP27" s="5">
        <f>'a23'!K23</f>
        <v>43.373826571657617</v>
      </c>
      <c r="BQ27" s="5">
        <f t="shared" si="37"/>
        <v>0.16192720851221129</v>
      </c>
      <c r="BR27" s="6">
        <f t="shared" si="38"/>
        <v>0.15717141868953197</v>
      </c>
      <c r="BS27" s="6">
        <f t="shared" si="39"/>
        <v>0.70488737755028152</v>
      </c>
      <c r="BT27" s="5">
        <f>'a20 (2)'!L24</f>
        <v>7.2</v>
      </c>
      <c r="BU27" s="5">
        <f t="shared" si="40"/>
        <v>0.73203592814371254</v>
      </c>
      <c r="BV27" s="5">
        <f>'a19'!AH26</f>
        <v>38.910857908847191</v>
      </c>
      <c r="BW27" s="5">
        <f>'a23'!L23</f>
        <v>41.466313471270212</v>
      </c>
      <c r="BX27" s="5">
        <f t="shared" si="41"/>
        <v>0.16134898314843113</v>
      </c>
      <c r="BY27" s="6">
        <f t="shared" si="42"/>
        <v>0.15643191889772878</v>
      </c>
      <c r="BZ27" s="6">
        <f t="shared" si="43"/>
        <v>0.61691512629451584</v>
      </c>
    </row>
    <row r="28" spans="1:78">
      <c r="A28" s="1">
        <v>2001</v>
      </c>
      <c r="B28" s="5">
        <f>'a20 (2)'!B25</f>
        <v>7.2</v>
      </c>
      <c r="C28" s="5">
        <f t="shared" si="0"/>
        <v>0.73203592814371254</v>
      </c>
      <c r="D28" s="5">
        <f>'a19'!D27</f>
        <v>47.400413152005513</v>
      </c>
      <c r="E28" s="5">
        <f>'a23'!B24</f>
        <v>42.498855305703181</v>
      </c>
      <c r="F28" s="5">
        <f t="shared" si="1"/>
        <v>0.20144632999776321</v>
      </c>
      <c r="G28" s="6">
        <f t="shared" si="2"/>
        <v>0.2077129271417994</v>
      </c>
      <c r="H28" s="6">
        <f t="shared" si="3"/>
        <v>0.62717132794332997</v>
      </c>
      <c r="I28" s="5">
        <f>'a20 (2)'!C25</f>
        <v>16</v>
      </c>
      <c r="J28" s="5">
        <f t="shared" si="4"/>
        <v>0.29291417165668648</v>
      </c>
      <c r="K28" s="5">
        <f>'a19'!G27</f>
        <v>94.728682170542626</v>
      </c>
      <c r="L28" s="5">
        <f>'a23'!C24</f>
        <v>44.138409094910699</v>
      </c>
      <c r="M28" s="5">
        <f t="shared" si="5"/>
        <v>0.41811733266651835</v>
      </c>
      <c r="N28" s="6">
        <f t="shared" si="6"/>
        <v>0.48481623564393189</v>
      </c>
      <c r="O28" s="6">
        <f t="shared" si="7"/>
        <v>0.33129458445413557</v>
      </c>
      <c r="P28" s="5">
        <f>'a20 (2)'!D25</f>
        <v>11.9</v>
      </c>
      <c r="Q28" s="5">
        <f t="shared" si="8"/>
        <v>0.49750499001995996</v>
      </c>
      <c r="R28" s="5">
        <f>'a19'!J27</f>
        <v>101.20930232558139</v>
      </c>
      <c r="S28" s="5">
        <f>'a23'!D24</f>
        <v>46.500779008923502</v>
      </c>
      <c r="T28" s="5">
        <f t="shared" si="9"/>
        <v>0.47063114010891877</v>
      </c>
      <c r="U28" s="6">
        <f t="shared" si="10"/>
        <v>0.55197681368666918</v>
      </c>
      <c r="V28" s="6">
        <f t="shared" si="11"/>
        <v>0.50839935475330178</v>
      </c>
      <c r="W28" s="5">
        <f>'a20 (2)'!E25</f>
        <v>9.6999999999999993</v>
      </c>
      <c r="X28" s="5">
        <f t="shared" si="12"/>
        <v>0.60728542914171646</v>
      </c>
      <c r="Y28" s="5">
        <f>'a19'!M27</f>
        <v>68.812500000000014</v>
      </c>
      <c r="Z28" s="5">
        <f>'a23'!E24</f>
        <v>45.245526667580009</v>
      </c>
      <c r="AA28" s="5">
        <f t="shared" si="13"/>
        <v>0.31134578038128502</v>
      </c>
      <c r="AB28" s="6">
        <f t="shared" si="14"/>
        <v>0.34826473577674127</v>
      </c>
      <c r="AC28" s="6">
        <f t="shared" si="15"/>
        <v>0.55548129046872141</v>
      </c>
      <c r="AD28" s="5">
        <f>'a20 (2)'!F25</f>
        <v>11.1</v>
      </c>
      <c r="AE28" s="5">
        <f t="shared" si="16"/>
        <v>0.53742514970059874</v>
      </c>
      <c r="AF28" s="5">
        <f>'a19'!P27</f>
        <v>92.160583941605836</v>
      </c>
      <c r="AG28" s="5">
        <f>'a23'!F24</f>
        <v>44.67497835676334</v>
      </c>
      <c r="AH28" s="5">
        <f t="shared" si="17"/>
        <v>0.4117272092937912</v>
      </c>
      <c r="AI28" s="6">
        <f t="shared" si="18"/>
        <v>0.47664382536978661</v>
      </c>
      <c r="AJ28" s="6">
        <f t="shared" si="19"/>
        <v>0.52526888483443634</v>
      </c>
      <c r="AK28" s="5">
        <f>'a20 (2)'!G25</f>
        <v>8.8000000000000007</v>
      </c>
      <c r="AL28" s="5">
        <f t="shared" si="20"/>
        <v>0.65219560878243499</v>
      </c>
      <c r="AM28" s="5">
        <f>'a19'!S27</f>
        <v>56.630244491397519</v>
      </c>
      <c r="AN28" s="5">
        <f>'a23'!G24</f>
        <v>43.200725990026704</v>
      </c>
      <c r="AO28" s="5">
        <f t="shared" si="21"/>
        <v>0.24464676750210834</v>
      </c>
      <c r="AP28" s="6">
        <f t="shared" si="22"/>
        <v>0.26296251759804884</v>
      </c>
      <c r="AQ28" s="6">
        <f t="shared" si="23"/>
        <v>0.57434899054555777</v>
      </c>
      <c r="AR28" s="5">
        <f>'a20 (2)'!H25</f>
        <v>6.3</v>
      </c>
      <c r="AS28" s="5">
        <f t="shared" si="24"/>
        <v>0.77694610778443096</v>
      </c>
      <c r="AT28" s="5">
        <f>'a19'!V27</f>
        <v>32.159779614325068</v>
      </c>
      <c r="AU28" s="5">
        <f>'a23'!H24</f>
        <v>42.89338377341452</v>
      </c>
      <c r="AV28" s="5">
        <f t="shared" si="25"/>
        <v>0.13794417690656779</v>
      </c>
      <c r="AW28" s="6">
        <f t="shared" si="26"/>
        <v>0.12649921371526951</v>
      </c>
      <c r="AX28" s="6">
        <f t="shared" si="27"/>
        <v>0.64685672897059865</v>
      </c>
      <c r="AY28" s="5">
        <f>'a20 (2)'!I25</f>
        <v>5</v>
      </c>
      <c r="AZ28" s="5">
        <f t="shared" si="28"/>
        <v>0.84181636726546893</v>
      </c>
      <c r="BA28" s="5">
        <f>'a19'!Y27</f>
        <v>50.47422680412371</v>
      </c>
      <c r="BB28" s="5">
        <f>'a23'!I24</f>
        <v>46.885890185636534</v>
      </c>
      <c r="BC28" s="5">
        <f t="shared" si="29"/>
        <v>0.23665290551430562</v>
      </c>
      <c r="BD28" s="6">
        <f t="shared" si="30"/>
        <v>0.25273906555672498</v>
      </c>
      <c r="BE28" s="6">
        <f t="shared" si="31"/>
        <v>0.72400090692372021</v>
      </c>
      <c r="BF28" s="5">
        <f>'a20 (2)'!J25</f>
        <v>5.8</v>
      </c>
      <c r="BG28" s="5">
        <f t="shared" si="32"/>
        <v>0.80189620758483016</v>
      </c>
      <c r="BH28" s="5">
        <f>'a19'!AB27</f>
        <v>44.014234875444835</v>
      </c>
      <c r="BI28" s="5">
        <f>'a23'!J24</f>
        <v>47.318207366395612</v>
      </c>
      <c r="BJ28" s="5">
        <f t="shared" si="33"/>
        <v>0.20826746929095402</v>
      </c>
      <c r="BK28" s="6">
        <f t="shared" si="34"/>
        <v>0.21643656917333942</v>
      </c>
      <c r="BL28" s="6">
        <f t="shared" si="35"/>
        <v>0.68480427990253201</v>
      </c>
      <c r="BM28" s="5">
        <f>'a20 (2)'!K25</f>
        <v>4.7</v>
      </c>
      <c r="BN28" s="5">
        <f t="shared" si="36"/>
        <v>0.85678642714570852</v>
      </c>
      <c r="BO28" s="5">
        <f>'a19'!AE27</f>
        <v>35.557499999999997</v>
      </c>
      <c r="BP28" s="5">
        <f>'a23'!K24</f>
        <v>44.887632048562807</v>
      </c>
      <c r="BQ28" s="5">
        <f t="shared" si="37"/>
        <v>0.15960919765667717</v>
      </c>
      <c r="BR28" s="6">
        <f t="shared" si="38"/>
        <v>0.15420688504497063</v>
      </c>
      <c r="BS28" s="6">
        <f t="shared" si="39"/>
        <v>0.71627051872556102</v>
      </c>
      <c r="BT28" s="5">
        <f>'a20 (2)'!L25</f>
        <v>7.7</v>
      </c>
      <c r="BU28" s="5">
        <f t="shared" si="40"/>
        <v>0.70708582834331335</v>
      </c>
      <c r="BV28" s="5">
        <f>'a19'!AH27</f>
        <v>38.633478531425013</v>
      </c>
      <c r="BW28" s="5">
        <f>'a23'!L24</f>
        <v>44.4916842924926</v>
      </c>
      <c r="BX28" s="5">
        <f t="shared" si="41"/>
        <v>0.17188685299409523</v>
      </c>
      <c r="BY28" s="6">
        <f t="shared" si="42"/>
        <v>0.16990893503201315</v>
      </c>
      <c r="BZ28" s="6">
        <f t="shared" si="43"/>
        <v>0.5996504496810533</v>
      </c>
    </row>
    <row r="29" spans="1:78">
      <c r="A29" s="1">
        <v>2002</v>
      </c>
      <c r="B29" s="5">
        <f>'a20 (2)'!B26</f>
        <v>7.7</v>
      </c>
      <c r="C29" s="5">
        <f t="shared" si="0"/>
        <v>0.70708582834331335</v>
      </c>
      <c r="D29" s="5">
        <f>'a19'!D28</f>
        <v>46.040888678799341</v>
      </c>
      <c r="E29" s="5">
        <f>'a23'!B25</f>
        <v>42.92108809980833</v>
      </c>
      <c r="F29" s="5">
        <f t="shared" si="1"/>
        <v>0.19761250391762145</v>
      </c>
      <c r="G29" s="6">
        <f t="shared" si="2"/>
        <v>0.20280979807540936</v>
      </c>
      <c r="H29" s="6">
        <f t="shared" si="3"/>
        <v>0.60623062228973257</v>
      </c>
      <c r="I29" s="5">
        <f>'a20 (2)'!C26</f>
        <v>16.7</v>
      </c>
      <c r="J29" s="5">
        <f t="shared" si="4"/>
        <v>0.25798403193612768</v>
      </c>
      <c r="K29" s="5">
        <f>'a19'!G28</f>
        <v>92.690072639225193</v>
      </c>
      <c r="L29" s="5">
        <f>'a23'!C25</f>
        <v>44.842695336668314</v>
      </c>
      <c r="M29" s="5">
        <f t="shared" si="5"/>
        <v>0.41564726880944308</v>
      </c>
      <c r="N29" s="6">
        <f t="shared" si="6"/>
        <v>0.48165723947657907</v>
      </c>
      <c r="O29" s="6">
        <f t="shared" si="7"/>
        <v>0.30271867344421799</v>
      </c>
      <c r="P29" s="5">
        <f>'a20 (2)'!D26</f>
        <v>11.9</v>
      </c>
      <c r="Q29" s="5">
        <f t="shared" si="8"/>
        <v>0.49750499001995996</v>
      </c>
      <c r="R29" s="5">
        <f>'a19'!J28</f>
        <v>102.94252873563219</v>
      </c>
      <c r="S29" s="5">
        <f>'a23'!D25</f>
        <v>46.782048318152661</v>
      </c>
      <c r="T29" s="5">
        <f t="shared" si="9"/>
        <v>0.48158623533031641</v>
      </c>
      <c r="U29" s="6">
        <f t="shared" si="10"/>
        <v>0.5659874246748231</v>
      </c>
      <c r="V29" s="6">
        <f t="shared" si="11"/>
        <v>0.51120147695093254</v>
      </c>
      <c r="W29" s="5">
        <f>'a20 (2)'!E26</f>
        <v>9.6</v>
      </c>
      <c r="X29" s="5">
        <f t="shared" si="12"/>
        <v>0.61227544910179632</v>
      </c>
      <c r="Y29" s="5">
        <f>'a19'!M28</f>
        <v>70.73555555555555</v>
      </c>
      <c r="Z29" s="5">
        <f>'a23'!E25</f>
        <v>45.171462389576391</v>
      </c>
      <c r="AA29" s="5">
        <f t="shared" si="13"/>
        <v>0.3195228487383569</v>
      </c>
      <c r="AB29" s="6">
        <f t="shared" si="14"/>
        <v>0.35872249278014051</v>
      </c>
      <c r="AC29" s="6">
        <f t="shared" si="15"/>
        <v>0.56156485783746524</v>
      </c>
      <c r="AD29" s="5">
        <f>'a20 (2)'!F26</f>
        <v>10.1</v>
      </c>
      <c r="AE29" s="5">
        <f t="shared" si="16"/>
        <v>0.58732534930139713</v>
      </c>
      <c r="AF29" s="5">
        <f>'a19'!P28</f>
        <v>96.808290155440417</v>
      </c>
      <c r="AG29" s="5">
        <f>'a23'!F25</f>
        <v>45.117837563800457</v>
      </c>
      <c r="AH29" s="5">
        <f t="shared" si="17"/>
        <v>0.43677807100624233</v>
      </c>
      <c r="AI29" s="6">
        <f t="shared" si="18"/>
        <v>0.50868169188560264</v>
      </c>
      <c r="AJ29" s="6">
        <f t="shared" si="19"/>
        <v>0.57159661781823834</v>
      </c>
      <c r="AK29" s="5">
        <f>'a20 (2)'!G26</f>
        <v>8.6999999999999993</v>
      </c>
      <c r="AL29" s="5">
        <f t="shared" si="20"/>
        <v>0.65718562874251496</v>
      </c>
      <c r="AM29" s="5">
        <f>'a19'!S28</f>
        <v>55.757495590828931</v>
      </c>
      <c r="AN29" s="5">
        <f>'a23'!G25</f>
        <v>43.488644536494029</v>
      </c>
      <c r="AO29" s="5">
        <f t="shared" si="21"/>
        <v>0.24248179059946925</v>
      </c>
      <c r="AP29" s="6">
        <f t="shared" si="22"/>
        <v>0.26019370102747547</v>
      </c>
      <c r="AQ29" s="6">
        <f t="shared" si="23"/>
        <v>0.57778724319950703</v>
      </c>
      <c r="AR29" s="5">
        <f>'a20 (2)'!H26</f>
        <v>7.1</v>
      </c>
      <c r="AS29" s="5">
        <f t="shared" si="24"/>
        <v>0.73702594810379229</v>
      </c>
      <c r="AT29" s="5">
        <f>'a19'!V28</f>
        <v>30.97572605114868</v>
      </c>
      <c r="AU29" s="5">
        <f>'a23'!H25</f>
        <v>42.950344352430783</v>
      </c>
      <c r="AV29" s="5">
        <f t="shared" si="25"/>
        <v>0.13304181004633966</v>
      </c>
      <c r="AW29" s="6">
        <f t="shared" si="26"/>
        <v>0.12022951421820655</v>
      </c>
      <c r="AX29" s="6">
        <f t="shared" si="27"/>
        <v>0.61366666132667513</v>
      </c>
      <c r="AY29" s="5">
        <f>'a20 (2)'!I26</f>
        <v>5.0999999999999996</v>
      </c>
      <c r="AZ29" s="5">
        <f t="shared" si="28"/>
        <v>0.83682634730538907</v>
      </c>
      <c r="BA29" s="5">
        <f>'a19'!Y28</f>
        <v>52.256666666666668</v>
      </c>
      <c r="BB29" s="5">
        <f>'a23'!I25</f>
        <v>47.196378981368291</v>
      </c>
      <c r="BC29" s="5">
        <f t="shared" si="29"/>
        <v>0.24663254443030355</v>
      </c>
      <c r="BD29" s="6">
        <f t="shared" si="30"/>
        <v>0.26550215303598201</v>
      </c>
      <c r="BE29" s="6">
        <f t="shared" si="31"/>
        <v>0.72256150845150768</v>
      </c>
      <c r="BF29" s="5">
        <f>'a20 (2)'!J26</f>
        <v>5.7</v>
      </c>
      <c r="BG29" s="5">
        <f t="shared" si="32"/>
        <v>0.80688622754491013</v>
      </c>
      <c r="BH29" s="5">
        <f>'a19'!AB28</f>
        <v>47.053380782918147</v>
      </c>
      <c r="BI29" s="5">
        <f>'a23'!J25</f>
        <v>47.834875585427611</v>
      </c>
      <c r="BJ29" s="5">
        <f t="shared" si="33"/>
        <v>0.22507926156246399</v>
      </c>
      <c r="BK29" s="6">
        <f t="shared" si="34"/>
        <v>0.23793738470890063</v>
      </c>
      <c r="BL29" s="6">
        <f t="shared" si="35"/>
        <v>0.69309645897770822</v>
      </c>
      <c r="BM29" s="5">
        <f>'a20 (2)'!K26</f>
        <v>5.3</v>
      </c>
      <c r="BN29" s="5">
        <f t="shared" si="36"/>
        <v>0.82684630738522946</v>
      </c>
      <c r="BO29" s="5">
        <f>'a19'!AE28</f>
        <v>37.787007454739083</v>
      </c>
      <c r="BP29" s="5">
        <f>'a23'!K25</f>
        <v>46.058001306524091</v>
      </c>
      <c r="BQ29" s="5">
        <f t="shared" si="37"/>
        <v>0.17403940387200081</v>
      </c>
      <c r="BR29" s="6">
        <f t="shared" si="38"/>
        <v>0.17266185980108661</v>
      </c>
      <c r="BS29" s="6">
        <f t="shared" si="39"/>
        <v>0.69600941786840087</v>
      </c>
      <c r="BT29" s="5">
        <f>'a20 (2)'!L26</f>
        <v>8.5</v>
      </c>
      <c r="BU29" s="5">
        <f t="shared" si="40"/>
        <v>0.66716566866267457</v>
      </c>
      <c r="BV29" s="5">
        <f>'a19'!AH28</f>
        <v>37.389560439560441</v>
      </c>
      <c r="BW29" s="5">
        <f>'a23'!L25</f>
        <v>44.418619606715716</v>
      </c>
      <c r="BX29" s="5">
        <f t="shared" si="41"/>
        <v>0.16607926624271419</v>
      </c>
      <c r="BY29" s="6">
        <f t="shared" si="42"/>
        <v>0.16248153827195325</v>
      </c>
      <c r="BZ29" s="6">
        <f t="shared" si="43"/>
        <v>0.56622884258453032</v>
      </c>
    </row>
    <row r="30" spans="1:78">
      <c r="A30" s="1">
        <v>2003</v>
      </c>
      <c r="B30" s="5">
        <f>'a20 (2)'!B27</f>
        <v>7.6</v>
      </c>
      <c r="C30" s="5">
        <f t="shared" si="0"/>
        <v>0.7120758483033931</v>
      </c>
      <c r="D30" s="5">
        <f>'a19'!D29</f>
        <v>45.944673887633449</v>
      </c>
      <c r="E30" s="5">
        <f>'a23'!B26</f>
        <v>42.19456899835091</v>
      </c>
      <c r="F30" s="5">
        <f t="shared" si="1"/>
        <v>0.19386157124584807</v>
      </c>
      <c r="G30" s="6">
        <f t="shared" si="2"/>
        <v>0.19801268244611511</v>
      </c>
      <c r="H30" s="6">
        <f t="shared" si="3"/>
        <v>0.6092632151319376</v>
      </c>
      <c r="I30" s="5">
        <f>'a20 (2)'!C27</f>
        <v>16.5</v>
      </c>
      <c r="J30" s="5">
        <f t="shared" si="4"/>
        <v>0.26796407185628729</v>
      </c>
      <c r="K30" s="5">
        <f>'a19'!G29</f>
        <v>92.125</v>
      </c>
      <c r="L30" s="5">
        <f>'a23'!C26</f>
        <v>42.714259407447798</v>
      </c>
      <c r="M30" s="5">
        <f t="shared" si="5"/>
        <v>0.39350511479111283</v>
      </c>
      <c r="N30" s="6">
        <f t="shared" si="6"/>
        <v>0.45333935632530548</v>
      </c>
      <c r="O30" s="6">
        <f t="shared" si="7"/>
        <v>0.30503912875009093</v>
      </c>
      <c r="P30" s="5">
        <f>'a20 (2)'!D27</f>
        <v>10.9</v>
      </c>
      <c r="Q30" s="5">
        <f t="shared" si="8"/>
        <v>0.54740518962075835</v>
      </c>
      <c r="R30" s="5">
        <f>'a19'!J29</f>
        <v>108.9135802469136</v>
      </c>
      <c r="S30" s="5">
        <f>'a23'!D26</f>
        <v>47.174187845382207</v>
      </c>
      <c r="T30" s="5">
        <f t="shared" si="9"/>
        <v>0.51379096934810109</v>
      </c>
      <c r="U30" s="6">
        <f t="shared" si="10"/>
        <v>0.60717446971472777</v>
      </c>
      <c r="V30" s="6">
        <f t="shared" si="11"/>
        <v>0.5593590456395523</v>
      </c>
      <c r="W30" s="5">
        <f>'a20 (2)'!E27</f>
        <v>9.1</v>
      </c>
      <c r="X30" s="5">
        <f t="shared" si="12"/>
        <v>0.63722554890219552</v>
      </c>
      <c r="Y30" s="5">
        <f>'a19'!M29</f>
        <v>72.61431870669746</v>
      </c>
      <c r="Z30" s="5">
        <f>'a23'!E26</f>
        <v>44.681940945218081</v>
      </c>
      <c r="AA30" s="5">
        <f t="shared" si="13"/>
        <v>0.32445487002299006</v>
      </c>
      <c r="AB30" s="6">
        <f t="shared" si="14"/>
        <v>0.36503011769875576</v>
      </c>
      <c r="AC30" s="6">
        <f t="shared" si="15"/>
        <v>0.58278646266150758</v>
      </c>
      <c r="AD30" s="5">
        <f>'a20 (2)'!F27</f>
        <v>10.199999999999999</v>
      </c>
      <c r="AE30" s="5">
        <f t="shared" si="16"/>
        <v>0.58233532934131726</v>
      </c>
      <c r="AF30" s="5">
        <f>'a19'!P29</f>
        <v>93.370179948586113</v>
      </c>
      <c r="AG30" s="5">
        <f>'a23'!F26</f>
        <v>44.566075562633017</v>
      </c>
      <c r="AH30" s="5">
        <f t="shared" si="17"/>
        <v>0.41611424948853309</v>
      </c>
      <c r="AI30" s="6">
        <f t="shared" si="18"/>
        <v>0.48225446702243691</v>
      </c>
      <c r="AJ30" s="6">
        <f t="shared" si="19"/>
        <v>0.56231915687754119</v>
      </c>
      <c r="AK30" s="5">
        <f>'a20 (2)'!G27</f>
        <v>9.1</v>
      </c>
      <c r="AL30" s="5">
        <f t="shared" si="20"/>
        <v>0.63722554890219552</v>
      </c>
      <c r="AM30" s="5">
        <f>'a19'!S29</f>
        <v>52.516208791208797</v>
      </c>
      <c r="AN30" s="5">
        <f>'a23'!G26</f>
        <v>42.966016127049095</v>
      </c>
      <c r="AO30" s="5">
        <f t="shared" si="21"/>
        <v>0.22564122738545547</v>
      </c>
      <c r="AP30" s="6">
        <f t="shared" si="22"/>
        <v>0.23865608996663243</v>
      </c>
      <c r="AQ30" s="6">
        <f t="shared" si="23"/>
        <v>0.55751165711508288</v>
      </c>
      <c r="AR30" s="5">
        <f>'a20 (2)'!H27</f>
        <v>6.9</v>
      </c>
      <c r="AS30" s="5">
        <f t="shared" si="24"/>
        <v>0.74700598802395202</v>
      </c>
      <c r="AT30" s="5">
        <f>'a19'!V29</f>
        <v>31.70038826574633</v>
      </c>
      <c r="AU30" s="5">
        <f>'a23'!H26</f>
        <v>42.357372834549324</v>
      </c>
      <c r="AV30" s="5">
        <f t="shared" si="25"/>
        <v>0.13427451647721897</v>
      </c>
      <c r="AW30" s="6">
        <f t="shared" si="26"/>
        <v>0.12180603819327082</v>
      </c>
      <c r="AX30" s="6">
        <f t="shared" si="27"/>
        <v>0.62196599805781572</v>
      </c>
      <c r="AY30" s="5">
        <f>'a20 (2)'!I27</f>
        <v>4.9000000000000004</v>
      </c>
      <c r="AZ30" s="5">
        <f t="shared" si="28"/>
        <v>0.84680638722554891</v>
      </c>
      <c r="BA30" s="5">
        <f>'a19'!Y29</f>
        <v>52.606779661016951</v>
      </c>
      <c r="BB30" s="5">
        <f>'a23'!I26</f>
        <v>45.49589841854754</v>
      </c>
      <c r="BC30" s="5">
        <f t="shared" si="29"/>
        <v>0.23933927035845401</v>
      </c>
      <c r="BD30" s="6">
        <f t="shared" si="30"/>
        <v>0.25617469181491587</v>
      </c>
      <c r="BE30" s="6">
        <f t="shared" si="31"/>
        <v>0.72868004814342235</v>
      </c>
      <c r="BF30" s="5">
        <f>'a20 (2)'!J27</f>
        <v>5.6</v>
      </c>
      <c r="BG30" s="5">
        <f t="shared" si="32"/>
        <v>0.81187624750498988</v>
      </c>
      <c r="BH30" s="5">
        <f>'a19'!AB29</f>
        <v>47.742049469964662</v>
      </c>
      <c r="BI30" s="5">
        <f>'a23'!J26</f>
        <v>46.175648876871662</v>
      </c>
      <c r="BJ30" s="5">
        <f t="shared" si="33"/>
        <v>0.22045201129873254</v>
      </c>
      <c r="BK30" s="6">
        <f t="shared" si="34"/>
        <v>0.2320195353356386</v>
      </c>
      <c r="BL30" s="6">
        <f t="shared" si="35"/>
        <v>0.69590490507111968</v>
      </c>
      <c r="BM30" s="5">
        <f>'a20 (2)'!K27</f>
        <v>5.0999999999999996</v>
      </c>
      <c r="BN30" s="5">
        <f t="shared" si="36"/>
        <v>0.83682634730538907</v>
      </c>
      <c r="BO30" s="5">
        <f>'a19'!AE29</f>
        <v>40.006486486486487</v>
      </c>
      <c r="BP30" s="5">
        <f>'a23'!K26</f>
        <v>44.397413923440638</v>
      </c>
      <c r="BQ30" s="5">
        <f t="shared" si="37"/>
        <v>0.17761845401630749</v>
      </c>
      <c r="BR30" s="6">
        <f t="shared" si="38"/>
        <v>0.17723915267399876</v>
      </c>
      <c r="BS30" s="6">
        <f t="shared" si="39"/>
        <v>0.70490890837911102</v>
      </c>
      <c r="BT30" s="5">
        <f>'a20 (2)'!L27</f>
        <v>8</v>
      </c>
      <c r="BU30" s="5">
        <f t="shared" si="40"/>
        <v>0.69211576846307377</v>
      </c>
      <c r="BV30" s="5">
        <f>'a19'!AH29</f>
        <v>39.02593659942363</v>
      </c>
      <c r="BW30" s="5">
        <f>'a23'!L26</f>
        <v>43.397171300242007</v>
      </c>
      <c r="BX30" s="5">
        <f t="shared" si="41"/>
        <v>0.16936152557575712</v>
      </c>
      <c r="BY30" s="6">
        <f t="shared" si="42"/>
        <v>0.16667926159138921</v>
      </c>
      <c r="BZ30" s="6">
        <f t="shared" si="43"/>
        <v>0.5870284670887369</v>
      </c>
    </row>
    <row r="31" spans="1:78">
      <c r="A31" s="1">
        <v>2004</v>
      </c>
      <c r="B31" s="5">
        <f>'a20 (2)'!B28</f>
        <v>7.2</v>
      </c>
      <c r="C31" s="5">
        <f t="shared" si="0"/>
        <v>0.73203592814371254</v>
      </c>
      <c r="D31" s="5">
        <f>'a19'!D30</f>
        <v>46.041960879798722</v>
      </c>
      <c r="E31" s="5">
        <f>'a23'!B27</f>
        <v>41.490354057465815</v>
      </c>
      <c r="F31" s="5">
        <f t="shared" si="1"/>
        <v>0.19102972584028394</v>
      </c>
      <c r="G31" s="6">
        <f t="shared" si="2"/>
        <v>0.1943909992426269</v>
      </c>
      <c r="H31" s="6">
        <f t="shared" si="3"/>
        <v>0.62450694236349547</v>
      </c>
      <c r="I31" s="5">
        <f>'a20 (2)'!C28</f>
        <v>15.6</v>
      </c>
      <c r="J31" s="5">
        <f t="shared" si="4"/>
        <v>0.31287425149700587</v>
      </c>
      <c r="K31" s="5">
        <f>'a19'!G30</f>
        <v>98.708121827411162</v>
      </c>
      <c r="L31" s="5">
        <f>'a23'!C27</f>
        <v>42.321391655924849</v>
      </c>
      <c r="M31" s="5">
        <f t="shared" si="5"/>
        <v>0.41774650834786126</v>
      </c>
      <c r="N31" s="6">
        <f t="shared" si="6"/>
        <v>0.48434198369370662</v>
      </c>
      <c r="O31" s="6">
        <f t="shared" si="7"/>
        <v>0.347167797936346</v>
      </c>
      <c r="P31" s="5">
        <f>'a20 (2)'!D28</f>
        <v>11.2</v>
      </c>
      <c r="Q31" s="5">
        <f t="shared" si="8"/>
        <v>0.53243512974051888</v>
      </c>
      <c r="R31" s="5">
        <f>'a19'!J30</f>
        <v>102.19047619047619</v>
      </c>
      <c r="S31" s="5">
        <f>'a23'!D27</f>
        <v>46.604534588740435</v>
      </c>
      <c r="T31" s="5">
        <f t="shared" si="9"/>
        <v>0.47625395822589034</v>
      </c>
      <c r="U31" s="6">
        <f t="shared" si="10"/>
        <v>0.55916790748384226</v>
      </c>
      <c r="V31" s="6">
        <f t="shared" si="11"/>
        <v>0.53778168528918358</v>
      </c>
      <c r="W31" s="5">
        <f>'a20 (2)'!E28</f>
        <v>8.8000000000000007</v>
      </c>
      <c r="X31" s="5">
        <f t="shared" si="12"/>
        <v>0.65219560878243499</v>
      </c>
      <c r="Y31" s="5">
        <f>'a19'!M30</f>
        <v>72.98126463700234</v>
      </c>
      <c r="Z31" s="5">
        <f>'a23'!E27</f>
        <v>44.093335091846797</v>
      </c>
      <c r="AA31" s="5">
        <f t="shared" si="13"/>
        <v>0.32179873570660927</v>
      </c>
      <c r="AB31" s="6">
        <f t="shared" si="14"/>
        <v>0.36163315364805448</v>
      </c>
      <c r="AC31" s="6">
        <f t="shared" si="15"/>
        <v>0.59408311775555889</v>
      </c>
      <c r="AD31" s="5">
        <f>'a20 (2)'!F28</f>
        <v>9.8000000000000007</v>
      </c>
      <c r="AE31" s="5">
        <f t="shared" si="16"/>
        <v>0.6022954091816366</v>
      </c>
      <c r="AF31" s="5">
        <f>'a19'!P30</f>
        <v>95.576719576719583</v>
      </c>
      <c r="AG31" s="5">
        <f>'a23'!F27</f>
        <v>44.879828870115837</v>
      </c>
      <c r="AH31" s="5">
        <f t="shared" si="17"/>
        <v>0.4289466818570225</v>
      </c>
      <c r="AI31" s="6">
        <f t="shared" si="18"/>
        <v>0.49866602842954644</v>
      </c>
      <c r="AJ31" s="6">
        <f t="shared" si="19"/>
        <v>0.58156953303121861</v>
      </c>
      <c r="AK31" s="5">
        <f>'a20 (2)'!G28</f>
        <v>8.5</v>
      </c>
      <c r="AL31" s="5">
        <f t="shared" si="20"/>
        <v>0.66716566866267457</v>
      </c>
      <c r="AM31" s="5">
        <f>'a19'!S30</f>
        <v>54.182773722627736</v>
      </c>
      <c r="AN31" s="5">
        <f>'a23'!G27</f>
        <v>42.621221132571499</v>
      </c>
      <c r="AO31" s="5">
        <f t="shared" si="21"/>
        <v>0.23093359804082011</v>
      </c>
      <c r="AP31" s="6">
        <f t="shared" si="22"/>
        <v>0.24542457029098469</v>
      </c>
      <c r="AQ31" s="6">
        <f t="shared" si="23"/>
        <v>0.58281744898833665</v>
      </c>
      <c r="AR31" s="5">
        <f>'a20 (2)'!H28</f>
        <v>6.8</v>
      </c>
      <c r="AS31" s="5">
        <f t="shared" si="24"/>
        <v>0.75199600798403177</v>
      </c>
      <c r="AT31" s="5">
        <f>'a19'!V30</f>
        <v>31.151998252893648</v>
      </c>
      <c r="AU31" s="5">
        <f>'a23'!H27</f>
        <v>41.467291664893324</v>
      </c>
      <c r="AV31" s="5">
        <f t="shared" si="25"/>
        <v>0.12917889974969882</v>
      </c>
      <c r="AW31" s="6">
        <f t="shared" si="26"/>
        <v>0.115289188976427</v>
      </c>
      <c r="AX31" s="6">
        <f t="shared" si="27"/>
        <v>0.62465464418251082</v>
      </c>
      <c r="AY31" s="5">
        <f>'a20 (2)'!I28</f>
        <v>5.3</v>
      </c>
      <c r="AZ31" s="5">
        <f t="shared" si="28"/>
        <v>0.82684630738522946</v>
      </c>
      <c r="BA31" s="5">
        <f>'a19'!Y30</f>
        <v>46.22429906542056</v>
      </c>
      <c r="BB31" s="5">
        <f>'a23'!I27</f>
        <v>44.649651218617208</v>
      </c>
      <c r="BC31" s="5">
        <f t="shared" si="29"/>
        <v>0.20638988310960812</v>
      </c>
      <c r="BD31" s="6">
        <f t="shared" si="30"/>
        <v>0.21403530026130024</v>
      </c>
      <c r="BE31" s="6">
        <f t="shared" si="31"/>
        <v>0.70428410596044366</v>
      </c>
      <c r="BF31" s="5">
        <f>'a20 (2)'!J28</f>
        <v>5.3</v>
      </c>
      <c r="BG31" s="5">
        <f t="shared" si="32"/>
        <v>0.82684630738522946</v>
      </c>
      <c r="BH31" s="5">
        <f>'a19'!AB30</f>
        <v>49.225925925925921</v>
      </c>
      <c r="BI31" s="5">
        <f>'a23'!J27</f>
        <v>44.992401691801092</v>
      </c>
      <c r="BJ31" s="5">
        <f t="shared" si="33"/>
        <v>0.22147926329101048</v>
      </c>
      <c r="BK31" s="6">
        <f t="shared" si="34"/>
        <v>0.23333330100903055</v>
      </c>
      <c r="BL31" s="6">
        <f t="shared" si="35"/>
        <v>0.70814370610998967</v>
      </c>
      <c r="BM31" s="5">
        <f>'a20 (2)'!K28</f>
        <v>4.7</v>
      </c>
      <c r="BN31" s="5">
        <f t="shared" si="36"/>
        <v>0.85678642714570852</v>
      </c>
      <c r="BO31" s="5">
        <f>'a19'!AE30</f>
        <v>37.053117782909936</v>
      </c>
      <c r="BP31" s="5">
        <f>'a23'!K27</f>
        <v>43.215351967335266</v>
      </c>
      <c r="BQ31" s="5">
        <f t="shared" si="37"/>
        <v>0.16012635264755823</v>
      </c>
      <c r="BR31" s="6">
        <f t="shared" si="38"/>
        <v>0.15486828115804727</v>
      </c>
      <c r="BS31" s="6">
        <f t="shared" si="39"/>
        <v>0.7164027979481763</v>
      </c>
      <c r="BT31" s="5">
        <f>'a20 (2)'!L28</f>
        <v>7.2</v>
      </c>
      <c r="BU31" s="5">
        <f t="shared" si="40"/>
        <v>0.73203592814371254</v>
      </c>
      <c r="BV31" s="5">
        <f>'a19'!AH30</f>
        <v>38.864213197969548</v>
      </c>
      <c r="BW31" s="5">
        <f>'a23'!L27</f>
        <v>42.499227698577208</v>
      </c>
      <c r="BX31" s="5">
        <f t="shared" si="41"/>
        <v>0.16516990460265571</v>
      </c>
      <c r="BY31" s="6">
        <f t="shared" si="42"/>
        <v>0.16131854407346158</v>
      </c>
      <c r="BZ31" s="6">
        <f t="shared" si="43"/>
        <v>0.61789245132966242</v>
      </c>
    </row>
    <row r="32" spans="1:78">
      <c r="A32" s="1">
        <v>2005</v>
      </c>
      <c r="B32" s="5">
        <f>'a20 (2)'!B29</f>
        <v>6.8</v>
      </c>
      <c r="C32" s="5">
        <f t="shared" si="0"/>
        <v>0.75199600798403177</v>
      </c>
      <c r="D32" s="5">
        <f>'a19'!D31</f>
        <v>46.259969193907246</v>
      </c>
      <c r="E32" s="5">
        <f>'a23'!B28</f>
        <v>40.243263904058054</v>
      </c>
      <c r="F32" s="5">
        <f t="shared" si="1"/>
        <v>0.1861652148464005</v>
      </c>
      <c r="G32" s="6">
        <f t="shared" si="2"/>
        <v>0.18816971409580513</v>
      </c>
      <c r="H32" s="6">
        <f t="shared" si="3"/>
        <v>0.63923074920638645</v>
      </c>
      <c r="I32" s="5">
        <f>'a20 (2)'!C29</f>
        <v>15.2</v>
      </c>
      <c r="J32" s="5">
        <f t="shared" si="4"/>
        <v>0.33283433133732526</v>
      </c>
      <c r="K32" s="5">
        <f>'a19'!G31</f>
        <v>103.21315789473684</v>
      </c>
      <c r="L32" s="5">
        <f>'a23'!C28</f>
        <v>41.464542114698794</v>
      </c>
      <c r="M32" s="5">
        <f t="shared" si="5"/>
        <v>0.42796863323173723</v>
      </c>
      <c r="N32" s="6">
        <f t="shared" si="6"/>
        <v>0.49741518956968828</v>
      </c>
      <c r="O32" s="6">
        <f t="shared" si="7"/>
        <v>0.36575050298379785</v>
      </c>
      <c r="P32" s="5">
        <f>'a20 (2)'!D29</f>
        <v>10.9</v>
      </c>
      <c r="Q32" s="5">
        <f t="shared" si="8"/>
        <v>0.54740518962075835</v>
      </c>
      <c r="R32" s="5">
        <f>'a19'!J31</f>
        <v>103.78313253012047</v>
      </c>
      <c r="S32" s="5">
        <f>'a23'!D28</f>
        <v>45.695714282958342</v>
      </c>
      <c r="T32" s="5">
        <f t="shared" si="9"/>
        <v>0.47424443714867848</v>
      </c>
      <c r="U32" s="6">
        <f t="shared" si="10"/>
        <v>0.55659790535092424</v>
      </c>
      <c r="V32" s="6">
        <f t="shared" si="11"/>
        <v>0.54924373276679161</v>
      </c>
      <c r="W32" s="5">
        <f>'a20 (2)'!E29</f>
        <v>8.4</v>
      </c>
      <c r="X32" s="5">
        <f t="shared" si="12"/>
        <v>0.67215568862275432</v>
      </c>
      <c r="Y32" s="5">
        <f>'a19'!M31</f>
        <v>75.987623762376245</v>
      </c>
      <c r="Z32" s="5">
        <f>'a23'!E28</f>
        <v>42.362065359950961</v>
      </c>
      <c r="AA32" s="5">
        <f t="shared" si="13"/>
        <v>0.32189926843691452</v>
      </c>
      <c r="AB32" s="6">
        <f t="shared" si="14"/>
        <v>0.36176172623892822</v>
      </c>
      <c r="AC32" s="6">
        <f t="shared" si="15"/>
        <v>0.61007689614598914</v>
      </c>
      <c r="AD32" s="5">
        <f>'a20 (2)'!F29</f>
        <v>9.6999999999999993</v>
      </c>
      <c r="AE32" s="5">
        <f t="shared" si="16"/>
        <v>0.60728542914171646</v>
      </c>
      <c r="AF32" s="5">
        <f>'a19'!P31</f>
        <v>96.504043126684635</v>
      </c>
      <c r="AG32" s="5">
        <f>'a23'!F28</f>
        <v>43.858844785514378</v>
      </c>
      <c r="AH32" s="5">
        <f t="shared" si="17"/>
        <v>0.42325558486678472</v>
      </c>
      <c r="AI32" s="6">
        <f t="shared" si="18"/>
        <v>0.49138761191059788</v>
      </c>
      <c r="AJ32" s="6">
        <f t="shared" si="19"/>
        <v>0.58410586569549283</v>
      </c>
      <c r="AK32" s="5">
        <f>'a20 (2)'!G29</f>
        <v>8.1999999999999993</v>
      </c>
      <c r="AL32" s="5">
        <f t="shared" si="20"/>
        <v>0.68213572854291415</v>
      </c>
      <c r="AM32" s="5">
        <f>'a19'!S31</f>
        <v>54.784060150375943</v>
      </c>
      <c r="AN32" s="5">
        <f>'a23'!G28</f>
        <v>41.974129058439772</v>
      </c>
      <c r="AO32" s="5">
        <f t="shared" si="21"/>
        <v>0.22995132110972072</v>
      </c>
      <c r="AP32" s="6">
        <f t="shared" si="22"/>
        <v>0.2441683237968976</v>
      </c>
      <c r="AQ32" s="6">
        <f t="shared" si="23"/>
        <v>0.59454224759371088</v>
      </c>
      <c r="AR32" s="5">
        <f>'a20 (2)'!H29</f>
        <v>6.6</v>
      </c>
      <c r="AS32" s="5">
        <f t="shared" si="24"/>
        <v>0.76197604790419149</v>
      </c>
      <c r="AT32" s="5">
        <f>'a19'!V31</f>
        <v>30.165305672037075</v>
      </c>
      <c r="AU32" s="5">
        <f>'a23'!H28</f>
        <v>40.044824006078805</v>
      </c>
      <c r="AV32" s="5">
        <f t="shared" si="25"/>
        <v>0.12079643567262954</v>
      </c>
      <c r="AW32" s="6">
        <f t="shared" si="26"/>
        <v>0.10456874876732684</v>
      </c>
      <c r="AX32" s="6">
        <f t="shared" si="27"/>
        <v>0.63049458807681857</v>
      </c>
      <c r="AY32" s="5">
        <f>'a20 (2)'!I29</f>
        <v>4.7</v>
      </c>
      <c r="AZ32" s="5">
        <f t="shared" si="28"/>
        <v>0.85678642714570852</v>
      </c>
      <c r="BA32" s="5">
        <f>'a19'!Y31</f>
        <v>47.786713286713287</v>
      </c>
      <c r="BB32" s="5">
        <f>'a23'!I28</f>
        <v>43.209711060124242</v>
      </c>
      <c r="BC32" s="5">
        <f t="shared" si="29"/>
        <v>0.20648500736318812</v>
      </c>
      <c r="BD32" s="6">
        <f t="shared" si="30"/>
        <v>0.21415695588231617</v>
      </c>
      <c r="BE32" s="6">
        <f t="shared" si="31"/>
        <v>0.72826053289303017</v>
      </c>
      <c r="BF32" s="5">
        <f>'a20 (2)'!J29</f>
        <v>5.0999999999999996</v>
      </c>
      <c r="BG32" s="5">
        <f t="shared" si="32"/>
        <v>0.83682634730538907</v>
      </c>
      <c r="BH32" s="5">
        <f>'a19'!AB31</f>
        <v>47.175097276264594</v>
      </c>
      <c r="BI32" s="5">
        <f>'a23'!J28</f>
        <v>43.076080802519513</v>
      </c>
      <c r="BJ32" s="5">
        <f t="shared" si="33"/>
        <v>0.20321183021390918</v>
      </c>
      <c r="BK32" s="6">
        <f t="shared" si="34"/>
        <v>0.20997084788352041</v>
      </c>
      <c r="BL32" s="6">
        <f t="shared" si="35"/>
        <v>0.7114552474210154</v>
      </c>
      <c r="BM32" s="5">
        <f>'a20 (2)'!K29</f>
        <v>4</v>
      </c>
      <c r="BN32" s="5">
        <f t="shared" si="36"/>
        <v>0.89171656686626732</v>
      </c>
      <c r="BO32" s="5">
        <f>'a19'!AE31</f>
        <v>34.309746328437917</v>
      </c>
      <c r="BP32" s="5">
        <f>'a23'!K28</f>
        <v>40.833370235497895</v>
      </c>
      <c r="BQ32" s="5">
        <f t="shared" si="37"/>
        <v>0.140098257451512</v>
      </c>
      <c r="BR32" s="6">
        <f t="shared" si="38"/>
        <v>0.12925409479502645</v>
      </c>
      <c r="BS32" s="6">
        <f t="shared" si="39"/>
        <v>0.73922407245201927</v>
      </c>
      <c r="BT32" s="5">
        <f>'a20 (2)'!L29</f>
        <v>5.9</v>
      </c>
      <c r="BU32" s="5">
        <f t="shared" si="40"/>
        <v>0.79690618762475041</v>
      </c>
      <c r="BV32" s="5">
        <f>'a19'!AH31</f>
        <v>40.920769230769231</v>
      </c>
      <c r="BW32" s="5">
        <f>'a23'!L28</f>
        <v>41.125659487337948</v>
      </c>
      <c r="BX32" s="5">
        <f t="shared" si="41"/>
        <v>0.16828936213445517</v>
      </c>
      <c r="BY32" s="6">
        <f t="shared" si="42"/>
        <v>0.1653080580930881</v>
      </c>
      <c r="BZ32" s="6">
        <f t="shared" si="43"/>
        <v>0.67058656171841802</v>
      </c>
    </row>
    <row r="33" spans="1:78">
      <c r="A33" s="1">
        <v>2006</v>
      </c>
      <c r="B33" s="5">
        <f>'a20 (2)'!B30</f>
        <v>6.3</v>
      </c>
      <c r="C33" s="5">
        <f t="shared" si="0"/>
        <v>0.77694610778443096</v>
      </c>
      <c r="D33" s="5">
        <f>'a19'!D32</f>
        <v>46.923069969264148</v>
      </c>
      <c r="E33" s="5">
        <f>'a23'!B29</f>
        <v>40.555077923775471</v>
      </c>
      <c r="F33" s="5">
        <f t="shared" si="1"/>
        <v>0.19029687590262764</v>
      </c>
      <c r="G33" s="6">
        <f t="shared" si="2"/>
        <v>0.19345374811137789</v>
      </c>
      <c r="H33" s="6">
        <f t="shared" ref="H33:H38" si="44">C33*0.8+G33*0.2</f>
        <v>0.66024763584982038</v>
      </c>
      <c r="I33" s="5">
        <f>'a20 (2)'!C30</f>
        <v>14.8</v>
      </c>
      <c r="J33" s="5">
        <f t="shared" si="4"/>
        <v>0.35279441117764454</v>
      </c>
      <c r="K33" s="5">
        <f>'a19'!G32</f>
        <v>105.9245283018868</v>
      </c>
      <c r="L33" s="5">
        <f>'a23'!C29</f>
        <v>41.957654436438986</v>
      </c>
      <c r="M33" s="5">
        <f t="shared" ref="M33:M38" si="45">K33*L33/10000</f>
        <v>0.4444344754833367</v>
      </c>
      <c r="N33" s="6">
        <f t="shared" si="6"/>
        <v>0.51847356521291121</v>
      </c>
      <c r="O33" s="6">
        <f t="shared" ref="O33:O38" si="46">J33*0.8+N33*0.2</f>
        <v>0.38593024198469789</v>
      </c>
      <c r="P33" s="5">
        <f>'a20 (2)'!D30</f>
        <v>11.1</v>
      </c>
      <c r="Q33" s="5">
        <f t="shared" si="8"/>
        <v>0.53742514970059874</v>
      </c>
      <c r="R33" s="5">
        <f>'a19'!J32</f>
        <v>101.17647058823529</v>
      </c>
      <c r="S33" s="5">
        <f>'a23'!D29</f>
        <v>48.081936231874124</v>
      </c>
      <c r="T33" s="5">
        <f t="shared" ref="T33:T38" si="47">R33*S33/10000</f>
        <v>0.48647606069896171</v>
      </c>
      <c r="U33" s="6">
        <f t="shared" si="10"/>
        <v>0.5722410846983601</v>
      </c>
      <c r="V33" s="6">
        <f t="shared" ref="V33:V38" si="48">Q33*0.8+U33*0.2</f>
        <v>0.54438833670015108</v>
      </c>
      <c r="W33" s="5">
        <f>'a20 (2)'!E30</f>
        <v>7.9</v>
      </c>
      <c r="X33" s="5">
        <f t="shared" si="12"/>
        <v>0.69710578842315363</v>
      </c>
      <c r="Y33" s="5">
        <f>'a19'!M32</f>
        <v>79.683377308707122</v>
      </c>
      <c r="Z33" s="5">
        <f>'a23'!E29</f>
        <v>43.789101436944328</v>
      </c>
      <c r="AA33" s="5">
        <f t="shared" ref="AA33:AA38" si="49">Y33*Z33/10000</f>
        <v>0.34892634918092841</v>
      </c>
      <c r="AB33" s="6">
        <f t="shared" si="14"/>
        <v>0.39632700447678315</v>
      </c>
      <c r="AC33" s="6">
        <f t="shared" ref="AC33:AC38" si="50">X33*0.8+AB33*0.2</f>
        <v>0.63695003163387953</v>
      </c>
      <c r="AD33" s="5">
        <f>'a20 (2)'!F30</f>
        <v>8.6999999999999993</v>
      </c>
      <c r="AE33" s="5">
        <f t="shared" si="16"/>
        <v>0.65718562874251496</v>
      </c>
      <c r="AF33" s="5">
        <f>'a19'!P32</f>
        <v>103.45671641791046</v>
      </c>
      <c r="AG33" s="5">
        <f>'a23'!F29</f>
        <v>44.163904980320957</v>
      </c>
      <c r="AH33" s="5">
        <f t="shared" ref="AH33:AH38" si="51">AF33*AG33/10000</f>
        <v>0.45690525934566084</v>
      </c>
      <c r="AI33" s="6">
        <f t="shared" si="18"/>
        <v>0.53442260973340971</v>
      </c>
      <c r="AJ33" s="6">
        <f t="shared" ref="AJ33:AJ38" si="52">AE33*0.8+AI33*0.2</f>
        <v>0.63263302494069396</v>
      </c>
      <c r="AK33" s="5">
        <f>'a20 (2)'!G30</f>
        <v>8.1</v>
      </c>
      <c r="AL33" s="5">
        <f t="shared" si="20"/>
        <v>0.6871257485029939</v>
      </c>
      <c r="AM33" s="5">
        <f>'a19'!S32</f>
        <v>54.649817295980519</v>
      </c>
      <c r="AN33" s="5">
        <f>'a23'!G29</f>
        <v>42.672348735736612</v>
      </c>
      <c r="AO33" s="5">
        <f t="shared" ref="AO33:AO38" si="53">AM33*AN33/10000</f>
        <v>0.23320360619983713</v>
      </c>
      <c r="AP33" s="6">
        <f t="shared" si="22"/>
        <v>0.2483277126747955</v>
      </c>
      <c r="AQ33" s="6">
        <f t="shared" ref="AQ33:AQ38" si="54">AL33*0.8+AP33*0.2</f>
        <v>0.59936614133735433</v>
      </c>
      <c r="AR33" s="5">
        <f>'a20 (2)'!H30</f>
        <v>6.3</v>
      </c>
      <c r="AS33" s="5">
        <f t="shared" si="24"/>
        <v>0.77694610778443096</v>
      </c>
      <c r="AT33" s="5">
        <f>'a19'!V32</f>
        <v>30.842420059811367</v>
      </c>
      <c r="AU33" s="5">
        <f>'a23'!H29</f>
        <v>40.049730363250795</v>
      </c>
      <c r="AV33" s="5">
        <f t="shared" ref="AV33:AV38" si="55">AT33*AU33/10000</f>
        <v>0.12352306071455628</v>
      </c>
      <c r="AW33" s="6">
        <f t="shared" si="26"/>
        <v>0.1080558643058918</v>
      </c>
      <c r="AX33" s="6">
        <f t="shared" ref="AX33:AX38" si="56">AS33*0.8+AW33*0.2</f>
        <v>0.64316805908872321</v>
      </c>
      <c r="AY33" s="5">
        <f>'a20 (2)'!I30</f>
        <v>4.3</v>
      </c>
      <c r="AZ33" s="5">
        <f t="shared" si="28"/>
        <v>0.87674650698602785</v>
      </c>
      <c r="BA33" s="5">
        <f>'a19'!Y32</f>
        <v>46.700757575757585</v>
      </c>
      <c r="BB33" s="5">
        <f>'a23'!I29</f>
        <v>43.147007462891182</v>
      </c>
      <c r="BC33" s="5">
        <f t="shared" ref="BC33:BC38" si="57">BA33*BB33/10000</f>
        <v>0.20149979356438844</v>
      </c>
      <c r="BD33" s="6">
        <f t="shared" si="30"/>
        <v>0.20778130237897324</v>
      </c>
      <c r="BE33" s="6">
        <f t="shared" ref="BE33:BE38" si="58">AZ33*0.8+BD33*0.2</f>
        <v>0.74295346606461699</v>
      </c>
      <c r="BF33" s="5">
        <f>'a20 (2)'!J30</f>
        <v>4.7</v>
      </c>
      <c r="BG33" s="5">
        <f t="shared" si="32"/>
        <v>0.85678642714570852</v>
      </c>
      <c r="BH33" s="5">
        <f>'a19'!AB32</f>
        <v>45.344398340248958</v>
      </c>
      <c r="BI33" s="5">
        <f>'a23'!J29</f>
        <v>43.609146014679609</v>
      </c>
      <c r="BJ33" s="5">
        <f t="shared" ref="BJ33:BJ38" si="59">BH33*BI33/10000</f>
        <v>0.19774304881677127</v>
      </c>
      <c r="BK33" s="6">
        <f t="shared" si="34"/>
        <v>0.20297675361176137</v>
      </c>
      <c r="BL33" s="6">
        <f t="shared" ref="BL33:BL38" si="60">BG33*0.8+BK33*0.2</f>
        <v>0.7260244924389192</v>
      </c>
      <c r="BM33" s="5">
        <f>'a20 (2)'!K30</f>
        <v>3.5</v>
      </c>
      <c r="BN33" s="5">
        <f t="shared" si="36"/>
        <v>0.91666666666666663</v>
      </c>
      <c r="BO33" s="5">
        <f>'a19'!AE32</f>
        <v>32.92116788321168</v>
      </c>
      <c r="BP33" s="5">
        <f>'a23'!K29</f>
        <v>40.567543837683488</v>
      </c>
      <c r="BQ33" s="5">
        <f t="shared" ref="BQ33:BQ38" si="61">BO33*BP33/10000</f>
        <v>0.13355309212899277</v>
      </c>
      <c r="BR33" s="6">
        <f t="shared" si="38"/>
        <v>0.12088339939405369</v>
      </c>
      <c r="BS33" s="6">
        <f t="shared" ref="BS33:BS38" si="62">BN33*0.8+BR33*0.2</f>
        <v>0.75751001321214417</v>
      </c>
      <c r="BT33" s="5">
        <f>'a20 (2)'!L30</f>
        <v>4.8</v>
      </c>
      <c r="BU33" s="5">
        <f t="shared" si="40"/>
        <v>0.85179640718562866</v>
      </c>
      <c r="BV33" s="5">
        <f>'a19'!AH32</f>
        <v>41.354477611940297</v>
      </c>
      <c r="BW33" s="5">
        <f>'a23'!L29</f>
        <v>41.164598389929651</v>
      </c>
      <c r="BX33" s="5">
        <f t="shared" ref="BX33:BX38" si="63">BV33*BW33/10000</f>
        <v>0.17023404625208594</v>
      </c>
      <c r="BY33" s="6">
        <f t="shared" si="42"/>
        <v>0.16779513941153693</v>
      </c>
      <c r="BZ33" s="6">
        <f t="shared" ref="BZ33:BZ38" si="64">BU33*0.8+BY33*0.2</f>
        <v>0.71499615363081037</v>
      </c>
    </row>
    <row r="34" spans="1:78">
      <c r="A34" s="1">
        <v>2007</v>
      </c>
      <c r="B34" s="5">
        <f>'a20 (2)'!B31</f>
        <v>6</v>
      </c>
      <c r="C34" s="5">
        <f t="shared" ref="C34:C40" si="65">($D$56-B34)/$D$58</f>
        <v>0.79191616766467055</v>
      </c>
      <c r="D34" s="5">
        <f>'a19'!D33</f>
        <v>46.800222799851461</v>
      </c>
      <c r="E34" s="5">
        <f>'a23'!B30</f>
        <v>40.214211904675217</v>
      </c>
      <c r="F34" s="5">
        <f t="shared" ref="F34:F40" si="66">D34*E34/10000</f>
        <v>0.18820340768592392</v>
      </c>
      <c r="G34" s="6">
        <f t="shared" ref="G34:G40" si="67">(F34-$G$57)/$G$58</f>
        <v>0.19077638491119223</v>
      </c>
      <c r="H34" s="6">
        <f t="shared" si="44"/>
        <v>0.67168821111397492</v>
      </c>
      <c r="I34" s="5">
        <f>'a20 (2)'!C31</f>
        <v>13.5</v>
      </c>
      <c r="J34" s="5">
        <f t="shared" ref="J34:J39" si="68">($D$56-I34)/$D$58</f>
        <v>0.41766467065868251</v>
      </c>
      <c r="K34" s="5">
        <f>'a19'!G33</f>
        <v>110.8</v>
      </c>
      <c r="L34" s="5">
        <f>'a23'!C30</f>
        <v>41.668320151514216</v>
      </c>
      <c r="M34" s="5">
        <f t="shared" si="45"/>
        <v>0.46168498727877749</v>
      </c>
      <c r="N34" s="6">
        <f t="shared" ref="N34:N39" si="69">(M34-$G$57)/$G$58</f>
        <v>0.54053546474258485</v>
      </c>
      <c r="O34" s="6">
        <f t="shared" si="46"/>
        <v>0.442238829475463</v>
      </c>
      <c r="P34" s="5">
        <f>'a20 (2)'!D31</f>
        <v>10.199999999999999</v>
      </c>
      <c r="Q34" s="5">
        <f t="shared" ref="Q34:Q39" si="70">($D$56-P34)/$D$58</f>
        <v>0.58233532934131726</v>
      </c>
      <c r="R34" s="5">
        <f>'a19'!J33</f>
        <v>107.62820512820512</v>
      </c>
      <c r="S34" s="5">
        <f>'a23'!D30</f>
        <v>48.93938007769291</v>
      </c>
      <c r="T34" s="5">
        <f t="shared" si="47"/>
        <v>0.52672576378491276</v>
      </c>
      <c r="U34" s="6">
        <f t="shared" ref="U34:U39" si="71">(T34-$G$57)/$G$58</f>
        <v>0.62371694327643035</v>
      </c>
      <c r="V34" s="6">
        <f t="shared" si="48"/>
        <v>0.59061165212833988</v>
      </c>
      <c r="W34" s="5">
        <f>'a20 (2)'!E31</f>
        <v>8</v>
      </c>
      <c r="X34" s="5">
        <f t="shared" ref="X34:X39" si="72">($D$56-W34)/$D$58</f>
        <v>0.69211576846307377</v>
      </c>
      <c r="Y34" s="5">
        <f>'a19'!M33</f>
        <v>74.376288659793829</v>
      </c>
      <c r="Z34" s="5">
        <f>'a23'!E30</f>
        <v>44.091957111807929</v>
      </c>
      <c r="AA34" s="5">
        <f t="shared" si="49"/>
        <v>0.32793961297230756</v>
      </c>
      <c r="AB34" s="6">
        <f t="shared" ref="AB34:AB39" si="73">(AA34-$G$57)/$G$58</f>
        <v>0.36948679989730365</v>
      </c>
      <c r="AC34" s="6">
        <f t="shared" si="50"/>
        <v>0.62758997474991984</v>
      </c>
      <c r="AD34" s="5">
        <f>'a20 (2)'!F31</f>
        <v>7.5</v>
      </c>
      <c r="AE34" s="5">
        <f t="shared" ref="AE34:AE39" si="74">($D$56-AD34)/$D$58</f>
        <v>0.71706586826347296</v>
      </c>
      <c r="AF34" s="5">
        <f>'a19'!P33</f>
        <v>111.61937716262977</v>
      </c>
      <c r="AG34" s="5">
        <f>'a23'!F30</f>
        <v>43.806323332163579</v>
      </c>
      <c r="AH34" s="5">
        <f t="shared" si="51"/>
        <v>0.48896345261208751</v>
      </c>
      <c r="AI34" s="6">
        <f t="shared" ref="AI34:AI39" si="75">(AH34-$G$57)/$G$58</f>
        <v>0.5754222419375794</v>
      </c>
      <c r="AJ34" s="6">
        <f t="shared" si="52"/>
        <v>0.68873714299829425</v>
      </c>
      <c r="AK34" s="5">
        <f>'a20 (2)'!G31</f>
        <v>7.3</v>
      </c>
      <c r="AL34" s="5">
        <f t="shared" ref="AL34:AL39" si="76">($D$56-AK34)/$D$58</f>
        <v>0.72704590818363257</v>
      </c>
      <c r="AM34" s="5">
        <f>'a19'!S33</f>
        <v>58.170934486198874</v>
      </c>
      <c r="AN34" s="5">
        <f>'a23'!G30</f>
        <v>42.265220214383724</v>
      </c>
      <c r="AO34" s="5">
        <f t="shared" si="53"/>
        <v>0.24586073561356839</v>
      </c>
      <c r="AP34" s="6">
        <f t="shared" ref="AP34:AP39" si="77">(AO34-$G$57)/$G$58</f>
        <v>0.26451507689743942</v>
      </c>
      <c r="AQ34" s="6">
        <f t="shared" si="54"/>
        <v>0.63453974192639406</v>
      </c>
      <c r="AR34" s="5">
        <f>'a20 (2)'!H31</f>
        <v>6.4</v>
      </c>
      <c r="AS34" s="5">
        <f t="shared" ref="AS34:AS39" si="78">($D$56-AR34)/$D$58</f>
        <v>0.77195608782435121</v>
      </c>
      <c r="AT34" s="5">
        <f>'a19'!V33</f>
        <v>30.42393009186646</v>
      </c>
      <c r="AU34" s="5">
        <f>'a23'!H30</f>
        <v>39.529171560975925</v>
      </c>
      <c r="AV34" s="5">
        <f t="shared" si="55"/>
        <v>0.12026327521605273</v>
      </c>
      <c r="AW34" s="6">
        <f t="shared" ref="AW34:AW39" si="79">(AV34-$G$57)/$G$58</f>
        <v>0.1038868830600554</v>
      </c>
      <c r="AX34" s="6">
        <f t="shared" si="56"/>
        <v>0.6383422468714921</v>
      </c>
      <c r="AY34" s="5">
        <f>'a20 (2)'!I31</f>
        <v>4.4000000000000004</v>
      </c>
      <c r="AZ34" s="5">
        <f t="shared" ref="AZ34:AZ39" si="80">($D$56-AY34)/$D$58</f>
        <v>0.8717564870259481</v>
      </c>
      <c r="BA34" s="5">
        <f>'a19'!Y33</f>
        <v>42.869090909090914</v>
      </c>
      <c r="BB34" s="5">
        <f>'a23'!I30</f>
        <v>42.331810499656179</v>
      </c>
      <c r="BC34" s="5">
        <f t="shared" si="57"/>
        <v>0.181472623265617</v>
      </c>
      <c r="BD34" s="6">
        <f t="shared" ref="BD34:BD39" si="81">(BC34-$G$57)/$G$58</f>
        <v>0.18216829887887229</v>
      </c>
      <c r="BE34" s="6">
        <f t="shared" si="58"/>
        <v>0.73383884939653299</v>
      </c>
      <c r="BF34" s="5">
        <f>'a20 (2)'!J31</f>
        <v>4.2</v>
      </c>
      <c r="BG34" s="5">
        <f t="shared" ref="BG34:BG39" si="82">($D$56-BF34)/$D$58</f>
        <v>0.88173652694610771</v>
      </c>
      <c r="BH34" s="5">
        <f>'a19'!AB33</f>
        <v>47.349775784753369</v>
      </c>
      <c r="BI34" s="5">
        <f>'a23'!J30</f>
        <v>43.628024564154018</v>
      </c>
      <c r="BJ34" s="5">
        <f t="shared" si="59"/>
        <v>0.20657771810444051</v>
      </c>
      <c r="BK34" s="6">
        <f t="shared" ref="BK34:BK39" si="83">(BJ34-$G$57)/$G$58</f>
        <v>0.214275524831637</v>
      </c>
      <c r="BL34" s="6">
        <f t="shared" si="60"/>
        <v>0.7482443265232136</v>
      </c>
      <c r="BM34" s="5">
        <f>'a20 (2)'!K31</f>
        <v>3.5</v>
      </c>
      <c r="BN34" s="5">
        <f t="shared" ref="BN34:BN39" si="84">($D$56-BM34)/$D$58</f>
        <v>0.91666666666666663</v>
      </c>
      <c r="BO34" s="5">
        <f>'a19'!AE33</f>
        <v>28.709766162310864</v>
      </c>
      <c r="BP34" s="5">
        <f>'a23'!K30</f>
        <v>40.134831172849537</v>
      </c>
      <c r="BQ34" s="5">
        <f t="shared" si="61"/>
        <v>0.11522616179363349</v>
      </c>
      <c r="BR34" s="6">
        <f t="shared" ref="BR34:BR39" si="85">(BQ34-$G$57)/$G$58</f>
        <v>9.7444854466193401E-2</v>
      </c>
      <c r="BS34" s="6">
        <f t="shared" si="62"/>
        <v>0.75282230422657204</v>
      </c>
      <c r="BT34" s="5">
        <f>'a20 (2)'!L31</f>
        <v>4.3</v>
      </c>
      <c r="BU34" s="5">
        <f t="shared" ref="BU34:BU39" si="86">($D$56-BT34)/$D$58</f>
        <v>0.87674650698602785</v>
      </c>
      <c r="BV34" s="5">
        <f>'a19'!AH33</f>
        <v>41.395112016293275</v>
      </c>
      <c r="BW34" s="5">
        <f>'a23'!L30</f>
        <v>41.597723406953754</v>
      </c>
      <c r="BX34" s="5">
        <f t="shared" si="63"/>
        <v>0.17219424200536354</v>
      </c>
      <c r="BY34" s="6">
        <f t="shared" ref="BY34:BY39" si="87">(BX34-$G$57)/$G$58</f>
        <v>0.17030205875863322</v>
      </c>
      <c r="BZ34" s="6">
        <f t="shared" si="64"/>
        <v>0.73545761734054904</v>
      </c>
    </row>
    <row r="35" spans="1:78">
      <c r="A35" s="1">
        <v>2008</v>
      </c>
      <c r="B35" s="5">
        <f>'a20 (2)'!B32</f>
        <v>6.1</v>
      </c>
      <c r="C35" s="5">
        <f t="shared" si="65"/>
        <v>0.78692614770459079</v>
      </c>
      <c r="D35" s="5">
        <f>'a19'!D34</f>
        <v>45.964844452436608</v>
      </c>
      <c r="E35" s="5">
        <f>'a23'!B31</f>
        <v>40.729952748772057</v>
      </c>
      <c r="F35" s="5">
        <f t="shared" si="66"/>
        <v>0.18721459426524004</v>
      </c>
      <c r="G35" s="6">
        <f t="shared" si="67"/>
        <v>0.18951177881721609</v>
      </c>
      <c r="H35" s="6">
        <f t="shared" si="44"/>
        <v>0.66744327392711589</v>
      </c>
      <c r="I35" s="5">
        <f>'a20 (2)'!C32</f>
        <v>13.3</v>
      </c>
      <c r="J35" s="5">
        <f t="shared" si="68"/>
        <v>0.42764471057884218</v>
      </c>
      <c r="K35" s="5">
        <f>'a19'!G34</f>
        <v>109.60294117647059</v>
      </c>
      <c r="L35" s="5">
        <f>'a23'!C31</f>
        <v>42.109618220633401</v>
      </c>
      <c r="M35" s="5">
        <f t="shared" si="45"/>
        <v>0.46153380087997165</v>
      </c>
      <c r="N35" s="6">
        <f t="shared" si="69"/>
        <v>0.54034211052908321</v>
      </c>
      <c r="O35" s="6">
        <f t="shared" si="46"/>
        <v>0.45018419056889042</v>
      </c>
      <c r="P35" s="5">
        <f>'a20 (2)'!D32</f>
        <v>10.9</v>
      </c>
      <c r="Q35" s="5">
        <f t="shared" si="70"/>
        <v>0.54740518962075835</v>
      </c>
      <c r="R35" s="5">
        <f>'a19'!J34</f>
        <v>98.80952380952381</v>
      </c>
      <c r="S35" s="5">
        <f>'a23'!D31</f>
        <v>49.355375962431062</v>
      </c>
      <c r="T35" s="5">
        <f t="shared" si="47"/>
        <v>0.48767811962878316</v>
      </c>
      <c r="U35" s="6">
        <f t="shared" si="71"/>
        <v>0.57377841319347622</v>
      </c>
      <c r="V35" s="6">
        <f t="shared" si="48"/>
        <v>0.55267983433530199</v>
      </c>
      <c r="W35" s="5">
        <f>'a20 (2)'!E32</f>
        <v>7.6</v>
      </c>
      <c r="X35" s="5">
        <f t="shared" si="72"/>
        <v>0.7120758483033931</v>
      </c>
      <c r="Y35" s="5">
        <f>'a19'!M34</f>
        <v>76.163101604278083</v>
      </c>
      <c r="Z35" s="5">
        <f>'a23'!E31</f>
        <v>44.523628926064902</v>
      </c>
      <c r="AA35" s="5">
        <f t="shared" si="49"/>
        <v>0.33910576736870557</v>
      </c>
      <c r="AB35" s="6">
        <f t="shared" si="73"/>
        <v>0.38376733715598738</v>
      </c>
      <c r="AC35" s="6">
        <f t="shared" si="50"/>
        <v>0.64641414607391201</v>
      </c>
      <c r="AD35" s="5">
        <f>'a20 (2)'!F32</f>
        <v>8.5</v>
      </c>
      <c r="AE35" s="5">
        <f t="shared" si="74"/>
        <v>0.66716566866267457</v>
      </c>
      <c r="AF35" s="5">
        <f>'a19'!P34</f>
        <v>94.711309523809518</v>
      </c>
      <c r="AG35" s="5">
        <f>'a23'!F31</f>
        <v>43.959927596694939</v>
      </c>
      <c r="AH35" s="5">
        <f t="shared" si="51"/>
        <v>0.41635023092548301</v>
      </c>
      <c r="AI35" s="6">
        <f t="shared" si="75"/>
        <v>0.48255626669160573</v>
      </c>
      <c r="AJ35" s="6">
        <f t="shared" si="52"/>
        <v>0.63024378826846084</v>
      </c>
      <c r="AK35" s="5">
        <f>'a20 (2)'!G32</f>
        <v>7.2</v>
      </c>
      <c r="AL35" s="5">
        <f t="shared" si="76"/>
        <v>0.73203592814371254</v>
      </c>
      <c r="AM35" s="5">
        <f>'a19'!S34</f>
        <v>54.9066314747608</v>
      </c>
      <c r="AN35" s="5">
        <f>'a23'!G31</f>
        <v>42.720805138362294</v>
      </c>
      <c r="AO35" s="5">
        <f t="shared" si="53"/>
        <v>0.23456555040371257</v>
      </c>
      <c r="AP35" s="6">
        <f t="shared" si="77"/>
        <v>0.25006952048590425</v>
      </c>
      <c r="AQ35" s="6">
        <f t="shared" si="54"/>
        <v>0.63564264661215097</v>
      </c>
      <c r="AR35" s="5">
        <f>'a20 (2)'!H32</f>
        <v>6.6</v>
      </c>
      <c r="AS35" s="5">
        <f t="shared" si="78"/>
        <v>0.76197604790419149</v>
      </c>
      <c r="AT35" s="5">
        <f>'a19'!V34</f>
        <v>31.694893341952163</v>
      </c>
      <c r="AU35" s="5">
        <f>'a23'!H31</f>
        <v>40.280928212366661</v>
      </c>
      <c r="AV35" s="5">
        <f t="shared" si="55"/>
        <v>0.12766997234057931</v>
      </c>
      <c r="AW35" s="6">
        <f t="shared" si="79"/>
        <v>0.11335940246966587</v>
      </c>
      <c r="AX35" s="6">
        <f t="shared" si="56"/>
        <v>0.6322527188172864</v>
      </c>
      <c r="AY35" s="5">
        <f>'a20 (2)'!I32</f>
        <v>4.2</v>
      </c>
      <c r="AZ35" s="5">
        <f t="shared" si="80"/>
        <v>0.88173652694610771</v>
      </c>
      <c r="BA35" s="5">
        <f>'a19'!Y34</f>
        <v>46.461832061068705</v>
      </c>
      <c r="BB35" s="5">
        <f>'a23'!I31</f>
        <v>43.199190480286369</v>
      </c>
      <c r="BC35" s="5">
        <f t="shared" si="57"/>
        <v>0.20071135332691831</v>
      </c>
      <c r="BD35" s="6">
        <f t="shared" si="81"/>
        <v>0.20677295610435345</v>
      </c>
      <c r="BE35" s="6">
        <f t="shared" si="58"/>
        <v>0.74674381277775692</v>
      </c>
      <c r="BF35" s="5">
        <f>'a20 (2)'!J32</f>
        <v>4</v>
      </c>
      <c r="BG35" s="5">
        <f t="shared" si="82"/>
        <v>0.89171656686626732</v>
      </c>
      <c r="BH35" s="5">
        <f>'a19'!AB34</f>
        <v>44.642201834862384</v>
      </c>
      <c r="BI35" s="5">
        <f>'a23'!J31</f>
        <v>43.509303054620815</v>
      </c>
      <c r="BJ35" s="5">
        <f t="shared" si="59"/>
        <v>0.19423510886585768</v>
      </c>
      <c r="BK35" s="6">
        <f t="shared" si="83"/>
        <v>0.19849040447204266</v>
      </c>
      <c r="BL35" s="6">
        <f t="shared" si="60"/>
        <v>0.75307133438742246</v>
      </c>
      <c r="BM35" s="5">
        <f>'a20 (2)'!K32</f>
        <v>3.6</v>
      </c>
      <c r="BN35" s="5">
        <f t="shared" si="84"/>
        <v>0.91167664670658666</v>
      </c>
      <c r="BO35" s="5">
        <f>'a19'!AE34</f>
        <v>28.846254927726676</v>
      </c>
      <c r="BP35" s="5">
        <f>'a23'!K31</f>
        <v>39.794722322591987</v>
      </c>
      <c r="BQ35" s="5">
        <f t="shared" si="61"/>
        <v>0.11479287048955839</v>
      </c>
      <c r="BR35" s="6">
        <f t="shared" si="85"/>
        <v>9.6890712691680217E-2</v>
      </c>
      <c r="BS35" s="6">
        <f t="shared" si="62"/>
        <v>0.74871945990360544</v>
      </c>
      <c r="BT35" s="5">
        <f>'a20 (2)'!L32</f>
        <v>4.5999999999999996</v>
      </c>
      <c r="BU35" s="5">
        <f t="shared" si="86"/>
        <v>0.86177644710578827</v>
      </c>
      <c r="BV35" s="5">
        <f>'a19'!AH34</f>
        <v>42.460465116279067</v>
      </c>
      <c r="BW35" s="5">
        <f>'a23'!L31</f>
        <v>43.271314143554847</v>
      </c>
      <c r="BX35" s="5">
        <f t="shared" si="63"/>
        <v>0.18373201247279636</v>
      </c>
      <c r="BY35" s="6">
        <f t="shared" si="87"/>
        <v>0.18505786054975529</v>
      </c>
      <c r="BZ35" s="6">
        <f t="shared" si="64"/>
        <v>0.72643272979458173</v>
      </c>
    </row>
    <row r="36" spans="1:78">
      <c r="A36" s="1">
        <v>2009</v>
      </c>
      <c r="B36" s="5">
        <f>'a20 (2)'!B33</f>
        <v>8.3000000000000007</v>
      </c>
      <c r="C36" s="5">
        <f t="shared" si="65"/>
        <v>0.67714570858283418</v>
      </c>
      <c r="D36" s="5">
        <f>'a19'!D35</f>
        <v>50.558379301287104</v>
      </c>
      <c r="E36" s="5">
        <f>'a23'!B32</f>
        <v>42.399436020488793</v>
      </c>
      <c r="F36" s="5">
        <f t="shared" si="66"/>
        <v>0.21436467684845276</v>
      </c>
      <c r="G36" s="6">
        <f t="shared" si="67"/>
        <v>0.22423436567585564</v>
      </c>
      <c r="H36" s="6">
        <f t="shared" si="44"/>
        <v>0.58656344000143845</v>
      </c>
      <c r="I36" s="5">
        <f>'a20 (2)'!C33</f>
        <v>15.5</v>
      </c>
      <c r="J36" s="5">
        <f t="shared" si="68"/>
        <v>0.31786427145708573</v>
      </c>
      <c r="K36" s="5">
        <f>'a19'!G35</f>
        <v>108.2987341772152</v>
      </c>
      <c r="L36" s="5">
        <f>'a23'!C32</f>
        <v>42.523410363945231</v>
      </c>
      <c r="M36" s="5">
        <f t="shared" si="45"/>
        <v>0.46052315153135426</v>
      </c>
      <c r="N36" s="6">
        <f t="shared" si="69"/>
        <v>0.53904957818840105</v>
      </c>
      <c r="O36" s="6">
        <f t="shared" si="46"/>
        <v>0.36210133280334883</v>
      </c>
      <c r="P36" s="5">
        <f>'a20 (2)'!D33</f>
        <v>11.9</v>
      </c>
      <c r="Q36" s="5">
        <f t="shared" si="70"/>
        <v>0.49750499001995996</v>
      </c>
      <c r="R36" s="5">
        <f>'a19'!J35</f>
        <v>98.902173913043484</v>
      </c>
      <c r="S36" s="5">
        <f>'a23'!D32</f>
        <v>48.949296187656088</v>
      </c>
      <c r="T36" s="5">
        <f t="shared" si="47"/>
        <v>0.48411918044726387</v>
      </c>
      <c r="U36" s="6">
        <f t="shared" si="71"/>
        <v>0.56922684048734651</v>
      </c>
      <c r="V36" s="6">
        <f t="shared" si="48"/>
        <v>0.51184936011343729</v>
      </c>
      <c r="W36" s="5">
        <f>'a20 (2)'!E33</f>
        <v>9.1999999999999993</v>
      </c>
      <c r="X36" s="5">
        <f t="shared" si="72"/>
        <v>0.63223552894211565</v>
      </c>
      <c r="Y36" s="5">
        <f>'a19'!M35</f>
        <v>74.809628008752739</v>
      </c>
      <c r="Z36" s="5">
        <f>'a23'!E32</f>
        <v>45.736396612282128</v>
      </c>
      <c r="AA36" s="5">
        <f t="shared" si="49"/>
        <v>0.34215228170256051</v>
      </c>
      <c r="AB36" s="6">
        <f t="shared" si="73"/>
        <v>0.3876635631895235</v>
      </c>
      <c r="AC36" s="6">
        <f t="shared" si="50"/>
        <v>0.58332113579159728</v>
      </c>
      <c r="AD36" s="5">
        <f>'a20 (2)'!F33</f>
        <v>8.6999999999999993</v>
      </c>
      <c r="AE36" s="5">
        <f t="shared" si="74"/>
        <v>0.65718562874251496</v>
      </c>
      <c r="AF36" s="5">
        <f>'a19'!P35</f>
        <v>110.20527859237536</v>
      </c>
      <c r="AG36" s="5">
        <f>'a23'!F32</f>
        <v>44.920780103102913</v>
      </c>
      <c r="AH36" s="5">
        <f t="shared" si="51"/>
        <v>0.49505070858492889</v>
      </c>
      <c r="AI36" s="6">
        <f t="shared" si="75"/>
        <v>0.58320731123156555</v>
      </c>
      <c r="AJ36" s="6">
        <f t="shared" si="52"/>
        <v>0.6423899652403251</v>
      </c>
      <c r="AK36" s="5">
        <f>'a20 (2)'!G33</f>
        <v>8.6</v>
      </c>
      <c r="AL36" s="5">
        <f t="shared" si="76"/>
        <v>0.66217564870259471</v>
      </c>
      <c r="AM36" s="5">
        <f>'a19'!S35</f>
        <v>57.127036730185033</v>
      </c>
      <c r="AN36" s="5">
        <f>'a23'!G32</f>
        <v>44.00474168785238</v>
      </c>
      <c r="AO36" s="5">
        <f t="shared" si="53"/>
        <v>0.2513860494704247</v>
      </c>
      <c r="AP36" s="6">
        <f t="shared" si="77"/>
        <v>0.27158147125288656</v>
      </c>
      <c r="AQ36" s="6">
        <f t="shared" si="54"/>
        <v>0.58405681321265301</v>
      </c>
      <c r="AR36" s="5">
        <f>'a20 (2)'!H33</f>
        <v>9.1</v>
      </c>
      <c r="AS36" s="5">
        <f t="shared" si="78"/>
        <v>0.63722554890219552</v>
      </c>
      <c r="AT36" s="5">
        <f>'a19'!V35</f>
        <v>39.614980694980694</v>
      </c>
      <c r="AU36" s="5">
        <f>'a23'!H32</f>
        <v>41.647722862599814</v>
      </c>
      <c r="AV36" s="5">
        <f t="shared" si="55"/>
        <v>0.16498737371917976</v>
      </c>
      <c r="AW36" s="6">
        <f t="shared" si="79"/>
        <v>0.16108510299878154</v>
      </c>
      <c r="AX36" s="6">
        <f t="shared" si="56"/>
        <v>0.5419974597215127</v>
      </c>
      <c r="AY36" s="5">
        <f>'a20 (2)'!I33</f>
        <v>5.2</v>
      </c>
      <c r="AZ36" s="5">
        <f t="shared" si="80"/>
        <v>0.83183632734530932</v>
      </c>
      <c r="BA36" s="5">
        <f>'a19'!Y35</f>
        <v>51.483383685800597</v>
      </c>
      <c r="BB36" s="5">
        <f>'a23'!I32</f>
        <v>44.06681967095173</v>
      </c>
      <c r="BC36" s="5">
        <f t="shared" si="57"/>
        <v>0.22687089849325931</v>
      </c>
      <c r="BD36" s="6">
        <f t="shared" si="81"/>
        <v>0.2402287320283063</v>
      </c>
      <c r="BE36" s="6">
        <f t="shared" si="58"/>
        <v>0.71351480828190883</v>
      </c>
      <c r="BF36" s="5">
        <f>'a20 (2)'!J33</f>
        <v>4.9000000000000004</v>
      </c>
      <c r="BG36" s="5">
        <f t="shared" si="82"/>
        <v>0.84680638722554891</v>
      </c>
      <c r="BH36" s="5">
        <f>'a19'!AB35</f>
        <v>54.553505535055351</v>
      </c>
      <c r="BI36" s="5">
        <f>'a23'!J32</f>
        <v>45.363736316133448</v>
      </c>
      <c r="BJ36" s="5">
        <f t="shared" si="59"/>
        <v>0.24747508402129775</v>
      </c>
      <c r="BK36" s="6">
        <f t="shared" si="83"/>
        <v>0.26657968766374879</v>
      </c>
      <c r="BL36" s="6">
        <f t="shared" si="60"/>
        <v>0.73076104731318892</v>
      </c>
      <c r="BM36" s="5">
        <f>'a20 (2)'!K33</f>
        <v>6.5</v>
      </c>
      <c r="BN36" s="5">
        <f t="shared" si="84"/>
        <v>0.76696606786427135</v>
      </c>
      <c r="BO36" s="5">
        <f>'a19'!AE35</f>
        <v>41.884098939929331</v>
      </c>
      <c r="BP36" s="5">
        <f>'a23'!K32</f>
        <v>41.496133815369724</v>
      </c>
      <c r="BQ36" s="5">
        <f t="shared" si="61"/>
        <v>0.17380281743474926</v>
      </c>
      <c r="BR36" s="6">
        <f t="shared" si="85"/>
        <v>0.1723592863893165</v>
      </c>
      <c r="BS36" s="6">
        <f t="shared" si="62"/>
        <v>0.64804471156928045</v>
      </c>
      <c r="BT36" s="5">
        <f>'a20 (2)'!L33</f>
        <v>7.7</v>
      </c>
      <c r="BU36" s="5">
        <f t="shared" si="86"/>
        <v>0.70708582834331335</v>
      </c>
      <c r="BV36" s="5">
        <f>'a19'!AH35</f>
        <v>48.48989623156745</v>
      </c>
      <c r="BW36" s="5">
        <f>'a23'!L32</f>
        <v>44.56136628348419</v>
      </c>
      <c r="BX36" s="5">
        <f t="shared" si="63"/>
        <v>0.2160776027023017</v>
      </c>
      <c r="BY36" s="6">
        <f t="shared" si="87"/>
        <v>0.22642504839515815</v>
      </c>
      <c r="BZ36" s="6">
        <f t="shared" si="64"/>
        <v>0.61095367235368225</v>
      </c>
    </row>
    <row r="37" spans="1:78">
      <c r="A37" s="1">
        <v>2010</v>
      </c>
      <c r="B37" s="5">
        <f>'a20 (2)'!B34</f>
        <v>8.1</v>
      </c>
      <c r="C37" s="5">
        <f t="shared" si="65"/>
        <v>0.6871257485029939</v>
      </c>
      <c r="D37" s="5">
        <f>'a19'!D36</f>
        <v>48.311579089012987</v>
      </c>
      <c r="E37" s="5">
        <f>'a23'!B33</f>
        <v>40.771575885753712</v>
      </c>
      <c r="F37" s="5">
        <f t="shared" si="66"/>
        <v>0.19697392129882854</v>
      </c>
      <c r="G37" s="6">
        <f t="shared" si="67"/>
        <v>0.20199310662043882</v>
      </c>
      <c r="H37" s="6">
        <f t="shared" si="44"/>
        <v>0.59009922012648297</v>
      </c>
      <c r="I37" s="5">
        <f>'a20 (2)'!C34</f>
        <v>14.7</v>
      </c>
      <c r="J37" s="5">
        <f t="shared" si="68"/>
        <v>0.35778443113772446</v>
      </c>
      <c r="K37" s="5">
        <f>'a19'!G36</f>
        <v>104.640625</v>
      </c>
      <c r="L37" s="5">
        <f>'a23'!C33</f>
        <v>40.68809532398609</v>
      </c>
      <c r="M37" s="5">
        <f t="shared" si="45"/>
        <v>0.42576277247614819</v>
      </c>
      <c r="N37" s="6">
        <f t="shared" si="69"/>
        <v>0.4945940861181885</v>
      </c>
      <c r="O37" s="6">
        <f t="shared" si="46"/>
        <v>0.38514636213381731</v>
      </c>
      <c r="P37" s="5">
        <f>'a20 (2)'!D34</f>
        <v>11.4</v>
      </c>
      <c r="Q37" s="5">
        <f t="shared" si="70"/>
        <v>0.52245508982035915</v>
      </c>
      <c r="R37" s="5">
        <f>'a19'!J36</f>
        <v>104.94444444444444</v>
      </c>
      <c r="S37" s="5">
        <f>'a23'!D33</f>
        <v>47.90631736017211</v>
      </c>
      <c r="T37" s="5">
        <f t="shared" si="47"/>
        <v>0.50275018607425059</v>
      </c>
      <c r="U37" s="6">
        <f t="shared" si="71"/>
        <v>0.5930542711835185</v>
      </c>
      <c r="V37" s="6">
        <f t="shared" si="48"/>
        <v>0.53657492609299107</v>
      </c>
      <c r="W37" s="5">
        <f>'a20 (2)'!E34</f>
        <v>9.6</v>
      </c>
      <c r="X37" s="5">
        <f t="shared" si="72"/>
        <v>0.61227544910179632</v>
      </c>
      <c r="Y37" s="5">
        <f>'a19'!M36</f>
        <v>71.89748953974896</v>
      </c>
      <c r="Z37" s="5">
        <f>'a23'!E33</f>
        <v>43.713464521648667</v>
      </c>
      <c r="AA37" s="5">
        <f t="shared" si="49"/>
        <v>0.31428883581914224</v>
      </c>
      <c r="AB37" s="6">
        <f t="shared" si="73"/>
        <v>0.35202864690878233</v>
      </c>
      <c r="AC37" s="6">
        <f t="shared" si="50"/>
        <v>0.56022608866319357</v>
      </c>
      <c r="AD37" s="5">
        <f>'a20 (2)'!F34</f>
        <v>9.1999999999999993</v>
      </c>
      <c r="AE37" s="5">
        <f t="shared" si="74"/>
        <v>0.63223552894211565</v>
      </c>
      <c r="AF37" s="5">
        <f>'a19'!P36</f>
        <v>102.99447513812154</v>
      </c>
      <c r="AG37" s="5">
        <f>'a23'!F33</f>
        <v>44.221170489523878</v>
      </c>
      <c r="AH37" s="5">
        <f t="shared" si="51"/>
        <v>0.45545362445619014</v>
      </c>
      <c r="AI37" s="6">
        <f t="shared" si="75"/>
        <v>0.53256609536067467</v>
      </c>
      <c r="AJ37" s="6">
        <f t="shared" si="52"/>
        <v>0.6123016422258275</v>
      </c>
      <c r="AK37" s="5">
        <f>'a20 (2)'!G34</f>
        <v>8</v>
      </c>
      <c r="AL37" s="5">
        <f t="shared" si="76"/>
        <v>0.69211576846307377</v>
      </c>
      <c r="AM37" s="5">
        <f>'a19'!S36</f>
        <v>57.832216720069908</v>
      </c>
      <c r="AN37" s="5">
        <f>'a23'!G33</f>
        <v>43.192820558006019</v>
      </c>
      <c r="AO37" s="5">
        <f t="shared" si="53"/>
        <v>0.24979365592616951</v>
      </c>
      <c r="AP37" s="6">
        <f t="shared" si="77"/>
        <v>0.26954493884146302</v>
      </c>
      <c r="AQ37" s="6">
        <f t="shared" si="54"/>
        <v>0.60760160253875162</v>
      </c>
      <c r="AR37" s="5">
        <f>'a20 (2)'!H34</f>
        <v>8.6999999999999993</v>
      </c>
      <c r="AS37" s="5">
        <f t="shared" si="78"/>
        <v>0.65718562874251496</v>
      </c>
      <c r="AT37" s="5">
        <f>'a19'!V36</f>
        <v>35.801957952174611</v>
      </c>
      <c r="AU37" s="5">
        <f>'a23'!H33</f>
        <v>39.687081291937098</v>
      </c>
      <c r="AV37" s="5">
        <f t="shared" si="55"/>
        <v>0.14208752156584675</v>
      </c>
      <c r="AW37" s="6">
        <f t="shared" si="79"/>
        <v>0.13179819003978535</v>
      </c>
      <c r="AX37" s="6">
        <f t="shared" si="56"/>
        <v>0.55210814100196903</v>
      </c>
      <c r="AY37" s="5">
        <f>'a20 (2)'!I34</f>
        <v>5.4</v>
      </c>
      <c r="AZ37" s="5">
        <f t="shared" si="80"/>
        <v>0.82185628742514971</v>
      </c>
      <c r="BA37" s="5">
        <f>'a19'!Y36</f>
        <v>50.9541547277937</v>
      </c>
      <c r="BB37" s="5">
        <f>'a23'!I33</f>
        <v>43.848546171408046</v>
      </c>
      <c r="BC37" s="5">
        <f t="shared" si="57"/>
        <v>0.22342656062067318</v>
      </c>
      <c r="BD37" s="6">
        <f t="shared" si="81"/>
        <v>0.2358237243976731</v>
      </c>
      <c r="BE37" s="6">
        <f t="shared" si="58"/>
        <v>0.70464977481965441</v>
      </c>
      <c r="BF37" s="5">
        <f>'a20 (2)'!J34</f>
        <v>5.2</v>
      </c>
      <c r="BG37" s="5">
        <f t="shared" si="82"/>
        <v>0.83183632734530932</v>
      </c>
      <c r="BH37" s="5">
        <f>'a19'!AB36</f>
        <v>50.017006802721092</v>
      </c>
      <c r="BI37" s="5">
        <f>'a23'!J33</f>
        <v>42.477743243349572</v>
      </c>
      <c r="BJ37" s="5">
        <f t="shared" si="59"/>
        <v>0.21246095727668554</v>
      </c>
      <c r="BK37" s="6">
        <f t="shared" si="83"/>
        <v>0.22179967443752949</v>
      </c>
      <c r="BL37" s="6">
        <f t="shared" si="60"/>
        <v>0.70982899676375344</v>
      </c>
      <c r="BM37" s="5">
        <f>'a20 (2)'!K34</f>
        <v>6.6</v>
      </c>
      <c r="BN37" s="5">
        <f t="shared" si="84"/>
        <v>0.76197604790419149</v>
      </c>
      <c r="BO37" s="5">
        <f>'a19'!AE36</f>
        <v>38.079577464788734</v>
      </c>
      <c r="BP37" s="5">
        <f>'a23'!K33</f>
        <v>38.991010816320006</v>
      </c>
      <c r="BQ37" s="5">
        <f t="shared" si="61"/>
        <v>0.14847612168104732</v>
      </c>
      <c r="BR37" s="6">
        <f t="shared" si="85"/>
        <v>0.13996865220045393</v>
      </c>
      <c r="BS37" s="6">
        <f t="shared" si="62"/>
        <v>0.63757456876344398</v>
      </c>
      <c r="BT37" s="5">
        <f>'a20 (2)'!L34</f>
        <v>7.6</v>
      </c>
      <c r="BU37" s="5">
        <f t="shared" si="86"/>
        <v>0.7120758483033931</v>
      </c>
      <c r="BV37" s="5">
        <f>'a19'!AH36</f>
        <v>47.003294892915974</v>
      </c>
      <c r="BW37" s="5">
        <f>'a23'!L33</f>
        <v>42.853574266229131</v>
      </c>
      <c r="BX37" s="5">
        <f t="shared" si="63"/>
        <v>0.20142591884510433</v>
      </c>
      <c r="BY37" s="6">
        <f t="shared" si="87"/>
        <v>0.20768682305836203</v>
      </c>
      <c r="BZ37" s="6">
        <f t="shared" si="64"/>
        <v>0.61119804325438698</v>
      </c>
    </row>
    <row r="38" spans="1:78">
      <c r="A38" s="1">
        <v>2011</v>
      </c>
      <c r="B38" s="5">
        <f>'a20 (2)'!B35</f>
        <v>7.5</v>
      </c>
      <c r="C38" s="5">
        <f t="shared" si="65"/>
        <v>0.71706586826347296</v>
      </c>
      <c r="D38" s="5">
        <f>'a19'!D37</f>
        <v>43.46857347157669</v>
      </c>
      <c r="E38" s="5">
        <f>'a23'!B34</f>
        <v>40.442666939151827</v>
      </c>
      <c r="F38" s="5">
        <f t="shared" si="66"/>
        <v>0.17579850392310267</v>
      </c>
      <c r="G38" s="6">
        <f t="shared" si="67"/>
        <v>0.17491159529011191</v>
      </c>
      <c r="H38" s="6">
        <f t="shared" si="44"/>
        <v>0.6086350136688008</v>
      </c>
      <c r="I38" s="5">
        <f>'a20 (2)'!C35</f>
        <v>12.6</v>
      </c>
      <c r="J38" s="5">
        <f t="shared" si="68"/>
        <v>0.4625748502994011</v>
      </c>
      <c r="K38" s="5">
        <f>'a19'!G37</f>
        <v>113.22522522522524</v>
      </c>
      <c r="L38" s="5">
        <f>'a23'!C34</f>
        <v>40.113552582408616</v>
      </c>
      <c r="M38" s="5">
        <f t="shared" si="45"/>
        <v>0.45418660257271315</v>
      </c>
      <c r="N38" s="6">
        <f t="shared" si="69"/>
        <v>0.53094568491566085</v>
      </c>
      <c r="O38" s="6">
        <f t="shared" si="46"/>
        <v>0.47624901722265311</v>
      </c>
      <c r="P38" s="5">
        <f>'a20 (2)'!D35</f>
        <v>11</v>
      </c>
      <c r="Q38" s="5">
        <f t="shared" si="70"/>
        <v>0.54241516966067849</v>
      </c>
      <c r="R38" s="5">
        <f>'a19'!J37</f>
        <v>103.34831460674157</v>
      </c>
      <c r="S38" s="5">
        <f>'a23'!D34</f>
        <v>48.119825274708838</v>
      </c>
      <c r="T38" s="5">
        <f t="shared" si="47"/>
        <v>0.49731028413120432</v>
      </c>
      <c r="U38" s="6">
        <f t="shared" si="71"/>
        <v>0.58609711121389474</v>
      </c>
      <c r="V38" s="6">
        <f t="shared" si="48"/>
        <v>0.55115155797132176</v>
      </c>
      <c r="W38" s="5">
        <f>'a20 (2)'!E35</f>
        <v>9</v>
      </c>
      <c r="X38" s="5">
        <f t="shared" si="72"/>
        <v>0.64221556886227538</v>
      </c>
      <c r="Y38" s="5">
        <f>'a19'!M37</f>
        <v>73.702222222222218</v>
      </c>
      <c r="Z38" s="5">
        <f>'a23'!E34</f>
        <v>44.213616935435049</v>
      </c>
      <c r="AA38" s="5">
        <f t="shared" si="49"/>
        <v>0.32586418206236417</v>
      </c>
      <c r="AB38" s="6">
        <f t="shared" si="73"/>
        <v>0.36683250483876217</v>
      </c>
      <c r="AC38" s="6">
        <f t="shared" si="50"/>
        <v>0.58713895605757271</v>
      </c>
      <c r="AD38" s="5">
        <f>'a20 (2)'!F35</f>
        <v>9.5</v>
      </c>
      <c r="AE38" s="5">
        <f t="shared" si="74"/>
        <v>0.61726546906187618</v>
      </c>
      <c r="AF38" s="5">
        <f>'a19'!P37</f>
        <v>97.326203208556151</v>
      </c>
      <c r="AG38" s="5">
        <f>'a23'!F34</f>
        <v>43.853623257028843</v>
      </c>
      <c r="AH38" s="5">
        <f t="shared" si="51"/>
        <v>0.42681066485450531</v>
      </c>
      <c r="AI38" s="6">
        <f t="shared" si="75"/>
        <v>0.4959342490445624</v>
      </c>
      <c r="AJ38" s="6">
        <f t="shared" si="52"/>
        <v>0.5929992250584134</v>
      </c>
      <c r="AK38" s="5">
        <f>'a20 (2)'!G35</f>
        <v>7.9</v>
      </c>
      <c r="AL38" s="5">
        <f t="shared" si="76"/>
        <v>0.69710578842315363</v>
      </c>
      <c r="AM38" s="5">
        <f>'a19'!S37</f>
        <v>51.430506478209651</v>
      </c>
      <c r="AN38" s="5">
        <f>'a23'!G34</f>
        <v>43.055614039537275</v>
      </c>
      <c r="AO38" s="5">
        <f t="shared" si="53"/>
        <v>0.22143720367837164</v>
      </c>
      <c r="AP38" s="6">
        <f t="shared" si="77"/>
        <v>0.2332795104340436</v>
      </c>
      <c r="AQ38" s="6">
        <f t="shared" si="54"/>
        <v>0.60434053282533162</v>
      </c>
      <c r="AR38" s="5">
        <f>'a20 (2)'!H35</f>
        <v>7.9</v>
      </c>
      <c r="AS38" s="5">
        <f t="shared" si="78"/>
        <v>0.69710578842315363</v>
      </c>
      <c r="AT38" s="5">
        <f>'a19'!V37</f>
        <v>31.654190827622564</v>
      </c>
      <c r="AU38" s="5">
        <f>'a23'!H34</f>
        <v>39.510069740775847</v>
      </c>
      <c r="AV38" s="5">
        <f t="shared" si="55"/>
        <v>0.12506592871871947</v>
      </c>
      <c r="AW38" s="6">
        <f t="shared" si="79"/>
        <v>0.11002905787249614</v>
      </c>
      <c r="AX38" s="6">
        <f t="shared" si="56"/>
        <v>0.57969044231302214</v>
      </c>
      <c r="AY38" s="5">
        <f>'a20 (2)'!I35</f>
        <v>5.5</v>
      </c>
      <c r="AZ38" s="5">
        <f t="shared" si="80"/>
        <v>0.81686626746506974</v>
      </c>
      <c r="BA38" s="5">
        <f>'a19'!Y37</f>
        <v>41.243697478991599</v>
      </c>
      <c r="BB38" s="5">
        <f>'a23'!I34</f>
        <v>43.888252954341937</v>
      </c>
      <c r="BC38" s="5">
        <f t="shared" si="57"/>
        <v>0.18101138277303383</v>
      </c>
      <c r="BD38" s="6">
        <f t="shared" si="81"/>
        <v>0.18157841253074225</v>
      </c>
      <c r="BE38" s="6">
        <f t="shared" si="58"/>
        <v>0.68980869647820431</v>
      </c>
      <c r="BF38" s="5">
        <f>'a20 (2)'!J35</f>
        <v>4.9000000000000004</v>
      </c>
      <c r="BG38" s="5">
        <f t="shared" si="82"/>
        <v>0.84680638722554891</v>
      </c>
      <c r="BH38" s="5">
        <f>'a19'!AB37</f>
        <v>43.858695652173914</v>
      </c>
      <c r="BI38" s="5">
        <f>'a23'!J34</f>
        <v>42.414076942844282</v>
      </c>
      <c r="BJ38" s="5">
        <f t="shared" si="59"/>
        <v>0.18602260920040944</v>
      </c>
      <c r="BK38" s="6">
        <f t="shared" si="83"/>
        <v>0.18798733391650804</v>
      </c>
      <c r="BL38" s="6">
        <f t="shared" si="60"/>
        <v>0.71504257656374071</v>
      </c>
      <c r="BM38" s="5">
        <f>'a20 (2)'!K35</f>
        <v>5.4</v>
      </c>
      <c r="BN38" s="5">
        <f t="shared" si="84"/>
        <v>0.82185628742514971</v>
      </c>
      <c r="BO38" s="5">
        <f>'a19'!AE37</f>
        <v>31.985086992543494</v>
      </c>
      <c r="BP38" s="5">
        <f>'a23'!K34</f>
        <v>38.715977127353355</v>
      </c>
      <c r="BQ38" s="5">
        <f t="shared" si="61"/>
        <v>0.12383338964197212</v>
      </c>
      <c r="BR38" s="6">
        <f t="shared" si="85"/>
        <v>0.10845274792876547</v>
      </c>
      <c r="BS38" s="6">
        <f t="shared" si="62"/>
        <v>0.67917557952587293</v>
      </c>
      <c r="BT38" s="5">
        <f>'a20 (2)'!L35</f>
        <v>7.5</v>
      </c>
      <c r="BU38" s="5">
        <f t="shared" si="86"/>
        <v>0.71706586826347296</v>
      </c>
      <c r="BV38" s="5">
        <f>'a19'!AH37</f>
        <v>37.714128035320094</v>
      </c>
      <c r="BW38" s="5">
        <f>'a23'!L34</f>
        <v>42.035254332844445</v>
      </c>
      <c r="BX38" s="5">
        <f t="shared" si="63"/>
        <v>0.15853229639061392</v>
      </c>
      <c r="BY38" s="6">
        <f t="shared" si="87"/>
        <v>0.15282962228216118</v>
      </c>
      <c r="BZ38" s="6">
        <f t="shared" si="64"/>
        <v>0.60421861906721064</v>
      </c>
    </row>
    <row r="39" spans="1:78">
      <c r="A39" s="1">
        <v>2012</v>
      </c>
      <c r="B39" s="5">
        <f>'a20 (2)'!B36</f>
        <v>7.3</v>
      </c>
      <c r="C39" s="5">
        <f t="shared" si="65"/>
        <v>0.72704590818363257</v>
      </c>
      <c r="D39" s="5">
        <f>'a19'!D38</f>
        <v>40.49387576552931</v>
      </c>
      <c r="E39" s="5">
        <f>'a23'!B35</f>
        <v>39.925031678570271</v>
      </c>
      <c r="F39" s="5">
        <f t="shared" si="66"/>
        <v>0.16167192727268467</v>
      </c>
      <c r="G39" s="6">
        <f t="shared" si="67"/>
        <v>0.15684493625671886</v>
      </c>
      <c r="H39" s="6">
        <f t="shared" ref="H39:H40" si="88">C39*0.8+G39*0.2</f>
        <v>0.61300571379824986</v>
      </c>
      <c r="I39" s="5">
        <f>'a20 (2)'!C36</f>
        <v>12.3</v>
      </c>
      <c r="J39" s="5">
        <f t="shared" si="68"/>
        <v>0.47754491017964057</v>
      </c>
      <c r="K39" s="5">
        <f>'a19'!G38</f>
        <v>102.97032640949554</v>
      </c>
      <c r="L39" s="5">
        <f>'a23'!C35</f>
        <v>38.745490999682197</v>
      </c>
      <c r="M39" s="5">
        <f t="shared" ref="M39" si="89">K39*L39/10000</f>
        <v>0.39896358551334477</v>
      </c>
      <c r="N39" s="6">
        <f t="shared" si="69"/>
        <v>0.46032026414343602</v>
      </c>
      <c r="O39" s="6">
        <f t="shared" ref="O39" si="90">J39*0.8+N39*0.2</f>
        <v>0.47409998097239969</v>
      </c>
      <c r="P39" s="5">
        <f>'a20 (2)'!D36</f>
        <v>11.2</v>
      </c>
      <c r="Q39" s="5">
        <f t="shared" si="70"/>
        <v>0.53243512974051888</v>
      </c>
      <c r="R39" s="5">
        <f>'a19'!J38</f>
        <v>95.521739130434781</v>
      </c>
      <c r="S39" s="5">
        <f>'a23'!D35</f>
        <v>47.780397474426316</v>
      </c>
      <c r="T39" s="5">
        <f t="shared" ref="T39" si="91">R39*S39/10000</f>
        <v>0.45640666631006355</v>
      </c>
      <c r="U39" s="6">
        <f t="shared" si="71"/>
        <v>0.53378495274166471</v>
      </c>
      <c r="V39" s="6">
        <f t="shared" ref="V39" si="92">Q39*0.8+U39*0.2</f>
        <v>0.53270509434074809</v>
      </c>
      <c r="W39" s="5">
        <f>'a20 (2)'!E36</f>
        <v>9.1</v>
      </c>
      <c r="X39" s="5">
        <f t="shared" si="72"/>
        <v>0.63722554890219552</v>
      </c>
      <c r="Y39" s="5">
        <f>'a19'!M38</f>
        <v>67.623913043478254</v>
      </c>
      <c r="Z39" s="5">
        <f>'a23'!E35</f>
        <v>43.934926139720361</v>
      </c>
      <c r="AA39" s="5">
        <f t="shared" ref="AA39" si="93">Y39*Z39/10000</f>
        <v>0.29710516248440894</v>
      </c>
      <c r="AB39" s="6">
        <f t="shared" si="73"/>
        <v>0.33005222793889349</v>
      </c>
      <c r="AC39" s="6">
        <f t="shared" ref="AC39" si="94">X39*0.8+AB39*0.2</f>
        <v>0.5757908847095351</v>
      </c>
      <c r="AD39" s="5">
        <f>'a20 (2)'!F36</f>
        <v>10.199999999999999</v>
      </c>
      <c r="AE39" s="5">
        <f t="shared" si="74"/>
        <v>0.58233532934131726</v>
      </c>
      <c r="AF39" s="5">
        <f>'a19'!P38</f>
        <v>88.615960099750623</v>
      </c>
      <c r="AG39" s="5">
        <f>'a23'!F35</f>
        <v>43.584321130665899</v>
      </c>
      <c r="AH39" s="5">
        <f t="shared" ref="AH39" si="95">AF39*AG39/10000</f>
        <v>0.38622664622898073</v>
      </c>
      <c r="AI39" s="6">
        <f t="shared" si="75"/>
        <v>0.44403083005943056</v>
      </c>
      <c r="AJ39" s="6">
        <f t="shared" ref="AJ39" si="96">AE39*0.8+AI39*0.2</f>
        <v>0.55467442948493995</v>
      </c>
      <c r="AK39" s="5">
        <f>'a20 (2)'!G36</f>
        <v>7.7</v>
      </c>
      <c r="AL39" s="5">
        <f t="shared" si="76"/>
        <v>0.70708582834331335</v>
      </c>
      <c r="AM39" s="5">
        <f>'a19'!S38</f>
        <v>48.74188746650789</v>
      </c>
      <c r="AN39" s="5">
        <f>'a23'!G35</f>
        <v>42.543071263361085</v>
      </c>
      <c r="AO39" s="5">
        <f t="shared" ref="AO39" si="97">AM39*AN39/10000</f>
        <v>0.20736295919983719</v>
      </c>
      <c r="AP39" s="6">
        <f t="shared" si="77"/>
        <v>0.21527977968266065</v>
      </c>
      <c r="AQ39" s="6">
        <f t="shared" ref="AQ39" si="98">AL39*0.8+AP39*0.2</f>
        <v>0.60872461861118277</v>
      </c>
      <c r="AR39" s="5">
        <f>'a20 (2)'!H36</f>
        <v>7.9</v>
      </c>
      <c r="AS39" s="5">
        <f t="shared" si="78"/>
        <v>0.69710578842315363</v>
      </c>
      <c r="AT39" s="5">
        <f>'a19'!V38</f>
        <v>28.435691878703384</v>
      </c>
      <c r="AU39" s="5">
        <f>'a23'!H35</f>
        <v>39.398925453072223</v>
      </c>
      <c r="AV39" s="5">
        <f t="shared" ref="AV39" si="99">AT39*AU39/10000</f>
        <v>0.11203357045355658</v>
      </c>
      <c r="AW39" s="6">
        <f t="shared" si="79"/>
        <v>9.336180868649091E-2</v>
      </c>
      <c r="AX39" s="6">
        <f t="shared" ref="AX39" si="100">AS39*0.8+AW39*0.2</f>
        <v>0.57635699247582106</v>
      </c>
      <c r="AY39" s="5">
        <f>'a20 (2)'!I36</f>
        <v>5.3</v>
      </c>
      <c r="AZ39" s="5">
        <f t="shared" si="80"/>
        <v>0.82684630738522946</v>
      </c>
      <c r="BA39" s="5">
        <f>'a19'!Y38</f>
        <v>41.707736389684811</v>
      </c>
      <c r="BB39" s="5">
        <f>'a23'!I35</f>
        <v>43.677639345010334</v>
      </c>
      <c r="BC39" s="5">
        <f t="shared" ref="BC39" si="101">BA39*BB39/10000</f>
        <v>0.18216954679254166</v>
      </c>
      <c r="BD39" s="6">
        <f t="shared" si="81"/>
        <v>0.18305960326526979</v>
      </c>
      <c r="BE39" s="6">
        <f t="shared" ref="BE39" si="102">AZ39*0.8+BD39*0.2</f>
        <v>0.69808896656123753</v>
      </c>
      <c r="BF39" s="5">
        <f>'a20 (2)'!J36</f>
        <v>4.7</v>
      </c>
      <c r="BG39" s="5">
        <f t="shared" si="82"/>
        <v>0.85678642714570852</v>
      </c>
      <c r="BH39" s="5">
        <f>'a19'!AB38</f>
        <v>41.347985347985343</v>
      </c>
      <c r="BI39" s="5">
        <f>'a23'!J35</f>
        <v>41.804949253178179</v>
      </c>
      <c r="BJ39" s="5">
        <f t="shared" ref="BJ39" si="103">BH39*BI39/10000</f>
        <v>0.17285504291936823</v>
      </c>
      <c r="BK39" s="6">
        <f t="shared" si="83"/>
        <v>0.17114716547469833</v>
      </c>
      <c r="BL39" s="6">
        <f t="shared" ref="BL39" si="104">BG39*0.8+BK39*0.2</f>
        <v>0.71965857481150652</v>
      </c>
      <c r="BM39" s="5">
        <f>'a20 (2)'!K36</f>
        <v>4.5999999999999996</v>
      </c>
      <c r="BN39" s="5">
        <f t="shared" si="84"/>
        <v>0.86177644710578827</v>
      </c>
      <c r="BO39" s="5">
        <f>'a19'!AE38</f>
        <v>28.98180076628352</v>
      </c>
      <c r="BP39" s="5">
        <f>'a23'!K35</f>
        <v>37.589015211724899</v>
      </c>
      <c r="BQ39" s="5">
        <f t="shared" ref="BQ39" si="105">BO39*BP39/10000</f>
        <v>0.10893973498670116</v>
      </c>
      <c r="BR39" s="6">
        <f t="shared" si="85"/>
        <v>8.9405063052477626E-2</v>
      </c>
      <c r="BS39" s="6">
        <f>BN39*0.8+BR39*0.2</f>
        <v>0.70730217029512621</v>
      </c>
      <c r="BT39" s="5">
        <f>'a20 (2)'!L36</f>
        <v>6.8</v>
      </c>
      <c r="BU39" s="5">
        <f t="shared" si="86"/>
        <v>0.75199600798403177</v>
      </c>
      <c r="BV39" s="5">
        <f>'a19'!AH38</f>
        <v>35.76038531005419</v>
      </c>
      <c r="BW39" s="5">
        <f>'a23'!L35</f>
        <v>41.396472357335348</v>
      </c>
      <c r="BX39" s="5">
        <f t="shared" ref="BX39" si="106">BV39*BW39/10000</f>
        <v>0.14803538019753193</v>
      </c>
      <c r="BY39" s="6">
        <f t="shared" si="87"/>
        <v>0.13940498229644296</v>
      </c>
      <c r="BZ39" s="6">
        <f t="shared" ref="BZ39" si="107">BU39*0.8+BY39*0.2</f>
        <v>0.629477802846514</v>
      </c>
    </row>
    <row r="40" spans="1:78">
      <c r="A40" s="1">
        <v>2013</v>
      </c>
      <c r="B40" s="5">
        <f>'a20 (2)'!B37</f>
        <v>7.1</v>
      </c>
      <c r="C40" s="5">
        <f t="shared" si="65"/>
        <v>0.73702594810379229</v>
      </c>
      <c r="D40" s="5">
        <f>'a19'!D39</f>
        <v>38.867973565010765</v>
      </c>
      <c r="E40" s="5">
        <f>'a23'!B36</f>
        <v>40.282724883833659</v>
      </c>
      <c r="F40" s="5">
        <f t="shared" si="66"/>
        <v>0.15657078859114479</v>
      </c>
      <c r="G40" s="6">
        <f t="shared" si="67"/>
        <v>0.15032102494245814</v>
      </c>
      <c r="H40" s="6">
        <f t="shared" si="88"/>
        <v>0.61968496347152546</v>
      </c>
      <c r="I40" s="5">
        <f>'a20 (2)'!C37</f>
        <v>11.6</v>
      </c>
      <c r="J40" s="5">
        <f t="shared" ref="J40" si="108">($D$56-I40)/$D$58</f>
        <v>0.51247504990019954</v>
      </c>
      <c r="K40" s="5">
        <f>'a19'!G39</f>
        <v>101.26100628930817</v>
      </c>
      <c r="L40" s="5">
        <f>'a23'!C36</f>
        <v>38.861845949558074</v>
      </c>
      <c r="M40" s="5">
        <f t="shared" ref="M40" si="109">K40*L40/10000</f>
        <v>0.39351896271123255</v>
      </c>
      <c r="N40" s="6">
        <f t="shared" ref="N40" si="110">(M40-$G$57)/$G$58</f>
        <v>0.45335706660694808</v>
      </c>
      <c r="O40" s="6">
        <f t="shared" ref="O40" si="111">J40*0.8+N40*0.2</f>
        <v>0.50065145324154925</v>
      </c>
      <c r="P40" s="5">
        <f>'a20 (2)'!D37</f>
        <v>11.6</v>
      </c>
      <c r="Q40" s="5">
        <f t="shared" ref="Q40" si="112">($D$56-P40)/$D$58</f>
        <v>0.51247504990019954</v>
      </c>
      <c r="R40" s="5">
        <f>'a19'!J39</f>
        <v>79.608247422680421</v>
      </c>
      <c r="S40" s="5">
        <f>'a23'!D36</f>
        <v>47.588886613798188</v>
      </c>
      <c r="T40" s="5">
        <f t="shared" ref="T40" si="113">R40*S40/10000</f>
        <v>0.37884678601211302</v>
      </c>
      <c r="U40" s="6">
        <f t="shared" ref="U40" si="114">(T40-$G$57)/$G$58</f>
        <v>0.43459263271327409</v>
      </c>
      <c r="V40" s="6">
        <f t="shared" ref="V40" si="115">Q40*0.8+U40*0.2</f>
        <v>0.49689856646281444</v>
      </c>
      <c r="W40" s="5">
        <f>'a20 (2)'!E37</f>
        <v>9.1</v>
      </c>
      <c r="X40" s="5">
        <f t="shared" ref="X40" si="116">($D$56-W40)/$D$58</f>
        <v>0.63722554890219552</v>
      </c>
      <c r="Y40" s="5">
        <f>'a19'!M39</f>
        <v>62.325942350332596</v>
      </c>
      <c r="Z40" s="5">
        <f>'a23'!E36</f>
        <v>43.99883777746706</v>
      </c>
      <c r="AA40" s="5">
        <f t="shared" ref="AA40" si="117">Y40*Z40/10000</f>
        <v>0.27422690268000477</v>
      </c>
      <c r="AB40" s="6">
        <f t="shared" ref="AB40" si="118">(AA40-$G$57)/$G$58</f>
        <v>0.30079292971030802</v>
      </c>
      <c r="AC40" s="6">
        <f t="shared" ref="AC40" si="119">X40*0.8+AB40*0.2</f>
        <v>0.56993902506381799</v>
      </c>
      <c r="AD40" s="5">
        <f>'a20 (2)'!F37</f>
        <v>10.3</v>
      </c>
      <c r="AE40" s="5">
        <f t="shared" ref="AE40" si="120">($D$56-AD40)/$D$58</f>
        <v>0.5773453093812374</v>
      </c>
      <c r="AF40" s="5">
        <f>'a19'!P39</f>
        <v>81.332512315270932</v>
      </c>
      <c r="AG40" s="5">
        <f>'a23'!F36</f>
        <v>44.398078642433049</v>
      </c>
      <c r="AH40" s="5">
        <f t="shared" ref="AH40" si="121">AF40*AG40/10000</f>
        <v>0.36110072779600533</v>
      </c>
      <c r="AI40" s="6">
        <f t="shared" ref="AI40" si="122">(AH40-$G$57)/$G$58</f>
        <v>0.41189697254654323</v>
      </c>
      <c r="AJ40" s="6">
        <f t="shared" ref="AJ40" si="123">AE40*0.8+AI40*0.2</f>
        <v>0.54425564201429855</v>
      </c>
      <c r="AK40" s="5">
        <f>'a20 (2)'!G37</f>
        <v>7.6</v>
      </c>
      <c r="AL40" s="5">
        <f t="shared" ref="AL40" si="124">($D$56-AK40)/$D$58</f>
        <v>0.7120758483033931</v>
      </c>
      <c r="AM40" s="5">
        <f>'a19'!S39</f>
        <v>45.622596153846153</v>
      </c>
      <c r="AN40" s="5">
        <f>'a23'!G36</f>
        <v>42.85454502813139</v>
      </c>
      <c r="AO40" s="5">
        <f t="shared" ref="AO40" si="125">AM40*AN40/10000</f>
        <v>0.19551356011752538</v>
      </c>
      <c r="AP40" s="6">
        <f t="shared" ref="AP40" si="126">(AO40-$G$57)/$G$58</f>
        <v>0.20012543208179348</v>
      </c>
      <c r="AQ40" s="6">
        <f t="shared" ref="AQ40" si="127">AL40*0.8+AP40*0.2</f>
        <v>0.60968576505907324</v>
      </c>
      <c r="AR40" s="5">
        <f>'a20 (2)'!H37</f>
        <v>7.6</v>
      </c>
      <c r="AS40" s="5">
        <f t="shared" ref="AS40" si="128">($D$56-AR40)/$D$58</f>
        <v>0.7120758483033931</v>
      </c>
      <c r="AT40" s="5">
        <f>'a19'!V39</f>
        <v>28.446368017133679</v>
      </c>
      <c r="AU40" s="5">
        <f>'a23'!H36</f>
        <v>40.146486538194722</v>
      </c>
      <c r="AV40" s="5">
        <f t="shared" ref="AV40" si="129">AT40*AU40/10000</f>
        <v>0.11420217306603901</v>
      </c>
      <c r="AW40" s="6">
        <f t="shared" ref="AW40" si="130">(AV40-$G$57)/$G$58</f>
        <v>9.6135262223621301E-2</v>
      </c>
      <c r="AX40" s="6">
        <f t="shared" ref="AX40" si="131">AS40*0.8+AW40*0.2</f>
        <v>0.58888773108743875</v>
      </c>
      <c r="AY40" s="5">
        <f>'a20 (2)'!I37</f>
        <v>5.4</v>
      </c>
      <c r="AZ40" s="5">
        <f t="shared" ref="AZ40" si="132">($D$56-AY40)/$D$58</f>
        <v>0.82185628742514971</v>
      </c>
      <c r="BA40" s="5">
        <f>'a19'!Y39</f>
        <v>38.425770308123248</v>
      </c>
      <c r="BB40" s="5">
        <f>'a23'!I36</f>
        <v>44.3521077213166</v>
      </c>
      <c r="BC40" s="5">
        <f t="shared" ref="BC40" si="133">BA40*BB40/10000</f>
        <v>0.17042639039804514</v>
      </c>
      <c r="BD40" s="6">
        <f t="shared" ref="BD40" si="134">(BC40-$G$57)/$G$58</f>
        <v>0.16804113079275462</v>
      </c>
      <c r="BE40" s="6">
        <f t="shared" ref="BE40" si="135">AZ40*0.8+BD40*0.2</f>
        <v>0.69109325609867078</v>
      </c>
      <c r="BF40" s="5">
        <f>'a20 (2)'!J37</f>
        <v>4.0999999999999996</v>
      </c>
      <c r="BG40" s="5">
        <f t="shared" ref="BG40" si="136">($D$56-BF40)/$D$58</f>
        <v>0.88672654690618746</v>
      </c>
      <c r="BH40" s="5">
        <f>'a19'!AB39</f>
        <v>44.253112033195016</v>
      </c>
      <c r="BI40" s="5">
        <f>'a23'!J36</f>
        <v>41.979854068763274</v>
      </c>
      <c r="BJ40" s="5">
        <f t="shared" ref="BJ40" si="137">BH40*BI40/10000</f>
        <v>0.18577391852421588</v>
      </c>
      <c r="BK40" s="6">
        <f t="shared" ref="BK40" si="138">(BJ40-$G$57)/$G$58</f>
        <v>0.18766928023919058</v>
      </c>
      <c r="BL40" s="6">
        <f t="shared" ref="BL40" si="139">BG40*0.8+BK40*0.2</f>
        <v>0.74691509357278807</v>
      </c>
      <c r="BM40" s="5">
        <f>'a20 (2)'!K37</f>
        <v>4.5999999999999996</v>
      </c>
      <c r="BN40" s="5">
        <f t="shared" ref="BN40" si="140">($D$56-BM40)/$D$58</f>
        <v>0.86177644710578827</v>
      </c>
      <c r="BO40" s="5">
        <f>'a19'!AE39</f>
        <v>28.183348924228252</v>
      </c>
      <c r="BP40" s="5">
        <f>'a23'!K36</f>
        <v>37.741342925555848</v>
      </c>
      <c r="BQ40" s="5">
        <f t="shared" ref="BQ40" si="141">BO40*BP40/10000</f>
        <v>0.10636774365398939</v>
      </c>
      <c r="BR40" s="6">
        <f t="shared" ref="BR40" si="142">(BQ40-$G$57)/$G$58</f>
        <v>8.6115710536659798E-2</v>
      </c>
      <c r="BS40" s="6">
        <f>BN40*0.8+BR40*0.2</f>
        <v>0.70664429979196264</v>
      </c>
      <c r="BT40" s="5">
        <f>'a20 (2)'!L37</f>
        <v>6.6</v>
      </c>
      <c r="BU40" s="5">
        <f t="shared" ref="BU40" si="143">($D$56-BT40)/$D$58</f>
        <v>0.76197604790419149</v>
      </c>
      <c r="BV40" s="5">
        <f>'a19'!AH39</f>
        <v>33.713212273011898</v>
      </c>
      <c r="BW40" s="5">
        <f>'a23'!L36</f>
        <v>42.069159509826306</v>
      </c>
      <c r="BX40" s="5">
        <f t="shared" ref="BX40" si="144">BV40*BW40/10000</f>
        <v>0.14182865047019713</v>
      </c>
      <c r="BY40" s="6">
        <f t="shared" ref="BY40" si="145">(BX40-$G$57)/$G$58</f>
        <v>0.13146711649419537</v>
      </c>
      <c r="BZ40" s="6">
        <f t="shared" ref="BZ40" si="146">BU40*0.8+BY40*0.2</f>
        <v>0.63587426162219229</v>
      </c>
    </row>
    <row r="41" spans="1:78">
      <c r="A41" s="1">
        <v>2014</v>
      </c>
      <c r="B41" s="5">
        <f>'a20 (2)'!B38</f>
        <v>6.9</v>
      </c>
      <c r="C41" s="5">
        <f t="shared" ref="C41" si="147">($D$56-B41)/$D$58</f>
        <v>0.74700598802395202</v>
      </c>
      <c r="D41" s="5">
        <f>'a19'!D40</f>
        <v>38.4359827573168</v>
      </c>
      <c r="E41" s="5">
        <f>'a23'!B37</f>
        <v>41.250266169202348</v>
      </c>
      <c r="F41" s="5">
        <f>D41*E41/10000</f>
        <v>0.158549451921419</v>
      </c>
      <c r="G41" s="6">
        <f t="shared" ref="G41" si="148">(F41-$G$57)/$G$58</f>
        <v>0.15285156270929101</v>
      </c>
      <c r="H41" s="6">
        <f t="shared" ref="H41" si="149">C41*0.8+G41*0.2</f>
        <v>0.62817510296101975</v>
      </c>
      <c r="I41" s="5">
        <f>'a20 (2)'!C38</f>
        <v>11.9</v>
      </c>
      <c r="J41" s="5">
        <f t="shared" ref="J41" si="150">($D$56-I41)/$D$58</f>
        <v>0.49750499001995996</v>
      </c>
      <c r="K41" s="5">
        <f>'a19'!G40</f>
        <v>96.507739938080505</v>
      </c>
      <c r="L41" s="5">
        <f>'a23'!C37</f>
        <v>39.126953959481462</v>
      </c>
      <c r="M41" s="5">
        <f t="shared" ref="M41" si="151">K41*L41/10000</f>
        <v>0.37760538972908864</v>
      </c>
      <c r="N41" s="6">
        <f t="shared" ref="N41" si="152">(M41-$G$57)/$G$58</f>
        <v>0.43300499517548041</v>
      </c>
      <c r="O41" s="6">
        <f t="shared" ref="O41" si="153">J41*0.8+N41*0.2</f>
        <v>0.48460499105106408</v>
      </c>
      <c r="P41" s="5">
        <f>'a20 (2)'!D38</f>
        <v>10.6</v>
      </c>
      <c r="Q41" s="5">
        <f t="shared" ref="Q41" si="154">($D$56-P41)/$D$58</f>
        <v>0.56237524950099793</v>
      </c>
      <c r="R41" s="5">
        <f>'a19'!J40</f>
        <v>81.375</v>
      </c>
      <c r="S41" s="5">
        <f>'a23'!D37</f>
        <v>47.442912938654075</v>
      </c>
      <c r="T41" s="5">
        <f t="shared" ref="T41" si="155">R41*S41/10000</f>
        <v>0.38606670403829751</v>
      </c>
      <c r="U41" s="6">
        <f t="shared" ref="U41" si="156">(T41-$G$57)/$G$58</f>
        <v>0.443826277952035</v>
      </c>
      <c r="V41" s="6">
        <f t="shared" ref="V41" si="157">Q41*0.8+U41*0.2</f>
        <v>0.53866545519120534</v>
      </c>
      <c r="W41" s="5">
        <f>'a20 (2)'!E38</f>
        <v>9</v>
      </c>
      <c r="X41" s="5">
        <f t="shared" ref="X41" si="158">($D$56-W41)/$D$58</f>
        <v>0.64221556886227538</v>
      </c>
      <c r="Y41" s="5">
        <f>'a19'!M40</f>
        <v>59.606818181818177</v>
      </c>
      <c r="Z41" s="5">
        <f>'a23'!E37</f>
        <v>45.160868712311078</v>
      </c>
      <c r="AA41" s="5">
        <f t="shared" ref="AA41" si="159">Y41*Z41/10000</f>
        <v>0.26918956902676877</v>
      </c>
      <c r="AB41" s="6">
        <f t="shared" ref="AB41" si="160">(AA41-$G$57)/$G$58</f>
        <v>0.29435061946044588</v>
      </c>
      <c r="AC41" s="6">
        <f t="shared" ref="AC41" si="161">X41*0.8+AB41*0.2</f>
        <v>0.5726425789819094</v>
      </c>
      <c r="AD41" s="5">
        <f>'a20 (2)'!F38</f>
        <v>9.9</v>
      </c>
      <c r="AE41" s="5">
        <f t="shared" ref="AE41" si="162">($D$56-AD41)/$D$58</f>
        <v>0.59730538922155674</v>
      </c>
      <c r="AF41" s="5">
        <f>'a19'!P40</f>
        <v>80.767263427109967</v>
      </c>
      <c r="AG41" s="5">
        <f>'a23'!F37</f>
        <v>44.200748964039335</v>
      </c>
      <c r="AH41" s="5">
        <f t="shared" ref="AH41" si="163">AF41*AG41/10000</f>
        <v>0.35699735352541229</v>
      </c>
      <c r="AI41" s="6">
        <f t="shared" ref="AI41" si="164">(AH41-$G$57)/$G$58</f>
        <v>0.40664911486185717</v>
      </c>
      <c r="AJ41" s="6">
        <f t="shared" ref="AJ41" si="165">AE41*0.8+AI41*0.2</f>
        <v>0.55917413434961682</v>
      </c>
      <c r="AK41" s="5">
        <f>'a20 (2)'!G38</f>
        <v>7.7</v>
      </c>
      <c r="AL41" s="5">
        <f t="shared" ref="AL41" si="166">($D$56-AK41)/$D$58</f>
        <v>0.70708582834331335</v>
      </c>
      <c r="AM41" s="5">
        <f>'a19'!S40</f>
        <v>44.526300323244193</v>
      </c>
      <c r="AN41" s="5">
        <f>'a23'!G37</f>
        <v>43.825751485135164</v>
      </c>
      <c r="AO41" s="5">
        <f t="shared" ref="AO41" si="167">AM41*AN41/10000</f>
        <v>0.19513985725189936</v>
      </c>
      <c r="AP41" s="6">
        <f t="shared" ref="AP41" si="168">(AO41-$G$57)/$G$58</f>
        <v>0.19964749872113977</v>
      </c>
      <c r="AQ41" s="6">
        <f t="shared" ref="AQ41" si="169">AL41*0.8+AP41*0.2</f>
        <v>0.60559816241887865</v>
      </c>
      <c r="AR41" s="5">
        <f>'a20 (2)'!H38</f>
        <v>7.3</v>
      </c>
      <c r="AS41" s="5">
        <f t="shared" ref="AS41" si="170">($D$56-AR41)/$D$58</f>
        <v>0.72704590818363257</v>
      </c>
      <c r="AT41" s="5">
        <f>'a19'!V40</f>
        <v>27.891621971518401</v>
      </c>
      <c r="AU41" s="5">
        <f>'a23'!H37</f>
        <v>41.568283067532086</v>
      </c>
      <c r="AV41" s="5">
        <f t="shared" ref="AV41" si="171">AT41*AU41/10000</f>
        <v>0.11594068373246741</v>
      </c>
      <c r="AW41" s="6">
        <f t="shared" ref="AW41" si="172">(AV41-$G$57)/$G$58</f>
        <v>9.8358665686012842E-2</v>
      </c>
      <c r="AX41" s="6">
        <f t="shared" ref="AX41" si="173">AS41*0.8+AW41*0.2</f>
        <v>0.60130845968410873</v>
      </c>
      <c r="AY41" s="5">
        <f>'a20 (2)'!I38</f>
        <v>5.4</v>
      </c>
      <c r="AZ41" s="5">
        <f t="shared" ref="AZ41" si="174">($D$56-AY41)/$D$58</f>
        <v>0.82185628742514971</v>
      </c>
      <c r="BA41" s="5">
        <f>'a19'!Y40</f>
        <v>37.467787114845933</v>
      </c>
      <c r="BB41" s="5">
        <f>'a23'!I37</f>
        <v>45.041049608163647</v>
      </c>
      <c r="BC41" s="5">
        <f t="shared" ref="BC41" si="175">BA41*BB41/10000</f>
        <v>0.16875884581478903</v>
      </c>
      <c r="BD41" s="6">
        <f t="shared" ref="BD41" si="176">(BC41-$G$57)/$G$58</f>
        <v>0.16590848675915723</v>
      </c>
      <c r="BE41" s="6">
        <f t="shared" ref="BE41" si="177">AZ41*0.8+BD41*0.2</f>
        <v>0.69066672729195122</v>
      </c>
      <c r="BF41" s="5">
        <f>'a20 (2)'!J38</f>
        <v>3.8</v>
      </c>
      <c r="BG41" s="5">
        <f t="shared" ref="BG41" si="178">($D$56-BF41)/$D$58</f>
        <v>0.90169660678642705</v>
      </c>
      <c r="BH41" s="5">
        <f>'a19'!AB40</f>
        <v>47.833333333333329</v>
      </c>
      <c r="BI41" s="5">
        <f>'a23'!J37</f>
        <v>42.908189871990274</v>
      </c>
      <c r="BJ41" s="5">
        <f t="shared" ref="BJ41" si="179">BH41*BI41/10000</f>
        <v>0.20524417488768676</v>
      </c>
      <c r="BK41" s="6">
        <f t="shared" ref="BK41" si="180">(BJ41-$G$57)/$G$58</f>
        <v>0.21257003940515395</v>
      </c>
      <c r="BL41" s="6">
        <f t="shared" ref="BL41" si="181">BG41*0.8+BK41*0.2</f>
        <v>0.76387129331017245</v>
      </c>
      <c r="BM41" s="5">
        <f>'a20 (2)'!K38</f>
        <v>4.7</v>
      </c>
      <c r="BN41" s="5">
        <f t="shared" ref="BN41" si="182">($D$56-BM41)/$D$58</f>
        <v>0.85678642714570852</v>
      </c>
      <c r="BO41" s="5">
        <f>'a19'!AE40</f>
        <v>27.073410922112799</v>
      </c>
      <c r="BP41" s="5">
        <f>'a23'!K37</f>
        <v>38.485052289951589</v>
      </c>
      <c r="BQ41" s="5">
        <f t="shared" ref="BQ41" si="183">BO41*BP41/10000</f>
        <v>0.10419216350048575</v>
      </c>
      <c r="BR41" s="6">
        <f t="shared" ref="BR41" si="184">(BQ41-$G$57)/$G$58</f>
        <v>8.3333333333333315E-2</v>
      </c>
      <c r="BS41" s="6">
        <f>BN41*0.8+BR41*0.2</f>
        <v>0.7020958083832336</v>
      </c>
      <c r="BT41" s="5">
        <f>'a20 (2)'!L38</f>
        <v>6.1</v>
      </c>
      <c r="BU41" s="5">
        <f t="shared" ref="BU41" si="185">($D$56-BT41)/$D$58</f>
        <v>0.78692614770459079</v>
      </c>
      <c r="BV41" s="5">
        <f>'a19'!AH40</f>
        <v>35.669843430905374</v>
      </c>
      <c r="BW41" s="5">
        <f>'a23'!L37</f>
        <v>43.747393536615874</v>
      </c>
      <c r="BX41" s="5">
        <f t="shared" ref="BX41" si="186">BV41*BW41/10000</f>
        <v>0.15604626779612898</v>
      </c>
      <c r="BY41" s="6">
        <f t="shared" ref="BY41" si="187">(BX41-$G$57)/$G$58</f>
        <v>0.14965020860853803</v>
      </c>
      <c r="BZ41" s="6">
        <f t="shared" ref="BZ41" si="188">BU41*0.8+BY41*0.2</f>
        <v>0.65947095988538029</v>
      </c>
    </row>
    <row r="43" spans="1:78">
      <c r="B43" s="5" t="s">
        <v>666</v>
      </c>
      <c r="I43" s="5" t="s">
        <v>666</v>
      </c>
      <c r="P43" s="5" t="s">
        <v>666</v>
      </c>
      <c r="W43" s="5" t="s">
        <v>666</v>
      </c>
      <c r="AD43" s="5" t="s">
        <v>666</v>
      </c>
      <c r="AK43" s="5" t="s">
        <v>666</v>
      </c>
      <c r="AR43" s="5" t="s">
        <v>666</v>
      </c>
      <c r="AY43" s="5" t="s">
        <v>666</v>
      </c>
      <c r="BF43" s="5" t="s">
        <v>666</v>
      </c>
      <c r="BM43" s="5" t="s">
        <v>666</v>
      </c>
      <c r="BT43" s="5" t="s">
        <v>666</v>
      </c>
    </row>
    <row r="44" spans="1:78">
      <c r="A44" s="1" t="s">
        <v>1095</v>
      </c>
      <c r="B44" s="5">
        <f>(POWER(B41/B8, 1/33)-1)*100</f>
        <v>-0.29238032673862824</v>
      </c>
      <c r="D44" s="5">
        <f>(POWER(D41/D8, 1/33)-1)*100</f>
        <v>-1.8505276511390223</v>
      </c>
      <c r="E44" s="5">
        <f>(POWER(E41/E8, 1/33)-1)*100</f>
        <v>0.19802370089032628</v>
      </c>
      <c r="F44" s="5">
        <f>(POWER(F41/F8, 1/33)-1)*100</f>
        <v>-1.6561684335894666</v>
      </c>
      <c r="I44" s="5">
        <f>(POWER(I41/I8, 1/33)-1)*100</f>
        <v>-0.38154687530339571</v>
      </c>
      <c r="K44" s="5">
        <f>(POWER(K41/K8, 1/33)-1)*100</f>
        <v>-1.0638606879615264</v>
      </c>
      <c r="L44" s="5">
        <f>(POWER(L41/L8, 1/33)-1)*100</f>
        <v>0.33184836768314074</v>
      </c>
      <c r="M44" s="5">
        <f>(POWER(M41/M8, 1/33)-1)*100</f>
        <v>-0.73554272460580883</v>
      </c>
      <c r="P44" s="5">
        <f>(POWER(P41/P8, 1/33)-1)*100</f>
        <v>-0.19359637394493756</v>
      </c>
      <c r="R44" s="5">
        <f>(POWER(R41/R8, 1/33)-1)*100</f>
        <v>-1.2996721975333525</v>
      </c>
      <c r="S44" s="5">
        <f>(POWER(S41/S8, 1/33)-1)*100</f>
        <v>0.31842219654421022</v>
      </c>
      <c r="T44" s="5">
        <f>(POWER(T41/T8, 1/33)-1)*100</f>
        <v>-0.98538844574841411</v>
      </c>
      <c r="W44" s="5">
        <f>(POWER(W41/W8, 1/33)-1)*100</f>
        <v>-0.31876515150477402</v>
      </c>
      <c r="Y44" s="5">
        <f>(POWER(Y41/Y8, 1/33)-1)*100</f>
        <v>-1.3724885391168784</v>
      </c>
      <c r="Z44" s="5">
        <f>(POWER(Z41/Z8, 1/33)-1)*100</f>
        <v>0.57038920449785646</v>
      </c>
      <c r="AA44" s="5">
        <f>(POWER(AA41/AA8, 1/33)-1)*100</f>
        <v>-0.80992786107910719</v>
      </c>
      <c r="AD44" s="5">
        <f>(POWER(AD41/AD8, 1/33)-1)*100</f>
        <v>-0.47906197453432275</v>
      </c>
      <c r="AF44" s="5">
        <f>(POWER(AF41/AF8, 1/33)-1)*100</f>
        <v>-1.294815725244769</v>
      </c>
      <c r="AG44" s="5">
        <f>(POWER(AG41/AG8, 1/33)-1)*100</f>
        <v>0.43312759116787003</v>
      </c>
      <c r="AH44" s="5">
        <f>(POWER(AH41/AH8, 1/33)-1)*100</f>
        <v>-0.8672963382377108</v>
      </c>
      <c r="AK44" s="5">
        <f>(POWER(AK41/AK8, 1/33)-1)*100</f>
        <v>-0.93546050745182407</v>
      </c>
      <c r="AM44" s="5">
        <f>(POWER(AM41/AM8, 1/33)-1)*100</f>
        <v>-1.7338868261958851</v>
      </c>
      <c r="AN44" s="5">
        <f>(POWER(AN41/AN8, 1/33)-1)*100</f>
        <v>0.70800974508666847</v>
      </c>
      <c r="AO44" s="5">
        <f>(POWER(AO41/AO8, 1/33)-1)*100</f>
        <v>-1.038153168807443</v>
      </c>
      <c r="AR44" s="5">
        <f>(POWER(AR41/AR8, 1/33)-1)*100</f>
        <v>0.30593581653568513</v>
      </c>
      <c r="AT44" s="5">
        <f>(POWER(AT41/AT8, 1/33)-1)*100</f>
        <v>-2.0215355794600987</v>
      </c>
      <c r="AU44" s="5">
        <f>(POWER(AU41/AU8, 1/33)-1)*100</f>
        <v>0.44440733408150912</v>
      </c>
      <c r="AV44" s="5">
        <f>(POWER(AV41/AV8, 1/33)-1)*100</f>
        <v>-1.586112097754766</v>
      </c>
      <c r="AY44" s="5">
        <f>(POWER(AY41/AY8, 1/33)-1)*100</f>
        <v>-0.31876515150477402</v>
      </c>
      <c r="BA44" s="5">
        <f>(POWER(BA41/BA8, 1/33)-1)*100</f>
        <v>-1.5024832353886075</v>
      </c>
      <c r="BB44" s="5">
        <f>(POWER(BB41/BB8, 1/33)-1)*100</f>
        <v>0.3993989502651063</v>
      </c>
      <c r="BC44" s="5">
        <f>(POWER(BC41/BC8, 1/33)-1)*100</f>
        <v>-1.1090851873935548</v>
      </c>
      <c r="BF44" s="5">
        <f>(POWER(BF41/BF8, 1/33)-1)*100</f>
        <v>-0.51104222850258951</v>
      </c>
      <c r="BH44" s="5">
        <f>(POWER(BH41/BH8, 1/33)-1)*100</f>
        <v>-0.60060198673803633</v>
      </c>
      <c r="BI44" s="5">
        <f>(POWER(BI41/BI8, 1/33)-1)*100</f>
        <v>0.39945449101028707</v>
      </c>
      <c r="BJ44" s="5">
        <f>(POWER(BJ41/BJ8, 1/33)-1)*100</f>
        <v>-0.20354662733688134</v>
      </c>
      <c r="BM44" s="5">
        <f>(POWER(BM41/BM8, 1/33)-1)*100</f>
        <v>0.56701345705958417</v>
      </c>
      <c r="BO44" s="5">
        <f>(POWER(BO41/BO8, 1/33)-1)*100</f>
        <v>-0.9983851606293781</v>
      </c>
      <c r="BP44" s="5">
        <f>(POWER(BP41/BP8, 1/33)-1)*100</f>
        <v>0.13251332800932047</v>
      </c>
      <c r="BQ44" s="5">
        <f>(POWER(BQ41/BQ8, 1/33)-1)*100</f>
        <v>-0.86719482602276576</v>
      </c>
      <c r="BT44" s="5">
        <f>(POWER(BT41/BT8, 1/33)-1)*100</f>
        <v>-0.32865221000174527</v>
      </c>
      <c r="BV44" s="5">
        <f>(POWER(BV41/BV8, 1/33)-1)*100</f>
        <v>-1.5265573274847566</v>
      </c>
      <c r="BW44" s="5">
        <f>(POWER(BW41/BW8, 1/33)-1)*100</f>
        <v>0.79109887372132981</v>
      </c>
      <c r="BX44" s="5">
        <f>(POWER(BX41/BX8, 1/33)-1)*100</f>
        <v>-0.74753503158786483</v>
      </c>
    </row>
    <row r="45" spans="1:78">
      <c r="B45" s="5" t="s">
        <v>667</v>
      </c>
      <c r="I45" s="5" t="s">
        <v>667</v>
      </c>
      <c r="P45" s="5" t="s">
        <v>667</v>
      </c>
      <c r="W45" s="5" t="s">
        <v>667</v>
      </c>
      <c r="AD45" s="5" t="s">
        <v>667</v>
      </c>
      <c r="AK45" s="5" t="s">
        <v>667</v>
      </c>
      <c r="AR45" s="5" t="s">
        <v>667</v>
      </c>
      <c r="AY45" s="5" t="s">
        <v>667</v>
      </c>
      <c r="BF45" s="5" t="s">
        <v>667</v>
      </c>
      <c r="BM45" s="5" t="s">
        <v>667</v>
      </c>
      <c r="BT45" s="5" t="s">
        <v>667</v>
      </c>
    </row>
    <row r="46" spans="1:78">
      <c r="A46" s="1" t="s">
        <v>1095</v>
      </c>
      <c r="C46" s="5">
        <f>C41-C8</f>
        <v>3.4930139720558917E-2</v>
      </c>
      <c r="G46" s="6">
        <f>G41-G8</f>
        <v>-0.14907340430935379</v>
      </c>
      <c r="H46" s="6">
        <f>H41-H8</f>
        <v>-1.8705690854237123E-3</v>
      </c>
      <c r="J46" s="5">
        <f>J41-J8</f>
        <v>7.9840319361277445E-2</v>
      </c>
      <c r="N46" s="6">
        <f>N41-N8</f>
        <v>-0.13322303999250051</v>
      </c>
      <c r="O46" s="6">
        <f>O41-O8</f>
        <v>3.722764749052182E-2</v>
      </c>
      <c r="Q46" s="5">
        <f>Q41-Q8</f>
        <v>3.4930139720558917E-2</v>
      </c>
      <c r="U46" s="6">
        <f>U41-U8</f>
        <v>-0.19083839479647235</v>
      </c>
      <c r="V46" s="6">
        <f>V41-V8</f>
        <v>-1.0223567182847337E-2</v>
      </c>
      <c r="X46" s="5">
        <f>X41-X8</f>
        <v>4.9900199600798389E-2</v>
      </c>
      <c r="AB46" s="6">
        <f>AB41-AB8</f>
        <v>-0.10597445157158697</v>
      </c>
      <c r="AC46" s="6">
        <f>AC41-AC8</f>
        <v>1.872526936632124E-2</v>
      </c>
      <c r="AE46" s="5">
        <f>AE41-AE8</f>
        <v>8.4830339321357195E-2</v>
      </c>
      <c r="AI46" s="6">
        <f>AI41-AI8</f>
        <v>-0.15205197264643511</v>
      </c>
      <c r="AJ46" s="6">
        <f>AJ41-AJ8</f>
        <v>3.7453876927798779E-2</v>
      </c>
      <c r="AL46" s="5">
        <f>AL41-AL8</f>
        <v>0.13972055888223556</v>
      </c>
      <c r="AP46" s="6">
        <f>AP41-AP8</f>
        <v>-0.10260105859053545</v>
      </c>
      <c r="AQ46" s="6">
        <f>AQ41-AQ8</f>
        <v>9.125623538768135E-2</v>
      </c>
      <c r="AS46" s="5">
        <f>AS41-AS8</f>
        <v>-3.4930139720558917E-2</v>
      </c>
      <c r="AW46" s="6">
        <f>AW41-AW8</f>
        <v>-0.10303554602380774</v>
      </c>
      <c r="AX46" s="6">
        <f>AX41-AX8</f>
        <v>-4.8551220981208565E-2</v>
      </c>
      <c r="AZ46" s="5">
        <f>AZ41-AZ8</f>
        <v>2.9940119760479167E-2</v>
      </c>
      <c r="BD46" s="6">
        <f>BD41-BD8</f>
        <v>-9.6022662070422843E-2</v>
      </c>
      <c r="BE46" s="6">
        <f>BE41-BE8</f>
        <v>4.747563394298715E-3</v>
      </c>
      <c r="BG46" s="5">
        <f>BG41-BG8</f>
        <v>3.4930139720558917E-2</v>
      </c>
      <c r="BK46" s="6">
        <f>BK41-BK8</f>
        <v>-1.8256373705672041E-2</v>
      </c>
      <c r="BL46" s="6">
        <f>BL41-BL8</f>
        <v>2.4292837035312709E-2</v>
      </c>
      <c r="BN46" s="5">
        <f>BN41-BN8</f>
        <v>-3.9920159680638778E-2</v>
      </c>
      <c r="BR46" s="6">
        <f>BR41-BR8</f>
        <v>-4.4371424606377718E-2</v>
      </c>
      <c r="BS46" s="6">
        <f>BS41-BS8</f>
        <v>-4.0810412665786555E-2</v>
      </c>
      <c r="BU46" s="5">
        <f>BU41-BU8</f>
        <v>3.4930139720559028E-2</v>
      </c>
      <c r="BY46" s="6">
        <f>BY41-BY8</f>
        <v>-5.6071938097296964E-2</v>
      </c>
      <c r="BZ46" s="6">
        <f>BZ41-BZ8</f>
        <v>1.6729724156987813E-2</v>
      </c>
    </row>
    <row r="47" spans="1:78">
      <c r="B47" s="5" t="s">
        <v>449</v>
      </c>
      <c r="I47" s="5" t="s">
        <v>301</v>
      </c>
      <c r="P47" s="5" t="s">
        <v>301</v>
      </c>
      <c r="W47" s="5" t="s">
        <v>301</v>
      </c>
      <c r="AD47" s="5" t="s">
        <v>301</v>
      </c>
      <c r="AK47" s="5" t="s">
        <v>301</v>
      </c>
      <c r="AR47" s="5" t="s">
        <v>301</v>
      </c>
      <c r="AY47" s="5" t="s">
        <v>301</v>
      </c>
      <c r="BF47" s="5" t="s">
        <v>301</v>
      </c>
      <c r="BM47" s="5" t="s">
        <v>301</v>
      </c>
      <c r="BT47" s="5" t="s">
        <v>301</v>
      </c>
    </row>
    <row r="48" spans="1:78">
      <c r="B48" s="5" t="s">
        <v>1163</v>
      </c>
    </row>
    <row r="51" spans="2:7">
      <c r="B51" s="5" t="s">
        <v>436</v>
      </c>
      <c r="F51" s="5" t="s">
        <v>437</v>
      </c>
    </row>
    <row r="52" spans="2:7">
      <c r="B52" s="5" t="s">
        <v>479</v>
      </c>
      <c r="D52" s="5">
        <f>MAX(B8:B41,I8:I41,P8:P41,W8:W41,AD8:AD41,AK8:AK41,AR8:AR41,AY8:AY41,BF8:BF41,BM8:BM41,BT8:BT41)</f>
        <v>20.2</v>
      </c>
      <c r="F52" s="5" t="s">
        <v>479</v>
      </c>
      <c r="G52" s="6">
        <f>MAX(F8:F41,M8:M41,T8:T41,AA8:AA41,AH8:AH41,AO8:AO41,AV8:AV41,BC8:BC41,BJ8:BJ41,BQ8:BQ41,BX8:BX41)</f>
        <v>0.75578730275245809</v>
      </c>
    </row>
    <row r="53" spans="2:7">
      <c r="B53" s="5" t="s">
        <v>480</v>
      </c>
      <c r="D53" s="5">
        <f>MIN(B8:B41,I8:I41,P8:P41,W8:W41,AD8:AD41,AK8:AK41,AR8:AR41,AY8:AY41,BF8:BF41,BM8:BM41,BT8:BT41)</f>
        <v>3.5</v>
      </c>
      <c r="F53" s="5" t="s">
        <v>480</v>
      </c>
      <c r="G53" s="6">
        <f>MIN(F8:F41,M8:M41,T8:T41,AA8:AA41,AH8:AH41,AO8:AO41,AV8:AV41,BC8:BC41,BJ8:BJ41,BQ8:BQ41,BX8:BX41)</f>
        <v>0.10419216350048575</v>
      </c>
    </row>
    <row r="54" spans="2:7">
      <c r="B54" s="5" t="s">
        <v>350</v>
      </c>
      <c r="D54" s="5">
        <f>D52-D53</f>
        <v>16.7</v>
      </c>
      <c r="F54" s="5" t="s">
        <v>350</v>
      </c>
      <c r="G54" s="6">
        <f>G52-G53</f>
        <v>0.65159513925197232</v>
      </c>
    </row>
    <row r="55" spans="2:7">
      <c r="B55" s="5" t="s">
        <v>351</v>
      </c>
      <c r="D55" s="5">
        <f>D54/10</f>
        <v>1.67</v>
      </c>
      <c r="F55" s="5" t="s">
        <v>351</v>
      </c>
      <c r="G55" s="6">
        <f>G54/10</f>
        <v>6.5159513925197227E-2</v>
      </c>
    </row>
    <row r="56" spans="2:7">
      <c r="B56" s="5" t="s">
        <v>483</v>
      </c>
      <c r="D56" s="5">
        <f>D52+D55</f>
        <v>21.869999999999997</v>
      </c>
      <c r="F56" s="5" t="s">
        <v>483</v>
      </c>
      <c r="G56" s="6">
        <f>G52+G55</f>
        <v>0.82094681667765534</v>
      </c>
    </row>
    <row r="57" spans="2:7">
      <c r="B57" s="5" t="s">
        <v>484</v>
      </c>
      <c r="D57" s="5">
        <f>D53-D55</f>
        <v>1.83</v>
      </c>
      <c r="F57" s="5" t="s">
        <v>484</v>
      </c>
      <c r="G57" s="6">
        <f>G53-G55</f>
        <v>3.9032649575288528E-2</v>
      </c>
    </row>
    <row r="58" spans="2:7">
      <c r="B58" s="5" t="s">
        <v>349</v>
      </c>
      <c r="D58" s="5">
        <f>D56-D57</f>
        <v>20.04</v>
      </c>
      <c r="F58" s="5" t="s">
        <v>349</v>
      </c>
      <c r="G58" s="6">
        <f>G56-G57</f>
        <v>0.78191416710236683</v>
      </c>
    </row>
  </sheetData>
  <phoneticPr fontId="2" type="noConversion"/>
  <pageMargins left="0.15748031496062992" right="0.15748031496062992" top="0.39370078740157483" bottom="0.39370078740157483" header="0.51181102362204722" footer="0.51181102362204722"/>
  <pageSetup scale="85" orientation="landscape" r:id="rId1"/>
  <headerFooter alignWithMargins="0"/>
  <colBreaks count="10" manualBreakCount="10">
    <brk id="8" max="57" man="1"/>
    <brk id="15" max="57" man="1"/>
    <brk id="22" max="57" man="1"/>
    <brk id="29" max="57" man="1"/>
    <brk id="36" max="57" man="1"/>
    <brk id="43" max="1048575" man="1"/>
    <brk id="50" max="57" man="1"/>
    <brk id="57" max="57" man="1"/>
    <brk id="64" max="57" man="1"/>
    <brk id="71" max="57" man="1"/>
  </colBreaks>
</worksheet>
</file>

<file path=xl/worksheets/sheet50.xml><?xml version="1.0" encoding="utf-8"?>
<worksheet xmlns="http://schemas.openxmlformats.org/spreadsheetml/2006/main" xmlns:r="http://schemas.openxmlformats.org/officeDocument/2006/relationships">
  <dimension ref="A1:W52"/>
  <sheetViews>
    <sheetView view="pageBreakPreview" zoomScale="70" zoomScaleSheetLayoutView="70" workbookViewId="0">
      <pane xSplit="1" ySplit="4" topLeftCell="B5" activePane="bottomRight" state="frozen"/>
      <selection activeCell="O54" sqref="O54"/>
      <selection pane="topRight" activeCell="O54" sqref="O54"/>
      <selection pane="bottomLeft" activeCell="O54" sqref="O54"/>
      <selection pane="bottomRight" activeCell="O54" sqref="O54"/>
    </sheetView>
  </sheetViews>
  <sheetFormatPr defaultRowHeight="12.75"/>
  <cols>
    <col min="1" max="1" width="9.125" style="1" customWidth="1"/>
    <col min="2" max="3" width="10" style="1" customWidth="1"/>
    <col min="4" max="4" width="10.25" style="1" customWidth="1"/>
    <col min="5" max="5" width="10" style="1" customWidth="1"/>
    <col min="6" max="6" width="10.125" style="1" customWidth="1"/>
    <col min="7" max="7" width="11.5" style="1" customWidth="1"/>
    <col min="8" max="8" width="10.5" style="1" customWidth="1"/>
    <col min="9" max="9" width="10.125" style="1" customWidth="1"/>
    <col min="10" max="10" width="10.75" style="1" customWidth="1"/>
    <col min="11" max="11" width="10.625" style="1" customWidth="1"/>
    <col min="12" max="12" width="10.75" style="1" customWidth="1"/>
    <col min="13" max="13" width="10.875" style="1" customWidth="1"/>
    <col min="14" max="14" width="10.5" style="1" customWidth="1"/>
    <col min="15" max="15" width="11.25" style="1" customWidth="1"/>
    <col min="16" max="17" width="10.375" style="1" customWidth="1"/>
    <col min="18" max="19" width="11.375" style="1" customWidth="1"/>
    <col min="20" max="20" width="10.625" style="1" customWidth="1"/>
    <col min="21" max="21" width="11.125" style="1" customWidth="1"/>
    <col min="22" max="23" width="10.375" style="1" customWidth="1"/>
    <col min="24" max="16384" width="9" style="1"/>
  </cols>
  <sheetData>
    <row r="1" spans="1:23">
      <c r="B1" s="1" t="s">
        <v>633</v>
      </c>
      <c r="N1" s="1" t="s">
        <v>680</v>
      </c>
    </row>
    <row r="3" spans="1:23">
      <c r="B3" s="1" t="s">
        <v>272</v>
      </c>
      <c r="D3" s="1" t="s">
        <v>366</v>
      </c>
      <c r="F3" s="1" t="s">
        <v>367</v>
      </c>
      <c r="H3" s="1" t="s">
        <v>368</v>
      </c>
      <c r="J3" s="1" t="s">
        <v>369</v>
      </c>
      <c r="L3" s="1" t="s">
        <v>370</v>
      </c>
      <c r="N3" s="1" t="s">
        <v>371</v>
      </c>
      <c r="P3" s="1" t="s">
        <v>504</v>
      </c>
      <c r="R3" s="1" t="s">
        <v>373</v>
      </c>
      <c r="T3" s="1" t="s">
        <v>374</v>
      </c>
      <c r="V3" s="1" t="s">
        <v>375</v>
      </c>
    </row>
    <row r="4" spans="1:23" s="3" customFormat="1" ht="74.25" customHeight="1">
      <c r="B4" s="3" t="s">
        <v>162</v>
      </c>
      <c r="C4" s="3" t="s">
        <v>163</v>
      </c>
      <c r="D4" s="3" t="s">
        <v>162</v>
      </c>
      <c r="E4" s="3" t="s">
        <v>163</v>
      </c>
      <c r="F4" s="3" t="s">
        <v>162</v>
      </c>
      <c r="G4" s="3" t="s">
        <v>163</v>
      </c>
      <c r="H4" s="3" t="s">
        <v>162</v>
      </c>
      <c r="I4" s="3" t="s">
        <v>163</v>
      </c>
      <c r="J4" s="3" t="s">
        <v>162</v>
      </c>
      <c r="K4" s="3" t="s">
        <v>163</v>
      </c>
      <c r="L4" s="3" t="s">
        <v>162</v>
      </c>
      <c r="M4" s="3" t="s">
        <v>163</v>
      </c>
      <c r="N4" s="3" t="s">
        <v>162</v>
      </c>
      <c r="O4" s="3" t="s">
        <v>163</v>
      </c>
      <c r="P4" s="3" t="s">
        <v>162</v>
      </c>
      <c r="Q4" s="3" t="s">
        <v>163</v>
      </c>
      <c r="R4" s="3" t="s">
        <v>162</v>
      </c>
      <c r="S4" s="3" t="s">
        <v>163</v>
      </c>
      <c r="T4" s="3" t="s">
        <v>162</v>
      </c>
      <c r="U4" s="3" t="s">
        <v>163</v>
      </c>
      <c r="V4" s="3" t="s">
        <v>162</v>
      </c>
      <c r="W4" s="3" t="s">
        <v>163</v>
      </c>
    </row>
    <row r="5" spans="1:23" ht="16.5" customHeight="1">
      <c r="A5" s="1">
        <v>1981</v>
      </c>
      <c r="B5" s="6">
        <v>0.28499999999999998</v>
      </c>
      <c r="C5" s="6">
        <f t="shared" ref="C5:C38" si="0">(D$50-B5)/D$52</f>
        <v>0.53640776699029158</v>
      </c>
      <c r="D5" s="6">
        <v>0.28399999999999997</v>
      </c>
      <c r="E5" s="6">
        <f t="shared" ref="E5:E38" si="1">(D$50-D5)/D$52</f>
        <v>0.54449838187702304</v>
      </c>
      <c r="F5" s="6">
        <v>0.27700000000000002</v>
      </c>
      <c r="G5" s="6">
        <f t="shared" ref="G5:G38" si="2">(D$50-F5)/D$52</f>
        <v>0.60113268608414228</v>
      </c>
      <c r="H5" s="6">
        <v>0.27200000000000002</v>
      </c>
      <c r="I5" s="6">
        <f t="shared" ref="I5:I38" si="3">(D$50-H5)/D$52</f>
        <v>0.64158576051779925</v>
      </c>
      <c r="J5" s="6">
        <v>0.28999999999999998</v>
      </c>
      <c r="K5" s="6">
        <f t="shared" ref="K5:K38" si="4">(D$50-J5)/D$52</f>
        <v>0.49595469255663466</v>
      </c>
      <c r="L5" s="6">
        <v>0.28000000000000003</v>
      </c>
      <c r="M5" s="6">
        <f t="shared" ref="M5:M38" si="5">(D$50-L5)/D$52</f>
        <v>0.57686084142394811</v>
      </c>
      <c r="N5" s="6">
        <v>0.27200000000000002</v>
      </c>
      <c r="O5" s="6">
        <f t="shared" ref="O5:O38" si="6">(D$50-N5)/D$52</f>
        <v>0.64158576051779925</v>
      </c>
      <c r="P5" s="6">
        <v>0.28899999999999998</v>
      </c>
      <c r="Q5" s="6">
        <f t="shared" ref="Q5:Q38" si="7">(D$50-P5)/D$52</f>
        <v>0.50404530744336606</v>
      </c>
      <c r="R5" s="6">
        <v>0.31900000000000001</v>
      </c>
      <c r="S5" s="6">
        <f t="shared" ref="S5:S38" si="8">(D$50-R5)/D$52</f>
        <v>0.2613268608414242</v>
      </c>
      <c r="T5" s="6">
        <v>0.28399999999999997</v>
      </c>
      <c r="U5" s="6">
        <f t="shared" ref="U5:U38" si="9">(D$50-T5)/D$52</f>
        <v>0.54449838187702304</v>
      </c>
      <c r="V5" s="6">
        <v>0.28000000000000003</v>
      </c>
      <c r="W5" s="6">
        <f t="shared" ref="W5:W38" si="10">(D$50-V5)/D$52</f>
        <v>0.57686084142394811</v>
      </c>
    </row>
    <row r="6" spans="1:23" ht="16.5" customHeight="1">
      <c r="A6" s="1">
        <v>1982</v>
      </c>
      <c r="B6" s="6">
        <v>0.28799999999999998</v>
      </c>
      <c r="C6" s="6">
        <f t="shared" si="0"/>
        <v>0.51213592233009742</v>
      </c>
      <c r="D6" s="6">
        <v>0.28599999999999998</v>
      </c>
      <c r="E6" s="6">
        <f t="shared" si="1"/>
        <v>0.52831715210356023</v>
      </c>
      <c r="F6" s="6">
        <v>0.27</v>
      </c>
      <c r="G6" s="6">
        <f t="shared" si="2"/>
        <v>0.65776699029126207</v>
      </c>
      <c r="H6" s="6">
        <v>0.28299999999999997</v>
      </c>
      <c r="I6" s="6">
        <f t="shared" si="3"/>
        <v>0.55258899676375439</v>
      </c>
      <c r="J6" s="6">
        <v>0.29099999999999998</v>
      </c>
      <c r="K6" s="6">
        <f t="shared" si="4"/>
        <v>0.48786407766990325</v>
      </c>
      <c r="L6" s="6">
        <v>0.27300000000000002</v>
      </c>
      <c r="M6" s="6">
        <f t="shared" si="5"/>
        <v>0.6334951456310679</v>
      </c>
      <c r="N6" s="6">
        <v>0.27900000000000003</v>
      </c>
      <c r="O6" s="6">
        <f t="shared" si="6"/>
        <v>0.58495145631067957</v>
      </c>
      <c r="P6" s="6">
        <v>0.29899999999999999</v>
      </c>
      <c r="Q6" s="6">
        <f t="shared" si="7"/>
        <v>0.42313915857605211</v>
      </c>
      <c r="R6" s="6">
        <v>0.29799999999999999</v>
      </c>
      <c r="S6" s="6">
        <f t="shared" si="8"/>
        <v>0.43122977346278346</v>
      </c>
      <c r="T6" s="6">
        <v>0.29299999999999998</v>
      </c>
      <c r="U6" s="6">
        <f t="shared" si="9"/>
        <v>0.47168284789644044</v>
      </c>
      <c r="V6" s="6">
        <v>0.29299999999999998</v>
      </c>
      <c r="W6" s="6">
        <f t="shared" si="10"/>
        <v>0.47168284789644044</v>
      </c>
    </row>
    <row r="7" spans="1:23" ht="16.5" customHeight="1">
      <c r="A7" s="1">
        <v>1983</v>
      </c>
      <c r="B7" s="6">
        <v>0.29599999999999999</v>
      </c>
      <c r="C7" s="6">
        <f t="shared" si="0"/>
        <v>0.44741100323624627</v>
      </c>
      <c r="D7" s="6">
        <v>0.3</v>
      </c>
      <c r="E7" s="6">
        <f t="shared" si="1"/>
        <v>0.4150485436893207</v>
      </c>
      <c r="F7" s="6">
        <v>0.27600000000000002</v>
      </c>
      <c r="G7" s="6">
        <f t="shared" si="2"/>
        <v>0.60922330097087374</v>
      </c>
      <c r="H7" s="6">
        <v>0.28899999999999998</v>
      </c>
      <c r="I7" s="6">
        <f t="shared" si="3"/>
        <v>0.50404530744336606</v>
      </c>
      <c r="J7" s="6">
        <v>0.29899999999999999</v>
      </c>
      <c r="K7" s="6">
        <f t="shared" si="4"/>
        <v>0.42313915857605211</v>
      </c>
      <c r="L7" s="6">
        <v>0.27500000000000002</v>
      </c>
      <c r="M7" s="6">
        <f t="shared" si="5"/>
        <v>0.61731391585760509</v>
      </c>
      <c r="N7" s="6">
        <v>0.29599999999999999</v>
      </c>
      <c r="O7" s="6">
        <f t="shared" si="6"/>
        <v>0.44741100323624627</v>
      </c>
      <c r="P7" s="6">
        <v>0.29199999999999998</v>
      </c>
      <c r="Q7" s="6">
        <f t="shared" si="7"/>
        <v>0.47977346278317184</v>
      </c>
      <c r="R7" s="6">
        <v>0.31</v>
      </c>
      <c r="S7" s="6">
        <f t="shared" si="8"/>
        <v>0.33414239482200675</v>
      </c>
      <c r="T7" s="6">
        <v>0.30299999999999999</v>
      </c>
      <c r="U7" s="6">
        <f t="shared" si="9"/>
        <v>0.39077669902912654</v>
      </c>
      <c r="V7" s="6">
        <v>0.29299999999999998</v>
      </c>
      <c r="W7" s="6">
        <f t="shared" si="10"/>
        <v>0.47168284789644044</v>
      </c>
    </row>
    <row r="8" spans="1:23" ht="16.5" customHeight="1">
      <c r="A8" s="1">
        <v>1984</v>
      </c>
      <c r="B8" s="6">
        <v>0.29299999999999998</v>
      </c>
      <c r="C8" s="6">
        <f t="shared" si="0"/>
        <v>0.47168284789644044</v>
      </c>
      <c r="D8" s="6">
        <v>0.28899999999999998</v>
      </c>
      <c r="E8" s="6">
        <f t="shared" si="1"/>
        <v>0.50404530744336606</v>
      </c>
      <c r="F8" s="6">
        <v>0.25700000000000001</v>
      </c>
      <c r="G8" s="6">
        <f t="shared" si="2"/>
        <v>0.76294498381877018</v>
      </c>
      <c r="H8" s="6">
        <v>0.28499999999999998</v>
      </c>
      <c r="I8" s="6">
        <f t="shared" si="3"/>
        <v>0.53640776699029158</v>
      </c>
      <c r="J8" s="6">
        <v>0.29199999999999998</v>
      </c>
      <c r="K8" s="6">
        <f t="shared" si="4"/>
        <v>0.47977346278317184</v>
      </c>
      <c r="L8" s="6">
        <v>0.28699999999999998</v>
      </c>
      <c r="M8" s="6">
        <f t="shared" si="5"/>
        <v>0.52022653721682888</v>
      </c>
      <c r="N8" s="6">
        <v>0.28599999999999998</v>
      </c>
      <c r="O8" s="6">
        <f t="shared" si="6"/>
        <v>0.52831715210356023</v>
      </c>
      <c r="P8" s="6">
        <v>0.28799999999999998</v>
      </c>
      <c r="Q8" s="6">
        <f t="shared" si="7"/>
        <v>0.51213592233009742</v>
      </c>
      <c r="R8" s="6">
        <v>0.31</v>
      </c>
      <c r="S8" s="6">
        <f t="shared" si="8"/>
        <v>0.33414239482200675</v>
      </c>
      <c r="T8" s="6">
        <v>0.29699999999999999</v>
      </c>
      <c r="U8" s="6">
        <f t="shared" si="9"/>
        <v>0.43932038834951487</v>
      </c>
      <c r="V8" s="6">
        <v>0.29799999999999999</v>
      </c>
      <c r="W8" s="6">
        <f t="shared" si="10"/>
        <v>0.43122977346278346</v>
      </c>
    </row>
    <row r="9" spans="1:23" ht="16.5" customHeight="1">
      <c r="A9" s="1">
        <v>1985</v>
      </c>
      <c r="B9" s="6">
        <v>0.28999999999999998</v>
      </c>
      <c r="C9" s="6">
        <f t="shared" si="0"/>
        <v>0.49595469255663466</v>
      </c>
      <c r="D9" s="6">
        <v>0.30299999999999999</v>
      </c>
      <c r="E9" s="6">
        <f t="shared" si="1"/>
        <v>0.39077669902912654</v>
      </c>
      <c r="F9" s="6">
        <v>0.25700000000000001</v>
      </c>
      <c r="G9" s="6">
        <f t="shared" si="2"/>
        <v>0.76294498381877018</v>
      </c>
      <c r="H9" s="6">
        <v>0.29899999999999999</v>
      </c>
      <c r="I9" s="6">
        <f t="shared" si="3"/>
        <v>0.42313915857605211</v>
      </c>
      <c r="J9" s="6">
        <v>0.27800000000000002</v>
      </c>
      <c r="K9" s="6">
        <f t="shared" si="4"/>
        <v>0.59304207119741092</v>
      </c>
      <c r="L9" s="6">
        <v>0.27600000000000002</v>
      </c>
      <c r="M9" s="6">
        <f t="shared" si="5"/>
        <v>0.60922330097087374</v>
      </c>
      <c r="N9" s="6">
        <v>0.28100000000000003</v>
      </c>
      <c r="O9" s="6">
        <f t="shared" si="6"/>
        <v>0.56877022653721676</v>
      </c>
      <c r="P9" s="6">
        <v>0.28799999999999998</v>
      </c>
      <c r="Q9" s="6">
        <f t="shared" si="7"/>
        <v>0.51213592233009742</v>
      </c>
      <c r="R9" s="6">
        <v>0.311</v>
      </c>
      <c r="S9" s="6">
        <f t="shared" si="8"/>
        <v>0.32605177993527534</v>
      </c>
      <c r="T9" s="6">
        <v>0.28999999999999998</v>
      </c>
      <c r="U9" s="6">
        <f t="shared" si="9"/>
        <v>0.49595469255663466</v>
      </c>
      <c r="V9" s="6">
        <v>0.30199999999999999</v>
      </c>
      <c r="W9" s="6">
        <f t="shared" si="10"/>
        <v>0.39886731391585789</v>
      </c>
    </row>
    <row r="10" spans="1:23" ht="16.5" customHeight="1">
      <c r="A10" s="1">
        <v>1986</v>
      </c>
      <c r="B10" s="6">
        <v>0.28999999999999998</v>
      </c>
      <c r="C10" s="6">
        <f t="shared" si="0"/>
        <v>0.49595469255663466</v>
      </c>
      <c r="D10" s="6">
        <v>0.27100000000000002</v>
      </c>
      <c r="E10" s="6">
        <f t="shared" si="1"/>
        <v>0.64967637540453071</v>
      </c>
      <c r="F10" s="6">
        <v>0.25800000000000001</v>
      </c>
      <c r="G10" s="6">
        <f t="shared" si="2"/>
        <v>0.75485436893203883</v>
      </c>
      <c r="H10" s="6">
        <v>0.28899999999999998</v>
      </c>
      <c r="I10" s="6">
        <f t="shared" si="3"/>
        <v>0.50404530744336606</v>
      </c>
      <c r="J10" s="6">
        <v>0.26900000000000002</v>
      </c>
      <c r="K10" s="6">
        <f t="shared" si="4"/>
        <v>0.66585760517799342</v>
      </c>
      <c r="L10" s="6">
        <v>0.28199999999999997</v>
      </c>
      <c r="M10" s="6">
        <f t="shared" si="5"/>
        <v>0.56067961165048574</v>
      </c>
      <c r="N10" s="6">
        <v>0.28000000000000003</v>
      </c>
      <c r="O10" s="6">
        <f t="shared" si="6"/>
        <v>0.57686084142394811</v>
      </c>
      <c r="P10" s="6">
        <v>0.28599999999999998</v>
      </c>
      <c r="Q10" s="6">
        <f t="shared" si="7"/>
        <v>0.52831715210356023</v>
      </c>
      <c r="R10" s="6">
        <v>0.317</v>
      </c>
      <c r="S10" s="6">
        <f t="shared" si="8"/>
        <v>0.27750809061488702</v>
      </c>
      <c r="T10" s="6">
        <v>0.29099999999999998</v>
      </c>
      <c r="U10" s="6">
        <f t="shared" si="9"/>
        <v>0.48786407766990325</v>
      </c>
      <c r="V10" s="6">
        <v>0.29599999999999999</v>
      </c>
      <c r="W10" s="6">
        <f t="shared" si="10"/>
        <v>0.44741100323624627</v>
      </c>
    </row>
    <row r="11" spans="1:23" ht="16.5" customHeight="1">
      <c r="A11" s="1">
        <v>1987</v>
      </c>
      <c r="B11" s="6">
        <v>0.28699999999999998</v>
      </c>
      <c r="C11" s="6">
        <f t="shared" si="0"/>
        <v>0.52022653721682888</v>
      </c>
      <c r="D11" s="6">
        <v>0.27900000000000003</v>
      </c>
      <c r="E11" s="6">
        <f t="shared" si="1"/>
        <v>0.58495145631067957</v>
      </c>
      <c r="F11" s="6">
        <v>0.26200000000000001</v>
      </c>
      <c r="G11" s="6">
        <f t="shared" si="2"/>
        <v>0.72249190938511321</v>
      </c>
      <c r="H11" s="6">
        <v>0.27200000000000002</v>
      </c>
      <c r="I11" s="6">
        <f t="shared" si="3"/>
        <v>0.64158576051779925</v>
      </c>
      <c r="J11" s="6">
        <v>0.26800000000000002</v>
      </c>
      <c r="K11" s="6">
        <f t="shared" si="4"/>
        <v>0.67394822006472488</v>
      </c>
      <c r="L11" s="6">
        <v>0.28299999999999997</v>
      </c>
      <c r="M11" s="6">
        <f t="shared" si="5"/>
        <v>0.55258899676375439</v>
      </c>
      <c r="N11" s="6">
        <v>0.27600000000000002</v>
      </c>
      <c r="O11" s="6">
        <f t="shared" si="6"/>
        <v>0.60922330097087374</v>
      </c>
      <c r="P11" s="6">
        <v>0.27700000000000002</v>
      </c>
      <c r="Q11" s="6">
        <f t="shared" si="7"/>
        <v>0.60113268608414228</v>
      </c>
      <c r="R11" s="6">
        <v>0.29099999999999998</v>
      </c>
      <c r="S11" s="6">
        <f t="shared" si="8"/>
        <v>0.48786407766990325</v>
      </c>
      <c r="T11" s="6">
        <v>0.29299999999999998</v>
      </c>
      <c r="U11" s="6">
        <f t="shared" si="9"/>
        <v>0.47168284789644044</v>
      </c>
      <c r="V11" s="6">
        <v>0.28999999999999998</v>
      </c>
      <c r="W11" s="6">
        <f t="shared" si="10"/>
        <v>0.49595469255663466</v>
      </c>
    </row>
    <row r="12" spans="1:23" ht="16.5" customHeight="1">
      <c r="A12" s="1">
        <v>1988</v>
      </c>
      <c r="B12" s="6">
        <v>0.28199999999999997</v>
      </c>
      <c r="C12" s="6">
        <f t="shared" si="0"/>
        <v>0.56067961165048574</v>
      </c>
      <c r="D12" s="6">
        <v>0.27</v>
      </c>
      <c r="E12" s="6">
        <f t="shared" si="1"/>
        <v>0.65776699029126207</v>
      </c>
      <c r="F12" s="6">
        <v>0.25600000000000001</v>
      </c>
      <c r="G12" s="6">
        <f t="shared" si="2"/>
        <v>0.77103559870550165</v>
      </c>
      <c r="H12" s="6">
        <v>0.26600000000000001</v>
      </c>
      <c r="I12" s="6">
        <f t="shared" si="3"/>
        <v>0.69012944983818769</v>
      </c>
      <c r="J12" s="6">
        <v>0.26500000000000001</v>
      </c>
      <c r="K12" s="6">
        <f t="shared" si="4"/>
        <v>0.69822006472491904</v>
      </c>
      <c r="L12" s="6">
        <v>0.26900000000000002</v>
      </c>
      <c r="M12" s="6">
        <f t="shared" si="5"/>
        <v>0.66585760517799342</v>
      </c>
      <c r="N12" s="6">
        <v>0.27500000000000002</v>
      </c>
      <c r="O12" s="6">
        <f t="shared" si="6"/>
        <v>0.61731391585760509</v>
      </c>
      <c r="P12" s="6">
        <v>0.28100000000000003</v>
      </c>
      <c r="Q12" s="6">
        <f t="shared" si="7"/>
        <v>0.56877022653721676</v>
      </c>
      <c r="R12" s="6">
        <v>0.29699999999999999</v>
      </c>
      <c r="S12" s="6">
        <f t="shared" si="8"/>
        <v>0.43932038834951487</v>
      </c>
      <c r="T12" s="6">
        <v>0.28399999999999997</v>
      </c>
      <c r="U12" s="6">
        <f t="shared" si="9"/>
        <v>0.54449838187702304</v>
      </c>
      <c r="V12" s="6">
        <v>0.27600000000000002</v>
      </c>
      <c r="W12" s="6">
        <f t="shared" si="10"/>
        <v>0.60922330097087374</v>
      </c>
    </row>
    <row r="13" spans="1:23" ht="16.5" customHeight="1">
      <c r="A13" s="1">
        <v>1989</v>
      </c>
      <c r="B13" s="6">
        <v>0.28100000000000003</v>
      </c>
      <c r="C13" s="6">
        <f t="shared" si="0"/>
        <v>0.56877022653721676</v>
      </c>
      <c r="D13" s="6">
        <v>0.26400000000000001</v>
      </c>
      <c r="E13" s="6">
        <f t="shared" si="1"/>
        <v>0.70631067961165039</v>
      </c>
      <c r="F13" s="6">
        <v>0.26</v>
      </c>
      <c r="G13" s="6">
        <f t="shared" si="2"/>
        <v>0.73867313915857602</v>
      </c>
      <c r="H13" s="6">
        <v>0.27400000000000002</v>
      </c>
      <c r="I13" s="6">
        <f t="shared" si="3"/>
        <v>0.62540453074433655</v>
      </c>
      <c r="J13" s="6">
        <v>0.26500000000000001</v>
      </c>
      <c r="K13" s="6">
        <f t="shared" si="4"/>
        <v>0.69822006472491904</v>
      </c>
      <c r="L13" s="6">
        <v>0.26600000000000001</v>
      </c>
      <c r="M13" s="6">
        <f t="shared" si="5"/>
        <v>0.69012944983818769</v>
      </c>
      <c r="N13" s="6">
        <v>0.27800000000000002</v>
      </c>
      <c r="O13" s="6">
        <f t="shared" si="6"/>
        <v>0.59304207119741092</v>
      </c>
      <c r="P13" s="6">
        <v>0.27500000000000002</v>
      </c>
      <c r="Q13" s="6">
        <f t="shared" si="7"/>
        <v>0.61731391585760509</v>
      </c>
      <c r="R13" s="6">
        <v>0.28799999999999998</v>
      </c>
      <c r="S13" s="6">
        <f t="shared" si="8"/>
        <v>0.51213592233009742</v>
      </c>
      <c r="T13" s="6">
        <v>0.28399999999999997</v>
      </c>
      <c r="U13" s="6">
        <f t="shared" si="9"/>
        <v>0.54449838187702304</v>
      </c>
      <c r="V13" s="6">
        <v>0.27</v>
      </c>
      <c r="W13" s="6">
        <f t="shared" si="10"/>
        <v>0.65776699029126207</v>
      </c>
    </row>
    <row r="14" spans="1:23" ht="16.5" customHeight="1">
      <c r="A14" s="1">
        <v>1990</v>
      </c>
      <c r="B14" s="6">
        <v>0.28599999999999998</v>
      </c>
      <c r="C14" s="6">
        <f t="shared" si="0"/>
        <v>0.52831715210356023</v>
      </c>
      <c r="D14" s="6">
        <v>0.27800000000000002</v>
      </c>
      <c r="E14" s="6">
        <f t="shared" si="1"/>
        <v>0.59304207119741092</v>
      </c>
      <c r="F14" s="6">
        <v>0.25700000000000001</v>
      </c>
      <c r="G14" s="6">
        <f t="shared" si="2"/>
        <v>0.76294498381877018</v>
      </c>
      <c r="H14" s="6">
        <v>0.27</v>
      </c>
      <c r="I14" s="6">
        <f t="shared" si="3"/>
        <v>0.65776699029126207</v>
      </c>
      <c r="J14" s="6">
        <v>0.26900000000000002</v>
      </c>
      <c r="K14" s="6">
        <f t="shared" si="4"/>
        <v>0.66585760517799342</v>
      </c>
      <c r="L14" s="6">
        <v>0.26900000000000002</v>
      </c>
      <c r="M14" s="6">
        <f t="shared" si="5"/>
        <v>0.66585760517799342</v>
      </c>
      <c r="N14" s="6">
        <v>0.28000000000000003</v>
      </c>
      <c r="O14" s="6">
        <f t="shared" si="6"/>
        <v>0.57686084142394811</v>
      </c>
      <c r="P14" s="6">
        <v>0.27900000000000003</v>
      </c>
      <c r="Q14" s="6">
        <f t="shared" si="7"/>
        <v>0.58495145631067957</v>
      </c>
      <c r="R14" s="6">
        <v>0.30599999999999999</v>
      </c>
      <c r="S14" s="6">
        <f t="shared" si="8"/>
        <v>0.36650485436893232</v>
      </c>
      <c r="T14" s="6">
        <v>0.28899999999999998</v>
      </c>
      <c r="U14" s="6">
        <f t="shared" si="9"/>
        <v>0.50404530744336606</v>
      </c>
      <c r="V14" s="6">
        <v>0.28999999999999998</v>
      </c>
      <c r="W14" s="6">
        <f t="shared" si="10"/>
        <v>0.49595469255663466</v>
      </c>
    </row>
    <row r="15" spans="1:23" ht="16.5" customHeight="1">
      <c r="A15" s="1">
        <v>1991</v>
      </c>
      <c r="B15" s="6">
        <v>0.29199999999999998</v>
      </c>
      <c r="C15" s="6">
        <f t="shared" si="0"/>
        <v>0.47977346278317184</v>
      </c>
      <c r="D15" s="6">
        <v>0.28199999999999997</v>
      </c>
      <c r="E15" s="6">
        <f t="shared" si="1"/>
        <v>0.56067961165048574</v>
      </c>
      <c r="F15" s="6">
        <v>0.25900000000000001</v>
      </c>
      <c r="G15" s="6">
        <f t="shared" si="2"/>
        <v>0.74676375404530737</v>
      </c>
      <c r="H15" s="6">
        <v>0.27100000000000002</v>
      </c>
      <c r="I15" s="6">
        <f t="shared" si="3"/>
        <v>0.64967637540453071</v>
      </c>
      <c r="J15" s="6">
        <v>0.27400000000000002</v>
      </c>
      <c r="K15" s="6">
        <f t="shared" si="4"/>
        <v>0.62540453074433655</v>
      </c>
      <c r="L15" s="6">
        <v>0.27800000000000002</v>
      </c>
      <c r="M15" s="6">
        <f t="shared" si="5"/>
        <v>0.59304207119741092</v>
      </c>
      <c r="N15" s="6">
        <v>0.29099999999999998</v>
      </c>
      <c r="O15" s="6">
        <f t="shared" si="6"/>
        <v>0.48786407766990325</v>
      </c>
      <c r="P15" s="6">
        <v>0.28699999999999998</v>
      </c>
      <c r="Q15" s="6">
        <f t="shared" si="7"/>
        <v>0.52022653721682888</v>
      </c>
      <c r="R15" s="6">
        <v>0.29599999999999999</v>
      </c>
      <c r="S15" s="6">
        <f t="shared" si="8"/>
        <v>0.44741100323624627</v>
      </c>
      <c r="T15" s="6">
        <v>0.30099999999999999</v>
      </c>
      <c r="U15" s="6">
        <f t="shared" si="9"/>
        <v>0.4069579288025893</v>
      </c>
      <c r="V15" s="6">
        <v>0.28299999999999997</v>
      </c>
      <c r="W15" s="6">
        <f t="shared" si="10"/>
        <v>0.55258899676375439</v>
      </c>
    </row>
    <row r="16" spans="1:23" ht="16.5" customHeight="1">
      <c r="A16" s="1">
        <v>1992</v>
      </c>
      <c r="B16" s="6">
        <v>0.29099999999999998</v>
      </c>
      <c r="C16" s="6">
        <f t="shared" si="0"/>
        <v>0.48786407766990325</v>
      </c>
      <c r="D16" s="6">
        <v>0.29399999999999998</v>
      </c>
      <c r="E16" s="6">
        <f t="shared" si="1"/>
        <v>0.46359223300970909</v>
      </c>
      <c r="F16" s="6">
        <v>0.253</v>
      </c>
      <c r="G16" s="6">
        <f t="shared" si="2"/>
        <v>0.79530744336569581</v>
      </c>
      <c r="H16" s="6">
        <v>0.27800000000000002</v>
      </c>
      <c r="I16" s="6">
        <f t="shared" si="3"/>
        <v>0.59304207119741092</v>
      </c>
      <c r="J16" s="6">
        <v>0.27400000000000002</v>
      </c>
      <c r="K16" s="6">
        <f t="shared" si="4"/>
        <v>0.62540453074433655</v>
      </c>
      <c r="L16" s="6">
        <v>0.27</v>
      </c>
      <c r="M16" s="6">
        <f t="shared" si="5"/>
        <v>0.65776699029126207</v>
      </c>
      <c r="N16" s="6">
        <v>0.28699999999999998</v>
      </c>
      <c r="O16" s="6">
        <f t="shared" si="6"/>
        <v>0.52022653721682888</v>
      </c>
      <c r="P16" s="6">
        <v>0.28799999999999998</v>
      </c>
      <c r="Q16" s="6">
        <f t="shared" si="7"/>
        <v>0.51213592233009742</v>
      </c>
      <c r="R16" s="6">
        <v>0.308</v>
      </c>
      <c r="S16" s="6">
        <f t="shared" si="8"/>
        <v>0.35032362459546956</v>
      </c>
      <c r="T16" s="6">
        <v>0.312</v>
      </c>
      <c r="U16" s="6">
        <f t="shared" si="9"/>
        <v>0.31796116504854399</v>
      </c>
      <c r="V16" s="6">
        <v>0.29499999999999998</v>
      </c>
      <c r="W16" s="6">
        <f t="shared" si="10"/>
        <v>0.45550161812297768</v>
      </c>
    </row>
    <row r="17" spans="1:23" ht="16.5" customHeight="1">
      <c r="A17" s="1">
        <v>1993</v>
      </c>
      <c r="B17" s="6">
        <v>0.28899999999999998</v>
      </c>
      <c r="C17" s="6">
        <f t="shared" si="0"/>
        <v>0.50404530744336606</v>
      </c>
      <c r="D17" s="6">
        <v>0.27100000000000002</v>
      </c>
      <c r="E17" s="6">
        <f t="shared" si="1"/>
        <v>0.64967637540453071</v>
      </c>
      <c r="F17" s="6">
        <v>0.24</v>
      </c>
      <c r="G17" s="6">
        <f t="shared" si="2"/>
        <v>0.90048543689320393</v>
      </c>
      <c r="H17" s="6">
        <v>0.27500000000000002</v>
      </c>
      <c r="I17" s="6">
        <f t="shared" si="3"/>
        <v>0.61731391585760509</v>
      </c>
      <c r="J17" s="6">
        <v>0.26600000000000001</v>
      </c>
      <c r="K17" s="6">
        <f t="shared" si="4"/>
        <v>0.69012944983818769</v>
      </c>
      <c r="L17" s="6">
        <v>0.27400000000000002</v>
      </c>
      <c r="M17" s="6">
        <f t="shared" si="5"/>
        <v>0.62540453074433655</v>
      </c>
      <c r="N17" s="6">
        <v>0.29099999999999998</v>
      </c>
      <c r="O17" s="6">
        <f t="shared" si="6"/>
        <v>0.48786407766990325</v>
      </c>
      <c r="P17" s="6">
        <v>0.27400000000000002</v>
      </c>
      <c r="Q17" s="6">
        <f t="shared" si="7"/>
        <v>0.62540453074433655</v>
      </c>
      <c r="R17" s="6">
        <v>0.29299999999999998</v>
      </c>
      <c r="S17" s="6">
        <f t="shared" si="8"/>
        <v>0.47168284789644044</v>
      </c>
      <c r="T17" s="6">
        <v>0.28999999999999998</v>
      </c>
      <c r="U17" s="6">
        <f t="shared" si="9"/>
        <v>0.49595469255663466</v>
      </c>
      <c r="V17" s="6">
        <v>0.28499999999999998</v>
      </c>
      <c r="W17" s="6">
        <f t="shared" si="10"/>
        <v>0.53640776699029158</v>
      </c>
    </row>
    <row r="18" spans="1:23" ht="16.5" customHeight="1">
      <c r="A18" s="1">
        <v>1994</v>
      </c>
      <c r="B18" s="6">
        <v>0.28999999999999998</v>
      </c>
      <c r="C18" s="6">
        <f t="shared" si="0"/>
        <v>0.49595469255663466</v>
      </c>
      <c r="D18" s="6">
        <v>0.27500000000000002</v>
      </c>
      <c r="E18" s="6">
        <f t="shared" si="1"/>
        <v>0.61731391585760509</v>
      </c>
      <c r="F18" s="6">
        <v>0.23799999999999999</v>
      </c>
      <c r="G18" s="6">
        <f t="shared" si="2"/>
        <v>0.91666666666666674</v>
      </c>
      <c r="H18" s="6">
        <v>0.28000000000000003</v>
      </c>
      <c r="I18" s="6">
        <f t="shared" si="3"/>
        <v>0.57686084142394811</v>
      </c>
      <c r="J18" s="6">
        <v>0.27200000000000002</v>
      </c>
      <c r="K18" s="6">
        <f t="shared" si="4"/>
        <v>0.64158576051779925</v>
      </c>
      <c r="L18" s="6">
        <v>0.27800000000000002</v>
      </c>
      <c r="M18" s="6">
        <f t="shared" si="5"/>
        <v>0.59304207119741092</v>
      </c>
      <c r="N18" s="6">
        <v>0.29199999999999998</v>
      </c>
      <c r="O18" s="6">
        <f t="shared" si="6"/>
        <v>0.47977346278317184</v>
      </c>
      <c r="P18" s="6">
        <v>0.28199999999999997</v>
      </c>
      <c r="Q18" s="6">
        <f t="shared" si="7"/>
        <v>0.56067961165048574</v>
      </c>
      <c r="R18" s="6">
        <v>0.28499999999999998</v>
      </c>
      <c r="S18" s="6">
        <f t="shared" si="8"/>
        <v>0.53640776699029158</v>
      </c>
      <c r="T18" s="6">
        <v>0.29099999999999998</v>
      </c>
      <c r="U18" s="6">
        <f t="shared" si="9"/>
        <v>0.48786407766990325</v>
      </c>
      <c r="V18" s="6">
        <v>0.28199999999999997</v>
      </c>
      <c r="W18" s="6">
        <f t="shared" si="10"/>
        <v>0.56067961165048574</v>
      </c>
    </row>
    <row r="19" spans="1:23" ht="16.5" customHeight="1">
      <c r="A19" s="1">
        <v>1995</v>
      </c>
      <c r="B19" s="6">
        <v>0.29299999999999998</v>
      </c>
      <c r="C19" s="6">
        <f t="shared" si="0"/>
        <v>0.47168284789644044</v>
      </c>
      <c r="D19" s="6">
        <v>0.28499999999999998</v>
      </c>
      <c r="E19" s="6">
        <f t="shared" si="1"/>
        <v>0.53640776699029158</v>
      </c>
      <c r="F19" s="6">
        <v>0.24399999999999999</v>
      </c>
      <c r="G19" s="6">
        <f t="shared" si="2"/>
        <v>0.8681229773462783</v>
      </c>
      <c r="H19" s="6">
        <v>0.27200000000000002</v>
      </c>
      <c r="I19" s="6">
        <f t="shared" si="3"/>
        <v>0.64158576051779925</v>
      </c>
      <c r="J19" s="6">
        <v>0.27400000000000002</v>
      </c>
      <c r="K19" s="6">
        <f t="shared" si="4"/>
        <v>0.62540453074433655</v>
      </c>
      <c r="L19" s="6">
        <v>0.28000000000000003</v>
      </c>
      <c r="M19" s="6">
        <f t="shared" si="5"/>
        <v>0.57686084142394811</v>
      </c>
      <c r="N19" s="6">
        <v>0.29399999999999998</v>
      </c>
      <c r="O19" s="6">
        <f t="shared" si="6"/>
        <v>0.46359223300970909</v>
      </c>
      <c r="P19" s="6">
        <v>0.27600000000000002</v>
      </c>
      <c r="Q19" s="6">
        <f t="shared" si="7"/>
        <v>0.60922330097087374</v>
      </c>
      <c r="R19" s="6">
        <v>0.29299999999999998</v>
      </c>
      <c r="S19" s="6">
        <f t="shared" si="8"/>
        <v>0.47168284789644044</v>
      </c>
      <c r="T19" s="6">
        <v>0.29399999999999998</v>
      </c>
      <c r="U19" s="6">
        <f t="shared" si="9"/>
        <v>0.46359223300970909</v>
      </c>
      <c r="V19" s="6">
        <v>0.28899999999999998</v>
      </c>
      <c r="W19" s="6">
        <f t="shared" si="10"/>
        <v>0.50404530744336606</v>
      </c>
    </row>
    <row r="20" spans="1:23" ht="16.5" customHeight="1">
      <c r="A20" s="1">
        <v>1996</v>
      </c>
      <c r="B20" s="6">
        <v>0.30099999999999999</v>
      </c>
      <c r="C20" s="6">
        <f t="shared" si="0"/>
        <v>0.4069579288025893</v>
      </c>
      <c r="D20" s="6">
        <v>0.27700000000000002</v>
      </c>
      <c r="E20" s="6">
        <f t="shared" si="1"/>
        <v>0.60113268608414228</v>
      </c>
      <c r="F20" s="6">
        <v>0.248</v>
      </c>
      <c r="G20" s="6">
        <f t="shared" si="2"/>
        <v>0.83576051779935279</v>
      </c>
      <c r="H20" s="6">
        <v>0.27800000000000002</v>
      </c>
      <c r="I20" s="6">
        <f t="shared" si="3"/>
        <v>0.59304207119741092</v>
      </c>
      <c r="J20" s="6">
        <v>0.27400000000000002</v>
      </c>
      <c r="K20" s="6">
        <f t="shared" si="4"/>
        <v>0.62540453074433655</v>
      </c>
      <c r="L20" s="6">
        <v>0.28999999999999998</v>
      </c>
      <c r="M20" s="6">
        <f t="shared" si="5"/>
        <v>0.49595469255663466</v>
      </c>
      <c r="N20" s="6">
        <v>0.30499999999999999</v>
      </c>
      <c r="O20" s="6">
        <f t="shared" si="6"/>
        <v>0.37459546925566373</v>
      </c>
      <c r="P20" s="6">
        <v>0.28100000000000003</v>
      </c>
      <c r="Q20" s="6">
        <f t="shared" si="7"/>
        <v>0.56877022653721676</v>
      </c>
      <c r="R20" s="6">
        <v>0.28499999999999998</v>
      </c>
      <c r="S20" s="6">
        <f t="shared" si="8"/>
        <v>0.53640776699029158</v>
      </c>
      <c r="T20" s="6">
        <v>0.3</v>
      </c>
      <c r="U20" s="6">
        <f t="shared" si="9"/>
        <v>0.4150485436893207</v>
      </c>
      <c r="V20" s="6">
        <v>0.29799999999999999</v>
      </c>
      <c r="W20" s="6">
        <f t="shared" si="10"/>
        <v>0.43122977346278346</v>
      </c>
    </row>
    <row r="21" spans="1:23" ht="16.5" customHeight="1">
      <c r="A21" s="1">
        <v>1997</v>
      </c>
      <c r="B21" s="6">
        <v>0.30399999999999999</v>
      </c>
      <c r="C21" s="6">
        <f t="shared" si="0"/>
        <v>0.38268608414239513</v>
      </c>
      <c r="D21" s="6">
        <v>0.27100000000000002</v>
      </c>
      <c r="E21" s="6">
        <f t="shared" si="1"/>
        <v>0.64967637540453071</v>
      </c>
      <c r="F21" s="6">
        <v>0.25</v>
      </c>
      <c r="G21" s="6">
        <f t="shared" si="2"/>
        <v>0.81957928802588997</v>
      </c>
      <c r="H21" s="6">
        <v>0.28799999999999998</v>
      </c>
      <c r="I21" s="6">
        <f t="shared" si="3"/>
        <v>0.51213592233009742</v>
      </c>
      <c r="J21" s="6">
        <v>0.27800000000000002</v>
      </c>
      <c r="K21" s="6">
        <f t="shared" si="4"/>
        <v>0.59304207119741092</v>
      </c>
      <c r="L21" s="6">
        <v>0.28999999999999998</v>
      </c>
      <c r="M21" s="6">
        <f t="shared" si="5"/>
        <v>0.49595469255663466</v>
      </c>
      <c r="N21" s="6">
        <v>0.30499999999999999</v>
      </c>
      <c r="O21" s="6">
        <f t="shared" si="6"/>
        <v>0.37459546925566373</v>
      </c>
      <c r="P21" s="6">
        <v>0.27900000000000003</v>
      </c>
      <c r="Q21" s="6">
        <f t="shared" si="7"/>
        <v>0.58495145631067957</v>
      </c>
      <c r="R21" s="6">
        <v>0.28000000000000003</v>
      </c>
      <c r="S21" s="6">
        <f t="shared" si="8"/>
        <v>0.57686084142394811</v>
      </c>
      <c r="T21" s="6">
        <v>0.308</v>
      </c>
      <c r="U21" s="6">
        <f t="shared" si="9"/>
        <v>0.35032362459546956</v>
      </c>
      <c r="V21" s="6">
        <v>0.30199999999999999</v>
      </c>
      <c r="W21" s="6">
        <f t="shared" si="10"/>
        <v>0.39886731391585789</v>
      </c>
    </row>
    <row r="22" spans="1:23" ht="16.5" customHeight="1">
      <c r="A22" s="1">
        <v>1998</v>
      </c>
      <c r="B22" s="6">
        <v>0.311</v>
      </c>
      <c r="C22" s="6">
        <f t="shared" si="0"/>
        <v>0.32605177993527534</v>
      </c>
      <c r="D22" s="6">
        <v>0.29199999999999998</v>
      </c>
      <c r="E22" s="6">
        <f t="shared" si="1"/>
        <v>0.47977346278317184</v>
      </c>
      <c r="F22" s="6">
        <v>0.26</v>
      </c>
      <c r="G22" s="6">
        <f t="shared" si="2"/>
        <v>0.73867313915857602</v>
      </c>
      <c r="H22" s="6">
        <v>0.29699999999999999</v>
      </c>
      <c r="I22" s="6">
        <f t="shared" si="3"/>
        <v>0.43932038834951487</v>
      </c>
      <c r="J22" s="6">
        <v>0.28499999999999998</v>
      </c>
      <c r="K22" s="6">
        <f t="shared" si="4"/>
        <v>0.53640776699029158</v>
      </c>
      <c r="L22" s="6">
        <v>0.29499999999999998</v>
      </c>
      <c r="M22" s="6">
        <f t="shared" si="5"/>
        <v>0.45550161812297768</v>
      </c>
      <c r="N22" s="6">
        <v>0.311</v>
      </c>
      <c r="O22" s="6">
        <f t="shared" si="6"/>
        <v>0.32605177993527534</v>
      </c>
      <c r="P22" s="6">
        <v>0.29599999999999999</v>
      </c>
      <c r="Q22" s="6">
        <f t="shared" si="7"/>
        <v>0.44741100323624627</v>
      </c>
      <c r="R22" s="6">
        <v>0.29499999999999998</v>
      </c>
      <c r="S22" s="6">
        <f t="shared" si="8"/>
        <v>0.45550161812297768</v>
      </c>
      <c r="T22" s="6">
        <v>0.32500000000000001</v>
      </c>
      <c r="U22" s="6">
        <f t="shared" si="9"/>
        <v>0.21278317152103585</v>
      </c>
      <c r="V22" s="6">
        <v>0.30399999999999999</v>
      </c>
      <c r="W22" s="6">
        <f t="shared" si="10"/>
        <v>0.38268608414239513</v>
      </c>
    </row>
    <row r="23" spans="1:23" ht="16.5" customHeight="1">
      <c r="A23" s="1">
        <v>1999</v>
      </c>
      <c r="B23" s="6">
        <v>0.31</v>
      </c>
      <c r="C23" s="6">
        <f t="shared" si="0"/>
        <v>0.33414239482200675</v>
      </c>
      <c r="D23" s="6">
        <v>0.30099999999999999</v>
      </c>
      <c r="E23" s="6">
        <f t="shared" si="1"/>
        <v>0.4069579288025893</v>
      </c>
      <c r="F23" s="6">
        <v>0.28299999999999997</v>
      </c>
      <c r="G23" s="6">
        <f t="shared" si="2"/>
        <v>0.55258899676375439</v>
      </c>
      <c r="H23" s="6">
        <v>0.28899999999999998</v>
      </c>
      <c r="I23" s="6">
        <f t="shared" si="3"/>
        <v>0.50404530744336606</v>
      </c>
      <c r="J23" s="6">
        <v>0.28299999999999997</v>
      </c>
      <c r="K23" s="6">
        <f t="shared" si="4"/>
        <v>0.55258899676375439</v>
      </c>
      <c r="L23" s="6">
        <v>0.28399999999999997</v>
      </c>
      <c r="M23" s="6">
        <f t="shared" si="5"/>
        <v>0.54449838187702304</v>
      </c>
      <c r="N23" s="6">
        <v>0.318</v>
      </c>
      <c r="O23" s="6">
        <f t="shared" si="6"/>
        <v>0.26941747572815561</v>
      </c>
      <c r="P23" s="6">
        <v>0.28699999999999998</v>
      </c>
      <c r="Q23" s="6">
        <f t="shared" si="7"/>
        <v>0.52022653721682888</v>
      </c>
      <c r="R23" s="6">
        <v>0.28299999999999997</v>
      </c>
      <c r="S23" s="6">
        <f t="shared" si="8"/>
        <v>0.55258899676375439</v>
      </c>
      <c r="T23" s="6">
        <v>0.30299999999999999</v>
      </c>
      <c r="U23" s="6">
        <f t="shared" si="9"/>
        <v>0.39077669902912654</v>
      </c>
      <c r="V23" s="6">
        <v>0.312</v>
      </c>
      <c r="W23" s="6">
        <f t="shared" si="10"/>
        <v>0.31796116504854399</v>
      </c>
    </row>
    <row r="24" spans="1:23" ht="16.5" customHeight="1">
      <c r="A24" s="1">
        <v>2000</v>
      </c>
      <c r="B24" s="6">
        <v>0.317</v>
      </c>
      <c r="C24" s="6">
        <f t="shared" si="0"/>
        <v>0.27750809061488702</v>
      </c>
      <c r="D24" s="6">
        <v>0.30199999999999999</v>
      </c>
      <c r="E24" s="6">
        <f t="shared" si="1"/>
        <v>0.39886731391585789</v>
      </c>
      <c r="F24" s="6">
        <v>0.28499999999999998</v>
      </c>
      <c r="G24" s="6">
        <f t="shared" si="2"/>
        <v>0.53640776699029158</v>
      </c>
      <c r="H24" s="6">
        <v>0.29499999999999998</v>
      </c>
      <c r="I24" s="6">
        <f t="shared" si="3"/>
        <v>0.45550161812297768</v>
      </c>
      <c r="J24" s="6">
        <v>0.29099999999999998</v>
      </c>
      <c r="K24" s="6">
        <f t="shared" si="4"/>
        <v>0.48786407766990325</v>
      </c>
      <c r="L24" s="6">
        <v>0.29399999999999998</v>
      </c>
      <c r="M24" s="6">
        <f t="shared" si="5"/>
        <v>0.46359223300970909</v>
      </c>
      <c r="N24" s="6">
        <v>0.32500000000000001</v>
      </c>
      <c r="O24" s="6">
        <f t="shared" si="6"/>
        <v>0.21278317152103585</v>
      </c>
      <c r="P24" s="6">
        <v>0.28999999999999998</v>
      </c>
      <c r="Q24" s="6">
        <f t="shared" si="7"/>
        <v>0.49595469255663466</v>
      </c>
      <c r="R24" s="6">
        <v>0.29499999999999998</v>
      </c>
      <c r="S24" s="6">
        <f t="shared" si="8"/>
        <v>0.45550161812297768</v>
      </c>
      <c r="T24" s="6">
        <v>0.312</v>
      </c>
      <c r="U24" s="6">
        <f t="shared" si="9"/>
        <v>0.31796116504854399</v>
      </c>
      <c r="V24" s="6">
        <v>0.312</v>
      </c>
      <c r="W24" s="6">
        <f t="shared" si="10"/>
        <v>0.31796116504854399</v>
      </c>
    </row>
    <row r="25" spans="1:23" ht="16.5" customHeight="1">
      <c r="A25" s="1">
        <v>2001</v>
      </c>
      <c r="B25" s="6">
        <v>0.318</v>
      </c>
      <c r="C25" s="6">
        <f t="shared" si="0"/>
        <v>0.26941747572815561</v>
      </c>
      <c r="D25" s="6">
        <v>0.28999999999999998</v>
      </c>
      <c r="E25" s="6">
        <f t="shared" si="1"/>
        <v>0.49595469255663466</v>
      </c>
      <c r="F25" s="6">
        <v>0.27700000000000002</v>
      </c>
      <c r="G25" s="6">
        <f t="shared" si="2"/>
        <v>0.60113268608414228</v>
      </c>
      <c r="H25" s="6">
        <v>0.29799999999999999</v>
      </c>
      <c r="I25" s="6">
        <f t="shared" si="3"/>
        <v>0.43122977346278346</v>
      </c>
      <c r="J25" s="6">
        <v>0.28999999999999998</v>
      </c>
      <c r="K25" s="6">
        <f t="shared" si="4"/>
        <v>0.49595469255663466</v>
      </c>
      <c r="L25" s="6">
        <v>0.29799999999999999</v>
      </c>
      <c r="M25" s="6">
        <f t="shared" si="5"/>
        <v>0.43122977346278346</v>
      </c>
      <c r="N25" s="6">
        <v>0.32100000000000001</v>
      </c>
      <c r="O25" s="6">
        <f t="shared" si="6"/>
        <v>0.24514563106796142</v>
      </c>
      <c r="P25" s="6">
        <v>0.29099999999999998</v>
      </c>
      <c r="Q25" s="6">
        <f t="shared" si="7"/>
        <v>0.48786407766990325</v>
      </c>
      <c r="R25" s="6">
        <v>0.29599999999999999</v>
      </c>
      <c r="S25" s="6">
        <f t="shared" si="8"/>
        <v>0.44741100323624627</v>
      </c>
      <c r="T25" s="6">
        <v>0.311</v>
      </c>
      <c r="U25" s="6">
        <f t="shared" si="9"/>
        <v>0.32605177993527534</v>
      </c>
      <c r="V25" s="6">
        <v>0.32800000000000001</v>
      </c>
      <c r="W25" s="6">
        <f t="shared" si="10"/>
        <v>0.18851132686084165</v>
      </c>
    </row>
    <row r="26" spans="1:23" ht="16.5" customHeight="1">
      <c r="A26" s="1">
        <v>2002</v>
      </c>
      <c r="B26" s="6">
        <v>0.318</v>
      </c>
      <c r="C26" s="6">
        <f t="shared" si="0"/>
        <v>0.26941747572815561</v>
      </c>
      <c r="D26" s="6">
        <v>0.30499999999999999</v>
      </c>
      <c r="E26" s="6">
        <f t="shared" si="1"/>
        <v>0.37459546925566373</v>
      </c>
      <c r="F26" s="6">
        <v>0.28499999999999998</v>
      </c>
      <c r="G26" s="6">
        <f t="shared" si="2"/>
        <v>0.53640776699029158</v>
      </c>
      <c r="H26" s="6">
        <v>0.30199999999999999</v>
      </c>
      <c r="I26" s="6">
        <f t="shared" si="3"/>
        <v>0.39886731391585789</v>
      </c>
      <c r="J26" s="6">
        <v>0.29099999999999998</v>
      </c>
      <c r="K26" s="6">
        <f t="shared" si="4"/>
        <v>0.48786407766990325</v>
      </c>
      <c r="L26" s="6">
        <v>0.30099999999999999</v>
      </c>
      <c r="M26" s="6">
        <f t="shared" si="5"/>
        <v>0.4069579288025893</v>
      </c>
      <c r="N26" s="6">
        <v>0.32</v>
      </c>
      <c r="O26" s="6">
        <f t="shared" si="6"/>
        <v>0.2532362459546928</v>
      </c>
      <c r="P26" s="6">
        <v>0.30499999999999999</v>
      </c>
      <c r="Q26" s="6">
        <f t="shared" si="7"/>
        <v>0.37459546925566373</v>
      </c>
      <c r="R26" s="6">
        <v>0.29599999999999999</v>
      </c>
      <c r="S26" s="6">
        <f t="shared" si="8"/>
        <v>0.44741100323624627</v>
      </c>
      <c r="T26" s="6">
        <v>0.29799999999999999</v>
      </c>
      <c r="U26" s="6">
        <f t="shared" si="9"/>
        <v>0.43122977346278346</v>
      </c>
      <c r="V26" s="6">
        <v>0.34100000000000003</v>
      </c>
      <c r="W26" s="6">
        <f t="shared" si="10"/>
        <v>8.3333333333333537E-2</v>
      </c>
    </row>
    <row r="27" spans="1:23" ht="16.5" customHeight="1">
      <c r="A27" s="1">
        <v>2003</v>
      </c>
      <c r="B27" s="6">
        <v>0.316</v>
      </c>
      <c r="C27" s="6">
        <f t="shared" si="0"/>
        <v>0.28559870550161837</v>
      </c>
      <c r="D27" s="6">
        <v>0.29599999999999999</v>
      </c>
      <c r="E27" s="6">
        <f t="shared" si="1"/>
        <v>0.44741100323624627</v>
      </c>
      <c r="F27" s="6">
        <v>0.26700000000000002</v>
      </c>
      <c r="G27" s="6">
        <f t="shared" si="2"/>
        <v>0.68203883495145623</v>
      </c>
      <c r="H27" s="6">
        <v>0.29499999999999998</v>
      </c>
      <c r="I27" s="6">
        <f t="shared" si="3"/>
        <v>0.45550161812297768</v>
      </c>
      <c r="J27" s="6">
        <v>0.29699999999999999</v>
      </c>
      <c r="K27" s="6">
        <f t="shared" si="4"/>
        <v>0.43932038834951487</v>
      </c>
      <c r="L27" s="6">
        <v>0.29499999999999998</v>
      </c>
      <c r="M27" s="6">
        <f t="shared" si="5"/>
        <v>0.45550161812297768</v>
      </c>
      <c r="N27" s="6">
        <v>0.32100000000000001</v>
      </c>
      <c r="O27" s="6">
        <f t="shared" si="6"/>
        <v>0.24514563106796142</v>
      </c>
      <c r="P27" s="6">
        <v>0.29499999999999998</v>
      </c>
      <c r="Q27" s="6">
        <f t="shared" si="7"/>
        <v>0.45550161812297768</v>
      </c>
      <c r="R27" s="6">
        <v>0.30399999999999999</v>
      </c>
      <c r="S27" s="6">
        <f t="shared" si="8"/>
        <v>0.38268608414239513</v>
      </c>
      <c r="T27" s="6">
        <v>0.311</v>
      </c>
      <c r="U27" s="6">
        <f t="shared" si="9"/>
        <v>0.32605177993527534</v>
      </c>
      <c r="V27" s="6">
        <v>0.32400000000000001</v>
      </c>
      <c r="W27" s="6">
        <f t="shared" si="10"/>
        <v>0.22087378640776725</v>
      </c>
    </row>
    <row r="28" spans="1:23" ht="16.5" customHeight="1">
      <c r="A28" s="1">
        <v>2004</v>
      </c>
      <c r="B28" s="6">
        <v>0.32200000000000001</v>
      </c>
      <c r="C28" s="6">
        <f t="shared" si="0"/>
        <v>0.23705501618123004</v>
      </c>
      <c r="D28" s="6">
        <v>0.29899999999999999</v>
      </c>
      <c r="E28" s="6">
        <f t="shared" si="1"/>
        <v>0.42313915857605211</v>
      </c>
      <c r="F28" s="6">
        <v>0.26700000000000002</v>
      </c>
      <c r="G28" s="6">
        <f t="shared" si="2"/>
        <v>0.68203883495145623</v>
      </c>
      <c r="H28" s="6">
        <v>0.29199999999999998</v>
      </c>
      <c r="I28" s="6">
        <f t="shared" si="3"/>
        <v>0.47977346278317184</v>
      </c>
      <c r="J28" s="6">
        <v>0.29799999999999999</v>
      </c>
      <c r="K28" s="6">
        <f t="shared" si="4"/>
        <v>0.43122977346278346</v>
      </c>
      <c r="L28" s="6">
        <v>0.29899999999999999</v>
      </c>
      <c r="M28" s="6">
        <f t="shared" si="5"/>
        <v>0.42313915857605211</v>
      </c>
      <c r="N28" s="6">
        <v>0.33200000000000002</v>
      </c>
      <c r="O28" s="6">
        <f t="shared" si="6"/>
        <v>0.15614886731391608</v>
      </c>
      <c r="P28" s="6">
        <v>0.29699999999999999</v>
      </c>
      <c r="Q28" s="6">
        <f t="shared" si="7"/>
        <v>0.43932038834951487</v>
      </c>
      <c r="R28" s="6">
        <v>0.307</v>
      </c>
      <c r="S28" s="6">
        <f t="shared" si="8"/>
        <v>0.35841423948220091</v>
      </c>
      <c r="T28" s="6">
        <v>0.31</v>
      </c>
      <c r="U28" s="6">
        <f t="shared" si="9"/>
        <v>0.33414239482200675</v>
      </c>
      <c r="V28" s="6">
        <v>0.32800000000000001</v>
      </c>
      <c r="W28" s="6">
        <f t="shared" si="10"/>
        <v>0.18851132686084165</v>
      </c>
    </row>
    <row r="29" spans="1:23" ht="16.5" customHeight="1">
      <c r="A29" s="1">
        <v>2005</v>
      </c>
      <c r="B29" s="6">
        <v>0.317</v>
      </c>
      <c r="C29" s="6">
        <f t="shared" si="0"/>
        <v>0.27750809061488702</v>
      </c>
      <c r="D29" s="6">
        <v>0.30199999999999999</v>
      </c>
      <c r="E29" s="6">
        <f t="shared" si="1"/>
        <v>0.39886731391585789</v>
      </c>
      <c r="F29" s="6">
        <v>0.25700000000000001</v>
      </c>
      <c r="G29" s="6">
        <f t="shared" si="2"/>
        <v>0.76294498381877018</v>
      </c>
      <c r="H29" s="6">
        <v>0.29299999999999998</v>
      </c>
      <c r="I29" s="6">
        <f t="shared" si="3"/>
        <v>0.47168284789644044</v>
      </c>
      <c r="J29" s="6">
        <v>0.29299999999999998</v>
      </c>
      <c r="K29" s="6">
        <f t="shared" si="4"/>
        <v>0.47168284789644044</v>
      </c>
      <c r="L29" s="6">
        <v>0.29599999999999999</v>
      </c>
      <c r="M29" s="6">
        <f t="shared" si="5"/>
        <v>0.44741100323624627</v>
      </c>
      <c r="N29" s="6">
        <v>0.32100000000000001</v>
      </c>
      <c r="O29" s="6">
        <f t="shared" si="6"/>
        <v>0.24514563106796142</v>
      </c>
      <c r="P29" s="6">
        <v>0.29799999999999999</v>
      </c>
      <c r="Q29" s="6">
        <f t="shared" si="7"/>
        <v>0.43122977346278346</v>
      </c>
      <c r="R29" s="6">
        <v>0.32500000000000001</v>
      </c>
      <c r="S29" s="6">
        <f t="shared" si="8"/>
        <v>0.21278317152103585</v>
      </c>
      <c r="T29" s="6">
        <v>0.30299999999999999</v>
      </c>
      <c r="U29" s="6">
        <f t="shared" si="9"/>
        <v>0.39077669902912654</v>
      </c>
      <c r="V29" s="6">
        <v>0.32500000000000001</v>
      </c>
      <c r="W29" s="6">
        <f t="shared" si="10"/>
        <v>0.21278317152103585</v>
      </c>
    </row>
    <row r="30" spans="1:23" ht="16.5" customHeight="1">
      <c r="A30" s="1">
        <v>2006</v>
      </c>
      <c r="B30" s="6">
        <v>0.316</v>
      </c>
      <c r="C30" s="6">
        <f t="shared" si="0"/>
        <v>0.28559870550161837</v>
      </c>
      <c r="D30" s="6">
        <v>0.29799999999999999</v>
      </c>
      <c r="E30" s="6">
        <f t="shared" si="1"/>
        <v>0.43122977346278346</v>
      </c>
      <c r="F30" s="6">
        <v>0.26800000000000002</v>
      </c>
      <c r="G30" s="6">
        <f t="shared" si="2"/>
        <v>0.67394822006472488</v>
      </c>
      <c r="H30" s="6">
        <v>0.29399999999999998</v>
      </c>
      <c r="I30" s="6">
        <f t="shared" si="3"/>
        <v>0.46359223300970909</v>
      </c>
      <c r="J30" s="6">
        <v>0.28499999999999998</v>
      </c>
      <c r="K30" s="6">
        <f t="shared" si="4"/>
        <v>0.53640776699029158</v>
      </c>
      <c r="L30" s="6">
        <v>0.29299999999999998</v>
      </c>
      <c r="M30" s="6">
        <f t="shared" si="5"/>
        <v>0.47168284789644044</v>
      </c>
      <c r="N30" s="6">
        <v>0.31900000000000001</v>
      </c>
      <c r="O30" s="6">
        <f t="shared" si="6"/>
        <v>0.2613268608414242</v>
      </c>
      <c r="P30" s="6">
        <v>0.309</v>
      </c>
      <c r="Q30" s="6">
        <f t="shared" si="7"/>
        <v>0.34223300970873816</v>
      </c>
      <c r="R30" s="6">
        <v>0.32400000000000001</v>
      </c>
      <c r="S30" s="6">
        <f t="shared" si="8"/>
        <v>0.22087378640776725</v>
      </c>
      <c r="T30" s="6">
        <v>0.314</v>
      </c>
      <c r="U30" s="6">
        <f t="shared" si="9"/>
        <v>0.30177993527508118</v>
      </c>
      <c r="V30" s="6">
        <v>0.31900000000000001</v>
      </c>
      <c r="W30" s="6">
        <f t="shared" si="10"/>
        <v>0.2613268608414242</v>
      </c>
    </row>
    <row r="31" spans="1:23" ht="16.5" customHeight="1">
      <c r="A31" s="1">
        <v>2007</v>
      </c>
      <c r="B31" s="6">
        <v>0.316</v>
      </c>
      <c r="C31" s="6">
        <f t="shared" si="0"/>
        <v>0.28559870550161837</v>
      </c>
      <c r="D31" s="6">
        <v>0.29599999999999999</v>
      </c>
      <c r="E31" s="6">
        <f t="shared" si="1"/>
        <v>0.44741100323624627</v>
      </c>
      <c r="F31" s="6">
        <v>0.252</v>
      </c>
      <c r="G31" s="6">
        <f t="shared" si="2"/>
        <v>0.80339805825242716</v>
      </c>
      <c r="H31" s="6">
        <v>0.29099999999999998</v>
      </c>
      <c r="I31" s="6">
        <f t="shared" si="3"/>
        <v>0.48786407766990325</v>
      </c>
      <c r="J31" s="6">
        <v>0.28299999999999997</v>
      </c>
      <c r="K31" s="6">
        <f t="shared" si="4"/>
        <v>0.55258899676375439</v>
      </c>
      <c r="L31" s="6">
        <v>0.29399999999999998</v>
      </c>
      <c r="M31" s="6">
        <f t="shared" si="5"/>
        <v>0.46359223300970909</v>
      </c>
      <c r="N31" s="6">
        <v>0.31900000000000001</v>
      </c>
      <c r="O31" s="6">
        <f t="shared" si="6"/>
        <v>0.2613268608414242</v>
      </c>
      <c r="P31" s="6">
        <v>0.314</v>
      </c>
      <c r="Q31" s="6">
        <f t="shared" si="7"/>
        <v>0.30177993527508118</v>
      </c>
      <c r="R31" s="6">
        <v>0.32900000000000001</v>
      </c>
      <c r="S31" s="6">
        <f t="shared" si="8"/>
        <v>0.18042071197411028</v>
      </c>
      <c r="T31" s="6">
        <v>0.318</v>
      </c>
      <c r="U31" s="6">
        <f t="shared" si="9"/>
        <v>0.26941747572815561</v>
      </c>
      <c r="V31" s="6">
        <v>0.315</v>
      </c>
      <c r="W31" s="6">
        <f t="shared" si="10"/>
        <v>0.29368932038834977</v>
      </c>
    </row>
    <row r="32" spans="1:23" ht="16.5" customHeight="1">
      <c r="A32" s="1">
        <v>2008</v>
      </c>
      <c r="B32" s="6">
        <v>0.314</v>
      </c>
      <c r="C32" s="6">
        <f t="shared" si="0"/>
        <v>0.30177993527508118</v>
      </c>
      <c r="D32" s="6">
        <v>0.30099999999999999</v>
      </c>
      <c r="E32" s="6">
        <f t="shared" si="1"/>
        <v>0.4069579288025893</v>
      </c>
      <c r="F32" s="6">
        <v>0.26300000000000001</v>
      </c>
      <c r="G32" s="6">
        <f t="shared" si="2"/>
        <v>0.71440129449838186</v>
      </c>
      <c r="H32" s="6">
        <v>0.29399999999999998</v>
      </c>
      <c r="I32" s="6">
        <f t="shared" si="3"/>
        <v>0.46359223300970909</v>
      </c>
      <c r="J32" s="6">
        <v>0.27900000000000003</v>
      </c>
      <c r="K32" s="6">
        <f t="shared" si="4"/>
        <v>0.58495145631067957</v>
      </c>
      <c r="L32" s="6">
        <v>0.29299999999999998</v>
      </c>
      <c r="M32" s="6">
        <f t="shared" si="5"/>
        <v>0.47168284789644044</v>
      </c>
      <c r="N32" s="6">
        <v>0.31900000000000001</v>
      </c>
      <c r="O32" s="6">
        <f t="shared" si="6"/>
        <v>0.2613268608414242</v>
      </c>
      <c r="P32" s="6">
        <v>0.30599999999999999</v>
      </c>
      <c r="Q32" s="6">
        <f t="shared" si="7"/>
        <v>0.36650485436893232</v>
      </c>
      <c r="R32" s="6">
        <v>0.309</v>
      </c>
      <c r="S32" s="6">
        <f t="shared" si="8"/>
        <v>0.34223300970873816</v>
      </c>
      <c r="T32" s="6">
        <v>0.31</v>
      </c>
      <c r="U32" s="6">
        <f t="shared" si="9"/>
        <v>0.33414239482200675</v>
      </c>
      <c r="V32" s="6">
        <v>0.311</v>
      </c>
      <c r="W32" s="6">
        <f t="shared" si="10"/>
        <v>0.32605177993527534</v>
      </c>
    </row>
    <row r="33" spans="1:23" ht="16.5" customHeight="1">
      <c r="A33" s="1">
        <v>2009</v>
      </c>
      <c r="B33" s="6">
        <v>0.316</v>
      </c>
      <c r="C33" s="6">
        <f t="shared" si="0"/>
        <v>0.28559870550161837</v>
      </c>
      <c r="D33" s="6">
        <v>0.3</v>
      </c>
      <c r="E33" s="6">
        <f t="shared" si="1"/>
        <v>0.4150485436893207</v>
      </c>
      <c r="F33" s="6">
        <v>0.255</v>
      </c>
      <c r="G33" s="6">
        <f t="shared" si="2"/>
        <v>0.779126213592233</v>
      </c>
      <c r="H33" s="6">
        <v>0.307</v>
      </c>
      <c r="I33" s="6">
        <f t="shared" si="3"/>
        <v>0.35841423948220091</v>
      </c>
      <c r="J33" s="6">
        <v>0.28699999999999998</v>
      </c>
      <c r="K33" s="6">
        <f t="shared" si="4"/>
        <v>0.52022653721682888</v>
      </c>
      <c r="L33" s="6">
        <v>0.28599999999999998</v>
      </c>
      <c r="M33" s="6">
        <f t="shared" si="5"/>
        <v>0.52831715210356023</v>
      </c>
      <c r="N33" s="6">
        <v>0.32200000000000001</v>
      </c>
      <c r="O33" s="6">
        <f t="shared" si="6"/>
        <v>0.23705501618123004</v>
      </c>
      <c r="P33" s="6">
        <v>0.29399999999999998</v>
      </c>
      <c r="Q33" s="6">
        <f t="shared" si="7"/>
        <v>0.46359223300970909</v>
      </c>
      <c r="R33" s="6">
        <v>0.317</v>
      </c>
      <c r="S33" s="6">
        <f t="shared" si="8"/>
        <v>0.27750809061488702</v>
      </c>
      <c r="T33" s="6">
        <v>0.32100000000000001</v>
      </c>
      <c r="U33" s="6">
        <f t="shared" si="9"/>
        <v>0.24514563106796142</v>
      </c>
      <c r="V33" s="6">
        <v>0.32300000000000001</v>
      </c>
      <c r="W33" s="6">
        <f t="shared" si="10"/>
        <v>0.22896440129449863</v>
      </c>
    </row>
    <row r="34" spans="1:23" ht="16.5" customHeight="1">
      <c r="A34" s="1">
        <v>2010</v>
      </c>
      <c r="B34" s="6">
        <v>0.315</v>
      </c>
      <c r="C34" s="6">
        <f t="shared" si="0"/>
        <v>0.29368932038834977</v>
      </c>
      <c r="D34" s="6">
        <v>0.308</v>
      </c>
      <c r="E34" s="6">
        <f t="shared" si="1"/>
        <v>0.35032362459546956</v>
      </c>
      <c r="F34" s="6">
        <v>0.25900000000000001</v>
      </c>
      <c r="G34" s="6">
        <f t="shared" si="2"/>
        <v>0.74676375404530737</v>
      </c>
      <c r="H34" s="6">
        <v>0.29099999999999998</v>
      </c>
      <c r="I34" s="6">
        <f t="shared" si="3"/>
        <v>0.48786407766990325</v>
      </c>
      <c r="J34" s="6">
        <v>0.27900000000000003</v>
      </c>
      <c r="K34" s="6">
        <f t="shared" si="4"/>
        <v>0.58495145631067957</v>
      </c>
      <c r="L34" s="6">
        <v>0.28599999999999998</v>
      </c>
      <c r="M34" s="6">
        <f t="shared" si="5"/>
        <v>0.52831715210356023</v>
      </c>
      <c r="N34" s="6">
        <v>0.32</v>
      </c>
      <c r="O34" s="6">
        <f t="shared" si="6"/>
        <v>0.2532362459546928</v>
      </c>
      <c r="P34" s="6">
        <v>0.29699999999999999</v>
      </c>
      <c r="Q34" s="6">
        <f t="shared" si="7"/>
        <v>0.43932038834951487</v>
      </c>
      <c r="R34" s="6">
        <v>0.313</v>
      </c>
      <c r="S34" s="6">
        <f t="shared" si="8"/>
        <v>0.30987055016181259</v>
      </c>
      <c r="T34" s="6">
        <v>0.32200000000000001</v>
      </c>
      <c r="U34" s="6">
        <f t="shared" si="9"/>
        <v>0.23705501618123004</v>
      </c>
      <c r="V34" s="6">
        <v>0.32400000000000001</v>
      </c>
      <c r="W34" s="6">
        <f t="shared" si="10"/>
        <v>0.22087378640776725</v>
      </c>
    </row>
    <row r="35" spans="1:23" ht="16.5" customHeight="1">
      <c r="A35" s="1">
        <v>2011</v>
      </c>
      <c r="B35" s="6">
        <v>0.312</v>
      </c>
      <c r="C35" s="6">
        <f t="shared" si="0"/>
        <v>0.31796116504854399</v>
      </c>
      <c r="D35" s="6">
        <v>0.307</v>
      </c>
      <c r="E35" s="6">
        <f t="shared" si="1"/>
        <v>0.35841423948220091</v>
      </c>
      <c r="F35" s="6">
        <v>0.26800000000000002</v>
      </c>
      <c r="G35" s="6">
        <f t="shared" si="2"/>
        <v>0.67394822006472488</v>
      </c>
      <c r="H35" s="6">
        <v>0.28100000000000003</v>
      </c>
      <c r="I35" s="6">
        <f t="shared" si="3"/>
        <v>0.56877022653721676</v>
      </c>
      <c r="J35" s="6">
        <v>0.28899999999999998</v>
      </c>
      <c r="K35" s="6">
        <f t="shared" si="4"/>
        <v>0.50404530744336606</v>
      </c>
      <c r="L35" s="6">
        <v>0.29099999999999998</v>
      </c>
      <c r="M35" s="6">
        <f t="shared" si="5"/>
        <v>0.48786407766990325</v>
      </c>
      <c r="N35" s="6">
        <v>0.311</v>
      </c>
      <c r="O35" s="6">
        <f t="shared" si="6"/>
        <v>0.32605177993527534</v>
      </c>
      <c r="P35" s="6">
        <v>0.29199999999999998</v>
      </c>
      <c r="Q35" s="6">
        <f t="shared" si="7"/>
        <v>0.47977346278317184</v>
      </c>
      <c r="R35" s="6">
        <v>0.309</v>
      </c>
      <c r="S35" s="6">
        <f t="shared" si="8"/>
        <v>0.34223300970873816</v>
      </c>
      <c r="T35" s="6">
        <v>0.32700000000000001</v>
      </c>
      <c r="U35" s="6">
        <f t="shared" si="9"/>
        <v>0.19660194174757306</v>
      </c>
      <c r="V35" s="6">
        <v>0.315</v>
      </c>
      <c r="W35" s="6">
        <f t="shared" si="10"/>
        <v>0.29368932038834977</v>
      </c>
    </row>
    <row r="36" spans="1:23" ht="16.5" customHeight="1">
      <c r="A36" s="1">
        <v>2012</v>
      </c>
      <c r="B36" s="6">
        <v>0.318</v>
      </c>
      <c r="C36" s="6">
        <f t="shared" si="0"/>
        <v>0.26941747572815561</v>
      </c>
      <c r="D36" s="6">
        <v>0.30499999999999999</v>
      </c>
      <c r="E36" s="6">
        <f t="shared" si="1"/>
        <v>0.37459546925566373</v>
      </c>
      <c r="F36" s="6">
        <v>0.25800000000000001</v>
      </c>
      <c r="G36" s="6">
        <f t="shared" si="2"/>
        <v>0.75485436893203883</v>
      </c>
      <c r="H36" s="6">
        <v>0.29199999999999998</v>
      </c>
      <c r="I36" s="6">
        <f t="shared" si="3"/>
        <v>0.47977346278317184</v>
      </c>
      <c r="J36" s="6">
        <v>0.28899999999999998</v>
      </c>
      <c r="K36" s="6">
        <f t="shared" si="4"/>
        <v>0.50404530744336606</v>
      </c>
      <c r="L36" s="6">
        <v>0.29699999999999999</v>
      </c>
      <c r="M36" s="6">
        <f t="shared" si="5"/>
        <v>0.43932038834951487</v>
      </c>
      <c r="N36" s="6">
        <v>0.32400000000000001</v>
      </c>
      <c r="O36" s="6">
        <f t="shared" si="6"/>
        <v>0.22087378640776725</v>
      </c>
      <c r="P36" s="6">
        <v>0.3</v>
      </c>
      <c r="Q36" s="6">
        <f t="shared" si="7"/>
        <v>0.4150485436893207</v>
      </c>
      <c r="R36" s="6">
        <v>0.29899999999999999</v>
      </c>
      <c r="S36" s="6">
        <f t="shared" si="8"/>
        <v>0.42313915857605211</v>
      </c>
      <c r="T36" s="6">
        <v>0.314</v>
      </c>
      <c r="U36" s="6">
        <f t="shared" si="9"/>
        <v>0.30177993527508118</v>
      </c>
      <c r="V36" s="6">
        <v>0.317</v>
      </c>
      <c r="W36" s="6">
        <f t="shared" si="10"/>
        <v>0.27750809061488702</v>
      </c>
    </row>
    <row r="37" spans="1:23" ht="16.5" customHeight="1">
      <c r="A37" s="1">
        <v>2013</v>
      </c>
      <c r="B37" s="6">
        <v>0.31900000000000001</v>
      </c>
      <c r="C37" s="6">
        <f t="shared" si="0"/>
        <v>0.2613268608414242</v>
      </c>
      <c r="D37" s="6">
        <v>0.307</v>
      </c>
      <c r="E37" s="6">
        <f t="shared" si="1"/>
        <v>0.35841423948220091</v>
      </c>
      <c r="F37" s="6">
        <v>0.28899999999999998</v>
      </c>
      <c r="G37" s="6">
        <f t="shared" si="2"/>
        <v>0.50404530744336606</v>
      </c>
      <c r="H37" s="6">
        <v>0.30099999999999999</v>
      </c>
      <c r="I37" s="6">
        <f t="shared" si="3"/>
        <v>0.4069579288025893</v>
      </c>
      <c r="J37" s="6">
        <v>0.28599999999999998</v>
      </c>
      <c r="K37" s="6">
        <f t="shared" si="4"/>
        <v>0.52831715210356023</v>
      </c>
      <c r="L37" s="6">
        <v>0.29199999999999998</v>
      </c>
      <c r="M37" s="6">
        <f t="shared" si="5"/>
        <v>0.47977346278317184</v>
      </c>
      <c r="N37" s="6">
        <v>0.32800000000000001</v>
      </c>
      <c r="O37" s="6">
        <f t="shared" si="6"/>
        <v>0.18851132686084165</v>
      </c>
      <c r="P37" s="6">
        <v>0.29599999999999999</v>
      </c>
      <c r="Q37" s="6">
        <f t="shared" si="7"/>
        <v>0.44741100323624627</v>
      </c>
      <c r="R37" s="6">
        <v>0.307</v>
      </c>
      <c r="S37" s="6">
        <f t="shared" si="8"/>
        <v>0.35841423948220091</v>
      </c>
      <c r="T37" s="6">
        <v>0.312</v>
      </c>
      <c r="U37" s="6">
        <f t="shared" si="9"/>
        <v>0.31796116504854399</v>
      </c>
      <c r="V37" s="6">
        <v>0.32</v>
      </c>
      <c r="W37" s="6">
        <f t="shared" si="10"/>
        <v>0.2532362459546928</v>
      </c>
    </row>
    <row r="38" spans="1:23" ht="16.5" customHeight="1">
      <c r="A38" s="1">
        <v>2014</v>
      </c>
      <c r="B38" s="20">
        <f>B37</f>
        <v>0.31900000000000001</v>
      </c>
      <c r="C38" s="6">
        <f t="shared" si="0"/>
        <v>0.2613268608414242</v>
      </c>
      <c r="D38" s="20">
        <f>D37</f>
        <v>0.307</v>
      </c>
      <c r="E38" s="6">
        <f t="shared" si="1"/>
        <v>0.35841423948220091</v>
      </c>
      <c r="F38" s="20">
        <f>F37</f>
        <v>0.28899999999999998</v>
      </c>
      <c r="G38" s="6">
        <f t="shared" si="2"/>
        <v>0.50404530744336606</v>
      </c>
      <c r="H38" s="20">
        <f>H37</f>
        <v>0.30099999999999999</v>
      </c>
      <c r="I38" s="6">
        <f t="shared" si="3"/>
        <v>0.4069579288025893</v>
      </c>
      <c r="J38" s="20">
        <f>J37</f>
        <v>0.28599999999999998</v>
      </c>
      <c r="K38" s="6">
        <f t="shared" si="4"/>
        <v>0.52831715210356023</v>
      </c>
      <c r="L38" s="20">
        <f>L37</f>
        <v>0.29199999999999998</v>
      </c>
      <c r="M38" s="6">
        <f t="shared" si="5"/>
        <v>0.47977346278317184</v>
      </c>
      <c r="N38" s="20">
        <f>N37</f>
        <v>0.32800000000000001</v>
      </c>
      <c r="O38" s="6">
        <f t="shared" si="6"/>
        <v>0.18851132686084165</v>
      </c>
      <c r="P38" s="20">
        <f>P37</f>
        <v>0.29599999999999999</v>
      </c>
      <c r="Q38" s="6">
        <f t="shared" si="7"/>
        <v>0.44741100323624627</v>
      </c>
      <c r="R38" s="20">
        <f>R37</f>
        <v>0.307</v>
      </c>
      <c r="S38" s="6">
        <f t="shared" si="8"/>
        <v>0.35841423948220091</v>
      </c>
      <c r="T38" s="20">
        <f>T37</f>
        <v>0.312</v>
      </c>
      <c r="U38" s="6">
        <f t="shared" si="9"/>
        <v>0.31796116504854399</v>
      </c>
      <c r="V38" s="20">
        <f>V37</f>
        <v>0.32</v>
      </c>
      <c r="W38" s="6">
        <f t="shared" si="10"/>
        <v>0.2532362459546928</v>
      </c>
    </row>
    <row r="39" spans="1:23" ht="16.5" customHeight="1">
      <c r="F39" s="2"/>
    </row>
    <row r="40" spans="1:23" ht="16.5" customHeight="1">
      <c r="B40" s="1" t="s">
        <v>352</v>
      </c>
      <c r="N40" s="1" t="s">
        <v>352</v>
      </c>
    </row>
    <row r="41" spans="1:23" ht="16.5" customHeight="1">
      <c r="A41" s="1" t="s">
        <v>1095</v>
      </c>
      <c r="B41" s="6">
        <f>(POWER(B37/B5, 1/32)-1)*100</f>
        <v>0.35281443794248357</v>
      </c>
      <c r="C41" s="6">
        <f t="shared" ref="C41:W41" si="11">(POWER(C37/C5, 1/32)-1)*100</f>
        <v>-2.2221955768493284</v>
      </c>
      <c r="D41" s="6">
        <f t="shared" si="11"/>
        <v>0.24365106489101507</v>
      </c>
      <c r="E41" s="6">
        <f t="shared" si="11"/>
        <v>-1.2982970834972685</v>
      </c>
      <c r="F41" s="6">
        <f t="shared" si="11"/>
        <v>0.13261655159704233</v>
      </c>
      <c r="G41" s="6">
        <f t="shared" si="11"/>
        <v>-0.54895497363216528</v>
      </c>
      <c r="H41" s="6">
        <f t="shared" si="11"/>
        <v>0.31708978962332601</v>
      </c>
      <c r="I41" s="6">
        <f t="shared" si="11"/>
        <v>-1.4125320997387392</v>
      </c>
      <c r="J41" s="6">
        <f t="shared" si="11"/>
        <v>-4.3394057556278565E-2</v>
      </c>
      <c r="K41" s="6">
        <f t="shared" si="11"/>
        <v>0.1977333392345848</v>
      </c>
      <c r="L41" s="6">
        <f t="shared" si="11"/>
        <v>0.13122414581907549</v>
      </c>
      <c r="M41" s="6">
        <f t="shared" si="11"/>
        <v>-0.57424183425055508</v>
      </c>
      <c r="N41" s="6">
        <f t="shared" si="11"/>
        <v>0.58675074723357756</v>
      </c>
      <c r="O41" s="6">
        <f t="shared" si="11"/>
        <v>-3.7551310644911684</v>
      </c>
      <c r="P41" s="6">
        <f t="shared" si="11"/>
        <v>7.4817869026500006E-2</v>
      </c>
      <c r="Q41" s="6">
        <f t="shared" si="11"/>
        <v>-0.37177132925807488</v>
      </c>
      <c r="R41" s="6">
        <f t="shared" si="11"/>
        <v>-0.11975122591814102</v>
      </c>
      <c r="S41" s="6">
        <f t="shared" si="11"/>
        <v>0.99213133189393066</v>
      </c>
      <c r="T41" s="6">
        <f t="shared" si="11"/>
        <v>0.29427260191112747</v>
      </c>
      <c r="U41" s="6">
        <f t="shared" si="11"/>
        <v>-1.6669983310773739</v>
      </c>
      <c r="V41" s="6">
        <f t="shared" si="11"/>
        <v>0.41815745059741172</v>
      </c>
      <c r="W41" s="6">
        <f t="shared" si="11"/>
        <v>-2.5399313989379002</v>
      </c>
    </row>
    <row r="42" spans="1:23" ht="17.25" customHeight="1">
      <c r="B42" s="33" t="s">
        <v>1152</v>
      </c>
      <c r="C42" s="33"/>
      <c r="D42" s="33"/>
      <c r="E42" s="33"/>
      <c r="F42" s="33"/>
      <c r="G42" s="33"/>
      <c r="H42" s="33"/>
      <c r="I42" s="33"/>
      <c r="J42" s="33"/>
      <c r="K42" s="33"/>
    </row>
    <row r="43" spans="1:23">
      <c r="B43" s="1" t="s">
        <v>1153</v>
      </c>
    </row>
    <row r="44" spans="1:23">
      <c r="B44" s="1" t="s">
        <v>1120</v>
      </c>
    </row>
    <row r="46" spans="1:23">
      <c r="C46" s="1" t="s">
        <v>479</v>
      </c>
      <c r="D46" s="1">
        <f>MAX(B5:B38,D5:D38,F5:F38,H5:H38,J5:J38,L5:L38,N5:N38,P5:P38,R5:R38,T5:T38,V5:V38)</f>
        <v>0.34100000000000003</v>
      </c>
    </row>
    <row r="47" spans="1:23">
      <c r="C47" s="1" t="s">
        <v>480</v>
      </c>
      <c r="D47" s="1">
        <f>MIN(B5:B38,D5:D38,F5:F38,H5:H38,J5:J38,L5:L38,N5:N38,P5:P38,R5:R38,T5:T38,V5:V38)</f>
        <v>0.23799999999999999</v>
      </c>
    </row>
    <row r="48" spans="1:23">
      <c r="C48" s="1" t="s">
        <v>347</v>
      </c>
      <c r="D48" s="1">
        <f>D46-D47</f>
        <v>0.10300000000000004</v>
      </c>
    </row>
    <row r="49" spans="3:4">
      <c r="C49" s="1" t="s">
        <v>348</v>
      </c>
      <c r="D49" s="1">
        <f>D48/10</f>
        <v>1.0300000000000004E-2</v>
      </c>
    </row>
    <row r="50" spans="3:4">
      <c r="C50" s="1" t="s">
        <v>483</v>
      </c>
      <c r="D50" s="1">
        <f>D46+D49</f>
        <v>0.35130000000000006</v>
      </c>
    </row>
    <row r="51" spans="3:4">
      <c r="C51" s="1" t="s">
        <v>484</v>
      </c>
      <c r="D51" s="1">
        <f>D47-D49</f>
        <v>0.22769999999999999</v>
      </c>
    </row>
    <row r="52" spans="3:4">
      <c r="C52" s="1" t="s">
        <v>349</v>
      </c>
      <c r="D52" s="1">
        <f>D50-D51</f>
        <v>0.12360000000000007</v>
      </c>
    </row>
  </sheetData>
  <mergeCells count="1">
    <mergeCell ref="B42:K42"/>
  </mergeCells>
  <phoneticPr fontId="2" type="noConversion"/>
  <pageMargins left="0.15748031496062992" right="0.15748031496062992" top="0.59055118110236227" bottom="0.59055118110236227" header="0.51181102362204722" footer="0.51181102362204722"/>
  <pageSetup scale="72" orientation="landscape" r:id="rId1"/>
  <headerFooter alignWithMargins="0"/>
  <rowBreaks count="1" manualBreakCount="1">
    <brk id="47" max="16383" man="1"/>
  </rowBreaks>
  <colBreaks count="1" manualBreakCount="1">
    <brk id="13" max="1048575" man="1"/>
  </colBreaks>
</worksheet>
</file>

<file path=xl/worksheets/sheet51.xml><?xml version="1.0" encoding="utf-8"?>
<worksheet xmlns="http://schemas.openxmlformats.org/spreadsheetml/2006/main" xmlns:r="http://schemas.openxmlformats.org/officeDocument/2006/relationships">
  <dimension ref="A1:AS56"/>
  <sheetViews>
    <sheetView view="pageBreakPreview" zoomScale="70" zoomScaleSheetLayoutView="70" workbookViewId="0">
      <pane xSplit="1" ySplit="5" topLeftCell="B6" activePane="bottomRight" state="frozen"/>
      <selection activeCell="O54" sqref="O54"/>
      <selection pane="topRight" activeCell="O54" sqref="O54"/>
      <selection pane="bottomLeft" activeCell="O54" sqref="O54"/>
      <selection pane="bottomRight" activeCell="O54" sqref="O54"/>
    </sheetView>
  </sheetViews>
  <sheetFormatPr defaultColWidth="8.875" defaultRowHeight="12.75"/>
  <cols>
    <col min="1" max="1" width="8" style="1" customWidth="1"/>
    <col min="2" max="3" width="8.875" style="11" customWidth="1"/>
    <col min="4" max="4" width="10.125" style="6" customWidth="1"/>
    <col min="5" max="5" width="12.375" style="6" customWidth="1"/>
    <col min="6" max="6" width="8.875" style="11" customWidth="1"/>
    <col min="7" max="7" width="9.875" style="11" customWidth="1"/>
    <col min="8" max="8" width="8.875" style="6" customWidth="1"/>
    <col min="9" max="9" width="12.375" style="6" customWidth="1"/>
    <col min="10" max="11" width="8.875" style="11" customWidth="1"/>
    <col min="12" max="12" width="8.875" style="6" customWidth="1"/>
    <col min="13" max="13" width="13.5" style="6" customWidth="1"/>
    <col min="14" max="15" width="8.875" style="11" customWidth="1"/>
    <col min="16" max="16" width="8.875" style="6" customWidth="1"/>
    <col min="17" max="17" width="12.375" style="6" customWidth="1"/>
    <col min="18" max="19" width="8.875" style="11" customWidth="1"/>
    <col min="20" max="20" width="8.875" style="6" customWidth="1"/>
    <col min="21" max="21" width="12" style="6" customWidth="1"/>
    <col min="22" max="23" width="8.875" style="11" customWidth="1"/>
    <col min="24" max="24" width="8.875" style="6" customWidth="1"/>
    <col min="25" max="25" width="12.125" style="6" customWidth="1"/>
    <col min="26" max="27" width="8.875" style="11" customWidth="1"/>
    <col min="28" max="28" width="8.875" style="6" customWidth="1"/>
    <col min="29" max="29" width="13.25" style="6" customWidth="1"/>
    <col min="30" max="31" width="8.875" style="11" customWidth="1"/>
    <col min="32" max="32" width="8.875" style="6" customWidth="1"/>
    <col min="33" max="33" width="12.875" style="6" customWidth="1"/>
    <col min="34" max="35" width="8.875" style="11" customWidth="1"/>
    <col min="36" max="36" width="8.875" style="6" customWidth="1"/>
    <col min="37" max="37" width="13.625" style="6" customWidth="1"/>
    <col min="38" max="39" width="8.875" style="11" customWidth="1"/>
    <col min="40" max="40" width="8.875" style="6" customWidth="1"/>
    <col min="41" max="41" width="12.375" style="6" customWidth="1"/>
    <col min="42" max="43" width="8.875" style="11" customWidth="1"/>
    <col min="44" max="44" width="8.875" style="6" customWidth="1"/>
    <col min="45" max="45" width="12.375" style="6" customWidth="1"/>
    <col min="46" max="16384" width="8.875" style="1"/>
  </cols>
  <sheetData>
    <row r="1" spans="1:45">
      <c r="B1" s="11" t="s">
        <v>703</v>
      </c>
      <c r="R1" s="11" t="s">
        <v>704</v>
      </c>
      <c r="AH1" s="11" t="s">
        <v>705</v>
      </c>
    </row>
    <row r="2" spans="1:45">
      <c r="B2" s="11" t="s">
        <v>272</v>
      </c>
      <c r="F2" s="11" t="s">
        <v>291</v>
      </c>
      <c r="J2" s="11" t="s">
        <v>292</v>
      </c>
      <c r="N2" s="11" t="s">
        <v>293</v>
      </c>
      <c r="R2" s="11" t="s">
        <v>294</v>
      </c>
      <c r="V2" s="11" t="s">
        <v>295</v>
      </c>
      <c r="Z2" s="11" t="s">
        <v>296</v>
      </c>
      <c r="AD2" s="11" t="s">
        <v>297</v>
      </c>
      <c r="AH2" s="11" t="s">
        <v>298</v>
      </c>
      <c r="AL2" s="11" t="s">
        <v>299</v>
      </c>
      <c r="AP2" s="11" t="s">
        <v>300</v>
      </c>
    </row>
    <row r="3" spans="1:45">
      <c r="B3" s="11" t="s">
        <v>505</v>
      </c>
      <c r="C3" s="11" t="s">
        <v>505</v>
      </c>
      <c r="D3" s="6" t="s">
        <v>506</v>
      </c>
      <c r="E3" s="6" t="s">
        <v>400</v>
      </c>
      <c r="F3" s="11" t="s">
        <v>505</v>
      </c>
      <c r="G3" s="11" t="s">
        <v>505</v>
      </c>
      <c r="H3" s="6" t="s">
        <v>506</v>
      </c>
      <c r="I3" s="6" t="s">
        <v>400</v>
      </c>
      <c r="J3" s="11" t="s">
        <v>505</v>
      </c>
      <c r="K3" s="11" t="s">
        <v>505</v>
      </c>
      <c r="L3" s="6" t="s">
        <v>506</v>
      </c>
      <c r="M3" s="6" t="s">
        <v>400</v>
      </c>
      <c r="N3" s="11" t="s">
        <v>505</v>
      </c>
      <c r="O3" s="11" t="s">
        <v>505</v>
      </c>
      <c r="P3" s="6" t="s">
        <v>506</v>
      </c>
      <c r="Q3" s="6" t="s">
        <v>400</v>
      </c>
      <c r="R3" s="11" t="s">
        <v>505</v>
      </c>
      <c r="S3" s="11" t="s">
        <v>505</v>
      </c>
      <c r="T3" s="6" t="s">
        <v>506</v>
      </c>
      <c r="U3" s="6" t="s">
        <v>400</v>
      </c>
      <c r="V3" s="11" t="s">
        <v>505</v>
      </c>
      <c r="W3" s="11" t="s">
        <v>505</v>
      </c>
      <c r="X3" s="6" t="s">
        <v>506</v>
      </c>
      <c r="Y3" s="6" t="s">
        <v>400</v>
      </c>
      <c r="Z3" s="11" t="s">
        <v>505</v>
      </c>
      <c r="AA3" s="11" t="s">
        <v>505</v>
      </c>
      <c r="AB3" s="6" t="s">
        <v>506</v>
      </c>
      <c r="AC3" s="6" t="s">
        <v>400</v>
      </c>
      <c r="AD3" s="11" t="s">
        <v>505</v>
      </c>
      <c r="AE3" s="11" t="s">
        <v>505</v>
      </c>
      <c r="AF3" s="6" t="s">
        <v>506</v>
      </c>
      <c r="AG3" s="6" t="s">
        <v>400</v>
      </c>
      <c r="AH3" s="11" t="s">
        <v>505</v>
      </c>
      <c r="AI3" s="11" t="s">
        <v>505</v>
      </c>
      <c r="AJ3" s="6" t="s">
        <v>506</v>
      </c>
      <c r="AK3" s="6" t="s">
        <v>400</v>
      </c>
      <c r="AL3" s="11" t="s">
        <v>505</v>
      </c>
      <c r="AM3" s="11" t="s">
        <v>505</v>
      </c>
      <c r="AN3" s="6" t="s">
        <v>506</v>
      </c>
      <c r="AO3" s="6" t="s">
        <v>400</v>
      </c>
      <c r="AP3" s="11" t="s">
        <v>505</v>
      </c>
      <c r="AQ3" s="11" t="s">
        <v>505</v>
      </c>
      <c r="AR3" s="6" t="s">
        <v>506</v>
      </c>
      <c r="AS3" s="6" t="s">
        <v>400</v>
      </c>
    </row>
    <row r="4" spans="1:45">
      <c r="B4" s="11" t="s">
        <v>80</v>
      </c>
      <c r="C4" s="11" t="s">
        <v>507</v>
      </c>
      <c r="D4" s="6" t="s">
        <v>508</v>
      </c>
      <c r="E4" s="6" t="s">
        <v>508</v>
      </c>
      <c r="F4" s="11" t="s">
        <v>80</v>
      </c>
      <c r="G4" s="11" t="s">
        <v>507</v>
      </c>
      <c r="H4" s="6" t="s">
        <v>508</v>
      </c>
      <c r="I4" s="6" t="s">
        <v>508</v>
      </c>
      <c r="J4" s="11" t="s">
        <v>80</v>
      </c>
      <c r="K4" s="11" t="s">
        <v>507</v>
      </c>
      <c r="L4" s="6" t="s">
        <v>508</v>
      </c>
      <c r="M4" s="6" t="s">
        <v>508</v>
      </c>
      <c r="N4" s="11" t="s">
        <v>80</v>
      </c>
      <c r="O4" s="11" t="s">
        <v>507</v>
      </c>
      <c r="P4" s="6" t="s">
        <v>508</v>
      </c>
      <c r="Q4" s="6" t="s">
        <v>508</v>
      </c>
      <c r="R4" s="11" t="s">
        <v>80</v>
      </c>
      <c r="S4" s="11" t="s">
        <v>507</v>
      </c>
      <c r="T4" s="6" t="s">
        <v>508</v>
      </c>
      <c r="U4" s="6" t="s">
        <v>508</v>
      </c>
      <c r="V4" s="11" t="s">
        <v>80</v>
      </c>
      <c r="W4" s="11" t="s">
        <v>507</v>
      </c>
      <c r="X4" s="6" t="s">
        <v>508</v>
      </c>
      <c r="Y4" s="6" t="s">
        <v>508</v>
      </c>
      <c r="Z4" s="11" t="s">
        <v>80</v>
      </c>
      <c r="AA4" s="11" t="s">
        <v>507</v>
      </c>
      <c r="AB4" s="6" t="s">
        <v>508</v>
      </c>
      <c r="AC4" s="6" t="s">
        <v>508</v>
      </c>
      <c r="AD4" s="11" t="s">
        <v>80</v>
      </c>
      <c r="AE4" s="11" t="s">
        <v>507</v>
      </c>
      <c r="AF4" s="6" t="s">
        <v>508</v>
      </c>
      <c r="AG4" s="6" t="s">
        <v>508</v>
      </c>
      <c r="AH4" s="11" t="s">
        <v>80</v>
      </c>
      <c r="AI4" s="11" t="s">
        <v>507</v>
      </c>
      <c r="AJ4" s="6" t="s">
        <v>508</v>
      </c>
      <c r="AK4" s="6" t="s">
        <v>508</v>
      </c>
      <c r="AL4" s="11" t="s">
        <v>80</v>
      </c>
      <c r="AM4" s="11" t="s">
        <v>507</v>
      </c>
      <c r="AN4" s="6" t="s">
        <v>508</v>
      </c>
      <c r="AO4" s="6" t="s">
        <v>508</v>
      </c>
      <c r="AP4" s="11" t="s">
        <v>80</v>
      </c>
      <c r="AQ4" s="11" t="s">
        <v>507</v>
      </c>
      <c r="AR4" s="6" t="s">
        <v>508</v>
      </c>
      <c r="AS4" s="6" t="s">
        <v>508</v>
      </c>
    </row>
    <row r="5" spans="1:45">
      <c r="B5" s="11" t="s">
        <v>82</v>
      </c>
      <c r="C5" s="11" t="s">
        <v>83</v>
      </c>
      <c r="D5" s="6" t="s">
        <v>164</v>
      </c>
      <c r="F5" s="11" t="s">
        <v>85</v>
      </c>
      <c r="G5" s="11" t="s">
        <v>86</v>
      </c>
      <c r="H5" s="6" t="s">
        <v>165</v>
      </c>
      <c r="J5" s="11" t="s">
        <v>88</v>
      </c>
      <c r="K5" s="11" t="s">
        <v>89</v>
      </c>
      <c r="L5" s="6" t="s">
        <v>166</v>
      </c>
      <c r="N5" s="11" t="s">
        <v>90</v>
      </c>
      <c r="O5" s="11" t="s">
        <v>91</v>
      </c>
      <c r="P5" s="6" t="s">
        <v>167</v>
      </c>
      <c r="R5" s="11" t="s">
        <v>82</v>
      </c>
      <c r="S5" s="11" t="s">
        <v>83</v>
      </c>
      <c r="T5" s="6" t="s">
        <v>164</v>
      </c>
      <c r="V5" s="11" t="s">
        <v>85</v>
      </c>
      <c r="W5" s="11" t="s">
        <v>86</v>
      </c>
      <c r="X5" s="6" t="s">
        <v>165</v>
      </c>
      <c r="Z5" s="11" t="s">
        <v>88</v>
      </c>
      <c r="AA5" s="11" t="s">
        <v>89</v>
      </c>
      <c r="AB5" s="6" t="s">
        <v>166</v>
      </c>
      <c r="AD5" s="11" t="s">
        <v>90</v>
      </c>
      <c r="AE5" s="11" t="s">
        <v>91</v>
      </c>
      <c r="AF5" s="6" t="s">
        <v>167</v>
      </c>
      <c r="AH5" s="11" t="s">
        <v>82</v>
      </c>
      <c r="AI5" s="11" t="s">
        <v>83</v>
      </c>
      <c r="AJ5" s="6" t="s">
        <v>164</v>
      </c>
      <c r="AL5" s="11" t="s">
        <v>85</v>
      </c>
      <c r="AM5" s="11" t="s">
        <v>86</v>
      </c>
      <c r="AN5" s="6" t="s">
        <v>165</v>
      </c>
      <c r="AP5" s="11" t="s">
        <v>88</v>
      </c>
      <c r="AQ5" s="11" t="s">
        <v>89</v>
      </c>
      <c r="AR5" s="6" t="s">
        <v>166</v>
      </c>
    </row>
    <row r="6" spans="1:45" ht="18" customHeight="1">
      <c r="A6" s="1">
        <v>1981</v>
      </c>
      <c r="B6" s="11">
        <v>12</v>
      </c>
      <c r="C6" s="11">
        <v>30.6</v>
      </c>
      <c r="D6" s="6">
        <f t="shared" ref="D6:D39" si="0">C6*B6*$D$56/100/100</f>
        <v>6.9400799999999999E-2</v>
      </c>
      <c r="E6" s="6">
        <f t="shared" ref="E6:E28" si="1">(D$51-D6)/D$53</f>
        <v>0.64983556800128572</v>
      </c>
      <c r="F6" s="11">
        <v>19.899999999999999</v>
      </c>
      <c r="G6" s="11">
        <v>29.1</v>
      </c>
      <c r="H6" s="6">
        <f t="shared" ref="H6:H39" si="2">G6*F6*$D$56/100/100</f>
        <v>0.10944801</v>
      </c>
      <c r="I6" s="6">
        <f t="shared" ref="I6:I28" si="3">(D$51-H6)/D$53</f>
        <v>0.32237789687764645</v>
      </c>
      <c r="J6" s="11">
        <v>21</v>
      </c>
      <c r="K6" s="11">
        <v>26.5</v>
      </c>
      <c r="L6" s="6">
        <f t="shared" ref="L6:L39" si="4">K6*J6*$D$56/100/100</f>
        <v>0.10517849999999999</v>
      </c>
      <c r="M6" s="6">
        <f t="shared" ref="M6:M28" si="5">(D$51-L6)/D$53</f>
        <v>0.35728878833398242</v>
      </c>
      <c r="N6" s="11">
        <v>16.2</v>
      </c>
      <c r="O6" s="11">
        <v>29.6</v>
      </c>
      <c r="P6" s="6">
        <f t="shared" ref="P6:P39" si="6">O6*N6*$D$56/100/100</f>
        <v>9.0629279999999993E-2</v>
      </c>
      <c r="Q6" s="6">
        <f t="shared" ref="Q6:Q28" si="7">(D$51-P6)/D$53</f>
        <v>0.47625472123830898</v>
      </c>
      <c r="R6" s="11">
        <v>20.5</v>
      </c>
      <c r="S6" s="11">
        <v>29.8</v>
      </c>
      <c r="T6" s="6">
        <f t="shared" ref="T6:T39" si="8">S6*R6*$D$56/100/100</f>
        <v>0.1154601</v>
      </c>
      <c r="U6" s="6">
        <f>($D$51-T6)/$D$53</f>
        <v>0.27321829275077425</v>
      </c>
      <c r="V6" s="11">
        <v>14.2</v>
      </c>
      <c r="W6" s="11">
        <v>29</v>
      </c>
      <c r="X6" s="6">
        <f t="shared" ref="X6:X39" si="9">W6*V6*$D$56/100/100</f>
        <v>7.7830199999999988E-2</v>
      </c>
      <c r="Y6" s="6">
        <f>($D$51-X6)/$D$53</f>
        <v>0.58091012493122918</v>
      </c>
      <c r="Z6" s="11">
        <v>9.4</v>
      </c>
      <c r="AA6" s="11">
        <v>30.1</v>
      </c>
      <c r="AB6" s="6">
        <f t="shared" ref="AB6:AB39" si="10">AA6*Z6*$D$56/100/100</f>
        <v>5.3475659999999994E-2</v>
      </c>
      <c r="AC6" s="6">
        <f>($D$51-AB6)/$D$53</f>
        <v>0.78005211134395347</v>
      </c>
      <c r="AD6" s="11">
        <v>14.5</v>
      </c>
      <c r="AE6" s="11">
        <v>33.4</v>
      </c>
      <c r="AF6" s="6">
        <f t="shared" ref="AF6:AF39" si="11">AE6*AD6*$D$56/100/100</f>
        <v>9.1532699999999995E-2</v>
      </c>
      <c r="AG6" s="6">
        <f>($D$51-AF6)/$D$53</f>
        <v>0.46886764460434321</v>
      </c>
      <c r="AH6" s="11">
        <v>16.3</v>
      </c>
      <c r="AI6" s="11">
        <v>33.299999999999997</v>
      </c>
      <c r="AJ6" s="6">
        <f t="shared" ref="AJ6:AJ39" si="12">AI6*AH6*$D$56/100/100</f>
        <v>0.10258730999999997</v>
      </c>
      <c r="AK6" s="6">
        <f t="shared" ref="AK6:AK39" si="13">($D$51-AJ6)/$D$53</f>
        <v>0.37847640771717711</v>
      </c>
      <c r="AL6" s="11">
        <v>8.6999999999999993</v>
      </c>
      <c r="AM6" s="11">
        <v>35.5</v>
      </c>
      <c r="AN6" s="6">
        <f t="shared" ref="AN6:AN39" si="14">AM6*AL6*$D$56/100/100</f>
        <v>5.8372649999999984E-2</v>
      </c>
      <c r="AO6" s="6">
        <f t="shared" ref="AO6:AO39" si="15">($D$51-AN6)/$D$53</f>
        <v>0.74001044699540708</v>
      </c>
      <c r="AP6" s="11">
        <v>10.199999999999999</v>
      </c>
      <c r="AQ6" s="11">
        <v>33.299999999999997</v>
      </c>
      <c r="AR6" s="6">
        <f t="shared" ref="AR6:AR39" si="16">AQ6*AP6*$D$56/100/100</f>
        <v>6.4195739999999987E-2</v>
      </c>
      <c r="AS6" s="6">
        <f t="shared" ref="AS6:AS39" si="17">($D$51-AR6)/$D$53</f>
        <v>0.69239625639028501</v>
      </c>
    </row>
    <row r="7" spans="1:45" ht="18" customHeight="1">
      <c r="A7" s="1">
        <v>1982</v>
      </c>
      <c r="B7" s="11">
        <v>12.2</v>
      </c>
      <c r="C7" s="11">
        <v>30.2</v>
      </c>
      <c r="D7" s="6">
        <f t="shared" si="0"/>
        <v>6.9635159999999988E-2</v>
      </c>
      <c r="E7" s="6">
        <f t="shared" si="1"/>
        <v>0.64791925523431571</v>
      </c>
      <c r="F7" s="11">
        <v>21.2</v>
      </c>
      <c r="G7" s="11">
        <v>28.9</v>
      </c>
      <c r="H7" s="6">
        <f t="shared" si="2"/>
        <v>0.11579652</v>
      </c>
      <c r="I7" s="6">
        <f t="shared" si="3"/>
        <v>0.2704674566820589</v>
      </c>
      <c r="J7" s="11">
        <v>18.3</v>
      </c>
      <c r="K7" s="11">
        <v>24.6</v>
      </c>
      <c r="L7" s="6">
        <f t="shared" si="4"/>
        <v>8.5084019999999996E-2</v>
      </c>
      <c r="M7" s="6">
        <f t="shared" si="5"/>
        <v>0.52159715396645834</v>
      </c>
      <c r="N7" s="11">
        <v>16.7</v>
      </c>
      <c r="O7" s="11">
        <v>28.5</v>
      </c>
      <c r="P7" s="6">
        <f t="shared" si="6"/>
        <v>8.9954549999999994E-2</v>
      </c>
      <c r="Q7" s="6">
        <f t="shared" si="7"/>
        <v>0.48177184751095697</v>
      </c>
      <c r="R7" s="11">
        <v>20.399999999999999</v>
      </c>
      <c r="S7" s="11">
        <v>29.6</v>
      </c>
      <c r="T7" s="6">
        <f t="shared" si="8"/>
        <v>0.11412575999999999</v>
      </c>
      <c r="U7" s="6">
        <f t="shared" ref="U7:U39" si="18">($D$51-T7)/$D$53</f>
        <v>0.28412891221433029</v>
      </c>
      <c r="V7" s="11">
        <v>14</v>
      </c>
      <c r="W7" s="11">
        <v>28.4</v>
      </c>
      <c r="X7" s="6">
        <f t="shared" si="9"/>
        <v>7.5146399999999988E-2</v>
      </c>
      <c r="Y7" s="6">
        <f t="shared" ref="Y7:Y39" si="19">($D$51-X7)/$D$53</f>
        <v>0.60285499694008127</v>
      </c>
      <c r="Z7" s="11">
        <v>9.9</v>
      </c>
      <c r="AA7" s="11">
        <v>29.7</v>
      </c>
      <c r="AB7" s="6">
        <f t="shared" si="10"/>
        <v>5.5571670000000004E-2</v>
      </c>
      <c r="AC7" s="6">
        <f t="shared" ref="AC7:AC39" si="20">($D$51-AB7)/$D$53</f>
        <v>0.76291347538774423</v>
      </c>
      <c r="AD7" s="11">
        <v>14.5</v>
      </c>
      <c r="AE7" s="11">
        <v>31.4</v>
      </c>
      <c r="AF7" s="6">
        <f t="shared" si="11"/>
        <v>8.6051699999999981E-2</v>
      </c>
      <c r="AG7" s="6">
        <f t="shared" ref="AG7:AG39" si="21">($D$51-AF7)/$D$53</f>
        <v>0.51368463673509768</v>
      </c>
      <c r="AH7" s="11">
        <v>13.3</v>
      </c>
      <c r="AI7" s="11">
        <v>33.5</v>
      </c>
      <c r="AJ7" s="6">
        <f t="shared" si="12"/>
        <v>8.4208950000000005E-2</v>
      </c>
      <c r="AK7" s="6">
        <f t="shared" si="13"/>
        <v>0.52875241857216149</v>
      </c>
      <c r="AL7" s="11">
        <v>8.6999999999999993</v>
      </c>
      <c r="AM7" s="11">
        <v>33</v>
      </c>
      <c r="AN7" s="6">
        <f t="shared" si="14"/>
        <v>5.4261899999999995E-2</v>
      </c>
      <c r="AO7" s="6">
        <f t="shared" si="15"/>
        <v>0.77362319109347277</v>
      </c>
      <c r="AP7" s="11">
        <v>11.6</v>
      </c>
      <c r="AQ7" s="11">
        <v>35.299999999999997</v>
      </c>
      <c r="AR7" s="6">
        <f t="shared" si="16"/>
        <v>7.7391719999999997E-2</v>
      </c>
      <c r="AS7" s="6">
        <f t="shared" si="17"/>
        <v>0.58449548430168941</v>
      </c>
    </row>
    <row r="8" spans="1:45" ht="18" customHeight="1">
      <c r="A8" s="1">
        <v>1983</v>
      </c>
      <c r="B8" s="11">
        <v>12.9</v>
      </c>
      <c r="C8" s="11">
        <v>29.3</v>
      </c>
      <c r="D8" s="6">
        <f t="shared" si="0"/>
        <v>7.1436329999999992E-2</v>
      </c>
      <c r="E8" s="6">
        <f t="shared" si="1"/>
        <v>0.63319146437203666</v>
      </c>
      <c r="F8" s="11">
        <v>26.3</v>
      </c>
      <c r="G8" s="11">
        <v>27.9</v>
      </c>
      <c r="H8" s="6">
        <f t="shared" si="2"/>
        <v>0.13868253</v>
      </c>
      <c r="I8" s="6">
        <f t="shared" si="3"/>
        <v>8.3333333333333273E-2</v>
      </c>
      <c r="J8" s="11">
        <v>14.3</v>
      </c>
      <c r="K8" s="11">
        <v>24.5</v>
      </c>
      <c r="L8" s="6">
        <f t="shared" si="4"/>
        <v>6.6216150000000001E-2</v>
      </c>
      <c r="M8" s="6">
        <f t="shared" si="5"/>
        <v>0.67587578584277574</v>
      </c>
      <c r="N8" s="11">
        <v>16</v>
      </c>
      <c r="O8" s="11">
        <v>27.3</v>
      </c>
      <c r="P8" s="6">
        <f t="shared" si="6"/>
        <v>8.2555200000000009E-2</v>
      </c>
      <c r="Q8" s="6">
        <f t="shared" si="7"/>
        <v>0.54227478688747521</v>
      </c>
      <c r="R8" s="11">
        <v>20.9</v>
      </c>
      <c r="S8" s="11">
        <v>31.1</v>
      </c>
      <c r="T8" s="6">
        <f t="shared" si="8"/>
        <v>0.12284811</v>
      </c>
      <c r="U8" s="6">
        <f t="shared" si="18"/>
        <v>0.21280807818556086</v>
      </c>
      <c r="V8" s="11">
        <v>14.1</v>
      </c>
      <c r="W8" s="11">
        <v>27.9</v>
      </c>
      <c r="X8" s="6">
        <f t="shared" si="9"/>
        <v>7.4350709999999987E-2</v>
      </c>
      <c r="Y8" s="6">
        <f t="shared" si="19"/>
        <v>0.60936118786664939</v>
      </c>
      <c r="Z8" s="11">
        <v>10.4</v>
      </c>
      <c r="AA8" s="11">
        <v>30</v>
      </c>
      <c r="AB8" s="6">
        <f t="shared" si="10"/>
        <v>5.8968E-2</v>
      </c>
      <c r="AC8" s="6">
        <f t="shared" si="20"/>
        <v>0.73514239440189411</v>
      </c>
      <c r="AD8" s="11">
        <v>13.6</v>
      </c>
      <c r="AE8" s="11">
        <v>30.6</v>
      </c>
      <c r="AF8" s="6">
        <f t="shared" si="11"/>
        <v>7.8654240000000014E-2</v>
      </c>
      <c r="AG8" s="6">
        <f t="shared" si="21"/>
        <v>0.57417212197639833</v>
      </c>
      <c r="AH8" s="11">
        <v>16.8</v>
      </c>
      <c r="AI8" s="11">
        <v>25.7</v>
      </c>
      <c r="AJ8" s="6">
        <f t="shared" si="12"/>
        <v>8.1602640000000004E-2</v>
      </c>
      <c r="AK8" s="6">
        <f t="shared" si="13"/>
        <v>0.55006367103709608</v>
      </c>
      <c r="AL8" s="11">
        <v>11.4</v>
      </c>
      <c r="AM8" s="11">
        <v>34.4</v>
      </c>
      <c r="AN8" s="6">
        <f t="shared" si="14"/>
        <v>7.4118239999999988E-2</v>
      </c>
      <c r="AO8" s="6">
        <f t="shared" si="15"/>
        <v>0.6112620464984021</v>
      </c>
      <c r="AP8" s="11">
        <v>12.4</v>
      </c>
      <c r="AQ8" s="11">
        <v>29.2</v>
      </c>
      <c r="AR8" s="6">
        <f t="shared" si="16"/>
        <v>6.843312E-2</v>
      </c>
      <c r="AS8" s="6">
        <f t="shared" si="17"/>
        <v>0.6577480852326465</v>
      </c>
    </row>
    <row r="9" spans="1:45" ht="18" customHeight="1">
      <c r="A9" s="1">
        <v>1984</v>
      </c>
      <c r="B9" s="11">
        <v>13</v>
      </c>
      <c r="C9" s="11">
        <v>31.1</v>
      </c>
      <c r="D9" s="6">
        <f t="shared" si="0"/>
        <v>7.64127E-2</v>
      </c>
      <c r="E9" s="6">
        <f t="shared" si="1"/>
        <v>0.59250072634435513</v>
      </c>
      <c r="F9" s="11">
        <v>23.2</v>
      </c>
      <c r="G9" s="11">
        <v>29.1</v>
      </c>
      <c r="H9" s="6">
        <f t="shared" si="2"/>
        <v>0.12759767999999999</v>
      </c>
      <c r="I9" s="6">
        <f t="shared" si="3"/>
        <v>0.17397183638397964</v>
      </c>
      <c r="J9" s="11">
        <v>15.3</v>
      </c>
      <c r="K9" s="11">
        <v>27.9</v>
      </c>
      <c r="L9" s="6">
        <f t="shared" si="4"/>
        <v>8.0678429999999995E-2</v>
      </c>
      <c r="M9" s="6">
        <f t="shared" si="5"/>
        <v>0.55762074315845434</v>
      </c>
      <c r="N9" s="11">
        <v>15</v>
      </c>
      <c r="O9" s="11">
        <v>29.8</v>
      </c>
      <c r="P9" s="6">
        <f t="shared" si="6"/>
        <v>8.4483000000000003E-2</v>
      </c>
      <c r="Q9" s="6">
        <f t="shared" si="7"/>
        <v>0.52651156896562379</v>
      </c>
      <c r="R9" s="11">
        <v>20</v>
      </c>
      <c r="S9" s="11">
        <v>29</v>
      </c>
      <c r="T9" s="6">
        <f t="shared" si="8"/>
        <v>0.10962</v>
      </c>
      <c r="U9" s="6">
        <f t="shared" si="18"/>
        <v>0.32097157057285386</v>
      </c>
      <c r="V9" s="11">
        <v>15.2</v>
      </c>
      <c r="W9" s="11">
        <v>28.6</v>
      </c>
      <c r="X9" s="6">
        <f t="shared" si="9"/>
        <v>8.2162079999999998E-2</v>
      </c>
      <c r="Y9" s="6">
        <f t="shared" si="19"/>
        <v>0.54548924701271562</v>
      </c>
      <c r="Z9" s="11">
        <v>9.6</v>
      </c>
      <c r="AA9" s="11">
        <v>32.5</v>
      </c>
      <c r="AB9" s="6">
        <f t="shared" si="10"/>
        <v>5.8968E-2</v>
      </c>
      <c r="AC9" s="6">
        <f t="shared" si="20"/>
        <v>0.73514239440189411</v>
      </c>
      <c r="AD9" s="11">
        <v>13.3</v>
      </c>
      <c r="AE9" s="11">
        <v>34.299999999999997</v>
      </c>
      <c r="AF9" s="6">
        <f t="shared" si="11"/>
        <v>8.6219909999999997E-2</v>
      </c>
      <c r="AG9" s="6">
        <f t="shared" si="21"/>
        <v>0.51230921870073998</v>
      </c>
      <c r="AH9" s="11">
        <v>17.600000000000001</v>
      </c>
      <c r="AI9" s="11">
        <v>31.7</v>
      </c>
      <c r="AJ9" s="6">
        <f t="shared" si="12"/>
        <v>0.10544688000000001</v>
      </c>
      <c r="AK9" s="6">
        <f t="shared" si="13"/>
        <v>0.35509430113309709</v>
      </c>
      <c r="AL9" s="11">
        <v>12.6</v>
      </c>
      <c r="AM9" s="11">
        <v>35.799999999999997</v>
      </c>
      <c r="AN9" s="6">
        <f t="shared" si="14"/>
        <v>8.5254119999999975E-2</v>
      </c>
      <c r="AO9" s="6">
        <f t="shared" si="15"/>
        <v>0.52020628179688333</v>
      </c>
      <c r="AP9" s="11">
        <v>13.2</v>
      </c>
      <c r="AQ9" s="11">
        <v>31.3</v>
      </c>
      <c r="AR9" s="6">
        <f t="shared" si="16"/>
        <v>7.8087239999999988E-2</v>
      </c>
      <c r="AS9" s="6">
        <f t="shared" si="17"/>
        <v>0.57880836254164891</v>
      </c>
    </row>
    <row r="10" spans="1:45" ht="18" customHeight="1">
      <c r="A10" s="1">
        <v>1985</v>
      </c>
      <c r="B10" s="11">
        <v>12.1</v>
      </c>
      <c r="C10" s="11">
        <v>30.3</v>
      </c>
      <c r="D10" s="6">
        <f t="shared" si="0"/>
        <v>6.9293069999999998E-2</v>
      </c>
      <c r="E10" s="6">
        <f t="shared" si="1"/>
        <v>0.65071645370868336</v>
      </c>
      <c r="F10" s="11">
        <v>23.8</v>
      </c>
      <c r="G10" s="11">
        <v>28.8</v>
      </c>
      <c r="H10" s="6">
        <f t="shared" si="2"/>
        <v>0.12954816000000002</v>
      </c>
      <c r="I10" s="6">
        <f t="shared" si="3"/>
        <v>0.15802316883951784</v>
      </c>
      <c r="J10" s="11">
        <v>16.2</v>
      </c>
      <c r="K10" s="11">
        <v>23</v>
      </c>
      <c r="L10" s="6">
        <f t="shared" si="4"/>
        <v>7.0421399999999995E-2</v>
      </c>
      <c r="M10" s="6">
        <f t="shared" si="5"/>
        <v>0.64149033498383501</v>
      </c>
      <c r="N10" s="11">
        <v>15</v>
      </c>
      <c r="O10" s="11">
        <v>27.9</v>
      </c>
      <c r="P10" s="6">
        <f t="shared" si="6"/>
        <v>7.9096499999999986E-2</v>
      </c>
      <c r="Q10" s="6">
        <f t="shared" si="7"/>
        <v>0.57055585433550315</v>
      </c>
      <c r="R10" s="11">
        <v>16.100000000000001</v>
      </c>
      <c r="S10" s="11">
        <v>29.6</v>
      </c>
      <c r="T10" s="6">
        <f t="shared" si="8"/>
        <v>9.0069840000000012E-2</v>
      </c>
      <c r="U10" s="6">
        <f t="shared" si="18"/>
        <v>0.48082914526268927</v>
      </c>
      <c r="V10" s="11">
        <v>14.1</v>
      </c>
      <c r="W10" s="11">
        <v>28.2</v>
      </c>
      <c r="X10" s="6">
        <f t="shared" si="9"/>
        <v>7.5150180000000011E-2</v>
      </c>
      <c r="Y10" s="6">
        <f t="shared" si="19"/>
        <v>0.6028240886696461</v>
      </c>
      <c r="Z10" s="11">
        <v>8.8000000000000007</v>
      </c>
      <c r="AA10" s="11">
        <v>31.1</v>
      </c>
      <c r="AB10" s="6">
        <f t="shared" si="10"/>
        <v>5.1725519999999997E-2</v>
      </c>
      <c r="AC10" s="6">
        <f t="shared" si="20"/>
        <v>0.79436264055535977</v>
      </c>
      <c r="AD10" s="11">
        <v>13.1</v>
      </c>
      <c r="AE10" s="11">
        <v>30.9</v>
      </c>
      <c r="AF10" s="6">
        <f t="shared" si="11"/>
        <v>7.6505309999999979E-2</v>
      </c>
      <c r="AG10" s="6">
        <f t="shared" si="21"/>
        <v>0.59174347371869773</v>
      </c>
      <c r="AH10" s="11">
        <v>16.600000000000001</v>
      </c>
      <c r="AI10" s="11">
        <v>36.9</v>
      </c>
      <c r="AJ10" s="6">
        <f t="shared" si="12"/>
        <v>0.11577006000000001</v>
      </c>
      <c r="AK10" s="6">
        <f t="shared" si="13"/>
        <v>0.27068381457510388</v>
      </c>
      <c r="AL10" s="11">
        <v>10</v>
      </c>
      <c r="AM10" s="11">
        <v>33</v>
      </c>
      <c r="AN10" s="6">
        <f t="shared" si="14"/>
        <v>6.2369999999999995E-2</v>
      </c>
      <c r="AO10" s="6">
        <f t="shared" si="15"/>
        <v>0.70732495101039139</v>
      </c>
      <c r="AP10" s="11">
        <v>13.8</v>
      </c>
      <c r="AQ10" s="11">
        <v>30.7</v>
      </c>
      <c r="AR10" s="6">
        <f t="shared" si="16"/>
        <v>8.0071739999999988E-2</v>
      </c>
      <c r="AS10" s="6">
        <f t="shared" si="17"/>
        <v>0.56258152056327237</v>
      </c>
    </row>
    <row r="11" spans="1:45" ht="18" customHeight="1">
      <c r="A11" s="1">
        <v>1986</v>
      </c>
      <c r="B11" s="11">
        <v>11.6</v>
      </c>
      <c r="C11" s="11">
        <v>29.7</v>
      </c>
      <c r="D11" s="6">
        <f t="shared" si="0"/>
        <v>6.5114279999999997E-2</v>
      </c>
      <c r="E11" s="6">
        <f t="shared" si="1"/>
        <v>0.68488554667457913</v>
      </c>
      <c r="F11" s="11">
        <v>23.3</v>
      </c>
      <c r="G11" s="11">
        <v>27.6</v>
      </c>
      <c r="H11" s="6">
        <f t="shared" si="2"/>
        <v>0.12154211999999999</v>
      </c>
      <c r="I11" s="6">
        <f t="shared" si="3"/>
        <v>0.22348688562085445</v>
      </c>
      <c r="J11" s="11">
        <v>14.4</v>
      </c>
      <c r="K11" s="11">
        <v>23.1</v>
      </c>
      <c r="L11" s="6">
        <f t="shared" si="4"/>
        <v>6.2868960000000002E-2</v>
      </c>
      <c r="M11" s="6">
        <f t="shared" si="5"/>
        <v>0.70324505931297088</v>
      </c>
      <c r="N11" s="11">
        <v>15.8</v>
      </c>
      <c r="O11" s="11">
        <v>27.7</v>
      </c>
      <c r="P11" s="6">
        <f t="shared" si="6"/>
        <v>8.2717740000000012E-2</v>
      </c>
      <c r="Q11" s="6">
        <f t="shared" si="7"/>
        <v>0.5409457312587701</v>
      </c>
      <c r="R11" s="11">
        <v>15.8</v>
      </c>
      <c r="S11" s="11">
        <v>28.6</v>
      </c>
      <c r="T11" s="6">
        <f t="shared" si="8"/>
        <v>8.5405320000000007E-2</v>
      </c>
      <c r="U11" s="6">
        <f t="shared" si="18"/>
        <v>0.51896995097948295</v>
      </c>
      <c r="V11" s="11">
        <v>13.6</v>
      </c>
      <c r="W11" s="11">
        <v>28.8</v>
      </c>
      <c r="X11" s="6">
        <f t="shared" si="9"/>
        <v>7.4027519999999999E-2</v>
      </c>
      <c r="Y11" s="6">
        <f t="shared" si="19"/>
        <v>0.61200384498884208</v>
      </c>
      <c r="Z11" s="11">
        <v>8.1999999999999993</v>
      </c>
      <c r="AA11" s="11">
        <v>30</v>
      </c>
      <c r="AB11" s="6">
        <f t="shared" si="10"/>
        <v>4.6493999999999994E-2</v>
      </c>
      <c r="AC11" s="6">
        <f t="shared" si="20"/>
        <v>0.83713968683740403</v>
      </c>
      <c r="AD11" s="11">
        <v>13.9</v>
      </c>
      <c r="AE11" s="11">
        <v>29.6</v>
      </c>
      <c r="AF11" s="6">
        <f t="shared" si="11"/>
        <v>7.7762160000000011E-2</v>
      </c>
      <c r="AG11" s="6">
        <f t="shared" si="21"/>
        <v>0.58146647379905902</v>
      </c>
      <c r="AH11" s="11">
        <v>18.100000000000001</v>
      </c>
      <c r="AI11" s="11">
        <v>35.4</v>
      </c>
      <c r="AJ11" s="6">
        <f t="shared" si="12"/>
        <v>0.12109985999999999</v>
      </c>
      <c r="AK11" s="6">
        <f t="shared" si="13"/>
        <v>0.22710315326174979</v>
      </c>
      <c r="AL11" s="11">
        <v>10</v>
      </c>
      <c r="AM11" s="11">
        <v>32.4</v>
      </c>
      <c r="AN11" s="6">
        <f t="shared" si="14"/>
        <v>6.1235999999999999E-2</v>
      </c>
      <c r="AO11" s="6">
        <f t="shared" si="15"/>
        <v>0.71659743214089222</v>
      </c>
      <c r="AP11" s="11">
        <v>12</v>
      </c>
      <c r="AQ11" s="11">
        <v>29.2</v>
      </c>
      <c r="AR11" s="6">
        <f t="shared" si="16"/>
        <v>6.6225599999999996E-2</v>
      </c>
      <c r="AS11" s="6">
        <f t="shared" si="17"/>
        <v>0.67579851516668832</v>
      </c>
    </row>
    <row r="12" spans="1:45" ht="18" customHeight="1">
      <c r="A12" s="1">
        <v>1987</v>
      </c>
      <c r="B12" s="11">
        <v>11.5</v>
      </c>
      <c r="C12" s="11">
        <v>28.9</v>
      </c>
      <c r="D12" s="6">
        <f t="shared" si="0"/>
        <v>6.2814149999999985E-2</v>
      </c>
      <c r="E12" s="6">
        <f t="shared" si="1"/>
        <v>0.70369322923427857</v>
      </c>
      <c r="F12" s="11">
        <v>22</v>
      </c>
      <c r="G12" s="11">
        <v>28.6</v>
      </c>
      <c r="H12" s="6">
        <f t="shared" si="2"/>
        <v>0.11891880000000001</v>
      </c>
      <c r="I12" s="6">
        <f t="shared" si="3"/>
        <v>0.24493722530274642</v>
      </c>
      <c r="J12" s="11">
        <v>14</v>
      </c>
      <c r="K12" s="11">
        <v>25.5</v>
      </c>
      <c r="L12" s="6">
        <f t="shared" si="4"/>
        <v>6.7473000000000005E-2</v>
      </c>
      <c r="M12" s="6">
        <f t="shared" si="5"/>
        <v>0.66559878592313726</v>
      </c>
      <c r="N12" s="11">
        <v>13.8</v>
      </c>
      <c r="O12" s="11">
        <v>29.8</v>
      </c>
      <c r="P12" s="6">
        <f t="shared" si="6"/>
        <v>7.7724359999999992E-2</v>
      </c>
      <c r="Q12" s="6">
        <f t="shared" si="7"/>
        <v>0.58177555650340917</v>
      </c>
      <c r="R12" s="11">
        <v>16.8</v>
      </c>
      <c r="S12" s="11">
        <v>28.8</v>
      </c>
      <c r="T12" s="6">
        <f t="shared" si="8"/>
        <v>9.1445759999999987E-2</v>
      </c>
      <c r="U12" s="6">
        <f t="shared" si="18"/>
        <v>0.46957853482434836</v>
      </c>
      <c r="V12" s="11">
        <v>14.1</v>
      </c>
      <c r="W12" s="11">
        <v>28.1</v>
      </c>
      <c r="X12" s="6">
        <f t="shared" si="9"/>
        <v>7.4883690000000003E-2</v>
      </c>
      <c r="Y12" s="6">
        <f t="shared" si="19"/>
        <v>0.6050031217353139</v>
      </c>
      <c r="Z12" s="11">
        <v>7.4</v>
      </c>
      <c r="AA12" s="11">
        <v>28.4</v>
      </c>
      <c r="AB12" s="6">
        <f t="shared" si="10"/>
        <v>3.972023999999999E-2</v>
      </c>
      <c r="AC12" s="6">
        <f t="shared" si="20"/>
        <v>0.89252730745692943</v>
      </c>
      <c r="AD12" s="11">
        <v>13.3</v>
      </c>
      <c r="AE12" s="11">
        <v>28.5</v>
      </c>
      <c r="AF12" s="6">
        <f t="shared" si="11"/>
        <v>7.1640449999999994E-2</v>
      </c>
      <c r="AG12" s="6">
        <f t="shared" si="21"/>
        <v>0.63152241776854656</v>
      </c>
      <c r="AH12" s="11">
        <v>15.8</v>
      </c>
      <c r="AI12" s="11">
        <v>30.1</v>
      </c>
      <c r="AJ12" s="6">
        <f t="shared" si="12"/>
        <v>8.9884619999999998E-2</v>
      </c>
      <c r="AK12" s="6">
        <f t="shared" si="13"/>
        <v>0.48234365051400452</v>
      </c>
      <c r="AL12" s="11">
        <v>12.5</v>
      </c>
      <c r="AM12" s="11">
        <v>30.9</v>
      </c>
      <c r="AN12" s="6">
        <f t="shared" si="14"/>
        <v>7.300124999999999E-2</v>
      </c>
      <c r="AO12" s="6">
        <f t="shared" si="15"/>
        <v>0.6203954404119455</v>
      </c>
      <c r="AP12" s="11">
        <v>11.8</v>
      </c>
      <c r="AQ12" s="11">
        <v>29.8</v>
      </c>
      <c r="AR12" s="6">
        <f t="shared" si="16"/>
        <v>6.6459959999999998E-2</v>
      </c>
      <c r="AS12" s="6">
        <f t="shared" si="17"/>
        <v>0.67388220239971808</v>
      </c>
    </row>
    <row r="13" spans="1:45" ht="18" customHeight="1">
      <c r="A13" s="1">
        <v>1988</v>
      </c>
      <c r="B13" s="11">
        <v>11.1</v>
      </c>
      <c r="C13" s="11">
        <v>28.2</v>
      </c>
      <c r="D13" s="6">
        <f t="shared" si="0"/>
        <v>5.9160779999999989E-2</v>
      </c>
      <c r="E13" s="6">
        <f t="shared" si="1"/>
        <v>0.73356607260970896</v>
      </c>
      <c r="F13" s="11">
        <v>18.899999999999999</v>
      </c>
      <c r="G13" s="11">
        <v>28.4</v>
      </c>
      <c r="H13" s="6">
        <f t="shared" si="2"/>
        <v>0.10144763999999996</v>
      </c>
      <c r="I13" s="6">
        <f t="shared" si="3"/>
        <v>0.38779525125333059</v>
      </c>
      <c r="J13" s="11">
        <v>15.4</v>
      </c>
      <c r="K13" s="11">
        <v>22.2</v>
      </c>
      <c r="L13" s="6">
        <f t="shared" si="4"/>
        <v>6.4615320000000004E-2</v>
      </c>
      <c r="M13" s="6">
        <f t="shared" si="5"/>
        <v>0.68896543837199953</v>
      </c>
      <c r="N13" s="11">
        <v>14.5</v>
      </c>
      <c r="O13" s="11">
        <v>25.5</v>
      </c>
      <c r="P13" s="6">
        <f t="shared" si="6"/>
        <v>6.9882749999999993E-2</v>
      </c>
      <c r="Q13" s="6">
        <f t="shared" si="7"/>
        <v>0.64589476352082287</v>
      </c>
      <c r="R13" s="11">
        <v>15.7</v>
      </c>
      <c r="S13" s="11">
        <v>27.7</v>
      </c>
      <c r="T13" s="6">
        <f t="shared" si="8"/>
        <v>8.2194210000000004E-2</v>
      </c>
      <c r="U13" s="6">
        <f t="shared" si="18"/>
        <v>0.54522652671401806</v>
      </c>
      <c r="V13" s="11">
        <v>13.7</v>
      </c>
      <c r="W13" s="11">
        <v>26.8</v>
      </c>
      <c r="X13" s="6">
        <f t="shared" si="9"/>
        <v>6.9393239999999995E-2</v>
      </c>
      <c r="Y13" s="6">
        <f t="shared" si="19"/>
        <v>0.64989738454215584</v>
      </c>
      <c r="Z13" s="11">
        <v>7.5</v>
      </c>
      <c r="AA13" s="11">
        <v>29.1</v>
      </c>
      <c r="AB13" s="6">
        <f t="shared" si="10"/>
        <v>4.1249250000000001E-2</v>
      </c>
      <c r="AC13" s="6">
        <f t="shared" si="20"/>
        <v>0.88002491206597055</v>
      </c>
      <c r="AD13" s="11">
        <v>13.3</v>
      </c>
      <c r="AE13" s="11">
        <v>28.3</v>
      </c>
      <c r="AF13" s="6">
        <f t="shared" si="11"/>
        <v>7.1137710000000007E-2</v>
      </c>
      <c r="AG13" s="6">
        <f t="shared" si="21"/>
        <v>0.6356332177364018</v>
      </c>
      <c r="AH13" s="11">
        <v>17.600000000000001</v>
      </c>
      <c r="AI13" s="11">
        <v>30.8</v>
      </c>
      <c r="AJ13" s="6">
        <f t="shared" si="12"/>
        <v>0.10245312000000002</v>
      </c>
      <c r="AK13" s="6">
        <f t="shared" si="13"/>
        <v>0.37957365131761933</v>
      </c>
      <c r="AL13" s="11">
        <v>11.1</v>
      </c>
      <c r="AM13" s="11">
        <v>29.1</v>
      </c>
      <c r="AN13" s="6">
        <f t="shared" si="14"/>
        <v>6.1048889999999995E-2</v>
      </c>
      <c r="AO13" s="6">
        <f t="shared" si="15"/>
        <v>0.71812739152742489</v>
      </c>
      <c r="AP13" s="11">
        <v>9.6999999999999993</v>
      </c>
      <c r="AQ13" s="11">
        <v>29.7</v>
      </c>
      <c r="AR13" s="6">
        <f t="shared" si="16"/>
        <v>5.4449009999999992E-2</v>
      </c>
      <c r="AS13" s="6">
        <f t="shared" si="17"/>
        <v>0.77209323170694022</v>
      </c>
    </row>
    <row r="14" spans="1:45" ht="18" customHeight="1">
      <c r="A14" s="1">
        <v>1989</v>
      </c>
      <c r="B14" s="11">
        <v>10.5</v>
      </c>
      <c r="C14" s="11">
        <v>28.8</v>
      </c>
      <c r="D14" s="6">
        <f t="shared" si="0"/>
        <v>5.7153600000000006E-2</v>
      </c>
      <c r="E14" s="6">
        <f t="shared" si="1"/>
        <v>0.74997836421069553</v>
      </c>
      <c r="F14" s="11">
        <v>16.7</v>
      </c>
      <c r="G14" s="11">
        <v>28.5</v>
      </c>
      <c r="H14" s="6">
        <f t="shared" si="2"/>
        <v>8.9954549999999994E-2</v>
      </c>
      <c r="I14" s="6">
        <f t="shared" si="3"/>
        <v>0.48177184751095697</v>
      </c>
      <c r="J14" s="11">
        <v>15</v>
      </c>
      <c r="K14" s="11">
        <v>22.5</v>
      </c>
      <c r="L14" s="6">
        <f t="shared" si="4"/>
        <v>6.3787499999999997E-2</v>
      </c>
      <c r="M14" s="6">
        <f t="shared" si="5"/>
        <v>0.69573434959726521</v>
      </c>
      <c r="N14" s="11">
        <v>14.7</v>
      </c>
      <c r="O14" s="11">
        <v>25.3</v>
      </c>
      <c r="P14" s="6">
        <f t="shared" si="6"/>
        <v>7.0290989999999984E-2</v>
      </c>
      <c r="Q14" s="6">
        <f t="shared" si="7"/>
        <v>0.64255667031384267</v>
      </c>
      <c r="R14" s="11">
        <v>14.4</v>
      </c>
      <c r="S14" s="11">
        <v>29.3</v>
      </c>
      <c r="T14" s="6">
        <f t="shared" si="8"/>
        <v>7.9742880000000002E-2</v>
      </c>
      <c r="U14" s="6">
        <f t="shared" si="18"/>
        <v>0.56527054009111755</v>
      </c>
      <c r="V14" s="11">
        <v>12.1</v>
      </c>
      <c r="W14" s="11">
        <v>28.7</v>
      </c>
      <c r="X14" s="6">
        <f t="shared" si="9"/>
        <v>6.5634029999999996E-2</v>
      </c>
      <c r="Y14" s="6">
        <f t="shared" si="19"/>
        <v>0.68063565948976623</v>
      </c>
      <c r="Z14" s="11">
        <v>7.1</v>
      </c>
      <c r="AA14" s="11">
        <v>27.4</v>
      </c>
      <c r="AB14" s="6">
        <f t="shared" si="10"/>
        <v>3.6768059999999998E-2</v>
      </c>
      <c r="AC14" s="6">
        <f t="shared" si="20"/>
        <v>0.91666666666666674</v>
      </c>
      <c r="AD14" s="11">
        <v>14</v>
      </c>
      <c r="AE14" s="11">
        <v>26.4</v>
      </c>
      <c r="AF14" s="6">
        <f t="shared" si="11"/>
        <v>6.9854399999999983E-2</v>
      </c>
      <c r="AG14" s="6">
        <f t="shared" si="21"/>
        <v>0.64612657554908548</v>
      </c>
      <c r="AH14" s="11">
        <v>17.5</v>
      </c>
      <c r="AI14" s="11">
        <v>30.9</v>
      </c>
      <c r="AJ14" s="6">
        <f t="shared" si="12"/>
        <v>0.10220174999999999</v>
      </c>
      <c r="AK14" s="6">
        <f t="shared" si="13"/>
        <v>0.38162905130154728</v>
      </c>
      <c r="AL14" s="11">
        <v>12</v>
      </c>
      <c r="AM14" s="11">
        <v>32.9</v>
      </c>
      <c r="AN14" s="6">
        <f t="shared" si="14"/>
        <v>7.4617199999999995E-2</v>
      </c>
      <c r="AO14" s="6">
        <f t="shared" si="15"/>
        <v>0.6071821548009817</v>
      </c>
      <c r="AP14" s="11">
        <v>10.199999999999999</v>
      </c>
      <c r="AQ14" s="11">
        <v>29.8</v>
      </c>
      <c r="AR14" s="6">
        <f t="shared" si="16"/>
        <v>5.7448439999999996E-2</v>
      </c>
      <c r="AS14" s="6">
        <f t="shared" si="17"/>
        <v>0.74756751911676533</v>
      </c>
    </row>
    <row r="15" spans="1:45" ht="18" customHeight="1">
      <c r="A15" s="1">
        <v>1990</v>
      </c>
      <c r="B15" s="11">
        <v>11.7</v>
      </c>
      <c r="C15" s="11">
        <v>29.7</v>
      </c>
      <c r="D15" s="6">
        <f t="shared" si="0"/>
        <v>6.5675609999999982E-2</v>
      </c>
      <c r="E15" s="6">
        <f t="shared" si="1"/>
        <v>0.68029566851498136</v>
      </c>
      <c r="F15" s="11">
        <v>18.600000000000001</v>
      </c>
      <c r="G15" s="11">
        <v>30</v>
      </c>
      <c r="H15" s="6">
        <f t="shared" si="2"/>
        <v>0.10546199999999999</v>
      </c>
      <c r="I15" s="6">
        <f t="shared" si="3"/>
        <v>0.35497066805135724</v>
      </c>
      <c r="J15" s="11">
        <v>13.7</v>
      </c>
      <c r="K15" s="11">
        <v>22.5</v>
      </c>
      <c r="L15" s="6">
        <f t="shared" si="4"/>
        <v>5.8259249999999999E-2</v>
      </c>
      <c r="M15" s="6">
        <f t="shared" si="5"/>
        <v>0.74093769510845708</v>
      </c>
      <c r="N15" s="11">
        <v>13.6</v>
      </c>
      <c r="O15" s="11">
        <v>26.7</v>
      </c>
      <c r="P15" s="6">
        <f t="shared" si="6"/>
        <v>6.8629679999999998E-2</v>
      </c>
      <c r="Q15" s="6">
        <f t="shared" si="7"/>
        <v>0.6561408551700264</v>
      </c>
      <c r="R15" s="11">
        <v>15.7</v>
      </c>
      <c r="S15" s="11">
        <v>27.3</v>
      </c>
      <c r="T15" s="6">
        <f t="shared" si="8"/>
        <v>8.1007289999999996E-2</v>
      </c>
      <c r="U15" s="6">
        <f t="shared" si="18"/>
        <v>0.55493172363060905</v>
      </c>
      <c r="V15" s="11">
        <v>13.9</v>
      </c>
      <c r="W15" s="11">
        <v>27</v>
      </c>
      <c r="X15" s="6">
        <f t="shared" si="9"/>
        <v>7.09317E-2</v>
      </c>
      <c r="Y15" s="6">
        <f t="shared" si="19"/>
        <v>0.63731771847510954</v>
      </c>
      <c r="Z15" s="11">
        <v>8.3000000000000007</v>
      </c>
      <c r="AA15" s="11">
        <v>30.3</v>
      </c>
      <c r="AB15" s="6">
        <f t="shared" si="10"/>
        <v>4.7531610000000002E-2</v>
      </c>
      <c r="AC15" s="6">
        <f t="shared" si="20"/>
        <v>0.82865536660299555</v>
      </c>
      <c r="AD15" s="11">
        <v>14</v>
      </c>
      <c r="AE15" s="11">
        <v>31.3</v>
      </c>
      <c r="AF15" s="6">
        <f t="shared" si="11"/>
        <v>8.2819799999999985E-2</v>
      </c>
      <c r="AG15" s="6">
        <f t="shared" si="21"/>
        <v>0.54011120795702527</v>
      </c>
      <c r="AH15" s="11">
        <v>18.100000000000001</v>
      </c>
      <c r="AI15" s="11">
        <v>35.4</v>
      </c>
      <c r="AJ15" s="6">
        <f t="shared" si="12"/>
        <v>0.12109985999999999</v>
      </c>
      <c r="AK15" s="6">
        <f t="shared" si="13"/>
        <v>0.22710315326174979</v>
      </c>
      <c r="AL15" s="11">
        <v>11.8</v>
      </c>
      <c r="AM15" s="11">
        <v>29.2</v>
      </c>
      <c r="AN15" s="6">
        <f t="shared" si="14"/>
        <v>6.512184E-2</v>
      </c>
      <c r="AO15" s="6">
        <f t="shared" si="15"/>
        <v>0.68482373013370912</v>
      </c>
      <c r="AP15" s="11">
        <v>12</v>
      </c>
      <c r="AQ15" s="11">
        <v>33.799999999999997</v>
      </c>
      <c r="AR15" s="6">
        <f t="shared" si="16"/>
        <v>7.6658399999999988E-2</v>
      </c>
      <c r="AS15" s="6">
        <f t="shared" si="17"/>
        <v>0.59049168876608005</v>
      </c>
    </row>
    <row r="16" spans="1:45" ht="18" customHeight="1">
      <c r="A16" s="1">
        <v>1991</v>
      </c>
      <c r="B16" s="11">
        <v>11.5</v>
      </c>
      <c r="C16" s="11">
        <v>29.6</v>
      </c>
      <c r="D16" s="6">
        <f t="shared" si="0"/>
        <v>6.4335599999999993E-2</v>
      </c>
      <c r="E16" s="6">
        <f t="shared" si="1"/>
        <v>0.69125265038418982</v>
      </c>
      <c r="F16" s="11">
        <v>17.399999999999999</v>
      </c>
      <c r="G16" s="11">
        <v>31.6</v>
      </c>
      <c r="H16" s="6">
        <f t="shared" si="2"/>
        <v>0.10391976</v>
      </c>
      <c r="I16" s="6">
        <f t="shared" si="3"/>
        <v>0.36758124238883838</v>
      </c>
      <c r="J16" s="11">
        <v>14.1</v>
      </c>
      <c r="K16" s="11">
        <v>24.6</v>
      </c>
      <c r="L16" s="6">
        <f t="shared" si="4"/>
        <v>6.5556539999999996E-2</v>
      </c>
      <c r="M16" s="6">
        <f t="shared" si="5"/>
        <v>0.68126927903368384</v>
      </c>
      <c r="N16" s="11">
        <v>13.8</v>
      </c>
      <c r="O16" s="11">
        <v>27.9</v>
      </c>
      <c r="P16" s="6">
        <f t="shared" si="6"/>
        <v>7.2768779999999991E-2</v>
      </c>
      <c r="Q16" s="6">
        <f t="shared" si="7"/>
        <v>0.6222962990436981</v>
      </c>
      <c r="R16" s="11">
        <v>15.2</v>
      </c>
      <c r="S16" s="11">
        <v>28.1</v>
      </c>
      <c r="T16" s="6">
        <f t="shared" si="8"/>
        <v>8.0725680000000008E-2</v>
      </c>
      <c r="U16" s="6">
        <f t="shared" si="18"/>
        <v>0.55723438977801665</v>
      </c>
      <c r="V16" s="11">
        <v>13.9</v>
      </c>
      <c r="W16" s="11">
        <v>28.4</v>
      </c>
      <c r="X16" s="6">
        <f t="shared" si="9"/>
        <v>7.4609639999999991E-2</v>
      </c>
      <c r="Y16" s="6">
        <f t="shared" si="19"/>
        <v>0.60724397134185171</v>
      </c>
      <c r="Z16" s="11">
        <v>8.6999999999999993</v>
      </c>
      <c r="AA16" s="11">
        <v>29.9</v>
      </c>
      <c r="AB16" s="6">
        <f t="shared" si="10"/>
        <v>4.9164569999999984E-2</v>
      </c>
      <c r="AC16" s="6">
        <f t="shared" si="20"/>
        <v>0.81530299377507442</v>
      </c>
      <c r="AD16" s="11">
        <v>14.6</v>
      </c>
      <c r="AE16" s="11">
        <v>28.9</v>
      </c>
      <c r="AF16" s="6">
        <f t="shared" si="11"/>
        <v>7.9746659999999983E-2</v>
      </c>
      <c r="AG16" s="6">
        <f t="shared" si="21"/>
        <v>0.56523963182068271</v>
      </c>
      <c r="AH16" s="11">
        <v>17.100000000000001</v>
      </c>
      <c r="AI16" s="11">
        <v>34.5</v>
      </c>
      <c r="AJ16" s="6">
        <f t="shared" si="12"/>
        <v>0.11150055</v>
      </c>
      <c r="AK16" s="6">
        <f t="shared" si="13"/>
        <v>0.30559470603143979</v>
      </c>
      <c r="AL16" s="11">
        <v>11</v>
      </c>
      <c r="AM16" s="11">
        <v>30.6</v>
      </c>
      <c r="AN16" s="6">
        <f t="shared" si="14"/>
        <v>6.3617400000000005E-2</v>
      </c>
      <c r="AO16" s="6">
        <f t="shared" si="15"/>
        <v>0.69712522176684033</v>
      </c>
      <c r="AP16" s="11">
        <v>10.1</v>
      </c>
      <c r="AQ16" s="11">
        <v>30.3</v>
      </c>
      <c r="AR16" s="6">
        <f t="shared" si="16"/>
        <v>5.7839669999999989E-2</v>
      </c>
      <c r="AS16" s="6">
        <f t="shared" si="17"/>
        <v>0.74436851312674257</v>
      </c>
    </row>
    <row r="17" spans="1:45" ht="18" customHeight="1">
      <c r="A17" s="1">
        <v>1992</v>
      </c>
      <c r="B17" s="11">
        <v>11.8</v>
      </c>
      <c r="C17" s="11">
        <v>29.6</v>
      </c>
      <c r="D17" s="6">
        <f t="shared" si="0"/>
        <v>6.6013920000000004E-2</v>
      </c>
      <c r="E17" s="6">
        <f t="shared" si="1"/>
        <v>0.67752937831104842</v>
      </c>
      <c r="F17" s="11">
        <v>20.6</v>
      </c>
      <c r="G17" s="11">
        <v>30.7</v>
      </c>
      <c r="H17" s="6">
        <f t="shared" si="2"/>
        <v>0.11952738000000002</v>
      </c>
      <c r="I17" s="6">
        <f t="shared" si="3"/>
        <v>0.23996099376271082</v>
      </c>
      <c r="J17" s="11">
        <v>11.7</v>
      </c>
      <c r="K17" s="11">
        <v>27.2</v>
      </c>
      <c r="L17" s="6">
        <f t="shared" si="4"/>
        <v>6.014735999999999E-2</v>
      </c>
      <c r="M17" s="6">
        <f t="shared" si="5"/>
        <v>0.72549901402617323</v>
      </c>
      <c r="N17" s="11">
        <v>13.6</v>
      </c>
      <c r="O17" s="11">
        <v>26.7</v>
      </c>
      <c r="P17" s="6">
        <f t="shared" si="6"/>
        <v>6.8629679999999998E-2</v>
      </c>
      <c r="Q17" s="6">
        <f t="shared" si="7"/>
        <v>0.6561408551700264</v>
      </c>
      <c r="R17" s="11">
        <v>14.5</v>
      </c>
      <c r="S17" s="11">
        <v>28.3</v>
      </c>
      <c r="T17" s="6">
        <f t="shared" si="8"/>
        <v>7.7556150000000004E-2</v>
      </c>
      <c r="U17" s="6">
        <f t="shared" si="18"/>
        <v>0.58315097453776676</v>
      </c>
      <c r="V17" s="11">
        <v>13.4</v>
      </c>
      <c r="W17" s="11">
        <v>27.1</v>
      </c>
      <c r="X17" s="6">
        <f t="shared" si="9"/>
        <v>6.8633459999999993E-2</v>
      </c>
      <c r="Y17" s="6">
        <f t="shared" si="19"/>
        <v>0.65610994689959146</v>
      </c>
      <c r="Z17" s="11">
        <v>9</v>
      </c>
      <c r="AA17" s="11">
        <v>31.1</v>
      </c>
      <c r="AB17" s="6">
        <f t="shared" si="10"/>
        <v>5.2901100000000013E-2</v>
      </c>
      <c r="AC17" s="6">
        <f t="shared" si="20"/>
        <v>0.78475016845007384</v>
      </c>
      <c r="AD17" s="11">
        <v>14.7</v>
      </c>
      <c r="AE17" s="11">
        <v>29.3</v>
      </c>
      <c r="AF17" s="6">
        <f t="shared" si="11"/>
        <v>8.1404190000000001E-2</v>
      </c>
      <c r="AG17" s="6">
        <f t="shared" si="21"/>
        <v>0.5516863552349337</v>
      </c>
      <c r="AH17" s="11">
        <v>17.2</v>
      </c>
      <c r="AI17" s="11">
        <v>32.5</v>
      </c>
      <c r="AJ17" s="6">
        <f t="shared" si="12"/>
        <v>0.10565099999999999</v>
      </c>
      <c r="AK17" s="6">
        <f t="shared" si="13"/>
        <v>0.35342525452960705</v>
      </c>
      <c r="AL17" s="11">
        <v>13.7</v>
      </c>
      <c r="AM17" s="11">
        <v>31.2</v>
      </c>
      <c r="AN17" s="6">
        <f t="shared" si="14"/>
        <v>8.0786159999999982E-2</v>
      </c>
      <c r="AO17" s="6">
        <f t="shared" si="15"/>
        <v>0.55673985745105692</v>
      </c>
      <c r="AP17" s="11">
        <v>11.1</v>
      </c>
      <c r="AQ17" s="11">
        <v>30.5</v>
      </c>
      <c r="AR17" s="6">
        <f t="shared" si="16"/>
        <v>6.398595E-2</v>
      </c>
      <c r="AS17" s="6">
        <f t="shared" si="17"/>
        <v>0.69411166539942759</v>
      </c>
    </row>
    <row r="18" spans="1:45" ht="18" customHeight="1">
      <c r="A18" s="1">
        <v>1993</v>
      </c>
      <c r="B18" s="11">
        <v>11.9</v>
      </c>
      <c r="C18" s="11">
        <v>28.3</v>
      </c>
      <c r="D18" s="6">
        <f t="shared" si="0"/>
        <v>6.364953000000001E-2</v>
      </c>
      <c r="E18" s="6">
        <f t="shared" si="1"/>
        <v>0.69686250146814277</v>
      </c>
      <c r="F18" s="11">
        <v>17.8</v>
      </c>
      <c r="G18" s="11">
        <v>29.9</v>
      </c>
      <c r="H18" s="6">
        <f t="shared" si="2"/>
        <v>0.10058958000000001</v>
      </c>
      <c r="I18" s="6">
        <f t="shared" si="3"/>
        <v>0.39481142864207591</v>
      </c>
      <c r="J18" s="11">
        <v>10.3</v>
      </c>
      <c r="K18" s="11">
        <v>23.5</v>
      </c>
      <c r="L18" s="6">
        <f t="shared" si="4"/>
        <v>4.5747450000000002E-2</v>
      </c>
      <c r="M18" s="6">
        <f t="shared" si="5"/>
        <v>0.84324407024831705</v>
      </c>
      <c r="N18" s="11">
        <v>14.9</v>
      </c>
      <c r="O18" s="11">
        <v>26.4</v>
      </c>
      <c r="P18" s="6">
        <f t="shared" si="6"/>
        <v>7.4345040000000001E-2</v>
      </c>
      <c r="Q18" s="6">
        <f t="shared" si="7"/>
        <v>0.60940755027230187</v>
      </c>
      <c r="R18" s="11">
        <v>14.6</v>
      </c>
      <c r="S18" s="11">
        <v>29.3</v>
      </c>
      <c r="T18" s="6">
        <f t="shared" si="8"/>
        <v>8.0850419999999978E-2</v>
      </c>
      <c r="U18" s="6">
        <f t="shared" si="18"/>
        <v>0.5562144168536618</v>
      </c>
      <c r="V18" s="11">
        <v>15.1</v>
      </c>
      <c r="W18" s="11">
        <v>27.2</v>
      </c>
      <c r="X18" s="6">
        <f t="shared" si="9"/>
        <v>7.7626079999999986E-2</v>
      </c>
      <c r="Y18" s="6">
        <f t="shared" si="19"/>
        <v>0.58257917153471939</v>
      </c>
      <c r="Z18" s="11">
        <v>9.1</v>
      </c>
      <c r="AA18" s="11">
        <v>27.4</v>
      </c>
      <c r="AB18" s="6">
        <f t="shared" si="10"/>
        <v>4.7125259999999995E-2</v>
      </c>
      <c r="AC18" s="6">
        <f t="shared" si="20"/>
        <v>0.83197800567475844</v>
      </c>
      <c r="AD18" s="11">
        <v>14.1</v>
      </c>
      <c r="AE18" s="11">
        <v>30.1</v>
      </c>
      <c r="AF18" s="6">
        <f t="shared" si="11"/>
        <v>8.0213490000000012E-2</v>
      </c>
      <c r="AG18" s="6">
        <f t="shared" si="21"/>
        <v>0.56142246042195953</v>
      </c>
      <c r="AH18" s="11">
        <v>15.9</v>
      </c>
      <c r="AI18" s="11">
        <v>31.5</v>
      </c>
      <c r="AJ18" s="6">
        <f t="shared" si="12"/>
        <v>9.4660649999999999E-2</v>
      </c>
      <c r="AK18" s="6">
        <f t="shared" si="13"/>
        <v>0.4432910508193782</v>
      </c>
      <c r="AL18" s="11">
        <v>11.2</v>
      </c>
      <c r="AM18" s="11">
        <v>29.4</v>
      </c>
      <c r="AN18" s="6">
        <f t="shared" si="14"/>
        <v>6.2233919999999984E-2</v>
      </c>
      <c r="AO18" s="6">
        <f t="shared" si="15"/>
        <v>0.70843764874605153</v>
      </c>
      <c r="AP18" s="11">
        <v>10.7</v>
      </c>
      <c r="AQ18" s="11">
        <v>30.7</v>
      </c>
      <c r="AR18" s="6">
        <f t="shared" si="16"/>
        <v>6.2084609999999991E-2</v>
      </c>
      <c r="AS18" s="6">
        <f t="shared" si="17"/>
        <v>0.70965852542823415</v>
      </c>
    </row>
    <row r="19" spans="1:45" ht="18" customHeight="1">
      <c r="A19" s="1">
        <v>1994</v>
      </c>
      <c r="B19" s="11">
        <v>11.8</v>
      </c>
      <c r="C19" s="11">
        <v>29.5</v>
      </c>
      <c r="D19" s="6">
        <f t="shared" si="0"/>
        <v>6.5790899999999999E-2</v>
      </c>
      <c r="E19" s="6">
        <f t="shared" si="1"/>
        <v>0.6793529662667136</v>
      </c>
      <c r="F19" s="11">
        <v>18</v>
      </c>
      <c r="G19" s="11">
        <v>29.9</v>
      </c>
      <c r="H19" s="6">
        <f t="shared" si="2"/>
        <v>0.10171979999999997</v>
      </c>
      <c r="I19" s="6">
        <f t="shared" si="3"/>
        <v>0.38556985578201031</v>
      </c>
      <c r="J19" s="11">
        <v>9.3000000000000007</v>
      </c>
      <c r="K19" s="11">
        <v>23.3</v>
      </c>
      <c r="L19" s="6">
        <f t="shared" si="4"/>
        <v>4.0954410000000004E-2</v>
      </c>
      <c r="M19" s="6">
        <f t="shared" si="5"/>
        <v>0.88243575715990086</v>
      </c>
      <c r="N19" s="11">
        <v>15.2</v>
      </c>
      <c r="O19" s="11">
        <v>28.1</v>
      </c>
      <c r="P19" s="6">
        <f t="shared" si="6"/>
        <v>8.0725680000000008E-2</v>
      </c>
      <c r="Q19" s="6">
        <f t="shared" si="7"/>
        <v>0.55723438977801665</v>
      </c>
      <c r="R19" s="11">
        <v>14.8</v>
      </c>
      <c r="S19" s="11">
        <v>32.6</v>
      </c>
      <c r="T19" s="6">
        <f t="shared" si="8"/>
        <v>9.1188720000000001E-2</v>
      </c>
      <c r="U19" s="6">
        <f t="shared" si="18"/>
        <v>0.47168029721392846</v>
      </c>
      <c r="V19" s="11">
        <v>15</v>
      </c>
      <c r="W19" s="11">
        <v>27.1</v>
      </c>
      <c r="X19" s="6">
        <f t="shared" si="9"/>
        <v>7.6828499999999994E-2</v>
      </c>
      <c r="Y19" s="6">
        <f t="shared" si="19"/>
        <v>0.58910081659650493</v>
      </c>
      <c r="Z19" s="11">
        <v>8.9</v>
      </c>
      <c r="AA19" s="11">
        <v>30.7</v>
      </c>
      <c r="AB19" s="6">
        <f t="shared" si="10"/>
        <v>5.1640470000000001E-2</v>
      </c>
      <c r="AC19" s="6">
        <f t="shared" si="20"/>
        <v>0.79505807664014738</v>
      </c>
      <c r="AD19" s="11">
        <v>13.5</v>
      </c>
      <c r="AE19" s="11">
        <v>30.9</v>
      </c>
      <c r="AF19" s="6">
        <f t="shared" si="11"/>
        <v>7.8841349999999991E-2</v>
      </c>
      <c r="AG19" s="6">
        <f t="shared" si="21"/>
        <v>0.57264216258986589</v>
      </c>
      <c r="AH19" s="11">
        <v>15.6</v>
      </c>
      <c r="AI19" s="11">
        <v>31.9</v>
      </c>
      <c r="AJ19" s="6">
        <f t="shared" si="12"/>
        <v>9.4053959999999992E-2</v>
      </c>
      <c r="AK19" s="6">
        <f t="shared" si="13"/>
        <v>0.44825182822419624</v>
      </c>
      <c r="AL19" s="11">
        <v>11.8</v>
      </c>
      <c r="AM19" s="11">
        <v>29</v>
      </c>
      <c r="AN19" s="6">
        <f t="shared" si="14"/>
        <v>6.4675800000000006E-2</v>
      </c>
      <c r="AO19" s="6">
        <f t="shared" si="15"/>
        <v>0.68847090604503947</v>
      </c>
      <c r="AP19" s="11">
        <v>10.7</v>
      </c>
      <c r="AQ19" s="11">
        <v>32.1</v>
      </c>
      <c r="AR19" s="6">
        <f t="shared" si="16"/>
        <v>6.4915829999999994E-2</v>
      </c>
      <c r="AS19" s="6">
        <f t="shared" si="17"/>
        <v>0.68650823087241686</v>
      </c>
    </row>
    <row r="20" spans="1:45" ht="18" customHeight="1">
      <c r="A20" s="1">
        <v>1995</v>
      </c>
      <c r="B20" s="11">
        <v>12.1</v>
      </c>
      <c r="C20" s="11">
        <v>29.6</v>
      </c>
      <c r="D20" s="6">
        <f t="shared" si="0"/>
        <v>6.7692240000000001E-2</v>
      </c>
      <c r="E20" s="6">
        <f t="shared" si="1"/>
        <v>0.66380610623790715</v>
      </c>
      <c r="F20" s="11">
        <v>18.899999999999999</v>
      </c>
      <c r="G20" s="11">
        <v>31.2</v>
      </c>
      <c r="H20" s="6">
        <f t="shared" si="2"/>
        <v>0.11144951999999998</v>
      </c>
      <c r="I20" s="6">
        <f t="shared" si="3"/>
        <v>0.30601196768231254</v>
      </c>
      <c r="J20" s="11">
        <v>10.8</v>
      </c>
      <c r="K20" s="11">
        <v>27.3</v>
      </c>
      <c r="L20" s="6">
        <f t="shared" si="4"/>
        <v>5.5724759999999998E-2</v>
      </c>
      <c r="M20" s="6">
        <f t="shared" si="5"/>
        <v>0.76166169043512666</v>
      </c>
      <c r="N20" s="11">
        <v>14.8</v>
      </c>
      <c r="O20" s="11">
        <v>28.4</v>
      </c>
      <c r="P20" s="6">
        <f t="shared" si="6"/>
        <v>7.944047999999998E-2</v>
      </c>
      <c r="Q20" s="6">
        <f t="shared" si="7"/>
        <v>0.56774320172591797</v>
      </c>
      <c r="R20" s="11">
        <v>15</v>
      </c>
      <c r="S20" s="11">
        <v>30</v>
      </c>
      <c r="T20" s="6">
        <f t="shared" si="8"/>
        <v>8.5050000000000014E-2</v>
      </c>
      <c r="U20" s="6">
        <f t="shared" si="18"/>
        <v>0.52187532840037321</v>
      </c>
      <c r="V20" s="11">
        <v>15.2</v>
      </c>
      <c r="W20" s="11">
        <v>29.4</v>
      </c>
      <c r="X20" s="6">
        <f t="shared" si="9"/>
        <v>8.4460319999999978E-2</v>
      </c>
      <c r="Y20" s="6">
        <f t="shared" si="19"/>
        <v>0.52669701858823403</v>
      </c>
      <c r="Z20" s="11">
        <v>9.5</v>
      </c>
      <c r="AA20" s="11">
        <v>28.2</v>
      </c>
      <c r="AB20" s="6">
        <f t="shared" si="10"/>
        <v>5.0633099999999986E-2</v>
      </c>
      <c r="AC20" s="6">
        <f t="shared" si="20"/>
        <v>0.80329513071107572</v>
      </c>
      <c r="AD20" s="11">
        <v>12.5</v>
      </c>
      <c r="AE20" s="11">
        <v>26.6</v>
      </c>
      <c r="AF20" s="6">
        <f t="shared" si="11"/>
        <v>6.2842499999999996E-2</v>
      </c>
      <c r="AG20" s="6">
        <f t="shared" si="21"/>
        <v>0.70346141720601596</v>
      </c>
      <c r="AH20" s="11">
        <v>15.2</v>
      </c>
      <c r="AI20" s="11">
        <v>34.700000000000003</v>
      </c>
      <c r="AJ20" s="6">
        <f t="shared" si="12"/>
        <v>9.968616000000001E-2</v>
      </c>
      <c r="AK20" s="6">
        <f t="shared" si="13"/>
        <v>0.40219850527604162</v>
      </c>
      <c r="AL20" s="11">
        <v>11</v>
      </c>
      <c r="AM20" s="11">
        <v>31.5</v>
      </c>
      <c r="AN20" s="6">
        <f t="shared" si="14"/>
        <v>6.5488500000000005E-2</v>
      </c>
      <c r="AO20" s="6">
        <f t="shared" si="15"/>
        <v>0.6818256279015138</v>
      </c>
      <c r="AP20" s="11">
        <v>11.2</v>
      </c>
      <c r="AQ20" s="11">
        <v>31.4</v>
      </c>
      <c r="AR20" s="6">
        <f t="shared" si="16"/>
        <v>6.6467519999999988E-2</v>
      </c>
      <c r="AS20" s="6">
        <f t="shared" si="17"/>
        <v>0.67382038585884818</v>
      </c>
    </row>
    <row r="21" spans="1:45" ht="18" customHeight="1">
      <c r="A21" s="1">
        <v>1996</v>
      </c>
      <c r="B21" s="11">
        <v>12.7</v>
      </c>
      <c r="C21" s="11">
        <v>30.5</v>
      </c>
      <c r="D21" s="6">
        <f t="shared" si="0"/>
        <v>7.3209149999999987E-2</v>
      </c>
      <c r="E21" s="6">
        <f t="shared" si="1"/>
        <v>0.61869548553802034</v>
      </c>
      <c r="F21" s="11">
        <v>18.899999999999999</v>
      </c>
      <c r="G21" s="11">
        <v>31.9</v>
      </c>
      <c r="H21" s="6">
        <f t="shared" si="2"/>
        <v>0.11394998999999999</v>
      </c>
      <c r="I21" s="6">
        <f t="shared" si="3"/>
        <v>0.285566146789558</v>
      </c>
      <c r="J21" s="11">
        <v>11.8</v>
      </c>
      <c r="K21" s="11">
        <v>25.5</v>
      </c>
      <c r="L21" s="6">
        <f t="shared" si="4"/>
        <v>5.68701E-2</v>
      </c>
      <c r="M21" s="6">
        <f t="shared" si="5"/>
        <v>0.75229648449332065</v>
      </c>
      <c r="N21" s="11">
        <v>15.7</v>
      </c>
      <c r="O21" s="11">
        <v>29.4</v>
      </c>
      <c r="P21" s="6">
        <f t="shared" si="6"/>
        <v>8.7238619999999989E-2</v>
      </c>
      <c r="Q21" s="6">
        <f t="shared" si="7"/>
        <v>0.50397943981850668</v>
      </c>
      <c r="R21" s="11">
        <v>14.8</v>
      </c>
      <c r="S21" s="11">
        <v>28.5</v>
      </c>
      <c r="T21" s="6">
        <f t="shared" si="8"/>
        <v>7.9720199999999991E-2</v>
      </c>
      <c r="U21" s="6">
        <f t="shared" si="18"/>
        <v>0.56545598971372768</v>
      </c>
      <c r="V21" s="11">
        <v>15</v>
      </c>
      <c r="W21" s="11">
        <v>28</v>
      </c>
      <c r="X21" s="6">
        <f t="shared" si="9"/>
        <v>7.9379999999999992E-2</v>
      </c>
      <c r="Y21" s="6">
        <f t="shared" si="19"/>
        <v>0.56823773405287792</v>
      </c>
      <c r="Z21" s="11">
        <v>10.9</v>
      </c>
      <c r="AA21" s="11">
        <v>31.1</v>
      </c>
      <c r="AB21" s="6">
        <f t="shared" si="10"/>
        <v>6.4069109999999999E-2</v>
      </c>
      <c r="AC21" s="6">
        <f t="shared" si="20"/>
        <v>0.69343168344985751</v>
      </c>
      <c r="AD21" s="11">
        <v>13.6</v>
      </c>
      <c r="AE21" s="11">
        <v>28.3</v>
      </c>
      <c r="AF21" s="6">
        <f t="shared" si="11"/>
        <v>7.2742319999999999E-2</v>
      </c>
      <c r="AG21" s="6">
        <f t="shared" si="21"/>
        <v>0.62251265693674307</v>
      </c>
      <c r="AH21" s="11">
        <v>15.1</v>
      </c>
      <c r="AI21" s="11">
        <v>32.299999999999997</v>
      </c>
      <c r="AJ21" s="6">
        <f t="shared" si="12"/>
        <v>9.2180969999999987E-2</v>
      </c>
      <c r="AK21" s="6">
        <f t="shared" si="13"/>
        <v>0.4635668762247403</v>
      </c>
      <c r="AL21" s="11">
        <v>11.4</v>
      </c>
      <c r="AM21" s="11">
        <v>31.2</v>
      </c>
      <c r="AN21" s="6">
        <f t="shared" si="14"/>
        <v>6.7223519999999995E-2</v>
      </c>
      <c r="AO21" s="6">
        <f t="shared" si="15"/>
        <v>0.66763873177184752</v>
      </c>
      <c r="AP21" s="11">
        <v>11.5</v>
      </c>
      <c r="AQ21" s="11">
        <v>35.1</v>
      </c>
      <c r="AR21" s="6">
        <f t="shared" si="16"/>
        <v>7.6289850000000006E-2</v>
      </c>
      <c r="AS21" s="6">
        <f t="shared" si="17"/>
        <v>0.59350524513349279</v>
      </c>
    </row>
    <row r="22" spans="1:45" ht="18" customHeight="1">
      <c r="A22" s="1">
        <v>1997</v>
      </c>
      <c r="B22" s="11">
        <v>12.7</v>
      </c>
      <c r="C22" s="11">
        <v>31.4</v>
      </c>
      <c r="D22" s="6">
        <f t="shared" si="0"/>
        <v>7.5369419999999993E-2</v>
      </c>
      <c r="E22" s="6">
        <f t="shared" si="1"/>
        <v>0.60103140898441609</v>
      </c>
      <c r="F22" s="11">
        <v>18.8</v>
      </c>
      <c r="G22" s="11">
        <v>29.7</v>
      </c>
      <c r="H22" s="6">
        <f t="shared" si="2"/>
        <v>0.10553004000000002</v>
      </c>
      <c r="I22" s="6">
        <f t="shared" si="3"/>
        <v>0.35441431918352689</v>
      </c>
      <c r="J22" s="11">
        <v>11.6</v>
      </c>
      <c r="K22" s="11">
        <v>26.1</v>
      </c>
      <c r="L22" s="6">
        <f t="shared" si="4"/>
        <v>5.722163999999999E-2</v>
      </c>
      <c r="M22" s="6">
        <f t="shared" si="5"/>
        <v>0.74942201534286546</v>
      </c>
      <c r="N22" s="11">
        <v>15.9</v>
      </c>
      <c r="O22" s="11">
        <v>30.9</v>
      </c>
      <c r="P22" s="6">
        <f t="shared" si="6"/>
        <v>9.285758999999999E-2</v>
      </c>
      <c r="Q22" s="6">
        <f t="shared" si="7"/>
        <v>0.45803429581687471</v>
      </c>
      <c r="R22" s="11">
        <v>15.8</v>
      </c>
      <c r="S22" s="11">
        <v>29</v>
      </c>
      <c r="T22" s="6">
        <f t="shared" si="8"/>
        <v>8.6599800000000005E-2</v>
      </c>
      <c r="U22" s="6">
        <f t="shared" si="18"/>
        <v>0.50920293752202206</v>
      </c>
      <c r="V22" s="11">
        <v>15.8</v>
      </c>
      <c r="W22" s="11">
        <v>29.1</v>
      </c>
      <c r="X22" s="6">
        <f t="shared" si="9"/>
        <v>8.6898420000000004E-2</v>
      </c>
      <c r="Y22" s="6">
        <f t="shared" si="19"/>
        <v>0.50676118415765681</v>
      </c>
      <c r="Z22" s="11">
        <v>10.5</v>
      </c>
      <c r="AA22" s="11">
        <v>32.9</v>
      </c>
      <c r="AB22" s="6">
        <f t="shared" si="10"/>
        <v>6.5290050000000002E-2</v>
      </c>
      <c r="AC22" s="6">
        <f t="shared" si="20"/>
        <v>0.68344831209935153</v>
      </c>
      <c r="AD22" s="11">
        <v>13.8</v>
      </c>
      <c r="AE22" s="11">
        <v>29.2</v>
      </c>
      <c r="AF22" s="6">
        <f t="shared" si="11"/>
        <v>7.6159440000000009E-2</v>
      </c>
      <c r="AG22" s="6">
        <f t="shared" si="21"/>
        <v>0.59457158046350034</v>
      </c>
      <c r="AH22" s="11">
        <v>13.5</v>
      </c>
      <c r="AI22" s="11">
        <v>28.8</v>
      </c>
      <c r="AJ22" s="6">
        <f t="shared" si="12"/>
        <v>7.3483199999999999E-2</v>
      </c>
      <c r="AK22" s="6">
        <f t="shared" si="13"/>
        <v>0.61645463593148253</v>
      </c>
      <c r="AL22" s="11">
        <v>10.199999999999999</v>
      </c>
      <c r="AM22" s="11">
        <v>34.5</v>
      </c>
      <c r="AN22" s="6">
        <f t="shared" si="14"/>
        <v>6.6509099999999988E-2</v>
      </c>
      <c r="AO22" s="6">
        <f t="shared" si="15"/>
        <v>0.67348039488406319</v>
      </c>
      <c r="AP22" s="11">
        <v>12.4</v>
      </c>
      <c r="AQ22" s="11">
        <v>34.5</v>
      </c>
      <c r="AR22" s="6">
        <f t="shared" si="16"/>
        <v>8.0854200000000015E-2</v>
      </c>
      <c r="AS22" s="6">
        <f t="shared" si="17"/>
        <v>0.55618350858322652</v>
      </c>
    </row>
    <row r="23" spans="1:45" ht="18" customHeight="1">
      <c r="A23" s="1">
        <v>1998</v>
      </c>
      <c r="B23" s="11">
        <v>12.9</v>
      </c>
      <c r="C23" s="11">
        <v>31.3</v>
      </c>
      <c r="D23" s="6">
        <f t="shared" si="0"/>
        <v>7.6312530000000003E-2</v>
      </c>
      <c r="E23" s="6">
        <f t="shared" si="1"/>
        <v>0.59331979551088276</v>
      </c>
      <c r="F23" s="11">
        <v>19</v>
      </c>
      <c r="G23" s="11">
        <v>31.2</v>
      </c>
      <c r="H23" s="6">
        <f t="shared" si="2"/>
        <v>0.11203919999999998</v>
      </c>
      <c r="I23" s="6">
        <f t="shared" si="3"/>
        <v>0.3011902774944521</v>
      </c>
      <c r="J23" s="11">
        <v>12.3</v>
      </c>
      <c r="K23" s="11">
        <v>22.4</v>
      </c>
      <c r="L23" s="6">
        <f t="shared" si="4"/>
        <v>5.2073279999999986E-2</v>
      </c>
      <c r="M23" s="6">
        <f t="shared" si="5"/>
        <v>0.79151907967533963</v>
      </c>
      <c r="N23" s="11">
        <v>15.9</v>
      </c>
      <c r="O23" s="11">
        <v>32.6</v>
      </c>
      <c r="P23" s="6">
        <f t="shared" si="6"/>
        <v>9.7966259999999999E-2</v>
      </c>
      <c r="Q23" s="6">
        <f t="shared" si="7"/>
        <v>0.41626176832396811</v>
      </c>
      <c r="R23" s="11">
        <v>14.6</v>
      </c>
      <c r="S23" s="11">
        <v>30.6</v>
      </c>
      <c r="T23" s="6">
        <f t="shared" si="8"/>
        <v>8.4437639999999994E-2</v>
      </c>
      <c r="U23" s="6">
        <f t="shared" si="18"/>
        <v>0.52688246821084384</v>
      </c>
      <c r="V23" s="11">
        <v>15.3</v>
      </c>
      <c r="W23" s="11">
        <v>28.2</v>
      </c>
      <c r="X23" s="6">
        <f t="shared" si="9"/>
        <v>8.1545940000000011E-2</v>
      </c>
      <c r="Y23" s="6">
        <f t="shared" si="19"/>
        <v>0.55052729509362097</v>
      </c>
      <c r="Z23" s="11">
        <v>10.6</v>
      </c>
      <c r="AA23" s="11">
        <v>31.8</v>
      </c>
      <c r="AB23" s="6">
        <f t="shared" si="10"/>
        <v>6.3708119999999993E-2</v>
      </c>
      <c r="AC23" s="6">
        <f t="shared" si="20"/>
        <v>0.69638342327640035</v>
      </c>
      <c r="AD23" s="11">
        <v>13.2</v>
      </c>
      <c r="AE23" s="11">
        <v>33</v>
      </c>
      <c r="AF23" s="6">
        <f t="shared" si="11"/>
        <v>8.2328399999999996E-2</v>
      </c>
      <c r="AG23" s="6">
        <f t="shared" si="21"/>
        <v>0.54412928311357556</v>
      </c>
      <c r="AH23" s="11">
        <v>15.1</v>
      </c>
      <c r="AI23" s="11">
        <v>30.6</v>
      </c>
      <c r="AJ23" s="6">
        <f t="shared" si="12"/>
        <v>8.7329339999999978E-2</v>
      </c>
      <c r="AK23" s="6">
        <f t="shared" si="13"/>
        <v>0.5032376413280667</v>
      </c>
      <c r="AL23" s="11">
        <v>11.3</v>
      </c>
      <c r="AM23" s="11">
        <v>33.700000000000003</v>
      </c>
      <c r="AN23" s="6">
        <f t="shared" si="14"/>
        <v>7.1973090000000003E-2</v>
      </c>
      <c r="AO23" s="6">
        <f t="shared" si="15"/>
        <v>0.62880248997026622</v>
      </c>
      <c r="AP23" s="11">
        <v>13.7</v>
      </c>
      <c r="AQ23" s="11">
        <v>35.4</v>
      </c>
      <c r="AR23" s="6">
        <f t="shared" si="16"/>
        <v>9.1661220000000002E-2</v>
      </c>
      <c r="AS23" s="6">
        <f t="shared" si="17"/>
        <v>0.46781676340955308</v>
      </c>
    </row>
    <row r="24" spans="1:45" ht="18" customHeight="1">
      <c r="A24" s="1">
        <v>1999</v>
      </c>
      <c r="B24" s="11">
        <v>12.4</v>
      </c>
      <c r="C24" s="11">
        <v>33</v>
      </c>
      <c r="D24" s="6">
        <f t="shared" si="0"/>
        <v>7.7338799999999985E-2</v>
      </c>
      <c r="E24" s="6">
        <f t="shared" si="1"/>
        <v>0.58492820008777957</v>
      </c>
      <c r="F24" s="11">
        <v>21.4</v>
      </c>
      <c r="G24" s="11">
        <v>30</v>
      </c>
      <c r="H24" s="6">
        <f t="shared" si="2"/>
        <v>0.12133799999999999</v>
      </c>
      <c r="I24" s="6">
        <f t="shared" si="3"/>
        <v>0.22515593222434463</v>
      </c>
      <c r="J24" s="11">
        <v>16.3</v>
      </c>
      <c r="K24" s="11">
        <v>25</v>
      </c>
      <c r="L24" s="6">
        <f t="shared" si="4"/>
        <v>7.7017500000000003E-2</v>
      </c>
      <c r="M24" s="6">
        <f t="shared" si="5"/>
        <v>0.58755540307475473</v>
      </c>
      <c r="N24" s="11">
        <v>15.7</v>
      </c>
      <c r="O24" s="11">
        <v>30.1</v>
      </c>
      <c r="P24" s="6">
        <f t="shared" si="6"/>
        <v>8.9315729999999996E-2</v>
      </c>
      <c r="Q24" s="6">
        <f t="shared" si="7"/>
        <v>0.48699534521447246</v>
      </c>
      <c r="R24" s="11">
        <v>16.5</v>
      </c>
      <c r="S24" s="11">
        <v>28.5</v>
      </c>
      <c r="T24" s="6">
        <f t="shared" si="8"/>
        <v>8.8877249999999991E-2</v>
      </c>
      <c r="U24" s="6">
        <f t="shared" si="18"/>
        <v>0.49058070458493286</v>
      </c>
      <c r="V24" s="11">
        <v>13.6</v>
      </c>
      <c r="W24" s="11">
        <v>30.7</v>
      </c>
      <c r="X24" s="6">
        <f t="shared" si="9"/>
        <v>7.8911279999999986E-2</v>
      </c>
      <c r="Y24" s="6">
        <f t="shared" si="19"/>
        <v>0.57207035958681829</v>
      </c>
      <c r="Z24" s="11">
        <v>10</v>
      </c>
      <c r="AA24" s="11">
        <v>35.4</v>
      </c>
      <c r="AB24" s="6">
        <f t="shared" si="10"/>
        <v>6.6905999999999993E-2</v>
      </c>
      <c r="AC24" s="6">
        <f t="shared" si="20"/>
        <v>0.67023502648838784</v>
      </c>
      <c r="AD24" s="11">
        <v>15.2</v>
      </c>
      <c r="AE24" s="11">
        <v>32.200000000000003</v>
      </c>
      <c r="AF24" s="6">
        <f t="shared" si="11"/>
        <v>9.2504160000000002E-2</v>
      </c>
      <c r="AG24" s="6">
        <f t="shared" si="21"/>
        <v>0.46092421910254738</v>
      </c>
      <c r="AH24" s="11">
        <v>14.7</v>
      </c>
      <c r="AI24" s="11">
        <v>29</v>
      </c>
      <c r="AJ24" s="6">
        <f t="shared" si="12"/>
        <v>8.0570699999999995E-2</v>
      </c>
      <c r="AK24" s="6">
        <f t="shared" si="13"/>
        <v>0.55850162886585197</v>
      </c>
      <c r="AL24" s="11">
        <v>10.9</v>
      </c>
      <c r="AM24" s="11">
        <v>34.4</v>
      </c>
      <c r="AN24" s="6">
        <f t="shared" si="14"/>
        <v>7.086743999999999E-2</v>
      </c>
      <c r="AO24" s="6">
        <f t="shared" si="15"/>
        <v>0.63784315907250466</v>
      </c>
      <c r="AP24" s="11">
        <v>14.6</v>
      </c>
      <c r="AQ24" s="11">
        <v>35</v>
      </c>
      <c r="AR24" s="6">
        <f t="shared" si="16"/>
        <v>9.6578999999999998E-2</v>
      </c>
      <c r="AS24" s="6">
        <f t="shared" si="17"/>
        <v>0.4276051035736142</v>
      </c>
    </row>
    <row r="25" spans="1:45" ht="18" customHeight="1">
      <c r="A25" s="1">
        <v>2000</v>
      </c>
      <c r="B25" s="11">
        <v>12.8</v>
      </c>
      <c r="C25" s="11">
        <v>31.5</v>
      </c>
      <c r="D25" s="6">
        <f t="shared" si="0"/>
        <v>7.6204800000000003E-2</v>
      </c>
      <c r="E25" s="6">
        <f t="shared" si="1"/>
        <v>0.59420068121828029</v>
      </c>
      <c r="F25" s="11">
        <v>21.4</v>
      </c>
      <c r="G25" s="11">
        <v>28.4</v>
      </c>
      <c r="H25" s="6">
        <f t="shared" si="2"/>
        <v>0.11486663999999996</v>
      </c>
      <c r="I25" s="6">
        <f t="shared" si="3"/>
        <v>0.27807089120906997</v>
      </c>
      <c r="J25" s="11">
        <v>15.7</v>
      </c>
      <c r="K25" s="11">
        <v>27.3</v>
      </c>
      <c r="L25" s="6">
        <f t="shared" si="4"/>
        <v>8.1007289999999996E-2</v>
      </c>
      <c r="M25" s="6">
        <f t="shared" si="5"/>
        <v>0.55493172363060905</v>
      </c>
      <c r="N25" s="11">
        <v>15.9</v>
      </c>
      <c r="O25" s="11">
        <v>28.8</v>
      </c>
      <c r="P25" s="6">
        <f t="shared" si="6"/>
        <v>8.6546880000000007E-2</v>
      </c>
      <c r="Q25" s="6">
        <f t="shared" si="7"/>
        <v>0.50963565330811211</v>
      </c>
      <c r="R25" s="11">
        <v>14.8</v>
      </c>
      <c r="S25" s="11">
        <v>29</v>
      </c>
      <c r="T25" s="6">
        <f t="shared" si="8"/>
        <v>8.1118799999999991E-2</v>
      </c>
      <c r="U25" s="6">
        <f t="shared" si="18"/>
        <v>0.55401992965277658</v>
      </c>
      <c r="V25" s="11">
        <v>15</v>
      </c>
      <c r="W25" s="11">
        <v>29.4</v>
      </c>
      <c r="X25" s="6">
        <f t="shared" si="9"/>
        <v>8.3348999999999993E-2</v>
      </c>
      <c r="Y25" s="6">
        <f t="shared" si="19"/>
        <v>0.53578405009612473</v>
      </c>
      <c r="Z25" s="11">
        <v>10.1</v>
      </c>
      <c r="AA25" s="11">
        <v>32</v>
      </c>
      <c r="AB25" s="6">
        <f t="shared" si="10"/>
        <v>6.1084799999999995E-2</v>
      </c>
      <c r="AC25" s="6">
        <f t="shared" si="20"/>
        <v>0.71783376295829238</v>
      </c>
      <c r="AD25" s="11">
        <v>14.4</v>
      </c>
      <c r="AE25" s="11">
        <v>32.6</v>
      </c>
      <c r="AF25" s="6">
        <f t="shared" si="11"/>
        <v>8.872416000000001E-2</v>
      </c>
      <c r="AG25" s="6">
        <f t="shared" si="21"/>
        <v>0.49183248953755032</v>
      </c>
      <c r="AH25" s="11">
        <v>16.8</v>
      </c>
      <c r="AI25" s="11">
        <v>30.8</v>
      </c>
      <c r="AJ25" s="6">
        <f t="shared" si="12"/>
        <v>9.7796160000000007E-2</v>
      </c>
      <c r="AK25" s="6">
        <f t="shared" si="13"/>
        <v>0.41765264049354317</v>
      </c>
      <c r="AL25" s="11">
        <v>10.3</v>
      </c>
      <c r="AM25" s="11">
        <v>33.799999999999997</v>
      </c>
      <c r="AN25" s="6">
        <f t="shared" si="14"/>
        <v>6.5798459999999989E-2</v>
      </c>
      <c r="AO25" s="6">
        <f t="shared" si="15"/>
        <v>0.6792911497258437</v>
      </c>
      <c r="AP25" s="11">
        <v>14.9</v>
      </c>
      <c r="AQ25" s="11">
        <v>34.6</v>
      </c>
      <c r="AR25" s="6">
        <f t="shared" si="16"/>
        <v>9.743706000000002E-2</v>
      </c>
      <c r="AS25" s="6">
        <f t="shared" si="17"/>
        <v>0.42058892618486832</v>
      </c>
    </row>
    <row r="26" spans="1:45" ht="18" customHeight="1">
      <c r="A26" s="1">
        <v>2001</v>
      </c>
      <c r="B26" s="11">
        <v>12.5</v>
      </c>
      <c r="C26" s="11">
        <v>31.6</v>
      </c>
      <c r="D26" s="6">
        <f t="shared" si="0"/>
        <v>7.4654999999999999E-2</v>
      </c>
      <c r="E26" s="6">
        <f t="shared" si="1"/>
        <v>0.60687307209663155</v>
      </c>
      <c r="F26" s="11">
        <v>19.899999999999999</v>
      </c>
      <c r="G26" s="11">
        <v>27.3</v>
      </c>
      <c r="H26" s="6">
        <f t="shared" si="2"/>
        <v>0.10267802999999999</v>
      </c>
      <c r="I26" s="6">
        <f t="shared" si="3"/>
        <v>0.37773460922673691</v>
      </c>
      <c r="J26" s="11">
        <v>16.3</v>
      </c>
      <c r="K26" s="11">
        <v>24.8</v>
      </c>
      <c r="L26" s="6">
        <f t="shared" si="4"/>
        <v>7.6401360000000001E-2</v>
      </c>
      <c r="M26" s="6">
        <f t="shared" si="5"/>
        <v>0.5925934511556602</v>
      </c>
      <c r="N26" s="11">
        <v>16.8</v>
      </c>
      <c r="O26" s="11">
        <v>27.6</v>
      </c>
      <c r="P26" s="6">
        <f t="shared" si="6"/>
        <v>8.7635520000000008E-2</v>
      </c>
      <c r="Q26" s="6">
        <f t="shared" si="7"/>
        <v>0.50073407142283122</v>
      </c>
      <c r="R26" s="11">
        <v>15</v>
      </c>
      <c r="S26" s="11">
        <v>28.4</v>
      </c>
      <c r="T26" s="6">
        <f t="shared" si="8"/>
        <v>8.0513999999999988E-2</v>
      </c>
      <c r="U26" s="6">
        <f t="shared" si="18"/>
        <v>0.55896525292237698</v>
      </c>
      <c r="V26" s="11">
        <v>14.4</v>
      </c>
      <c r="W26" s="11">
        <v>29.1</v>
      </c>
      <c r="X26" s="6">
        <f t="shared" si="9"/>
        <v>7.9198559999999987E-2</v>
      </c>
      <c r="Y26" s="6">
        <f t="shared" si="19"/>
        <v>0.5697213310337581</v>
      </c>
      <c r="Z26" s="11">
        <v>9.9</v>
      </c>
      <c r="AA26" s="11">
        <v>32.5</v>
      </c>
      <c r="AB26" s="6">
        <f t="shared" si="10"/>
        <v>6.0810749999999997E-2</v>
      </c>
      <c r="AC26" s="6">
        <f t="shared" si="20"/>
        <v>0.72007461256483007</v>
      </c>
      <c r="AD26" s="11">
        <v>13.9</v>
      </c>
      <c r="AE26" s="11">
        <v>30.4</v>
      </c>
      <c r="AF26" s="6">
        <f t="shared" si="11"/>
        <v>7.9863839999999992E-2</v>
      </c>
      <c r="AG26" s="6">
        <f t="shared" si="21"/>
        <v>0.56428147543719753</v>
      </c>
      <c r="AH26" s="11">
        <v>15.4</v>
      </c>
      <c r="AI26" s="11">
        <v>29</v>
      </c>
      <c r="AJ26" s="6">
        <f t="shared" si="12"/>
        <v>8.4407399999999994E-2</v>
      </c>
      <c r="AK26" s="6">
        <f t="shared" si="13"/>
        <v>0.52712973437432387</v>
      </c>
      <c r="AL26" s="11">
        <v>9.6</v>
      </c>
      <c r="AM26" s="11">
        <v>34.9</v>
      </c>
      <c r="AN26" s="6">
        <f t="shared" si="14"/>
        <v>6.3322559999999986E-2</v>
      </c>
      <c r="AO26" s="6">
        <f t="shared" si="15"/>
        <v>0.69953606686077074</v>
      </c>
      <c r="AP26" s="11">
        <v>15.2</v>
      </c>
      <c r="AQ26" s="11">
        <v>36.1</v>
      </c>
      <c r="AR26" s="6">
        <f t="shared" si="16"/>
        <v>0.10370808000000001</v>
      </c>
      <c r="AS26" s="6">
        <f t="shared" si="17"/>
        <v>0.36931210553319843</v>
      </c>
    </row>
    <row r="27" spans="1:45" ht="18" customHeight="1">
      <c r="A27" s="1">
        <v>2002</v>
      </c>
      <c r="B27" s="11">
        <v>12.9</v>
      </c>
      <c r="C27" s="11">
        <v>31.6</v>
      </c>
      <c r="D27" s="6">
        <f t="shared" si="0"/>
        <v>7.7043959999999995E-2</v>
      </c>
      <c r="E27" s="6">
        <f t="shared" si="1"/>
        <v>0.58733904518170976</v>
      </c>
      <c r="F27" s="11">
        <v>22</v>
      </c>
      <c r="G27" s="11">
        <v>27.8</v>
      </c>
      <c r="H27" s="6">
        <f t="shared" si="2"/>
        <v>0.11559239999999998</v>
      </c>
      <c r="I27" s="6">
        <f t="shared" si="3"/>
        <v>0.27213650328554922</v>
      </c>
      <c r="J27" s="11">
        <v>14.8</v>
      </c>
      <c r="K27" s="11">
        <v>24</v>
      </c>
      <c r="L27" s="6">
        <f t="shared" si="4"/>
        <v>6.7132800000000006E-2</v>
      </c>
      <c r="M27" s="6">
        <f t="shared" si="5"/>
        <v>0.6683805302622875</v>
      </c>
      <c r="N27" s="11">
        <v>16.7</v>
      </c>
      <c r="O27" s="11">
        <v>28.2</v>
      </c>
      <c r="P27" s="6">
        <f t="shared" si="6"/>
        <v>8.9007659999999988E-2</v>
      </c>
      <c r="Q27" s="6">
        <f t="shared" si="7"/>
        <v>0.48951436925492531</v>
      </c>
      <c r="R27" s="11">
        <v>16.7</v>
      </c>
      <c r="S27" s="11">
        <v>29.1</v>
      </c>
      <c r="T27" s="6">
        <f t="shared" si="8"/>
        <v>9.1848329999999992E-2</v>
      </c>
      <c r="U27" s="6">
        <f t="shared" si="18"/>
        <v>0.46628680402302047</v>
      </c>
      <c r="V27" s="11">
        <v>13.7</v>
      </c>
      <c r="W27" s="11">
        <v>30.7</v>
      </c>
      <c r="X27" s="6">
        <f t="shared" si="9"/>
        <v>7.9491510000000001E-2</v>
      </c>
      <c r="Y27" s="6">
        <f t="shared" si="19"/>
        <v>0.56732594007504522</v>
      </c>
      <c r="Z27" s="11">
        <v>10.9</v>
      </c>
      <c r="AA27" s="11">
        <v>32.200000000000003</v>
      </c>
      <c r="AB27" s="6">
        <f t="shared" si="10"/>
        <v>6.633522E-2</v>
      </c>
      <c r="AC27" s="6">
        <f t="shared" si="20"/>
        <v>0.67490217532407315</v>
      </c>
      <c r="AD27" s="11">
        <v>14.3</v>
      </c>
      <c r="AE27" s="11">
        <v>31.7</v>
      </c>
      <c r="AF27" s="6">
        <f t="shared" si="11"/>
        <v>8.5675589999999996E-2</v>
      </c>
      <c r="AG27" s="6">
        <f t="shared" si="21"/>
        <v>0.51676000964338031</v>
      </c>
      <c r="AH27" s="11">
        <v>16.7</v>
      </c>
      <c r="AI27" s="11">
        <v>27.1</v>
      </c>
      <c r="AJ27" s="6">
        <f t="shared" si="12"/>
        <v>8.5535729999999977E-2</v>
      </c>
      <c r="AK27" s="6">
        <f t="shared" si="13"/>
        <v>0.51790361564947562</v>
      </c>
      <c r="AL27" s="11">
        <v>8.3000000000000007</v>
      </c>
      <c r="AM27" s="11">
        <v>35.5</v>
      </c>
      <c r="AN27" s="6">
        <f t="shared" si="14"/>
        <v>5.5688849999999998E-2</v>
      </c>
      <c r="AO27" s="6">
        <f t="shared" si="15"/>
        <v>0.76195531900425917</v>
      </c>
      <c r="AP27" s="11">
        <v>17</v>
      </c>
      <c r="AQ27" s="11">
        <v>33.200000000000003</v>
      </c>
      <c r="AR27" s="6">
        <f t="shared" si="16"/>
        <v>0.10667160000000001</v>
      </c>
      <c r="AS27" s="6">
        <f t="shared" si="17"/>
        <v>0.34508002151215611</v>
      </c>
    </row>
    <row r="28" spans="1:45" ht="18" customHeight="1">
      <c r="A28" s="1">
        <v>2003</v>
      </c>
      <c r="B28" s="11">
        <v>13.2</v>
      </c>
      <c r="C28" s="11">
        <v>30.9</v>
      </c>
      <c r="D28" s="6">
        <f t="shared" si="0"/>
        <v>7.7089319999999989E-2</v>
      </c>
      <c r="E28" s="6">
        <f t="shared" si="1"/>
        <v>0.58696814593648972</v>
      </c>
      <c r="F28" s="11">
        <v>19.7</v>
      </c>
      <c r="G28" s="11">
        <v>30.4</v>
      </c>
      <c r="H28" s="6">
        <f t="shared" si="2"/>
        <v>0.11318832000000001</v>
      </c>
      <c r="I28" s="6">
        <f t="shared" si="3"/>
        <v>0.29179416328221092</v>
      </c>
      <c r="J28" s="11">
        <v>12.7</v>
      </c>
      <c r="K28" s="11">
        <v>25.9</v>
      </c>
      <c r="L28" s="6">
        <f t="shared" si="4"/>
        <v>6.2167769999999983E-2</v>
      </c>
      <c r="M28" s="6">
        <f t="shared" si="5"/>
        <v>0.70897854347866418</v>
      </c>
      <c r="N28" s="11">
        <v>17.399999999999999</v>
      </c>
      <c r="O28" s="11">
        <v>29.5</v>
      </c>
      <c r="P28" s="6">
        <f t="shared" si="6"/>
        <v>9.7013699999999994E-2</v>
      </c>
      <c r="Q28" s="6">
        <f t="shared" si="7"/>
        <v>0.42405065247358886</v>
      </c>
      <c r="R28" s="11">
        <v>17.2</v>
      </c>
      <c r="S28" s="11">
        <v>30.3</v>
      </c>
      <c r="T28" s="6">
        <f t="shared" si="8"/>
        <v>9.8499239999999974E-2</v>
      </c>
      <c r="U28" s="6">
        <f t="shared" si="18"/>
        <v>0.41190370219263289</v>
      </c>
      <c r="V28" s="11">
        <v>14.3</v>
      </c>
      <c r="W28" s="11">
        <v>28.5</v>
      </c>
      <c r="X28" s="6">
        <f t="shared" si="9"/>
        <v>7.7026949999999997E-2</v>
      </c>
      <c r="Y28" s="6">
        <f t="shared" si="19"/>
        <v>0.5874781323986672</v>
      </c>
      <c r="Z28" s="11">
        <v>10.9</v>
      </c>
      <c r="AA28" s="11">
        <v>30.9</v>
      </c>
      <c r="AB28" s="6">
        <f t="shared" si="10"/>
        <v>6.3657089999999986E-2</v>
      </c>
      <c r="AC28" s="6">
        <f t="shared" si="20"/>
        <v>0.69680068492727287</v>
      </c>
      <c r="AD28" s="11">
        <v>14.9</v>
      </c>
      <c r="AE28" s="11">
        <v>30.1</v>
      </c>
      <c r="AF28" s="6">
        <f t="shared" si="11"/>
        <v>8.476460999999999E-2</v>
      </c>
      <c r="AG28" s="6">
        <f t="shared" si="21"/>
        <v>0.52420890281821608</v>
      </c>
      <c r="AH28" s="11">
        <v>16.2</v>
      </c>
      <c r="AI28" s="11">
        <v>27.5</v>
      </c>
      <c r="AJ28" s="6">
        <f t="shared" si="12"/>
        <v>8.4199499999999997E-2</v>
      </c>
      <c r="AK28" s="6">
        <f t="shared" si="13"/>
        <v>0.52882968924824902</v>
      </c>
      <c r="AL28" s="11">
        <v>10.9</v>
      </c>
      <c r="AM28" s="11">
        <v>33.700000000000003</v>
      </c>
      <c r="AN28" s="6">
        <f t="shared" si="14"/>
        <v>6.942537E-2</v>
      </c>
      <c r="AO28" s="6">
        <f t="shared" si="15"/>
        <v>0.64963466424345828</v>
      </c>
      <c r="AP28" s="11">
        <v>16.3</v>
      </c>
      <c r="AQ28" s="11">
        <v>34.700000000000003</v>
      </c>
      <c r="AR28" s="6">
        <f t="shared" si="16"/>
        <v>0.10690029000000002</v>
      </c>
      <c r="AS28" s="6">
        <f t="shared" si="17"/>
        <v>0.34321007115083829</v>
      </c>
    </row>
    <row r="29" spans="1:45" ht="18" customHeight="1">
      <c r="A29" s="1">
        <v>2004</v>
      </c>
      <c r="B29" s="11">
        <v>13.4</v>
      </c>
      <c r="C29" s="11">
        <v>31.3</v>
      </c>
      <c r="D29" s="6">
        <f t="shared" si="0"/>
        <v>7.9270380000000001E-2</v>
      </c>
      <c r="E29" s="6">
        <f t="shared" ref="E29:E34" si="22">($D$51-D29)/$D$53</f>
        <v>0.56913407389549286</v>
      </c>
      <c r="F29" s="11">
        <v>21.5</v>
      </c>
      <c r="G29" s="11">
        <v>28.8</v>
      </c>
      <c r="H29" s="6">
        <f t="shared" si="2"/>
        <v>0.1170288</v>
      </c>
      <c r="I29" s="6">
        <f t="shared" ref="I29:I37" si="23">($D$51-H29)/$D$53</f>
        <v>0.26039136052024792</v>
      </c>
      <c r="J29" s="11">
        <v>12.9</v>
      </c>
      <c r="K29" s="11">
        <v>24.4</v>
      </c>
      <c r="L29" s="6">
        <f t="shared" si="4"/>
        <v>5.9489640000000003E-2</v>
      </c>
      <c r="M29" s="6">
        <f t="shared" ref="M29:M34" si="24">($D$51-L29)/$D$53</f>
        <v>0.73087705308186357</v>
      </c>
      <c r="N29" s="11">
        <v>15.7</v>
      </c>
      <c r="O29" s="11">
        <v>31</v>
      </c>
      <c r="P29" s="6">
        <f t="shared" si="6"/>
        <v>9.1986299999999993E-2</v>
      </c>
      <c r="Q29" s="6">
        <f t="shared" ref="Q29:Q34" si="25">($D$51-P29)/$D$53</f>
        <v>0.46515865215214286</v>
      </c>
      <c r="R29" s="11">
        <v>18.100000000000001</v>
      </c>
      <c r="S29" s="11">
        <v>27.5</v>
      </c>
      <c r="T29" s="6">
        <f t="shared" si="8"/>
        <v>9.4074749999999999E-2</v>
      </c>
      <c r="U29" s="6">
        <f t="shared" si="18"/>
        <v>0.44808183273680369</v>
      </c>
      <c r="V29" s="11">
        <v>13</v>
      </c>
      <c r="W29" s="11">
        <v>28.4</v>
      </c>
      <c r="X29" s="6">
        <f t="shared" si="9"/>
        <v>6.9778799999999988E-2</v>
      </c>
      <c r="Y29" s="6">
        <f t="shared" si="19"/>
        <v>0.64674474095778556</v>
      </c>
      <c r="Z29" s="11">
        <v>12.3</v>
      </c>
      <c r="AA29" s="11">
        <v>32.1</v>
      </c>
      <c r="AB29" s="6">
        <f t="shared" si="10"/>
        <v>7.4622869999999994E-2</v>
      </c>
      <c r="AC29" s="6">
        <f t="shared" si="20"/>
        <v>0.60713579239532911</v>
      </c>
      <c r="AD29" s="11">
        <v>14.3</v>
      </c>
      <c r="AE29" s="11">
        <v>29.8</v>
      </c>
      <c r="AF29" s="6">
        <f t="shared" si="11"/>
        <v>8.0540460000000008E-2</v>
      </c>
      <c r="AG29" s="6">
        <f t="shared" si="21"/>
        <v>0.55874889502933189</v>
      </c>
      <c r="AH29" s="11">
        <v>17.3</v>
      </c>
      <c r="AI29" s="11">
        <v>30</v>
      </c>
      <c r="AJ29" s="6">
        <f t="shared" si="12"/>
        <v>9.8090999999999984E-2</v>
      </c>
      <c r="AK29" s="6">
        <f t="shared" si="13"/>
        <v>0.41524179539961309</v>
      </c>
      <c r="AL29" s="11">
        <v>11.1</v>
      </c>
      <c r="AM29" s="11">
        <v>33.799999999999997</v>
      </c>
      <c r="AN29" s="6">
        <f t="shared" si="14"/>
        <v>7.0909019999999989E-2</v>
      </c>
      <c r="AO29" s="6">
        <f t="shared" si="15"/>
        <v>0.63750316809771967</v>
      </c>
      <c r="AP29" s="11">
        <v>15.8</v>
      </c>
      <c r="AQ29" s="11">
        <v>34.700000000000003</v>
      </c>
      <c r="AR29" s="6">
        <f t="shared" si="16"/>
        <v>0.10362114000000001</v>
      </c>
      <c r="AS29" s="6">
        <f t="shared" si="17"/>
        <v>0.37002299575320347</v>
      </c>
    </row>
    <row r="30" spans="1:45" ht="18" customHeight="1">
      <c r="A30" s="1">
        <v>2005</v>
      </c>
      <c r="B30" s="11">
        <v>13</v>
      </c>
      <c r="C30" s="11">
        <v>31.8</v>
      </c>
      <c r="D30" s="6">
        <f t="shared" si="0"/>
        <v>7.813260000000001E-2</v>
      </c>
      <c r="E30" s="6">
        <f t="shared" si="22"/>
        <v>0.57843746329642876</v>
      </c>
      <c r="F30" s="11">
        <v>19.100000000000001</v>
      </c>
      <c r="G30" s="11">
        <v>27.6</v>
      </c>
      <c r="H30" s="6">
        <f t="shared" si="2"/>
        <v>9.9633240000000012E-2</v>
      </c>
      <c r="I30" s="6">
        <f t="shared" si="23"/>
        <v>0.40263122106213167</v>
      </c>
      <c r="J30" s="11">
        <v>11.2</v>
      </c>
      <c r="K30" s="11">
        <v>22.7</v>
      </c>
      <c r="L30" s="6">
        <f t="shared" si="4"/>
        <v>4.8051359999999994E-2</v>
      </c>
      <c r="M30" s="6">
        <f t="shared" si="24"/>
        <v>0.82440547941818276</v>
      </c>
      <c r="N30" s="11">
        <v>14.8</v>
      </c>
      <c r="O30" s="11">
        <v>28.6</v>
      </c>
      <c r="P30" s="6">
        <f t="shared" si="6"/>
        <v>7.9999920000000002E-2</v>
      </c>
      <c r="Q30" s="6">
        <f t="shared" si="25"/>
        <v>0.56316877770153728</v>
      </c>
      <c r="R30" s="11">
        <v>17.5</v>
      </c>
      <c r="S30" s="11">
        <v>29.6</v>
      </c>
      <c r="T30" s="6">
        <f t="shared" si="8"/>
        <v>9.7902000000000003E-2</v>
      </c>
      <c r="U30" s="6">
        <f t="shared" si="18"/>
        <v>0.41678720892136312</v>
      </c>
      <c r="V30" s="11">
        <v>14.1</v>
      </c>
      <c r="W30" s="11">
        <v>29.6</v>
      </c>
      <c r="X30" s="6">
        <f t="shared" si="9"/>
        <v>7.8881039999999999E-2</v>
      </c>
      <c r="Y30" s="6">
        <f t="shared" si="19"/>
        <v>0.57231762575029821</v>
      </c>
      <c r="Z30" s="11">
        <v>11.7</v>
      </c>
      <c r="AA30" s="11">
        <v>32.299999999999997</v>
      </c>
      <c r="AB30" s="6">
        <f t="shared" si="10"/>
        <v>7.1424989999999994E-2</v>
      </c>
      <c r="AC30" s="6">
        <f t="shared" si="20"/>
        <v>0.63328418918334173</v>
      </c>
      <c r="AD30" s="11">
        <v>14.7</v>
      </c>
      <c r="AE30" s="11">
        <v>31.1</v>
      </c>
      <c r="AF30" s="6">
        <f t="shared" si="11"/>
        <v>8.6405129999999997E-2</v>
      </c>
      <c r="AG30" s="6">
        <f t="shared" si="21"/>
        <v>0.51079471344942473</v>
      </c>
      <c r="AH30" s="11">
        <v>17.8</v>
      </c>
      <c r="AI30" s="11">
        <v>34.799999999999997</v>
      </c>
      <c r="AJ30" s="6">
        <f t="shared" si="12"/>
        <v>0.11707415999999998</v>
      </c>
      <c r="AK30" s="6">
        <f t="shared" si="13"/>
        <v>0.26002046127502804</v>
      </c>
      <c r="AL30" s="11">
        <v>8.6999999999999993</v>
      </c>
      <c r="AM30" s="11">
        <v>33.9</v>
      </c>
      <c r="AN30" s="6">
        <f t="shared" si="14"/>
        <v>5.5741769999999989E-2</v>
      </c>
      <c r="AO30" s="6">
        <f t="shared" si="15"/>
        <v>0.76152260321816911</v>
      </c>
      <c r="AP30" s="11">
        <v>14.8</v>
      </c>
      <c r="AQ30" s="11">
        <v>34.6</v>
      </c>
      <c r="AR30" s="6">
        <f t="shared" si="16"/>
        <v>9.678312E-2</v>
      </c>
      <c r="AS30" s="6">
        <f t="shared" si="17"/>
        <v>0.42593605697012399</v>
      </c>
    </row>
    <row r="31" spans="1:45" ht="18" customHeight="1">
      <c r="A31" s="1">
        <v>2006</v>
      </c>
      <c r="B31" s="11">
        <v>13.4</v>
      </c>
      <c r="C31" s="11">
        <v>30.6</v>
      </c>
      <c r="D31" s="6">
        <f t="shared" si="0"/>
        <v>7.7497559999999993E-2</v>
      </c>
      <c r="E31" s="6">
        <f t="shared" si="22"/>
        <v>0.58363005272950941</v>
      </c>
      <c r="F31" s="11">
        <v>17.399999999999999</v>
      </c>
      <c r="G31" s="11">
        <v>26.1</v>
      </c>
      <c r="H31" s="6">
        <f t="shared" si="2"/>
        <v>8.5832459999999985E-2</v>
      </c>
      <c r="I31" s="6">
        <f t="shared" si="23"/>
        <v>0.51547731642032779</v>
      </c>
      <c r="J31" s="11">
        <v>12</v>
      </c>
      <c r="K31" s="11">
        <v>23.6</v>
      </c>
      <c r="L31" s="6">
        <f t="shared" si="4"/>
        <v>5.3524800000000011E-2</v>
      </c>
      <c r="M31" s="6">
        <f t="shared" si="24"/>
        <v>0.77965030382829825</v>
      </c>
      <c r="N31" s="11">
        <v>14.7</v>
      </c>
      <c r="O31" s="11">
        <v>29.4</v>
      </c>
      <c r="P31" s="6">
        <f t="shared" si="6"/>
        <v>8.1682019999999994E-2</v>
      </c>
      <c r="Q31" s="6">
        <f t="shared" si="25"/>
        <v>0.54941459735796105</v>
      </c>
      <c r="R31" s="11">
        <v>16.5</v>
      </c>
      <c r="S31" s="11">
        <v>26.7</v>
      </c>
      <c r="T31" s="6">
        <f t="shared" si="8"/>
        <v>8.3263950000000003E-2</v>
      </c>
      <c r="U31" s="6">
        <f t="shared" si="18"/>
        <v>0.53647948618091224</v>
      </c>
      <c r="V31" s="11">
        <v>13.8</v>
      </c>
      <c r="W31" s="11">
        <v>26.6</v>
      </c>
      <c r="X31" s="6">
        <f t="shared" si="9"/>
        <v>6.9378120000000001E-2</v>
      </c>
      <c r="Y31" s="6">
        <f t="shared" si="19"/>
        <v>0.65002101762389575</v>
      </c>
      <c r="Z31" s="11">
        <v>13.1</v>
      </c>
      <c r="AA31" s="11">
        <v>32.1</v>
      </c>
      <c r="AB31" s="6">
        <f t="shared" si="10"/>
        <v>7.9476389999999994E-2</v>
      </c>
      <c r="AC31" s="6">
        <f t="shared" si="20"/>
        <v>0.56744957315678535</v>
      </c>
      <c r="AD31" s="11">
        <v>15.4</v>
      </c>
      <c r="AE31" s="11">
        <v>29.9</v>
      </c>
      <c r="AF31" s="6">
        <f t="shared" si="11"/>
        <v>8.7026939999999997E-2</v>
      </c>
      <c r="AG31" s="6">
        <f t="shared" si="21"/>
        <v>0.50571030296286679</v>
      </c>
      <c r="AH31" s="11">
        <v>16</v>
      </c>
      <c r="AI31" s="11">
        <v>34.6</v>
      </c>
      <c r="AJ31" s="6">
        <f t="shared" si="12"/>
        <v>0.10463040000000001</v>
      </c>
      <c r="AK31" s="6">
        <f t="shared" si="13"/>
        <v>0.36177048754705771</v>
      </c>
      <c r="AL31" s="11">
        <v>8.1</v>
      </c>
      <c r="AM31" s="11">
        <v>33</v>
      </c>
      <c r="AN31" s="6">
        <f t="shared" si="14"/>
        <v>5.0519700000000001E-2</v>
      </c>
      <c r="AO31" s="6">
        <f t="shared" si="15"/>
        <v>0.80422237882412573</v>
      </c>
      <c r="AP31" s="11">
        <v>15.7</v>
      </c>
      <c r="AQ31" s="11">
        <v>33.1</v>
      </c>
      <c r="AR31" s="6">
        <f t="shared" si="16"/>
        <v>9.8217629999999986E-2</v>
      </c>
      <c r="AS31" s="6">
        <f t="shared" si="17"/>
        <v>0.41420636834004049</v>
      </c>
    </row>
    <row r="32" spans="1:45" ht="18" customHeight="1">
      <c r="A32" s="1">
        <v>2007</v>
      </c>
      <c r="B32" s="11">
        <v>13.3</v>
      </c>
      <c r="C32" s="11">
        <v>29.9</v>
      </c>
      <c r="D32" s="6">
        <f t="shared" si="0"/>
        <v>7.5159630000000005E-2</v>
      </c>
      <c r="E32" s="6">
        <f t="shared" si="22"/>
        <v>0.60274681799355867</v>
      </c>
      <c r="F32" s="11">
        <v>15.5</v>
      </c>
      <c r="G32" s="11">
        <v>25.7</v>
      </c>
      <c r="H32" s="6">
        <f t="shared" si="2"/>
        <v>7.5288149999999984E-2</v>
      </c>
      <c r="I32" s="6">
        <f t="shared" si="23"/>
        <v>0.60169593679876876</v>
      </c>
      <c r="J32" s="11">
        <v>12.2</v>
      </c>
      <c r="K32" s="11">
        <v>22.8</v>
      </c>
      <c r="L32" s="6">
        <f t="shared" si="4"/>
        <v>5.2572239999999992E-2</v>
      </c>
      <c r="M32" s="6">
        <f t="shared" si="24"/>
        <v>0.78743918797791912</v>
      </c>
      <c r="N32" s="11">
        <v>14.8</v>
      </c>
      <c r="O32" s="11">
        <v>29.3</v>
      </c>
      <c r="P32" s="6">
        <f t="shared" si="6"/>
        <v>8.1957959999999996E-2</v>
      </c>
      <c r="Q32" s="6">
        <f t="shared" si="25"/>
        <v>0.54715829361620583</v>
      </c>
      <c r="R32" s="11">
        <v>16.2</v>
      </c>
      <c r="S32" s="11">
        <v>27</v>
      </c>
      <c r="T32" s="6">
        <f t="shared" si="8"/>
        <v>8.2668599999999995E-2</v>
      </c>
      <c r="U32" s="6">
        <f t="shared" si="18"/>
        <v>0.54134753877442521</v>
      </c>
      <c r="V32" s="11">
        <v>14.6</v>
      </c>
      <c r="W32" s="11">
        <v>27.1</v>
      </c>
      <c r="X32" s="6">
        <f t="shared" si="9"/>
        <v>7.4779740000000011E-2</v>
      </c>
      <c r="Y32" s="6">
        <f t="shared" si="19"/>
        <v>0.60585309917227637</v>
      </c>
      <c r="Z32" s="11">
        <v>13</v>
      </c>
      <c r="AA32" s="11">
        <v>31.1</v>
      </c>
      <c r="AB32" s="6">
        <f t="shared" si="10"/>
        <v>7.64127E-2</v>
      </c>
      <c r="AC32" s="6">
        <f t="shared" si="20"/>
        <v>0.59250072634435513</v>
      </c>
      <c r="AD32" s="11">
        <v>14.9</v>
      </c>
      <c r="AE32" s="11">
        <v>29.7</v>
      </c>
      <c r="AF32" s="6">
        <f t="shared" si="11"/>
        <v>8.3638169999999998E-2</v>
      </c>
      <c r="AG32" s="6">
        <f t="shared" si="21"/>
        <v>0.53341956740784702</v>
      </c>
      <c r="AH32" s="11">
        <v>15.2</v>
      </c>
      <c r="AI32" s="11">
        <v>32.200000000000003</v>
      </c>
      <c r="AJ32" s="6">
        <f t="shared" si="12"/>
        <v>9.2504160000000002E-2</v>
      </c>
      <c r="AK32" s="6">
        <f t="shared" si="13"/>
        <v>0.46092421910254738</v>
      </c>
      <c r="AL32" s="11">
        <v>8.4</v>
      </c>
      <c r="AM32" s="11">
        <v>31.6</v>
      </c>
      <c r="AN32" s="6">
        <f t="shared" si="14"/>
        <v>5.0168159999999996E-2</v>
      </c>
      <c r="AO32" s="6">
        <f t="shared" si="15"/>
        <v>0.80709684797458114</v>
      </c>
      <c r="AP32" s="11">
        <v>13.9</v>
      </c>
      <c r="AQ32" s="11">
        <v>31.6</v>
      </c>
      <c r="AR32" s="6">
        <f t="shared" si="16"/>
        <v>8.3016359999999997E-2</v>
      </c>
      <c r="AS32" s="6">
        <f t="shared" si="17"/>
        <v>0.53850397789440496</v>
      </c>
    </row>
    <row r="33" spans="1:45" ht="18" customHeight="1">
      <c r="A33" s="1">
        <v>2008</v>
      </c>
      <c r="B33" s="11">
        <v>13.4</v>
      </c>
      <c r="C33" s="11">
        <v>30.4</v>
      </c>
      <c r="D33" s="6">
        <f t="shared" si="0"/>
        <v>7.6991039999999997E-2</v>
      </c>
      <c r="E33" s="6">
        <f t="shared" si="22"/>
        <v>0.58777176096779971</v>
      </c>
      <c r="F33" s="11">
        <v>17.100000000000001</v>
      </c>
      <c r="G33" s="11">
        <v>27.4</v>
      </c>
      <c r="H33" s="6">
        <f t="shared" si="2"/>
        <v>8.8554060000000004E-2</v>
      </c>
      <c r="I33" s="6">
        <f t="shared" si="23"/>
        <v>0.4932233617071255</v>
      </c>
      <c r="J33" s="11">
        <v>12.4</v>
      </c>
      <c r="K33" s="11">
        <v>27.4</v>
      </c>
      <c r="L33" s="6">
        <f t="shared" si="4"/>
        <v>6.421463999999999E-2</v>
      </c>
      <c r="M33" s="6">
        <f t="shared" si="24"/>
        <v>0.69224171503810994</v>
      </c>
      <c r="N33" s="11">
        <v>16.8</v>
      </c>
      <c r="O33" s="11">
        <v>27.9</v>
      </c>
      <c r="P33" s="6">
        <f t="shared" si="6"/>
        <v>8.858808E-2</v>
      </c>
      <c r="Q33" s="6">
        <f t="shared" si="25"/>
        <v>0.49294518727321052</v>
      </c>
      <c r="R33" s="11">
        <v>16.600000000000001</v>
      </c>
      <c r="S33" s="11">
        <v>26.7</v>
      </c>
      <c r="T33" s="6">
        <f t="shared" si="8"/>
        <v>8.3768580000000009E-2</v>
      </c>
      <c r="U33" s="6">
        <f t="shared" si="18"/>
        <v>0.53235323207783924</v>
      </c>
      <c r="V33" s="11">
        <v>15.4</v>
      </c>
      <c r="W33" s="11">
        <v>27.8</v>
      </c>
      <c r="X33" s="6">
        <f t="shared" si="9"/>
        <v>8.0914679999999989E-2</v>
      </c>
      <c r="Y33" s="6">
        <f t="shared" si="19"/>
        <v>0.55568897625626668</v>
      </c>
      <c r="Z33" s="11">
        <v>12.8</v>
      </c>
      <c r="AA33" s="11">
        <v>31.1</v>
      </c>
      <c r="AB33" s="6">
        <f t="shared" si="10"/>
        <v>7.5237120000000005E-2</v>
      </c>
      <c r="AC33" s="6">
        <f t="shared" si="20"/>
        <v>0.60211319844964106</v>
      </c>
      <c r="AD33" s="11">
        <v>14.7</v>
      </c>
      <c r="AE33" s="11">
        <v>28.5</v>
      </c>
      <c r="AF33" s="6">
        <f t="shared" si="11"/>
        <v>7.9181549999999989E-2</v>
      </c>
      <c r="AG33" s="6">
        <f t="shared" si="21"/>
        <v>0.56986041825071554</v>
      </c>
      <c r="AH33" s="11">
        <v>15.4</v>
      </c>
      <c r="AI33" s="11">
        <v>27.9</v>
      </c>
      <c r="AJ33" s="6">
        <f t="shared" si="12"/>
        <v>8.1205739999999998E-2</v>
      </c>
      <c r="AK33" s="6">
        <f t="shared" si="13"/>
        <v>0.55330903943277143</v>
      </c>
      <c r="AL33" s="11">
        <v>8.4</v>
      </c>
      <c r="AM33" s="11">
        <v>32.6</v>
      </c>
      <c r="AN33" s="6">
        <f t="shared" si="14"/>
        <v>5.1755759999999998E-2</v>
      </c>
      <c r="AO33" s="6">
        <f t="shared" si="15"/>
        <v>0.79411537439187974</v>
      </c>
      <c r="AP33" s="11">
        <v>13.6</v>
      </c>
      <c r="AQ33" s="11">
        <v>35.5</v>
      </c>
      <c r="AR33" s="6">
        <f t="shared" si="16"/>
        <v>9.1249199999999989E-2</v>
      </c>
      <c r="AS33" s="6">
        <f t="shared" si="17"/>
        <v>0.47118576488696851</v>
      </c>
    </row>
    <row r="34" spans="1:45" ht="18" customHeight="1">
      <c r="A34" s="1">
        <v>2009</v>
      </c>
      <c r="B34" s="11">
        <v>13.7</v>
      </c>
      <c r="C34" s="11">
        <v>31</v>
      </c>
      <c r="D34" s="6">
        <f t="shared" si="0"/>
        <v>8.0268300000000001E-2</v>
      </c>
      <c r="E34" s="6">
        <f t="shared" si="22"/>
        <v>0.56097429050065217</v>
      </c>
      <c r="F34" s="11">
        <v>15.5</v>
      </c>
      <c r="G34" s="11">
        <v>29.4</v>
      </c>
      <c r="H34" s="6">
        <f t="shared" si="2"/>
        <v>8.612729999999999E-2</v>
      </c>
      <c r="I34" s="6">
        <f t="shared" si="23"/>
        <v>0.5130664713263976</v>
      </c>
      <c r="J34" s="11">
        <v>13</v>
      </c>
      <c r="K34" s="11">
        <v>22.3</v>
      </c>
      <c r="L34" s="6">
        <f t="shared" si="4"/>
        <v>5.4791100000000002E-2</v>
      </c>
      <c r="M34" s="6">
        <f t="shared" si="24"/>
        <v>0.76929603323257223</v>
      </c>
      <c r="N34" s="11">
        <v>17</v>
      </c>
      <c r="O34" s="11">
        <v>27.4</v>
      </c>
      <c r="P34" s="6">
        <f t="shared" si="6"/>
        <v>8.8036199999999981E-2</v>
      </c>
      <c r="Q34" s="6">
        <f t="shared" si="25"/>
        <v>0.49745779475672114</v>
      </c>
      <c r="R34" s="11">
        <v>14.7</v>
      </c>
      <c r="S34" s="11">
        <v>29.4</v>
      </c>
      <c r="T34" s="6">
        <f t="shared" si="8"/>
        <v>8.1682019999999994E-2</v>
      </c>
      <c r="U34" s="6">
        <f t="shared" si="18"/>
        <v>0.54941459735796105</v>
      </c>
      <c r="V34" s="11">
        <v>14.1</v>
      </c>
      <c r="W34" s="11">
        <v>28.1</v>
      </c>
      <c r="X34" s="6">
        <f t="shared" si="9"/>
        <v>7.4883690000000003E-2</v>
      </c>
      <c r="Y34" s="6">
        <f t="shared" si="19"/>
        <v>0.6050031217353139</v>
      </c>
      <c r="Z34" s="11">
        <v>13.6</v>
      </c>
      <c r="AA34" s="11">
        <v>30.3</v>
      </c>
      <c r="AB34" s="6">
        <f t="shared" si="10"/>
        <v>7.788312E-2</v>
      </c>
      <c r="AC34" s="6">
        <f t="shared" si="20"/>
        <v>0.58047740914513901</v>
      </c>
      <c r="AD34" s="11">
        <v>16.100000000000001</v>
      </c>
      <c r="AE34" s="11">
        <v>26.4</v>
      </c>
      <c r="AF34" s="6">
        <f t="shared" si="11"/>
        <v>8.0332559999999997E-2</v>
      </c>
      <c r="AG34" s="6">
        <f t="shared" si="21"/>
        <v>0.56044884990325705</v>
      </c>
      <c r="AH34" s="11">
        <v>13.2</v>
      </c>
      <c r="AI34" s="11">
        <v>34.5</v>
      </c>
      <c r="AJ34" s="6">
        <f t="shared" si="12"/>
        <v>8.6070599999999983E-2</v>
      </c>
      <c r="AK34" s="6">
        <f t="shared" si="13"/>
        <v>0.51353009538292271</v>
      </c>
      <c r="AL34" s="11">
        <v>9.3000000000000007</v>
      </c>
      <c r="AM34" s="11">
        <v>39.5</v>
      </c>
      <c r="AN34" s="6">
        <f t="shared" si="14"/>
        <v>6.9429149999999995E-2</v>
      </c>
      <c r="AO34" s="6">
        <f t="shared" si="15"/>
        <v>0.64960375597302322</v>
      </c>
      <c r="AP34" s="11">
        <v>15.5</v>
      </c>
      <c r="AQ34" s="11">
        <v>35.200000000000003</v>
      </c>
      <c r="AR34" s="6">
        <f t="shared" si="16"/>
        <v>0.1031184</v>
      </c>
      <c r="AS34" s="6">
        <f t="shared" si="17"/>
        <v>0.37413379572105898</v>
      </c>
    </row>
    <row r="35" spans="1:45" ht="18" customHeight="1">
      <c r="A35" s="1">
        <v>2010</v>
      </c>
      <c r="B35" s="11">
        <v>13.6</v>
      </c>
      <c r="C35" s="11">
        <v>29.3</v>
      </c>
      <c r="D35" s="6">
        <f t="shared" si="0"/>
        <v>7.531272E-2</v>
      </c>
      <c r="E35" s="6">
        <f>($D$51-D35)/$D$53</f>
        <v>0.6014950330409411</v>
      </c>
      <c r="F35" s="11">
        <v>15.6</v>
      </c>
      <c r="G35" s="11">
        <v>28</v>
      </c>
      <c r="H35" s="6">
        <f t="shared" si="2"/>
        <v>8.2555200000000009E-2</v>
      </c>
      <c r="I35" s="6">
        <f t="shared" si="23"/>
        <v>0.54227478688747521</v>
      </c>
      <c r="J35" s="11">
        <v>14.5</v>
      </c>
      <c r="K35" s="11">
        <v>20.8</v>
      </c>
      <c r="L35" s="6">
        <f t="shared" si="4"/>
        <v>5.7002400000000002E-2</v>
      </c>
      <c r="M35" s="6">
        <f>($D$51-L35)/$D$53</f>
        <v>0.75121469502809557</v>
      </c>
      <c r="N35" s="11">
        <v>15</v>
      </c>
      <c r="O35" s="11">
        <v>28.8</v>
      </c>
      <c r="P35" s="6">
        <f t="shared" si="6"/>
        <v>8.1647999999999998E-2</v>
      </c>
      <c r="Q35" s="6">
        <f>($D$51-P35)/$D$53</f>
        <v>0.54969277179187603</v>
      </c>
      <c r="R35" s="11">
        <v>15.3</v>
      </c>
      <c r="S35" s="11">
        <v>26.1</v>
      </c>
      <c r="T35" s="6">
        <f t="shared" si="8"/>
        <v>7.5473369999999998E-2</v>
      </c>
      <c r="U35" s="6">
        <f t="shared" si="18"/>
        <v>0.6001814315474534</v>
      </c>
      <c r="V35" s="11">
        <v>14.2</v>
      </c>
      <c r="W35" s="11">
        <v>27.7</v>
      </c>
      <c r="X35" s="6">
        <f t="shared" si="9"/>
        <v>7.4341259999999992E-2</v>
      </c>
      <c r="Y35" s="6">
        <f t="shared" si="19"/>
        <v>0.60943845854273693</v>
      </c>
      <c r="Z35" s="11">
        <v>13.3</v>
      </c>
      <c r="AA35" s="11">
        <v>29.2</v>
      </c>
      <c r="AB35" s="6">
        <f t="shared" si="10"/>
        <v>7.340004E-2</v>
      </c>
      <c r="AC35" s="6">
        <f t="shared" si="20"/>
        <v>0.61713461788105262</v>
      </c>
      <c r="AD35" s="11">
        <v>15.6</v>
      </c>
      <c r="AE35" s="11">
        <v>27.3</v>
      </c>
      <c r="AF35" s="6">
        <f t="shared" si="11"/>
        <v>8.0491320000000005E-2</v>
      </c>
      <c r="AG35" s="6">
        <f t="shared" si="21"/>
        <v>0.55915070254498689</v>
      </c>
      <c r="AH35" s="11">
        <v>13.4</v>
      </c>
      <c r="AI35" s="11">
        <v>32.200000000000003</v>
      </c>
      <c r="AJ35" s="6">
        <f t="shared" si="12"/>
        <v>8.1549720000000006E-2</v>
      </c>
      <c r="AK35" s="6">
        <f t="shared" si="13"/>
        <v>0.55049638682318602</v>
      </c>
      <c r="AL35" s="11">
        <v>9.5</v>
      </c>
      <c r="AM35" s="11">
        <v>30.4</v>
      </c>
      <c r="AN35" s="6">
        <f t="shared" si="14"/>
        <v>5.4583199999999998E-2</v>
      </c>
      <c r="AO35" s="6">
        <f t="shared" si="15"/>
        <v>0.7709959881064975</v>
      </c>
      <c r="AP35" s="11">
        <v>15.5</v>
      </c>
      <c r="AQ35" s="11">
        <v>32.700000000000003</v>
      </c>
      <c r="AR35" s="6">
        <f t="shared" si="16"/>
        <v>9.5794650000000009E-2</v>
      </c>
      <c r="AS35" s="6">
        <f t="shared" si="17"/>
        <v>0.43401856968887725</v>
      </c>
    </row>
    <row r="36" spans="1:45" ht="18" customHeight="1">
      <c r="A36" s="1">
        <v>2011</v>
      </c>
      <c r="B36" s="11">
        <v>13.3</v>
      </c>
      <c r="C36" s="11">
        <v>30.4</v>
      </c>
      <c r="D36" s="6">
        <f t="shared" si="0"/>
        <v>7.6416479999999995E-2</v>
      </c>
      <c r="E36" s="6">
        <f>($D$51-D36)/$D$53</f>
        <v>0.59246981807392018</v>
      </c>
      <c r="F36" s="11">
        <v>14.3</v>
      </c>
      <c r="G36" s="11">
        <v>25.3</v>
      </c>
      <c r="H36" s="6">
        <f t="shared" si="2"/>
        <v>6.8378309999999998E-2</v>
      </c>
      <c r="I36" s="6">
        <f t="shared" si="23"/>
        <v>0.65819625515395408</v>
      </c>
      <c r="J36" s="11">
        <v>13.7</v>
      </c>
      <c r="K36" s="11">
        <v>22.9</v>
      </c>
      <c r="L36" s="6">
        <f t="shared" si="4"/>
        <v>5.9294969999999989E-2</v>
      </c>
      <c r="M36" s="6">
        <f>($D$51-L36)/$D$53</f>
        <v>0.73246882900926635</v>
      </c>
      <c r="N36" s="11">
        <v>13.4</v>
      </c>
      <c r="O36" s="11">
        <v>29.1</v>
      </c>
      <c r="P36" s="6">
        <f t="shared" si="6"/>
        <v>7.3698660000000013E-2</v>
      </c>
      <c r="Q36" s="6">
        <f>($D$51-P36)/$D$53</f>
        <v>0.61469286451668725</v>
      </c>
      <c r="R36" s="11">
        <v>13.3</v>
      </c>
      <c r="S36" s="11">
        <v>29.9</v>
      </c>
      <c r="T36" s="6">
        <f t="shared" si="8"/>
        <v>7.5159630000000005E-2</v>
      </c>
      <c r="U36" s="6">
        <f t="shared" si="18"/>
        <v>0.60274681799355867</v>
      </c>
      <c r="V36" s="11">
        <v>13.9</v>
      </c>
      <c r="W36" s="11">
        <v>28.7</v>
      </c>
      <c r="X36" s="6">
        <f t="shared" si="9"/>
        <v>7.5397770000000003E-2</v>
      </c>
      <c r="Y36" s="6">
        <f t="shared" si="19"/>
        <v>0.60079959695615348</v>
      </c>
      <c r="Z36" s="11">
        <v>13.1</v>
      </c>
      <c r="AA36" s="11">
        <v>32.299999999999997</v>
      </c>
      <c r="AB36" s="6">
        <f t="shared" si="10"/>
        <v>7.9971569999999992E-2</v>
      </c>
      <c r="AC36" s="6">
        <f t="shared" si="20"/>
        <v>0.56340058972979989</v>
      </c>
      <c r="AD36" s="11">
        <v>15</v>
      </c>
      <c r="AE36" s="11">
        <v>29.1</v>
      </c>
      <c r="AF36" s="6">
        <f t="shared" si="11"/>
        <v>8.2498500000000002E-2</v>
      </c>
      <c r="AG36" s="6">
        <f t="shared" si="21"/>
        <v>0.54273841094400033</v>
      </c>
      <c r="AH36" s="11">
        <v>12.6</v>
      </c>
      <c r="AI36" s="11">
        <v>26.9</v>
      </c>
      <c r="AJ36" s="6">
        <f t="shared" si="12"/>
        <v>6.405965999999999E-2</v>
      </c>
      <c r="AK36" s="6">
        <f t="shared" si="13"/>
        <v>0.69350895412594504</v>
      </c>
      <c r="AL36" s="11">
        <v>9.4</v>
      </c>
      <c r="AM36" s="11">
        <v>28.7</v>
      </c>
      <c r="AN36" s="6">
        <f t="shared" si="14"/>
        <v>5.0988420000000007E-2</v>
      </c>
      <c r="AO36" s="6">
        <f t="shared" si="15"/>
        <v>0.80038975329018536</v>
      </c>
      <c r="AP36" s="11">
        <v>16</v>
      </c>
      <c r="AQ36" s="11">
        <v>31.2</v>
      </c>
      <c r="AR36" s="6">
        <f t="shared" si="16"/>
        <v>9.4348799999999997E-2</v>
      </c>
      <c r="AS36" s="6">
        <f t="shared" si="17"/>
        <v>0.44584098313026599</v>
      </c>
    </row>
    <row r="37" spans="1:45" ht="18" customHeight="1">
      <c r="A37" s="1">
        <v>2012</v>
      </c>
      <c r="B37" s="11">
        <v>13.8</v>
      </c>
      <c r="C37" s="11">
        <v>32</v>
      </c>
      <c r="D37" s="6">
        <f t="shared" si="0"/>
        <v>8.3462399999999992E-2</v>
      </c>
      <c r="E37" s="6">
        <f>($D$51-D37)/$D$53</f>
        <v>0.53485680198307461</v>
      </c>
      <c r="F37" s="11">
        <v>14.6</v>
      </c>
      <c r="G37" s="11">
        <v>26.2</v>
      </c>
      <c r="H37" s="6">
        <f t="shared" si="2"/>
        <v>7.2296279999999991E-2</v>
      </c>
      <c r="I37" s="6">
        <f t="shared" si="23"/>
        <v>0.62615983284807353</v>
      </c>
      <c r="J37" s="11">
        <v>13.3</v>
      </c>
      <c r="K37" s="11">
        <v>22.9</v>
      </c>
      <c r="L37" s="6">
        <f t="shared" si="4"/>
        <v>5.756373E-2</v>
      </c>
      <c r="M37" s="6">
        <f>($D$51-L37)/$D$53</f>
        <v>0.74662481686849758</v>
      </c>
      <c r="N37" s="11">
        <v>15.3</v>
      </c>
      <c r="O37" s="11">
        <v>30.8</v>
      </c>
      <c r="P37" s="6">
        <f t="shared" si="6"/>
        <v>8.9064359999999995E-2</v>
      </c>
      <c r="Q37" s="6">
        <f>($D$51-P37)/$D$53</f>
        <v>0.48905074519840019</v>
      </c>
      <c r="R37" s="11">
        <v>16.2</v>
      </c>
      <c r="S37" s="11">
        <v>29.8</v>
      </c>
      <c r="T37" s="6">
        <f t="shared" si="8"/>
        <v>9.1241639999999999E-2</v>
      </c>
      <c r="U37" s="6">
        <f t="shared" si="18"/>
        <v>0.4712475814278384</v>
      </c>
      <c r="V37" s="11">
        <v>14.9</v>
      </c>
      <c r="W37" s="11">
        <v>30.7</v>
      </c>
      <c r="X37" s="6">
        <f t="shared" si="9"/>
        <v>8.645427E-2</v>
      </c>
      <c r="Y37" s="6">
        <f t="shared" si="19"/>
        <v>0.51039290593376974</v>
      </c>
      <c r="Z37" s="11">
        <v>14.6</v>
      </c>
      <c r="AA37" s="11">
        <v>32.5</v>
      </c>
      <c r="AB37" s="6">
        <f t="shared" si="10"/>
        <v>8.9680499999999996E-2</v>
      </c>
      <c r="AC37" s="6">
        <f t="shared" si="20"/>
        <v>0.48401269711749467</v>
      </c>
      <c r="AD37" s="11">
        <v>15.6</v>
      </c>
      <c r="AE37" s="11">
        <v>33.200000000000003</v>
      </c>
      <c r="AF37" s="6">
        <f t="shared" si="11"/>
        <v>9.7886880000000009E-2</v>
      </c>
      <c r="AG37" s="6">
        <f t="shared" si="21"/>
        <v>0.41691084200310308</v>
      </c>
      <c r="AH37" s="11">
        <v>12.7</v>
      </c>
      <c r="AI37" s="11">
        <v>29.3</v>
      </c>
      <c r="AJ37" s="6">
        <f t="shared" si="12"/>
        <v>7.0328790000000002E-2</v>
      </c>
      <c r="AK37" s="6">
        <f t="shared" si="13"/>
        <v>0.64224758760949252</v>
      </c>
      <c r="AL37" s="11">
        <v>6.4</v>
      </c>
      <c r="AM37" s="11">
        <v>36.6</v>
      </c>
      <c r="AN37" s="6">
        <f t="shared" si="14"/>
        <v>4.4271360000000003E-2</v>
      </c>
      <c r="AO37" s="6">
        <f t="shared" si="15"/>
        <v>0.85531374985318565</v>
      </c>
      <c r="AP37" s="11">
        <v>14.3</v>
      </c>
      <c r="AQ37" s="11">
        <v>32.5</v>
      </c>
      <c r="AR37" s="6">
        <f t="shared" si="16"/>
        <v>8.7837749999999992E-2</v>
      </c>
      <c r="AS37" s="6">
        <f t="shared" si="17"/>
        <v>0.4990804789545587</v>
      </c>
    </row>
    <row r="38" spans="1:45" ht="18" customHeight="1">
      <c r="A38" s="1">
        <v>2013</v>
      </c>
      <c r="B38" s="11">
        <v>13.5</v>
      </c>
      <c r="C38" s="11">
        <v>32.5</v>
      </c>
      <c r="D38" s="6">
        <f t="shared" si="0"/>
        <v>8.2923750000000004E-2</v>
      </c>
      <c r="E38" s="6">
        <f>($D$51-D38)/$D$53</f>
        <v>0.53926123052006247</v>
      </c>
      <c r="F38" s="11">
        <v>13.4</v>
      </c>
      <c r="G38" s="11">
        <v>27.4</v>
      </c>
      <c r="H38" s="6">
        <f t="shared" si="2"/>
        <v>6.9393239999999995E-2</v>
      </c>
      <c r="I38" s="6">
        <f t="shared" ref="I38:I39" si="26">($D$51-H38)/$D$53</f>
        <v>0.64989738454215584</v>
      </c>
      <c r="J38" s="11">
        <v>16.100000000000001</v>
      </c>
      <c r="K38" s="11">
        <v>27.2</v>
      </c>
      <c r="L38" s="6">
        <f t="shared" si="4"/>
        <v>8.2766880000000001E-2</v>
      </c>
      <c r="M38" s="6">
        <f>($D$51-L38)/$D$53</f>
        <v>0.54054392374311511</v>
      </c>
      <c r="N38" s="11">
        <v>14.6</v>
      </c>
      <c r="O38" s="11">
        <v>31.3</v>
      </c>
      <c r="P38" s="6">
        <f t="shared" si="6"/>
        <v>8.6369219999999997E-2</v>
      </c>
      <c r="Q38" s="6">
        <f>($D$51-P38)/$D$53</f>
        <v>0.51108834201855735</v>
      </c>
      <c r="R38" s="11">
        <v>15</v>
      </c>
      <c r="S38" s="11">
        <v>29.7</v>
      </c>
      <c r="T38" s="6">
        <f t="shared" si="8"/>
        <v>8.4199499999999997E-2</v>
      </c>
      <c r="U38" s="6">
        <f t="shared" si="18"/>
        <v>0.52882968924824902</v>
      </c>
      <c r="V38" s="11">
        <v>14</v>
      </c>
      <c r="W38" s="11">
        <v>32.200000000000003</v>
      </c>
      <c r="X38" s="6">
        <f t="shared" si="9"/>
        <v>8.5201200000000005E-2</v>
      </c>
      <c r="Y38" s="6">
        <f t="shared" si="19"/>
        <v>0.52063899758297316</v>
      </c>
      <c r="Z38" s="11">
        <v>14.4</v>
      </c>
      <c r="AA38" s="11">
        <v>31.7</v>
      </c>
      <c r="AB38" s="6">
        <f t="shared" si="10"/>
        <v>8.6274720000000013E-2</v>
      </c>
      <c r="AC38" s="6">
        <f t="shared" si="20"/>
        <v>0.51186104877943228</v>
      </c>
      <c r="AD38" s="11">
        <v>14.8</v>
      </c>
      <c r="AE38" s="11">
        <v>31.3</v>
      </c>
      <c r="AF38" s="6">
        <f t="shared" si="11"/>
        <v>8.7552359999999996E-2</v>
      </c>
      <c r="AG38" s="6">
        <f t="shared" si="21"/>
        <v>0.50141405337240141</v>
      </c>
      <c r="AH38" s="11">
        <v>12.7</v>
      </c>
      <c r="AI38" s="11">
        <v>31.6</v>
      </c>
      <c r="AJ38" s="6">
        <f t="shared" si="12"/>
        <v>7.5849479999999997E-2</v>
      </c>
      <c r="AK38" s="6">
        <f t="shared" si="13"/>
        <v>0.59710605863917066</v>
      </c>
      <c r="AL38" s="11">
        <v>7.6</v>
      </c>
      <c r="AM38" s="11">
        <v>33.5</v>
      </c>
      <c r="AN38" s="6">
        <f t="shared" si="14"/>
        <v>4.81194E-2</v>
      </c>
      <c r="AO38" s="6">
        <f t="shared" si="15"/>
        <v>0.82384913055035258</v>
      </c>
      <c r="AP38" s="11">
        <v>14.4</v>
      </c>
      <c r="AQ38" s="11">
        <v>36.799999999999997</v>
      </c>
      <c r="AR38" s="6">
        <f t="shared" si="16"/>
        <v>0.10015488</v>
      </c>
      <c r="AS38" s="6">
        <f t="shared" si="17"/>
        <v>0.3983658797421013</v>
      </c>
    </row>
    <row r="39" spans="1:45" ht="18" customHeight="1">
      <c r="A39" s="1">
        <v>2014</v>
      </c>
      <c r="B39" s="13">
        <f>B38</f>
        <v>13.5</v>
      </c>
      <c r="C39" s="13">
        <f>C38</f>
        <v>32.5</v>
      </c>
      <c r="D39" s="6">
        <f t="shared" si="0"/>
        <v>8.2923750000000004E-2</v>
      </c>
      <c r="E39" s="6">
        <f>($D$51-D39)/$D$53</f>
        <v>0.53926123052006247</v>
      </c>
      <c r="F39" s="13">
        <f>F38</f>
        <v>13.4</v>
      </c>
      <c r="G39" s="13">
        <f>G38</f>
        <v>27.4</v>
      </c>
      <c r="H39" s="6">
        <f t="shared" si="2"/>
        <v>6.9393239999999995E-2</v>
      </c>
      <c r="I39" s="6">
        <f t="shared" si="26"/>
        <v>0.64989738454215584</v>
      </c>
      <c r="J39" s="13">
        <f>J38</f>
        <v>16.100000000000001</v>
      </c>
      <c r="K39" s="13">
        <f>K38</f>
        <v>27.2</v>
      </c>
      <c r="L39" s="6">
        <f t="shared" si="4"/>
        <v>8.2766880000000001E-2</v>
      </c>
      <c r="M39" s="6">
        <f>($D$51-L39)/$D$53</f>
        <v>0.54054392374311511</v>
      </c>
      <c r="N39" s="13">
        <f>N38</f>
        <v>14.6</v>
      </c>
      <c r="O39" s="13">
        <f>O38</f>
        <v>31.3</v>
      </c>
      <c r="P39" s="6">
        <f t="shared" si="6"/>
        <v>8.6369219999999997E-2</v>
      </c>
      <c r="Q39" s="6">
        <f>($D$51-P39)/$D$53</f>
        <v>0.51108834201855735</v>
      </c>
      <c r="R39" s="13">
        <f>R38</f>
        <v>15</v>
      </c>
      <c r="S39" s="13">
        <f>S38</f>
        <v>29.7</v>
      </c>
      <c r="T39" s="6">
        <f t="shared" si="8"/>
        <v>8.4199499999999997E-2</v>
      </c>
      <c r="U39" s="6">
        <f t="shared" si="18"/>
        <v>0.52882968924824902</v>
      </c>
      <c r="V39" s="13">
        <f>V38</f>
        <v>14</v>
      </c>
      <c r="W39" s="13">
        <f>W38</f>
        <v>32.200000000000003</v>
      </c>
      <c r="X39" s="6">
        <f t="shared" si="9"/>
        <v>8.5201200000000005E-2</v>
      </c>
      <c r="Y39" s="6">
        <f t="shared" si="19"/>
        <v>0.52063899758297316</v>
      </c>
      <c r="Z39" s="13">
        <f>Z38</f>
        <v>14.4</v>
      </c>
      <c r="AA39" s="13">
        <f>AA38</f>
        <v>31.7</v>
      </c>
      <c r="AB39" s="6">
        <f t="shared" si="10"/>
        <v>8.6274720000000013E-2</v>
      </c>
      <c r="AC39" s="6">
        <f t="shared" si="20"/>
        <v>0.51186104877943228</v>
      </c>
      <c r="AD39" s="13">
        <f>AD38</f>
        <v>14.8</v>
      </c>
      <c r="AE39" s="13">
        <f>AE38</f>
        <v>31.3</v>
      </c>
      <c r="AF39" s="6">
        <f t="shared" si="11"/>
        <v>8.7552359999999996E-2</v>
      </c>
      <c r="AG39" s="6">
        <f t="shared" si="21"/>
        <v>0.50141405337240141</v>
      </c>
      <c r="AH39" s="13">
        <f>AH38</f>
        <v>12.7</v>
      </c>
      <c r="AI39" s="13">
        <f>AI38</f>
        <v>31.6</v>
      </c>
      <c r="AJ39" s="6">
        <f t="shared" si="12"/>
        <v>7.5849479999999997E-2</v>
      </c>
      <c r="AK39" s="6">
        <f t="shared" si="13"/>
        <v>0.59710605863917066</v>
      </c>
      <c r="AL39" s="13">
        <f>AL38</f>
        <v>7.6</v>
      </c>
      <c r="AM39" s="13">
        <f>AM38</f>
        <v>33.5</v>
      </c>
      <c r="AN39" s="6">
        <f t="shared" si="14"/>
        <v>4.81194E-2</v>
      </c>
      <c r="AO39" s="6">
        <f t="shared" si="15"/>
        <v>0.82384913055035258</v>
      </c>
      <c r="AP39" s="13">
        <f>AP38</f>
        <v>14.4</v>
      </c>
      <c r="AQ39" s="13">
        <f>AQ38</f>
        <v>36.799999999999997</v>
      </c>
      <c r="AR39" s="6">
        <f t="shared" si="16"/>
        <v>0.10015488</v>
      </c>
      <c r="AS39" s="6">
        <f t="shared" si="17"/>
        <v>0.3983658797421013</v>
      </c>
    </row>
    <row r="40" spans="1:45" ht="18" customHeight="1"/>
    <row r="41" spans="1:45" ht="18" customHeight="1">
      <c r="B41" s="11" t="s">
        <v>352</v>
      </c>
      <c r="R41" s="11" t="s">
        <v>352</v>
      </c>
      <c r="AH41" s="11" t="s">
        <v>352</v>
      </c>
    </row>
    <row r="42" spans="1:45" s="11" customFormat="1" ht="18" customHeight="1">
      <c r="A42" s="11" t="s">
        <v>1095</v>
      </c>
      <c r="B42" s="11">
        <f>(POWER(B39/B6, 1/33)-1)*100</f>
        <v>0.35755600167368673</v>
      </c>
      <c r="C42" s="11">
        <f>(POWER(C39/C6, 1/33)-1)*100</f>
        <v>0.18271241420162454</v>
      </c>
      <c r="D42" s="11">
        <f>(POWER(D39/D6, 1/33)-1)*100</f>
        <v>0.54092171507806874</v>
      </c>
      <c r="F42" s="11">
        <f>(POWER(F39/F6, 1/33)-1)*100</f>
        <v>-1.1912269011616572</v>
      </c>
      <c r="G42" s="11">
        <f>(POWER(G39/G6, 1/33)-1)*100</f>
        <v>-0.18224331297050922</v>
      </c>
      <c r="H42" s="11">
        <f>(POWER(H39/H6, 1/33)-1)*100</f>
        <v>-1.3712992827624837</v>
      </c>
      <c r="J42" s="11">
        <f>(POWER(J39/J6, 1/33)-1)*100</f>
        <v>-0.80192836830376146</v>
      </c>
      <c r="K42" s="11">
        <f>(POWER(K39/K6, 1/33)-1)*100</f>
        <v>7.9038007401965871E-2</v>
      </c>
      <c r="L42" s="11">
        <f>(POWER(L39/L6, 1/33)-1)*100</f>
        <v>-0.72352418910489602</v>
      </c>
      <c r="N42" s="11">
        <f>(POWER(N39/N6, 1/33)-1)*100</f>
        <v>-0.31462436097414725</v>
      </c>
      <c r="O42" s="11">
        <f>(POWER(O39/O6, 1/33)-1)*100</f>
        <v>0.16936670674800869</v>
      </c>
      <c r="P42" s="11">
        <f>(POWER(P39/P6, 1/33)-1)*100</f>
        <v>-0.14579052314493968</v>
      </c>
      <c r="R42" s="11">
        <f>(POWER(R39/R6, 1/33)-1)*100</f>
        <v>-0.94212389482860592</v>
      </c>
      <c r="S42" s="11">
        <f>(POWER(S39/S6, 1/33)-1)*100</f>
        <v>-1.0185383384009317E-2</v>
      </c>
      <c r="T42" s="11">
        <f>(POWER(T39/T6, 1/33)-1)*100</f>
        <v>-0.95221331928198039</v>
      </c>
      <c r="V42" s="11">
        <f>(POWER(V39/V6, 1/33)-1)*100</f>
        <v>-4.297450571278949E-2</v>
      </c>
      <c r="W42" s="11">
        <f>(POWER(W39/W6, 1/33)-1)*100</f>
        <v>0.31768726451424367</v>
      </c>
      <c r="X42" s="11">
        <f>(POWER(X39/X6, 1/33)-1)*100</f>
        <v>0.27457623426982991</v>
      </c>
      <c r="Z42" s="11">
        <f>(POWER(Z39/Z6, 1/33)-1)*100</f>
        <v>1.3008689843199139</v>
      </c>
      <c r="AA42" s="11">
        <f>(POWER(AA39/AA6, 1/33)-1)*100</f>
        <v>0.15706718855421631</v>
      </c>
      <c r="AB42" s="11">
        <f>(POWER(AB39/AB6, 1/33)-1)*100</f>
        <v>1.4599794112145847</v>
      </c>
      <c r="AD42" s="11">
        <f>(POWER(AD39/AD6, 1/33)-1)*100</f>
        <v>6.207541440226283E-2</v>
      </c>
      <c r="AE42" s="11">
        <f>(POWER(AE39/AE6, 1/33)-1)*100</f>
        <v>-0.19658773219930481</v>
      </c>
      <c r="AF42" s="11">
        <f>(POWER(AF39/AF6, 1/33)-1)*100</f>
        <v>-0.13463435044646088</v>
      </c>
      <c r="AH42" s="11">
        <f>(POWER(AH39/AH6, 1/33)-1)*100</f>
        <v>-0.75339947221507719</v>
      </c>
      <c r="AI42" s="11">
        <f>(POWER(AI39/AI6, 1/33)-1)*100</f>
        <v>-0.15866271376329122</v>
      </c>
      <c r="AJ42" s="11">
        <f>(POWER(AJ39/AJ6, 1/33)-1)*100</f>
        <v>-0.91086682193027846</v>
      </c>
      <c r="AL42" s="11">
        <f>(POWER(AL39/AL6, 1/33)-1)*100</f>
        <v>-0.40878273989866099</v>
      </c>
      <c r="AM42" s="11">
        <f>(POWER(AM39/AM6, 1/33)-1)*100</f>
        <v>-0.17556466719641506</v>
      </c>
      <c r="AN42" s="11">
        <f>(POWER(AN39/AN6, 1/33)-1)*100</f>
        <v>-0.58362972903821531</v>
      </c>
      <c r="AP42" s="11">
        <f>(POWER(AP39/AP6, 1/33)-1)*100</f>
        <v>1.0504500619658685</v>
      </c>
      <c r="AQ42" s="11">
        <f>(POWER(AQ39/AQ6, 1/33)-1)*100</f>
        <v>0.30330889642964376</v>
      </c>
      <c r="AR42" s="11">
        <f>(POWER(AR39/AR6, 1/33)-1)*100</f>
        <v>1.3569450668860172</v>
      </c>
    </row>
    <row r="43" spans="1:45" ht="18" customHeight="1">
      <c r="B43" s="11" t="s">
        <v>665</v>
      </c>
      <c r="R43" s="11" t="s">
        <v>665</v>
      </c>
      <c r="AH43" s="11" t="s">
        <v>665</v>
      </c>
    </row>
    <row r="44" spans="1:45" ht="18" customHeight="1">
      <c r="A44" s="1" t="s">
        <v>1095</v>
      </c>
      <c r="E44" s="6">
        <f>E39-E6</f>
        <v>-0.11057433748122325</v>
      </c>
      <c r="I44" s="6">
        <f>I39-I6</f>
        <v>0.32751948766450939</v>
      </c>
      <c r="M44" s="6">
        <f>M39-M6</f>
        <v>0.18325513540913269</v>
      </c>
      <c r="Q44" s="6">
        <f>Q39-Q6</f>
        <v>3.4833620780248375E-2</v>
      </c>
      <c r="U44" s="6">
        <f>U39-U6</f>
        <v>0.25561139649747477</v>
      </c>
      <c r="Y44" s="6">
        <f>Y39-Y6</f>
        <v>-6.0271127348256015E-2</v>
      </c>
      <c r="AC44" s="6">
        <f>AC39-AC6</f>
        <v>-0.26819106256452119</v>
      </c>
      <c r="AG44" s="6">
        <f>AG39-AG6</f>
        <v>3.2546408768058199E-2</v>
      </c>
      <c r="AK44" s="6">
        <f>AK39-AK6</f>
        <v>0.21862965092199355</v>
      </c>
      <c r="AO44" s="6">
        <f>AO39-AO6</f>
        <v>8.3838683554945503E-2</v>
      </c>
      <c r="AS44" s="6">
        <f>AS39-AS6</f>
        <v>-0.29403037664818371</v>
      </c>
    </row>
    <row r="45" spans="1:45">
      <c r="B45" s="11" t="s">
        <v>1154</v>
      </c>
    </row>
    <row r="46" spans="1:45">
      <c r="B46" s="11" t="s">
        <v>1155</v>
      </c>
    </row>
    <row r="47" spans="1:45">
      <c r="C47" s="11" t="s">
        <v>479</v>
      </c>
      <c r="D47" s="6">
        <f>MAX(D6:D39,H6:H39,L6:L39,P6:P39,T6:T39,X6:X39,AB6:AB39,AF6:AF39,AJ6:AJ39,AN6:AN39,AR6:AR39)</f>
        <v>0.13868253</v>
      </c>
    </row>
    <row r="48" spans="1:45">
      <c r="C48" s="11" t="s">
        <v>480</v>
      </c>
      <c r="D48" s="6">
        <f>MIN(D6:D39,H6:H39,L6:L39,P6:P39,T6:T39,X6:X39,AB6:AB39,AF6:AF39,AJ6:AJ39,AN6:AN39,AR6:AR39)</f>
        <v>3.6768059999999998E-2</v>
      </c>
    </row>
    <row r="49" spans="3:18">
      <c r="C49" s="11" t="s">
        <v>350</v>
      </c>
      <c r="D49" s="6">
        <f>D47-D48</f>
        <v>0.10191447000000001</v>
      </c>
    </row>
    <row r="50" spans="3:18">
      <c r="C50" s="11" t="s">
        <v>351</v>
      </c>
      <c r="D50" s="6">
        <f>D49/10</f>
        <v>1.0191447000000001E-2</v>
      </c>
    </row>
    <row r="51" spans="3:18">
      <c r="C51" s="11" t="s">
        <v>483</v>
      </c>
      <c r="D51" s="6">
        <f>D47+D50</f>
        <v>0.14887397699999999</v>
      </c>
    </row>
    <row r="52" spans="3:18">
      <c r="C52" s="11" t="s">
        <v>484</v>
      </c>
      <c r="D52" s="6">
        <f>D48-D50</f>
        <v>2.6576612999999999E-2</v>
      </c>
    </row>
    <row r="53" spans="3:18">
      <c r="C53" s="11" t="s">
        <v>349</v>
      </c>
      <c r="D53" s="6">
        <f>D51-D52</f>
        <v>0.12229736399999999</v>
      </c>
      <c r="R53" s="13"/>
    </row>
    <row r="56" spans="3:18">
      <c r="C56" s="11" t="s">
        <v>1156</v>
      </c>
      <c r="D56" s="6">
        <v>1.89</v>
      </c>
    </row>
  </sheetData>
  <phoneticPr fontId="2" type="noConversion"/>
  <pageMargins left="0.74803149606299213" right="0.74803149606299213" top="0.98425196850393704" bottom="0.98425196850393704" header="0.51181102362204722" footer="0.51181102362204722"/>
  <pageSetup scale="56" orientation="landscape" r:id="rId1"/>
  <headerFooter alignWithMargins="0"/>
  <rowBreaks count="1" manualBreakCount="1">
    <brk id="50" max="16383" man="1"/>
  </rowBreaks>
  <colBreaks count="2" manualBreakCount="2">
    <brk id="17" max="1048575" man="1"/>
    <brk id="33" max="1048575" man="1"/>
  </colBreaks>
</worksheet>
</file>

<file path=xl/worksheets/sheet52.xml><?xml version="1.0" encoding="utf-8"?>
<worksheet xmlns="http://schemas.openxmlformats.org/spreadsheetml/2006/main" xmlns:r="http://schemas.openxmlformats.org/officeDocument/2006/relationships">
  <dimension ref="A1:AH122"/>
  <sheetViews>
    <sheetView view="pageBreakPreview" zoomScale="85" zoomScaleSheetLayoutView="85" workbookViewId="0">
      <pane xSplit="1" ySplit="4" topLeftCell="B5" activePane="bottomRight" state="frozen"/>
      <selection activeCell="O54" sqref="O54"/>
      <selection pane="topRight" activeCell="O54" sqref="O54"/>
      <selection pane="bottomLeft" activeCell="O54" sqref="O54"/>
      <selection pane="bottomRight" activeCell="O54" sqref="O54"/>
    </sheetView>
  </sheetViews>
  <sheetFormatPr defaultColWidth="8.875" defaultRowHeight="12.75"/>
  <cols>
    <col min="1" max="1" width="8.875" style="1" customWidth="1"/>
    <col min="2" max="2" width="11.25" style="1" customWidth="1"/>
    <col min="3" max="3" width="12.25" style="1" customWidth="1"/>
    <col min="4" max="4" width="11.25" style="11" customWidth="1"/>
    <col min="5" max="6" width="11.25" style="1" customWidth="1"/>
    <col min="7" max="7" width="9.875" style="11" customWidth="1"/>
    <col min="8" max="9" width="11.25" style="1" customWidth="1"/>
    <col min="10" max="10" width="11.25" style="11" customWidth="1"/>
    <col min="11" max="12" width="11.25" style="1" customWidth="1"/>
    <col min="13" max="13" width="11.25" style="11" customWidth="1"/>
    <col min="14" max="15" width="11.25" style="1" customWidth="1"/>
    <col min="16" max="16" width="11.25" style="11" customWidth="1"/>
    <col min="17" max="18" width="11.25" style="1" customWidth="1"/>
    <col min="19" max="19" width="11.25" style="11" customWidth="1"/>
    <col min="20" max="21" width="11.25" style="1" customWidth="1"/>
    <col min="22" max="22" width="11.25" style="11" customWidth="1"/>
    <col min="23" max="24" width="11.25" style="1" customWidth="1"/>
    <col min="25" max="25" width="11.25" style="11" customWidth="1"/>
    <col min="26" max="27" width="11.25" style="1" customWidth="1"/>
    <col min="28" max="28" width="11.25" style="11" customWidth="1"/>
    <col min="29" max="30" width="11.25" style="1" customWidth="1"/>
    <col min="31" max="31" width="11.25" style="11" customWidth="1"/>
    <col min="32" max="33" width="11.25" style="1" customWidth="1"/>
    <col min="34" max="34" width="11.25" style="11" customWidth="1"/>
    <col min="35" max="89" width="11.25" style="1" customWidth="1"/>
    <col min="90" max="16384" width="8.875" style="1"/>
  </cols>
  <sheetData>
    <row r="1" spans="1:34">
      <c r="B1" s="1" t="s">
        <v>1058</v>
      </c>
      <c r="N1" s="1" t="s">
        <v>548</v>
      </c>
      <c r="Z1" s="1" t="s">
        <v>710</v>
      </c>
    </row>
    <row r="3" spans="1:34">
      <c r="B3" s="1" t="s">
        <v>272</v>
      </c>
      <c r="E3" s="1" t="s">
        <v>291</v>
      </c>
      <c r="H3" s="1" t="s">
        <v>292</v>
      </c>
      <c r="K3" s="1" t="s">
        <v>293</v>
      </c>
      <c r="N3" s="1" t="s">
        <v>294</v>
      </c>
      <c r="Q3" s="1" t="s">
        <v>295</v>
      </c>
      <c r="T3" s="1" t="s">
        <v>296</v>
      </c>
      <c r="W3" s="1" t="s">
        <v>297</v>
      </c>
      <c r="Z3" s="1" t="s">
        <v>298</v>
      </c>
      <c r="AC3" s="1" t="s">
        <v>299</v>
      </c>
      <c r="AF3" s="1" t="s">
        <v>300</v>
      </c>
    </row>
    <row r="4" spans="1:34">
      <c r="B4" s="1" t="s">
        <v>511</v>
      </c>
      <c r="C4" s="1" t="s">
        <v>512</v>
      </c>
      <c r="D4" s="11" t="s">
        <v>513</v>
      </c>
      <c r="E4" s="1" t="s">
        <v>511</v>
      </c>
      <c r="F4" s="1" t="s">
        <v>512</v>
      </c>
      <c r="G4" s="11" t="s">
        <v>513</v>
      </c>
      <c r="H4" s="1" t="s">
        <v>511</v>
      </c>
      <c r="I4" s="1" t="s">
        <v>512</v>
      </c>
      <c r="J4" s="11" t="s">
        <v>513</v>
      </c>
      <c r="K4" s="1" t="s">
        <v>511</v>
      </c>
      <c r="L4" s="1" t="s">
        <v>512</v>
      </c>
      <c r="M4" s="11" t="s">
        <v>513</v>
      </c>
      <c r="N4" s="1" t="s">
        <v>511</v>
      </c>
      <c r="O4" s="1" t="s">
        <v>512</v>
      </c>
      <c r="P4" s="11" t="s">
        <v>513</v>
      </c>
      <c r="Q4" s="1" t="s">
        <v>511</v>
      </c>
      <c r="R4" s="1" t="s">
        <v>512</v>
      </c>
      <c r="S4" s="11" t="s">
        <v>513</v>
      </c>
      <c r="T4" s="1" t="s">
        <v>511</v>
      </c>
      <c r="U4" s="1" t="s">
        <v>512</v>
      </c>
      <c r="V4" s="11" t="s">
        <v>513</v>
      </c>
      <c r="W4" s="1" t="s">
        <v>511</v>
      </c>
      <c r="X4" s="1" t="s">
        <v>512</v>
      </c>
      <c r="Y4" s="11" t="s">
        <v>513</v>
      </c>
      <c r="Z4" s="1" t="s">
        <v>511</v>
      </c>
      <c r="AA4" s="1" t="s">
        <v>512</v>
      </c>
      <c r="AB4" s="11" t="s">
        <v>513</v>
      </c>
      <c r="AC4" s="1" t="s">
        <v>511</v>
      </c>
      <c r="AD4" s="1" t="s">
        <v>512</v>
      </c>
      <c r="AE4" s="11" t="s">
        <v>513</v>
      </c>
      <c r="AF4" s="1" t="s">
        <v>511</v>
      </c>
      <c r="AG4" s="1" t="s">
        <v>512</v>
      </c>
      <c r="AH4" s="11" t="s">
        <v>513</v>
      </c>
    </row>
    <row r="5" spans="1:34" ht="14.25" customHeight="1">
      <c r="B5" s="1" t="s">
        <v>274</v>
      </c>
      <c r="C5" s="1" t="s">
        <v>273</v>
      </c>
      <c r="E5" s="1" t="s">
        <v>274</v>
      </c>
      <c r="F5" s="1" t="s">
        <v>273</v>
      </c>
      <c r="H5" s="1" t="s">
        <v>274</v>
      </c>
      <c r="I5" s="1" t="s">
        <v>273</v>
      </c>
      <c r="K5" s="1" t="s">
        <v>274</v>
      </c>
      <c r="L5" s="1" t="s">
        <v>273</v>
      </c>
      <c r="N5" s="1" t="s">
        <v>274</v>
      </c>
      <c r="O5" s="1" t="s">
        <v>273</v>
      </c>
      <c r="Q5" s="1" t="s">
        <v>274</v>
      </c>
      <c r="R5" s="1" t="s">
        <v>273</v>
      </c>
      <c r="T5" s="1" t="s">
        <v>274</v>
      </c>
      <c r="U5" s="1" t="s">
        <v>273</v>
      </c>
      <c r="W5" s="1" t="s">
        <v>274</v>
      </c>
      <c r="X5" s="1" t="s">
        <v>273</v>
      </c>
      <c r="Z5" s="1" t="s">
        <v>274</v>
      </c>
      <c r="AA5" s="1" t="s">
        <v>273</v>
      </c>
      <c r="AC5" s="1" t="s">
        <v>274</v>
      </c>
      <c r="AD5" s="1" t="s">
        <v>273</v>
      </c>
      <c r="AF5" s="1" t="s">
        <v>274</v>
      </c>
      <c r="AG5" s="1" t="s">
        <v>273</v>
      </c>
    </row>
    <row r="6" spans="1:34" ht="15" customHeight="1">
      <c r="B6" s="1" t="s">
        <v>82</v>
      </c>
      <c r="C6" s="1" t="s">
        <v>83</v>
      </c>
      <c r="D6" s="11" t="s">
        <v>241</v>
      </c>
      <c r="E6" s="1" t="s">
        <v>85</v>
      </c>
      <c r="F6" s="1" t="s">
        <v>86</v>
      </c>
      <c r="G6" s="11" t="s">
        <v>242</v>
      </c>
      <c r="H6" s="1" t="s">
        <v>88</v>
      </c>
      <c r="I6" s="1" t="s">
        <v>89</v>
      </c>
      <c r="J6" s="11" t="s">
        <v>243</v>
      </c>
      <c r="K6" s="1" t="s">
        <v>90</v>
      </c>
      <c r="L6" s="1" t="s">
        <v>91</v>
      </c>
      <c r="M6" s="11" t="s">
        <v>244</v>
      </c>
      <c r="N6" s="1" t="s">
        <v>82</v>
      </c>
      <c r="O6" s="1" t="s">
        <v>83</v>
      </c>
      <c r="P6" s="11" t="s">
        <v>241</v>
      </c>
      <c r="Q6" s="1" t="s">
        <v>85</v>
      </c>
      <c r="R6" s="1" t="s">
        <v>86</v>
      </c>
      <c r="S6" s="11" t="s">
        <v>242</v>
      </c>
      <c r="T6" s="1" t="s">
        <v>88</v>
      </c>
      <c r="U6" s="1" t="s">
        <v>89</v>
      </c>
      <c r="V6" s="11" t="s">
        <v>243</v>
      </c>
      <c r="W6" s="1" t="s">
        <v>90</v>
      </c>
      <c r="X6" s="1" t="s">
        <v>91</v>
      </c>
      <c r="Y6" s="11" t="s">
        <v>244</v>
      </c>
      <c r="Z6" s="1" t="s">
        <v>82</v>
      </c>
      <c r="AA6" s="1" t="s">
        <v>83</v>
      </c>
      <c r="AB6" s="11" t="s">
        <v>241</v>
      </c>
      <c r="AC6" s="1" t="s">
        <v>85</v>
      </c>
      <c r="AD6" s="1" t="s">
        <v>86</v>
      </c>
      <c r="AE6" s="11" t="s">
        <v>242</v>
      </c>
      <c r="AF6" s="1" t="s">
        <v>88</v>
      </c>
      <c r="AG6" s="1" t="s">
        <v>89</v>
      </c>
      <c r="AH6" s="11" t="s">
        <v>243</v>
      </c>
    </row>
    <row r="7" spans="1:34" ht="18" customHeight="1">
      <c r="A7" s="1">
        <v>1981</v>
      </c>
      <c r="B7" s="4">
        <f>C89</f>
        <v>662660.95440182951</v>
      </c>
      <c r="C7" s="4">
        <v>930.8</v>
      </c>
      <c r="D7" s="11">
        <f t="shared" ref="D7:D28" si="0">B7/10/C7</f>
        <v>71.192625096887568</v>
      </c>
      <c r="E7" s="4">
        <f>D89</f>
        <v>39833.31822765289</v>
      </c>
      <c r="F7" s="4">
        <v>29</v>
      </c>
      <c r="G7" s="11">
        <f t="shared" ref="G7:G28" si="1">E7/10/F7</f>
        <v>137.35626975052722</v>
      </c>
      <c r="H7" s="4">
        <f>E89</f>
        <v>7518.4551858675613</v>
      </c>
      <c r="I7" s="4">
        <v>6</v>
      </c>
      <c r="J7" s="11">
        <f t="shared" ref="J7:J28" si="2">H7/10/I7</f>
        <v>125.30758643112603</v>
      </c>
      <c r="K7" s="4">
        <f>F89</f>
        <v>34234.251690623714</v>
      </c>
      <c r="L7" s="4">
        <v>36.4</v>
      </c>
      <c r="M7" s="11">
        <f t="shared" ref="M7:M28" si="3">K7/10/L7</f>
        <v>94.050142007208009</v>
      </c>
      <c r="N7" s="4">
        <f>G89</f>
        <v>41845.279115159407</v>
      </c>
      <c r="O7" s="4">
        <v>33.700000000000003</v>
      </c>
      <c r="P7" s="11">
        <f t="shared" ref="P7:P28" si="4">N7/10/O7</f>
        <v>124.16996770076975</v>
      </c>
      <c r="Q7" s="4">
        <f>H89</f>
        <v>260749.65180729071</v>
      </c>
      <c r="R7" s="4">
        <v>328.8</v>
      </c>
      <c r="S7" s="11">
        <f t="shared" ref="S7:S28" si="5">Q7/10/R7</f>
        <v>79.303422082509343</v>
      </c>
      <c r="T7" s="4">
        <f>I89</f>
        <v>165479.73322007348</v>
      </c>
      <c r="U7" s="4">
        <v>302.39999999999998</v>
      </c>
      <c r="V7" s="11">
        <f t="shared" ref="V7:V28" si="6">T7/10/U7</f>
        <v>54.722134001347051</v>
      </c>
      <c r="W7" s="4">
        <f>J89</f>
        <v>18339.192170818511</v>
      </c>
      <c r="X7" s="4">
        <v>29.7</v>
      </c>
      <c r="Y7" s="11">
        <f t="shared" ref="Y7:Y28" si="7">W7/10/X7</f>
        <v>61.748121787267714</v>
      </c>
      <c r="Z7" s="4">
        <f>K89</f>
        <v>11904.109819712634</v>
      </c>
      <c r="AA7" s="4">
        <v>20.399999999999999</v>
      </c>
      <c r="AB7" s="11">
        <f t="shared" ref="AB7:AB28" si="8">Z7/10/AA7</f>
        <v>58.353479508395274</v>
      </c>
      <c r="AC7" s="4">
        <f>L89</f>
        <v>18133.968612352764</v>
      </c>
      <c r="AD7" s="4">
        <v>48.1</v>
      </c>
      <c r="AE7" s="11">
        <f t="shared" ref="AE7:AE28" si="9">AC7/10/AD7</f>
        <v>37.700558445639842</v>
      </c>
      <c r="AF7" s="4">
        <f>M89</f>
        <v>57127.765062064791</v>
      </c>
      <c r="AG7" s="4">
        <v>96.4</v>
      </c>
      <c r="AH7" s="11">
        <f t="shared" ref="AH7:AH28" si="10">AF7/10/AG7</f>
        <v>59.261167076830695</v>
      </c>
    </row>
    <row r="8" spans="1:34" ht="18" customHeight="1">
      <c r="A8" s="1">
        <v>1982</v>
      </c>
      <c r="B8" s="4">
        <f t="shared" ref="B8:B39" si="11">C90</f>
        <v>1102093.1179269289</v>
      </c>
      <c r="C8" s="4">
        <v>1358.2</v>
      </c>
      <c r="D8" s="11">
        <f t="shared" si="0"/>
        <v>81.143654684650926</v>
      </c>
      <c r="E8" s="4">
        <f t="shared" ref="E8:E40" si="12">D90</f>
        <v>48611.370425292131</v>
      </c>
      <c r="F8" s="4">
        <v>34.9</v>
      </c>
      <c r="G8" s="11">
        <f t="shared" si="1"/>
        <v>139.28759434181129</v>
      </c>
      <c r="H8" s="4">
        <f t="shared" ref="H8:H40" si="13">E90</f>
        <v>8911.8656117914798</v>
      </c>
      <c r="I8" s="4">
        <v>6.7</v>
      </c>
      <c r="J8" s="11">
        <f t="shared" si="2"/>
        <v>133.01291957897729</v>
      </c>
      <c r="K8" s="4">
        <f t="shared" ref="K8:K40" si="14">F90</f>
        <v>47177.437863680672</v>
      </c>
      <c r="L8" s="4">
        <v>47.1</v>
      </c>
      <c r="M8" s="11">
        <f t="shared" si="3"/>
        <v>100.16441160017128</v>
      </c>
      <c r="N8" s="4">
        <f t="shared" ref="N8:N40" si="15">G90</f>
        <v>51739.708739969639</v>
      </c>
      <c r="O8" s="4">
        <v>40.6</v>
      </c>
      <c r="P8" s="11">
        <f t="shared" si="4"/>
        <v>127.43770625608285</v>
      </c>
      <c r="Q8" s="4">
        <f t="shared" ref="Q8:Q40" si="16">H90</f>
        <v>386142.84451201069</v>
      </c>
      <c r="R8" s="4">
        <v>429.4</v>
      </c>
      <c r="S8" s="11">
        <f t="shared" si="5"/>
        <v>89.926139849094255</v>
      </c>
      <c r="T8" s="4">
        <f t="shared" ref="T8:T40" si="17">I90</f>
        <v>301536.79675616836</v>
      </c>
      <c r="U8" s="4">
        <v>457.3</v>
      </c>
      <c r="V8" s="11">
        <f t="shared" si="6"/>
        <v>65.938507928311466</v>
      </c>
      <c r="W8" s="4">
        <f t="shared" ref="W8:W40" si="18">J90</f>
        <v>32852.791814946628</v>
      </c>
      <c r="X8" s="4">
        <v>42.9</v>
      </c>
      <c r="Y8" s="11">
        <f t="shared" si="7"/>
        <v>76.579934300574891</v>
      </c>
      <c r="Z8" s="4">
        <f t="shared" ref="Z8:Z40" si="19">K90</f>
        <v>21312.178640065882</v>
      </c>
      <c r="AA8" s="4">
        <v>28.7</v>
      </c>
      <c r="AB8" s="11">
        <f t="shared" si="8"/>
        <v>74.258462160508302</v>
      </c>
      <c r="AC8" s="4">
        <f t="shared" ref="AC8:AC40" si="20">L90</f>
        <v>61838.051616692217</v>
      </c>
      <c r="AD8" s="4">
        <v>97.2</v>
      </c>
      <c r="AE8" s="11">
        <f t="shared" si="9"/>
        <v>63.619394667378828</v>
      </c>
      <c r="AF8" s="4">
        <f>M90</f>
        <v>133710.07932182864</v>
      </c>
      <c r="AG8" s="4">
        <v>173.3</v>
      </c>
      <c r="AH8" s="11">
        <f t="shared" si="10"/>
        <v>77.155267929502955</v>
      </c>
    </row>
    <row r="9" spans="1:34" ht="18" customHeight="1">
      <c r="A9" s="1">
        <v>1983</v>
      </c>
      <c r="B9" s="4">
        <f t="shared" si="11"/>
        <v>1195666.3462053302</v>
      </c>
      <c r="C9" s="4">
        <v>1505.6</v>
      </c>
      <c r="D9" s="11">
        <f t="shared" si="0"/>
        <v>79.414608541799296</v>
      </c>
      <c r="E9" s="4">
        <f t="shared" si="12"/>
        <v>53116.651758704553</v>
      </c>
      <c r="F9" s="4">
        <v>39.9</v>
      </c>
      <c r="G9" s="11">
        <f t="shared" si="1"/>
        <v>133.12444049800641</v>
      </c>
      <c r="H9" s="4">
        <f t="shared" si="13"/>
        <v>9653.8114229977218</v>
      </c>
      <c r="I9" s="4">
        <v>6.8</v>
      </c>
      <c r="J9" s="11">
        <f t="shared" si="2"/>
        <v>141.96781504408415</v>
      </c>
      <c r="K9" s="4">
        <f t="shared" si="14"/>
        <v>48515.775233541965</v>
      </c>
      <c r="L9" s="4">
        <v>50.4</v>
      </c>
      <c r="M9" s="11">
        <f t="shared" si="3"/>
        <v>96.261458796710244</v>
      </c>
      <c r="N9" s="4">
        <f t="shared" si="15"/>
        <v>54580.43504662763</v>
      </c>
      <c r="O9" s="4">
        <v>43.9</v>
      </c>
      <c r="P9" s="11">
        <f t="shared" si="4"/>
        <v>124.32900921783059</v>
      </c>
      <c r="Q9" s="4">
        <f t="shared" si="16"/>
        <v>373329.63757339295</v>
      </c>
      <c r="R9" s="4">
        <v>443.4</v>
      </c>
      <c r="S9" s="11">
        <f t="shared" si="5"/>
        <v>84.197031477986698</v>
      </c>
      <c r="T9" s="4">
        <f t="shared" si="17"/>
        <v>332851.85810227884</v>
      </c>
      <c r="U9" s="4">
        <v>494.5</v>
      </c>
      <c r="V9" s="11">
        <f t="shared" si="6"/>
        <v>67.310790313908768</v>
      </c>
      <c r="W9" s="4">
        <f t="shared" si="18"/>
        <v>38228.03380782919</v>
      </c>
      <c r="X9" s="4">
        <v>49.1</v>
      </c>
      <c r="Y9" s="11">
        <f t="shared" si="7"/>
        <v>77.857502663603228</v>
      </c>
      <c r="Z9" s="4">
        <f t="shared" si="19"/>
        <v>25685.82190903266</v>
      </c>
      <c r="AA9" s="4">
        <v>36.299999999999997</v>
      </c>
      <c r="AB9" s="11">
        <f t="shared" si="8"/>
        <v>70.759839969786952</v>
      </c>
      <c r="AC9" s="4">
        <f t="shared" si="20"/>
        <v>107875.48820516164</v>
      </c>
      <c r="AD9" s="4">
        <v>140.30000000000001</v>
      </c>
      <c r="AE9" s="11">
        <f t="shared" si="9"/>
        <v>76.889157665831519</v>
      </c>
      <c r="AF9" s="4">
        <f t="shared" ref="AF9:AF40" si="21">M91</f>
        <v>147792.93490765971</v>
      </c>
      <c r="AG9" s="4">
        <v>200.9</v>
      </c>
      <c r="AH9" s="11">
        <f t="shared" si="10"/>
        <v>73.565423050104386</v>
      </c>
    </row>
    <row r="10" spans="1:34" ht="18" customHeight="1">
      <c r="A10" s="1">
        <v>1984</v>
      </c>
      <c r="B10" s="4">
        <f t="shared" si="11"/>
        <v>1139262.1214998211</v>
      </c>
      <c r="C10" s="4">
        <v>1446.2</v>
      </c>
      <c r="D10" s="11">
        <f t="shared" si="0"/>
        <v>78.776249585107252</v>
      </c>
      <c r="E10" s="4">
        <f t="shared" si="12"/>
        <v>56271.704134290296</v>
      </c>
      <c r="F10" s="4">
        <v>45.1</v>
      </c>
      <c r="G10" s="11">
        <f t="shared" si="1"/>
        <v>124.77096260374788</v>
      </c>
      <c r="H10" s="4">
        <f t="shared" si="13"/>
        <v>11071.704996206781</v>
      </c>
      <c r="I10" s="4">
        <v>7.1</v>
      </c>
      <c r="J10" s="11">
        <f t="shared" si="2"/>
        <v>155.9395069888279</v>
      </c>
      <c r="K10" s="4">
        <f t="shared" si="14"/>
        <v>48522.048689963187</v>
      </c>
      <c r="L10" s="4">
        <v>50.9</v>
      </c>
      <c r="M10" s="11">
        <f t="shared" si="3"/>
        <v>95.328189960634944</v>
      </c>
      <c r="N10" s="4">
        <f t="shared" si="15"/>
        <v>57601.060073736713</v>
      </c>
      <c r="O10" s="4">
        <v>43.6</v>
      </c>
      <c r="P10" s="11">
        <f t="shared" si="4"/>
        <v>132.11252310490073</v>
      </c>
      <c r="Q10" s="4">
        <f t="shared" si="16"/>
        <v>358190.37622282561</v>
      </c>
      <c r="R10" s="4">
        <v>415.9</v>
      </c>
      <c r="S10" s="11">
        <f t="shared" si="5"/>
        <v>86.124158745569986</v>
      </c>
      <c r="T10" s="4">
        <f t="shared" si="17"/>
        <v>283963.82262453041</v>
      </c>
      <c r="U10" s="4">
        <v>434.5</v>
      </c>
      <c r="V10" s="11">
        <f t="shared" si="6"/>
        <v>65.354159407256716</v>
      </c>
      <c r="W10" s="4">
        <f t="shared" si="18"/>
        <v>35259.266903914599</v>
      </c>
      <c r="X10" s="4">
        <v>44.8</v>
      </c>
      <c r="Y10" s="11">
        <f t="shared" si="7"/>
        <v>78.703720767666525</v>
      </c>
      <c r="Z10" s="4">
        <f t="shared" si="19"/>
        <v>27502.137457673642</v>
      </c>
      <c r="AA10" s="4">
        <v>38.9</v>
      </c>
      <c r="AB10" s="11">
        <f t="shared" si="8"/>
        <v>70.699582153402687</v>
      </c>
      <c r="AC10" s="4">
        <f t="shared" si="20"/>
        <v>105832.45972136119</v>
      </c>
      <c r="AD10" s="4">
        <v>145.4</v>
      </c>
      <c r="AE10" s="11">
        <f t="shared" si="9"/>
        <v>72.787111225145253</v>
      </c>
      <c r="AF10" s="4">
        <f t="shared" si="21"/>
        <v>150793.18195579777</v>
      </c>
      <c r="AG10" s="4">
        <v>219.8</v>
      </c>
      <c r="AH10" s="11">
        <f t="shared" si="10"/>
        <v>68.604723364785158</v>
      </c>
    </row>
    <row r="11" spans="1:34" ht="18" customHeight="1">
      <c r="A11" s="1">
        <v>1985</v>
      </c>
      <c r="B11" s="4">
        <f t="shared" si="11"/>
        <v>1088808.399321117</v>
      </c>
      <c r="C11" s="4">
        <v>1368.1</v>
      </c>
      <c r="D11" s="11">
        <f t="shared" si="0"/>
        <v>79.58543961122119</v>
      </c>
      <c r="E11" s="4">
        <f t="shared" si="12"/>
        <v>59368.368230618667</v>
      </c>
      <c r="F11" s="4">
        <v>46.1</v>
      </c>
      <c r="G11" s="11">
        <f t="shared" si="1"/>
        <v>128.78170982780622</v>
      </c>
      <c r="H11" s="4">
        <f t="shared" si="13"/>
        <v>11693.364040316459</v>
      </c>
      <c r="I11" s="4">
        <v>7.9</v>
      </c>
      <c r="J11" s="11">
        <f t="shared" si="2"/>
        <v>148.01726633311975</v>
      </c>
      <c r="K11" s="4">
        <f t="shared" si="14"/>
        <v>49583.308401220384</v>
      </c>
      <c r="L11" s="4">
        <v>53.2</v>
      </c>
      <c r="M11" s="11">
        <f t="shared" si="3"/>
        <v>93.201707521090938</v>
      </c>
      <c r="N11" s="4">
        <f t="shared" si="15"/>
        <v>57001.746313164171</v>
      </c>
      <c r="O11" s="4">
        <v>46.9</v>
      </c>
      <c r="P11" s="11">
        <f t="shared" si="4"/>
        <v>121.53890471890014</v>
      </c>
      <c r="Q11" s="4">
        <f t="shared" si="16"/>
        <v>345484.04205448658</v>
      </c>
      <c r="R11" s="4">
        <v>395.1</v>
      </c>
      <c r="S11" s="11">
        <f t="shared" si="5"/>
        <v>87.442177184127189</v>
      </c>
      <c r="T11" s="4">
        <f t="shared" si="17"/>
        <v>265020.60682478792</v>
      </c>
      <c r="U11" s="4">
        <v>394.3</v>
      </c>
      <c r="V11" s="11">
        <f t="shared" si="6"/>
        <v>67.212936044835885</v>
      </c>
      <c r="W11" s="4">
        <f t="shared" si="18"/>
        <v>34792.921708185058</v>
      </c>
      <c r="X11" s="4">
        <v>44</v>
      </c>
      <c r="Y11" s="11">
        <f t="shared" si="7"/>
        <v>79.074822064056946</v>
      </c>
      <c r="Z11" s="4">
        <f t="shared" si="19"/>
        <v>27843.114487050414</v>
      </c>
      <c r="AA11" s="4">
        <v>40.1</v>
      </c>
      <c r="AB11" s="11">
        <f t="shared" si="8"/>
        <v>69.43420071583644</v>
      </c>
      <c r="AC11" s="4">
        <f t="shared" si="20"/>
        <v>91527.676074260133</v>
      </c>
      <c r="AD11" s="4">
        <v>127.2</v>
      </c>
      <c r="AE11" s="11">
        <f t="shared" si="9"/>
        <v>71.955720184166765</v>
      </c>
      <c r="AF11" s="4">
        <f t="shared" si="21"/>
        <v>140884.40326975478</v>
      </c>
      <c r="AG11" s="4">
        <v>213.4</v>
      </c>
      <c r="AH11" s="11">
        <f t="shared" si="10"/>
        <v>66.018933116098779</v>
      </c>
    </row>
    <row r="12" spans="1:34" ht="18" customHeight="1">
      <c r="A12" s="1">
        <v>1986</v>
      </c>
      <c r="B12" s="4">
        <f t="shared" si="11"/>
        <v>1038735.0648061843</v>
      </c>
      <c r="C12" s="4">
        <v>1274.2</v>
      </c>
      <c r="D12" s="11">
        <f t="shared" si="0"/>
        <v>81.520567007234675</v>
      </c>
      <c r="E12" s="4">
        <f t="shared" si="12"/>
        <v>61218.025505664635</v>
      </c>
      <c r="F12" s="4">
        <v>43.2</v>
      </c>
      <c r="G12" s="11">
        <f t="shared" si="1"/>
        <v>141.70839237422368</v>
      </c>
      <c r="H12" s="4">
        <f t="shared" si="13"/>
        <v>11776.393844153024</v>
      </c>
      <c r="I12" s="4">
        <v>7.8</v>
      </c>
      <c r="J12" s="11">
        <f t="shared" si="2"/>
        <v>150.9794082583721</v>
      </c>
      <c r="K12" s="4">
        <f t="shared" si="14"/>
        <v>48684.112980844831</v>
      </c>
      <c r="L12" s="4">
        <v>53.6</v>
      </c>
      <c r="M12" s="11">
        <f t="shared" si="3"/>
        <v>90.828568994113482</v>
      </c>
      <c r="N12" s="4">
        <f t="shared" si="15"/>
        <v>55467.377575363258</v>
      </c>
      <c r="O12" s="4">
        <v>45.5</v>
      </c>
      <c r="P12" s="11">
        <f t="shared" si="4"/>
        <v>121.90632434145772</v>
      </c>
      <c r="Q12" s="4">
        <f t="shared" si="16"/>
        <v>325234.79540343356</v>
      </c>
      <c r="R12" s="4">
        <v>363.3</v>
      </c>
      <c r="S12" s="11">
        <f t="shared" si="5"/>
        <v>89.522376934608744</v>
      </c>
      <c r="T12" s="4">
        <f t="shared" si="17"/>
        <v>236697.99031097777</v>
      </c>
      <c r="U12" s="4">
        <v>355.8</v>
      </c>
      <c r="V12" s="11">
        <f t="shared" si="6"/>
        <v>66.525573443220281</v>
      </c>
      <c r="W12" s="4">
        <f t="shared" si="18"/>
        <v>32399.834519572963</v>
      </c>
      <c r="X12" s="4">
        <v>41.4</v>
      </c>
      <c r="Y12" s="11">
        <f t="shared" si="7"/>
        <v>78.260469854040977</v>
      </c>
      <c r="Z12" s="4">
        <f t="shared" si="19"/>
        <v>28506.12537750525</v>
      </c>
      <c r="AA12" s="4">
        <v>38.5</v>
      </c>
      <c r="AB12" s="11">
        <f t="shared" si="8"/>
        <v>74.041884097416229</v>
      </c>
      <c r="AC12" s="4">
        <f t="shared" si="20"/>
        <v>99887.366308851793</v>
      </c>
      <c r="AD12" s="4">
        <v>130.5</v>
      </c>
      <c r="AE12" s="11">
        <f t="shared" si="9"/>
        <v>76.542043148545432</v>
      </c>
      <c r="AF12" s="4">
        <f t="shared" si="21"/>
        <v>134744.29064486831</v>
      </c>
      <c r="AG12" s="4">
        <v>194.5</v>
      </c>
      <c r="AH12" s="11">
        <f t="shared" si="10"/>
        <v>69.277270254431002</v>
      </c>
    </row>
    <row r="13" spans="1:34" ht="18" customHeight="1">
      <c r="A13" s="1">
        <v>1987</v>
      </c>
      <c r="B13" s="4">
        <f t="shared" si="11"/>
        <v>971319.89944010333</v>
      </c>
      <c r="C13" s="4">
        <v>1193</v>
      </c>
      <c r="D13" s="11">
        <f t="shared" si="0"/>
        <v>81.418264831525846</v>
      </c>
      <c r="E13" s="4">
        <f t="shared" si="12"/>
        <v>62119.915890622222</v>
      </c>
      <c r="F13" s="4">
        <v>41.3</v>
      </c>
      <c r="G13" s="11">
        <f t="shared" si="1"/>
        <v>150.41141862136132</v>
      </c>
      <c r="H13" s="4">
        <f t="shared" si="13"/>
        <v>11542.207217947325</v>
      </c>
      <c r="I13" s="4">
        <v>7.5</v>
      </c>
      <c r="J13" s="11">
        <f t="shared" si="2"/>
        <v>153.89609623929766</v>
      </c>
      <c r="K13" s="4">
        <f t="shared" si="14"/>
        <v>47186.848048312509</v>
      </c>
      <c r="L13" s="4">
        <v>49.1</v>
      </c>
      <c r="M13" s="11">
        <f t="shared" si="3"/>
        <v>96.103560179862555</v>
      </c>
      <c r="N13" s="4">
        <f t="shared" si="15"/>
        <v>54637.960800260247</v>
      </c>
      <c r="O13" s="4">
        <v>42.7</v>
      </c>
      <c r="P13" s="11">
        <f t="shared" si="4"/>
        <v>127.95775363058604</v>
      </c>
      <c r="Q13" s="4">
        <f t="shared" si="16"/>
        <v>302110.46167743026</v>
      </c>
      <c r="R13" s="4">
        <v>341.8</v>
      </c>
      <c r="S13" s="11">
        <f t="shared" si="5"/>
        <v>88.388081239739677</v>
      </c>
      <c r="T13" s="4">
        <f t="shared" si="17"/>
        <v>203676.02385092177</v>
      </c>
      <c r="U13" s="4">
        <v>318</v>
      </c>
      <c r="V13" s="11">
        <f t="shared" si="6"/>
        <v>64.049064104063447</v>
      </c>
      <c r="W13" s="4">
        <f t="shared" si="18"/>
        <v>31582.056939501785</v>
      </c>
      <c r="X13" s="4">
        <v>40.700000000000003</v>
      </c>
      <c r="Y13" s="11">
        <f t="shared" si="7"/>
        <v>77.597191497547385</v>
      </c>
      <c r="Z13" s="4">
        <f t="shared" si="19"/>
        <v>28227.549373112466</v>
      </c>
      <c r="AA13" s="4">
        <v>36.6</v>
      </c>
      <c r="AB13" s="11">
        <f t="shared" si="8"/>
        <v>77.124451839105092</v>
      </c>
      <c r="AC13" s="4">
        <f t="shared" si="20"/>
        <v>94267.245848151608</v>
      </c>
      <c r="AD13" s="4">
        <v>126.2</v>
      </c>
      <c r="AE13" s="11">
        <f t="shared" si="9"/>
        <v>74.696708279042483</v>
      </c>
      <c r="AF13" s="4">
        <f t="shared" si="21"/>
        <v>131539.26975476841</v>
      </c>
      <c r="AG13" s="4">
        <v>189.2</v>
      </c>
      <c r="AH13" s="11">
        <f t="shared" si="10"/>
        <v>69.523926931695783</v>
      </c>
    </row>
    <row r="14" spans="1:34" ht="18" customHeight="1">
      <c r="A14" s="1">
        <v>1988</v>
      </c>
      <c r="B14" s="4">
        <f t="shared" si="11"/>
        <v>944471.5825086924</v>
      </c>
      <c r="C14" s="4">
        <v>1069.5</v>
      </c>
      <c r="D14" s="11">
        <f t="shared" si="0"/>
        <v>88.309638383234443</v>
      </c>
      <c r="E14" s="4">
        <f t="shared" si="12"/>
        <v>65194.684382229083</v>
      </c>
      <c r="F14" s="4">
        <v>38.5</v>
      </c>
      <c r="G14" s="11">
        <f t="shared" si="1"/>
        <v>169.33684255124436</v>
      </c>
      <c r="H14" s="4">
        <f t="shared" si="13"/>
        <v>11640.139807087891</v>
      </c>
      <c r="I14" s="4">
        <v>7.6</v>
      </c>
      <c r="J14" s="11">
        <f t="shared" si="2"/>
        <v>153.15973430378807</v>
      </c>
      <c r="K14" s="4">
        <f t="shared" si="14"/>
        <v>45832.827037398158</v>
      </c>
      <c r="L14" s="4">
        <v>42.3</v>
      </c>
      <c r="M14" s="11">
        <f t="shared" si="3"/>
        <v>108.35183696784435</v>
      </c>
      <c r="N14" s="4">
        <f t="shared" si="15"/>
        <v>55147.325200607243</v>
      </c>
      <c r="O14" s="4">
        <v>38.799999999999997</v>
      </c>
      <c r="P14" s="11">
        <f t="shared" si="4"/>
        <v>142.13228144486405</v>
      </c>
      <c r="Q14" s="4">
        <f t="shared" si="16"/>
        <v>307104.1442573184</v>
      </c>
      <c r="R14" s="4">
        <v>323.10000000000002</v>
      </c>
      <c r="S14" s="11">
        <f t="shared" si="5"/>
        <v>95.049255418544845</v>
      </c>
      <c r="T14" s="4">
        <f t="shared" si="17"/>
        <v>184916.15024620734</v>
      </c>
      <c r="U14" s="4">
        <v>269.3</v>
      </c>
      <c r="V14" s="11">
        <f t="shared" si="6"/>
        <v>68.665484681101859</v>
      </c>
      <c r="W14" s="4">
        <f t="shared" si="18"/>
        <v>32753.498220640573</v>
      </c>
      <c r="X14" s="4">
        <v>42.4</v>
      </c>
      <c r="Y14" s="11">
        <f t="shared" si="7"/>
        <v>77.248816558114555</v>
      </c>
      <c r="Z14" s="4">
        <f t="shared" si="19"/>
        <v>28219.749244989467</v>
      </c>
      <c r="AA14" s="4">
        <v>36.700000000000003</v>
      </c>
      <c r="AB14" s="11">
        <f t="shared" si="8"/>
        <v>76.893049713867754</v>
      </c>
      <c r="AC14" s="4">
        <f t="shared" si="20"/>
        <v>81306.559887761381</v>
      </c>
      <c r="AD14" s="4">
        <v>106.6</v>
      </c>
      <c r="AE14" s="11">
        <f t="shared" si="9"/>
        <v>76.272570251183282</v>
      </c>
      <c r="AF14" s="4">
        <f t="shared" si="21"/>
        <v>126831.53981229187</v>
      </c>
      <c r="AG14" s="4">
        <v>164.2</v>
      </c>
      <c r="AH14" s="11">
        <f t="shared" si="10"/>
        <v>77.242107072041335</v>
      </c>
    </row>
    <row r="15" spans="1:34" ht="18" customHeight="1">
      <c r="A15" s="1">
        <v>1989</v>
      </c>
      <c r="B15" s="4">
        <f t="shared" si="11"/>
        <v>949498.89699758042</v>
      </c>
      <c r="C15" s="4">
        <v>1060.8</v>
      </c>
      <c r="D15" s="11">
        <f t="shared" si="0"/>
        <v>89.507814573678402</v>
      </c>
      <c r="E15" s="4">
        <f t="shared" si="12"/>
        <v>68994.09312533366</v>
      </c>
      <c r="F15" s="4">
        <v>37.799999999999997</v>
      </c>
      <c r="G15" s="11">
        <f t="shared" si="1"/>
        <v>182.52405588712608</v>
      </c>
      <c r="H15" s="4">
        <f t="shared" si="13"/>
        <v>12329.925869730137</v>
      </c>
      <c r="I15" s="4">
        <v>8.6999999999999993</v>
      </c>
      <c r="J15" s="11">
        <f t="shared" si="2"/>
        <v>141.7232858589671</v>
      </c>
      <c r="K15" s="4">
        <f t="shared" si="14"/>
        <v>47109.475419117407</v>
      </c>
      <c r="L15" s="4">
        <v>41.7</v>
      </c>
      <c r="M15" s="11">
        <f t="shared" si="3"/>
        <v>112.97236311538946</v>
      </c>
      <c r="N15" s="4">
        <f t="shared" si="15"/>
        <v>54849.237204510951</v>
      </c>
      <c r="O15" s="4">
        <v>40.799999999999997</v>
      </c>
      <c r="P15" s="11">
        <f t="shared" si="4"/>
        <v>134.43440491301706</v>
      </c>
      <c r="Q15" s="4">
        <f t="shared" si="16"/>
        <v>320204.44079452811</v>
      </c>
      <c r="R15" s="4">
        <v>332.4</v>
      </c>
      <c r="S15" s="11">
        <f t="shared" si="5"/>
        <v>96.331059204130014</v>
      </c>
      <c r="T15" s="4">
        <f t="shared" si="17"/>
        <v>179085.65400899883</v>
      </c>
      <c r="U15" s="4">
        <v>274</v>
      </c>
      <c r="V15" s="11">
        <f t="shared" si="6"/>
        <v>65.359727740510522</v>
      </c>
      <c r="W15" s="4">
        <f t="shared" si="18"/>
        <v>33181.911032028474</v>
      </c>
      <c r="X15" s="4">
        <v>41.4</v>
      </c>
      <c r="Y15" s="11">
        <f t="shared" si="7"/>
        <v>80.149543555624334</v>
      </c>
      <c r="Z15" s="4">
        <f t="shared" si="19"/>
        <v>27947.859064702108</v>
      </c>
      <c r="AA15" s="4">
        <v>36.200000000000003</v>
      </c>
      <c r="AB15" s="11">
        <f t="shared" si="8"/>
        <v>77.204030565475421</v>
      </c>
      <c r="AC15" s="4">
        <f t="shared" si="20"/>
        <v>79688.863649711202</v>
      </c>
      <c r="AD15" s="4">
        <v>96.7</v>
      </c>
      <c r="AE15" s="11">
        <f t="shared" si="9"/>
        <v>82.408338831138778</v>
      </c>
      <c r="AF15" s="4">
        <f t="shared" si="21"/>
        <v>120234.30578262187</v>
      </c>
      <c r="AG15" s="4">
        <v>151</v>
      </c>
      <c r="AH15" s="11">
        <f t="shared" si="10"/>
        <v>79.625368067961503</v>
      </c>
    </row>
    <row r="16" spans="1:34" ht="18" customHeight="1">
      <c r="A16" s="1">
        <v>1990</v>
      </c>
      <c r="B16" s="4">
        <f t="shared" si="11"/>
        <v>1028685.778351776</v>
      </c>
      <c r="C16" s="4">
        <v>1158.3</v>
      </c>
      <c r="D16" s="11">
        <f t="shared" si="0"/>
        <v>88.809961007664342</v>
      </c>
      <c r="E16" s="4">
        <f t="shared" si="12"/>
        <v>67021.403404709665</v>
      </c>
      <c r="F16" s="4">
        <v>42.3</v>
      </c>
      <c r="G16" s="11">
        <f t="shared" si="1"/>
        <v>158.44303405368717</v>
      </c>
      <c r="H16" s="4">
        <f t="shared" si="13"/>
        <v>12001.000108377586</v>
      </c>
      <c r="I16" s="4">
        <v>9.3000000000000007</v>
      </c>
      <c r="J16" s="11">
        <f t="shared" si="2"/>
        <v>129.04301191803856</v>
      </c>
      <c r="K16" s="4">
        <f t="shared" si="14"/>
        <v>49839.4745384204</v>
      </c>
      <c r="L16" s="4">
        <v>46.1</v>
      </c>
      <c r="M16" s="11">
        <f t="shared" si="3"/>
        <v>108.1116584347514</v>
      </c>
      <c r="N16" s="4">
        <f t="shared" si="15"/>
        <v>55121.177130774238</v>
      </c>
      <c r="O16" s="4">
        <v>41.3</v>
      </c>
      <c r="P16" s="11">
        <f t="shared" si="4"/>
        <v>133.46531992923545</v>
      </c>
      <c r="Q16" s="4">
        <f t="shared" si="16"/>
        <v>346188.14501161716</v>
      </c>
      <c r="R16" s="4">
        <v>365.1</v>
      </c>
      <c r="S16" s="11">
        <f t="shared" si="5"/>
        <v>94.820089019889664</v>
      </c>
      <c r="T16" s="4">
        <f t="shared" si="17"/>
        <v>241012.42886532258</v>
      </c>
      <c r="U16" s="4">
        <v>341.5</v>
      </c>
      <c r="V16" s="11">
        <f t="shared" si="6"/>
        <v>70.574649740943656</v>
      </c>
      <c r="W16" s="4">
        <f t="shared" si="18"/>
        <v>32360.786476868336</v>
      </c>
      <c r="X16" s="4">
        <v>40.9</v>
      </c>
      <c r="Y16" s="11">
        <f t="shared" si="7"/>
        <v>79.121727327306445</v>
      </c>
      <c r="Z16" s="4">
        <f t="shared" si="19"/>
        <v>25849.624599615625</v>
      </c>
      <c r="AA16" s="4">
        <v>34.4</v>
      </c>
      <c r="AB16" s="11">
        <f t="shared" si="8"/>
        <v>75.144257557022172</v>
      </c>
      <c r="AC16" s="4">
        <f t="shared" si="20"/>
        <v>75534.705732650284</v>
      </c>
      <c r="AD16" s="4">
        <v>94.1</v>
      </c>
      <c r="AE16" s="11">
        <f t="shared" si="9"/>
        <v>80.270675592614538</v>
      </c>
      <c r="AF16" s="4">
        <f t="shared" si="21"/>
        <v>117006.53224341509</v>
      </c>
      <c r="AG16" s="4">
        <v>143.4</v>
      </c>
      <c r="AH16" s="11">
        <f t="shared" si="10"/>
        <v>81.594513419396861</v>
      </c>
    </row>
    <row r="17" spans="1:34" ht="18" customHeight="1">
      <c r="A17" s="1">
        <v>1991</v>
      </c>
      <c r="B17" s="4">
        <f t="shared" si="11"/>
        <v>1235198.8821160377</v>
      </c>
      <c r="C17" s="4">
        <v>1479</v>
      </c>
      <c r="D17" s="11">
        <f t="shared" si="0"/>
        <v>83.515813530496132</v>
      </c>
      <c r="E17" s="4">
        <f t="shared" si="12"/>
        <v>72467.153093303292</v>
      </c>
      <c r="F17" s="4">
        <v>45</v>
      </c>
      <c r="G17" s="11">
        <f t="shared" si="1"/>
        <v>161.03811798511845</v>
      </c>
      <c r="H17" s="4">
        <f t="shared" si="13"/>
        <v>13549.825295328925</v>
      </c>
      <c r="I17" s="4">
        <v>10.6</v>
      </c>
      <c r="J17" s="11">
        <f t="shared" si="2"/>
        <v>127.82854052197098</v>
      </c>
      <c r="K17" s="4">
        <f t="shared" si="14"/>
        <v>55777.301041109677</v>
      </c>
      <c r="L17" s="4">
        <v>52.3</v>
      </c>
      <c r="M17" s="11">
        <f t="shared" si="3"/>
        <v>106.64875916082157</v>
      </c>
      <c r="N17" s="4">
        <f t="shared" si="15"/>
        <v>60848.650346996321</v>
      </c>
      <c r="O17" s="4">
        <v>43</v>
      </c>
      <c r="P17" s="11">
        <f t="shared" si="4"/>
        <v>141.5084891790612</v>
      </c>
      <c r="Q17" s="4">
        <f t="shared" si="16"/>
        <v>391267.49862410314</v>
      </c>
      <c r="R17" s="4">
        <v>426.5</v>
      </c>
      <c r="S17" s="11">
        <f t="shared" si="5"/>
        <v>91.739155597679527</v>
      </c>
      <c r="T17" s="4">
        <f t="shared" si="17"/>
        <v>342166.9282215999</v>
      </c>
      <c r="U17" s="4">
        <v>529.5</v>
      </c>
      <c r="V17" s="11">
        <f t="shared" si="6"/>
        <v>64.620760759508954</v>
      </c>
      <c r="W17" s="4">
        <f t="shared" si="18"/>
        <v>36234.35231316727</v>
      </c>
      <c r="X17" s="4">
        <v>47.7</v>
      </c>
      <c r="Y17" s="11">
        <f t="shared" si="7"/>
        <v>75.963002752971207</v>
      </c>
      <c r="Z17" s="4">
        <f t="shared" si="19"/>
        <v>28023.631737896947</v>
      </c>
      <c r="AA17" s="4">
        <v>36</v>
      </c>
      <c r="AB17" s="11">
        <f t="shared" si="8"/>
        <v>77.843421494158193</v>
      </c>
      <c r="AC17" s="4">
        <f t="shared" si="20"/>
        <v>90502.577571861999</v>
      </c>
      <c r="AD17" s="4">
        <v>114.9</v>
      </c>
      <c r="AE17" s="11">
        <f t="shared" si="9"/>
        <v>78.766386050358577</v>
      </c>
      <c r="AF17" s="4">
        <f t="shared" si="21"/>
        <v>137374.29003935817</v>
      </c>
      <c r="AG17" s="4">
        <v>173.3</v>
      </c>
      <c r="AH17" s="11">
        <f t="shared" si="10"/>
        <v>79.269642261603096</v>
      </c>
    </row>
    <row r="18" spans="1:34" ht="18" customHeight="1">
      <c r="A18" s="1">
        <v>1992</v>
      </c>
      <c r="B18" s="4">
        <f t="shared" si="11"/>
        <v>1226758.7636999427</v>
      </c>
      <c r="C18" s="4">
        <v>1605.2</v>
      </c>
      <c r="D18" s="11">
        <f t="shared" si="0"/>
        <v>76.424044586340813</v>
      </c>
      <c r="E18" s="4">
        <f t="shared" si="12"/>
        <v>72700.706210332763</v>
      </c>
      <c r="F18" s="4">
        <v>48.7</v>
      </c>
      <c r="G18" s="11">
        <f t="shared" si="1"/>
        <v>149.2827642922644</v>
      </c>
      <c r="H18" s="4">
        <f t="shared" si="13"/>
        <v>14116.131136880893</v>
      </c>
      <c r="I18" s="4">
        <v>11.5</v>
      </c>
      <c r="J18" s="11">
        <f t="shared" si="2"/>
        <v>122.74896640765994</v>
      </c>
      <c r="K18" s="4">
        <f t="shared" si="14"/>
        <v>55936.228603780706</v>
      </c>
      <c r="L18" s="4">
        <v>55.7</v>
      </c>
      <c r="M18" s="11">
        <f t="shared" si="3"/>
        <v>100.42410880391509</v>
      </c>
      <c r="N18" s="4">
        <f t="shared" si="15"/>
        <v>60599.720722186088</v>
      </c>
      <c r="O18" s="4">
        <v>44.4</v>
      </c>
      <c r="P18" s="11">
        <f t="shared" si="4"/>
        <v>136.48585748240109</v>
      </c>
      <c r="Q18" s="4">
        <f t="shared" si="16"/>
        <v>385989.86976239592</v>
      </c>
      <c r="R18" s="4">
        <v>442.5</v>
      </c>
      <c r="S18" s="11">
        <f t="shared" si="5"/>
        <v>87.229349098846527</v>
      </c>
      <c r="T18" s="4">
        <f t="shared" si="17"/>
        <v>345751.21452556975</v>
      </c>
      <c r="U18" s="4">
        <v>596</v>
      </c>
      <c r="V18" s="11">
        <f t="shared" si="6"/>
        <v>58.011948745900966</v>
      </c>
      <c r="W18" s="4">
        <f t="shared" si="18"/>
        <v>33889.238434163708</v>
      </c>
      <c r="X18" s="4">
        <v>51.1</v>
      </c>
      <c r="Y18" s="11">
        <f t="shared" si="7"/>
        <v>66.319448990535633</v>
      </c>
      <c r="Z18" s="4">
        <f t="shared" si="19"/>
        <v>28020.288825844236</v>
      </c>
      <c r="AA18" s="4">
        <v>38.799999999999997</v>
      </c>
      <c r="AB18" s="11">
        <f t="shared" si="8"/>
        <v>72.217239241866594</v>
      </c>
      <c r="AC18" s="4">
        <f t="shared" si="20"/>
        <v>94160.912786714034</v>
      </c>
      <c r="AD18" s="4">
        <v>133.9</v>
      </c>
      <c r="AE18" s="11">
        <f t="shared" si="9"/>
        <v>70.321816868345053</v>
      </c>
      <c r="AF18" s="4">
        <f t="shared" si="21"/>
        <v>129103.70208901</v>
      </c>
      <c r="AG18" s="4">
        <v>182.6</v>
      </c>
      <c r="AH18" s="11">
        <f t="shared" si="10"/>
        <v>70.703013192228923</v>
      </c>
    </row>
    <row r="19" spans="1:34" ht="18" customHeight="1">
      <c r="A19" s="1">
        <v>1993</v>
      </c>
      <c r="B19" s="4">
        <f t="shared" si="11"/>
        <v>1146699.982532159</v>
      </c>
      <c r="C19" s="4">
        <v>1642.3</v>
      </c>
      <c r="D19" s="11">
        <f t="shared" si="0"/>
        <v>69.822808410896855</v>
      </c>
      <c r="E19" s="4">
        <f t="shared" si="12"/>
        <v>64070.710006524707</v>
      </c>
      <c r="F19" s="4">
        <v>48.8</v>
      </c>
      <c r="G19" s="11">
        <f t="shared" si="1"/>
        <v>131.29243853796046</v>
      </c>
      <c r="H19" s="4">
        <f t="shared" si="13"/>
        <v>14255.578627939742</v>
      </c>
      <c r="I19" s="4">
        <v>11.1</v>
      </c>
      <c r="J19" s="11">
        <f t="shared" si="2"/>
        <v>128.42863628774543</v>
      </c>
      <c r="K19" s="4">
        <f t="shared" si="14"/>
        <v>54452.556160161039</v>
      </c>
      <c r="L19" s="4">
        <v>61.4</v>
      </c>
      <c r="M19" s="11">
        <f t="shared" si="3"/>
        <v>88.684944886255764</v>
      </c>
      <c r="N19" s="4">
        <f t="shared" si="15"/>
        <v>58554.941661244862</v>
      </c>
      <c r="O19" s="4">
        <v>43.3</v>
      </c>
      <c r="P19" s="11">
        <f t="shared" si="4"/>
        <v>135.230812150681</v>
      </c>
      <c r="Q19" s="4">
        <f t="shared" si="16"/>
        <v>366460.44265233813</v>
      </c>
      <c r="R19" s="4">
        <v>462.8</v>
      </c>
      <c r="S19" s="11">
        <f t="shared" si="5"/>
        <v>79.18332814441186</v>
      </c>
      <c r="T19" s="4">
        <f t="shared" si="17"/>
        <v>315723.83725097222</v>
      </c>
      <c r="U19" s="4">
        <v>605.4</v>
      </c>
      <c r="V19" s="11">
        <f t="shared" si="6"/>
        <v>52.151278039473439</v>
      </c>
      <c r="W19" s="4">
        <f t="shared" si="18"/>
        <v>31604.370106761573</v>
      </c>
      <c r="X19" s="4">
        <v>51.8</v>
      </c>
      <c r="Y19" s="11">
        <f t="shared" si="7"/>
        <v>61.012297503400717</v>
      </c>
      <c r="Z19" s="4">
        <f t="shared" si="19"/>
        <v>26137.115036148985</v>
      </c>
      <c r="AA19" s="4">
        <v>40.6</v>
      </c>
      <c r="AB19" s="11">
        <f t="shared" si="8"/>
        <v>64.377130630908823</v>
      </c>
      <c r="AC19" s="4">
        <f t="shared" si="20"/>
        <v>87552.731182093994</v>
      </c>
      <c r="AD19" s="4">
        <v>137.19999999999999</v>
      </c>
      <c r="AE19" s="11">
        <f t="shared" si="9"/>
        <v>63.813944010272593</v>
      </c>
      <c r="AF19" s="4">
        <f t="shared" si="21"/>
        <v>120969.63003330307</v>
      </c>
      <c r="AG19" s="4">
        <v>179.8</v>
      </c>
      <c r="AH19" s="11">
        <f t="shared" si="10"/>
        <v>67.280105691492253</v>
      </c>
    </row>
    <row r="20" spans="1:34" ht="18" customHeight="1">
      <c r="A20" s="1">
        <v>1994</v>
      </c>
      <c r="B20" s="4">
        <f t="shared" si="11"/>
        <v>957345.99531987449</v>
      </c>
      <c r="C20" s="4">
        <v>1515</v>
      </c>
      <c r="D20" s="11">
        <f t="shared" si="0"/>
        <v>63.191154806592372</v>
      </c>
      <c r="E20" s="4">
        <f t="shared" si="12"/>
        <v>52863.288332641321</v>
      </c>
      <c r="F20" s="4">
        <v>48.3</v>
      </c>
      <c r="G20" s="11">
        <f t="shared" si="1"/>
        <v>109.44780193093442</v>
      </c>
      <c r="H20" s="4">
        <f t="shared" si="13"/>
        <v>12705.688956323833</v>
      </c>
      <c r="I20" s="4">
        <v>11</v>
      </c>
      <c r="J20" s="11">
        <f t="shared" si="2"/>
        <v>115.50626323930759</v>
      </c>
      <c r="K20" s="4">
        <f t="shared" si="14"/>
        <v>50508.64322335105</v>
      </c>
      <c r="L20" s="4">
        <v>58.1</v>
      </c>
      <c r="M20" s="11">
        <f t="shared" si="3"/>
        <v>86.933981451550849</v>
      </c>
      <c r="N20" s="4">
        <f t="shared" si="15"/>
        <v>53962.294675775331</v>
      </c>
      <c r="O20" s="4">
        <v>42.8</v>
      </c>
      <c r="P20" s="11">
        <f t="shared" si="4"/>
        <v>126.08012774713863</v>
      </c>
      <c r="Q20" s="4">
        <f t="shared" si="16"/>
        <v>314731.92629290075</v>
      </c>
      <c r="R20" s="4">
        <v>435.1</v>
      </c>
      <c r="S20" s="11">
        <f t="shared" si="5"/>
        <v>72.335538104550849</v>
      </c>
      <c r="T20" s="4">
        <f t="shared" si="17"/>
        <v>244844.38795906721</v>
      </c>
      <c r="U20" s="4">
        <v>534.6</v>
      </c>
      <c r="V20" s="11">
        <f t="shared" si="6"/>
        <v>45.799548813892109</v>
      </c>
      <c r="W20" s="4">
        <f t="shared" si="18"/>
        <v>25936.825622775807</v>
      </c>
      <c r="X20" s="4">
        <v>48.7</v>
      </c>
      <c r="Y20" s="11">
        <f t="shared" si="7"/>
        <v>53.258368835268591</v>
      </c>
      <c r="Z20" s="4">
        <f t="shared" si="19"/>
        <v>20864.228425002286</v>
      </c>
      <c r="AA20" s="4">
        <v>33.5</v>
      </c>
      <c r="AB20" s="11">
        <f t="shared" si="8"/>
        <v>62.281278880603836</v>
      </c>
      <c r="AC20" s="4">
        <f t="shared" si="20"/>
        <v>74302.914874873546</v>
      </c>
      <c r="AD20" s="4">
        <v>127.7</v>
      </c>
      <c r="AE20" s="11">
        <f t="shared" si="9"/>
        <v>58.185524569204034</v>
      </c>
      <c r="AF20" s="4">
        <f t="shared" si="21"/>
        <v>100633.93278837422</v>
      </c>
      <c r="AG20" s="4">
        <v>175.2</v>
      </c>
      <c r="AH20" s="11">
        <f t="shared" si="10"/>
        <v>57.439459354094879</v>
      </c>
    </row>
    <row r="21" spans="1:34" ht="18" customHeight="1">
      <c r="A21" s="1">
        <v>1995</v>
      </c>
      <c r="B21" s="4">
        <f t="shared" si="11"/>
        <v>787043.44643636211</v>
      </c>
      <c r="C21" s="4">
        <v>1393.8</v>
      </c>
      <c r="D21" s="11">
        <f t="shared" si="0"/>
        <v>56.467459207659793</v>
      </c>
      <c r="E21" s="4">
        <f t="shared" si="12"/>
        <v>40826.961622872055</v>
      </c>
      <c r="F21" s="4">
        <v>42.7</v>
      </c>
      <c r="G21" s="11">
        <f t="shared" si="1"/>
        <v>95.61349326199543</v>
      </c>
      <c r="H21" s="4">
        <f t="shared" si="13"/>
        <v>10868.388425273653</v>
      </c>
      <c r="I21" s="4">
        <v>9.9</v>
      </c>
      <c r="J21" s="11">
        <f t="shared" si="2"/>
        <v>109.78170126539044</v>
      </c>
      <c r="K21" s="4">
        <f t="shared" si="14"/>
        <v>39918.003208253387</v>
      </c>
      <c r="L21" s="4">
        <v>52</v>
      </c>
      <c r="M21" s="11">
        <f t="shared" si="3"/>
        <v>76.765390785102667</v>
      </c>
      <c r="N21" s="4">
        <f t="shared" si="15"/>
        <v>45226.747505964006</v>
      </c>
      <c r="O21" s="4">
        <v>39.700000000000003</v>
      </c>
      <c r="P21" s="11">
        <f t="shared" si="4"/>
        <v>113.92127835255415</v>
      </c>
      <c r="Q21" s="4">
        <f t="shared" si="16"/>
        <v>266605.65095521236</v>
      </c>
      <c r="R21" s="4">
        <v>405.6</v>
      </c>
      <c r="S21" s="11">
        <f t="shared" si="5"/>
        <v>65.731176271008962</v>
      </c>
      <c r="T21" s="4">
        <f t="shared" si="17"/>
        <v>193908.49521521575</v>
      </c>
      <c r="U21" s="4">
        <v>489</v>
      </c>
      <c r="V21" s="11">
        <f t="shared" si="6"/>
        <v>39.654089001066609</v>
      </c>
      <c r="W21" s="4">
        <f t="shared" si="18"/>
        <v>21679.473309608544</v>
      </c>
      <c r="X21" s="4">
        <v>40.4</v>
      </c>
      <c r="Y21" s="11">
        <f t="shared" si="7"/>
        <v>53.662062647545902</v>
      </c>
      <c r="Z21" s="4">
        <f t="shared" si="19"/>
        <v>16823.762057289281</v>
      </c>
      <c r="AA21" s="4">
        <v>33.1</v>
      </c>
      <c r="AB21" s="11">
        <f t="shared" si="8"/>
        <v>50.827075701780309</v>
      </c>
      <c r="AC21" s="4">
        <f t="shared" si="20"/>
        <v>61341.034160984032</v>
      </c>
      <c r="AD21" s="4">
        <v>116</v>
      </c>
      <c r="AE21" s="11">
        <f t="shared" si="9"/>
        <v>52.880201862917275</v>
      </c>
      <c r="AF21" s="4">
        <f t="shared" si="21"/>
        <v>84757.754768392377</v>
      </c>
      <c r="AG21" s="4">
        <v>165.4</v>
      </c>
      <c r="AH21" s="11">
        <f t="shared" si="10"/>
        <v>51.244108082462134</v>
      </c>
    </row>
    <row r="22" spans="1:34" ht="18" customHeight="1">
      <c r="A22" s="1">
        <v>1996</v>
      </c>
      <c r="B22" s="4">
        <f t="shared" si="11"/>
        <v>755485.16090409702</v>
      </c>
      <c r="C22" s="4">
        <v>1428.4</v>
      </c>
      <c r="D22" s="11">
        <f t="shared" si="0"/>
        <v>52.890308100258814</v>
      </c>
      <c r="E22" s="4">
        <f t="shared" si="12"/>
        <v>38524.795183581475</v>
      </c>
      <c r="F22" s="4">
        <v>44.1</v>
      </c>
      <c r="G22" s="11">
        <f t="shared" si="1"/>
        <v>87.357812207667735</v>
      </c>
      <c r="H22" s="4">
        <f t="shared" si="13"/>
        <v>9927.3839817925655</v>
      </c>
      <c r="I22" s="4">
        <v>10.1</v>
      </c>
      <c r="J22" s="11">
        <f t="shared" si="2"/>
        <v>98.290930512797686</v>
      </c>
      <c r="K22" s="4">
        <f t="shared" si="14"/>
        <v>37355.296260183059</v>
      </c>
      <c r="L22" s="4">
        <v>53.3</v>
      </c>
      <c r="M22" s="11">
        <f t="shared" si="3"/>
        <v>70.08498360259486</v>
      </c>
      <c r="N22" s="4">
        <f t="shared" si="15"/>
        <v>42333.725059639997</v>
      </c>
      <c r="O22" s="4">
        <v>40.200000000000003</v>
      </c>
      <c r="P22" s="11">
        <f t="shared" si="4"/>
        <v>105.307773780199</v>
      </c>
      <c r="Q22" s="4">
        <f t="shared" si="16"/>
        <v>258380.638732778</v>
      </c>
      <c r="R22" s="4">
        <v>419.6</v>
      </c>
      <c r="S22" s="11">
        <f t="shared" si="5"/>
        <v>61.577845265199706</v>
      </c>
      <c r="T22" s="4">
        <f t="shared" si="17"/>
        <v>192523.24307500364</v>
      </c>
      <c r="U22" s="4">
        <v>512.29999999999995</v>
      </c>
      <c r="V22" s="11">
        <f t="shared" si="6"/>
        <v>37.580176278548436</v>
      </c>
      <c r="W22" s="4">
        <f t="shared" si="18"/>
        <v>19560.838078291818</v>
      </c>
      <c r="X22" s="4">
        <v>40.4</v>
      </c>
      <c r="Y22" s="11">
        <f t="shared" si="7"/>
        <v>48.417916035375789</v>
      </c>
      <c r="Z22" s="4">
        <f t="shared" si="19"/>
        <v>15738.429944174979</v>
      </c>
      <c r="AA22" s="4">
        <v>32.1</v>
      </c>
      <c r="AB22" s="11">
        <f t="shared" si="8"/>
        <v>49.029376773130778</v>
      </c>
      <c r="AC22" s="4">
        <f t="shared" si="20"/>
        <v>53337.380469183328</v>
      </c>
      <c r="AD22" s="4">
        <v>103.8</v>
      </c>
      <c r="AE22" s="11">
        <f t="shared" si="9"/>
        <v>51.384759604222857</v>
      </c>
      <c r="AF22" s="4">
        <f t="shared" si="21"/>
        <v>82139.131698455953</v>
      </c>
      <c r="AG22" s="4">
        <v>172.4</v>
      </c>
      <c r="AH22" s="11">
        <f t="shared" si="10"/>
        <v>47.644507945740109</v>
      </c>
    </row>
    <row r="23" spans="1:34" ht="18" customHeight="1">
      <c r="A23" s="1">
        <v>1997</v>
      </c>
      <c r="B23" s="4">
        <f t="shared" si="11"/>
        <v>646565</v>
      </c>
      <c r="C23" s="4">
        <v>1372.4</v>
      </c>
      <c r="D23" s="11">
        <f t="shared" si="0"/>
        <v>47.111993587875254</v>
      </c>
      <c r="E23" s="4">
        <f t="shared" si="12"/>
        <v>35156</v>
      </c>
      <c r="F23" s="4">
        <v>42</v>
      </c>
      <c r="G23" s="11">
        <f t="shared" si="1"/>
        <v>83.704761904761909</v>
      </c>
      <c r="H23" s="4">
        <f t="shared" si="13"/>
        <v>9822</v>
      </c>
      <c r="I23" s="4">
        <v>10.6</v>
      </c>
      <c r="J23" s="11">
        <f t="shared" si="2"/>
        <v>92.660377358490578</v>
      </c>
      <c r="K23" s="4">
        <f t="shared" si="14"/>
        <v>33242</v>
      </c>
      <c r="L23" s="4">
        <v>52.6</v>
      </c>
      <c r="M23" s="11">
        <f t="shared" si="3"/>
        <v>63.197718631178702</v>
      </c>
      <c r="N23" s="4">
        <f t="shared" si="15"/>
        <v>38582</v>
      </c>
      <c r="O23" s="4">
        <v>44.8</v>
      </c>
      <c r="P23" s="11">
        <f t="shared" si="4"/>
        <v>86.120535714285722</v>
      </c>
      <c r="Q23" s="4">
        <f t="shared" si="16"/>
        <v>225029</v>
      </c>
      <c r="R23" s="4">
        <v>409</v>
      </c>
      <c r="S23" s="11">
        <f t="shared" si="5"/>
        <v>55.019315403422986</v>
      </c>
      <c r="T23" s="4">
        <f t="shared" si="17"/>
        <v>161562</v>
      </c>
      <c r="U23" s="4">
        <v>485.4</v>
      </c>
      <c r="V23" s="11">
        <f t="shared" si="6"/>
        <v>33.284301606922128</v>
      </c>
      <c r="W23" s="4">
        <f t="shared" si="18"/>
        <v>16302</v>
      </c>
      <c r="X23" s="4">
        <v>36.4</v>
      </c>
      <c r="Y23" s="11">
        <f t="shared" si="7"/>
        <v>44.785714285714292</v>
      </c>
      <c r="Z23" s="4">
        <f t="shared" si="19"/>
        <v>12176</v>
      </c>
      <c r="AA23" s="4">
        <v>29.2</v>
      </c>
      <c r="AB23" s="11">
        <f t="shared" si="8"/>
        <v>41.698630136986296</v>
      </c>
      <c r="AC23" s="4">
        <f t="shared" si="20"/>
        <v>36618</v>
      </c>
      <c r="AD23" s="4">
        <v>90.5</v>
      </c>
      <c r="AE23" s="11">
        <f t="shared" si="9"/>
        <v>40.461878453038679</v>
      </c>
      <c r="AF23" s="4">
        <f t="shared" si="21"/>
        <v>71736</v>
      </c>
      <c r="AG23" s="4">
        <v>171.7</v>
      </c>
      <c r="AH23" s="11">
        <f t="shared" si="10"/>
        <v>41.779848573092607</v>
      </c>
    </row>
    <row r="24" spans="1:34" ht="18" customHeight="1">
      <c r="A24" s="1">
        <v>1998</v>
      </c>
      <c r="B24" s="4">
        <f t="shared" si="11"/>
        <v>613868</v>
      </c>
      <c r="C24" s="4">
        <v>1267.8</v>
      </c>
      <c r="D24" s="11">
        <f t="shared" si="0"/>
        <v>48.419940053636225</v>
      </c>
      <c r="E24" s="4">
        <f t="shared" si="12"/>
        <v>35893</v>
      </c>
      <c r="F24" s="4">
        <v>41.5</v>
      </c>
      <c r="G24" s="11">
        <f t="shared" si="1"/>
        <v>86.489156626506031</v>
      </c>
      <c r="H24" s="4">
        <f t="shared" si="13"/>
        <v>9859</v>
      </c>
      <c r="I24" s="4">
        <v>9.6</v>
      </c>
      <c r="J24" s="11">
        <f t="shared" si="2"/>
        <v>102.69791666666667</v>
      </c>
      <c r="K24" s="4">
        <f t="shared" si="14"/>
        <v>32385</v>
      </c>
      <c r="L24" s="4">
        <v>46.4</v>
      </c>
      <c r="M24" s="11">
        <f t="shared" si="3"/>
        <v>69.795258620689651</v>
      </c>
      <c r="N24" s="4">
        <f t="shared" si="15"/>
        <v>39453</v>
      </c>
      <c r="O24" s="4">
        <v>43.8</v>
      </c>
      <c r="P24" s="11">
        <f t="shared" si="4"/>
        <v>90.075342465753437</v>
      </c>
      <c r="Q24" s="4">
        <f t="shared" si="16"/>
        <v>213724</v>
      </c>
      <c r="R24" s="4">
        <v>374.6</v>
      </c>
      <c r="S24" s="11">
        <f t="shared" si="5"/>
        <v>57.053924185798188</v>
      </c>
      <c r="T24" s="4">
        <f t="shared" si="17"/>
        <v>139212</v>
      </c>
      <c r="U24" s="4">
        <v>422.5</v>
      </c>
      <c r="V24" s="11">
        <f t="shared" si="6"/>
        <v>32.949585798816571</v>
      </c>
      <c r="W24" s="4">
        <f t="shared" si="18"/>
        <v>15334</v>
      </c>
      <c r="X24" s="4">
        <v>31.3</v>
      </c>
      <c r="Y24" s="11">
        <f t="shared" si="7"/>
        <v>48.990415335463261</v>
      </c>
      <c r="Z24" s="4">
        <f t="shared" si="19"/>
        <v>13051</v>
      </c>
      <c r="AA24" s="4">
        <v>28.9</v>
      </c>
      <c r="AB24" s="11">
        <f t="shared" si="8"/>
        <v>45.159169550173011</v>
      </c>
      <c r="AC24" s="4">
        <f t="shared" si="20"/>
        <v>36987</v>
      </c>
      <c r="AD24" s="4">
        <v>89.3</v>
      </c>
      <c r="AE24" s="11">
        <f t="shared" si="9"/>
        <v>41.418812989921612</v>
      </c>
      <c r="AF24" s="4">
        <f t="shared" si="21"/>
        <v>74002</v>
      </c>
      <c r="AG24" s="4">
        <v>179.9</v>
      </c>
      <c r="AH24" s="11">
        <f t="shared" si="10"/>
        <v>41.135075041689824</v>
      </c>
    </row>
    <row r="25" spans="1:34" ht="18" customHeight="1">
      <c r="A25" s="1">
        <v>1999</v>
      </c>
      <c r="B25" s="4">
        <f t="shared" si="11"/>
        <v>564656</v>
      </c>
      <c r="C25" s="4">
        <v>1181.7</v>
      </c>
      <c r="D25" s="11">
        <f t="shared" si="0"/>
        <v>47.783362951679777</v>
      </c>
      <c r="E25" s="4">
        <f t="shared" si="12"/>
        <v>38117</v>
      </c>
      <c r="F25" s="4">
        <v>40.5</v>
      </c>
      <c r="G25" s="11">
        <f t="shared" si="1"/>
        <v>94.116049382716042</v>
      </c>
      <c r="H25" s="4">
        <f t="shared" si="13"/>
        <v>9338</v>
      </c>
      <c r="I25" s="4">
        <v>10.1</v>
      </c>
      <c r="J25" s="11">
        <f t="shared" si="2"/>
        <v>92.455445544554451</v>
      </c>
      <c r="K25" s="4">
        <f t="shared" si="14"/>
        <v>30692</v>
      </c>
      <c r="L25" s="4">
        <v>42.9</v>
      </c>
      <c r="M25" s="11">
        <f t="shared" si="3"/>
        <v>71.543123543123542</v>
      </c>
      <c r="N25" s="4">
        <f t="shared" si="15"/>
        <v>37165</v>
      </c>
      <c r="O25" s="4">
        <v>36.799999999999997</v>
      </c>
      <c r="P25" s="11">
        <f t="shared" si="4"/>
        <v>100.99184782608697</v>
      </c>
      <c r="Q25" s="4">
        <f t="shared" si="16"/>
        <v>191552</v>
      </c>
      <c r="R25" s="4">
        <v>343</v>
      </c>
      <c r="S25" s="11">
        <f t="shared" si="5"/>
        <v>55.846064139941696</v>
      </c>
      <c r="T25" s="4">
        <f t="shared" si="17"/>
        <v>117651</v>
      </c>
      <c r="U25" s="4">
        <v>382.1</v>
      </c>
      <c r="V25" s="11">
        <f t="shared" si="6"/>
        <v>30.790630724941114</v>
      </c>
      <c r="W25" s="4">
        <f t="shared" si="18"/>
        <v>15044</v>
      </c>
      <c r="X25" s="4">
        <v>32.200000000000003</v>
      </c>
      <c r="Y25" s="11">
        <f t="shared" si="7"/>
        <v>46.720496894409933</v>
      </c>
      <c r="Z25" s="4">
        <f t="shared" si="19"/>
        <v>13901</v>
      </c>
      <c r="AA25" s="4">
        <v>30.2</v>
      </c>
      <c r="AB25" s="11">
        <f t="shared" si="8"/>
        <v>46.02980132450331</v>
      </c>
      <c r="AC25" s="4">
        <f t="shared" si="20"/>
        <v>39999</v>
      </c>
      <c r="AD25" s="4">
        <v>93.7</v>
      </c>
      <c r="AE25" s="11">
        <f t="shared" si="9"/>
        <v>42.688367129135536</v>
      </c>
      <c r="AF25" s="4">
        <f t="shared" si="21"/>
        <v>67645</v>
      </c>
      <c r="AG25" s="4">
        <v>170.3</v>
      </c>
      <c r="AH25" s="11">
        <f t="shared" si="10"/>
        <v>39.72108044627128</v>
      </c>
    </row>
    <row r="26" spans="1:34" ht="18" customHeight="1">
      <c r="A26" s="1">
        <v>2000</v>
      </c>
      <c r="B26" s="4">
        <f t="shared" si="11"/>
        <v>514521</v>
      </c>
      <c r="C26" s="4">
        <v>1081.8</v>
      </c>
      <c r="D26" s="11">
        <f t="shared" si="0"/>
        <v>47.561564059900164</v>
      </c>
      <c r="E26" s="4">
        <f t="shared" si="12"/>
        <v>36064</v>
      </c>
      <c r="F26" s="4">
        <v>39.5</v>
      </c>
      <c r="G26" s="11">
        <f t="shared" si="1"/>
        <v>91.301265822784814</v>
      </c>
      <c r="H26" s="4">
        <f t="shared" si="13"/>
        <v>9043</v>
      </c>
      <c r="I26" s="4">
        <v>8.6</v>
      </c>
      <c r="J26" s="11">
        <f t="shared" si="2"/>
        <v>105.15116279069767</v>
      </c>
      <c r="K26" s="4">
        <f t="shared" si="14"/>
        <v>30712</v>
      </c>
      <c r="L26" s="4">
        <v>41</v>
      </c>
      <c r="M26" s="11">
        <f t="shared" si="3"/>
        <v>74.907317073170731</v>
      </c>
      <c r="N26" s="4">
        <f t="shared" si="15"/>
        <v>35255</v>
      </c>
      <c r="O26" s="4">
        <v>36.799999999999997</v>
      </c>
      <c r="P26" s="11">
        <f t="shared" si="4"/>
        <v>95.801630434782609</v>
      </c>
      <c r="Q26" s="4">
        <f t="shared" si="16"/>
        <v>177196</v>
      </c>
      <c r="R26" s="4">
        <v>315.2</v>
      </c>
      <c r="S26" s="11">
        <f t="shared" si="5"/>
        <v>56.217005076142129</v>
      </c>
      <c r="T26" s="4">
        <f t="shared" si="17"/>
        <v>106885</v>
      </c>
      <c r="U26" s="4">
        <v>354.4</v>
      </c>
      <c r="V26" s="11">
        <f t="shared" si="6"/>
        <v>30.159424379232508</v>
      </c>
      <c r="W26" s="4">
        <f t="shared" si="18"/>
        <v>14691</v>
      </c>
      <c r="X26" s="4">
        <v>28.8</v>
      </c>
      <c r="Y26" s="11">
        <f t="shared" si="7"/>
        <v>51.010416666666664</v>
      </c>
      <c r="Z26" s="4">
        <f t="shared" si="19"/>
        <v>12608</v>
      </c>
      <c r="AA26" s="4">
        <v>25.5</v>
      </c>
      <c r="AB26" s="11">
        <f t="shared" si="8"/>
        <v>49.443137254901956</v>
      </c>
      <c r="AC26" s="4">
        <f t="shared" si="20"/>
        <v>30949</v>
      </c>
      <c r="AD26" s="4">
        <v>82.9</v>
      </c>
      <c r="AE26" s="11">
        <f t="shared" si="9"/>
        <v>37.332931242460795</v>
      </c>
      <c r="AF26" s="4">
        <f t="shared" si="21"/>
        <v>58055</v>
      </c>
      <c r="AG26" s="4">
        <v>149.19999999999999</v>
      </c>
      <c r="AH26" s="11">
        <f t="shared" si="10"/>
        <v>38.910857908847191</v>
      </c>
    </row>
    <row r="27" spans="1:34" ht="18" customHeight="1">
      <c r="A27" s="1">
        <v>2001</v>
      </c>
      <c r="B27" s="4">
        <f t="shared" si="11"/>
        <v>550698</v>
      </c>
      <c r="C27" s="4">
        <v>1161.8</v>
      </c>
      <c r="D27" s="11">
        <f t="shared" si="0"/>
        <v>47.400413152005513</v>
      </c>
      <c r="E27" s="4">
        <f t="shared" si="12"/>
        <v>36660</v>
      </c>
      <c r="F27" s="4">
        <v>38.700000000000003</v>
      </c>
      <c r="G27" s="11">
        <f t="shared" si="1"/>
        <v>94.728682170542626</v>
      </c>
      <c r="H27" s="4">
        <f t="shared" si="13"/>
        <v>8704</v>
      </c>
      <c r="I27" s="4">
        <v>8.6</v>
      </c>
      <c r="J27" s="11">
        <f t="shared" si="2"/>
        <v>101.20930232558139</v>
      </c>
      <c r="K27" s="4">
        <f t="shared" si="14"/>
        <v>30828</v>
      </c>
      <c r="L27" s="4">
        <v>44.8</v>
      </c>
      <c r="M27" s="11">
        <f t="shared" si="3"/>
        <v>68.812500000000014</v>
      </c>
      <c r="N27" s="4">
        <f t="shared" si="15"/>
        <v>37878</v>
      </c>
      <c r="O27" s="4">
        <v>41.1</v>
      </c>
      <c r="P27" s="11">
        <f t="shared" si="4"/>
        <v>92.160583941605836</v>
      </c>
      <c r="Q27" s="4">
        <f t="shared" si="16"/>
        <v>187616</v>
      </c>
      <c r="R27" s="4">
        <v>331.3</v>
      </c>
      <c r="S27" s="11">
        <f t="shared" si="5"/>
        <v>56.630244491397519</v>
      </c>
      <c r="T27" s="4">
        <f t="shared" si="17"/>
        <v>128414</v>
      </c>
      <c r="U27" s="4">
        <v>399.3</v>
      </c>
      <c r="V27" s="11">
        <f t="shared" si="6"/>
        <v>32.159779614325068</v>
      </c>
      <c r="W27" s="4">
        <f t="shared" si="18"/>
        <v>14688</v>
      </c>
      <c r="X27" s="4">
        <v>29.1</v>
      </c>
      <c r="Y27" s="11">
        <f t="shared" si="7"/>
        <v>50.47422680412371</v>
      </c>
      <c r="Z27" s="4">
        <f t="shared" si="19"/>
        <v>12368</v>
      </c>
      <c r="AA27" s="4">
        <v>28.1</v>
      </c>
      <c r="AB27" s="11">
        <f t="shared" si="8"/>
        <v>44.014234875444835</v>
      </c>
      <c r="AC27" s="4">
        <f t="shared" si="20"/>
        <v>28446</v>
      </c>
      <c r="AD27" s="4">
        <v>80</v>
      </c>
      <c r="AE27" s="11">
        <f t="shared" si="9"/>
        <v>35.557499999999997</v>
      </c>
      <c r="AF27" s="4">
        <f t="shared" si="21"/>
        <v>62084</v>
      </c>
      <c r="AG27" s="4">
        <v>160.69999999999999</v>
      </c>
      <c r="AH27" s="11">
        <f t="shared" si="10"/>
        <v>38.633478531425013</v>
      </c>
    </row>
    <row r="28" spans="1:34" ht="18" customHeight="1">
      <c r="A28" s="1">
        <v>2002</v>
      </c>
      <c r="B28" s="4">
        <f t="shared" si="11"/>
        <v>584397</v>
      </c>
      <c r="C28" s="4">
        <v>1269.3</v>
      </c>
      <c r="D28" s="11">
        <f t="shared" si="0"/>
        <v>46.040888678799341</v>
      </c>
      <c r="E28" s="4">
        <f t="shared" si="12"/>
        <v>38281</v>
      </c>
      <c r="F28" s="4">
        <v>41.3</v>
      </c>
      <c r="G28" s="11">
        <f t="shared" si="1"/>
        <v>92.690072639225193</v>
      </c>
      <c r="H28" s="4">
        <f t="shared" si="13"/>
        <v>8956</v>
      </c>
      <c r="I28" s="4">
        <v>8.6999999999999993</v>
      </c>
      <c r="J28" s="11">
        <f t="shared" si="2"/>
        <v>102.94252873563219</v>
      </c>
      <c r="K28" s="4">
        <f t="shared" si="14"/>
        <v>31831</v>
      </c>
      <c r="L28" s="4">
        <v>45</v>
      </c>
      <c r="M28" s="11">
        <f t="shared" si="3"/>
        <v>70.73555555555555</v>
      </c>
      <c r="N28" s="4">
        <f t="shared" si="15"/>
        <v>37368</v>
      </c>
      <c r="O28" s="4">
        <v>38.6</v>
      </c>
      <c r="P28" s="11">
        <f t="shared" si="4"/>
        <v>96.808290155440417</v>
      </c>
      <c r="Q28" s="4">
        <f t="shared" si="16"/>
        <v>189687</v>
      </c>
      <c r="R28" s="4">
        <v>340.2</v>
      </c>
      <c r="S28" s="11">
        <f t="shared" si="5"/>
        <v>55.757495590828931</v>
      </c>
      <c r="T28" s="4">
        <f t="shared" si="17"/>
        <v>142922</v>
      </c>
      <c r="U28" s="4">
        <v>461.4</v>
      </c>
      <c r="V28" s="11">
        <f t="shared" si="6"/>
        <v>30.97572605114868</v>
      </c>
      <c r="W28" s="4">
        <f t="shared" si="18"/>
        <v>15677</v>
      </c>
      <c r="X28" s="4">
        <v>30</v>
      </c>
      <c r="Y28" s="11">
        <f t="shared" si="7"/>
        <v>52.256666666666668</v>
      </c>
      <c r="Z28" s="4">
        <f t="shared" si="19"/>
        <v>13222</v>
      </c>
      <c r="AA28" s="4">
        <v>28.1</v>
      </c>
      <c r="AB28" s="11">
        <f t="shared" si="8"/>
        <v>47.053380782918147</v>
      </c>
      <c r="AC28" s="4">
        <f t="shared" si="20"/>
        <v>35482</v>
      </c>
      <c r="AD28" s="4">
        <v>93.9</v>
      </c>
      <c r="AE28" s="11">
        <f t="shared" si="9"/>
        <v>37.787007454739083</v>
      </c>
      <c r="AF28" s="4">
        <f t="shared" si="21"/>
        <v>68049</v>
      </c>
      <c r="AG28" s="4">
        <v>182</v>
      </c>
      <c r="AH28" s="11">
        <f t="shared" si="10"/>
        <v>37.389560439560441</v>
      </c>
    </row>
    <row r="29" spans="1:34" ht="18" customHeight="1">
      <c r="A29" s="1">
        <v>2003</v>
      </c>
      <c r="B29" s="4">
        <f t="shared" si="11"/>
        <v>589608</v>
      </c>
      <c r="C29" s="4">
        <v>1283.3</v>
      </c>
      <c r="D29" s="11">
        <f t="shared" ref="D29:D34" si="22">B29/10/C29</f>
        <v>45.944673887633449</v>
      </c>
      <c r="E29" s="4">
        <f t="shared" si="12"/>
        <v>38324</v>
      </c>
      <c r="F29" s="4">
        <v>41.6</v>
      </c>
      <c r="G29" s="11">
        <f t="shared" ref="G29:G34" si="23">E29/10/F29</f>
        <v>92.125</v>
      </c>
      <c r="H29" s="4">
        <f t="shared" si="13"/>
        <v>8822</v>
      </c>
      <c r="I29" s="4">
        <v>8.1</v>
      </c>
      <c r="J29" s="11">
        <f t="shared" ref="J29:J34" si="24">H29/10/I29</f>
        <v>108.9135802469136</v>
      </c>
      <c r="K29" s="4">
        <f t="shared" si="14"/>
        <v>31442</v>
      </c>
      <c r="L29" s="4">
        <v>43.3</v>
      </c>
      <c r="M29" s="11">
        <f t="shared" ref="M29:M34" si="25">K29/10/L29</f>
        <v>72.61431870669746</v>
      </c>
      <c r="N29" s="4">
        <f t="shared" si="15"/>
        <v>36321</v>
      </c>
      <c r="O29" s="4">
        <v>38.9</v>
      </c>
      <c r="P29" s="11">
        <f t="shared" ref="P29:P34" si="26">N29/10/O29</f>
        <v>93.370179948586113</v>
      </c>
      <c r="Q29" s="4">
        <f t="shared" si="16"/>
        <v>191159</v>
      </c>
      <c r="R29" s="4">
        <v>364</v>
      </c>
      <c r="S29" s="11">
        <f t="shared" ref="S29:S34" si="27">Q29/10/R29</f>
        <v>52.516208791208797</v>
      </c>
      <c r="T29" s="4">
        <f t="shared" si="17"/>
        <v>146963</v>
      </c>
      <c r="U29" s="4">
        <v>463.6</v>
      </c>
      <c r="V29" s="11">
        <f t="shared" ref="V29:V34" si="28">T29/10/U29</f>
        <v>31.70038826574633</v>
      </c>
      <c r="W29" s="4">
        <f t="shared" si="18"/>
        <v>15519</v>
      </c>
      <c r="X29" s="4">
        <v>29.5</v>
      </c>
      <c r="Y29" s="11">
        <f t="shared" ref="Y29:Y34" si="29">W29/10/X29</f>
        <v>52.606779661016951</v>
      </c>
      <c r="Z29" s="4">
        <f t="shared" si="19"/>
        <v>13511</v>
      </c>
      <c r="AA29" s="4">
        <v>28.3</v>
      </c>
      <c r="AB29" s="11">
        <f t="shared" ref="AB29:AB34" si="30">Z29/10/AA29</f>
        <v>47.742049469964662</v>
      </c>
      <c r="AC29" s="4">
        <f t="shared" si="20"/>
        <v>37006</v>
      </c>
      <c r="AD29" s="4">
        <v>92.5</v>
      </c>
      <c r="AE29" s="11">
        <f t="shared" ref="AE29:AE34" si="31">AC29/10/AD29</f>
        <v>40.006486486486487</v>
      </c>
      <c r="AF29" s="4">
        <f t="shared" si="21"/>
        <v>67710</v>
      </c>
      <c r="AG29" s="4">
        <v>173.5</v>
      </c>
      <c r="AH29" s="11">
        <f t="shared" ref="AH29:AH34" si="32">AF29/10/AG29</f>
        <v>39.02593659942363</v>
      </c>
    </row>
    <row r="30" spans="1:34" ht="18" customHeight="1">
      <c r="A30" s="1">
        <v>2004</v>
      </c>
      <c r="B30" s="4">
        <f t="shared" si="11"/>
        <v>567283</v>
      </c>
      <c r="C30" s="4">
        <v>1232.0999999999999</v>
      </c>
      <c r="D30" s="11">
        <f t="shared" si="22"/>
        <v>46.041960879798722</v>
      </c>
      <c r="E30" s="4">
        <f t="shared" si="12"/>
        <v>38891</v>
      </c>
      <c r="F30" s="4">
        <v>39.4</v>
      </c>
      <c r="G30" s="11">
        <f t="shared" si="23"/>
        <v>98.708121827411162</v>
      </c>
      <c r="H30" s="4">
        <f t="shared" si="13"/>
        <v>8584</v>
      </c>
      <c r="I30" s="4">
        <v>8.4</v>
      </c>
      <c r="J30" s="11">
        <f t="shared" si="24"/>
        <v>102.19047619047619</v>
      </c>
      <c r="K30" s="4">
        <f t="shared" si="14"/>
        <v>31163</v>
      </c>
      <c r="L30" s="4">
        <v>42.7</v>
      </c>
      <c r="M30" s="11">
        <f t="shared" si="25"/>
        <v>72.98126463700234</v>
      </c>
      <c r="N30" s="4">
        <f t="shared" si="15"/>
        <v>36128</v>
      </c>
      <c r="O30" s="4">
        <v>37.799999999999997</v>
      </c>
      <c r="P30" s="11">
        <f t="shared" si="26"/>
        <v>95.576719576719583</v>
      </c>
      <c r="Q30" s="4">
        <f t="shared" si="16"/>
        <v>185576</v>
      </c>
      <c r="R30" s="4">
        <v>342.5</v>
      </c>
      <c r="S30" s="11">
        <f t="shared" si="27"/>
        <v>54.182773722627736</v>
      </c>
      <c r="T30" s="4">
        <f t="shared" si="17"/>
        <v>142645</v>
      </c>
      <c r="U30" s="4">
        <v>457.9</v>
      </c>
      <c r="V30" s="11">
        <f t="shared" si="28"/>
        <v>31.151998252893648</v>
      </c>
      <c r="W30" s="4">
        <f t="shared" si="18"/>
        <v>14838</v>
      </c>
      <c r="X30" s="4">
        <v>32.1</v>
      </c>
      <c r="Y30" s="11">
        <f t="shared" si="29"/>
        <v>46.22429906542056</v>
      </c>
      <c r="Z30" s="4">
        <f t="shared" si="19"/>
        <v>13291</v>
      </c>
      <c r="AA30" s="4">
        <v>27</v>
      </c>
      <c r="AB30" s="11">
        <f t="shared" si="30"/>
        <v>49.225925925925921</v>
      </c>
      <c r="AC30" s="4">
        <f t="shared" si="20"/>
        <v>32088</v>
      </c>
      <c r="AD30" s="4">
        <v>86.6</v>
      </c>
      <c r="AE30" s="11">
        <f t="shared" si="31"/>
        <v>37.053117782909936</v>
      </c>
      <c r="AF30" s="4">
        <f t="shared" si="21"/>
        <v>61250</v>
      </c>
      <c r="AG30" s="4">
        <v>157.6</v>
      </c>
      <c r="AH30" s="11">
        <f t="shared" si="32"/>
        <v>38.864213197969548</v>
      </c>
    </row>
    <row r="31" spans="1:34" ht="18" customHeight="1">
      <c r="A31" s="1">
        <v>2005</v>
      </c>
      <c r="B31" s="4">
        <f t="shared" si="11"/>
        <v>540594</v>
      </c>
      <c r="C31" s="4">
        <v>1168.5999999999999</v>
      </c>
      <c r="D31" s="11">
        <f t="shared" si="22"/>
        <v>46.259969193907246</v>
      </c>
      <c r="E31" s="4">
        <f t="shared" si="12"/>
        <v>39221</v>
      </c>
      <c r="F31" s="4">
        <v>38</v>
      </c>
      <c r="G31" s="11">
        <f t="shared" si="23"/>
        <v>103.21315789473684</v>
      </c>
      <c r="H31" s="4">
        <f t="shared" si="13"/>
        <v>8614</v>
      </c>
      <c r="I31" s="4">
        <v>8.3000000000000007</v>
      </c>
      <c r="J31" s="11">
        <f t="shared" si="24"/>
        <v>103.78313253012047</v>
      </c>
      <c r="K31" s="4">
        <f t="shared" si="14"/>
        <v>30699</v>
      </c>
      <c r="L31" s="4">
        <v>40.4</v>
      </c>
      <c r="M31" s="11">
        <f t="shared" si="25"/>
        <v>75.987623762376245</v>
      </c>
      <c r="N31" s="4">
        <f t="shared" si="15"/>
        <v>35803</v>
      </c>
      <c r="O31" s="4">
        <v>37.1</v>
      </c>
      <c r="P31" s="11">
        <f t="shared" si="26"/>
        <v>96.504043126684635</v>
      </c>
      <c r="Q31" s="4">
        <f t="shared" si="16"/>
        <v>182157</v>
      </c>
      <c r="R31" s="4">
        <v>332.5</v>
      </c>
      <c r="S31" s="11">
        <f t="shared" si="27"/>
        <v>54.784060150375943</v>
      </c>
      <c r="T31" s="4">
        <f t="shared" si="17"/>
        <v>136679</v>
      </c>
      <c r="U31" s="4">
        <v>453.1</v>
      </c>
      <c r="V31" s="11">
        <f t="shared" si="28"/>
        <v>30.165305672037075</v>
      </c>
      <c r="W31" s="4">
        <f t="shared" si="18"/>
        <v>13667</v>
      </c>
      <c r="X31" s="4">
        <v>28.6</v>
      </c>
      <c r="Y31" s="11">
        <f t="shared" si="29"/>
        <v>47.786713286713287</v>
      </c>
      <c r="Z31" s="4">
        <f t="shared" si="19"/>
        <v>12124</v>
      </c>
      <c r="AA31" s="4">
        <v>25.7</v>
      </c>
      <c r="AB31" s="11">
        <f t="shared" si="30"/>
        <v>47.175097276264594</v>
      </c>
      <c r="AC31" s="4">
        <f t="shared" si="20"/>
        <v>25698</v>
      </c>
      <c r="AD31" s="4">
        <v>74.900000000000006</v>
      </c>
      <c r="AE31" s="11">
        <f t="shared" si="31"/>
        <v>34.309746328437917</v>
      </c>
      <c r="AF31" s="4">
        <f t="shared" si="21"/>
        <v>53197</v>
      </c>
      <c r="AG31" s="4">
        <v>130</v>
      </c>
      <c r="AH31" s="11">
        <f t="shared" si="32"/>
        <v>40.920769230769231</v>
      </c>
    </row>
    <row r="32" spans="1:34" ht="18" customHeight="1">
      <c r="A32" s="1">
        <v>2006</v>
      </c>
      <c r="B32" s="4">
        <f t="shared" si="11"/>
        <v>519063</v>
      </c>
      <c r="C32" s="4">
        <v>1106.2</v>
      </c>
      <c r="D32" s="11">
        <f t="shared" si="22"/>
        <v>46.923069969264148</v>
      </c>
      <c r="E32" s="4">
        <f t="shared" si="12"/>
        <v>39298</v>
      </c>
      <c r="F32" s="4">
        <v>37.1</v>
      </c>
      <c r="G32" s="11">
        <f t="shared" si="23"/>
        <v>105.9245283018868</v>
      </c>
      <c r="H32" s="4">
        <f t="shared" si="13"/>
        <v>8600</v>
      </c>
      <c r="I32" s="4">
        <v>8.5</v>
      </c>
      <c r="J32" s="11">
        <f t="shared" si="24"/>
        <v>101.17647058823529</v>
      </c>
      <c r="K32" s="4">
        <f t="shared" si="14"/>
        <v>30200</v>
      </c>
      <c r="L32" s="4">
        <v>37.9</v>
      </c>
      <c r="M32" s="11">
        <f t="shared" si="25"/>
        <v>79.683377308707122</v>
      </c>
      <c r="N32" s="4">
        <f t="shared" si="15"/>
        <v>34658</v>
      </c>
      <c r="O32" s="4">
        <v>33.5</v>
      </c>
      <c r="P32" s="11">
        <f t="shared" si="26"/>
        <v>103.45671641791046</v>
      </c>
      <c r="Q32" s="4">
        <f t="shared" si="16"/>
        <v>179470</v>
      </c>
      <c r="R32" s="4">
        <v>328.4</v>
      </c>
      <c r="S32" s="11">
        <f t="shared" si="27"/>
        <v>54.649817295980519</v>
      </c>
      <c r="T32" s="4">
        <f t="shared" si="17"/>
        <v>134072</v>
      </c>
      <c r="U32" s="4">
        <v>434.7</v>
      </c>
      <c r="V32" s="11">
        <f t="shared" si="28"/>
        <v>30.842420059811367</v>
      </c>
      <c r="W32" s="4">
        <f t="shared" si="18"/>
        <v>12329</v>
      </c>
      <c r="X32" s="4">
        <v>26.4</v>
      </c>
      <c r="Y32" s="11">
        <f t="shared" si="29"/>
        <v>46.700757575757585</v>
      </c>
      <c r="Z32" s="4">
        <f t="shared" si="19"/>
        <v>10928</v>
      </c>
      <c r="AA32" s="4">
        <v>24.1</v>
      </c>
      <c r="AB32" s="11">
        <f t="shared" si="30"/>
        <v>45.344398340248958</v>
      </c>
      <c r="AC32" s="4">
        <f t="shared" si="20"/>
        <v>22551</v>
      </c>
      <c r="AD32" s="4">
        <v>68.5</v>
      </c>
      <c r="AE32" s="11">
        <f t="shared" si="31"/>
        <v>32.92116788321168</v>
      </c>
      <c r="AF32" s="4">
        <f t="shared" si="21"/>
        <v>44332</v>
      </c>
      <c r="AG32" s="4">
        <v>107.2</v>
      </c>
      <c r="AH32" s="11">
        <f t="shared" si="32"/>
        <v>41.354477611940297</v>
      </c>
    </row>
    <row r="33" spans="1:34" ht="18" customHeight="1">
      <c r="A33" s="1">
        <v>2007</v>
      </c>
      <c r="B33" s="4">
        <f t="shared" si="11"/>
        <v>504132</v>
      </c>
      <c r="C33" s="4">
        <v>1077.2</v>
      </c>
      <c r="D33" s="11">
        <f t="shared" si="22"/>
        <v>46.800222799851461</v>
      </c>
      <c r="E33" s="4">
        <f t="shared" si="12"/>
        <v>37672</v>
      </c>
      <c r="F33" s="4">
        <v>34</v>
      </c>
      <c r="G33" s="11">
        <f t="shared" si="23"/>
        <v>110.8</v>
      </c>
      <c r="H33" s="4">
        <f t="shared" si="13"/>
        <v>8395</v>
      </c>
      <c r="I33" s="4">
        <v>7.8</v>
      </c>
      <c r="J33" s="11">
        <f t="shared" si="24"/>
        <v>107.62820512820512</v>
      </c>
      <c r="K33" s="4">
        <f t="shared" si="14"/>
        <v>28858</v>
      </c>
      <c r="L33" s="4">
        <v>38.799999999999997</v>
      </c>
      <c r="M33" s="11">
        <f t="shared" si="25"/>
        <v>74.376288659793829</v>
      </c>
      <c r="N33" s="4">
        <f t="shared" si="15"/>
        <v>32258</v>
      </c>
      <c r="O33" s="4">
        <v>28.9</v>
      </c>
      <c r="P33" s="11">
        <f t="shared" si="26"/>
        <v>111.61937716262977</v>
      </c>
      <c r="Q33" s="4">
        <f t="shared" si="16"/>
        <v>174920</v>
      </c>
      <c r="R33" s="4">
        <v>300.7</v>
      </c>
      <c r="S33" s="11">
        <f t="shared" si="27"/>
        <v>58.170934486198874</v>
      </c>
      <c r="T33" s="4">
        <f t="shared" si="17"/>
        <v>135782</v>
      </c>
      <c r="U33" s="4">
        <v>446.3</v>
      </c>
      <c r="V33" s="11">
        <f t="shared" si="28"/>
        <v>30.42393009186646</v>
      </c>
      <c r="W33" s="4">
        <f t="shared" si="18"/>
        <v>11789</v>
      </c>
      <c r="X33" s="4">
        <v>27.5</v>
      </c>
      <c r="Y33" s="11">
        <f t="shared" si="29"/>
        <v>42.869090909090914</v>
      </c>
      <c r="Z33" s="4">
        <f t="shared" si="19"/>
        <v>10559</v>
      </c>
      <c r="AA33" s="4">
        <v>22.3</v>
      </c>
      <c r="AB33" s="11">
        <f t="shared" si="30"/>
        <v>47.349775784753369</v>
      </c>
      <c r="AC33" s="4">
        <f t="shared" si="20"/>
        <v>20872</v>
      </c>
      <c r="AD33" s="4">
        <v>72.7</v>
      </c>
      <c r="AE33" s="11">
        <f t="shared" si="31"/>
        <v>28.709766162310864</v>
      </c>
      <c r="AF33" s="4">
        <f t="shared" si="21"/>
        <v>40650</v>
      </c>
      <c r="AG33" s="4">
        <v>98.2</v>
      </c>
      <c r="AH33" s="11">
        <f t="shared" si="32"/>
        <v>41.395112016293275</v>
      </c>
    </row>
    <row r="34" spans="1:34" ht="18" customHeight="1">
      <c r="A34" s="1">
        <v>2008</v>
      </c>
      <c r="B34" s="4">
        <f t="shared" si="11"/>
        <v>511221</v>
      </c>
      <c r="C34" s="4">
        <v>1112.2</v>
      </c>
      <c r="D34" s="11">
        <f t="shared" si="22"/>
        <v>45.964844452436608</v>
      </c>
      <c r="E34" s="4">
        <f t="shared" si="12"/>
        <v>37265</v>
      </c>
      <c r="F34" s="4">
        <v>34</v>
      </c>
      <c r="G34" s="11">
        <f t="shared" si="23"/>
        <v>109.60294117647059</v>
      </c>
      <c r="H34" s="4">
        <f t="shared" si="13"/>
        <v>8300</v>
      </c>
      <c r="I34" s="4">
        <v>8.4</v>
      </c>
      <c r="J34" s="11">
        <f t="shared" si="24"/>
        <v>98.80952380952381</v>
      </c>
      <c r="K34" s="4">
        <f t="shared" si="14"/>
        <v>28485</v>
      </c>
      <c r="L34" s="4">
        <v>37.4</v>
      </c>
      <c r="M34" s="11">
        <f t="shared" si="25"/>
        <v>76.163101604278083</v>
      </c>
      <c r="N34" s="4">
        <f t="shared" si="15"/>
        <v>31823</v>
      </c>
      <c r="O34" s="4">
        <v>33.6</v>
      </c>
      <c r="P34" s="11">
        <f t="shared" si="26"/>
        <v>94.711309523809518</v>
      </c>
      <c r="Q34" s="4">
        <f t="shared" si="16"/>
        <v>166422</v>
      </c>
      <c r="R34" s="4">
        <v>303.10000000000002</v>
      </c>
      <c r="S34" s="11">
        <f t="shared" si="27"/>
        <v>54.9066314747608</v>
      </c>
      <c r="T34" s="4">
        <f t="shared" si="17"/>
        <v>147096</v>
      </c>
      <c r="U34" s="4">
        <v>464.1</v>
      </c>
      <c r="V34" s="11">
        <f t="shared" si="28"/>
        <v>31.694893341952163</v>
      </c>
      <c r="W34" s="4">
        <f t="shared" si="18"/>
        <v>12173</v>
      </c>
      <c r="X34" s="4">
        <v>26.2</v>
      </c>
      <c r="Y34" s="11">
        <f t="shared" si="29"/>
        <v>46.461832061068705</v>
      </c>
      <c r="Z34" s="4">
        <f t="shared" si="19"/>
        <v>9732</v>
      </c>
      <c r="AA34" s="4">
        <v>21.8</v>
      </c>
      <c r="AB34" s="11">
        <f t="shared" si="30"/>
        <v>44.642201834862384</v>
      </c>
      <c r="AC34" s="4">
        <f t="shared" si="20"/>
        <v>21952</v>
      </c>
      <c r="AD34" s="4">
        <v>76.099999999999994</v>
      </c>
      <c r="AE34" s="11">
        <f t="shared" si="31"/>
        <v>28.846254927726676</v>
      </c>
      <c r="AF34" s="4">
        <f t="shared" si="21"/>
        <v>45645</v>
      </c>
      <c r="AG34" s="4">
        <v>107.5</v>
      </c>
      <c r="AH34" s="11">
        <f t="shared" si="32"/>
        <v>42.460465116279067</v>
      </c>
    </row>
    <row r="35" spans="1:34" ht="18" customHeight="1">
      <c r="A35" s="1">
        <v>2009</v>
      </c>
      <c r="B35" s="4">
        <f>C117</f>
        <v>769903</v>
      </c>
      <c r="C35" s="4">
        <v>1522.8</v>
      </c>
      <c r="D35" s="11">
        <f t="shared" ref="D35:D40" si="33">B35/10/C35</f>
        <v>50.558379301287104</v>
      </c>
      <c r="E35" s="4">
        <f t="shared" si="12"/>
        <v>42778</v>
      </c>
      <c r="F35" s="4">
        <v>39.5</v>
      </c>
      <c r="G35" s="11">
        <f t="shared" ref="G35:G40" si="34">E35/10/F35</f>
        <v>108.2987341772152</v>
      </c>
      <c r="H35" s="4">
        <f t="shared" si="13"/>
        <v>9099</v>
      </c>
      <c r="I35" s="4">
        <v>9.1999999999999993</v>
      </c>
      <c r="J35" s="11">
        <f t="shared" ref="J35:J40" si="35">H35/10/I35</f>
        <v>98.902173913043484</v>
      </c>
      <c r="K35" s="4">
        <f t="shared" si="14"/>
        <v>34188</v>
      </c>
      <c r="L35" s="4">
        <v>45.7</v>
      </c>
      <c r="M35" s="11">
        <f t="shared" ref="M35:M40" si="36">K35/10/L35</f>
        <v>74.809628008752739</v>
      </c>
      <c r="N35" s="4">
        <f t="shared" si="15"/>
        <v>37580</v>
      </c>
      <c r="O35" s="4">
        <v>34.1</v>
      </c>
      <c r="P35" s="11">
        <f t="shared" ref="P35:P40" si="37">N35/10/O35</f>
        <v>110.20527859237536</v>
      </c>
      <c r="Q35" s="4">
        <f t="shared" si="16"/>
        <v>206857</v>
      </c>
      <c r="R35" s="4">
        <v>362.1</v>
      </c>
      <c r="S35" s="11">
        <f t="shared" ref="S35:S40" si="38">Q35/10/R35</f>
        <v>57.127036730185033</v>
      </c>
      <c r="T35" s="4">
        <f t="shared" si="17"/>
        <v>256507</v>
      </c>
      <c r="U35" s="4">
        <v>647.5</v>
      </c>
      <c r="V35" s="11">
        <f t="shared" ref="V35:V40" si="39">T35/10/U35</f>
        <v>39.614980694980694</v>
      </c>
      <c r="W35" s="4">
        <f t="shared" si="18"/>
        <v>17041</v>
      </c>
      <c r="X35" s="4">
        <v>33.1</v>
      </c>
      <c r="Y35" s="11">
        <f t="shared" ref="Y35:Y40" si="40">W35/10/X35</f>
        <v>51.483383685800597</v>
      </c>
      <c r="Z35" s="4">
        <f t="shared" si="19"/>
        <v>14784</v>
      </c>
      <c r="AA35" s="4">
        <v>27.1</v>
      </c>
      <c r="AB35" s="11">
        <f t="shared" ref="AB35:AB40" si="41">Z35/10/AA35</f>
        <v>54.553505535055351</v>
      </c>
      <c r="AC35" s="4">
        <f t="shared" si="20"/>
        <v>59266</v>
      </c>
      <c r="AD35" s="4">
        <v>141.5</v>
      </c>
      <c r="AE35" s="11">
        <f t="shared" ref="AE35:AE40" si="42">AC35/10/AD35</f>
        <v>41.884098939929331</v>
      </c>
      <c r="AF35" s="4">
        <f t="shared" si="21"/>
        <v>88785</v>
      </c>
      <c r="AG35" s="4">
        <v>183.1</v>
      </c>
      <c r="AH35" s="11">
        <f t="shared" ref="AH35:AH40" si="43">AF35/10/AG35</f>
        <v>48.48989623156745</v>
      </c>
    </row>
    <row r="36" spans="1:34" ht="18" customHeight="1">
      <c r="A36" s="1">
        <v>2010</v>
      </c>
      <c r="B36" s="4">
        <f t="shared" si="11"/>
        <v>718055</v>
      </c>
      <c r="C36" s="4">
        <v>1486.3</v>
      </c>
      <c r="D36" s="11">
        <f t="shared" si="33"/>
        <v>48.311579089012987</v>
      </c>
      <c r="E36" s="4">
        <f t="shared" si="12"/>
        <v>40182</v>
      </c>
      <c r="F36" s="4">
        <v>38.4</v>
      </c>
      <c r="G36" s="11">
        <f t="shared" si="34"/>
        <v>104.640625</v>
      </c>
      <c r="H36" s="4">
        <f t="shared" si="13"/>
        <v>9445</v>
      </c>
      <c r="I36" s="4">
        <v>9</v>
      </c>
      <c r="J36" s="11">
        <f t="shared" si="35"/>
        <v>104.94444444444444</v>
      </c>
      <c r="K36" s="4">
        <f t="shared" si="14"/>
        <v>34367</v>
      </c>
      <c r="L36" s="4">
        <v>47.8</v>
      </c>
      <c r="M36" s="11">
        <f t="shared" si="36"/>
        <v>71.89748953974896</v>
      </c>
      <c r="N36" s="4">
        <f t="shared" si="15"/>
        <v>37284</v>
      </c>
      <c r="O36" s="4">
        <v>36.200000000000003</v>
      </c>
      <c r="P36" s="11">
        <f t="shared" si="37"/>
        <v>102.99447513812154</v>
      </c>
      <c r="Q36" s="4">
        <f t="shared" si="16"/>
        <v>198538</v>
      </c>
      <c r="R36" s="4">
        <v>343.3</v>
      </c>
      <c r="S36" s="11">
        <f t="shared" si="38"/>
        <v>57.832216720069908</v>
      </c>
      <c r="T36" s="4">
        <f t="shared" si="17"/>
        <v>223082</v>
      </c>
      <c r="U36" s="4">
        <v>623.1</v>
      </c>
      <c r="V36" s="11">
        <f t="shared" si="39"/>
        <v>35.801957952174611</v>
      </c>
      <c r="W36" s="4">
        <f t="shared" si="18"/>
        <v>17783</v>
      </c>
      <c r="X36" s="4">
        <v>34.9</v>
      </c>
      <c r="Y36" s="11">
        <f t="shared" si="40"/>
        <v>50.9541547277937</v>
      </c>
      <c r="Z36" s="4">
        <f t="shared" si="19"/>
        <v>14705</v>
      </c>
      <c r="AA36" s="4">
        <v>29.4</v>
      </c>
      <c r="AB36" s="11">
        <f t="shared" si="41"/>
        <v>50.017006802721092</v>
      </c>
      <c r="AC36" s="4">
        <f t="shared" si="20"/>
        <v>54073</v>
      </c>
      <c r="AD36" s="4">
        <v>142</v>
      </c>
      <c r="AE36" s="11">
        <f t="shared" si="42"/>
        <v>38.079577464788734</v>
      </c>
      <c r="AF36" s="4">
        <f t="shared" si="21"/>
        <v>85593</v>
      </c>
      <c r="AG36" s="4">
        <v>182.1</v>
      </c>
      <c r="AH36" s="11">
        <f t="shared" si="43"/>
        <v>47.003294892915974</v>
      </c>
    </row>
    <row r="37" spans="1:34" ht="18" customHeight="1">
      <c r="A37" s="1">
        <v>2011</v>
      </c>
      <c r="B37" s="4">
        <f t="shared" si="11"/>
        <v>607908</v>
      </c>
      <c r="C37" s="4">
        <v>1398.5</v>
      </c>
      <c r="D37" s="11">
        <f t="shared" si="33"/>
        <v>43.46857347157669</v>
      </c>
      <c r="E37" s="4">
        <f t="shared" si="12"/>
        <v>37704</v>
      </c>
      <c r="F37" s="4">
        <v>33.299999999999997</v>
      </c>
      <c r="G37" s="11">
        <f t="shared" si="34"/>
        <v>113.22522522522524</v>
      </c>
      <c r="H37" s="4">
        <f t="shared" si="13"/>
        <v>9198</v>
      </c>
      <c r="I37" s="4">
        <v>8.9</v>
      </c>
      <c r="J37" s="11">
        <f t="shared" si="35"/>
        <v>103.34831460674157</v>
      </c>
      <c r="K37" s="4">
        <f t="shared" si="14"/>
        <v>33166</v>
      </c>
      <c r="L37" s="4">
        <v>45</v>
      </c>
      <c r="M37" s="11">
        <f t="shared" si="36"/>
        <v>73.702222222222218</v>
      </c>
      <c r="N37" s="4">
        <f t="shared" si="15"/>
        <v>36400</v>
      </c>
      <c r="O37" s="4">
        <v>37.4</v>
      </c>
      <c r="P37" s="11">
        <f t="shared" si="37"/>
        <v>97.326203208556151</v>
      </c>
      <c r="Q37" s="4">
        <f t="shared" si="16"/>
        <v>174658</v>
      </c>
      <c r="R37" s="4">
        <v>339.6</v>
      </c>
      <c r="S37" s="11">
        <f t="shared" si="38"/>
        <v>51.430506478209651</v>
      </c>
      <c r="T37" s="4">
        <f t="shared" si="17"/>
        <v>180144</v>
      </c>
      <c r="U37" s="4">
        <v>569.1</v>
      </c>
      <c r="V37" s="11">
        <f t="shared" si="39"/>
        <v>31.654190827622564</v>
      </c>
      <c r="W37" s="4">
        <f t="shared" si="18"/>
        <v>14724</v>
      </c>
      <c r="X37" s="4">
        <v>35.700000000000003</v>
      </c>
      <c r="Y37" s="11">
        <f t="shared" si="40"/>
        <v>41.243697478991599</v>
      </c>
      <c r="Z37" s="4">
        <f t="shared" si="19"/>
        <v>12105</v>
      </c>
      <c r="AA37" s="4">
        <v>27.6</v>
      </c>
      <c r="AB37" s="11">
        <f t="shared" si="41"/>
        <v>43.858695652173914</v>
      </c>
      <c r="AC37" s="4">
        <f t="shared" si="20"/>
        <v>38606</v>
      </c>
      <c r="AD37" s="4">
        <v>120.7</v>
      </c>
      <c r="AE37" s="11">
        <f t="shared" si="42"/>
        <v>31.985086992543494</v>
      </c>
      <c r="AF37" s="4">
        <f t="shared" si="21"/>
        <v>68338</v>
      </c>
      <c r="AG37" s="4">
        <v>181.2</v>
      </c>
      <c r="AH37" s="11">
        <f t="shared" si="43"/>
        <v>37.714128035320094</v>
      </c>
    </row>
    <row r="38" spans="1:34" ht="18" customHeight="1">
      <c r="A38" s="1">
        <v>2012</v>
      </c>
      <c r="B38" s="4">
        <f t="shared" si="11"/>
        <v>555414</v>
      </c>
      <c r="C38" s="4">
        <v>1371.6</v>
      </c>
      <c r="D38" s="11">
        <f t="shared" si="33"/>
        <v>40.49387576552931</v>
      </c>
      <c r="E38" s="4">
        <f t="shared" si="12"/>
        <v>34701</v>
      </c>
      <c r="F38" s="4">
        <v>33.700000000000003</v>
      </c>
      <c r="G38" s="11">
        <f t="shared" si="34"/>
        <v>102.97032640949554</v>
      </c>
      <c r="H38" s="4">
        <f t="shared" si="13"/>
        <v>8788</v>
      </c>
      <c r="I38" s="4">
        <v>9.1999999999999993</v>
      </c>
      <c r="J38" s="11">
        <f t="shared" si="35"/>
        <v>95.521739130434781</v>
      </c>
      <c r="K38" s="4">
        <f t="shared" si="14"/>
        <v>31107</v>
      </c>
      <c r="L38" s="4">
        <v>46</v>
      </c>
      <c r="M38" s="11">
        <f t="shared" si="36"/>
        <v>67.623913043478254</v>
      </c>
      <c r="N38" s="4">
        <f t="shared" si="15"/>
        <v>35535</v>
      </c>
      <c r="O38" s="4">
        <v>40.1</v>
      </c>
      <c r="P38" s="11">
        <f t="shared" si="37"/>
        <v>88.615960099750623</v>
      </c>
      <c r="Q38" s="4">
        <f t="shared" si="16"/>
        <v>163724</v>
      </c>
      <c r="R38" s="4">
        <v>335.9</v>
      </c>
      <c r="S38" s="11">
        <f t="shared" si="38"/>
        <v>48.74188746650789</v>
      </c>
      <c r="T38" s="4">
        <f t="shared" si="17"/>
        <v>163164</v>
      </c>
      <c r="U38" s="4">
        <v>573.79999999999995</v>
      </c>
      <c r="V38" s="11">
        <f t="shared" si="39"/>
        <v>28.435691878703384</v>
      </c>
      <c r="W38" s="4">
        <f t="shared" si="18"/>
        <v>14556</v>
      </c>
      <c r="X38" s="4">
        <v>34.9</v>
      </c>
      <c r="Y38" s="11">
        <f t="shared" si="40"/>
        <v>41.707736389684811</v>
      </c>
      <c r="Z38" s="4">
        <f t="shared" si="19"/>
        <v>11288</v>
      </c>
      <c r="AA38" s="4">
        <v>27.3</v>
      </c>
      <c r="AB38" s="11">
        <f t="shared" si="41"/>
        <v>41.347985347985343</v>
      </c>
      <c r="AC38" s="4">
        <f t="shared" si="20"/>
        <v>30257</v>
      </c>
      <c r="AD38" s="4">
        <v>104.4</v>
      </c>
      <c r="AE38" s="11">
        <f t="shared" si="42"/>
        <v>28.98180076628352</v>
      </c>
      <c r="AF38" s="4">
        <f t="shared" si="21"/>
        <v>59398</v>
      </c>
      <c r="AG38" s="4">
        <v>166.1</v>
      </c>
      <c r="AH38" s="11">
        <f t="shared" si="43"/>
        <v>35.76038531005419</v>
      </c>
    </row>
    <row r="39" spans="1:34" ht="18" customHeight="1">
      <c r="A39" s="1">
        <v>2013</v>
      </c>
      <c r="B39" s="4">
        <f t="shared" si="11"/>
        <v>523435</v>
      </c>
      <c r="C39" s="4">
        <v>1346.7</v>
      </c>
      <c r="D39" s="11">
        <f t="shared" si="33"/>
        <v>38.867973565010765</v>
      </c>
      <c r="E39" s="4">
        <f t="shared" si="12"/>
        <v>32201</v>
      </c>
      <c r="F39" s="4">
        <v>31.8</v>
      </c>
      <c r="G39" s="11">
        <f t="shared" si="34"/>
        <v>101.26100628930817</v>
      </c>
      <c r="H39" s="4">
        <f t="shared" si="13"/>
        <v>7722</v>
      </c>
      <c r="I39" s="4">
        <v>9.6999999999999993</v>
      </c>
      <c r="J39" s="11">
        <f t="shared" si="35"/>
        <v>79.608247422680421</v>
      </c>
      <c r="K39" s="4">
        <f t="shared" si="14"/>
        <v>28109</v>
      </c>
      <c r="L39" s="4">
        <v>45.1</v>
      </c>
      <c r="M39" s="11">
        <f t="shared" si="36"/>
        <v>62.325942350332596</v>
      </c>
      <c r="N39" s="4">
        <f t="shared" si="15"/>
        <v>33021</v>
      </c>
      <c r="O39" s="4">
        <v>40.6</v>
      </c>
      <c r="P39" s="11">
        <f t="shared" si="37"/>
        <v>81.332512315270932</v>
      </c>
      <c r="Q39" s="4">
        <f t="shared" si="16"/>
        <v>151832</v>
      </c>
      <c r="R39" s="4">
        <v>332.8</v>
      </c>
      <c r="S39" s="11">
        <f t="shared" si="38"/>
        <v>45.622596153846153</v>
      </c>
      <c r="T39" s="4">
        <f t="shared" si="17"/>
        <v>159385</v>
      </c>
      <c r="U39" s="4">
        <v>560.29999999999995</v>
      </c>
      <c r="V39" s="11">
        <f t="shared" si="39"/>
        <v>28.446368017133679</v>
      </c>
      <c r="W39" s="4">
        <f t="shared" si="18"/>
        <v>13718</v>
      </c>
      <c r="X39" s="4">
        <v>35.700000000000003</v>
      </c>
      <c r="Y39" s="11">
        <f t="shared" si="40"/>
        <v>38.425770308123248</v>
      </c>
      <c r="Z39" s="4">
        <f t="shared" si="19"/>
        <v>10665</v>
      </c>
      <c r="AA39" s="4">
        <v>24.1</v>
      </c>
      <c r="AB39" s="11">
        <f t="shared" si="41"/>
        <v>44.253112033195016</v>
      </c>
      <c r="AC39" s="4">
        <f t="shared" si="20"/>
        <v>30128</v>
      </c>
      <c r="AD39" s="4">
        <v>106.9</v>
      </c>
      <c r="AE39" s="11">
        <f t="shared" si="42"/>
        <v>28.183348924228252</v>
      </c>
      <c r="AF39" s="4">
        <f t="shared" si="21"/>
        <v>53840</v>
      </c>
      <c r="AG39" s="4">
        <v>159.69999999999999</v>
      </c>
      <c r="AH39" s="11">
        <f t="shared" si="43"/>
        <v>33.713212273011898</v>
      </c>
    </row>
    <row r="40" spans="1:34" ht="18" customHeight="1">
      <c r="A40" s="1">
        <v>2014</v>
      </c>
      <c r="B40" s="4">
        <f>C122</f>
        <v>508239</v>
      </c>
      <c r="C40" s="4">
        <v>1322.3</v>
      </c>
      <c r="D40" s="11">
        <f t="shared" si="33"/>
        <v>38.4359827573168</v>
      </c>
      <c r="E40" s="4">
        <f t="shared" si="12"/>
        <v>31172</v>
      </c>
      <c r="F40" s="4">
        <v>32.299999999999997</v>
      </c>
      <c r="G40" s="11">
        <f t="shared" si="34"/>
        <v>96.507739938080505</v>
      </c>
      <c r="H40" s="4">
        <f t="shared" si="13"/>
        <v>7161</v>
      </c>
      <c r="I40" s="4">
        <v>8.8000000000000007</v>
      </c>
      <c r="J40" s="11">
        <f t="shared" si="35"/>
        <v>81.375</v>
      </c>
      <c r="K40" s="4">
        <f t="shared" si="14"/>
        <v>26227</v>
      </c>
      <c r="L40" s="4">
        <v>44</v>
      </c>
      <c r="M40" s="11">
        <f t="shared" si="36"/>
        <v>59.606818181818177</v>
      </c>
      <c r="N40" s="4">
        <f t="shared" si="15"/>
        <v>31580</v>
      </c>
      <c r="O40" s="4">
        <v>39.1</v>
      </c>
      <c r="P40" s="11">
        <f t="shared" si="37"/>
        <v>80.767263427109967</v>
      </c>
      <c r="Q40" s="4">
        <f t="shared" si="16"/>
        <v>151523</v>
      </c>
      <c r="R40" s="4">
        <v>340.3</v>
      </c>
      <c r="S40" s="11">
        <f t="shared" si="38"/>
        <v>44.526300323244193</v>
      </c>
      <c r="T40" s="4">
        <f t="shared" si="17"/>
        <v>150810</v>
      </c>
      <c r="U40" s="4">
        <v>540.70000000000005</v>
      </c>
      <c r="V40" s="11">
        <f t="shared" si="39"/>
        <v>27.891621971518401</v>
      </c>
      <c r="W40" s="4">
        <f t="shared" si="18"/>
        <v>13376</v>
      </c>
      <c r="X40" s="4">
        <v>35.700000000000003</v>
      </c>
      <c r="Y40" s="11">
        <f t="shared" si="40"/>
        <v>37.467787114845933</v>
      </c>
      <c r="Z40" s="4">
        <f t="shared" si="19"/>
        <v>10906</v>
      </c>
      <c r="AA40" s="4">
        <v>22.8</v>
      </c>
      <c r="AB40" s="11">
        <f t="shared" si="41"/>
        <v>47.833333333333329</v>
      </c>
      <c r="AC40" s="4">
        <f t="shared" si="20"/>
        <v>30241</v>
      </c>
      <c r="AD40" s="4">
        <v>111.7</v>
      </c>
      <c r="AE40" s="11">
        <f t="shared" si="42"/>
        <v>27.073410922112799</v>
      </c>
      <c r="AF40" s="4">
        <f t="shared" si="21"/>
        <v>52399</v>
      </c>
      <c r="AG40" s="4">
        <v>146.9</v>
      </c>
      <c r="AH40" s="11">
        <f t="shared" si="43"/>
        <v>35.669843430905374</v>
      </c>
    </row>
    <row r="41" spans="1:34" ht="18" customHeight="1"/>
    <row r="42" spans="1:34" ht="18" customHeight="1">
      <c r="B42" s="1" t="s">
        <v>352</v>
      </c>
      <c r="N42" s="1" t="s">
        <v>352</v>
      </c>
      <c r="Z42" s="1" t="s">
        <v>352</v>
      </c>
    </row>
    <row r="43" spans="1:34" ht="18" customHeight="1">
      <c r="A43" s="1" t="s">
        <v>1095</v>
      </c>
      <c r="B43" s="1">
        <f>(POWER(B40/B7, 1/32)-1)*100</f>
        <v>-0.82567141931101373</v>
      </c>
      <c r="C43" s="1">
        <f t="shared" ref="C43:AH43" si="44">(POWER(C40/C7, 1/32)-1)*100</f>
        <v>1.1031765199887023</v>
      </c>
      <c r="D43" s="11">
        <f t="shared" si="44"/>
        <v>-1.9078015208734422</v>
      </c>
      <c r="E43" s="1">
        <f t="shared" si="44"/>
        <v>-0.76327045686499506</v>
      </c>
      <c r="F43" s="1">
        <f t="shared" si="44"/>
        <v>0.33735338574434337</v>
      </c>
      <c r="G43" s="11">
        <f t="shared" si="44"/>
        <v>-1.096923334601041</v>
      </c>
      <c r="H43" s="1">
        <f t="shared" si="44"/>
        <v>-0.15210624296004838</v>
      </c>
      <c r="I43" s="1">
        <f t="shared" si="44"/>
        <v>1.2040417069005382</v>
      </c>
      <c r="J43" s="11">
        <f t="shared" si="44"/>
        <v>-1.3400136269144047</v>
      </c>
      <c r="K43" s="1">
        <f t="shared" si="44"/>
        <v>-0.82915972453122544</v>
      </c>
      <c r="L43" s="1">
        <f t="shared" si="44"/>
        <v>0.59432432569805904</v>
      </c>
      <c r="M43" s="11">
        <f t="shared" si="44"/>
        <v>-1.4150739216861052</v>
      </c>
      <c r="N43" s="1">
        <f t="shared" si="44"/>
        <v>-0.8756901052029975</v>
      </c>
      <c r="O43" s="1">
        <f t="shared" si="44"/>
        <v>0.46553221752068108</v>
      </c>
      <c r="P43" s="11">
        <f t="shared" si="44"/>
        <v>-1.3350074330167105</v>
      </c>
      <c r="Q43" s="1">
        <f t="shared" si="44"/>
        <v>-1.6820163583020187</v>
      </c>
      <c r="R43" s="1">
        <f t="shared" si="44"/>
        <v>0.10748872252894781</v>
      </c>
      <c r="S43" s="11">
        <f t="shared" si="44"/>
        <v>-1.7875836300229153</v>
      </c>
      <c r="T43" s="1">
        <f t="shared" si="44"/>
        <v>-0.28966703766881707</v>
      </c>
      <c r="U43" s="1">
        <f t="shared" si="44"/>
        <v>1.8325703038249319</v>
      </c>
      <c r="V43" s="11">
        <f t="shared" si="44"/>
        <v>-2.0840457381777644</v>
      </c>
      <c r="W43" s="1">
        <f t="shared" si="44"/>
        <v>-0.98133554914042742</v>
      </c>
      <c r="X43" s="1">
        <f t="shared" si="44"/>
        <v>0.57666774800142484</v>
      </c>
      <c r="Y43" s="11">
        <f t="shared" si="44"/>
        <v>-1.5490703082801316</v>
      </c>
      <c r="Z43" s="1">
        <f t="shared" si="44"/>
        <v>-0.27328404427082731</v>
      </c>
      <c r="AA43" s="1">
        <f t="shared" si="44"/>
        <v>0.3481848698551282</v>
      </c>
      <c r="AB43" s="11">
        <f t="shared" si="44"/>
        <v>-0.61931256148973768</v>
      </c>
      <c r="AC43" s="1">
        <f t="shared" si="44"/>
        <v>1.6110005360122859</v>
      </c>
      <c r="AD43" s="1">
        <f t="shared" si="44"/>
        <v>2.6678879671047984</v>
      </c>
      <c r="AE43" s="11">
        <f t="shared" si="44"/>
        <v>-1.029423563705878</v>
      </c>
      <c r="AF43" s="1">
        <f t="shared" si="44"/>
        <v>-0.269644381514067</v>
      </c>
      <c r="AG43" s="1">
        <f t="shared" si="44"/>
        <v>1.3250959824389508</v>
      </c>
      <c r="AH43" s="11">
        <f t="shared" si="44"/>
        <v>-1.5738848786577053</v>
      </c>
    </row>
    <row r="44" spans="1:34">
      <c r="B44" s="1" t="s">
        <v>1158</v>
      </c>
      <c r="N44" s="1" t="s">
        <v>301</v>
      </c>
      <c r="Z44" s="1" t="s">
        <v>301</v>
      </c>
    </row>
    <row r="45" spans="1:34" hidden="1">
      <c r="B45" s="1" t="s">
        <v>1019</v>
      </c>
    </row>
    <row r="46" spans="1:34" hidden="1">
      <c r="B46" s="1" t="s">
        <v>659</v>
      </c>
    </row>
    <row r="47" spans="1:34">
      <c r="B47" s="1" t="s">
        <v>1159</v>
      </c>
    </row>
    <row r="48" spans="1:34" hidden="1">
      <c r="B48" s="1" t="s">
        <v>1020</v>
      </c>
    </row>
    <row r="49" spans="2:13">
      <c r="B49" s="1" t="s">
        <v>1120</v>
      </c>
    </row>
    <row r="52" spans="2:13">
      <c r="B52" s="1" t="s">
        <v>1085</v>
      </c>
    </row>
    <row r="53" spans="2:13">
      <c r="C53" s="1" t="s">
        <v>272</v>
      </c>
      <c r="D53" s="11" t="s">
        <v>840</v>
      </c>
      <c r="E53" s="1" t="s">
        <v>292</v>
      </c>
      <c r="F53" s="1" t="s">
        <v>293</v>
      </c>
      <c r="G53" s="11" t="s">
        <v>294</v>
      </c>
      <c r="H53" s="1" t="s">
        <v>295</v>
      </c>
      <c r="I53" s="1" t="s">
        <v>296</v>
      </c>
      <c r="J53" s="11" t="s">
        <v>297</v>
      </c>
      <c r="K53" s="1" t="s">
        <v>298</v>
      </c>
      <c r="L53" s="1" t="s">
        <v>299</v>
      </c>
      <c r="M53" s="11" t="s">
        <v>300</v>
      </c>
    </row>
    <row r="54" spans="2:13">
      <c r="B54" s="1">
        <v>1981</v>
      </c>
      <c r="C54" s="31">
        <v>620176</v>
      </c>
      <c r="D54" s="31">
        <v>38204</v>
      </c>
      <c r="E54" s="31">
        <v>7063</v>
      </c>
      <c r="F54" s="31">
        <v>32742</v>
      </c>
      <c r="G54" s="31">
        <v>40008</v>
      </c>
      <c r="H54" s="31">
        <v>248861</v>
      </c>
      <c r="I54" s="31">
        <v>154340</v>
      </c>
      <c r="J54" s="31">
        <v>16438</v>
      </c>
      <c r="K54" s="31">
        <v>10683</v>
      </c>
      <c r="L54" s="31">
        <v>15178</v>
      </c>
      <c r="M54" s="31">
        <v>55238</v>
      </c>
    </row>
    <row r="55" spans="2:13">
      <c r="B55" s="1">
        <v>1982</v>
      </c>
      <c r="C55" s="31">
        <v>1031435</v>
      </c>
      <c r="D55" s="31">
        <v>46623</v>
      </c>
      <c r="E55" s="31">
        <v>8372</v>
      </c>
      <c r="F55" s="31">
        <v>45121</v>
      </c>
      <c r="G55" s="31">
        <v>49468</v>
      </c>
      <c r="H55" s="31">
        <v>368537</v>
      </c>
      <c r="I55" s="31">
        <v>281238</v>
      </c>
      <c r="J55" s="31">
        <v>29447</v>
      </c>
      <c r="K55" s="31">
        <v>19126</v>
      </c>
      <c r="L55" s="31">
        <v>51758</v>
      </c>
      <c r="M55" s="31">
        <v>129287</v>
      </c>
    </row>
    <row r="56" spans="2:13">
      <c r="B56" s="1">
        <v>1983</v>
      </c>
      <c r="C56" s="31">
        <v>1119009</v>
      </c>
      <c r="D56" s="31">
        <v>50944</v>
      </c>
      <c r="E56" s="31">
        <v>9069</v>
      </c>
      <c r="F56" s="31">
        <v>46401</v>
      </c>
      <c r="G56" s="31">
        <v>52184</v>
      </c>
      <c r="H56" s="31">
        <v>356308</v>
      </c>
      <c r="I56" s="31">
        <v>310445</v>
      </c>
      <c r="J56" s="31">
        <v>34265</v>
      </c>
      <c r="K56" s="31">
        <v>23051</v>
      </c>
      <c r="L56" s="31">
        <v>90291</v>
      </c>
      <c r="M56" s="31">
        <v>142904</v>
      </c>
    </row>
    <row r="57" spans="2:13">
      <c r="B57" s="1">
        <v>1984</v>
      </c>
      <c r="C57" s="31">
        <v>1066221</v>
      </c>
      <c r="D57" s="31">
        <v>53970</v>
      </c>
      <c r="E57" s="31">
        <v>10401</v>
      </c>
      <c r="F57" s="31">
        <v>46407</v>
      </c>
      <c r="G57" s="31">
        <v>55072</v>
      </c>
      <c r="H57" s="31">
        <v>341859</v>
      </c>
      <c r="I57" s="31">
        <v>264848</v>
      </c>
      <c r="J57" s="31">
        <v>31604</v>
      </c>
      <c r="K57" s="31">
        <v>24681</v>
      </c>
      <c r="L57" s="31">
        <v>88581</v>
      </c>
      <c r="M57" s="31">
        <v>145805</v>
      </c>
    </row>
    <row r="58" spans="2:13">
      <c r="B58" s="1">
        <v>1985</v>
      </c>
      <c r="C58" s="31">
        <v>1019002</v>
      </c>
      <c r="D58" s="31">
        <v>56940</v>
      </c>
      <c r="E58" s="31">
        <v>10985</v>
      </c>
      <c r="F58" s="31">
        <v>47422</v>
      </c>
      <c r="G58" s="31">
        <v>54499</v>
      </c>
      <c r="H58" s="31">
        <v>329732</v>
      </c>
      <c r="I58" s="31">
        <v>247180</v>
      </c>
      <c r="J58" s="31">
        <v>31186</v>
      </c>
      <c r="K58" s="31">
        <v>24987</v>
      </c>
      <c r="L58" s="31">
        <v>76608</v>
      </c>
      <c r="M58" s="31">
        <v>136224</v>
      </c>
    </row>
    <row r="59" spans="2:13">
      <c r="B59" s="1">
        <v>1986</v>
      </c>
      <c r="C59" s="31">
        <v>972139</v>
      </c>
      <c r="D59" s="31">
        <v>58714</v>
      </c>
      <c r="E59" s="31">
        <v>11063</v>
      </c>
      <c r="F59" s="31">
        <v>46562</v>
      </c>
      <c r="G59" s="31">
        <v>53032</v>
      </c>
      <c r="H59" s="31">
        <v>310406</v>
      </c>
      <c r="I59" s="31">
        <v>220764</v>
      </c>
      <c r="J59" s="31">
        <v>29041</v>
      </c>
      <c r="K59" s="31">
        <v>25582</v>
      </c>
      <c r="L59" s="31">
        <v>83605</v>
      </c>
      <c r="M59" s="31">
        <v>130287</v>
      </c>
    </row>
    <row r="60" spans="2:13">
      <c r="B60" s="1">
        <v>1987</v>
      </c>
      <c r="C60" s="31">
        <v>909046</v>
      </c>
      <c r="D60" s="31">
        <v>59579</v>
      </c>
      <c r="E60" s="31">
        <v>10843</v>
      </c>
      <c r="F60" s="31">
        <v>45130</v>
      </c>
      <c r="G60" s="31">
        <v>52239</v>
      </c>
      <c r="H60" s="31">
        <v>288336</v>
      </c>
      <c r="I60" s="31">
        <v>189965</v>
      </c>
      <c r="J60" s="31">
        <v>28308</v>
      </c>
      <c r="K60" s="31">
        <v>25332</v>
      </c>
      <c r="L60" s="31">
        <v>78901</v>
      </c>
      <c r="M60" s="31">
        <v>127188</v>
      </c>
    </row>
    <row r="61" spans="2:13">
      <c r="B61" s="1">
        <v>1988</v>
      </c>
      <c r="C61" s="31">
        <v>883919</v>
      </c>
      <c r="D61" s="31">
        <v>62528</v>
      </c>
      <c r="E61" s="31">
        <v>10935</v>
      </c>
      <c r="F61" s="31">
        <v>43835</v>
      </c>
      <c r="G61" s="31">
        <v>52726</v>
      </c>
      <c r="H61" s="31">
        <v>293102</v>
      </c>
      <c r="I61" s="31">
        <v>172468</v>
      </c>
      <c r="J61" s="31">
        <v>29358</v>
      </c>
      <c r="K61" s="31">
        <v>25325</v>
      </c>
      <c r="L61" s="31">
        <v>68053</v>
      </c>
      <c r="M61" s="31">
        <v>122636</v>
      </c>
    </row>
    <row r="62" spans="2:13">
      <c r="B62" s="1">
        <v>1989</v>
      </c>
      <c r="C62" s="31">
        <v>888624</v>
      </c>
      <c r="D62" s="31">
        <v>66172</v>
      </c>
      <c r="E62" s="31">
        <v>11583</v>
      </c>
      <c r="F62" s="31">
        <v>45056</v>
      </c>
      <c r="G62" s="31">
        <v>52441</v>
      </c>
      <c r="H62" s="31">
        <v>305605</v>
      </c>
      <c r="I62" s="31">
        <v>167030</v>
      </c>
      <c r="J62" s="31">
        <v>29742</v>
      </c>
      <c r="K62" s="31">
        <v>25081</v>
      </c>
      <c r="L62" s="31">
        <v>66699</v>
      </c>
      <c r="M62" s="31">
        <v>116257</v>
      </c>
    </row>
    <row r="63" spans="2:13">
      <c r="B63" s="1">
        <v>1990</v>
      </c>
      <c r="C63" s="31">
        <v>962734</v>
      </c>
      <c r="D63" s="31">
        <v>64280</v>
      </c>
      <c r="E63" s="31">
        <v>11274</v>
      </c>
      <c r="F63" s="31">
        <v>47667</v>
      </c>
      <c r="G63" s="31">
        <v>52701</v>
      </c>
      <c r="H63" s="31">
        <v>330404</v>
      </c>
      <c r="I63" s="31">
        <v>224788</v>
      </c>
      <c r="J63" s="31">
        <v>29006</v>
      </c>
      <c r="K63" s="31">
        <v>23198</v>
      </c>
      <c r="L63" s="31">
        <v>63222</v>
      </c>
      <c r="M63" s="31">
        <v>113136</v>
      </c>
    </row>
    <row r="64" spans="2:13">
      <c r="B64" s="1">
        <v>1991</v>
      </c>
      <c r="C64" s="31">
        <v>1156007</v>
      </c>
      <c r="D64" s="31">
        <v>69503</v>
      </c>
      <c r="E64" s="31">
        <v>12729</v>
      </c>
      <c r="F64" s="31">
        <v>53346</v>
      </c>
      <c r="G64" s="31">
        <v>58177</v>
      </c>
      <c r="H64" s="31">
        <v>373428</v>
      </c>
      <c r="I64" s="31">
        <v>319133</v>
      </c>
      <c r="J64" s="31">
        <v>32478</v>
      </c>
      <c r="K64" s="31">
        <v>25149</v>
      </c>
      <c r="L64" s="31">
        <v>75750</v>
      </c>
      <c r="M64" s="31">
        <v>132830</v>
      </c>
    </row>
    <row r="65" spans="2:13">
      <c r="B65" s="1">
        <v>1992</v>
      </c>
      <c r="C65" s="31">
        <v>1148108</v>
      </c>
      <c r="D65" s="31">
        <v>69727</v>
      </c>
      <c r="E65" s="31">
        <v>13261</v>
      </c>
      <c r="F65" s="31">
        <v>53498</v>
      </c>
      <c r="G65" s="31">
        <v>57939</v>
      </c>
      <c r="H65" s="31">
        <v>368391</v>
      </c>
      <c r="I65" s="31">
        <v>322476</v>
      </c>
      <c r="J65" s="31">
        <v>30376</v>
      </c>
      <c r="K65" s="31">
        <v>25146</v>
      </c>
      <c r="L65" s="31">
        <v>78812</v>
      </c>
      <c r="M65" s="31">
        <v>124833</v>
      </c>
    </row>
    <row r="66" spans="2:13">
      <c r="B66" s="1">
        <v>1993</v>
      </c>
      <c r="C66" s="31">
        <v>1073182</v>
      </c>
      <c r="D66" s="31">
        <v>61450</v>
      </c>
      <c r="E66" s="31">
        <v>13392</v>
      </c>
      <c r="F66" s="31">
        <v>52079</v>
      </c>
      <c r="G66" s="31">
        <v>55984</v>
      </c>
      <c r="H66" s="31">
        <v>349752</v>
      </c>
      <c r="I66" s="31">
        <v>294470</v>
      </c>
      <c r="J66" s="31">
        <v>28328</v>
      </c>
      <c r="K66" s="31">
        <v>23456</v>
      </c>
      <c r="L66" s="31">
        <v>73281</v>
      </c>
      <c r="M66" s="31">
        <v>116968</v>
      </c>
    </row>
    <row r="67" spans="2:13">
      <c r="B67" s="1">
        <v>1994</v>
      </c>
      <c r="C67" s="31">
        <v>895968</v>
      </c>
      <c r="D67" s="31">
        <v>50701</v>
      </c>
      <c r="E67" s="31">
        <v>11936</v>
      </c>
      <c r="F67" s="31">
        <v>48307</v>
      </c>
      <c r="G67" s="31">
        <v>51593</v>
      </c>
      <c r="H67" s="31">
        <v>300382</v>
      </c>
      <c r="I67" s="31">
        <v>228362</v>
      </c>
      <c r="J67" s="31">
        <v>23248</v>
      </c>
      <c r="K67" s="31">
        <v>18724</v>
      </c>
      <c r="L67" s="31">
        <v>62191</v>
      </c>
      <c r="M67" s="31">
        <v>97305</v>
      </c>
    </row>
    <row r="68" spans="2:13">
      <c r="B68" s="1">
        <v>1995</v>
      </c>
      <c r="C68" s="31">
        <v>736584</v>
      </c>
      <c r="D68" s="31">
        <v>39157</v>
      </c>
      <c r="E68" s="31">
        <v>10210</v>
      </c>
      <c r="F68" s="31">
        <v>38178</v>
      </c>
      <c r="G68" s="31">
        <v>43241</v>
      </c>
      <c r="H68" s="31">
        <v>254450</v>
      </c>
      <c r="I68" s="31">
        <v>180855</v>
      </c>
      <c r="J68" s="31">
        <v>19432</v>
      </c>
      <c r="K68" s="31">
        <v>15098</v>
      </c>
      <c r="L68" s="31">
        <v>51342</v>
      </c>
      <c r="M68" s="31">
        <v>81954</v>
      </c>
    </row>
    <row r="69" spans="2:13">
      <c r="B69" s="1">
        <v>1996</v>
      </c>
      <c r="C69" s="31">
        <v>707049</v>
      </c>
      <c r="D69" s="31">
        <v>36949</v>
      </c>
      <c r="E69" s="31">
        <v>9326</v>
      </c>
      <c r="F69" s="31">
        <v>35727</v>
      </c>
      <c r="G69" s="31">
        <v>40475</v>
      </c>
      <c r="H69" s="31">
        <v>246600</v>
      </c>
      <c r="I69" s="31">
        <v>179563</v>
      </c>
      <c r="J69" s="31">
        <v>17533</v>
      </c>
      <c r="K69" s="31">
        <v>14124</v>
      </c>
      <c r="L69" s="31">
        <v>44643</v>
      </c>
      <c r="M69" s="31">
        <v>79422</v>
      </c>
    </row>
    <row r="70" spans="2:13">
      <c r="B70" s="1">
        <v>1997</v>
      </c>
      <c r="C70" s="31">
        <v>605112</v>
      </c>
      <c r="D70" s="31">
        <v>33718</v>
      </c>
      <c r="E70" s="31">
        <v>9227</v>
      </c>
      <c r="F70" s="31">
        <v>31793</v>
      </c>
      <c r="G70" s="31">
        <v>36888</v>
      </c>
      <c r="H70" s="31">
        <v>214769</v>
      </c>
      <c r="I70" s="31">
        <v>150686</v>
      </c>
      <c r="J70" s="31">
        <v>14612</v>
      </c>
      <c r="K70" s="31">
        <v>10927</v>
      </c>
      <c r="L70" s="31">
        <v>30649</v>
      </c>
      <c r="M70" s="31">
        <v>69363</v>
      </c>
    </row>
    <row r="71" spans="2:13">
      <c r="B71" s="1">
        <v>1998</v>
      </c>
      <c r="C71" s="31">
        <v>577226</v>
      </c>
      <c r="D71" s="31">
        <v>34387</v>
      </c>
      <c r="E71" s="31">
        <v>9292</v>
      </c>
      <c r="F71" s="31">
        <v>30927</v>
      </c>
      <c r="G71" s="31">
        <v>37598</v>
      </c>
      <c r="H71" s="31">
        <v>202843</v>
      </c>
      <c r="I71" s="31">
        <v>130555</v>
      </c>
      <c r="J71" s="31">
        <v>13848</v>
      </c>
      <c r="K71" s="31">
        <v>11664</v>
      </c>
      <c r="L71" s="31">
        <v>32580</v>
      </c>
      <c r="M71" s="31">
        <v>70935</v>
      </c>
    </row>
    <row r="72" spans="2:13">
      <c r="B72" s="1">
        <v>1999</v>
      </c>
      <c r="C72" s="31">
        <v>531664</v>
      </c>
      <c r="D72" s="31">
        <v>36252</v>
      </c>
      <c r="E72" s="31">
        <v>8714</v>
      </c>
      <c r="F72" s="31">
        <v>29222</v>
      </c>
      <c r="G72" s="31">
        <v>35211</v>
      </c>
      <c r="H72" s="31">
        <v>183062</v>
      </c>
      <c r="I72" s="31">
        <v>109586</v>
      </c>
      <c r="J72" s="31">
        <v>13672</v>
      </c>
      <c r="K72" s="31">
        <v>12632</v>
      </c>
      <c r="L72" s="31">
        <v>36264</v>
      </c>
      <c r="M72" s="31">
        <v>64579</v>
      </c>
    </row>
    <row r="73" spans="2:13">
      <c r="B73" s="1">
        <v>2000</v>
      </c>
      <c r="C73" s="31">
        <v>486380</v>
      </c>
      <c r="D73" s="31">
        <v>34372</v>
      </c>
      <c r="E73" s="31">
        <v>8418</v>
      </c>
      <c r="F73" s="31">
        <v>29181</v>
      </c>
      <c r="G73" s="31">
        <v>33409</v>
      </c>
      <c r="H73" s="31">
        <v>170215</v>
      </c>
      <c r="I73" s="31">
        <v>101039</v>
      </c>
      <c r="J73" s="31">
        <v>13209</v>
      </c>
      <c r="K73" s="31">
        <v>11460</v>
      </c>
      <c r="L73" s="31">
        <v>27612</v>
      </c>
      <c r="M73" s="31">
        <v>55216</v>
      </c>
    </row>
    <row r="74" spans="2:13">
      <c r="B74" s="1">
        <v>2001</v>
      </c>
      <c r="C74" s="31">
        <v>521363</v>
      </c>
      <c r="D74" s="31">
        <v>34664</v>
      </c>
      <c r="E74" s="31">
        <v>8101</v>
      </c>
      <c r="F74" s="31">
        <v>29368</v>
      </c>
      <c r="G74" s="31">
        <v>35612</v>
      </c>
      <c r="H74" s="31">
        <v>179718</v>
      </c>
      <c r="I74" s="31">
        <v>122497</v>
      </c>
      <c r="J74" s="31">
        <v>13242</v>
      </c>
      <c r="K74" s="31">
        <v>11188</v>
      </c>
      <c r="L74" s="31">
        <v>25624</v>
      </c>
      <c r="M74" s="31">
        <v>59373</v>
      </c>
    </row>
    <row r="75" spans="2:13">
      <c r="B75" s="1">
        <v>2002</v>
      </c>
      <c r="C75" s="31">
        <v>556385</v>
      </c>
      <c r="D75" s="31">
        <v>36590</v>
      </c>
      <c r="E75" s="31">
        <v>8302</v>
      </c>
      <c r="F75" s="31">
        <v>30473</v>
      </c>
      <c r="G75" s="31">
        <v>35396</v>
      </c>
      <c r="H75" s="31">
        <v>183188</v>
      </c>
      <c r="I75" s="31">
        <v>136384</v>
      </c>
      <c r="J75" s="31">
        <v>14151</v>
      </c>
      <c r="K75" s="31">
        <v>11949</v>
      </c>
      <c r="L75" s="31">
        <v>32409</v>
      </c>
      <c r="M75" s="31">
        <v>65374</v>
      </c>
    </row>
    <row r="76" spans="2:13">
      <c r="B76" s="1">
        <v>2003</v>
      </c>
      <c r="C76" s="31">
        <v>563548</v>
      </c>
      <c r="D76" s="31">
        <v>36706</v>
      </c>
      <c r="E76" s="31">
        <v>8183</v>
      </c>
      <c r="F76" s="31">
        <v>30087</v>
      </c>
      <c r="G76" s="31">
        <v>34481</v>
      </c>
      <c r="H76" s="31">
        <v>184600</v>
      </c>
      <c r="I76" s="31">
        <v>141752</v>
      </c>
      <c r="J76" s="31">
        <v>14025</v>
      </c>
      <c r="K76" s="31">
        <v>12245</v>
      </c>
      <c r="L76" s="31">
        <v>33877</v>
      </c>
      <c r="M76" s="31">
        <v>65369</v>
      </c>
    </row>
    <row r="77" spans="2:13">
      <c r="B77" s="1">
        <v>2004</v>
      </c>
      <c r="C77" s="31">
        <v>541626</v>
      </c>
      <c r="D77" s="31">
        <v>37426</v>
      </c>
      <c r="E77" s="31">
        <v>8081</v>
      </c>
      <c r="F77" s="31">
        <v>30062</v>
      </c>
      <c r="G77" s="31">
        <v>34348</v>
      </c>
      <c r="H77" s="31">
        <v>179538</v>
      </c>
      <c r="I77" s="31">
        <v>136420</v>
      </c>
      <c r="J77" s="31">
        <v>13422</v>
      </c>
      <c r="K77" s="31">
        <v>12106</v>
      </c>
      <c r="L77" s="31">
        <v>29102</v>
      </c>
      <c r="M77" s="31">
        <v>58904</v>
      </c>
    </row>
    <row r="78" spans="2:13">
      <c r="B78" s="1">
        <v>2005</v>
      </c>
      <c r="C78" s="31">
        <v>516732</v>
      </c>
      <c r="D78" s="31">
        <v>37923</v>
      </c>
      <c r="E78" s="31">
        <v>8154</v>
      </c>
      <c r="F78" s="31">
        <v>29621</v>
      </c>
      <c r="G78" s="31">
        <v>34229</v>
      </c>
      <c r="H78" s="31">
        <v>176134</v>
      </c>
      <c r="I78" s="31">
        <v>131929</v>
      </c>
      <c r="J78" s="31">
        <v>12325</v>
      </c>
      <c r="K78" s="31">
        <v>10984</v>
      </c>
      <c r="L78" s="31">
        <v>22592</v>
      </c>
      <c r="M78" s="31">
        <v>50684</v>
      </c>
    </row>
    <row r="79" spans="2:13">
      <c r="B79" s="1">
        <v>2006</v>
      </c>
      <c r="C79" s="31">
        <v>494043</v>
      </c>
      <c r="D79" s="31">
        <v>37874</v>
      </c>
      <c r="E79" s="31">
        <v>8092</v>
      </c>
      <c r="F79" s="31">
        <v>29026</v>
      </c>
      <c r="G79" s="31">
        <v>32968</v>
      </c>
      <c r="H79" s="31">
        <v>173556</v>
      </c>
      <c r="I79" s="31">
        <v>129076</v>
      </c>
      <c r="J79" s="31">
        <v>10998</v>
      </c>
      <c r="K79" s="31">
        <v>9840</v>
      </c>
      <c r="L79" s="31">
        <v>18872</v>
      </c>
      <c r="M79" s="31">
        <v>41728</v>
      </c>
    </row>
    <row r="80" spans="2:13">
      <c r="B80" s="1">
        <v>2007</v>
      </c>
      <c r="C80" s="31">
        <v>479469</v>
      </c>
      <c r="D80" s="31">
        <v>36036</v>
      </c>
      <c r="E80" s="31">
        <v>7930</v>
      </c>
      <c r="F80" s="31">
        <v>27838</v>
      </c>
      <c r="G80" s="31">
        <v>30593</v>
      </c>
      <c r="H80" s="31">
        <v>169462</v>
      </c>
      <c r="I80" s="31">
        <v>130912</v>
      </c>
      <c r="J80" s="31">
        <v>10432</v>
      </c>
      <c r="K80" s="31">
        <v>9445</v>
      </c>
      <c r="L80" s="31">
        <v>16872</v>
      </c>
      <c r="M80" s="31">
        <v>38067</v>
      </c>
    </row>
    <row r="81" spans="2:13">
      <c r="B81" s="1">
        <v>2008</v>
      </c>
      <c r="C81" s="31">
        <v>486326</v>
      </c>
      <c r="D81" s="31">
        <v>35802</v>
      </c>
      <c r="E81" s="31">
        <v>7849</v>
      </c>
      <c r="F81" s="31">
        <v>27628</v>
      </c>
      <c r="G81" s="31">
        <v>30065</v>
      </c>
      <c r="H81" s="31">
        <v>160833</v>
      </c>
      <c r="I81" s="31">
        <v>142598</v>
      </c>
      <c r="J81" s="31">
        <v>10660</v>
      </c>
      <c r="K81" s="31">
        <v>8512</v>
      </c>
      <c r="L81" s="31">
        <v>17688</v>
      </c>
      <c r="M81" s="31">
        <v>42756</v>
      </c>
    </row>
    <row r="82" spans="2:13">
      <c r="B82" s="1">
        <v>2009</v>
      </c>
      <c r="C82" s="31">
        <v>733984</v>
      </c>
      <c r="D82" s="31">
        <v>41128</v>
      </c>
      <c r="E82" s="31">
        <v>8557</v>
      </c>
      <c r="F82" s="31">
        <v>33092</v>
      </c>
      <c r="G82" s="31">
        <v>35136</v>
      </c>
      <c r="H82" s="31">
        <v>199098</v>
      </c>
      <c r="I82" s="31">
        <v>246694</v>
      </c>
      <c r="J82" s="31">
        <v>15122</v>
      </c>
      <c r="K82" s="31">
        <v>12916</v>
      </c>
      <c r="L82" s="31">
        <v>55006</v>
      </c>
      <c r="M82" s="31">
        <v>84596</v>
      </c>
    </row>
    <row r="83" spans="2:13">
      <c r="B83" s="1">
        <v>2010</v>
      </c>
      <c r="C83" s="31">
        <v>684179</v>
      </c>
      <c r="D83" s="31">
        <v>38583</v>
      </c>
      <c r="E83" s="31">
        <v>8718</v>
      </c>
      <c r="F83" s="31">
        <v>33256</v>
      </c>
      <c r="G83" s="31">
        <v>34341</v>
      </c>
      <c r="H83" s="31">
        <v>190504</v>
      </c>
      <c r="I83" s="31">
        <v>215869</v>
      </c>
      <c r="J83" s="31">
        <v>15773</v>
      </c>
      <c r="K83" s="31">
        <v>12866</v>
      </c>
      <c r="L83" s="31">
        <v>50169</v>
      </c>
      <c r="M83" s="31">
        <v>81462</v>
      </c>
    </row>
    <row r="84" spans="2:13">
      <c r="B84" s="1">
        <v>2011</v>
      </c>
      <c r="C84" s="31">
        <v>582994</v>
      </c>
      <c r="D84" s="31">
        <v>36492</v>
      </c>
      <c r="E84" s="31">
        <v>8558</v>
      </c>
      <c r="F84" s="31">
        <v>32268</v>
      </c>
      <c r="G84" s="31">
        <v>33892</v>
      </c>
      <c r="H84" s="31">
        <v>169837</v>
      </c>
      <c r="I84" s="31">
        <v>175033</v>
      </c>
      <c r="J84" s="31">
        <v>13272</v>
      </c>
      <c r="K84" s="31">
        <v>10578</v>
      </c>
      <c r="L84" s="31">
        <v>35068</v>
      </c>
      <c r="M84" s="31">
        <v>65445</v>
      </c>
    </row>
    <row r="85" spans="2:13">
      <c r="B85" s="1">
        <v>2012</v>
      </c>
      <c r="C85" s="31">
        <v>534748</v>
      </c>
      <c r="D85" s="31">
        <v>33675</v>
      </c>
      <c r="E85" s="31">
        <v>8209</v>
      </c>
      <c r="F85" s="31">
        <v>30412</v>
      </c>
      <c r="G85" s="31">
        <v>33447</v>
      </c>
      <c r="H85" s="31">
        <v>160068</v>
      </c>
      <c r="I85" s="31">
        <v>158935</v>
      </c>
      <c r="J85" s="31">
        <v>13397</v>
      </c>
      <c r="K85" s="31">
        <v>9912</v>
      </c>
      <c r="L85" s="31">
        <v>26779</v>
      </c>
      <c r="M85" s="31">
        <v>57448</v>
      </c>
    </row>
    <row r="87" spans="2:13">
      <c r="B87" s="29" t="s">
        <v>1181</v>
      </c>
    </row>
    <row r="88" spans="2:13">
      <c r="C88" s="1" t="s">
        <v>272</v>
      </c>
      <c r="D88" s="11" t="s">
        <v>840</v>
      </c>
      <c r="E88" s="1" t="s">
        <v>292</v>
      </c>
      <c r="F88" s="1" t="s">
        <v>293</v>
      </c>
      <c r="G88" s="11" t="s">
        <v>294</v>
      </c>
      <c r="H88" s="1" t="s">
        <v>295</v>
      </c>
      <c r="I88" s="1" t="s">
        <v>296</v>
      </c>
      <c r="J88" s="11" t="s">
        <v>297</v>
      </c>
      <c r="K88" s="1" t="s">
        <v>298</v>
      </c>
      <c r="L88" s="1" t="s">
        <v>299</v>
      </c>
      <c r="M88" s="11" t="s">
        <v>300</v>
      </c>
    </row>
    <row r="89" spans="2:13">
      <c r="B89" s="1">
        <v>1981</v>
      </c>
      <c r="C89" s="31">
        <f t="shared" ref="C89:C103" si="45">(C54/C55)*C90</f>
        <v>662660.95440182951</v>
      </c>
      <c r="D89" s="31">
        <f t="shared" ref="D89:D104" si="46">(D54/D55)*D90</f>
        <v>39833.31822765289</v>
      </c>
      <c r="E89" s="31">
        <f t="shared" ref="E89:E104" si="47">(E54/E55)*E90</f>
        <v>7518.4551858675613</v>
      </c>
      <c r="F89" s="31">
        <f t="shared" ref="F89:F104" si="48">(F54/F55)*F90</f>
        <v>34234.251690623714</v>
      </c>
      <c r="G89" s="31">
        <f t="shared" ref="G89:G104" si="49">(G54/G55)*G90</f>
        <v>41845.279115159407</v>
      </c>
      <c r="H89" s="31">
        <f t="shared" ref="H89:H104" si="50">(H54/H55)*H90</f>
        <v>260749.65180729071</v>
      </c>
      <c r="I89" s="31">
        <f t="shared" ref="I89:I104" si="51">(I54/I55)*I90</f>
        <v>165479.73322007348</v>
      </c>
      <c r="J89" s="31">
        <f t="shared" ref="J89:J104" si="52">(J54/J55)*J90</f>
        <v>18339.192170818511</v>
      </c>
      <c r="K89" s="31">
        <f t="shared" ref="K89:K104" si="53">(K54/K55)*K90</f>
        <v>11904.109819712634</v>
      </c>
      <c r="L89" s="31">
        <f t="shared" ref="L89:L104" si="54">(L54/L55)*L90</f>
        <v>18133.968612352764</v>
      </c>
      <c r="M89" s="31">
        <f t="shared" ref="M89:M104" si="55">(M54/M55)*M90</f>
        <v>57127.765062064791</v>
      </c>
    </row>
    <row r="90" spans="2:13">
      <c r="B90" s="1">
        <v>1982</v>
      </c>
      <c r="C90" s="31">
        <f>(C55/C56)*C91</f>
        <v>1102093.1179269289</v>
      </c>
      <c r="D90" s="31">
        <f t="shared" si="46"/>
        <v>48611.370425292131</v>
      </c>
      <c r="E90" s="31">
        <f t="shared" si="47"/>
        <v>8911.8656117914798</v>
      </c>
      <c r="F90" s="31">
        <f t="shared" si="48"/>
        <v>47177.437863680672</v>
      </c>
      <c r="G90" s="31">
        <f t="shared" si="49"/>
        <v>51739.708739969639</v>
      </c>
      <c r="H90" s="31">
        <f t="shared" si="50"/>
        <v>386142.84451201069</v>
      </c>
      <c r="I90" s="31">
        <f t="shared" si="51"/>
        <v>301536.79675616836</v>
      </c>
      <c r="J90" s="31">
        <f t="shared" si="52"/>
        <v>32852.791814946628</v>
      </c>
      <c r="K90" s="31">
        <f t="shared" si="53"/>
        <v>21312.178640065882</v>
      </c>
      <c r="L90" s="31">
        <f t="shared" si="54"/>
        <v>61838.051616692217</v>
      </c>
      <c r="M90" s="31">
        <f t="shared" si="55"/>
        <v>133710.07932182864</v>
      </c>
    </row>
    <row r="91" spans="2:13">
      <c r="B91" s="1">
        <v>1983</v>
      </c>
      <c r="C91" s="31">
        <f t="shared" si="45"/>
        <v>1195666.3462053302</v>
      </c>
      <c r="D91" s="31">
        <f t="shared" si="46"/>
        <v>53116.651758704553</v>
      </c>
      <c r="E91" s="31">
        <f t="shared" si="47"/>
        <v>9653.8114229977218</v>
      </c>
      <c r="F91" s="31">
        <f t="shared" si="48"/>
        <v>48515.775233541965</v>
      </c>
      <c r="G91" s="31">
        <f t="shared" si="49"/>
        <v>54580.43504662763</v>
      </c>
      <c r="H91" s="31">
        <f t="shared" si="50"/>
        <v>373329.63757339295</v>
      </c>
      <c r="I91" s="31">
        <f t="shared" si="51"/>
        <v>332851.85810227884</v>
      </c>
      <c r="J91" s="31">
        <f t="shared" si="52"/>
        <v>38228.03380782919</v>
      </c>
      <c r="K91" s="31">
        <f t="shared" si="53"/>
        <v>25685.82190903266</v>
      </c>
      <c r="L91" s="31">
        <f t="shared" si="54"/>
        <v>107875.48820516164</v>
      </c>
      <c r="M91" s="31">
        <f t="shared" si="55"/>
        <v>147792.93490765971</v>
      </c>
    </row>
    <row r="92" spans="2:13">
      <c r="B92" s="1">
        <v>1984</v>
      </c>
      <c r="C92" s="31">
        <f t="shared" si="45"/>
        <v>1139262.1214998211</v>
      </c>
      <c r="D92" s="31">
        <f t="shared" si="46"/>
        <v>56271.704134290296</v>
      </c>
      <c r="E92" s="31">
        <f t="shared" si="47"/>
        <v>11071.704996206781</v>
      </c>
      <c r="F92" s="31">
        <f t="shared" si="48"/>
        <v>48522.048689963187</v>
      </c>
      <c r="G92" s="31">
        <f t="shared" si="49"/>
        <v>57601.060073736713</v>
      </c>
      <c r="H92" s="31">
        <f t="shared" si="50"/>
        <v>358190.37622282561</v>
      </c>
      <c r="I92" s="31">
        <f t="shared" si="51"/>
        <v>283963.82262453041</v>
      </c>
      <c r="J92" s="31">
        <f t="shared" si="52"/>
        <v>35259.266903914599</v>
      </c>
      <c r="K92" s="31">
        <f t="shared" si="53"/>
        <v>27502.137457673642</v>
      </c>
      <c r="L92" s="31">
        <f t="shared" si="54"/>
        <v>105832.45972136119</v>
      </c>
      <c r="M92" s="31">
        <f t="shared" si="55"/>
        <v>150793.18195579777</v>
      </c>
    </row>
    <row r="93" spans="2:13">
      <c r="B93" s="1">
        <v>1985</v>
      </c>
      <c r="C93" s="31">
        <f t="shared" si="45"/>
        <v>1088808.399321117</v>
      </c>
      <c r="D93" s="31">
        <f t="shared" si="46"/>
        <v>59368.368230618667</v>
      </c>
      <c r="E93" s="31">
        <f t="shared" si="47"/>
        <v>11693.364040316459</v>
      </c>
      <c r="F93" s="31">
        <f t="shared" si="48"/>
        <v>49583.308401220384</v>
      </c>
      <c r="G93" s="31">
        <f t="shared" si="49"/>
        <v>57001.746313164171</v>
      </c>
      <c r="H93" s="31">
        <f t="shared" si="50"/>
        <v>345484.04205448658</v>
      </c>
      <c r="I93" s="31">
        <f t="shared" si="51"/>
        <v>265020.60682478792</v>
      </c>
      <c r="J93" s="31">
        <f t="shared" si="52"/>
        <v>34792.921708185058</v>
      </c>
      <c r="K93" s="31">
        <f t="shared" si="53"/>
        <v>27843.114487050414</v>
      </c>
      <c r="L93" s="31">
        <f t="shared" si="54"/>
        <v>91527.676074260133</v>
      </c>
      <c r="M93" s="31">
        <f t="shared" si="55"/>
        <v>140884.40326975478</v>
      </c>
    </row>
    <row r="94" spans="2:13">
      <c r="B94" s="1">
        <v>1986</v>
      </c>
      <c r="C94" s="31">
        <f t="shared" si="45"/>
        <v>1038735.0648061843</v>
      </c>
      <c r="D94" s="31">
        <f t="shared" si="46"/>
        <v>61218.025505664635</v>
      </c>
      <c r="E94" s="31">
        <f t="shared" si="47"/>
        <v>11776.393844153024</v>
      </c>
      <c r="F94" s="31">
        <f t="shared" si="48"/>
        <v>48684.112980844831</v>
      </c>
      <c r="G94" s="31">
        <f t="shared" si="49"/>
        <v>55467.377575363258</v>
      </c>
      <c r="H94" s="31">
        <f t="shared" si="50"/>
        <v>325234.79540343356</v>
      </c>
      <c r="I94" s="31">
        <f t="shared" si="51"/>
        <v>236697.99031097777</v>
      </c>
      <c r="J94" s="31">
        <f t="shared" si="52"/>
        <v>32399.834519572963</v>
      </c>
      <c r="K94" s="31">
        <f t="shared" si="53"/>
        <v>28506.12537750525</v>
      </c>
      <c r="L94" s="31">
        <f t="shared" si="54"/>
        <v>99887.366308851793</v>
      </c>
      <c r="M94" s="31">
        <f t="shared" si="55"/>
        <v>134744.29064486831</v>
      </c>
    </row>
    <row r="95" spans="2:13">
      <c r="B95" s="1">
        <v>1987</v>
      </c>
      <c r="C95" s="31">
        <f t="shared" si="45"/>
        <v>971319.89944010333</v>
      </c>
      <c r="D95" s="31">
        <f t="shared" si="46"/>
        <v>62119.915890622222</v>
      </c>
      <c r="E95" s="31">
        <f t="shared" si="47"/>
        <v>11542.207217947325</v>
      </c>
      <c r="F95" s="31">
        <f t="shared" si="48"/>
        <v>47186.848048312509</v>
      </c>
      <c r="G95" s="31">
        <f t="shared" si="49"/>
        <v>54637.960800260247</v>
      </c>
      <c r="H95" s="31">
        <f t="shared" si="50"/>
        <v>302110.46167743026</v>
      </c>
      <c r="I95" s="31">
        <f t="shared" si="51"/>
        <v>203676.02385092177</v>
      </c>
      <c r="J95" s="31">
        <f t="shared" si="52"/>
        <v>31582.056939501785</v>
      </c>
      <c r="K95" s="31">
        <f t="shared" si="53"/>
        <v>28227.549373112466</v>
      </c>
      <c r="L95" s="31">
        <f t="shared" si="54"/>
        <v>94267.245848151608</v>
      </c>
      <c r="M95" s="31">
        <f t="shared" si="55"/>
        <v>131539.26975476841</v>
      </c>
    </row>
    <row r="96" spans="2:13">
      <c r="B96" s="1">
        <v>1988</v>
      </c>
      <c r="C96" s="31">
        <f t="shared" si="45"/>
        <v>944471.5825086924</v>
      </c>
      <c r="D96" s="31">
        <f t="shared" si="46"/>
        <v>65194.684382229083</v>
      </c>
      <c r="E96" s="31">
        <f t="shared" si="47"/>
        <v>11640.139807087891</v>
      </c>
      <c r="F96" s="31">
        <f t="shared" si="48"/>
        <v>45832.827037398158</v>
      </c>
      <c r="G96" s="31">
        <f t="shared" si="49"/>
        <v>55147.325200607243</v>
      </c>
      <c r="H96" s="31">
        <f t="shared" si="50"/>
        <v>307104.1442573184</v>
      </c>
      <c r="I96" s="31">
        <f t="shared" si="51"/>
        <v>184916.15024620734</v>
      </c>
      <c r="J96" s="31">
        <f t="shared" si="52"/>
        <v>32753.498220640573</v>
      </c>
      <c r="K96" s="31">
        <f t="shared" si="53"/>
        <v>28219.749244989467</v>
      </c>
      <c r="L96" s="31">
        <f t="shared" si="54"/>
        <v>81306.559887761381</v>
      </c>
      <c r="M96" s="31">
        <f t="shared" si="55"/>
        <v>126831.53981229187</v>
      </c>
    </row>
    <row r="97" spans="2:13">
      <c r="B97" s="1">
        <v>1989</v>
      </c>
      <c r="C97" s="31">
        <f t="shared" si="45"/>
        <v>949498.89699758042</v>
      </c>
      <c r="D97" s="31">
        <f t="shared" si="46"/>
        <v>68994.09312533366</v>
      </c>
      <c r="E97" s="31">
        <f t="shared" si="47"/>
        <v>12329.925869730137</v>
      </c>
      <c r="F97" s="31">
        <f t="shared" si="48"/>
        <v>47109.475419117407</v>
      </c>
      <c r="G97" s="31">
        <f t="shared" si="49"/>
        <v>54849.237204510951</v>
      </c>
      <c r="H97" s="31">
        <f t="shared" si="50"/>
        <v>320204.44079452811</v>
      </c>
      <c r="I97" s="31">
        <f t="shared" si="51"/>
        <v>179085.65400899883</v>
      </c>
      <c r="J97" s="31">
        <f t="shared" si="52"/>
        <v>33181.911032028474</v>
      </c>
      <c r="K97" s="31">
        <f t="shared" si="53"/>
        <v>27947.859064702108</v>
      </c>
      <c r="L97" s="31">
        <f t="shared" si="54"/>
        <v>79688.863649711202</v>
      </c>
      <c r="M97" s="31">
        <f t="shared" si="55"/>
        <v>120234.30578262187</v>
      </c>
    </row>
    <row r="98" spans="2:13">
      <c r="B98" s="1">
        <v>1990</v>
      </c>
      <c r="C98" s="31">
        <f t="shared" si="45"/>
        <v>1028685.778351776</v>
      </c>
      <c r="D98" s="31">
        <f t="shared" si="46"/>
        <v>67021.403404709665</v>
      </c>
      <c r="E98" s="31">
        <f t="shared" si="47"/>
        <v>12001.000108377586</v>
      </c>
      <c r="F98" s="31">
        <f t="shared" si="48"/>
        <v>49839.4745384204</v>
      </c>
      <c r="G98" s="31">
        <f t="shared" si="49"/>
        <v>55121.177130774238</v>
      </c>
      <c r="H98" s="31">
        <f t="shared" si="50"/>
        <v>346188.14501161716</v>
      </c>
      <c r="I98" s="31">
        <f t="shared" si="51"/>
        <v>241012.42886532258</v>
      </c>
      <c r="J98" s="31">
        <f t="shared" si="52"/>
        <v>32360.786476868336</v>
      </c>
      <c r="K98" s="31">
        <f t="shared" si="53"/>
        <v>25849.624599615625</v>
      </c>
      <c r="L98" s="31">
        <f t="shared" si="54"/>
        <v>75534.705732650284</v>
      </c>
      <c r="M98" s="31">
        <f t="shared" si="55"/>
        <v>117006.53224341509</v>
      </c>
    </row>
    <row r="99" spans="2:13">
      <c r="B99" s="1">
        <v>1991</v>
      </c>
      <c r="C99" s="31">
        <f t="shared" si="45"/>
        <v>1235198.8821160377</v>
      </c>
      <c r="D99" s="31">
        <f t="shared" si="46"/>
        <v>72467.153093303292</v>
      </c>
      <c r="E99" s="31">
        <f t="shared" si="47"/>
        <v>13549.825295328925</v>
      </c>
      <c r="F99" s="31">
        <f t="shared" si="48"/>
        <v>55777.301041109677</v>
      </c>
      <c r="G99" s="31">
        <f t="shared" si="49"/>
        <v>60848.650346996321</v>
      </c>
      <c r="H99" s="31">
        <f t="shared" si="50"/>
        <v>391267.49862410314</v>
      </c>
      <c r="I99" s="31">
        <f t="shared" si="51"/>
        <v>342166.9282215999</v>
      </c>
      <c r="J99" s="31">
        <f t="shared" si="52"/>
        <v>36234.35231316727</v>
      </c>
      <c r="K99" s="31">
        <f t="shared" si="53"/>
        <v>28023.631737896947</v>
      </c>
      <c r="L99" s="31">
        <f t="shared" si="54"/>
        <v>90502.577571861999</v>
      </c>
      <c r="M99" s="31">
        <f t="shared" si="55"/>
        <v>137374.29003935817</v>
      </c>
    </row>
    <row r="100" spans="2:13">
      <c r="B100" s="1">
        <v>1992</v>
      </c>
      <c r="C100" s="31">
        <f t="shared" si="45"/>
        <v>1226758.7636999427</v>
      </c>
      <c r="D100" s="31">
        <f t="shared" si="46"/>
        <v>72700.706210332763</v>
      </c>
      <c r="E100" s="31">
        <f t="shared" si="47"/>
        <v>14116.131136880893</v>
      </c>
      <c r="F100" s="31">
        <f t="shared" si="48"/>
        <v>55936.228603780706</v>
      </c>
      <c r="G100" s="31">
        <f t="shared" si="49"/>
        <v>60599.720722186088</v>
      </c>
      <c r="H100" s="31">
        <f t="shared" si="50"/>
        <v>385989.86976239592</v>
      </c>
      <c r="I100" s="31">
        <f t="shared" si="51"/>
        <v>345751.21452556975</v>
      </c>
      <c r="J100" s="31">
        <f t="shared" si="52"/>
        <v>33889.238434163708</v>
      </c>
      <c r="K100" s="31">
        <f t="shared" si="53"/>
        <v>28020.288825844236</v>
      </c>
      <c r="L100" s="31">
        <f t="shared" si="54"/>
        <v>94160.912786714034</v>
      </c>
      <c r="M100" s="31">
        <f t="shared" si="55"/>
        <v>129103.70208901</v>
      </c>
    </row>
    <row r="101" spans="2:13">
      <c r="B101" s="1">
        <v>1993</v>
      </c>
      <c r="C101" s="31">
        <f t="shared" si="45"/>
        <v>1146699.982532159</v>
      </c>
      <c r="D101" s="31">
        <f t="shared" si="46"/>
        <v>64070.710006524707</v>
      </c>
      <c r="E101" s="31">
        <f t="shared" si="47"/>
        <v>14255.578627939742</v>
      </c>
      <c r="F101" s="31">
        <f t="shared" si="48"/>
        <v>54452.556160161039</v>
      </c>
      <c r="G101" s="31">
        <f t="shared" si="49"/>
        <v>58554.941661244862</v>
      </c>
      <c r="H101" s="31">
        <f t="shared" si="50"/>
        <v>366460.44265233813</v>
      </c>
      <c r="I101" s="31">
        <f t="shared" si="51"/>
        <v>315723.83725097222</v>
      </c>
      <c r="J101" s="31">
        <f t="shared" si="52"/>
        <v>31604.370106761573</v>
      </c>
      <c r="K101" s="31">
        <f t="shared" si="53"/>
        <v>26137.115036148985</v>
      </c>
      <c r="L101" s="31">
        <f t="shared" si="54"/>
        <v>87552.731182093994</v>
      </c>
      <c r="M101" s="31">
        <f t="shared" si="55"/>
        <v>120969.63003330307</v>
      </c>
    </row>
    <row r="102" spans="2:13">
      <c r="B102" s="1">
        <v>1994</v>
      </c>
      <c r="C102" s="31">
        <f t="shared" si="45"/>
        <v>957345.99531987449</v>
      </c>
      <c r="D102" s="31">
        <f t="shared" si="46"/>
        <v>52863.288332641321</v>
      </c>
      <c r="E102" s="31">
        <f t="shared" si="47"/>
        <v>12705.688956323833</v>
      </c>
      <c r="F102" s="31">
        <f t="shared" si="48"/>
        <v>50508.64322335105</v>
      </c>
      <c r="G102" s="31">
        <f t="shared" si="49"/>
        <v>53962.294675775331</v>
      </c>
      <c r="H102" s="31">
        <f t="shared" si="50"/>
        <v>314731.92629290075</v>
      </c>
      <c r="I102" s="31">
        <f t="shared" si="51"/>
        <v>244844.38795906721</v>
      </c>
      <c r="J102" s="31">
        <f t="shared" si="52"/>
        <v>25936.825622775807</v>
      </c>
      <c r="K102" s="31">
        <f t="shared" si="53"/>
        <v>20864.228425002286</v>
      </c>
      <c r="L102" s="31">
        <f t="shared" si="54"/>
        <v>74302.914874873546</v>
      </c>
      <c r="M102" s="31">
        <f t="shared" si="55"/>
        <v>100633.93278837422</v>
      </c>
    </row>
    <row r="103" spans="2:13">
      <c r="B103" s="1">
        <v>1995</v>
      </c>
      <c r="C103" s="31">
        <f t="shared" si="45"/>
        <v>787043.44643636211</v>
      </c>
      <c r="D103" s="31">
        <f t="shared" si="46"/>
        <v>40826.961622872055</v>
      </c>
      <c r="E103" s="31">
        <f t="shared" si="47"/>
        <v>10868.388425273653</v>
      </c>
      <c r="F103" s="31">
        <f t="shared" si="48"/>
        <v>39918.003208253387</v>
      </c>
      <c r="G103" s="31">
        <f t="shared" si="49"/>
        <v>45226.747505964006</v>
      </c>
      <c r="H103" s="31">
        <f t="shared" si="50"/>
        <v>266605.65095521236</v>
      </c>
      <c r="I103" s="31">
        <f t="shared" si="51"/>
        <v>193908.49521521575</v>
      </c>
      <c r="J103" s="31">
        <f t="shared" si="52"/>
        <v>21679.473309608544</v>
      </c>
      <c r="K103" s="31">
        <f t="shared" si="53"/>
        <v>16823.762057289281</v>
      </c>
      <c r="L103" s="31">
        <f t="shared" si="54"/>
        <v>61341.034160984032</v>
      </c>
      <c r="M103" s="31">
        <f t="shared" si="55"/>
        <v>84757.754768392377</v>
      </c>
    </row>
    <row r="104" spans="2:13">
      <c r="B104" s="1">
        <v>1996</v>
      </c>
      <c r="C104" s="31">
        <f>(C69/C70)*C105</f>
        <v>755485.16090409702</v>
      </c>
      <c r="D104" s="31">
        <f t="shared" si="46"/>
        <v>38524.795183581475</v>
      </c>
      <c r="E104" s="31">
        <f t="shared" si="47"/>
        <v>9927.3839817925655</v>
      </c>
      <c r="F104" s="31">
        <f t="shared" si="48"/>
        <v>37355.296260183059</v>
      </c>
      <c r="G104" s="31">
        <f t="shared" si="49"/>
        <v>42333.725059639997</v>
      </c>
      <c r="H104" s="31">
        <f t="shared" si="50"/>
        <v>258380.638732778</v>
      </c>
      <c r="I104" s="31">
        <f t="shared" si="51"/>
        <v>192523.24307500364</v>
      </c>
      <c r="J104" s="31">
        <f t="shared" si="52"/>
        <v>19560.838078291818</v>
      </c>
      <c r="K104" s="31">
        <f t="shared" si="53"/>
        <v>15738.429944174979</v>
      </c>
      <c r="L104" s="31">
        <f t="shared" si="54"/>
        <v>53337.380469183328</v>
      </c>
      <c r="M104" s="31">
        <f t="shared" si="55"/>
        <v>82139.131698455953</v>
      </c>
    </row>
    <row r="105" spans="2:13">
      <c r="B105" s="1">
        <v>1997</v>
      </c>
      <c r="C105" s="31">
        <v>646565</v>
      </c>
      <c r="D105" s="31">
        <v>35156</v>
      </c>
      <c r="E105" s="31">
        <v>9822</v>
      </c>
      <c r="F105" s="31">
        <v>33242</v>
      </c>
      <c r="G105" s="31">
        <v>38582</v>
      </c>
      <c r="H105" s="31">
        <v>225029</v>
      </c>
      <c r="I105" s="31">
        <v>161562</v>
      </c>
      <c r="J105" s="31">
        <v>16302</v>
      </c>
      <c r="K105" s="31">
        <v>12176</v>
      </c>
      <c r="L105" s="31">
        <v>36618</v>
      </c>
      <c r="M105" s="31">
        <v>71736</v>
      </c>
    </row>
    <row r="106" spans="2:13">
      <c r="B106" s="1">
        <v>1998</v>
      </c>
      <c r="C106" s="31">
        <v>613868</v>
      </c>
      <c r="D106" s="31">
        <v>35893</v>
      </c>
      <c r="E106" s="31">
        <v>9859</v>
      </c>
      <c r="F106" s="31">
        <v>32385</v>
      </c>
      <c r="G106" s="31">
        <v>39453</v>
      </c>
      <c r="H106" s="31">
        <v>213724</v>
      </c>
      <c r="I106" s="31">
        <v>139212</v>
      </c>
      <c r="J106" s="31">
        <v>15334</v>
      </c>
      <c r="K106" s="31">
        <v>13051</v>
      </c>
      <c r="L106" s="31">
        <v>36987</v>
      </c>
      <c r="M106" s="31">
        <v>74002</v>
      </c>
    </row>
    <row r="107" spans="2:13">
      <c r="B107" s="1">
        <v>1999</v>
      </c>
      <c r="C107" s="31">
        <v>564656</v>
      </c>
      <c r="D107" s="31">
        <v>38117</v>
      </c>
      <c r="E107" s="31">
        <v>9338</v>
      </c>
      <c r="F107" s="31">
        <v>30692</v>
      </c>
      <c r="G107" s="31">
        <v>37165</v>
      </c>
      <c r="H107" s="31">
        <v>191552</v>
      </c>
      <c r="I107" s="31">
        <v>117651</v>
      </c>
      <c r="J107" s="31">
        <v>15044</v>
      </c>
      <c r="K107" s="31">
        <v>13901</v>
      </c>
      <c r="L107" s="31">
        <v>39999</v>
      </c>
      <c r="M107" s="31">
        <v>67645</v>
      </c>
    </row>
    <row r="108" spans="2:13">
      <c r="B108" s="1">
        <v>2000</v>
      </c>
      <c r="C108" s="31">
        <v>514521</v>
      </c>
      <c r="D108" s="31">
        <v>36064</v>
      </c>
      <c r="E108" s="31">
        <v>9043</v>
      </c>
      <c r="F108" s="31">
        <v>30712</v>
      </c>
      <c r="G108" s="31">
        <v>35255</v>
      </c>
      <c r="H108" s="31">
        <v>177196</v>
      </c>
      <c r="I108" s="31">
        <v>106885</v>
      </c>
      <c r="J108" s="31">
        <v>14691</v>
      </c>
      <c r="K108" s="31">
        <v>12608</v>
      </c>
      <c r="L108" s="31">
        <v>30949</v>
      </c>
      <c r="M108" s="31">
        <v>58055</v>
      </c>
    </row>
    <row r="109" spans="2:13">
      <c r="B109" s="1">
        <v>2001</v>
      </c>
      <c r="C109" s="31">
        <v>550698</v>
      </c>
      <c r="D109" s="31">
        <v>36660</v>
      </c>
      <c r="E109" s="31">
        <v>8704</v>
      </c>
      <c r="F109" s="31">
        <v>30828</v>
      </c>
      <c r="G109" s="31">
        <v>37878</v>
      </c>
      <c r="H109" s="31">
        <v>187616</v>
      </c>
      <c r="I109" s="31">
        <v>128414</v>
      </c>
      <c r="J109" s="31">
        <v>14688</v>
      </c>
      <c r="K109" s="31">
        <v>12368</v>
      </c>
      <c r="L109" s="31">
        <v>28446</v>
      </c>
      <c r="M109" s="31">
        <v>62084</v>
      </c>
    </row>
    <row r="110" spans="2:13">
      <c r="B110" s="1">
        <v>2002</v>
      </c>
      <c r="C110" s="31">
        <v>584397</v>
      </c>
      <c r="D110" s="31">
        <v>38281</v>
      </c>
      <c r="E110" s="31">
        <v>8956</v>
      </c>
      <c r="F110" s="31">
        <v>31831</v>
      </c>
      <c r="G110" s="31">
        <v>37368</v>
      </c>
      <c r="H110" s="31">
        <v>189687</v>
      </c>
      <c r="I110" s="31">
        <v>142922</v>
      </c>
      <c r="J110" s="31">
        <v>15677</v>
      </c>
      <c r="K110" s="31">
        <v>13222</v>
      </c>
      <c r="L110" s="31">
        <v>35482</v>
      </c>
      <c r="M110" s="31">
        <v>68049</v>
      </c>
    </row>
    <row r="111" spans="2:13">
      <c r="B111" s="1">
        <v>2003</v>
      </c>
      <c r="C111" s="31">
        <v>589608</v>
      </c>
      <c r="D111" s="31">
        <v>38324</v>
      </c>
      <c r="E111" s="31">
        <v>8822</v>
      </c>
      <c r="F111" s="31">
        <v>31442</v>
      </c>
      <c r="G111" s="31">
        <v>36321</v>
      </c>
      <c r="H111" s="31">
        <v>191159</v>
      </c>
      <c r="I111" s="31">
        <v>146963</v>
      </c>
      <c r="J111" s="31">
        <v>15519</v>
      </c>
      <c r="K111" s="31">
        <v>13511</v>
      </c>
      <c r="L111" s="31">
        <v>37006</v>
      </c>
      <c r="M111" s="31">
        <v>67710</v>
      </c>
    </row>
    <row r="112" spans="2:13">
      <c r="B112" s="1">
        <v>2004</v>
      </c>
      <c r="C112" s="31">
        <v>567283</v>
      </c>
      <c r="D112" s="31">
        <v>38891</v>
      </c>
      <c r="E112" s="31">
        <v>8584</v>
      </c>
      <c r="F112" s="31">
        <v>31163</v>
      </c>
      <c r="G112" s="31">
        <v>36128</v>
      </c>
      <c r="H112" s="31">
        <v>185576</v>
      </c>
      <c r="I112" s="31">
        <v>142645</v>
      </c>
      <c r="J112" s="31">
        <v>14838</v>
      </c>
      <c r="K112" s="31">
        <v>13291</v>
      </c>
      <c r="L112" s="31">
        <v>32088</v>
      </c>
      <c r="M112" s="31">
        <v>61250</v>
      </c>
    </row>
    <row r="113" spans="2:13">
      <c r="B113" s="1">
        <v>2005</v>
      </c>
      <c r="C113" s="31">
        <v>540594</v>
      </c>
      <c r="D113" s="31">
        <v>39221</v>
      </c>
      <c r="E113" s="31">
        <v>8614</v>
      </c>
      <c r="F113" s="31">
        <v>30699</v>
      </c>
      <c r="G113" s="31">
        <v>35803</v>
      </c>
      <c r="H113" s="31">
        <v>182157</v>
      </c>
      <c r="I113" s="31">
        <v>136679</v>
      </c>
      <c r="J113" s="31">
        <v>13667</v>
      </c>
      <c r="K113" s="31">
        <v>12124</v>
      </c>
      <c r="L113" s="31">
        <v>25698</v>
      </c>
      <c r="M113" s="31">
        <v>53197</v>
      </c>
    </row>
    <row r="114" spans="2:13">
      <c r="B114" s="1">
        <v>2006</v>
      </c>
      <c r="C114" s="31">
        <v>519063</v>
      </c>
      <c r="D114" s="31">
        <v>39298</v>
      </c>
      <c r="E114" s="31">
        <v>8600</v>
      </c>
      <c r="F114" s="31">
        <v>30200</v>
      </c>
      <c r="G114" s="31">
        <v>34658</v>
      </c>
      <c r="H114" s="31">
        <v>179470</v>
      </c>
      <c r="I114" s="31">
        <v>134072</v>
      </c>
      <c r="J114" s="31">
        <v>12329</v>
      </c>
      <c r="K114" s="31">
        <v>10928</v>
      </c>
      <c r="L114" s="31">
        <v>22551</v>
      </c>
      <c r="M114" s="31">
        <v>44332</v>
      </c>
    </row>
    <row r="115" spans="2:13">
      <c r="B115" s="1">
        <v>2007</v>
      </c>
      <c r="C115" s="31">
        <v>504132</v>
      </c>
      <c r="D115" s="31">
        <v>37672</v>
      </c>
      <c r="E115" s="31">
        <v>8395</v>
      </c>
      <c r="F115" s="31">
        <v>28858</v>
      </c>
      <c r="G115" s="31">
        <v>32258</v>
      </c>
      <c r="H115" s="31">
        <v>174920</v>
      </c>
      <c r="I115" s="31">
        <v>135782</v>
      </c>
      <c r="J115" s="31">
        <v>11789</v>
      </c>
      <c r="K115" s="31">
        <v>10559</v>
      </c>
      <c r="L115" s="31">
        <v>20872</v>
      </c>
      <c r="M115" s="31">
        <v>40650</v>
      </c>
    </row>
    <row r="116" spans="2:13">
      <c r="B116" s="1">
        <v>2008</v>
      </c>
      <c r="C116" s="31">
        <v>511221</v>
      </c>
      <c r="D116" s="31">
        <v>37265</v>
      </c>
      <c r="E116" s="31">
        <v>8300</v>
      </c>
      <c r="F116" s="31">
        <v>28485</v>
      </c>
      <c r="G116" s="31">
        <v>31823</v>
      </c>
      <c r="H116" s="31">
        <v>166422</v>
      </c>
      <c r="I116" s="31">
        <v>147096</v>
      </c>
      <c r="J116" s="31">
        <v>12173</v>
      </c>
      <c r="K116" s="31">
        <v>9732</v>
      </c>
      <c r="L116" s="31">
        <v>21952</v>
      </c>
      <c r="M116" s="31">
        <v>45645</v>
      </c>
    </row>
    <row r="117" spans="2:13">
      <c r="B117" s="1">
        <v>2009</v>
      </c>
      <c r="C117" s="31">
        <v>769903</v>
      </c>
      <c r="D117" s="31">
        <v>42778</v>
      </c>
      <c r="E117" s="31">
        <v>9099</v>
      </c>
      <c r="F117" s="31">
        <v>34188</v>
      </c>
      <c r="G117" s="31">
        <v>37580</v>
      </c>
      <c r="H117" s="31">
        <v>206857</v>
      </c>
      <c r="I117" s="31">
        <v>256507</v>
      </c>
      <c r="J117" s="31">
        <v>17041</v>
      </c>
      <c r="K117" s="31">
        <v>14784</v>
      </c>
      <c r="L117" s="31">
        <v>59266</v>
      </c>
      <c r="M117" s="31">
        <v>88785</v>
      </c>
    </row>
    <row r="118" spans="2:13">
      <c r="B118" s="1">
        <v>2010</v>
      </c>
      <c r="C118" s="31">
        <v>718055</v>
      </c>
      <c r="D118" s="31">
        <v>40182</v>
      </c>
      <c r="E118" s="31">
        <v>9445</v>
      </c>
      <c r="F118" s="31">
        <v>34367</v>
      </c>
      <c r="G118" s="31">
        <v>37284</v>
      </c>
      <c r="H118" s="31">
        <v>198538</v>
      </c>
      <c r="I118" s="31">
        <v>223082</v>
      </c>
      <c r="J118" s="31">
        <v>17783</v>
      </c>
      <c r="K118" s="31">
        <v>14705</v>
      </c>
      <c r="L118" s="31">
        <v>54073</v>
      </c>
      <c r="M118" s="31">
        <v>85593</v>
      </c>
    </row>
    <row r="119" spans="2:13">
      <c r="B119" s="1">
        <v>2011</v>
      </c>
      <c r="C119" s="31">
        <v>607908</v>
      </c>
      <c r="D119" s="31">
        <v>37704</v>
      </c>
      <c r="E119" s="31">
        <v>9198</v>
      </c>
      <c r="F119" s="31">
        <v>33166</v>
      </c>
      <c r="G119" s="31">
        <v>36400</v>
      </c>
      <c r="H119" s="31">
        <v>174658</v>
      </c>
      <c r="I119" s="31">
        <v>180144</v>
      </c>
      <c r="J119" s="31">
        <v>14724</v>
      </c>
      <c r="K119" s="31">
        <v>12105</v>
      </c>
      <c r="L119" s="31">
        <v>38606</v>
      </c>
      <c r="M119" s="31">
        <v>68338</v>
      </c>
    </row>
    <row r="120" spans="2:13">
      <c r="B120" s="1">
        <v>2012</v>
      </c>
      <c r="C120" s="31">
        <v>555414</v>
      </c>
      <c r="D120" s="31">
        <v>34701</v>
      </c>
      <c r="E120" s="31">
        <v>8788</v>
      </c>
      <c r="F120" s="31">
        <v>31107</v>
      </c>
      <c r="G120" s="31">
        <v>35535</v>
      </c>
      <c r="H120" s="31">
        <v>163724</v>
      </c>
      <c r="I120" s="31">
        <v>163164</v>
      </c>
      <c r="J120" s="31">
        <v>14556</v>
      </c>
      <c r="K120" s="31">
        <v>11288</v>
      </c>
      <c r="L120" s="31">
        <v>30257</v>
      </c>
      <c r="M120" s="31">
        <v>59398</v>
      </c>
    </row>
    <row r="121" spans="2:13">
      <c r="B121" s="1">
        <v>2013</v>
      </c>
      <c r="C121" s="31">
        <v>523435</v>
      </c>
      <c r="D121" s="31">
        <v>32201</v>
      </c>
      <c r="E121" s="31">
        <v>7722</v>
      </c>
      <c r="F121" s="31">
        <v>28109</v>
      </c>
      <c r="G121" s="31">
        <v>33021</v>
      </c>
      <c r="H121" s="31">
        <v>151832</v>
      </c>
      <c r="I121" s="31">
        <v>159385</v>
      </c>
      <c r="J121" s="31">
        <v>13718</v>
      </c>
      <c r="K121" s="31">
        <v>10665</v>
      </c>
      <c r="L121" s="31">
        <v>30128</v>
      </c>
      <c r="M121" s="31">
        <v>53840</v>
      </c>
    </row>
    <row r="122" spans="2:13">
      <c r="B122" s="1">
        <v>2014</v>
      </c>
      <c r="C122" s="31">
        <v>508239</v>
      </c>
      <c r="D122" s="31">
        <v>31172</v>
      </c>
      <c r="E122" s="31">
        <v>7161</v>
      </c>
      <c r="F122" s="31">
        <v>26227</v>
      </c>
      <c r="G122" s="31">
        <v>31580</v>
      </c>
      <c r="H122" s="31">
        <v>151523</v>
      </c>
      <c r="I122" s="31">
        <v>150810</v>
      </c>
      <c r="J122" s="31">
        <v>13376</v>
      </c>
      <c r="K122" s="31">
        <v>10906</v>
      </c>
      <c r="L122" s="31">
        <v>30241</v>
      </c>
      <c r="M122" s="31">
        <v>52399</v>
      </c>
    </row>
  </sheetData>
  <phoneticPr fontId="2" type="noConversion"/>
  <pageMargins left="0.75" right="0.75" top="1" bottom="1" header="0.5" footer="0.5"/>
  <pageSetup scale="62" orientation="landscape" r:id="rId1"/>
  <headerFooter alignWithMargins="0"/>
  <rowBreaks count="1" manualBreakCount="1">
    <brk id="53" max="16383" man="1"/>
  </rowBreaks>
  <colBreaks count="2" manualBreakCount="2">
    <brk id="13" max="1048575" man="1"/>
    <brk id="25" max="1048575" man="1"/>
  </colBreaks>
</worksheet>
</file>

<file path=xl/worksheets/sheet53.xml><?xml version="1.0" encoding="utf-8"?>
<worksheet xmlns="http://schemas.openxmlformats.org/spreadsheetml/2006/main" xmlns:r="http://schemas.openxmlformats.org/officeDocument/2006/relationships">
  <dimension ref="A1:L45"/>
  <sheetViews>
    <sheetView view="pageBreakPreview" zoomScale="85" zoomScaleSheetLayoutView="85" workbookViewId="0">
      <selection activeCell="O54" sqref="O54"/>
    </sheetView>
  </sheetViews>
  <sheetFormatPr defaultRowHeight="12.75"/>
  <cols>
    <col min="1" max="3" width="9" style="1"/>
    <col min="4" max="4" width="10.875" style="1" customWidth="1"/>
    <col min="5" max="6" width="8.875" style="1"/>
    <col min="7" max="7" width="9.875" style="1" customWidth="1"/>
    <col min="8" max="16384" width="9" style="1"/>
  </cols>
  <sheetData>
    <row r="1" spans="1:12">
      <c r="B1" s="1" t="s">
        <v>514</v>
      </c>
    </row>
    <row r="3" spans="1:12">
      <c r="B3" s="1" t="s">
        <v>272</v>
      </c>
      <c r="C3" s="1" t="s">
        <v>366</v>
      </c>
      <c r="D3" s="1" t="s">
        <v>367</v>
      </c>
      <c r="E3" s="1" t="s">
        <v>368</v>
      </c>
      <c r="F3" s="1" t="s">
        <v>369</v>
      </c>
      <c r="G3" s="1" t="s">
        <v>370</v>
      </c>
      <c r="H3" s="1" t="s">
        <v>371</v>
      </c>
      <c r="I3" s="1" t="s">
        <v>372</v>
      </c>
      <c r="J3" s="1" t="s">
        <v>373</v>
      </c>
      <c r="K3" s="1" t="s">
        <v>374</v>
      </c>
      <c r="L3" s="1" t="s">
        <v>375</v>
      </c>
    </row>
    <row r="4" spans="1:12" ht="16.5" customHeight="1">
      <c r="A4" s="1">
        <v>1981</v>
      </c>
      <c r="B4" s="11">
        <v>60.1</v>
      </c>
      <c r="C4" s="11">
        <v>46.3</v>
      </c>
      <c r="D4" s="11">
        <v>52</v>
      </c>
      <c r="E4" s="11">
        <v>51.9</v>
      </c>
      <c r="F4" s="11">
        <v>49.8</v>
      </c>
      <c r="G4" s="11">
        <v>55.4</v>
      </c>
      <c r="H4" s="11">
        <v>63.2</v>
      </c>
      <c r="I4" s="11">
        <v>61.2</v>
      </c>
      <c r="J4" s="11">
        <v>60.8</v>
      </c>
      <c r="K4" s="11">
        <v>69.5</v>
      </c>
      <c r="L4" s="11">
        <v>60.9</v>
      </c>
    </row>
    <row r="5" spans="1:12" ht="16.5" customHeight="1">
      <c r="A5" s="1">
        <v>1982</v>
      </c>
      <c r="B5" s="11">
        <v>57.3</v>
      </c>
      <c r="C5" s="11">
        <v>44.5</v>
      </c>
      <c r="D5" s="11">
        <v>51.2</v>
      </c>
      <c r="E5" s="11">
        <v>50.2</v>
      </c>
      <c r="F5" s="11">
        <v>47.6</v>
      </c>
      <c r="G5" s="11">
        <v>51.9</v>
      </c>
      <c r="H5" s="11">
        <v>60.9</v>
      </c>
      <c r="I5" s="11">
        <v>59.4</v>
      </c>
      <c r="J5" s="11">
        <v>59.8</v>
      </c>
      <c r="K5" s="11">
        <v>66.2</v>
      </c>
      <c r="L5" s="11">
        <v>56.7</v>
      </c>
    </row>
    <row r="6" spans="1:12" ht="16.5" customHeight="1">
      <c r="A6" s="1">
        <v>1983</v>
      </c>
      <c r="B6" s="11">
        <v>56.9</v>
      </c>
      <c r="C6" s="11">
        <v>43.7</v>
      </c>
      <c r="D6" s="11">
        <v>52.7</v>
      </c>
      <c r="E6" s="11">
        <v>50</v>
      </c>
      <c r="F6" s="11">
        <v>47.4</v>
      </c>
      <c r="G6" s="11">
        <v>52.4</v>
      </c>
      <c r="H6" s="11">
        <v>60.6</v>
      </c>
      <c r="I6" s="11">
        <v>59.5</v>
      </c>
      <c r="J6" s="11">
        <v>59.9</v>
      </c>
      <c r="K6" s="11">
        <v>63.8</v>
      </c>
      <c r="L6" s="11">
        <v>55.6</v>
      </c>
    </row>
    <row r="7" spans="1:12" ht="16.5" customHeight="1">
      <c r="A7" s="1">
        <v>1984</v>
      </c>
      <c r="B7" s="11">
        <v>57.7</v>
      </c>
      <c r="C7" s="11">
        <v>42.8</v>
      </c>
      <c r="D7" s="11">
        <v>52.6</v>
      </c>
      <c r="E7" s="11">
        <v>51.5</v>
      </c>
      <c r="F7" s="11">
        <v>47.5</v>
      </c>
      <c r="G7" s="11">
        <v>53.6</v>
      </c>
      <c r="H7" s="11">
        <v>61.7</v>
      </c>
      <c r="I7" s="11">
        <v>60.2</v>
      </c>
      <c r="J7" s="11">
        <v>59.9</v>
      </c>
      <c r="K7" s="11">
        <v>64</v>
      </c>
      <c r="L7" s="11">
        <v>54.7</v>
      </c>
    </row>
    <row r="8" spans="1:12" ht="16.5" customHeight="1">
      <c r="A8" s="1">
        <v>1985</v>
      </c>
      <c r="B8" s="11">
        <v>58.8</v>
      </c>
      <c r="C8" s="11">
        <v>43.3</v>
      </c>
      <c r="D8" s="11">
        <v>53.2</v>
      </c>
      <c r="E8" s="11">
        <v>51.4</v>
      </c>
      <c r="F8" s="11">
        <v>48.3</v>
      </c>
      <c r="G8" s="11">
        <v>54.8</v>
      </c>
      <c r="H8" s="11">
        <v>63</v>
      </c>
      <c r="I8" s="11">
        <v>60.5</v>
      </c>
      <c r="J8" s="11">
        <v>60.7</v>
      </c>
      <c r="K8" s="11">
        <v>65.5</v>
      </c>
      <c r="L8" s="11">
        <v>55.5</v>
      </c>
    </row>
    <row r="9" spans="1:12" ht="16.5" customHeight="1">
      <c r="A9" s="1">
        <v>1986</v>
      </c>
      <c r="B9" s="11">
        <v>59.8</v>
      </c>
      <c r="C9" s="11">
        <v>44.1</v>
      </c>
      <c r="D9" s="11">
        <v>54.5</v>
      </c>
      <c r="E9" s="11">
        <v>51.9</v>
      </c>
      <c r="F9" s="11">
        <v>49.5</v>
      </c>
      <c r="G9" s="11">
        <v>56</v>
      </c>
      <c r="H9" s="11">
        <v>64</v>
      </c>
      <c r="I9" s="11">
        <v>61.6</v>
      </c>
      <c r="J9" s="11">
        <v>61.7</v>
      </c>
      <c r="K9" s="11">
        <v>65.400000000000006</v>
      </c>
      <c r="L9" s="11">
        <v>57</v>
      </c>
    </row>
    <row r="10" spans="1:12" ht="16.5" customHeight="1">
      <c r="A10" s="1">
        <v>1987</v>
      </c>
      <c r="B10" s="11">
        <v>60.6</v>
      </c>
      <c r="C10" s="11">
        <v>44.6</v>
      </c>
      <c r="D10" s="11">
        <v>55.5</v>
      </c>
      <c r="E10" s="11">
        <v>52.8</v>
      </c>
      <c r="F10" s="11">
        <v>50.8</v>
      </c>
      <c r="G10" s="11">
        <v>57.1</v>
      </c>
      <c r="H10" s="11">
        <v>64.900000000000006</v>
      </c>
      <c r="I10" s="11">
        <v>61.7</v>
      </c>
      <c r="J10" s="11">
        <v>61.4</v>
      </c>
      <c r="K10" s="11">
        <v>65.400000000000006</v>
      </c>
      <c r="L10" s="11">
        <v>58.1</v>
      </c>
    </row>
    <row r="11" spans="1:12" ht="16.5" customHeight="1">
      <c r="A11" s="1">
        <v>1988</v>
      </c>
      <c r="B11" s="11">
        <v>61.7</v>
      </c>
      <c r="C11" s="11">
        <v>46.3</v>
      </c>
      <c r="D11" s="11">
        <v>56.3</v>
      </c>
      <c r="E11" s="11">
        <v>54.5</v>
      </c>
      <c r="F11" s="11">
        <v>52.3</v>
      </c>
      <c r="G11" s="11">
        <v>57.7</v>
      </c>
      <c r="H11" s="11">
        <v>66.099999999999994</v>
      </c>
      <c r="I11" s="11">
        <v>61.6</v>
      </c>
      <c r="J11" s="11">
        <v>61.8</v>
      </c>
      <c r="K11" s="11">
        <v>66.900000000000006</v>
      </c>
      <c r="L11" s="11">
        <v>59.3</v>
      </c>
    </row>
    <row r="12" spans="1:12" ht="16.5" customHeight="1">
      <c r="A12" s="1">
        <v>1989</v>
      </c>
      <c r="B12" s="11">
        <v>62.2</v>
      </c>
      <c r="C12" s="11">
        <v>47.4</v>
      </c>
      <c r="D12" s="11">
        <v>56.4</v>
      </c>
      <c r="E12" s="11">
        <v>55.2</v>
      </c>
      <c r="F12" s="11">
        <v>52.8</v>
      </c>
      <c r="G12" s="11">
        <v>58</v>
      </c>
      <c r="H12" s="11">
        <v>66.5</v>
      </c>
      <c r="I12" s="11">
        <v>62.3</v>
      </c>
      <c r="J12" s="11">
        <v>61.5</v>
      </c>
      <c r="K12" s="11">
        <v>67.5</v>
      </c>
      <c r="L12" s="11">
        <v>60.9</v>
      </c>
    </row>
    <row r="13" spans="1:12" ht="16.5" customHeight="1">
      <c r="A13" s="1">
        <v>1990</v>
      </c>
      <c r="B13" s="11">
        <v>61.7</v>
      </c>
      <c r="C13" s="11">
        <v>47</v>
      </c>
      <c r="D13" s="11">
        <v>56.2</v>
      </c>
      <c r="E13" s="11">
        <v>55.3</v>
      </c>
      <c r="F13" s="11">
        <v>52.8</v>
      </c>
      <c r="G13" s="11">
        <v>57.5</v>
      </c>
      <c r="H13" s="11">
        <v>65.3</v>
      </c>
      <c r="I13" s="11">
        <v>62.3</v>
      </c>
      <c r="J13" s="11">
        <v>61.9</v>
      </c>
      <c r="K13" s="11">
        <v>67.599999999999994</v>
      </c>
      <c r="L13" s="11">
        <v>61.3</v>
      </c>
    </row>
    <row r="14" spans="1:12" ht="16.5" customHeight="1">
      <c r="A14" s="1">
        <v>1991</v>
      </c>
      <c r="B14" s="11">
        <v>59.7</v>
      </c>
      <c r="C14" s="11">
        <v>46.1</v>
      </c>
      <c r="D14" s="11">
        <v>54.2</v>
      </c>
      <c r="E14" s="11">
        <v>54.1</v>
      </c>
      <c r="F14" s="11">
        <v>51.3</v>
      </c>
      <c r="G14" s="11">
        <v>55.9</v>
      </c>
      <c r="H14" s="11">
        <v>62</v>
      </c>
      <c r="I14" s="11">
        <v>61.3</v>
      </c>
      <c r="J14" s="11">
        <v>62</v>
      </c>
      <c r="K14" s="11">
        <v>66.599999999999994</v>
      </c>
      <c r="L14" s="11">
        <v>60.3</v>
      </c>
    </row>
    <row r="15" spans="1:12" ht="16.5" customHeight="1">
      <c r="A15" s="1">
        <v>1992</v>
      </c>
      <c r="B15" s="11">
        <v>58.3</v>
      </c>
      <c r="C15" s="11">
        <v>43.5</v>
      </c>
      <c r="D15" s="11">
        <v>53.9</v>
      </c>
      <c r="E15" s="11">
        <v>52.1</v>
      </c>
      <c r="F15" s="11">
        <v>51.2</v>
      </c>
      <c r="G15" s="11">
        <v>54.6</v>
      </c>
      <c r="H15" s="11">
        <v>60.1</v>
      </c>
      <c r="I15" s="11">
        <v>60.3</v>
      </c>
      <c r="J15" s="11">
        <v>61.2</v>
      </c>
      <c r="K15" s="11">
        <v>65.400000000000006</v>
      </c>
      <c r="L15" s="11">
        <v>60.1</v>
      </c>
    </row>
    <row r="16" spans="1:12" ht="16.5" customHeight="1">
      <c r="A16" s="1">
        <v>1993</v>
      </c>
      <c r="B16" s="11">
        <v>57.9</v>
      </c>
      <c r="C16" s="11">
        <v>43</v>
      </c>
      <c r="D16" s="11">
        <v>54.2</v>
      </c>
      <c r="E16" s="11">
        <v>51.4</v>
      </c>
      <c r="F16" s="11">
        <v>51.5</v>
      </c>
      <c r="G16" s="11">
        <v>54</v>
      </c>
      <c r="H16" s="11">
        <v>59.4</v>
      </c>
      <c r="I16" s="11">
        <v>60.6</v>
      </c>
      <c r="J16" s="11">
        <v>61</v>
      </c>
      <c r="K16" s="11">
        <v>64.900000000000006</v>
      </c>
      <c r="L16" s="11">
        <v>60.2</v>
      </c>
    </row>
    <row r="17" spans="1:12" ht="16.5" customHeight="1">
      <c r="A17" s="1">
        <v>1994</v>
      </c>
      <c r="B17" s="11">
        <v>58.4</v>
      </c>
      <c r="C17" s="11">
        <v>43.1</v>
      </c>
      <c r="D17" s="11">
        <v>54.6</v>
      </c>
      <c r="E17" s="11">
        <v>52</v>
      </c>
      <c r="F17" s="11">
        <v>51.1</v>
      </c>
      <c r="G17" s="11">
        <v>54.8</v>
      </c>
      <c r="H17" s="11">
        <v>59.6</v>
      </c>
      <c r="I17" s="11">
        <v>60.9</v>
      </c>
      <c r="J17" s="11">
        <v>61.5</v>
      </c>
      <c r="K17" s="11">
        <v>65.7</v>
      </c>
      <c r="L17" s="11">
        <v>61</v>
      </c>
    </row>
    <row r="18" spans="1:12" ht="16.5" customHeight="1">
      <c r="A18" s="1">
        <v>1995</v>
      </c>
      <c r="B18" s="11">
        <v>58.7</v>
      </c>
      <c r="C18" s="11">
        <v>43.5</v>
      </c>
      <c r="D18" s="11">
        <v>55.4</v>
      </c>
      <c r="E18" s="11">
        <v>52.2</v>
      </c>
      <c r="F18" s="11">
        <v>52.4</v>
      </c>
      <c r="G18" s="11">
        <v>55.1</v>
      </c>
      <c r="H18" s="11">
        <v>59.7</v>
      </c>
      <c r="I18" s="11">
        <v>61.8</v>
      </c>
      <c r="J18" s="11">
        <v>61.6</v>
      </c>
      <c r="K18" s="11">
        <v>66.599999999999994</v>
      </c>
      <c r="L18" s="11">
        <v>60.6</v>
      </c>
    </row>
    <row r="19" spans="1:12" ht="16.5" customHeight="1">
      <c r="A19" s="1">
        <v>1996</v>
      </c>
      <c r="B19" s="11">
        <v>58.5</v>
      </c>
      <c r="C19" s="11">
        <v>42.6</v>
      </c>
      <c r="D19" s="11">
        <v>56.3</v>
      </c>
      <c r="E19" s="11">
        <v>52</v>
      </c>
      <c r="F19" s="11">
        <v>51.8</v>
      </c>
      <c r="G19" s="11">
        <v>54.6</v>
      </c>
      <c r="H19" s="11">
        <v>59.6</v>
      </c>
      <c r="I19" s="11">
        <v>61.6</v>
      </c>
      <c r="J19" s="11">
        <v>61</v>
      </c>
      <c r="K19" s="11">
        <v>67.400000000000006</v>
      </c>
      <c r="L19" s="11">
        <v>59.9</v>
      </c>
    </row>
    <row r="20" spans="1:12" ht="16.5" customHeight="1">
      <c r="A20" s="1">
        <v>1997</v>
      </c>
      <c r="B20" s="11">
        <v>59</v>
      </c>
      <c r="C20" s="11">
        <v>43.1</v>
      </c>
      <c r="D20" s="11">
        <v>55.8</v>
      </c>
      <c r="E20" s="11">
        <v>52.5</v>
      </c>
      <c r="F20" s="11">
        <v>52.3</v>
      </c>
      <c r="G20" s="11">
        <v>55</v>
      </c>
      <c r="H20" s="11">
        <v>60.2</v>
      </c>
      <c r="I20" s="11">
        <v>62.3</v>
      </c>
      <c r="J20" s="11">
        <v>62.2</v>
      </c>
      <c r="K20" s="11">
        <v>67.900000000000006</v>
      </c>
      <c r="L20" s="11">
        <v>60.1</v>
      </c>
    </row>
    <row r="21" spans="1:12" ht="16.5" customHeight="1">
      <c r="A21" s="1">
        <v>1998</v>
      </c>
      <c r="B21" s="11">
        <v>59.7</v>
      </c>
      <c r="C21" s="11">
        <v>44.6</v>
      </c>
      <c r="D21" s="11">
        <v>56.5</v>
      </c>
      <c r="E21" s="11">
        <v>54.2</v>
      </c>
      <c r="F21" s="11">
        <v>53.2</v>
      </c>
      <c r="G21" s="11">
        <v>56.1</v>
      </c>
      <c r="H21" s="11">
        <v>61.2</v>
      </c>
      <c r="I21" s="11">
        <v>63.3</v>
      </c>
      <c r="J21" s="11">
        <v>62.6</v>
      </c>
      <c r="K21" s="11">
        <v>68.599999999999994</v>
      </c>
      <c r="L21" s="11">
        <v>59.2</v>
      </c>
    </row>
    <row r="22" spans="1:12" ht="16.5" customHeight="1">
      <c r="A22" s="1">
        <v>1999</v>
      </c>
      <c r="B22" s="11">
        <v>60.6</v>
      </c>
      <c r="C22" s="11">
        <v>46.8</v>
      </c>
      <c r="D22" s="11">
        <v>56.7</v>
      </c>
      <c r="E22" s="11">
        <v>54.9</v>
      </c>
      <c r="F22" s="11">
        <v>54.7</v>
      </c>
      <c r="G22" s="11">
        <v>56.9</v>
      </c>
      <c r="H22" s="11">
        <v>62.3</v>
      </c>
      <c r="I22" s="11">
        <v>63.7</v>
      </c>
      <c r="J22" s="11">
        <v>62.7</v>
      </c>
      <c r="K22" s="11">
        <v>68.400000000000006</v>
      </c>
      <c r="L22" s="11">
        <v>59.7</v>
      </c>
    </row>
    <row r="23" spans="1:12" ht="16.5" customHeight="1">
      <c r="A23" s="1">
        <v>2000</v>
      </c>
      <c r="B23" s="11">
        <v>61.3</v>
      </c>
      <c r="C23" s="11">
        <v>46.3</v>
      </c>
      <c r="D23" s="11">
        <v>58.7</v>
      </c>
      <c r="E23" s="11">
        <v>55.7</v>
      </c>
      <c r="F23" s="11">
        <v>55.4</v>
      </c>
      <c r="G23" s="11">
        <v>57.8</v>
      </c>
      <c r="H23" s="11">
        <v>63.2</v>
      </c>
      <c r="I23" s="11">
        <v>64.5</v>
      </c>
      <c r="J23" s="11">
        <v>63.3</v>
      </c>
      <c r="K23" s="11">
        <v>68.599999999999994</v>
      </c>
      <c r="L23" s="11">
        <v>60.1</v>
      </c>
    </row>
    <row r="24" spans="1:12" ht="16.5" customHeight="1">
      <c r="A24" s="1">
        <v>2001</v>
      </c>
      <c r="B24" s="11">
        <v>61.1</v>
      </c>
      <c r="C24" s="11">
        <v>47.7</v>
      </c>
      <c r="D24" s="11">
        <v>59.2</v>
      </c>
      <c r="E24" s="11">
        <v>56</v>
      </c>
      <c r="F24" s="11">
        <v>55</v>
      </c>
      <c r="G24" s="11">
        <v>58</v>
      </c>
      <c r="H24" s="11">
        <v>63</v>
      </c>
      <c r="I24" s="11">
        <v>64.3</v>
      </c>
      <c r="J24" s="11">
        <v>61.8</v>
      </c>
      <c r="K24" s="11">
        <v>68.900000000000006</v>
      </c>
      <c r="L24" s="11">
        <v>59.1</v>
      </c>
    </row>
    <row r="25" spans="1:12" ht="16.5" customHeight="1">
      <c r="A25" s="1">
        <v>2002</v>
      </c>
      <c r="B25" s="11">
        <v>61.7</v>
      </c>
      <c r="C25" s="11">
        <v>48.5</v>
      </c>
      <c r="D25" s="11">
        <v>59.6</v>
      </c>
      <c r="E25" s="11">
        <v>56.5</v>
      </c>
      <c r="F25" s="11">
        <v>56.9</v>
      </c>
      <c r="G25" s="11">
        <v>59.5</v>
      </c>
      <c r="H25" s="11">
        <v>62.9</v>
      </c>
      <c r="I25" s="11">
        <v>65.400000000000006</v>
      </c>
      <c r="J25" s="11">
        <v>63.1</v>
      </c>
      <c r="K25" s="11">
        <v>69.099999999999994</v>
      </c>
      <c r="L25" s="11">
        <v>59.5</v>
      </c>
    </row>
    <row r="26" spans="1:12" ht="16.5" customHeight="1">
      <c r="A26" s="1">
        <v>2003</v>
      </c>
      <c r="B26" s="11">
        <v>62.4</v>
      </c>
      <c r="C26" s="11">
        <v>49.4</v>
      </c>
      <c r="D26" s="11">
        <v>60.4</v>
      </c>
      <c r="E26" s="11">
        <v>57.3</v>
      </c>
      <c r="F26" s="11">
        <v>56.6</v>
      </c>
      <c r="G26" s="11">
        <v>60.1</v>
      </c>
      <c r="H26" s="11">
        <v>63.7</v>
      </c>
      <c r="I26" s="11">
        <v>65.2</v>
      </c>
      <c r="J26" s="11">
        <v>64</v>
      </c>
      <c r="K26" s="11">
        <v>69.8</v>
      </c>
      <c r="L26" s="11">
        <v>60.3</v>
      </c>
    </row>
    <row r="27" spans="1:12" ht="16.5" customHeight="1">
      <c r="A27" s="1">
        <v>2004</v>
      </c>
      <c r="B27" s="11">
        <v>62.6</v>
      </c>
      <c r="C27" s="11">
        <v>49.9</v>
      </c>
      <c r="D27" s="11">
        <v>60.3</v>
      </c>
      <c r="E27" s="11">
        <v>58.3</v>
      </c>
      <c r="F27" s="11">
        <v>57.5</v>
      </c>
      <c r="G27" s="11">
        <v>60.3</v>
      </c>
      <c r="H27" s="11">
        <v>63.8</v>
      </c>
      <c r="I27" s="11">
        <v>65.2</v>
      </c>
      <c r="J27" s="11">
        <v>64.2</v>
      </c>
      <c r="K27" s="11">
        <v>70.099999999999994</v>
      </c>
      <c r="L27" s="11">
        <v>60.5</v>
      </c>
    </row>
    <row r="28" spans="1:12" ht="16.5" customHeight="1">
      <c r="A28" s="1">
        <v>2005</v>
      </c>
      <c r="B28" s="11">
        <v>62.6</v>
      </c>
      <c r="C28" s="11">
        <v>49.7</v>
      </c>
      <c r="D28" s="11">
        <v>60.8</v>
      </c>
      <c r="E28" s="11">
        <v>58.1</v>
      </c>
      <c r="F28" s="11">
        <v>57.1</v>
      </c>
      <c r="G28" s="11">
        <v>60.2</v>
      </c>
      <c r="H28" s="11">
        <v>63.5</v>
      </c>
      <c r="I28" s="11">
        <v>65.099999999999994</v>
      </c>
      <c r="J28" s="11">
        <v>64.400000000000006</v>
      </c>
      <c r="K28" s="11">
        <v>69.8</v>
      </c>
      <c r="L28" s="11">
        <v>61.6</v>
      </c>
    </row>
    <row r="29" spans="1:12" ht="16.5" customHeight="1">
      <c r="A29" s="1">
        <v>2006</v>
      </c>
      <c r="B29" s="11">
        <v>62.8</v>
      </c>
      <c r="C29" s="11">
        <v>50.4</v>
      </c>
      <c r="D29" s="11">
        <v>60.7</v>
      </c>
      <c r="E29" s="11">
        <v>57.7</v>
      </c>
      <c r="F29" s="11">
        <v>57.8</v>
      </c>
      <c r="G29" s="11">
        <v>60.1</v>
      </c>
      <c r="H29" s="11">
        <v>63.3</v>
      </c>
      <c r="I29" s="11">
        <v>65.400000000000006</v>
      </c>
      <c r="J29" s="11">
        <v>65.5</v>
      </c>
      <c r="K29" s="11">
        <v>70.900000000000006</v>
      </c>
      <c r="L29" s="11">
        <v>62.2</v>
      </c>
    </row>
    <row r="30" spans="1:12" ht="16.5" customHeight="1">
      <c r="A30" s="1">
        <v>2007</v>
      </c>
      <c r="B30" s="11">
        <v>63.4</v>
      </c>
      <c r="C30" s="11">
        <v>51</v>
      </c>
      <c r="D30" s="11">
        <v>60.9</v>
      </c>
      <c r="E30" s="11">
        <v>58.5</v>
      </c>
      <c r="F30" s="11">
        <v>58.8</v>
      </c>
      <c r="G30" s="11">
        <v>60.9</v>
      </c>
      <c r="H30" s="11">
        <v>63.4</v>
      </c>
      <c r="I30" s="11">
        <v>65.900000000000006</v>
      </c>
      <c r="J30" s="11">
        <v>66.599999999999994</v>
      </c>
      <c r="K30" s="11">
        <v>71.7</v>
      </c>
      <c r="L30" s="11">
        <v>63.2</v>
      </c>
    </row>
    <row r="31" spans="1:12" ht="16.5" customHeight="1">
      <c r="A31" s="1">
        <v>2008</v>
      </c>
      <c r="B31" s="11">
        <v>63.4</v>
      </c>
      <c r="C31" s="11">
        <v>51.7</v>
      </c>
      <c r="D31" s="11">
        <v>60.8</v>
      </c>
      <c r="E31" s="11">
        <v>58.9</v>
      </c>
      <c r="F31" s="11">
        <v>59.1</v>
      </c>
      <c r="G31" s="11">
        <v>60.8</v>
      </c>
      <c r="H31" s="11">
        <v>63.3</v>
      </c>
      <c r="I31" s="11">
        <v>66.3</v>
      </c>
      <c r="J31" s="11">
        <v>67.099999999999994</v>
      </c>
      <c r="K31" s="11">
        <v>72.099999999999994</v>
      </c>
      <c r="L31" s="11">
        <v>63.2</v>
      </c>
    </row>
    <row r="32" spans="1:12" ht="16.5" customHeight="1">
      <c r="A32" s="1">
        <v>2009</v>
      </c>
      <c r="B32" s="11">
        <v>61.5</v>
      </c>
      <c r="C32" s="11">
        <v>49.7</v>
      </c>
      <c r="D32" s="11">
        <v>59.5</v>
      </c>
      <c r="E32" s="11">
        <v>58.3</v>
      </c>
      <c r="F32" s="11">
        <v>58.6</v>
      </c>
      <c r="G32" s="11">
        <v>59.6</v>
      </c>
      <c r="H32" s="11">
        <v>60.9</v>
      </c>
      <c r="I32" s="11">
        <v>65.5</v>
      </c>
      <c r="J32" s="11">
        <v>66.900000000000006</v>
      </c>
      <c r="K32" s="11">
        <v>69.5</v>
      </c>
      <c r="L32" s="11">
        <v>60.7</v>
      </c>
    </row>
    <row r="33" spans="1:12" ht="16.5" customHeight="1">
      <c r="A33" s="1">
        <v>2010</v>
      </c>
      <c r="B33" s="11">
        <v>61.5</v>
      </c>
      <c r="C33" s="11">
        <v>50.9</v>
      </c>
      <c r="D33" s="11">
        <v>59.8</v>
      </c>
      <c r="E33" s="11">
        <v>58.2</v>
      </c>
      <c r="F33" s="11">
        <v>58</v>
      </c>
      <c r="G33" s="11">
        <v>60.1</v>
      </c>
      <c r="H33" s="11">
        <v>61</v>
      </c>
      <c r="I33" s="11">
        <v>65.599999999999994</v>
      </c>
      <c r="J33" s="11">
        <v>66.400000000000006</v>
      </c>
      <c r="K33" s="11">
        <v>68.2</v>
      </c>
      <c r="L33" s="11">
        <v>60.7</v>
      </c>
    </row>
    <row r="34" spans="1:12" ht="16.5" customHeight="1">
      <c r="A34" s="1">
        <v>2011</v>
      </c>
      <c r="B34" s="11">
        <v>61.7</v>
      </c>
      <c r="C34" s="11">
        <v>52.6</v>
      </c>
      <c r="D34" s="11">
        <v>60.6</v>
      </c>
      <c r="E34" s="11">
        <v>58.1</v>
      </c>
      <c r="F34" s="11">
        <v>57.3</v>
      </c>
      <c r="G34" s="11">
        <v>59.9</v>
      </c>
      <c r="H34" s="11">
        <v>61.4</v>
      </c>
      <c r="I34" s="11">
        <v>65.099999999999994</v>
      </c>
      <c r="J34" s="11">
        <v>66</v>
      </c>
      <c r="K34" s="11">
        <v>69.599999999999994</v>
      </c>
      <c r="L34" s="11">
        <v>60.2</v>
      </c>
    </row>
    <row r="35" spans="1:12" ht="16.5" customHeight="1">
      <c r="A35" s="1">
        <v>2012</v>
      </c>
      <c r="B35" s="11">
        <v>61.7</v>
      </c>
      <c r="C35" s="11">
        <v>54.4</v>
      </c>
      <c r="D35" s="11">
        <v>60.9</v>
      </c>
      <c r="E35" s="11">
        <v>58.5</v>
      </c>
      <c r="F35" s="11">
        <v>56.7</v>
      </c>
      <c r="G35" s="11">
        <v>59.8</v>
      </c>
      <c r="H35" s="11">
        <v>60.9</v>
      </c>
      <c r="I35" s="11">
        <v>65.3</v>
      </c>
      <c r="J35" s="11">
        <v>66.400000000000006</v>
      </c>
      <c r="K35" s="11">
        <v>70.2</v>
      </c>
      <c r="L35" s="11">
        <v>60.4</v>
      </c>
    </row>
    <row r="36" spans="1:12" ht="16.5" customHeight="1">
      <c r="A36" s="1">
        <v>2013</v>
      </c>
      <c r="B36" s="11">
        <v>61.8</v>
      </c>
      <c r="C36" s="11">
        <v>54.6</v>
      </c>
      <c r="D36" s="11">
        <v>61.6</v>
      </c>
      <c r="E36" s="11">
        <v>57.9</v>
      </c>
      <c r="F36" s="11">
        <v>57</v>
      </c>
      <c r="G36" s="11">
        <v>60.1</v>
      </c>
      <c r="H36" s="11">
        <v>61.2</v>
      </c>
      <c r="I36" s="11">
        <v>64.900000000000006</v>
      </c>
      <c r="J36" s="11">
        <v>67.3</v>
      </c>
      <c r="K36" s="11">
        <v>69.8</v>
      </c>
      <c r="L36" s="11">
        <v>59.8</v>
      </c>
    </row>
    <row r="37" spans="1:12" ht="16.5" customHeight="1">
      <c r="A37" s="1">
        <v>2014</v>
      </c>
      <c r="B37" s="11">
        <v>61.4</v>
      </c>
      <c r="C37" s="11">
        <v>53.8</v>
      </c>
      <c r="D37" s="11">
        <v>61.4</v>
      </c>
      <c r="E37" s="11">
        <v>57.2</v>
      </c>
      <c r="F37" s="11">
        <v>56.9</v>
      </c>
      <c r="G37" s="11">
        <v>59.7</v>
      </c>
      <c r="H37" s="11">
        <v>61</v>
      </c>
      <c r="I37" s="11">
        <v>64.2</v>
      </c>
      <c r="J37" s="11">
        <v>67</v>
      </c>
      <c r="K37" s="11">
        <v>69.3</v>
      </c>
      <c r="L37" s="11">
        <v>59.5</v>
      </c>
    </row>
    <row r="38" spans="1:12" ht="16.5" customHeight="1"/>
    <row r="39" spans="1:12" ht="16.5" customHeight="1">
      <c r="B39" s="1" t="s">
        <v>352</v>
      </c>
    </row>
    <row r="40" spans="1:12" ht="16.5" customHeight="1">
      <c r="A40" s="1" t="s">
        <v>1095</v>
      </c>
      <c r="B40" s="5">
        <f>(POWER(B37/B4, 1/33)-1)*100</f>
        <v>6.4869496653985337E-2</v>
      </c>
      <c r="C40" s="5">
        <f t="shared" ref="C40:L40" si="0">(POWER(C37/C4, 1/33)-1)*100</f>
        <v>0.45598039897452036</v>
      </c>
      <c r="D40" s="5">
        <f t="shared" si="0"/>
        <v>0.5048035479470192</v>
      </c>
      <c r="E40" s="5">
        <f t="shared" si="0"/>
        <v>0.29508636828963208</v>
      </c>
      <c r="F40" s="5">
        <f t="shared" si="0"/>
        <v>0.40469656386927788</v>
      </c>
      <c r="G40" s="5">
        <f t="shared" si="0"/>
        <v>0.22677926104561763</v>
      </c>
      <c r="H40" s="5">
        <f t="shared" si="0"/>
        <v>-0.10730734499165839</v>
      </c>
      <c r="I40" s="5">
        <f t="shared" si="0"/>
        <v>0.14512344829922252</v>
      </c>
      <c r="J40" s="5">
        <f t="shared" si="0"/>
        <v>0.2946843444626257</v>
      </c>
      <c r="K40" s="5">
        <f t="shared" si="0"/>
        <v>-8.7324864988969075E-3</v>
      </c>
      <c r="L40" s="5">
        <f t="shared" si="0"/>
        <v>-7.0450511856945397E-2</v>
      </c>
    </row>
    <row r="41" spans="1:12">
      <c r="B41" s="1" t="s">
        <v>1160</v>
      </c>
    </row>
    <row r="42" spans="1:12" hidden="1">
      <c r="B42" s="1" t="s">
        <v>1018</v>
      </c>
    </row>
    <row r="43" spans="1:12" hidden="1">
      <c r="B43" s="1" t="s">
        <v>517</v>
      </c>
    </row>
    <row r="44" spans="1:12" hidden="1">
      <c r="B44" s="1" t="s">
        <v>518</v>
      </c>
    </row>
    <row r="45" spans="1:12">
      <c r="B45" s="1" t="s">
        <v>1120</v>
      </c>
    </row>
  </sheetData>
  <phoneticPr fontId="2" type="noConversion"/>
  <pageMargins left="0.75" right="0.75" top="1" bottom="1" header="0.5" footer="0.5"/>
  <pageSetup scale="70" orientation="landscape" r:id="rId1"/>
  <headerFooter alignWithMargins="0"/>
  <rowBreaks count="2" manualBreakCount="2">
    <brk id="48" max="16383" man="1"/>
    <brk id="54" max="16383" man="1"/>
  </rowBreaks>
  <colBreaks count="1" manualBreakCount="1">
    <brk id="12" max="1048575" man="1"/>
  </colBreaks>
</worksheet>
</file>

<file path=xl/worksheets/sheet54.xml><?xml version="1.0" encoding="utf-8"?>
<worksheet xmlns="http://schemas.openxmlformats.org/spreadsheetml/2006/main" xmlns:r="http://schemas.openxmlformats.org/officeDocument/2006/relationships">
  <dimension ref="A1:L85"/>
  <sheetViews>
    <sheetView view="pageBreakPreview" zoomScale="70" zoomScaleSheetLayoutView="70" workbookViewId="0">
      <selection activeCell="O54" sqref="O54"/>
    </sheetView>
  </sheetViews>
  <sheetFormatPr defaultRowHeight="12.75"/>
  <cols>
    <col min="1" max="6" width="9" style="1"/>
    <col min="7" max="7" width="9.875" style="1" customWidth="1"/>
    <col min="8" max="16384" width="9" style="1"/>
  </cols>
  <sheetData>
    <row r="1" spans="1:12">
      <c r="B1" s="1" t="s">
        <v>1066</v>
      </c>
    </row>
    <row r="3" spans="1:12">
      <c r="B3" s="1" t="s">
        <v>272</v>
      </c>
      <c r="C3" s="1" t="s">
        <v>366</v>
      </c>
      <c r="D3" s="1" t="s">
        <v>367</v>
      </c>
      <c r="E3" s="1" t="s">
        <v>368</v>
      </c>
      <c r="F3" s="1" t="s">
        <v>369</v>
      </c>
      <c r="G3" s="1" t="s">
        <v>370</v>
      </c>
      <c r="H3" s="1" t="s">
        <v>371</v>
      </c>
      <c r="I3" s="1" t="s">
        <v>372</v>
      </c>
      <c r="J3" s="1" t="s">
        <v>373</v>
      </c>
      <c r="K3" s="1" t="s">
        <v>374</v>
      </c>
      <c r="L3" s="1" t="s">
        <v>375</v>
      </c>
    </row>
    <row r="5" spans="1:12" ht="18" customHeight="1">
      <c r="A5" s="1">
        <v>1981</v>
      </c>
      <c r="B5" s="11">
        <v>7.6</v>
      </c>
      <c r="C5" s="11">
        <v>13.5</v>
      </c>
      <c r="D5" s="11">
        <v>11.3</v>
      </c>
      <c r="E5" s="11">
        <v>10</v>
      </c>
      <c r="F5" s="11">
        <v>11.6</v>
      </c>
      <c r="G5" s="11">
        <v>10.5</v>
      </c>
      <c r="H5" s="11">
        <v>6.6</v>
      </c>
      <c r="I5" s="11">
        <v>6</v>
      </c>
      <c r="J5" s="11">
        <v>4.5</v>
      </c>
      <c r="K5" s="11">
        <v>3.9</v>
      </c>
      <c r="L5" s="11">
        <v>6.8</v>
      </c>
    </row>
    <row r="6" spans="1:12" ht="18" customHeight="1">
      <c r="A6" s="1">
        <v>1982</v>
      </c>
      <c r="B6" s="11">
        <v>11</v>
      </c>
      <c r="C6" s="11">
        <v>16.2</v>
      </c>
      <c r="D6" s="11">
        <v>12.6</v>
      </c>
      <c r="E6" s="11">
        <v>12.8</v>
      </c>
      <c r="F6" s="11">
        <v>14</v>
      </c>
      <c r="G6" s="11">
        <v>14</v>
      </c>
      <c r="H6" s="11">
        <v>9.8000000000000007</v>
      </c>
      <c r="I6" s="11">
        <v>8.5</v>
      </c>
      <c r="J6" s="11">
        <v>6.3</v>
      </c>
      <c r="K6" s="11">
        <v>7.7</v>
      </c>
      <c r="L6" s="11">
        <v>12.1</v>
      </c>
    </row>
    <row r="7" spans="1:12" ht="18" customHeight="1">
      <c r="A7" s="1">
        <v>1983</v>
      </c>
      <c r="B7" s="11">
        <v>12</v>
      </c>
      <c r="C7" s="11">
        <v>18.100000000000001</v>
      </c>
      <c r="D7" s="11">
        <v>12.2</v>
      </c>
      <c r="E7" s="11">
        <v>13.4</v>
      </c>
      <c r="F7" s="11">
        <v>14.9</v>
      </c>
      <c r="G7" s="11">
        <v>14.2</v>
      </c>
      <c r="H7" s="11">
        <v>10.4</v>
      </c>
      <c r="I7" s="11">
        <v>9.5</v>
      </c>
      <c r="J7" s="11">
        <v>7.7</v>
      </c>
      <c r="K7" s="11">
        <v>11</v>
      </c>
      <c r="L7" s="11">
        <v>13.9</v>
      </c>
    </row>
    <row r="8" spans="1:12" ht="18" customHeight="1">
      <c r="A8" s="1">
        <v>1984</v>
      </c>
      <c r="B8" s="11">
        <v>11.3</v>
      </c>
      <c r="C8" s="11">
        <v>20.100000000000001</v>
      </c>
      <c r="D8" s="11">
        <v>12.5</v>
      </c>
      <c r="E8" s="11">
        <v>13</v>
      </c>
      <c r="F8" s="11">
        <v>14.6</v>
      </c>
      <c r="G8" s="11">
        <v>13.1</v>
      </c>
      <c r="H8" s="11">
        <v>9</v>
      </c>
      <c r="I8" s="11">
        <v>8.6</v>
      </c>
      <c r="J8" s="11">
        <v>8.1</v>
      </c>
      <c r="K8" s="11">
        <v>11.3</v>
      </c>
      <c r="L8" s="11">
        <v>15</v>
      </c>
    </row>
    <row r="9" spans="1:12" ht="18" customHeight="1">
      <c r="A9" s="1">
        <v>1985</v>
      </c>
      <c r="B9" s="11">
        <v>10.5</v>
      </c>
      <c r="C9" s="11">
        <v>20.2</v>
      </c>
      <c r="D9" s="11">
        <v>13.5</v>
      </c>
      <c r="E9" s="11">
        <v>13.4</v>
      </c>
      <c r="F9" s="11">
        <v>15.2</v>
      </c>
      <c r="G9" s="11">
        <v>12.2</v>
      </c>
      <c r="H9" s="11">
        <v>7.9</v>
      </c>
      <c r="I9" s="11">
        <v>8.3000000000000007</v>
      </c>
      <c r="J9" s="11">
        <v>8.1</v>
      </c>
      <c r="K9" s="11">
        <v>9.8000000000000007</v>
      </c>
      <c r="L9" s="11">
        <v>14.3</v>
      </c>
    </row>
    <row r="10" spans="1:12" ht="18" customHeight="1">
      <c r="A10" s="1">
        <v>1986</v>
      </c>
      <c r="B10" s="11">
        <v>9.6</v>
      </c>
      <c r="C10" s="11">
        <v>18.8</v>
      </c>
      <c r="D10" s="11">
        <v>13</v>
      </c>
      <c r="E10" s="11">
        <v>13.3</v>
      </c>
      <c r="F10" s="11">
        <v>14.4</v>
      </c>
      <c r="G10" s="11">
        <v>11</v>
      </c>
      <c r="H10" s="11">
        <v>7</v>
      </c>
      <c r="I10" s="11">
        <v>7.6</v>
      </c>
      <c r="J10" s="11">
        <v>7.7</v>
      </c>
      <c r="K10" s="11">
        <v>9.9</v>
      </c>
      <c r="L10" s="11">
        <v>12.7</v>
      </c>
    </row>
    <row r="11" spans="1:12" ht="18" customHeight="1">
      <c r="A11" s="1">
        <v>1987</v>
      </c>
      <c r="B11" s="11">
        <v>8.8000000000000007</v>
      </c>
      <c r="C11" s="11">
        <v>17.8</v>
      </c>
      <c r="D11" s="11">
        <v>12.3</v>
      </c>
      <c r="E11" s="11">
        <v>12</v>
      </c>
      <c r="F11" s="11">
        <v>13.2</v>
      </c>
      <c r="G11" s="11">
        <v>10.199999999999999</v>
      </c>
      <c r="H11" s="11">
        <v>6.1</v>
      </c>
      <c r="I11" s="11">
        <v>7.5</v>
      </c>
      <c r="J11" s="11">
        <v>7.3</v>
      </c>
      <c r="K11" s="11">
        <v>9.6</v>
      </c>
      <c r="L11" s="11">
        <v>12.1</v>
      </c>
    </row>
    <row r="12" spans="1:12" ht="18" customHeight="1">
      <c r="A12" s="1">
        <v>1988</v>
      </c>
      <c r="B12" s="11">
        <v>7.8</v>
      </c>
      <c r="C12" s="11">
        <v>16.2</v>
      </c>
      <c r="D12" s="11">
        <v>12.2</v>
      </c>
      <c r="E12" s="11">
        <v>10.199999999999999</v>
      </c>
      <c r="F12" s="11">
        <v>11.8</v>
      </c>
      <c r="G12" s="11">
        <v>9.5</v>
      </c>
      <c r="H12" s="11">
        <v>5</v>
      </c>
      <c r="I12" s="11">
        <v>7.7</v>
      </c>
      <c r="J12" s="11">
        <v>7.3</v>
      </c>
      <c r="K12" s="11">
        <v>8</v>
      </c>
      <c r="L12" s="11">
        <v>10.3</v>
      </c>
    </row>
    <row r="13" spans="1:12" ht="18" customHeight="1">
      <c r="A13" s="1">
        <v>1989</v>
      </c>
      <c r="B13" s="11">
        <v>7.5</v>
      </c>
      <c r="C13" s="11">
        <v>15.5</v>
      </c>
      <c r="D13" s="11">
        <v>13.7</v>
      </c>
      <c r="E13" s="11">
        <v>9.9</v>
      </c>
      <c r="F13" s="11">
        <v>12.1</v>
      </c>
      <c r="G13" s="11">
        <v>9.6</v>
      </c>
      <c r="H13" s="11">
        <v>5</v>
      </c>
      <c r="I13" s="11">
        <v>7.5</v>
      </c>
      <c r="J13" s="11">
        <v>7.3</v>
      </c>
      <c r="K13" s="11">
        <v>7.2</v>
      </c>
      <c r="L13" s="11">
        <v>9.1</v>
      </c>
    </row>
    <row r="14" spans="1:12" ht="18" customHeight="1">
      <c r="A14" s="1">
        <v>1990</v>
      </c>
      <c r="B14" s="11">
        <v>8.1</v>
      </c>
      <c r="C14" s="11">
        <v>17</v>
      </c>
      <c r="D14" s="11">
        <v>14.4</v>
      </c>
      <c r="E14" s="11">
        <v>10.7</v>
      </c>
      <c r="F14" s="11">
        <v>12.1</v>
      </c>
      <c r="G14" s="11">
        <v>10.4</v>
      </c>
      <c r="H14" s="11">
        <v>6.2</v>
      </c>
      <c r="I14" s="11">
        <v>7.4</v>
      </c>
      <c r="J14" s="11">
        <v>7</v>
      </c>
      <c r="K14" s="11">
        <v>6.9</v>
      </c>
      <c r="L14" s="11">
        <v>8.4</v>
      </c>
    </row>
    <row r="15" spans="1:12" ht="18" customHeight="1">
      <c r="A15" s="1">
        <v>1991</v>
      </c>
      <c r="B15" s="11">
        <v>10.3</v>
      </c>
      <c r="C15" s="11">
        <v>18</v>
      </c>
      <c r="D15" s="11">
        <v>16.5</v>
      </c>
      <c r="E15" s="11">
        <v>12.1</v>
      </c>
      <c r="F15" s="11">
        <v>12.7</v>
      </c>
      <c r="G15" s="11">
        <v>12.1</v>
      </c>
      <c r="H15" s="11">
        <v>9.5</v>
      </c>
      <c r="I15" s="11">
        <v>8.6</v>
      </c>
      <c r="J15" s="11">
        <v>7.4</v>
      </c>
      <c r="K15" s="11">
        <v>8.1999999999999993</v>
      </c>
      <c r="L15" s="11">
        <v>9.9</v>
      </c>
    </row>
    <row r="16" spans="1:12" ht="18" customHeight="1">
      <c r="A16" s="1">
        <v>1992</v>
      </c>
      <c r="B16" s="11">
        <v>11.2</v>
      </c>
      <c r="C16" s="11">
        <v>20</v>
      </c>
      <c r="D16" s="11">
        <v>17.600000000000001</v>
      </c>
      <c r="E16" s="11">
        <v>13.1</v>
      </c>
      <c r="F16" s="11">
        <v>13</v>
      </c>
      <c r="G16" s="11">
        <v>12.7</v>
      </c>
      <c r="H16" s="11">
        <v>10.8</v>
      </c>
      <c r="I16" s="11">
        <v>9.3000000000000007</v>
      </c>
      <c r="J16" s="11">
        <v>8</v>
      </c>
      <c r="K16" s="11">
        <v>9.5</v>
      </c>
      <c r="L16" s="11">
        <v>10.1</v>
      </c>
    </row>
    <row r="17" spans="1:12" ht="18" customHeight="1">
      <c r="A17" s="1">
        <v>1993</v>
      </c>
      <c r="B17" s="11">
        <v>11.4</v>
      </c>
      <c r="C17" s="11">
        <v>20.100000000000001</v>
      </c>
      <c r="D17" s="11">
        <v>16.899999999999999</v>
      </c>
      <c r="E17" s="11">
        <v>14.3</v>
      </c>
      <c r="F17" s="11">
        <v>12.6</v>
      </c>
      <c r="G17" s="11">
        <v>13.2</v>
      </c>
      <c r="H17" s="11">
        <v>10.9</v>
      </c>
      <c r="I17" s="11">
        <v>9.3000000000000007</v>
      </c>
      <c r="J17" s="11">
        <v>8.3000000000000007</v>
      </c>
      <c r="K17" s="11">
        <v>9.6</v>
      </c>
      <c r="L17" s="11">
        <v>9.6999999999999993</v>
      </c>
    </row>
    <row r="18" spans="1:12" ht="18" customHeight="1">
      <c r="A18" s="1">
        <v>1994</v>
      </c>
      <c r="B18" s="11">
        <v>10.4</v>
      </c>
      <c r="C18" s="11">
        <v>20</v>
      </c>
      <c r="D18" s="11">
        <v>16.5</v>
      </c>
      <c r="E18" s="11">
        <v>13.5</v>
      </c>
      <c r="F18" s="11">
        <v>12.5</v>
      </c>
      <c r="G18" s="11">
        <v>12.3</v>
      </c>
      <c r="H18" s="11">
        <v>9.6</v>
      </c>
      <c r="I18" s="11">
        <v>8.8000000000000007</v>
      </c>
      <c r="J18" s="11">
        <v>6.9</v>
      </c>
      <c r="K18" s="11">
        <v>8.8000000000000007</v>
      </c>
      <c r="L18" s="11">
        <v>9.1</v>
      </c>
    </row>
    <row r="19" spans="1:12" ht="18" customHeight="1">
      <c r="A19" s="1">
        <v>1995</v>
      </c>
      <c r="B19" s="11">
        <v>9.5</v>
      </c>
      <c r="C19" s="11">
        <v>18</v>
      </c>
      <c r="D19" s="11">
        <v>14.8</v>
      </c>
      <c r="E19" s="11">
        <v>12.2</v>
      </c>
      <c r="F19" s="11">
        <v>11.4</v>
      </c>
      <c r="G19" s="11">
        <v>11.5</v>
      </c>
      <c r="H19" s="11">
        <v>8.6999999999999993</v>
      </c>
      <c r="I19" s="11">
        <v>7.3</v>
      </c>
      <c r="J19" s="11">
        <v>6.7</v>
      </c>
      <c r="K19" s="11">
        <v>7.8</v>
      </c>
      <c r="L19" s="11">
        <v>8.5</v>
      </c>
    </row>
    <row r="20" spans="1:12" ht="18" customHeight="1">
      <c r="A20" s="1">
        <v>1996</v>
      </c>
      <c r="B20" s="11">
        <v>9.6</v>
      </c>
      <c r="C20" s="11">
        <v>18.899999999999999</v>
      </c>
      <c r="D20" s="11">
        <v>14.6</v>
      </c>
      <c r="E20" s="11">
        <v>12.4</v>
      </c>
      <c r="F20" s="11">
        <v>11.6</v>
      </c>
      <c r="G20" s="11">
        <v>11.8</v>
      </c>
      <c r="H20" s="11">
        <v>9</v>
      </c>
      <c r="I20" s="11">
        <v>7.2</v>
      </c>
      <c r="J20" s="11">
        <v>6.6</v>
      </c>
      <c r="K20" s="11">
        <v>6.9</v>
      </c>
      <c r="L20" s="11">
        <v>8.6999999999999993</v>
      </c>
    </row>
    <row r="21" spans="1:12" ht="18" customHeight="1">
      <c r="A21" s="1">
        <v>1997</v>
      </c>
      <c r="B21" s="11">
        <v>9.1</v>
      </c>
      <c r="C21" s="11">
        <v>18.100000000000001</v>
      </c>
      <c r="D21" s="11">
        <v>15.3</v>
      </c>
      <c r="E21" s="11">
        <v>12.1</v>
      </c>
      <c r="F21" s="11">
        <v>12.6</v>
      </c>
      <c r="G21" s="11">
        <v>11.4</v>
      </c>
      <c r="H21" s="11">
        <v>8.4</v>
      </c>
      <c r="I21" s="11">
        <v>6.5</v>
      </c>
      <c r="J21" s="11">
        <v>5.9</v>
      </c>
      <c r="K21" s="11">
        <v>5.9</v>
      </c>
      <c r="L21" s="11">
        <v>8.5</v>
      </c>
    </row>
    <row r="22" spans="1:12" ht="18" customHeight="1">
      <c r="A22" s="1">
        <v>1998</v>
      </c>
      <c r="B22" s="11">
        <v>8.3000000000000007</v>
      </c>
      <c r="C22" s="11">
        <v>17.600000000000001</v>
      </c>
      <c r="D22" s="11">
        <v>13.9</v>
      </c>
      <c r="E22" s="11">
        <v>10.5</v>
      </c>
      <c r="F22" s="11">
        <v>12.2</v>
      </c>
      <c r="G22" s="11">
        <v>10.3</v>
      </c>
      <c r="H22" s="11">
        <v>7.2</v>
      </c>
      <c r="I22" s="11">
        <v>5.5</v>
      </c>
      <c r="J22" s="11">
        <v>5.8</v>
      </c>
      <c r="K22" s="11">
        <v>5.6</v>
      </c>
      <c r="L22" s="11">
        <v>8.8000000000000007</v>
      </c>
    </row>
    <row r="23" spans="1:12" ht="18" customHeight="1">
      <c r="A23" s="1">
        <v>1999</v>
      </c>
      <c r="B23" s="11">
        <v>7.6</v>
      </c>
      <c r="C23" s="11">
        <v>16.7</v>
      </c>
      <c r="D23" s="11">
        <v>14.3</v>
      </c>
      <c r="E23" s="11">
        <v>9.6</v>
      </c>
      <c r="F23" s="11">
        <v>10.199999999999999</v>
      </c>
      <c r="G23" s="11">
        <v>9.3000000000000007</v>
      </c>
      <c r="H23" s="11">
        <v>6.3</v>
      </c>
      <c r="I23" s="11">
        <v>5.6</v>
      </c>
      <c r="J23" s="11">
        <v>6</v>
      </c>
      <c r="K23" s="11">
        <v>5.7</v>
      </c>
      <c r="L23" s="11">
        <v>8.3000000000000007</v>
      </c>
    </row>
    <row r="24" spans="1:12" ht="18" customHeight="1">
      <c r="A24" s="1">
        <v>2000</v>
      </c>
      <c r="B24" s="11">
        <v>6.8</v>
      </c>
      <c r="C24" s="11">
        <v>16.600000000000001</v>
      </c>
      <c r="D24" s="11">
        <v>12</v>
      </c>
      <c r="E24" s="11">
        <v>9.1</v>
      </c>
      <c r="F24" s="11">
        <v>10</v>
      </c>
      <c r="G24" s="11">
        <v>8.5</v>
      </c>
      <c r="H24" s="11">
        <v>5.7</v>
      </c>
      <c r="I24" s="11">
        <v>5</v>
      </c>
      <c r="J24" s="11">
        <v>5.0999999999999996</v>
      </c>
      <c r="K24" s="11">
        <v>5</v>
      </c>
      <c r="L24" s="11">
        <v>7.2</v>
      </c>
    </row>
    <row r="25" spans="1:12" ht="18" customHeight="1">
      <c r="A25" s="1">
        <v>2001</v>
      </c>
      <c r="B25" s="11">
        <v>7.2</v>
      </c>
      <c r="C25" s="11">
        <v>16</v>
      </c>
      <c r="D25" s="11">
        <v>11.9</v>
      </c>
      <c r="E25" s="11">
        <v>9.6999999999999993</v>
      </c>
      <c r="F25" s="11">
        <v>11.1</v>
      </c>
      <c r="G25" s="11">
        <v>8.8000000000000007</v>
      </c>
      <c r="H25" s="11">
        <v>6.3</v>
      </c>
      <c r="I25" s="11">
        <v>5</v>
      </c>
      <c r="J25" s="11">
        <v>5.8</v>
      </c>
      <c r="K25" s="11">
        <v>4.7</v>
      </c>
      <c r="L25" s="11">
        <v>7.7</v>
      </c>
    </row>
    <row r="26" spans="1:12" ht="18" customHeight="1">
      <c r="A26" s="1">
        <v>2002</v>
      </c>
      <c r="B26" s="11">
        <v>7.7</v>
      </c>
      <c r="C26" s="11">
        <v>16.7</v>
      </c>
      <c r="D26" s="11">
        <v>11.9</v>
      </c>
      <c r="E26" s="11">
        <v>9.6</v>
      </c>
      <c r="F26" s="11">
        <v>10.1</v>
      </c>
      <c r="G26" s="11">
        <v>8.6999999999999993</v>
      </c>
      <c r="H26" s="11">
        <v>7.1</v>
      </c>
      <c r="I26" s="11">
        <v>5.0999999999999996</v>
      </c>
      <c r="J26" s="11">
        <v>5.7</v>
      </c>
      <c r="K26" s="11">
        <v>5.3</v>
      </c>
      <c r="L26" s="11">
        <v>8.5</v>
      </c>
    </row>
    <row r="27" spans="1:12" ht="18" customHeight="1">
      <c r="A27" s="1">
        <v>2003</v>
      </c>
      <c r="B27" s="11">
        <v>7.6</v>
      </c>
      <c r="C27" s="11">
        <v>16.5</v>
      </c>
      <c r="D27" s="11">
        <v>10.9</v>
      </c>
      <c r="E27" s="11">
        <v>9.1</v>
      </c>
      <c r="F27" s="11">
        <v>10.199999999999999</v>
      </c>
      <c r="G27" s="11">
        <v>9.1</v>
      </c>
      <c r="H27" s="11">
        <v>6.9</v>
      </c>
      <c r="I27" s="11">
        <v>4.9000000000000004</v>
      </c>
      <c r="J27" s="11">
        <v>5.6</v>
      </c>
      <c r="K27" s="11">
        <v>5.0999999999999996</v>
      </c>
      <c r="L27" s="11">
        <v>8</v>
      </c>
    </row>
    <row r="28" spans="1:12" ht="18" customHeight="1">
      <c r="A28" s="1">
        <v>2004</v>
      </c>
      <c r="B28" s="11">
        <v>7.2</v>
      </c>
      <c r="C28" s="11">
        <v>15.6</v>
      </c>
      <c r="D28" s="11">
        <v>11.2</v>
      </c>
      <c r="E28" s="11">
        <v>8.8000000000000007</v>
      </c>
      <c r="F28" s="11">
        <v>9.8000000000000007</v>
      </c>
      <c r="G28" s="11">
        <v>8.5</v>
      </c>
      <c r="H28" s="11">
        <v>6.8</v>
      </c>
      <c r="I28" s="11">
        <v>5.3</v>
      </c>
      <c r="J28" s="11">
        <v>5.3</v>
      </c>
      <c r="K28" s="11">
        <v>4.7</v>
      </c>
      <c r="L28" s="11">
        <v>7.2</v>
      </c>
    </row>
    <row r="29" spans="1:12" ht="18" customHeight="1">
      <c r="A29" s="1">
        <v>2005</v>
      </c>
      <c r="B29" s="11">
        <v>6.8</v>
      </c>
      <c r="C29" s="11">
        <v>15.2</v>
      </c>
      <c r="D29" s="11">
        <v>10.9</v>
      </c>
      <c r="E29" s="11">
        <v>8.4</v>
      </c>
      <c r="F29" s="11">
        <v>9.6999999999999993</v>
      </c>
      <c r="G29" s="11">
        <v>8.1999999999999993</v>
      </c>
      <c r="H29" s="11">
        <v>6.6</v>
      </c>
      <c r="I29" s="11">
        <v>4.7</v>
      </c>
      <c r="J29" s="11">
        <v>5.0999999999999996</v>
      </c>
      <c r="K29" s="11">
        <v>4</v>
      </c>
      <c r="L29" s="11">
        <v>5.9</v>
      </c>
    </row>
    <row r="30" spans="1:12" ht="18" customHeight="1">
      <c r="A30" s="1">
        <v>2006</v>
      </c>
      <c r="B30" s="11">
        <v>6.3</v>
      </c>
      <c r="C30" s="11">
        <v>14.8</v>
      </c>
      <c r="D30" s="11">
        <v>11.1</v>
      </c>
      <c r="E30" s="11">
        <v>7.9</v>
      </c>
      <c r="F30" s="11">
        <v>8.6999999999999993</v>
      </c>
      <c r="G30" s="11">
        <v>8.1</v>
      </c>
      <c r="H30" s="11">
        <v>6.3</v>
      </c>
      <c r="I30" s="11">
        <v>4.3</v>
      </c>
      <c r="J30" s="11">
        <v>4.7</v>
      </c>
      <c r="K30" s="11">
        <v>3.5</v>
      </c>
      <c r="L30" s="11">
        <v>4.8</v>
      </c>
    </row>
    <row r="31" spans="1:12" ht="18" customHeight="1">
      <c r="A31" s="1">
        <v>2007</v>
      </c>
      <c r="B31" s="11">
        <v>6</v>
      </c>
      <c r="C31" s="11">
        <v>13.5</v>
      </c>
      <c r="D31" s="11">
        <v>10.199999999999999</v>
      </c>
      <c r="E31" s="11">
        <v>8</v>
      </c>
      <c r="F31" s="11">
        <v>7.5</v>
      </c>
      <c r="G31" s="11">
        <v>7.3</v>
      </c>
      <c r="H31" s="11">
        <v>6.4</v>
      </c>
      <c r="I31" s="11">
        <v>4.4000000000000004</v>
      </c>
      <c r="J31" s="11">
        <v>4.2</v>
      </c>
      <c r="K31" s="11">
        <v>3.5</v>
      </c>
      <c r="L31" s="11">
        <v>4.3</v>
      </c>
    </row>
    <row r="32" spans="1:12" ht="18" customHeight="1">
      <c r="A32" s="1">
        <v>2008</v>
      </c>
      <c r="B32" s="11">
        <v>6.1</v>
      </c>
      <c r="C32" s="11">
        <v>13.3</v>
      </c>
      <c r="D32" s="11">
        <v>10.9</v>
      </c>
      <c r="E32" s="11">
        <v>7.6</v>
      </c>
      <c r="F32" s="11">
        <v>8.5</v>
      </c>
      <c r="G32" s="11">
        <v>7.2</v>
      </c>
      <c r="H32" s="11">
        <v>6.6</v>
      </c>
      <c r="I32" s="11">
        <v>4.2</v>
      </c>
      <c r="J32" s="11">
        <v>4</v>
      </c>
      <c r="K32" s="11">
        <v>3.6</v>
      </c>
      <c r="L32" s="11">
        <v>4.5999999999999996</v>
      </c>
    </row>
    <row r="33" spans="1:12" ht="18" customHeight="1">
      <c r="A33" s="1">
        <v>2009</v>
      </c>
      <c r="B33" s="11">
        <v>8.3000000000000007</v>
      </c>
      <c r="C33" s="11">
        <v>15.5</v>
      </c>
      <c r="D33" s="11">
        <v>11.9</v>
      </c>
      <c r="E33" s="11">
        <v>9.1999999999999993</v>
      </c>
      <c r="F33" s="11">
        <v>8.6999999999999993</v>
      </c>
      <c r="G33" s="11">
        <v>8.6</v>
      </c>
      <c r="H33" s="11">
        <v>9.1</v>
      </c>
      <c r="I33" s="11">
        <v>5.2</v>
      </c>
      <c r="J33" s="11">
        <v>4.9000000000000004</v>
      </c>
      <c r="K33" s="11">
        <v>6.5</v>
      </c>
      <c r="L33" s="11">
        <v>7.7</v>
      </c>
    </row>
    <row r="34" spans="1:12" ht="18" customHeight="1">
      <c r="A34" s="1">
        <v>2010</v>
      </c>
      <c r="B34" s="11">
        <v>8.1</v>
      </c>
      <c r="C34" s="11">
        <v>14.7</v>
      </c>
      <c r="D34" s="11">
        <v>11.4</v>
      </c>
      <c r="E34" s="11">
        <v>9.6</v>
      </c>
      <c r="F34" s="11">
        <v>9.1999999999999993</v>
      </c>
      <c r="G34" s="11">
        <v>8</v>
      </c>
      <c r="H34" s="11">
        <v>8.6999999999999993</v>
      </c>
      <c r="I34" s="11">
        <v>5.4</v>
      </c>
      <c r="J34" s="11">
        <v>5.2</v>
      </c>
      <c r="K34" s="11">
        <v>6.6</v>
      </c>
      <c r="L34" s="11">
        <v>7.6</v>
      </c>
    </row>
    <row r="35" spans="1:12" ht="18" customHeight="1">
      <c r="A35" s="1">
        <v>2011</v>
      </c>
      <c r="B35" s="11">
        <v>7.5</v>
      </c>
      <c r="C35" s="11">
        <v>12.6</v>
      </c>
      <c r="D35" s="11">
        <v>11</v>
      </c>
      <c r="E35" s="11">
        <v>9</v>
      </c>
      <c r="F35" s="11">
        <v>9.5</v>
      </c>
      <c r="G35" s="11">
        <v>7.9</v>
      </c>
      <c r="H35" s="11">
        <v>7.9</v>
      </c>
      <c r="I35" s="11">
        <v>5.5</v>
      </c>
      <c r="J35" s="11">
        <v>4.9000000000000004</v>
      </c>
      <c r="K35" s="11">
        <v>5.4</v>
      </c>
      <c r="L35" s="11">
        <v>7.5</v>
      </c>
    </row>
    <row r="36" spans="1:12" ht="18" customHeight="1">
      <c r="A36" s="1">
        <v>2012</v>
      </c>
      <c r="B36" s="11">
        <v>7.3</v>
      </c>
      <c r="C36" s="11">
        <v>12.3</v>
      </c>
      <c r="D36" s="11">
        <v>11.2</v>
      </c>
      <c r="E36" s="11">
        <v>9.1</v>
      </c>
      <c r="F36" s="11">
        <v>10.199999999999999</v>
      </c>
      <c r="G36" s="11">
        <v>7.7</v>
      </c>
      <c r="H36" s="11">
        <v>7.9</v>
      </c>
      <c r="I36" s="11">
        <v>5.3</v>
      </c>
      <c r="J36" s="11">
        <v>4.7</v>
      </c>
      <c r="K36" s="11">
        <v>4.5999999999999996</v>
      </c>
      <c r="L36" s="11">
        <v>6.8</v>
      </c>
    </row>
    <row r="37" spans="1:12" ht="18" customHeight="1">
      <c r="A37" s="1">
        <v>2013</v>
      </c>
      <c r="B37" s="11">
        <v>7.1</v>
      </c>
      <c r="C37" s="11">
        <v>11.6</v>
      </c>
      <c r="D37" s="11">
        <v>11.6</v>
      </c>
      <c r="E37" s="11">
        <v>9.1</v>
      </c>
      <c r="F37" s="11">
        <v>10.3</v>
      </c>
      <c r="G37" s="11">
        <v>7.6</v>
      </c>
      <c r="H37" s="11">
        <v>7.6</v>
      </c>
      <c r="I37" s="11">
        <v>5.4</v>
      </c>
      <c r="J37" s="11">
        <v>4.0999999999999996</v>
      </c>
      <c r="K37" s="11">
        <v>4.5999999999999996</v>
      </c>
      <c r="L37" s="11">
        <v>6.6</v>
      </c>
    </row>
    <row r="38" spans="1:12" ht="18" customHeight="1">
      <c r="A38" s="1">
        <v>2014</v>
      </c>
      <c r="B38" s="11">
        <v>6.9</v>
      </c>
      <c r="C38" s="11">
        <v>11.9</v>
      </c>
      <c r="D38" s="11">
        <v>10.6</v>
      </c>
      <c r="E38" s="11">
        <v>9</v>
      </c>
      <c r="F38" s="11">
        <v>9.9</v>
      </c>
      <c r="G38" s="11">
        <v>7.7</v>
      </c>
      <c r="H38" s="11">
        <v>7.3</v>
      </c>
      <c r="I38" s="11">
        <v>5.4</v>
      </c>
      <c r="J38" s="11">
        <v>3.8</v>
      </c>
      <c r="K38" s="11">
        <v>4.7</v>
      </c>
      <c r="L38" s="11">
        <v>6.1</v>
      </c>
    </row>
    <row r="39" spans="1:12" ht="18" customHeight="1"/>
    <row r="40" spans="1:12" ht="18" customHeight="1">
      <c r="B40" s="1" t="s">
        <v>352</v>
      </c>
    </row>
    <row r="41" spans="1:12" ht="18" customHeight="1">
      <c r="A41" s="1" t="s">
        <v>1095</v>
      </c>
      <c r="B41" s="5">
        <f>(POWER(B38/B5, 1/33)-1)*100</f>
        <v>-0.29238032673862824</v>
      </c>
      <c r="C41" s="5">
        <f t="shared" ref="C41:L41" si="0">(POWER(C38/C5, 1/33)-1)*100</f>
        <v>-0.38154687530339571</v>
      </c>
      <c r="D41" s="5">
        <f t="shared" si="0"/>
        <v>-0.19359637394493756</v>
      </c>
      <c r="E41" s="5">
        <f t="shared" si="0"/>
        <v>-0.31876515150477402</v>
      </c>
      <c r="F41" s="5">
        <f t="shared" si="0"/>
        <v>-0.47906197453432275</v>
      </c>
      <c r="G41" s="5">
        <f t="shared" si="0"/>
        <v>-0.93546050745182407</v>
      </c>
      <c r="H41" s="5">
        <f t="shared" si="0"/>
        <v>0.30593581653568513</v>
      </c>
      <c r="I41" s="5">
        <f t="shared" si="0"/>
        <v>-0.31876515150477402</v>
      </c>
      <c r="J41" s="5">
        <f t="shared" si="0"/>
        <v>-0.51104222850258951</v>
      </c>
      <c r="K41" s="5">
        <f t="shared" si="0"/>
        <v>0.56701345705958417</v>
      </c>
      <c r="L41" s="5">
        <f t="shared" si="0"/>
        <v>-0.32865221000174527</v>
      </c>
    </row>
    <row r="42" spans="1:12">
      <c r="B42" s="1" t="s">
        <v>1160</v>
      </c>
    </row>
    <row r="43" spans="1:12">
      <c r="B43" s="1" t="s">
        <v>1120</v>
      </c>
    </row>
    <row r="44" spans="1:12" hidden="1">
      <c r="B44" s="1" t="s">
        <v>169</v>
      </c>
    </row>
    <row r="48" spans="1:12"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sheetData>
  <phoneticPr fontId="2" type="noConversion"/>
  <pageMargins left="0.75" right="0.75" top="1" bottom="1" header="0.5" footer="0.5"/>
  <pageSetup scale="67" orientation="landscape" r:id="rId1"/>
  <headerFooter alignWithMargins="0"/>
  <rowBreaks count="2" manualBreakCount="2">
    <brk id="47" max="16383" man="1"/>
    <brk id="53" max="16383" man="1"/>
  </rowBreaks>
</worksheet>
</file>

<file path=xl/worksheets/sheet55.xml><?xml version="1.0" encoding="utf-8"?>
<worksheet xmlns="http://schemas.openxmlformats.org/spreadsheetml/2006/main" xmlns:r="http://schemas.openxmlformats.org/officeDocument/2006/relationships">
  <dimension ref="A1:Y42"/>
  <sheetViews>
    <sheetView view="pageBreakPreview" zoomScale="70" zoomScaleSheetLayoutView="70" workbookViewId="0">
      <selection activeCell="O54" sqref="O54"/>
    </sheetView>
  </sheetViews>
  <sheetFormatPr defaultRowHeight="12.75"/>
  <cols>
    <col min="1" max="6" width="9" style="1"/>
    <col min="7" max="7" width="9.875" style="1" customWidth="1"/>
    <col min="8" max="12" width="8.875" style="1"/>
    <col min="13" max="13" width="8.25" style="1" customWidth="1"/>
    <col min="14" max="16" width="8.875" style="1" customWidth="1"/>
    <col min="17" max="16384" width="9" style="1"/>
  </cols>
  <sheetData>
    <row r="1" spans="1:25">
      <c r="B1" s="1" t="s">
        <v>519</v>
      </c>
    </row>
    <row r="2" spans="1:25">
      <c r="C2" s="1" t="s">
        <v>376</v>
      </c>
      <c r="O2" s="29"/>
    </row>
    <row r="3" spans="1:25">
      <c r="B3" s="1" t="s">
        <v>272</v>
      </c>
      <c r="C3" s="1" t="s">
        <v>366</v>
      </c>
      <c r="D3" s="1" t="s">
        <v>367</v>
      </c>
      <c r="E3" s="1" t="s">
        <v>368</v>
      </c>
      <c r="F3" s="1" t="s">
        <v>369</v>
      </c>
      <c r="G3" s="1" t="s">
        <v>370</v>
      </c>
      <c r="H3" s="1" t="s">
        <v>371</v>
      </c>
      <c r="I3" s="1" t="s">
        <v>372</v>
      </c>
      <c r="J3" s="1" t="s">
        <v>373</v>
      </c>
      <c r="K3" s="1" t="s">
        <v>374</v>
      </c>
      <c r="L3" s="1" t="s">
        <v>375</v>
      </c>
    </row>
    <row r="4" spans="1:25" ht="18" customHeight="1">
      <c r="A4" s="1">
        <v>1981</v>
      </c>
      <c r="B4" s="4">
        <v>335.48435724454475</v>
      </c>
      <c r="C4" s="4">
        <v>347.73735885475298</v>
      </c>
      <c r="D4" s="4">
        <v>266.82902816278033</v>
      </c>
      <c r="E4" s="4">
        <v>316.89257089882432</v>
      </c>
      <c r="F4" s="4">
        <v>328.96831414576963</v>
      </c>
      <c r="G4" s="4">
        <v>371.40505209947304</v>
      </c>
      <c r="H4" s="4">
        <v>361.68178365106871</v>
      </c>
      <c r="I4" s="4">
        <v>330.38000502575704</v>
      </c>
      <c r="J4" s="4">
        <v>365.87616213885303</v>
      </c>
      <c r="K4" s="4">
        <v>401.99859479469649</v>
      </c>
      <c r="L4" s="4">
        <v>421.67175235050752</v>
      </c>
      <c r="N4" s="29"/>
      <c r="O4" s="16"/>
      <c r="P4" s="16"/>
      <c r="Q4" s="16"/>
      <c r="R4" s="16"/>
      <c r="S4" s="16"/>
      <c r="T4" s="16"/>
      <c r="U4" s="16"/>
      <c r="V4" s="16"/>
      <c r="W4" s="16"/>
      <c r="X4" s="16"/>
      <c r="Y4" s="16"/>
    </row>
    <row r="5" spans="1:25" ht="18" customHeight="1">
      <c r="A5" s="1">
        <v>1982</v>
      </c>
      <c r="B5" s="4">
        <v>378.20188575039697</v>
      </c>
      <c r="C5" s="4">
        <v>383.49893678623118</v>
      </c>
      <c r="D5" s="4">
        <v>297.12505182976531</v>
      </c>
      <c r="E5" s="4">
        <v>351.93414183978757</v>
      </c>
      <c r="F5" s="4">
        <v>359.17037049441109</v>
      </c>
      <c r="G5" s="4">
        <v>407.89374709482473</v>
      </c>
      <c r="H5" s="4">
        <v>396.98505271519349</v>
      </c>
      <c r="I5" s="4">
        <v>364.07788289986183</v>
      </c>
      <c r="J5" s="4">
        <v>406.11862871927565</v>
      </c>
      <c r="K5" s="4">
        <v>448.4076026517584</v>
      </c>
      <c r="L5" s="4">
        <v>461.45308367807434</v>
      </c>
      <c r="N5" s="29"/>
      <c r="O5" s="16"/>
      <c r="P5" s="16"/>
      <c r="Q5" s="16"/>
      <c r="R5" s="16"/>
      <c r="S5" s="16"/>
      <c r="T5" s="16"/>
      <c r="U5" s="16"/>
      <c r="V5" s="16"/>
      <c r="W5" s="16"/>
      <c r="X5" s="16"/>
      <c r="Y5" s="16"/>
    </row>
    <row r="6" spans="1:25" ht="18" customHeight="1">
      <c r="A6" s="1">
        <v>1983</v>
      </c>
      <c r="B6" s="4">
        <v>399.89188826773437</v>
      </c>
      <c r="C6" s="4">
        <v>389.10589432202016</v>
      </c>
      <c r="D6" s="4">
        <v>340.00885997810332</v>
      </c>
      <c r="E6" s="4">
        <v>363.96397623361844</v>
      </c>
      <c r="F6" s="4">
        <v>368.08296897894246</v>
      </c>
      <c r="G6" s="4">
        <v>400.9847701038114</v>
      </c>
      <c r="H6" s="4">
        <v>391.4650185947429</v>
      </c>
      <c r="I6" s="4">
        <v>373.34558738534992</v>
      </c>
      <c r="J6" s="4">
        <v>394.21103061664513</v>
      </c>
      <c r="K6" s="4">
        <v>426.11439164431681</v>
      </c>
      <c r="L6" s="4">
        <v>433.55435314027818</v>
      </c>
      <c r="O6" s="16"/>
      <c r="P6" s="16"/>
      <c r="Q6" s="16"/>
      <c r="R6" s="16"/>
      <c r="S6" s="16"/>
      <c r="T6" s="16"/>
      <c r="U6" s="16"/>
      <c r="V6" s="16"/>
      <c r="W6" s="16"/>
      <c r="X6" s="16"/>
      <c r="Y6" s="16"/>
    </row>
    <row r="7" spans="1:25" ht="18" customHeight="1">
      <c r="A7" s="1">
        <v>1984</v>
      </c>
      <c r="B7" s="4">
        <v>416.48179156908668</v>
      </c>
      <c r="C7" s="4">
        <v>412.00008766285976</v>
      </c>
      <c r="D7" s="4">
        <v>351.62589158843667</v>
      </c>
      <c r="E7" s="4">
        <v>386.2271897518014</v>
      </c>
      <c r="F7" s="4">
        <v>389.84482605601374</v>
      </c>
      <c r="G7" s="4">
        <v>416.10211884102864</v>
      </c>
      <c r="H7" s="4">
        <v>411.37248627960719</v>
      </c>
      <c r="I7" s="4">
        <v>393.39409096620176</v>
      </c>
      <c r="J7" s="4">
        <v>410.1928525226391</v>
      </c>
      <c r="K7" s="4">
        <v>438.46060873342651</v>
      </c>
      <c r="L7" s="4">
        <v>442.25651936818338</v>
      </c>
      <c r="O7" s="16"/>
      <c r="P7" s="16"/>
      <c r="Q7" s="16"/>
      <c r="R7" s="16"/>
      <c r="S7" s="16"/>
      <c r="T7" s="16"/>
      <c r="U7" s="16"/>
      <c r="V7" s="16"/>
      <c r="W7" s="16"/>
      <c r="X7" s="16"/>
      <c r="Y7" s="16"/>
    </row>
    <row r="8" spans="1:25" ht="18" customHeight="1">
      <c r="A8" s="1">
        <v>1985</v>
      </c>
      <c r="B8" s="4">
        <v>431.20167428420336</v>
      </c>
      <c r="C8" s="4">
        <v>420.30983191249788</v>
      </c>
      <c r="D8" s="4">
        <v>367.90467050245746</v>
      </c>
      <c r="E8" s="4">
        <v>402.44875310774933</v>
      </c>
      <c r="F8" s="4">
        <v>401.75978398291954</v>
      </c>
      <c r="G8" s="4">
        <v>427.68046560272683</v>
      </c>
      <c r="H8" s="4">
        <v>430.86413218515315</v>
      </c>
      <c r="I8" s="4">
        <v>402.90347028521171</v>
      </c>
      <c r="J8" s="4">
        <v>420.55767787839585</v>
      </c>
      <c r="K8" s="4">
        <v>447.5838350394742</v>
      </c>
      <c r="L8" s="4">
        <v>454.36703403535142</v>
      </c>
      <c r="O8" s="16"/>
      <c r="P8" s="16"/>
      <c r="Q8" s="16"/>
      <c r="R8" s="16"/>
      <c r="S8" s="16"/>
      <c r="T8" s="16"/>
      <c r="U8" s="16"/>
      <c r="V8" s="16"/>
      <c r="W8" s="16"/>
      <c r="X8" s="16"/>
      <c r="Y8" s="16"/>
    </row>
    <row r="9" spans="1:25" ht="18" customHeight="1">
      <c r="A9" s="1">
        <v>1986</v>
      </c>
      <c r="B9" s="4">
        <v>444.16645387927781</v>
      </c>
      <c r="C9" s="4">
        <v>432.43527505227593</v>
      </c>
      <c r="D9" s="4">
        <v>375.25465652589145</v>
      </c>
      <c r="E9" s="4">
        <v>419.81448737937717</v>
      </c>
      <c r="F9" s="4">
        <v>418.19927659396325</v>
      </c>
      <c r="G9" s="4">
        <v>437.80095483421121</v>
      </c>
      <c r="H9" s="4">
        <v>450.49092016897754</v>
      </c>
      <c r="I9" s="4">
        <v>418.04492398542533</v>
      </c>
      <c r="J9" s="4">
        <v>430.69434670116431</v>
      </c>
      <c r="K9" s="4">
        <v>450.1272175424017</v>
      </c>
      <c r="L9" s="4">
        <v>456.27322282813071</v>
      </c>
      <c r="O9" s="16"/>
      <c r="P9" s="16"/>
      <c r="Q9" s="16"/>
      <c r="R9" s="16"/>
      <c r="S9" s="16"/>
      <c r="T9" s="16"/>
      <c r="U9" s="16"/>
      <c r="V9" s="16"/>
      <c r="W9" s="16"/>
      <c r="X9" s="16"/>
      <c r="Y9" s="16"/>
    </row>
    <row r="10" spans="1:25" ht="18" customHeight="1">
      <c r="A10" s="1">
        <v>1987</v>
      </c>
      <c r="B10" s="4">
        <v>460.95485098587295</v>
      </c>
      <c r="C10" s="4">
        <v>447.14691410648214</v>
      </c>
      <c r="D10" s="4">
        <v>393.73096391716541</v>
      </c>
      <c r="E10" s="4">
        <v>431.53421937550036</v>
      </c>
      <c r="F10" s="4">
        <v>422.78679783982915</v>
      </c>
      <c r="G10" s="4">
        <v>456.23545766191495</v>
      </c>
      <c r="H10" s="4">
        <v>471.74980863662631</v>
      </c>
      <c r="I10" s="4">
        <v>430.62252293001632</v>
      </c>
      <c r="J10" s="4">
        <v>436.60468736524359</v>
      </c>
      <c r="K10" s="4">
        <v>455.1830912627961</v>
      </c>
      <c r="L10" s="4">
        <v>470.55927905227514</v>
      </c>
      <c r="O10" s="16"/>
      <c r="P10" s="16"/>
      <c r="Q10" s="16"/>
      <c r="R10" s="16"/>
      <c r="S10" s="16"/>
      <c r="T10" s="16"/>
      <c r="U10" s="16"/>
      <c r="V10" s="16"/>
      <c r="W10" s="16"/>
      <c r="X10" s="16"/>
      <c r="Y10" s="16"/>
    </row>
    <row r="11" spans="1:25" ht="18" customHeight="1">
      <c r="A11" s="1">
        <v>1988</v>
      </c>
      <c r="B11" s="4">
        <v>481.26390137493394</v>
      </c>
      <c r="C11" s="4">
        <v>469.6807358854752</v>
      </c>
      <c r="D11" s="4">
        <v>412.21793892240669</v>
      </c>
      <c r="E11" s="4">
        <v>447.25320298343934</v>
      </c>
      <c r="F11" s="4">
        <v>437.37868464018078</v>
      </c>
      <c r="G11" s="4">
        <v>477.93429365509752</v>
      </c>
      <c r="H11" s="4">
        <v>496.59515995089555</v>
      </c>
      <c r="I11" s="4">
        <v>443.70448674456588</v>
      </c>
      <c r="J11" s="4">
        <v>445.40501078050875</v>
      </c>
      <c r="K11" s="4">
        <v>471.07150908472789</v>
      </c>
      <c r="L11" s="4">
        <v>481.14691462955983</v>
      </c>
      <c r="O11" s="16"/>
      <c r="P11" s="16"/>
      <c r="Q11" s="16"/>
      <c r="R11" s="16"/>
      <c r="S11" s="16"/>
      <c r="T11" s="16"/>
      <c r="U11" s="16"/>
      <c r="V11" s="16"/>
      <c r="W11" s="16"/>
      <c r="X11" s="16"/>
      <c r="Y11" s="16"/>
    </row>
    <row r="12" spans="1:25" ht="18" customHeight="1">
      <c r="A12" s="1">
        <v>1989</v>
      </c>
      <c r="B12" s="4">
        <v>505.87713322505101</v>
      </c>
      <c r="C12" s="4">
        <v>487.43433488820966</v>
      </c>
      <c r="D12" s="4">
        <v>428.28336555708256</v>
      </c>
      <c r="E12" s="4">
        <v>460.4806742235894</v>
      </c>
      <c r="F12" s="4">
        <v>459.4974655670448</v>
      </c>
      <c r="G12" s="4">
        <v>496.30541137279198</v>
      </c>
      <c r="H12" s="4">
        <v>525.08934737868299</v>
      </c>
      <c r="I12" s="4">
        <v>468.06110692298023</v>
      </c>
      <c r="J12" s="4">
        <v>460.86533203967224</v>
      </c>
      <c r="K12" s="4">
        <v>494.32234994144977</v>
      </c>
      <c r="L12" s="4">
        <v>512.73370609251583</v>
      </c>
      <c r="O12" s="16"/>
      <c r="P12" s="16"/>
      <c r="Q12" s="16"/>
      <c r="R12" s="16"/>
      <c r="S12" s="16"/>
      <c r="T12" s="16"/>
      <c r="U12" s="16"/>
      <c r="V12" s="16"/>
      <c r="W12" s="16"/>
      <c r="X12" s="16"/>
      <c r="Y12" s="16"/>
    </row>
    <row r="13" spans="1:25" ht="18" customHeight="1">
      <c r="A13" s="1">
        <v>1990</v>
      </c>
      <c r="B13" s="4">
        <v>528.87107350608142</v>
      </c>
      <c r="C13" s="4">
        <v>503.28008444587414</v>
      </c>
      <c r="D13" s="4">
        <v>444.75416152251387</v>
      </c>
      <c r="E13" s="4">
        <v>485.54550250726896</v>
      </c>
      <c r="F13" s="4">
        <v>476.4513484322016</v>
      </c>
      <c r="G13" s="4">
        <v>524.31106581189954</v>
      </c>
      <c r="H13" s="4">
        <v>547.64767890670134</v>
      </c>
      <c r="I13" s="4">
        <v>484.4214423922603</v>
      </c>
      <c r="J13" s="4">
        <v>482.94219275549801</v>
      </c>
      <c r="K13" s="4">
        <v>517.91299493823897</v>
      </c>
      <c r="L13" s="4">
        <v>530.45918992102281</v>
      </c>
      <c r="O13" s="16"/>
      <c r="P13" s="16"/>
      <c r="Q13" s="16"/>
      <c r="R13" s="16"/>
      <c r="S13" s="16"/>
      <c r="T13" s="16"/>
      <c r="U13" s="16"/>
      <c r="V13" s="16"/>
      <c r="W13" s="16"/>
      <c r="X13" s="16"/>
      <c r="Y13" s="16"/>
    </row>
    <row r="14" spans="1:25" ht="18" customHeight="1">
      <c r="A14" s="1">
        <v>1991</v>
      </c>
      <c r="B14" s="4">
        <v>553.15</v>
      </c>
      <c r="C14" s="4">
        <v>527.16</v>
      </c>
      <c r="D14" s="4">
        <v>457.95</v>
      </c>
      <c r="E14" s="4">
        <v>507.52</v>
      </c>
      <c r="F14" s="4">
        <v>501.52</v>
      </c>
      <c r="G14" s="4">
        <v>545.45000000000005</v>
      </c>
      <c r="H14" s="4">
        <v>575.83000000000004</v>
      </c>
      <c r="I14" s="4">
        <v>501.78</v>
      </c>
      <c r="J14" s="4">
        <v>503.9</v>
      </c>
      <c r="K14" s="4">
        <v>545.19000000000005</v>
      </c>
      <c r="L14" s="4">
        <v>550.92999999999995</v>
      </c>
      <c r="O14" s="16"/>
      <c r="P14" s="16"/>
      <c r="Q14" s="16"/>
      <c r="R14" s="16"/>
      <c r="S14" s="16"/>
      <c r="T14" s="16"/>
      <c r="U14" s="16"/>
      <c r="V14" s="16"/>
      <c r="W14" s="16"/>
      <c r="X14" s="16"/>
      <c r="Y14" s="16"/>
    </row>
    <row r="15" spans="1:25" ht="18" customHeight="1">
      <c r="A15" s="1">
        <v>1992</v>
      </c>
      <c r="B15" s="4">
        <v>572.41</v>
      </c>
      <c r="C15" s="4">
        <v>542.78</v>
      </c>
      <c r="D15" s="4">
        <v>470.96</v>
      </c>
      <c r="E15" s="4">
        <v>524.08000000000004</v>
      </c>
      <c r="F15" s="4">
        <v>511.25</v>
      </c>
      <c r="G15" s="4">
        <v>566.03</v>
      </c>
      <c r="H15" s="4">
        <v>598.6</v>
      </c>
      <c r="I15" s="4">
        <v>512.63</v>
      </c>
      <c r="J15" s="4">
        <v>510.57</v>
      </c>
      <c r="K15" s="4">
        <v>561.54999999999995</v>
      </c>
      <c r="L15" s="4">
        <v>568.09</v>
      </c>
      <c r="O15" s="16"/>
      <c r="P15" s="16"/>
      <c r="Q15" s="16"/>
      <c r="R15" s="16"/>
      <c r="S15" s="16"/>
      <c r="T15" s="16"/>
      <c r="U15" s="16"/>
      <c r="V15" s="16"/>
      <c r="W15" s="16"/>
      <c r="X15" s="16"/>
      <c r="Y15" s="16"/>
    </row>
    <row r="16" spans="1:25" ht="18" customHeight="1">
      <c r="A16" s="1">
        <v>1993</v>
      </c>
      <c r="B16" s="4">
        <v>582.87</v>
      </c>
      <c r="C16" s="4">
        <v>555.34</v>
      </c>
      <c r="D16" s="4">
        <v>479.96</v>
      </c>
      <c r="E16" s="4">
        <v>529.53</v>
      </c>
      <c r="F16" s="4">
        <v>525.4</v>
      </c>
      <c r="G16" s="4">
        <v>572.63</v>
      </c>
      <c r="H16" s="4">
        <v>612.1</v>
      </c>
      <c r="I16" s="4">
        <v>518.59</v>
      </c>
      <c r="J16" s="4">
        <v>515.14</v>
      </c>
      <c r="K16" s="4">
        <v>570.67999999999995</v>
      </c>
      <c r="L16" s="4">
        <v>581.38</v>
      </c>
      <c r="O16" s="16"/>
      <c r="P16" s="16"/>
      <c r="Q16" s="16"/>
      <c r="R16" s="16"/>
      <c r="S16" s="16"/>
      <c r="T16" s="16"/>
      <c r="U16" s="16"/>
      <c r="V16" s="16"/>
      <c r="W16" s="16"/>
      <c r="X16" s="16"/>
      <c r="Y16" s="16"/>
    </row>
    <row r="17" spans="1:25" ht="18" customHeight="1">
      <c r="A17" s="1">
        <v>1994</v>
      </c>
      <c r="B17" s="4">
        <v>592.88</v>
      </c>
      <c r="C17" s="4">
        <v>558.65</v>
      </c>
      <c r="D17" s="4">
        <v>486.9</v>
      </c>
      <c r="E17" s="4">
        <v>532</v>
      </c>
      <c r="F17" s="4">
        <v>525.59</v>
      </c>
      <c r="G17" s="4">
        <v>575.46</v>
      </c>
      <c r="H17" s="4">
        <v>627.91999999999996</v>
      </c>
      <c r="I17" s="4">
        <v>526.25</v>
      </c>
      <c r="J17" s="4">
        <v>530.38</v>
      </c>
      <c r="K17" s="4">
        <v>573.63</v>
      </c>
      <c r="L17" s="4">
        <v>597.61</v>
      </c>
      <c r="O17" s="16"/>
      <c r="P17" s="16"/>
      <c r="Q17" s="16"/>
      <c r="R17" s="16"/>
      <c r="S17" s="16"/>
      <c r="T17" s="16"/>
      <c r="U17" s="16"/>
      <c r="V17" s="16"/>
      <c r="W17" s="16"/>
      <c r="X17" s="16"/>
      <c r="Y17" s="16"/>
    </row>
    <row r="18" spans="1:25" ht="18" customHeight="1">
      <c r="A18" s="1">
        <v>1995</v>
      </c>
      <c r="B18" s="4">
        <v>598.66999999999996</v>
      </c>
      <c r="C18" s="4">
        <v>556.55999999999995</v>
      </c>
      <c r="D18" s="4">
        <v>493.24</v>
      </c>
      <c r="E18" s="4">
        <v>526.1</v>
      </c>
      <c r="F18" s="4">
        <v>534.46</v>
      </c>
      <c r="G18" s="4">
        <v>579.41</v>
      </c>
      <c r="H18" s="4">
        <v>633.96</v>
      </c>
      <c r="I18" s="4">
        <v>530.52</v>
      </c>
      <c r="J18" s="4">
        <v>531.63</v>
      </c>
      <c r="K18" s="4">
        <v>572.49</v>
      </c>
      <c r="L18" s="4">
        <v>615.48</v>
      </c>
      <c r="O18" s="16"/>
      <c r="P18" s="16"/>
      <c r="Q18" s="16"/>
      <c r="R18" s="16"/>
      <c r="S18" s="16"/>
      <c r="T18" s="16"/>
      <c r="U18" s="16"/>
      <c r="V18" s="16"/>
      <c r="W18" s="16"/>
      <c r="X18" s="16"/>
      <c r="Y18" s="16"/>
    </row>
    <row r="19" spans="1:25" ht="18" customHeight="1">
      <c r="A19" s="1">
        <v>1996</v>
      </c>
      <c r="B19" s="4">
        <v>611.01</v>
      </c>
      <c r="C19" s="4">
        <v>556</v>
      </c>
      <c r="D19" s="4">
        <v>515.71</v>
      </c>
      <c r="E19" s="4">
        <v>532.58000000000004</v>
      </c>
      <c r="F19" s="4">
        <v>537</v>
      </c>
      <c r="G19" s="4">
        <v>585.52</v>
      </c>
      <c r="H19" s="4">
        <v>649.29999999999995</v>
      </c>
      <c r="I19" s="4">
        <v>539.76</v>
      </c>
      <c r="J19" s="4">
        <v>535.27</v>
      </c>
      <c r="K19" s="4">
        <v>596.80999999999995</v>
      </c>
      <c r="L19" s="4">
        <v>628.32000000000005</v>
      </c>
      <c r="O19" s="16"/>
      <c r="P19" s="16"/>
      <c r="Q19" s="16"/>
      <c r="R19" s="16"/>
      <c r="S19" s="16"/>
      <c r="T19" s="16"/>
      <c r="U19" s="16"/>
      <c r="V19" s="16"/>
      <c r="W19" s="16"/>
      <c r="X19" s="16"/>
      <c r="Y19" s="16"/>
    </row>
    <row r="20" spans="1:25" ht="18" customHeight="1">
      <c r="A20" s="1">
        <v>1997</v>
      </c>
      <c r="B20" s="4">
        <v>623.42999999999995</v>
      </c>
      <c r="C20" s="4">
        <v>556.16999999999996</v>
      </c>
      <c r="D20" s="4">
        <v>511.91</v>
      </c>
      <c r="E20" s="4">
        <v>538.15</v>
      </c>
      <c r="F20" s="4">
        <v>548.71</v>
      </c>
      <c r="G20" s="4">
        <v>594.29</v>
      </c>
      <c r="H20" s="4">
        <v>663.5</v>
      </c>
      <c r="I20" s="4">
        <v>550.16</v>
      </c>
      <c r="J20" s="4">
        <v>548.04999999999995</v>
      </c>
      <c r="K20" s="4">
        <v>618.23</v>
      </c>
      <c r="L20" s="4">
        <v>638.74</v>
      </c>
      <c r="O20" s="16"/>
      <c r="P20" s="16"/>
      <c r="Q20" s="16"/>
      <c r="R20" s="16"/>
      <c r="S20" s="16"/>
      <c r="T20" s="16"/>
      <c r="U20" s="16"/>
      <c r="V20" s="16"/>
      <c r="W20" s="16"/>
      <c r="X20" s="16"/>
      <c r="Y20" s="16"/>
    </row>
    <row r="21" spans="1:25" ht="18" customHeight="1">
      <c r="A21" s="1">
        <v>1998</v>
      </c>
      <c r="B21" s="4">
        <v>632.72</v>
      </c>
      <c r="C21" s="4">
        <v>566.12</v>
      </c>
      <c r="D21" s="4">
        <v>514.08000000000004</v>
      </c>
      <c r="E21" s="4">
        <v>548.79</v>
      </c>
      <c r="F21" s="4">
        <v>552.44000000000005</v>
      </c>
      <c r="G21" s="4">
        <v>602.16999999999996</v>
      </c>
      <c r="H21" s="4">
        <v>672.52</v>
      </c>
      <c r="I21" s="4">
        <v>564.63</v>
      </c>
      <c r="J21" s="4">
        <v>563.52</v>
      </c>
      <c r="K21" s="4">
        <v>635.01</v>
      </c>
      <c r="L21" s="4">
        <v>642.98</v>
      </c>
      <c r="O21" s="16"/>
      <c r="P21" s="16"/>
      <c r="Q21" s="16"/>
      <c r="R21" s="16"/>
      <c r="S21" s="16"/>
      <c r="T21" s="16"/>
      <c r="U21" s="16"/>
      <c r="V21" s="16"/>
      <c r="W21" s="16"/>
      <c r="X21" s="16"/>
      <c r="Y21" s="16"/>
    </row>
    <row r="22" spans="1:25" ht="18" customHeight="1">
      <c r="A22" s="1">
        <v>1999</v>
      </c>
      <c r="B22" s="4">
        <v>640.47</v>
      </c>
      <c r="C22" s="4">
        <v>576.24</v>
      </c>
      <c r="D22" s="4">
        <v>512.35</v>
      </c>
      <c r="E22" s="4">
        <v>548.69000000000005</v>
      </c>
      <c r="F22" s="4">
        <v>561.16999999999996</v>
      </c>
      <c r="G22" s="4">
        <v>605.74</v>
      </c>
      <c r="H22" s="4">
        <v>683.58</v>
      </c>
      <c r="I22" s="4">
        <v>564.9</v>
      </c>
      <c r="J22" s="4">
        <v>569.73</v>
      </c>
      <c r="K22" s="4">
        <v>644.07000000000005</v>
      </c>
      <c r="L22" s="4">
        <v>650.86</v>
      </c>
      <c r="O22" s="16"/>
      <c r="P22" s="16"/>
      <c r="Q22" s="16"/>
      <c r="R22" s="16"/>
      <c r="S22" s="16"/>
      <c r="T22" s="16"/>
      <c r="U22" s="16"/>
      <c r="V22" s="16"/>
      <c r="W22" s="16"/>
      <c r="X22" s="16"/>
      <c r="Y22" s="16"/>
    </row>
    <row r="23" spans="1:25" ht="18" customHeight="1">
      <c r="A23" s="1">
        <v>2000</v>
      </c>
      <c r="B23" s="4">
        <v>655.55</v>
      </c>
      <c r="C23" s="4">
        <v>594.17999999999995</v>
      </c>
      <c r="D23" s="4">
        <v>522.77</v>
      </c>
      <c r="E23" s="4">
        <v>562.22</v>
      </c>
      <c r="F23" s="4">
        <v>585.54</v>
      </c>
      <c r="G23" s="4">
        <v>616.25</v>
      </c>
      <c r="H23" s="4">
        <v>700.02</v>
      </c>
      <c r="I23" s="4">
        <v>584.41999999999996</v>
      </c>
      <c r="J23" s="4">
        <v>586.47</v>
      </c>
      <c r="K23" s="4">
        <v>663.09</v>
      </c>
      <c r="L23" s="4">
        <v>662.72</v>
      </c>
      <c r="O23" s="16"/>
      <c r="P23" s="16"/>
      <c r="Q23" s="16"/>
      <c r="R23" s="16"/>
      <c r="S23" s="16"/>
      <c r="T23" s="16"/>
      <c r="U23" s="16"/>
      <c r="V23" s="16"/>
      <c r="W23" s="16"/>
      <c r="X23" s="16"/>
      <c r="Y23" s="16"/>
    </row>
    <row r="24" spans="1:25" ht="18" customHeight="1">
      <c r="A24" s="1">
        <v>2001</v>
      </c>
      <c r="B24" s="31">
        <v>657.12</v>
      </c>
      <c r="C24" s="4">
        <v>592.73</v>
      </c>
      <c r="D24" s="4">
        <v>531.70000000000005</v>
      </c>
      <c r="E24" s="4">
        <v>576.54</v>
      </c>
      <c r="F24" s="4">
        <v>589.24</v>
      </c>
      <c r="G24" s="4">
        <v>623.41999999999996</v>
      </c>
      <c r="H24" s="4">
        <v>695.97</v>
      </c>
      <c r="I24" s="4">
        <v>584.07000000000005</v>
      </c>
      <c r="J24" s="4">
        <v>595.48</v>
      </c>
      <c r="K24" s="4">
        <v>675.29</v>
      </c>
      <c r="L24" s="4">
        <v>657.7</v>
      </c>
    </row>
    <row r="25" spans="1:25" ht="18" customHeight="1">
      <c r="A25" s="1">
        <v>2002</v>
      </c>
      <c r="B25" s="31">
        <v>672.96</v>
      </c>
      <c r="C25" s="4">
        <v>609.01</v>
      </c>
      <c r="D25" s="4">
        <v>557.46</v>
      </c>
      <c r="E25" s="4">
        <v>596.76</v>
      </c>
      <c r="F25" s="4">
        <v>604.28</v>
      </c>
      <c r="G25" s="4">
        <v>638.94000000000005</v>
      </c>
      <c r="H25" s="4">
        <v>711.12</v>
      </c>
      <c r="I25" s="4">
        <v>603.98</v>
      </c>
      <c r="J25" s="4">
        <v>608.94000000000005</v>
      </c>
      <c r="K25" s="4">
        <v>692.82</v>
      </c>
      <c r="L25" s="4">
        <v>671.46</v>
      </c>
      <c r="N25" s="28"/>
      <c r="O25" s="28"/>
      <c r="P25" s="28"/>
      <c r="Q25" s="28"/>
      <c r="R25" s="28"/>
      <c r="S25" s="28"/>
      <c r="T25" s="28"/>
      <c r="U25" s="28"/>
      <c r="V25" s="28"/>
      <c r="W25" s="28"/>
      <c r="X25" s="28"/>
      <c r="Y25" s="28"/>
    </row>
    <row r="26" spans="1:25" ht="18" customHeight="1">
      <c r="A26" s="1">
        <v>2003</v>
      </c>
      <c r="B26" s="31">
        <v>691.04</v>
      </c>
      <c r="C26" s="4">
        <v>639.96</v>
      </c>
      <c r="D26" s="4">
        <v>570.25</v>
      </c>
      <c r="E26" s="4">
        <v>610.89</v>
      </c>
      <c r="F26" s="4">
        <v>619.54</v>
      </c>
      <c r="G26" s="4">
        <v>656.62</v>
      </c>
      <c r="H26" s="4">
        <v>728.63</v>
      </c>
      <c r="I26" s="4">
        <v>619.1</v>
      </c>
      <c r="J26" s="4">
        <v>633.73</v>
      </c>
      <c r="K26" s="4">
        <v>716.94</v>
      </c>
      <c r="L26" s="4">
        <v>685.86</v>
      </c>
      <c r="N26" s="28"/>
      <c r="O26" s="28"/>
      <c r="P26" s="28"/>
      <c r="Q26" s="28"/>
      <c r="R26" s="28"/>
      <c r="S26" s="28"/>
      <c r="T26" s="28"/>
      <c r="U26" s="28"/>
      <c r="V26" s="28"/>
      <c r="W26" s="28"/>
      <c r="X26" s="28"/>
      <c r="Y26" s="28"/>
    </row>
    <row r="27" spans="1:25" ht="18" customHeight="1">
      <c r="A27" s="1">
        <v>2004</v>
      </c>
      <c r="B27" s="31">
        <v>709.16</v>
      </c>
      <c r="C27" s="4">
        <v>655.62</v>
      </c>
      <c r="D27" s="4">
        <v>585.38</v>
      </c>
      <c r="E27" s="4">
        <v>625.66</v>
      </c>
      <c r="F27" s="4">
        <v>628.5</v>
      </c>
      <c r="G27" s="4">
        <v>672.86</v>
      </c>
      <c r="H27" s="4">
        <v>748.88</v>
      </c>
      <c r="I27" s="4">
        <v>636.72</v>
      </c>
      <c r="J27" s="4">
        <v>652.63</v>
      </c>
      <c r="K27" s="4">
        <v>740.84</v>
      </c>
      <c r="L27" s="4">
        <v>697.39</v>
      </c>
      <c r="N27" s="28"/>
      <c r="O27" s="28"/>
      <c r="P27" s="28"/>
      <c r="Q27" s="28"/>
      <c r="R27" s="28"/>
      <c r="S27" s="28"/>
      <c r="T27" s="28"/>
      <c r="U27" s="28"/>
      <c r="V27" s="28"/>
      <c r="W27" s="28"/>
      <c r="X27" s="28"/>
      <c r="Y27" s="28"/>
    </row>
    <row r="28" spans="1:25" ht="18" customHeight="1">
      <c r="A28" s="1">
        <v>2005</v>
      </c>
      <c r="B28" s="31">
        <v>736.93</v>
      </c>
      <c r="C28" s="4">
        <v>682.34</v>
      </c>
      <c r="D28" s="4">
        <v>603.25</v>
      </c>
      <c r="E28" s="4">
        <v>657.29</v>
      </c>
      <c r="F28" s="4">
        <v>655.26</v>
      </c>
      <c r="G28" s="4">
        <v>694.57</v>
      </c>
      <c r="H28" s="4">
        <v>776.19</v>
      </c>
      <c r="I28" s="4">
        <v>665.73</v>
      </c>
      <c r="J28" s="4">
        <v>680.48</v>
      </c>
      <c r="K28" s="4">
        <v>783.3</v>
      </c>
      <c r="L28" s="4">
        <v>722.92</v>
      </c>
      <c r="N28" s="28"/>
      <c r="O28" s="28"/>
      <c r="P28" s="28"/>
      <c r="Q28" s="28"/>
      <c r="R28" s="28"/>
      <c r="S28" s="28"/>
      <c r="T28" s="28"/>
      <c r="U28" s="28"/>
      <c r="V28" s="28"/>
      <c r="W28" s="28"/>
      <c r="X28" s="28"/>
      <c r="Y28" s="28"/>
    </row>
    <row r="29" spans="1:25" ht="18" customHeight="1">
      <c r="A29" s="1">
        <v>2006</v>
      </c>
      <c r="B29" s="31">
        <v>755.08</v>
      </c>
      <c r="C29" s="4">
        <v>706.16</v>
      </c>
      <c r="D29" s="4">
        <v>623.08000000000004</v>
      </c>
      <c r="E29" s="4">
        <v>673.51</v>
      </c>
      <c r="F29" s="4">
        <v>674.03</v>
      </c>
      <c r="G29" s="4">
        <v>707.2</v>
      </c>
      <c r="H29" s="4">
        <v>788.72</v>
      </c>
      <c r="I29" s="4">
        <v>685.21</v>
      </c>
      <c r="J29" s="4">
        <v>706.65</v>
      </c>
      <c r="K29" s="4">
        <v>822.41</v>
      </c>
      <c r="L29" s="4">
        <v>744.12</v>
      </c>
      <c r="P29"/>
      <c r="Q29"/>
      <c r="R29"/>
      <c r="S29"/>
      <c r="T29"/>
      <c r="U29"/>
      <c r="V29"/>
      <c r="W29"/>
      <c r="X29"/>
    </row>
    <row r="30" spans="1:25" ht="18" customHeight="1">
      <c r="A30" s="1">
        <v>2007</v>
      </c>
      <c r="B30" s="31">
        <v>787.53</v>
      </c>
      <c r="C30" s="4">
        <v>735.45</v>
      </c>
      <c r="D30" s="4">
        <v>644.64</v>
      </c>
      <c r="E30" s="4">
        <v>694.66</v>
      </c>
      <c r="F30" s="4">
        <v>707.68</v>
      </c>
      <c r="G30" s="4">
        <v>736.96</v>
      </c>
      <c r="H30" s="4">
        <v>819.09</v>
      </c>
      <c r="I30" s="4">
        <v>724.71</v>
      </c>
      <c r="J30" s="4">
        <v>746.64</v>
      </c>
      <c r="K30" s="4">
        <v>870.94</v>
      </c>
      <c r="L30" s="4">
        <v>769.45</v>
      </c>
    </row>
    <row r="31" spans="1:25" ht="18" customHeight="1">
      <c r="A31" s="1">
        <v>2008</v>
      </c>
      <c r="B31" s="31">
        <v>810.24</v>
      </c>
      <c r="C31" s="4">
        <v>765.87</v>
      </c>
      <c r="D31" s="4">
        <v>660</v>
      </c>
      <c r="E31" s="4">
        <v>712.8</v>
      </c>
      <c r="F31" s="4">
        <v>729.81</v>
      </c>
      <c r="G31" s="4">
        <v>750.87</v>
      </c>
      <c r="H31" s="4">
        <v>838.28</v>
      </c>
      <c r="I31" s="4">
        <v>745.32</v>
      </c>
      <c r="J31" s="4">
        <v>782.24</v>
      </c>
      <c r="K31" s="4">
        <v>922.43</v>
      </c>
      <c r="L31" s="4">
        <v>788.97</v>
      </c>
    </row>
    <row r="32" spans="1:25" ht="18" customHeight="1">
      <c r="A32" s="1">
        <v>2009</v>
      </c>
      <c r="B32" s="31">
        <v>822.43</v>
      </c>
      <c r="C32" s="4">
        <v>800.91</v>
      </c>
      <c r="D32" s="4">
        <v>690.35</v>
      </c>
      <c r="E32" s="4">
        <v>729.15</v>
      </c>
      <c r="F32" s="4">
        <v>749.07</v>
      </c>
      <c r="G32" s="4">
        <v>758.6</v>
      </c>
      <c r="H32" s="4">
        <v>848.9</v>
      </c>
      <c r="I32" s="4">
        <v>765</v>
      </c>
      <c r="J32" s="4">
        <v>801.81</v>
      </c>
      <c r="K32" s="4">
        <v>948.5</v>
      </c>
      <c r="L32" s="4">
        <v>795.27</v>
      </c>
    </row>
    <row r="33" spans="1:12" ht="18" customHeight="1">
      <c r="A33" s="1">
        <v>2010</v>
      </c>
      <c r="B33" s="31">
        <v>852.29</v>
      </c>
      <c r="C33" s="4">
        <v>836.67</v>
      </c>
      <c r="D33" s="4">
        <v>706.56</v>
      </c>
      <c r="E33" s="4">
        <v>757.84</v>
      </c>
      <c r="F33" s="4">
        <v>760.47</v>
      </c>
      <c r="G33" s="4">
        <v>783.97</v>
      </c>
      <c r="H33" s="4">
        <v>881.3</v>
      </c>
      <c r="I33" s="4">
        <v>780.77</v>
      </c>
      <c r="J33" s="4">
        <v>843.08</v>
      </c>
      <c r="K33" s="4">
        <v>991.11</v>
      </c>
      <c r="L33" s="4">
        <v>818.23</v>
      </c>
    </row>
    <row r="34" spans="1:12" ht="18" customHeight="1">
      <c r="A34" s="1">
        <v>2011</v>
      </c>
      <c r="B34" s="31">
        <v>873.4</v>
      </c>
      <c r="C34" s="4">
        <v>879</v>
      </c>
      <c r="D34" s="4">
        <v>719.67</v>
      </c>
      <c r="E34" s="4">
        <v>765.17</v>
      </c>
      <c r="F34" s="4">
        <v>787.23</v>
      </c>
      <c r="G34" s="4">
        <v>803.56</v>
      </c>
      <c r="H34" s="4">
        <v>893.31</v>
      </c>
      <c r="I34" s="4">
        <v>801.33</v>
      </c>
      <c r="J34" s="4">
        <v>875.3</v>
      </c>
      <c r="K34" s="4">
        <v>1034.21</v>
      </c>
      <c r="L34" s="4">
        <v>840.61</v>
      </c>
    </row>
    <row r="35" spans="1:12" ht="18" customHeight="1">
      <c r="A35" s="1">
        <v>2012</v>
      </c>
      <c r="B35" s="31">
        <v>895.34</v>
      </c>
      <c r="C35" s="4">
        <v>926.7</v>
      </c>
      <c r="D35" s="4">
        <v>738.72</v>
      </c>
      <c r="E35" s="4">
        <v>788.17</v>
      </c>
      <c r="F35" s="4">
        <v>806.69</v>
      </c>
      <c r="G35" s="4">
        <v>822.68</v>
      </c>
      <c r="H35" s="4">
        <v>906</v>
      </c>
      <c r="I35" s="4">
        <v>822.99</v>
      </c>
      <c r="J35" s="4">
        <v>918.04</v>
      </c>
      <c r="K35" s="4">
        <v>1070.7</v>
      </c>
      <c r="L35" s="4">
        <v>865.34</v>
      </c>
    </row>
    <row r="36" spans="1:12" ht="18" customHeight="1">
      <c r="A36" s="1">
        <v>2013</v>
      </c>
      <c r="B36" s="31">
        <v>911.28</v>
      </c>
      <c r="C36" s="4">
        <v>952.41</v>
      </c>
      <c r="D36" s="4">
        <v>752.61</v>
      </c>
      <c r="E36" s="4">
        <v>797.37</v>
      </c>
      <c r="F36" s="4">
        <v>804.55</v>
      </c>
      <c r="G36" s="4">
        <v>832.46</v>
      </c>
      <c r="H36" s="4">
        <v>920.16</v>
      </c>
      <c r="I36" s="4">
        <v>827.52</v>
      </c>
      <c r="J36" s="4">
        <v>945.59</v>
      </c>
      <c r="K36" s="4">
        <v>1108.23</v>
      </c>
      <c r="L36" s="4">
        <v>874.42</v>
      </c>
    </row>
    <row r="37" spans="1:12" ht="18" customHeight="1">
      <c r="A37" s="1">
        <v>2014</v>
      </c>
      <c r="B37" s="31">
        <v>935.31</v>
      </c>
      <c r="C37" s="4">
        <v>991.11</v>
      </c>
      <c r="D37" s="4">
        <v>773.83</v>
      </c>
      <c r="E37" s="4">
        <v>819.95</v>
      </c>
      <c r="F37" s="4">
        <v>832.23</v>
      </c>
      <c r="G37" s="4">
        <v>849.46</v>
      </c>
      <c r="H37" s="4">
        <v>938.36</v>
      </c>
      <c r="I37" s="4">
        <v>862.87</v>
      </c>
      <c r="J37" s="4">
        <v>975.36</v>
      </c>
      <c r="K37" s="4">
        <v>1149.3499999999999</v>
      </c>
      <c r="L37" s="4">
        <v>895.3</v>
      </c>
    </row>
    <row r="38" spans="1:12" ht="18" customHeight="1"/>
    <row r="39" spans="1:12">
      <c r="B39" s="1" t="s">
        <v>352</v>
      </c>
    </row>
    <row r="40" spans="1:12">
      <c r="A40" s="1" t="s">
        <v>1095</v>
      </c>
      <c r="B40" s="5">
        <f>(POWER(B37/B4, 1/33)-1)*100</f>
        <v>3.155748205020914</v>
      </c>
      <c r="C40" s="5">
        <f t="shared" ref="C40:L40" si="0">(POWER(C37/C4, 1/33)-1)*100</f>
        <v>3.2247773388743184</v>
      </c>
      <c r="D40" s="5">
        <f t="shared" si="0"/>
        <v>3.2791130593615936</v>
      </c>
      <c r="E40" s="5">
        <f t="shared" si="0"/>
        <v>2.922747976898421</v>
      </c>
      <c r="F40" s="5">
        <f t="shared" si="0"/>
        <v>2.8524940328042536</v>
      </c>
      <c r="G40" s="5">
        <f t="shared" si="0"/>
        <v>2.5386820577385061</v>
      </c>
      <c r="H40" s="5">
        <f t="shared" si="0"/>
        <v>2.9311329566700239</v>
      </c>
      <c r="I40" s="5">
        <f t="shared" si="0"/>
        <v>2.9518822959122115</v>
      </c>
      <c r="J40" s="5">
        <f t="shared" si="0"/>
        <v>3.0158296267599027</v>
      </c>
      <c r="K40" s="5">
        <f t="shared" si="0"/>
        <v>3.2345535098542655</v>
      </c>
      <c r="L40" s="5">
        <f t="shared" si="0"/>
        <v>2.3078390047060138</v>
      </c>
    </row>
    <row r="41" spans="1:12">
      <c r="B41" s="29" t="s">
        <v>1186</v>
      </c>
    </row>
    <row r="42" spans="1:12">
      <c r="B42" s="1" t="s">
        <v>1120</v>
      </c>
    </row>
  </sheetData>
  <phoneticPr fontId="2" type="noConversion"/>
  <pageMargins left="0.75" right="0.75" top="1" bottom="1" header="0.5" footer="0.5"/>
  <pageSetup scale="67" orientation="landscape" r:id="rId1"/>
  <headerFooter alignWithMargins="0"/>
  <rowBreaks count="1" manualBreakCount="1">
    <brk id="52" max="16383" man="1"/>
  </rowBreaks>
  <colBreaks count="1" manualBreakCount="1">
    <brk id="16" max="1048575" man="1"/>
  </colBreaks>
</worksheet>
</file>

<file path=xl/worksheets/sheet56.xml><?xml version="1.0" encoding="utf-8"?>
<worksheet xmlns="http://schemas.openxmlformats.org/spreadsheetml/2006/main" xmlns:r="http://schemas.openxmlformats.org/officeDocument/2006/relationships">
  <dimension ref="A1:L105"/>
  <sheetViews>
    <sheetView view="pageBreakPreview" topLeftCell="A31" zoomScale="85" zoomScaleSheetLayoutView="85" workbookViewId="0">
      <selection activeCell="O54" sqref="O54"/>
    </sheetView>
  </sheetViews>
  <sheetFormatPr defaultRowHeight="12.75"/>
  <cols>
    <col min="1" max="6" width="9" style="1"/>
    <col min="7" max="7" width="9.875" style="1" customWidth="1"/>
    <col min="8" max="16384" width="9" style="1"/>
  </cols>
  <sheetData>
    <row r="1" spans="1:12">
      <c r="B1" s="1" t="s">
        <v>79</v>
      </c>
    </row>
    <row r="2" spans="1:12">
      <c r="C2" s="1" t="s">
        <v>376</v>
      </c>
    </row>
    <row r="3" spans="1:12">
      <c r="B3" s="1" t="s">
        <v>272</v>
      </c>
      <c r="C3" s="1" t="s">
        <v>366</v>
      </c>
      <c r="D3" s="1" t="s">
        <v>367</v>
      </c>
      <c r="E3" s="1" t="s">
        <v>368</v>
      </c>
      <c r="F3" s="1" t="s">
        <v>369</v>
      </c>
      <c r="G3" s="1" t="s">
        <v>370</v>
      </c>
      <c r="H3" s="1" t="s">
        <v>371</v>
      </c>
      <c r="I3" s="1" t="s">
        <v>372</v>
      </c>
      <c r="J3" s="1" t="s">
        <v>373</v>
      </c>
      <c r="K3" s="1" t="s">
        <v>374</v>
      </c>
      <c r="L3" s="1" t="s">
        <v>375</v>
      </c>
    </row>
    <row r="4" spans="1:12" ht="16.5" customHeight="1">
      <c r="A4" s="1">
        <v>1981</v>
      </c>
      <c r="B4" s="4">
        <f>B5*B89/B90</f>
        <v>129.64234996802372</v>
      </c>
      <c r="C4" s="4">
        <f>C5*C89/C90</f>
        <v>121.96818391804018</v>
      </c>
      <c r="D4" s="4">
        <f>D5*D89/D90</f>
        <v>113.98338561176438</v>
      </c>
      <c r="E4" s="4">
        <f>E5*E89/E90</f>
        <v>118.62057574133217</v>
      </c>
      <c r="F4" s="4">
        <f>F5*F89/F90</f>
        <v>126.07910502055691</v>
      </c>
      <c r="G4" s="4">
        <f>G5*G89/G90</f>
        <v>128.96288539604768</v>
      </c>
      <c r="H4" s="4">
        <f>H5*H89/H90</f>
        <v>129.87890648380778</v>
      </c>
      <c r="I4" s="4">
        <f>I5*I89/I90</f>
        <v>130.46545495172853</v>
      </c>
      <c r="J4" s="4">
        <f>J5*J89/J90</f>
        <v>137.63841268877081</v>
      </c>
      <c r="K4" s="4">
        <f>K5*K89/K90</f>
        <v>148.09409823449656</v>
      </c>
      <c r="L4" s="4">
        <f>L5*L89/L90</f>
        <v>142.23115860029463</v>
      </c>
    </row>
    <row r="5" spans="1:12" ht="16.5" customHeight="1">
      <c r="A5" s="1">
        <v>1982</v>
      </c>
      <c r="B5" s="4">
        <f>B6*B90/B91</f>
        <v>144.51156422693529</v>
      </c>
      <c r="C5" s="4">
        <f>C6*C90/C91</f>
        <v>134.86610999364629</v>
      </c>
      <c r="D5" s="4">
        <f>D6*D90/D91</f>
        <v>126.36127085242786</v>
      </c>
      <c r="E5" s="4">
        <f>E6*E90/E91</f>
        <v>130.54957750930478</v>
      </c>
      <c r="F5" s="4">
        <f>F6*F90/F91</f>
        <v>137.83933257358711</v>
      </c>
      <c r="G5" s="4">
        <f>G6*G90/G91</f>
        <v>141.35303595010632</v>
      </c>
      <c r="H5" s="4">
        <f>H6*H90/H91</f>
        <v>144.71634912047332</v>
      </c>
      <c r="I5" s="4">
        <f>I6*I90/I91</f>
        <v>144.17804787853242</v>
      </c>
      <c r="J5" s="4">
        <f>J6*J90/J91</f>
        <v>152.99675923789837</v>
      </c>
      <c r="K5" s="4">
        <f>K6*K90/K91</f>
        <v>163.27700060314066</v>
      </c>
      <c r="L5" s="4">
        <f>L6*L90/L91</f>
        <v>156.29447918661521</v>
      </c>
    </row>
    <row r="6" spans="1:12" ht="16.5" customHeight="1">
      <c r="A6" s="1">
        <v>1983</v>
      </c>
      <c r="B6" s="4">
        <f>B7*B91/B92</f>
        <v>154.73420141288565</v>
      </c>
      <c r="C6" s="4">
        <f>C7*C91/C92</f>
        <v>144.37958125118641</v>
      </c>
      <c r="D6" s="4">
        <f>D7*D91/D92</f>
        <v>135.9619485576676</v>
      </c>
      <c r="E6" s="4">
        <f>E7*E91/E92</f>
        <v>139.88648665257926</v>
      </c>
      <c r="F6" s="4">
        <f>F7*F91/F92</f>
        <v>149.88944572134886</v>
      </c>
      <c r="G6" s="4">
        <f>G7*G91/G92</f>
        <v>150.86115161960217</v>
      </c>
      <c r="H6" s="4">
        <f>H7*H91/H92</f>
        <v>154.60462842406906</v>
      </c>
      <c r="I6" s="4">
        <f>I7*I91/I92</f>
        <v>151.15788878666598</v>
      </c>
      <c r="J6" s="4">
        <f>J7*J91/J92</f>
        <v>162.07971599046212</v>
      </c>
      <c r="K6" s="4">
        <f>K7*K91/K92</f>
        <v>173.26159545084198</v>
      </c>
      <c r="L6" s="4">
        <f>L7*L91/L92</f>
        <v>163.00872074475518</v>
      </c>
    </row>
    <row r="7" spans="1:12" ht="16.5" customHeight="1">
      <c r="A7" s="1">
        <v>1984</v>
      </c>
      <c r="B7" s="4">
        <f>B8*B92/B93</f>
        <v>160.95561945267491</v>
      </c>
      <c r="C7" s="4">
        <f>C8*C92/C93</f>
        <v>149.5929029585179</v>
      </c>
      <c r="D7" s="4">
        <f>D8*D92/D93</f>
        <v>144.38553167835687</v>
      </c>
      <c r="E7" s="4">
        <f>E8*E92/E93</f>
        <v>146.80937304686387</v>
      </c>
      <c r="F7" s="4">
        <f>F8*F92/F93</f>
        <v>158.2944376735505</v>
      </c>
      <c r="G7" s="4">
        <f>G8*G92/G93</f>
        <v>157.06041955721423</v>
      </c>
      <c r="H7" s="4">
        <f>H8*H92/H93</f>
        <v>159.79995213946376</v>
      </c>
      <c r="I7" s="4">
        <f>I8*I92/I93</f>
        <v>157.09474564097727</v>
      </c>
      <c r="J7" s="4">
        <f>J8*J92/J93</f>
        <v>168.13783848570336</v>
      </c>
      <c r="K7" s="4">
        <f>K8*K92/K93</f>
        <v>179.95587893038396</v>
      </c>
      <c r="L7" s="4">
        <f>L8*L92/L93</f>
        <v>170.150642282712</v>
      </c>
    </row>
    <row r="8" spans="1:12" ht="16.5" customHeight="1">
      <c r="A8" s="1">
        <v>1985</v>
      </c>
      <c r="B8" s="4">
        <f>B9*B93/B94</f>
        <v>170.04259431289248</v>
      </c>
      <c r="C8" s="4">
        <f>C9*C93/C94</f>
        <v>157.10344965043487</v>
      </c>
      <c r="D8" s="4">
        <f>D9*D93/D94</f>
        <v>151.32353448885712</v>
      </c>
      <c r="E8" s="4">
        <f>E9*E93/E94</f>
        <v>156.70905019355629</v>
      </c>
      <c r="F8" s="4">
        <f>F9*F93/F94</f>
        <v>166.78478952390918</v>
      </c>
      <c r="G8" s="4">
        <f>G9*G93/G94</f>
        <v>168.92564900631612</v>
      </c>
      <c r="H8" s="4">
        <f>H9*H93/H94</f>
        <v>169.72925817344699</v>
      </c>
      <c r="I8" s="4">
        <f>I9*I93/I94</f>
        <v>168.71884914493802</v>
      </c>
      <c r="J8" s="4">
        <f>J9*J93/J94</f>
        <v>174.48508711733484</v>
      </c>
      <c r="K8" s="4">
        <f>K9*K93/K94</f>
        <v>183.57881512062298</v>
      </c>
      <c r="L8" s="4">
        <f>L9*L93/L94</f>
        <v>177.20903257461083</v>
      </c>
    </row>
    <row r="9" spans="1:12" ht="16.5" customHeight="1">
      <c r="A9" s="1">
        <v>1986</v>
      </c>
      <c r="B9" s="4">
        <f>B10*B94/B95</f>
        <v>179.7715745911996</v>
      </c>
      <c r="C9" s="4">
        <f>C10*C94/C95</f>
        <v>165.74326909282695</v>
      </c>
      <c r="D9" s="4">
        <f>D10*D94/D95</f>
        <v>163.66881554713603</v>
      </c>
      <c r="E9" s="4">
        <f>E10*E94/E95</f>
        <v>166.09719642370908</v>
      </c>
      <c r="F9" s="4">
        <f>F10*F94/F95</f>
        <v>174.76551742784483</v>
      </c>
      <c r="G9" s="4">
        <f>G10*G94/G95</f>
        <v>177.49712430163197</v>
      </c>
      <c r="H9" s="4">
        <f>H10*H94/H95</f>
        <v>178.71746124915404</v>
      </c>
      <c r="I9" s="4">
        <f>I10*I94/I95</f>
        <v>178.47129633313563</v>
      </c>
      <c r="J9" s="4">
        <f>J10*J94/J95</f>
        <v>184.56054119189318</v>
      </c>
      <c r="K9" s="4">
        <f>K10*K94/K95</f>
        <v>198.29286692347142</v>
      </c>
      <c r="L9" s="4">
        <f>L10*L94/L95</f>
        <v>187.60950802128923</v>
      </c>
    </row>
    <row r="10" spans="1:12" ht="16.5" customHeight="1">
      <c r="A10" s="1">
        <v>1987</v>
      </c>
      <c r="B10" s="4">
        <f>B11*B95/B96</f>
        <v>188.25090724761182</v>
      </c>
      <c r="C10" s="4">
        <f>C11*C95/C96</f>
        <v>174.46717436920832</v>
      </c>
      <c r="D10" s="4">
        <f>D11*D95/D96</f>
        <v>175.892039922642</v>
      </c>
      <c r="E10" s="4">
        <f>E11*E95/E96</f>
        <v>175.85576159342506</v>
      </c>
      <c r="F10" s="4">
        <f>F11*F95/F96</f>
        <v>186.73956730002109</v>
      </c>
      <c r="G10" s="4">
        <f>G11*G95/G96</f>
        <v>185.33907665555435</v>
      </c>
      <c r="H10" s="4">
        <f>H11*H95/H96</f>
        <v>192.68664430598645</v>
      </c>
      <c r="I10" s="4">
        <f>I11*I95/I96</f>
        <v>188.1926473005505</v>
      </c>
      <c r="J10" s="4">
        <f>J11*J95/J96</f>
        <v>190.1528493562835</v>
      </c>
      <c r="K10" s="4">
        <f>K11*K95/K96</f>
        <v>199.86405955038015</v>
      </c>
      <c r="L10" s="4">
        <f>L11*L95/L96</f>
        <v>192.22293874107112</v>
      </c>
    </row>
    <row r="11" spans="1:12" ht="16.5" customHeight="1">
      <c r="A11" s="1">
        <v>1988</v>
      </c>
      <c r="B11" s="4">
        <f>B12*B96/B97</f>
        <v>200.16404695090756</v>
      </c>
      <c r="C11" s="4">
        <f>C12*C96/C97</f>
        <v>186.83535969068234</v>
      </c>
      <c r="D11" s="4">
        <f>D12*D96/D97</f>
        <v>187.90375511498658</v>
      </c>
      <c r="E11" s="4">
        <f>E12*E96/E97</f>
        <v>185.54629063138455</v>
      </c>
      <c r="F11" s="4">
        <f>F12*F96/F97</f>
        <v>196.39791300437099</v>
      </c>
      <c r="G11" s="4">
        <f>G12*G96/G97</f>
        <v>198.43527125174325</v>
      </c>
      <c r="H11" s="4">
        <f>H12*H96/H97</f>
        <v>208.62259858078221</v>
      </c>
      <c r="I11" s="4">
        <f>I12*I96/I97</f>
        <v>195.88686084828825</v>
      </c>
      <c r="J11" s="4">
        <f>J12*J96/J97</f>
        <v>197.89754098046788</v>
      </c>
      <c r="K11" s="4">
        <f>K12*K96/K97</f>
        <v>208.03342546954656</v>
      </c>
      <c r="L11" s="4">
        <f>L12*L96/L97</f>
        <v>203.59655320432492</v>
      </c>
    </row>
    <row r="12" spans="1:12" ht="16.5" customHeight="1">
      <c r="A12" s="1">
        <v>1989</v>
      </c>
      <c r="B12" s="4">
        <f>B13*B97/B98</f>
        <v>213.69393397991442</v>
      </c>
      <c r="C12" s="4">
        <f>C13*C97/C98</f>
        <v>201.83459075767908</v>
      </c>
      <c r="D12" s="4">
        <f>D13*D97/D98</f>
        <v>204.80944168372199</v>
      </c>
      <c r="E12" s="4">
        <f>E13*E97/E98</f>
        <v>199.95315151888394</v>
      </c>
      <c r="F12" s="4">
        <f>F13*F97/F98</f>
        <v>209.17485300772782</v>
      </c>
      <c r="G12" s="4">
        <f>G13*G97/G98</f>
        <v>211.3973007092851</v>
      </c>
      <c r="H12" s="4">
        <f>H13*H97/H98</f>
        <v>224.9663083188168</v>
      </c>
      <c r="I12" s="4">
        <f>I13*I97/I98</f>
        <v>206.46966117522592</v>
      </c>
      <c r="J12" s="4">
        <f>J13*J97/J98</f>
        <v>210.21160911690157</v>
      </c>
      <c r="K12" s="4">
        <f>K13*K97/K98</f>
        <v>220.69155500526969</v>
      </c>
      <c r="L12" s="4">
        <f>L13*L97/L98</f>
        <v>216.34926853999582</v>
      </c>
    </row>
    <row r="13" spans="1:12" ht="16.5" customHeight="1">
      <c r="A13" s="1">
        <v>1990</v>
      </c>
      <c r="B13" s="4">
        <f>B14*B98/B99</f>
        <v>231.3222629076912</v>
      </c>
      <c r="C13" s="4">
        <f>C14*C98/C99</f>
        <v>215.88533361727727</v>
      </c>
      <c r="D13" s="4">
        <f>D14*D98/D99</f>
        <v>215.68335451131281</v>
      </c>
      <c r="E13" s="4">
        <f>E14*E98/E99</f>
        <v>214.0105922729179</v>
      </c>
      <c r="F13" s="4">
        <f>F14*F98/F99</f>
        <v>222.86624261312411</v>
      </c>
      <c r="G13" s="4">
        <f>G14*G98/G99</f>
        <v>227.0434714718852</v>
      </c>
      <c r="H13" s="4">
        <f>H14*H98/H99</f>
        <v>247.3334119019037</v>
      </c>
      <c r="I13" s="4">
        <f>I14*I98/I99</f>
        <v>220.13182779805771</v>
      </c>
      <c r="J13" s="4">
        <f>J14*J98/J99</f>
        <v>219.22608862663603</v>
      </c>
      <c r="K13" s="4">
        <f>K14*K98/K99</f>
        <v>235.03788087416075</v>
      </c>
      <c r="L13" s="4">
        <f>L14*L98/L99</f>
        <v>235.98161730100153</v>
      </c>
    </row>
    <row r="14" spans="1:12" ht="16.5" customHeight="1">
      <c r="A14" s="1">
        <v>1991</v>
      </c>
      <c r="B14" s="4">
        <f>B15*B99/B100</f>
        <v>245.88891325546658</v>
      </c>
      <c r="C14" s="4">
        <f>C15*C99/C100</f>
        <v>226.9173950366627</v>
      </c>
      <c r="D14" s="4">
        <f>D15*D99/D100</f>
        <v>228.41403372547086</v>
      </c>
      <c r="E14" s="4">
        <f>E15*E99/E100</f>
        <v>223.27778537994806</v>
      </c>
      <c r="F14" s="4">
        <f>F15*F99/F100</f>
        <v>233.56581004548937</v>
      </c>
      <c r="G14" s="4">
        <f>G15*G99/G100</f>
        <v>241.19370093857032</v>
      </c>
      <c r="H14" s="4">
        <f>H15*H99/H100</f>
        <v>261.08908850467884</v>
      </c>
      <c r="I14" s="4">
        <f>I15*I99/I100</f>
        <v>233.13761203085321</v>
      </c>
      <c r="J14" s="4">
        <f>J15*J99/J100</f>
        <v>229.79948215831101</v>
      </c>
      <c r="K14" s="4">
        <f>K15*K99/K100</f>
        <v>250.73058510579116</v>
      </c>
      <c r="L14" s="4">
        <f>L15*L99/L100</f>
        <v>251.36222563765631</v>
      </c>
    </row>
    <row r="15" spans="1:12" ht="16.5" customHeight="1">
      <c r="A15" s="1">
        <v>1992</v>
      </c>
      <c r="B15" s="4">
        <f>B16*B100/B101</f>
        <v>254.26850877773697</v>
      </c>
      <c r="C15" s="4">
        <f>C16*C100/C101</f>
        <v>238.38081678441276</v>
      </c>
      <c r="D15" s="4">
        <f>D16*D100/D101</f>
        <v>237.02320988434923</v>
      </c>
      <c r="E15" s="4">
        <f>E16*E100/E101</f>
        <v>231.83185903190085</v>
      </c>
      <c r="F15" s="4">
        <f>F16*F100/F101</f>
        <v>242.37900824333335</v>
      </c>
      <c r="G15" s="4">
        <f>G16*G100/G101</f>
        <v>250.23391568703448</v>
      </c>
      <c r="H15" s="4">
        <f>H16*H100/H101</f>
        <v>268.83727958642947</v>
      </c>
      <c r="I15" s="4">
        <f>I16*I100/I101</f>
        <v>236.29261778270549</v>
      </c>
      <c r="J15" s="4">
        <f>J16*J100/J101</f>
        <v>241.13119774946554</v>
      </c>
      <c r="K15" s="4">
        <f>K16*K100/K101</f>
        <v>258.86986435763379</v>
      </c>
      <c r="L15" s="4">
        <f>L16*L100/L101</f>
        <v>257.46084191234905</v>
      </c>
    </row>
    <row r="16" spans="1:12" ht="16.5" customHeight="1">
      <c r="A16" s="1">
        <v>1993</v>
      </c>
      <c r="B16" s="4">
        <f>B17*B101/B102</f>
        <v>257.49194590302722</v>
      </c>
      <c r="C16" s="4">
        <f>C17*C101/C102</f>
        <v>238.83319857127472</v>
      </c>
      <c r="D16" s="4">
        <f>D17*D101/D102</f>
        <v>241.92219728879931</v>
      </c>
      <c r="E16" s="4">
        <f>E17*E101/E102</f>
        <v>238.38180662989058</v>
      </c>
      <c r="F16" s="4">
        <f>F17*F101/F102</f>
        <v>251.90551093666843</v>
      </c>
      <c r="G16" s="4">
        <f>G17*G101/G102</f>
        <v>254.12722030414969</v>
      </c>
      <c r="H16" s="4">
        <f>H17*H101/H102</f>
        <v>269.87718160972042</v>
      </c>
      <c r="I16" s="4">
        <f>I17*I101/I102</f>
        <v>240.06198400461744</v>
      </c>
      <c r="J16" s="4">
        <f>J17*J101/J102</f>
        <v>242.59458179066883</v>
      </c>
      <c r="K16" s="4">
        <f>K17*K101/K102</f>
        <v>260.73105902791337</v>
      </c>
      <c r="L16" s="4">
        <f>L17*L101/L102</f>
        <v>262.41090355374456</v>
      </c>
    </row>
    <row r="17" spans="1:12" ht="16.5" customHeight="1">
      <c r="A17" s="1">
        <v>1994</v>
      </c>
      <c r="B17" s="4">
        <f>B18*B102/B103</f>
        <v>253.24850800252162</v>
      </c>
      <c r="C17" s="4">
        <f>C18*C102/C103</f>
        <v>234.71215184746316</v>
      </c>
      <c r="D17" s="4">
        <f>D18*D102/D103</f>
        <v>235.39049275109136</v>
      </c>
      <c r="E17" s="4">
        <f>E18*E102/E103</f>
        <v>234.21312364337822</v>
      </c>
      <c r="F17" s="4">
        <f>F18*F102/F103</f>
        <v>248.88748919093567</v>
      </c>
      <c r="G17" s="4">
        <f>G18*G102/G103</f>
        <v>248.86040008013495</v>
      </c>
      <c r="H17" s="4">
        <f>H18*H102/H103</f>
        <v>264.78651792082439</v>
      </c>
      <c r="I17" s="4">
        <f>I18*I102/I103</f>
        <v>237.87180153543065</v>
      </c>
      <c r="J17" s="4">
        <f>J18*J102/J103</f>
        <v>237.03101716030559</v>
      </c>
      <c r="K17" s="4">
        <f>K18*K102/K103</f>
        <v>261.56345682387149</v>
      </c>
      <c r="L17" s="4">
        <f>L18*L102/L103</f>
        <v>262.98142196432059</v>
      </c>
    </row>
    <row r="18" spans="1:12" ht="16.5" customHeight="1">
      <c r="A18" s="1">
        <v>1995</v>
      </c>
      <c r="B18" s="4">
        <f>B19*B103/B104</f>
        <v>254.41518103382796</v>
      </c>
      <c r="C18" s="4">
        <f>C19*C103/C104</f>
        <v>243.3208595312793</v>
      </c>
      <c r="D18" s="4">
        <f>D19*D103/D104</f>
        <v>232.90087082439302</v>
      </c>
      <c r="E18" s="4">
        <f>E19*E103/E104</f>
        <v>233.01703164805414</v>
      </c>
      <c r="F18" s="4">
        <f>F19*F103/F104</f>
        <v>248.5097082555275</v>
      </c>
      <c r="G18" s="4">
        <f>G19*G103/G104</f>
        <v>248.99624228301508</v>
      </c>
      <c r="H18" s="4">
        <f>H19*H103/H104</f>
        <v>265.30479437204588</v>
      </c>
      <c r="I18" s="4">
        <f>I19*I103/I104</f>
        <v>239.36273925620478</v>
      </c>
      <c r="J18" s="4">
        <f>J19*J103/J104</f>
        <v>245.65238657231654</v>
      </c>
      <c r="K18" s="4">
        <f>K19*K103/K104</f>
        <v>264.25454206783223</v>
      </c>
      <c r="L18" s="4">
        <f>L19*L103/L104</f>
        <v>265.64940996341227</v>
      </c>
    </row>
    <row r="19" spans="1:12" ht="16.5" customHeight="1">
      <c r="A19" s="1">
        <v>1996</v>
      </c>
      <c r="B19" s="4">
        <f>B20*B104/B105</f>
        <v>256.79294783685663</v>
      </c>
      <c r="C19" s="4">
        <f>C20*C104/C105</f>
        <v>250.37061585293532</v>
      </c>
      <c r="D19" s="4">
        <f>D20*D104/D105</f>
        <v>234.74509714081233</v>
      </c>
      <c r="E19" s="4">
        <f>E20*E104/E105</f>
        <v>235.91738674626637</v>
      </c>
      <c r="F19" s="4">
        <f>F20*F104/F105</f>
        <v>252.61458969462689</v>
      </c>
      <c r="G19" s="4">
        <f>G20*G104/G105</f>
        <v>250.5282404599416</v>
      </c>
      <c r="H19" s="4">
        <f>H20*H104/H105</f>
        <v>266.64862911228903</v>
      </c>
      <c r="I19" s="4">
        <f>I20*I104/I105</f>
        <v>242.56649043523007</v>
      </c>
      <c r="J19" s="4">
        <f>J20*J104/J105</f>
        <v>249.68155372446836</v>
      </c>
      <c r="K19" s="4">
        <f>K20*K104/K105</f>
        <v>263.34776334432371</v>
      </c>
      <c r="L19" s="4">
        <f>L20*L104/L105</f>
        <v>270.03814163129829</v>
      </c>
    </row>
    <row r="20" spans="1:12" ht="16.5" customHeight="1">
      <c r="A20" s="1">
        <v>1997</v>
      </c>
      <c r="B20" s="4">
        <v>251.15486631272057</v>
      </c>
      <c r="C20" s="4">
        <v>249.3456095366067</v>
      </c>
      <c r="D20" s="4">
        <v>239.93752218672347</v>
      </c>
      <c r="E20" s="4">
        <v>228.0965914032447</v>
      </c>
      <c r="F20" s="4">
        <v>242.39506604595698</v>
      </c>
      <c r="G20" s="4">
        <v>242.0246862660658</v>
      </c>
      <c r="H20" s="4">
        <v>264.27828883214681</v>
      </c>
      <c r="I20" s="4">
        <v>239.86700229592543</v>
      </c>
      <c r="J20" s="4">
        <v>245.75890672782876</v>
      </c>
      <c r="K20" s="4">
        <v>257.06884302200172</v>
      </c>
      <c r="L20" s="4">
        <v>266.48388711153137</v>
      </c>
    </row>
    <row r="21" spans="1:12" ht="16.5" customHeight="1">
      <c r="A21" s="1">
        <v>1998</v>
      </c>
      <c r="B21" s="4">
        <v>256.13451605943141</v>
      </c>
      <c r="C21" s="4">
        <v>244.00425550339264</v>
      </c>
      <c r="D21" s="4">
        <v>231.34769062834013</v>
      </c>
      <c r="E21" s="4">
        <v>237.19515799204439</v>
      </c>
      <c r="F21" s="4">
        <v>240.00397168608885</v>
      </c>
      <c r="G21" s="4">
        <v>242.80146917585432</v>
      </c>
      <c r="H21" s="4">
        <v>270.98763817684988</v>
      </c>
      <c r="I21" s="4">
        <v>254.43871795636994</v>
      </c>
      <c r="J21" s="4">
        <v>268.67572256468941</v>
      </c>
      <c r="K21" s="4">
        <v>284.8406963572408</v>
      </c>
      <c r="L21" s="4">
        <v>275.53953799718374</v>
      </c>
    </row>
    <row r="22" spans="1:12" ht="16.5" customHeight="1">
      <c r="A22" s="1">
        <v>1999</v>
      </c>
      <c r="B22" s="4">
        <v>262.31934560228092</v>
      </c>
      <c r="C22" s="4">
        <v>241.80709998767975</v>
      </c>
      <c r="D22" s="4">
        <v>231.41960416064722</v>
      </c>
      <c r="E22" s="4">
        <v>242.72802858312554</v>
      </c>
      <c r="F22" s="4">
        <v>242.25512085024062</v>
      </c>
      <c r="G22" s="4">
        <v>252.31372363130458</v>
      </c>
      <c r="H22" s="4">
        <v>277.84465277013322</v>
      </c>
      <c r="I22" s="4">
        <v>264.80225869914545</v>
      </c>
      <c r="J22" s="4">
        <v>274.66267256218987</v>
      </c>
      <c r="K22" s="4">
        <v>292.56502487762975</v>
      </c>
      <c r="L22" s="4">
        <v>277.00921253063115</v>
      </c>
    </row>
    <row r="23" spans="1:12" ht="16.5" customHeight="1">
      <c r="A23" s="1">
        <v>2000</v>
      </c>
      <c r="B23" s="4">
        <v>265.99071073351303</v>
      </c>
      <c r="C23" s="4">
        <v>246.81600697580268</v>
      </c>
      <c r="D23" s="4">
        <v>236.67497339701552</v>
      </c>
      <c r="E23" s="4">
        <v>253.07618185298057</v>
      </c>
      <c r="F23" s="4">
        <v>250.14901199402215</v>
      </c>
      <c r="G23" s="4">
        <v>256.99258476332056</v>
      </c>
      <c r="H23" s="4">
        <v>285.563542555335</v>
      </c>
      <c r="I23" s="4">
        <v>269.3544587257278</v>
      </c>
      <c r="J23" s="4">
        <v>274.30092983939136</v>
      </c>
      <c r="K23" s="4">
        <v>287.60750661400448</v>
      </c>
      <c r="L23" s="4">
        <v>274.80555263680196</v>
      </c>
    </row>
    <row r="24" spans="1:12" ht="16.5" customHeight="1">
      <c r="A24" s="1">
        <v>2001</v>
      </c>
      <c r="B24" s="4">
        <v>279.26847798483675</v>
      </c>
      <c r="C24" s="4">
        <v>261.62159222826421</v>
      </c>
      <c r="D24" s="4">
        <v>247.24464199044627</v>
      </c>
      <c r="E24" s="4">
        <v>260.85855944926578</v>
      </c>
      <c r="F24" s="4">
        <v>263.24284246939231</v>
      </c>
      <c r="G24" s="4">
        <v>269.32196596702448</v>
      </c>
      <c r="H24" s="4">
        <v>298.52508304783305</v>
      </c>
      <c r="I24" s="4">
        <v>273.84641880724735</v>
      </c>
      <c r="J24" s="4">
        <v>281.77046122541259</v>
      </c>
      <c r="K24" s="4">
        <v>303.12169046073979</v>
      </c>
      <c r="L24" s="4">
        <v>292.62180759172384</v>
      </c>
    </row>
    <row r="25" spans="1:12" ht="16.5" customHeight="1">
      <c r="A25" s="1">
        <v>2002</v>
      </c>
      <c r="B25" s="4">
        <v>288.84175447647016</v>
      </c>
      <c r="C25" s="4">
        <v>273.09649886984369</v>
      </c>
      <c r="D25" s="4">
        <v>260.79120655437384</v>
      </c>
      <c r="E25" s="4">
        <v>269.56521895603606</v>
      </c>
      <c r="F25" s="4">
        <v>272.63806883053337</v>
      </c>
      <c r="G25" s="4">
        <v>277.86634540147497</v>
      </c>
      <c r="H25" s="4">
        <v>305.4284887590058</v>
      </c>
      <c r="I25" s="4">
        <v>285.05668977166823</v>
      </c>
      <c r="J25" s="4">
        <v>291.28569138990292</v>
      </c>
      <c r="K25" s="4">
        <v>319.09904465186025</v>
      </c>
      <c r="L25" s="4">
        <v>298.25326321125334</v>
      </c>
    </row>
    <row r="26" spans="1:12" ht="16.5" customHeight="1">
      <c r="A26" s="1">
        <v>2003</v>
      </c>
      <c r="B26" s="4">
        <v>291.58134960620407</v>
      </c>
      <c r="C26" s="4">
        <v>273.35417450390293</v>
      </c>
      <c r="D26" s="4">
        <v>269.01080618829201</v>
      </c>
      <c r="E26" s="4">
        <v>272.95750904024271</v>
      </c>
      <c r="F26" s="4">
        <v>276.10466454073656</v>
      </c>
      <c r="G26" s="4">
        <v>282.12345509342975</v>
      </c>
      <c r="H26" s="4">
        <v>308.62852568437671</v>
      </c>
      <c r="I26" s="4">
        <v>281.66510710922785</v>
      </c>
      <c r="J26" s="4">
        <v>292.62893962739878</v>
      </c>
      <c r="K26" s="4">
        <v>318.30281938271531</v>
      </c>
      <c r="L26" s="4">
        <v>297.64383907983984</v>
      </c>
    </row>
    <row r="27" spans="1:12" ht="16.5" customHeight="1">
      <c r="A27" s="1">
        <v>2004</v>
      </c>
      <c r="B27" s="4">
        <v>294.23299483392458</v>
      </c>
      <c r="C27" s="4">
        <v>277.46750797457452</v>
      </c>
      <c r="D27" s="4">
        <v>272.81362457556878</v>
      </c>
      <c r="E27" s="4">
        <v>275.87436033564865</v>
      </c>
      <c r="F27" s="4">
        <v>282.06972444867802</v>
      </c>
      <c r="G27" s="4">
        <v>286.78114851262058</v>
      </c>
      <c r="H27" s="4">
        <v>310.54025382005312</v>
      </c>
      <c r="I27" s="4">
        <v>284.29325923917952</v>
      </c>
      <c r="J27" s="4">
        <v>293.63391116120147</v>
      </c>
      <c r="K27" s="4">
        <v>320.15661351480657</v>
      </c>
      <c r="L27" s="4">
        <v>296.3853640471076</v>
      </c>
    </row>
    <row r="28" spans="1:12" ht="16.5" customHeight="1">
      <c r="A28" s="1">
        <v>2005</v>
      </c>
      <c r="B28" s="4">
        <v>296.56468468817496</v>
      </c>
      <c r="C28" s="4">
        <v>282.92915666543576</v>
      </c>
      <c r="D28" s="4">
        <v>275.6593964119462</v>
      </c>
      <c r="E28" s="4">
        <v>278.44161940442166</v>
      </c>
      <c r="F28" s="4">
        <v>287.3894663415615</v>
      </c>
      <c r="G28" s="4">
        <v>291.53970820120514</v>
      </c>
      <c r="H28" s="4">
        <v>310.82391945278312</v>
      </c>
      <c r="I28" s="4">
        <v>287.66000944056515</v>
      </c>
      <c r="J28" s="4">
        <v>293.12411464498479</v>
      </c>
      <c r="K28" s="4">
        <v>319.84778905465498</v>
      </c>
      <c r="L28" s="4">
        <v>297.30561756586349</v>
      </c>
    </row>
    <row r="29" spans="1:12" ht="16.5" customHeight="1">
      <c r="A29" s="1">
        <v>2006</v>
      </c>
      <c r="B29" s="4">
        <v>306.22328238684383</v>
      </c>
      <c r="C29" s="4">
        <v>296.28817256835754</v>
      </c>
      <c r="D29" s="4">
        <v>299.58892827356129</v>
      </c>
      <c r="E29" s="4">
        <v>294.92397708796375</v>
      </c>
      <c r="F29" s="4">
        <v>297.67796873885732</v>
      </c>
      <c r="G29" s="4">
        <v>301.77885025912934</v>
      </c>
      <c r="H29" s="4">
        <v>315.88023332103171</v>
      </c>
      <c r="I29" s="4">
        <v>295.64760983647665</v>
      </c>
      <c r="J29" s="4">
        <v>308.16403031273347</v>
      </c>
      <c r="K29" s="4">
        <v>333.63153727549275</v>
      </c>
      <c r="L29" s="4">
        <v>306.31400953914454</v>
      </c>
    </row>
    <row r="30" spans="1:12" ht="16.5" customHeight="1">
      <c r="A30" s="1">
        <v>2007</v>
      </c>
      <c r="B30" s="4">
        <v>316.69898301288873</v>
      </c>
      <c r="C30" s="4">
        <v>306.44966055431132</v>
      </c>
      <c r="D30" s="4">
        <v>315.48281973283957</v>
      </c>
      <c r="E30" s="4">
        <v>306.28918927288493</v>
      </c>
      <c r="F30" s="4">
        <v>310.00858895705522</v>
      </c>
      <c r="G30" s="4">
        <v>311.47776689192233</v>
      </c>
      <c r="H30" s="4">
        <v>323.77949133879775</v>
      </c>
      <c r="I30" s="4">
        <v>306.78286387205833</v>
      </c>
      <c r="J30" s="4">
        <v>325.74428260579953</v>
      </c>
      <c r="K30" s="4">
        <v>349.55029861681578</v>
      </c>
      <c r="L30" s="4">
        <v>320.0736827548057</v>
      </c>
    </row>
    <row r="31" spans="1:12" ht="16.5" customHeight="1">
      <c r="A31" s="1">
        <v>2008</v>
      </c>
      <c r="B31" s="4">
        <v>330.01036915165071</v>
      </c>
      <c r="C31" s="4">
        <v>322.50493306636503</v>
      </c>
      <c r="D31" s="4">
        <v>325.74548135204498</v>
      </c>
      <c r="E31" s="4">
        <v>317.36442698499059</v>
      </c>
      <c r="F31" s="4">
        <v>320.8239475934393</v>
      </c>
      <c r="G31" s="4">
        <v>320.77770954242095</v>
      </c>
      <c r="H31" s="4">
        <v>337.66696501862725</v>
      </c>
      <c r="I31" s="4">
        <v>321.97220648767041</v>
      </c>
      <c r="J31" s="4">
        <v>340.3471722144659</v>
      </c>
      <c r="K31" s="4">
        <v>367.07845712028524</v>
      </c>
      <c r="L31" s="4">
        <v>341.3976871984047</v>
      </c>
    </row>
    <row r="32" spans="1:12" ht="16.5" customHeight="1">
      <c r="A32" s="1">
        <v>2009</v>
      </c>
      <c r="B32" s="4">
        <v>348.70568166330594</v>
      </c>
      <c r="C32" s="4">
        <v>340.57424594587371</v>
      </c>
      <c r="D32" s="4">
        <v>337.92146623148381</v>
      </c>
      <c r="E32" s="4">
        <v>333.4869358984551</v>
      </c>
      <c r="F32" s="4">
        <v>336.48808751831302</v>
      </c>
      <c r="G32" s="4">
        <v>333.81997044404818</v>
      </c>
      <c r="H32" s="4">
        <v>353.5475193806098</v>
      </c>
      <c r="I32" s="4">
        <v>337.11117048278072</v>
      </c>
      <c r="J32" s="4">
        <v>363.73097415638955</v>
      </c>
      <c r="K32" s="4">
        <v>393.59082923878185</v>
      </c>
      <c r="L32" s="4">
        <v>354.38317764266469</v>
      </c>
    </row>
    <row r="33" spans="1:12" ht="16.5" customHeight="1">
      <c r="A33" s="1">
        <v>2010</v>
      </c>
      <c r="B33" s="4">
        <v>347.4920641166903</v>
      </c>
      <c r="C33" s="4">
        <v>340.4250871471944</v>
      </c>
      <c r="D33" s="4">
        <v>338.48687594003201</v>
      </c>
      <c r="E33" s="4">
        <v>331.27811953086228</v>
      </c>
      <c r="F33" s="4">
        <v>336.28873522168226</v>
      </c>
      <c r="G33" s="4">
        <v>338.61875532859978</v>
      </c>
      <c r="H33" s="4">
        <v>349.76224742584162</v>
      </c>
      <c r="I33" s="4">
        <v>342.35629394250259</v>
      </c>
      <c r="J33" s="4">
        <v>358.1213577360316</v>
      </c>
      <c r="K33" s="4">
        <v>386.44380730162919</v>
      </c>
      <c r="L33" s="4">
        <v>350.64080071856665</v>
      </c>
    </row>
    <row r="34" spans="1:12" ht="16.5" customHeight="1">
      <c r="A34" s="1">
        <v>2011</v>
      </c>
      <c r="B34" s="4">
        <v>353.22625304655207</v>
      </c>
      <c r="C34" s="4">
        <v>352.59812719937173</v>
      </c>
      <c r="D34" s="4">
        <v>346.30394655449709</v>
      </c>
      <c r="E34" s="4">
        <v>338.30933270486838</v>
      </c>
      <c r="F34" s="4">
        <v>345.22887836630815</v>
      </c>
      <c r="G34" s="4">
        <v>345.97769217610573</v>
      </c>
      <c r="H34" s="4">
        <v>352.94740400132474</v>
      </c>
      <c r="I34" s="4">
        <v>351.68973739902827</v>
      </c>
      <c r="J34" s="4">
        <v>371.25041548071596</v>
      </c>
      <c r="K34" s="4">
        <v>400.40450704880118</v>
      </c>
      <c r="L34" s="4">
        <v>353.35255144732372</v>
      </c>
    </row>
    <row r="35" spans="1:12" ht="16.5" customHeight="1">
      <c r="A35" s="1">
        <v>2012</v>
      </c>
      <c r="B35" s="4">
        <v>357.4647786309111</v>
      </c>
      <c r="C35" s="4">
        <v>359.05446509405493</v>
      </c>
      <c r="D35" s="4">
        <v>352.9633522230821</v>
      </c>
      <c r="E35" s="4">
        <v>346.28190735543393</v>
      </c>
      <c r="F35" s="4">
        <v>351.59036012896877</v>
      </c>
      <c r="G35" s="4">
        <v>349.99333866941896</v>
      </c>
      <c r="H35" s="4">
        <v>356.95426460483435</v>
      </c>
      <c r="I35" s="4">
        <v>359.46260404550054</v>
      </c>
      <c r="J35" s="4">
        <v>383.78615612387694</v>
      </c>
      <c r="K35" s="4">
        <v>402.46558587193846</v>
      </c>
      <c r="L35" s="4">
        <v>358.22023389696568</v>
      </c>
    </row>
    <row r="36" spans="1:12" ht="16.5" customHeight="1">
      <c r="A36" s="1">
        <v>2013</v>
      </c>
      <c r="B36" s="4">
        <v>367.08841532139934</v>
      </c>
      <c r="C36" s="4">
        <v>370.12410700818606</v>
      </c>
      <c r="D36" s="4">
        <v>358.15871954410653</v>
      </c>
      <c r="E36" s="4">
        <v>350.8335327861891</v>
      </c>
      <c r="F36" s="4">
        <v>357.20474171769507</v>
      </c>
      <c r="G36" s="4">
        <v>356.74694554118258</v>
      </c>
      <c r="H36" s="4">
        <v>369.41191052985255</v>
      </c>
      <c r="I36" s="4">
        <v>367.02256181543908</v>
      </c>
      <c r="J36" s="4">
        <v>396.95730208881866</v>
      </c>
      <c r="K36" s="4">
        <v>418.2608847038876</v>
      </c>
      <c r="L36" s="4">
        <v>367.86114458582318</v>
      </c>
    </row>
    <row r="37" spans="1:12" ht="16.5" customHeight="1">
      <c r="A37" s="1">
        <v>2014</v>
      </c>
      <c r="B37" s="4">
        <v>385.81786450716646</v>
      </c>
      <c r="C37" s="4">
        <v>387.79115338781668</v>
      </c>
      <c r="D37" s="4">
        <v>367.12749319318687</v>
      </c>
      <c r="E37" s="4">
        <v>370.29654300659467</v>
      </c>
      <c r="F37" s="4">
        <v>367.85189310342457</v>
      </c>
      <c r="G37" s="4">
        <v>372.28222856562923</v>
      </c>
      <c r="H37" s="4">
        <v>390.0601409924941</v>
      </c>
      <c r="I37" s="4">
        <v>388.64570475396164</v>
      </c>
      <c r="J37" s="4">
        <v>418.50932073544431</v>
      </c>
      <c r="K37" s="4">
        <v>442.32794849455854</v>
      </c>
      <c r="L37" s="4">
        <v>391.6704143333219</v>
      </c>
    </row>
    <row r="38" spans="1:12" ht="16.5" customHeight="1"/>
    <row r="39" spans="1:12" ht="16.5" customHeight="1">
      <c r="B39" s="1" t="s">
        <v>352</v>
      </c>
    </row>
    <row r="40" spans="1:12">
      <c r="A40" s="1" t="s">
        <v>1095</v>
      </c>
      <c r="B40" s="5">
        <f>(POWER(B37/B4, 1/33)-1)*100</f>
        <v>3.3600210352976223</v>
      </c>
      <c r="C40" s="5">
        <f t="shared" ref="C40:L40" si="0">(POWER(C37/C4, 1/33)-1)*100</f>
        <v>3.5673270775179233</v>
      </c>
      <c r="D40" s="5">
        <f t="shared" si="0"/>
        <v>3.6079766797365798</v>
      </c>
      <c r="E40" s="5">
        <f t="shared" si="0"/>
        <v>3.5098082203312009</v>
      </c>
      <c r="F40" s="5">
        <f t="shared" si="0"/>
        <v>3.2979765626646174</v>
      </c>
      <c r="G40" s="5">
        <f t="shared" si="0"/>
        <v>3.2646659191907457</v>
      </c>
      <c r="H40" s="5">
        <f t="shared" si="0"/>
        <v>3.388566460582676</v>
      </c>
      <c r="I40" s="5">
        <f t="shared" si="0"/>
        <v>3.3630710330802449</v>
      </c>
      <c r="J40" s="5">
        <f t="shared" si="0"/>
        <v>3.4273309846555078</v>
      </c>
      <c r="K40" s="5">
        <f t="shared" si="0"/>
        <v>3.3713530523657331</v>
      </c>
      <c r="L40" s="5">
        <f t="shared" si="0"/>
        <v>3.1171951668008679</v>
      </c>
    </row>
    <row r="41" spans="1:12">
      <c r="B41" s="1" t="s">
        <v>1161</v>
      </c>
    </row>
    <row r="42" spans="1:12" hidden="1">
      <c r="B42" s="1" t="s">
        <v>1024</v>
      </c>
    </row>
    <row r="43" spans="1:12" hidden="1">
      <c r="B43" s="1" t="s">
        <v>1025</v>
      </c>
    </row>
    <row r="44" spans="1:12" hidden="1">
      <c r="B44" s="1" t="s">
        <v>662</v>
      </c>
    </row>
    <row r="45" spans="1:12">
      <c r="B45" s="33" t="s">
        <v>1162</v>
      </c>
      <c r="C45" s="33"/>
      <c r="D45" s="33"/>
      <c r="E45" s="33"/>
      <c r="F45" s="33"/>
      <c r="G45" s="33"/>
      <c r="H45" s="33"/>
      <c r="I45" s="33"/>
      <c r="J45" s="33"/>
    </row>
    <row r="46" spans="1:12">
      <c r="B46" s="1" t="s">
        <v>1120</v>
      </c>
    </row>
    <row r="48" spans="1:12"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spans="1:12" hidden="1"/>
    <row r="82" spans="1:12" hidden="1"/>
    <row r="83" spans="1:12" hidden="1"/>
    <row r="84" spans="1:12" hidden="1"/>
    <row r="85" spans="1:12" hidden="1"/>
    <row r="87" spans="1:12">
      <c r="A87" s="29" t="s">
        <v>1180</v>
      </c>
    </row>
    <row r="88" spans="1:12">
      <c r="B88" s="1" t="s">
        <v>272</v>
      </c>
      <c r="C88" s="1" t="s">
        <v>366</v>
      </c>
      <c r="D88" s="1" t="s">
        <v>367</v>
      </c>
      <c r="E88" s="1" t="s">
        <v>368</v>
      </c>
      <c r="F88" s="1" t="s">
        <v>369</v>
      </c>
      <c r="G88" s="1" t="s">
        <v>370</v>
      </c>
      <c r="H88" s="1" t="s">
        <v>371</v>
      </c>
      <c r="I88" s="1" t="s">
        <v>372</v>
      </c>
      <c r="J88" s="1" t="s">
        <v>373</v>
      </c>
      <c r="K88" s="1" t="s">
        <v>374</v>
      </c>
      <c r="L88" s="1" t="s">
        <v>375</v>
      </c>
    </row>
    <row r="89" spans="1:12">
      <c r="A89" s="1">
        <v>1981</v>
      </c>
      <c r="B89" s="16">
        <v>128.90083333333334</v>
      </c>
      <c r="C89" s="16">
        <v>120.87666666666667</v>
      </c>
      <c r="D89" s="16">
        <v>113.61916666666667</v>
      </c>
      <c r="E89" s="16">
        <v>117.68583333333333</v>
      </c>
      <c r="F89" s="16">
        <v>124.31666666666668</v>
      </c>
      <c r="G89" s="16">
        <v>128.16333333333333</v>
      </c>
      <c r="H89" s="16">
        <v>129.26666666666665</v>
      </c>
      <c r="I89" s="16">
        <v>129.36249999999998</v>
      </c>
      <c r="J89" s="16">
        <v>135.67416666666665</v>
      </c>
      <c r="K89" s="16">
        <v>147.66749999999999</v>
      </c>
      <c r="L89" s="16">
        <v>141.89416666666668</v>
      </c>
    </row>
    <row r="90" spans="1:12">
      <c r="A90" s="1">
        <v>1982</v>
      </c>
      <c r="B90" s="16">
        <v>143.68499999999997</v>
      </c>
      <c r="C90" s="16">
        <v>133.65916666666666</v>
      </c>
      <c r="D90" s="16">
        <v>125.9575</v>
      </c>
      <c r="E90" s="16">
        <v>129.52083333333331</v>
      </c>
      <c r="F90" s="16">
        <v>135.91249999999999</v>
      </c>
      <c r="G90" s="16">
        <v>140.47666666666666</v>
      </c>
      <c r="H90" s="16">
        <v>144.03416666666666</v>
      </c>
      <c r="I90" s="16">
        <v>142.95916666666665</v>
      </c>
      <c r="J90" s="16">
        <v>150.81333333333336</v>
      </c>
      <c r="K90" s="16">
        <v>162.80666666666667</v>
      </c>
      <c r="L90" s="16">
        <v>155.92416666666668</v>
      </c>
    </row>
    <row r="91" spans="1:12">
      <c r="A91" s="1">
        <v>1983</v>
      </c>
      <c r="B91" s="16">
        <v>153.84916666666666</v>
      </c>
      <c r="C91" s="16">
        <v>143.08750000000001</v>
      </c>
      <c r="D91" s="16">
        <v>135.5275</v>
      </c>
      <c r="E91" s="16">
        <v>138.78416666666666</v>
      </c>
      <c r="F91" s="16">
        <v>147.79416666666665</v>
      </c>
      <c r="G91" s="16">
        <v>149.92583333333332</v>
      </c>
      <c r="H91" s="16">
        <v>153.87583333333333</v>
      </c>
      <c r="I91" s="16">
        <v>149.88000000000002</v>
      </c>
      <c r="J91" s="16">
        <v>159.76666666666668</v>
      </c>
      <c r="K91" s="16">
        <v>172.76249999999996</v>
      </c>
      <c r="L91" s="16">
        <v>162.6225</v>
      </c>
    </row>
    <row r="92" spans="1:12">
      <c r="A92" s="1">
        <v>1984</v>
      </c>
      <c r="B92" s="16">
        <v>160.035</v>
      </c>
      <c r="C92" s="16">
        <v>148.25416666666666</v>
      </c>
      <c r="D92" s="16">
        <v>143.92416666666668</v>
      </c>
      <c r="E92" s="16">
        <v>145.65249999999997</v>
      </c>
      <c r="F92" s="16">
        <v>156.08166666666668</v>
      </c>
      <c r="G92" s="16">
        <v>156.08666666666667</v>
      </c>
      <c r="H92" s="16">
        <v>159.04666666666665</v>
      </c>
      <c r="I92" s="16">
        <v>155.76666666666671</v>
      </c>
      <c r="J92" s="16">
        <v>165.73833333333334</v>
      </c>
      <c r="K92" s="16">
        <v>179.43749999999997</v>
      </c>
      <c r="L92" s="16">
        <v>169.7475</v>
      </c>
    </row>
    <row r="93" spans="1:12">
      <c r="A93" s="1">
        <v>1985</v>
      </c>
      <c r="B93" s="16">
        <v>169.07</v>
      </c>
      <c r="C93" s="16">
        <v>155.69750000000002</v>
      </c>
      <c r="D93" s="16">
        <v>150.84000000000003</v>
      </c>
      <c r="E93" s="16">
        <v>155.47416666666666</v>
      </c>
      <c r="F93" s="16">
        <v>164.45333333333332</v>
      </c>
      <c r="G93" s="16">
        <v>167.87833333333333</v>
      </c>
      <c r="H93" s="16">
        <v>168.92916666666667</v>
      </c>
      <c r="I93" s="16">
        <v>167.29249999999999</v>
      </c>
      <c r="J93" s="16">
        <v>171.995</v>
      </c>
      <c r="K93" s="16">
        <v>183.04999999999998</v>
      </c>
      <c r="L93" s="16">
        <v>176.78916666666669</v>
      </c>
    </row>
    <row r="94" spans="1:12">
      <c r="A94" s="1">
        <v>1986</v>
      </c>
      <c r="B94" s="16">
        <v>178.74333333333334</v>
      </c>
      <c r="C94" s="16">
        <v>164.26</v>
      </c>
      <c r="D94" s="16">
        <v>163.14583333333334</v>
      </c>
      <c r="E94" s="16">
        <v>164.78833333333333</v>
      </c>
      <c r="F94" s="16">
        <v>172.32249999999999</v>
      </c>
      <c r="G94" s="16">
        <v>176.39666666666665</v>
      </c>
      <c r="H94" s="16">
        <v>177.875</v>
      </c>
      <c r="I94" s="16">
        <v>176.96249999999998</v>
      </c>
      <c r="J94" s="16">
        <v>181.92666666666665</v>
      </c>
      <c r="K94" s="16">
        <v>197.72166666666666</v>
      </c>
      <c r="L94" s="16">
        <v>187.16500000000005</v>
      </c>
    </row>
    <row r="95" spans="1:12">
      <c r="A95" s="1">
        <v>1987</v>
      </c>
      <c r="B95" s="16">
        <v>187.17416666666668</v>
      </c>
      <c r="C95" s="16">
        <v>172.90583333333336</v>
      </c>
      <c r="D95" s="16">
        <v>175.33</v>
      </c>
      <c r="E95" s="16">
        <v>174.47</v>
      </c>
      <c r="F95" s="16">
        <v>184.12916666666669</v>
      </c>
      <c r="G95" s="16">
        <v>184.19000000000003</v>
      </c>
      <c r="H95" s="16">
        <v>191.77833333333331</v>
      </c>
      <c r="I95" s="16">
        <v>186.60166666666669</v>
      </c>
      <c r="J95" s="16">
        <v>187.43916666666667</v>
      </c>
      <c r="K95" s="16">
        <v>199.28833333333333</v>
      </c>
      <c r="L95" s="16">
        <v>191.76750000000001</v>
      </c>
    </row>
    <row r="96" spans="1:12">
      <c r="A96" s="1">
        <v>1988</v>
      </c>
      <c r="B96" s="16">
        <v>199.01916666666668</v>
      </c>
      <c r="C96" s="16">
        <v>185.16333333333333</v>
      </c>
      <c r="D96" s="16">
        <v>187.30333333333337</v>
      </c>
      <c r="E96" s="16">
        <v>184.08416666666668</v>
      </c>
      <c r="F96" s="16">
        <v>193.6525</v>
      </c>
      <c r="G96" s="16">
        <v>197.20500000000001</v>
      </c>
      <c r="H96" s="16">
        <v>207.63916666666668</v>
      </c>
      <c r="I96" s="16">
        <v>194.23083333333332</v>
      </c>
      <c r="J96" s="16">
        <v>195.07333333333335</v>
      </c>
      <c r="K96" s="16">
        <v>207.4341666666667</v>
      </c>
      <c r="L96" s="16">
        <v>203.1141666666667</v>
      </c>
    </row>
    <row r="97" spans="1:12">
      <c r="A97" s="1">
        <v>1989</v>
      </c>
      <c r="B97" s="16">
        <v>212.47166666666669</v>
      </c>
      <c r="C97" s="16">
        <v>200.02833333333339</v>
      </c>
      <c r="D97" s="16">
        <v>204.155</v>
      </c>
      <c r="E97" s="16">
        <v>198.37749999999997</v>
      </c>
      <c r="F97" s="16">
        <v>206.2508333333333</v>
      </c>
      <c r="G97" s="16">
        <v>210.0866666666667</v>
      </c>
      <c r="H97" s="16">
        <v>223.90583333333333</v>
      </c>
      <c r="I97" s="16">
        <v>204.72416666666666</v>
      </c>
      <c r="J97" s="16">
        <v>207.21166666666667</v>
      </c>
      <c r="K97" s="16">
        <v>220.05583333333334</v>
      </c>
      <c r="L97" s="16">
        <v>215.83666666666667</v>
      </c>
    </row>
    <row r="98" spans="1:12">
      <c r="A98" s="1">
        <v>1990</v>
      </c>
      <c r="B98" s="16">
        <v>229.9991666666667</v>
      </c>
      <c r="C98" s="16">
        <v>213.95333333333329</v>
      </c>
      <c r="D98" s="16">
        <v>214.99416666666664</v>
      </c>
      <c r="E98" s="16">
        <v>212.32416666666666</v>
      </c>
      <c r="F98" s="16">
        <v>219.7508333333333</v>
      </c>
      <c r="G98" s="16">
        <v>225.6358333333333</v>
      </c>
      <c r="H98" s="16">
        <v>246.16749999999999</v>
      </c>
      <c r="I98" s="16">
        <v>218.27083333333329</v>
      </c>
      <c r="J98" s="16">
        <v>216.09749999999997</v>
      </c>
      <c r="K98" s="16">
        <v>234.36083333333332</v>
      </c>
      <c r="L98" s="16">
        <v>235.42250000000001</v>
      </c>
    </row>
    <row r="99" spans="1:12">
      <c r="A99" s="1">
        <v>1991</v>
      </c>
      <c r="B99" s="16">
        <v>244.48249999999999</v>
      </c>
      <c r="C99" s="16">
        <v>224.88666666666668</v>
      </c>
      <c r="D99" s="16">
        <v>227.68416666666664</v>
      </c>
      <c r="E99" s="16">
        <v>221.51833333333335</v>
      </c>
      <c r="F99" s="16">
        <v>230.30083333333332</v>
      </c>
      <c r="G99" s="16">
        <v>239.6983333333333</v>
      </c>
      <c r="H99" s="16">
        <v>259.85833333333335</v>
      </c>
      <c r="I99" s="16">
        <v>231.16666666666666</v>
      </c>
      <c r="J99" s="16">
        <v>226.52000000000007</v>
      </c>
      <c r="K99" s="16">
        <v>250.00833333333333</v>
      </c>
      <c r="L99" s="16">
        <v>250.76666666666665</v>
      </c>
    </row>
    <row r="100" spans="1:12">
      <c r="A100" s="1">
        <v>1992</v>
      </c>
      <c r="B100" s="16">
        <v>252.81416666666667</v>
      </c>
      <c r="C100" s="16">
        <v>236.24750000000003</v>
      </c>
      <c r="D100" s="16">
        <v>236.26583333333335</v>
      </c>
      <c r="E100" s="16">
        <v>230.00500000000002</v>
      </c>
      <c r="F100" s="16">
        <v>238.99083333333331</v>
      </c>
      <c r="G100" s="16">
        <v>248.68249999999998</v>
      </c>
      <c r="H100" s="16">
        <v>267.57</v>
      </c>
      <c r="I100" s="16">
        <v>234.29499999999999</v>
      </c>
      <c r="J100" s="16">
        <v>237.69000000000003</v>
      </c>
      <c r="K100" s="16">
        <v>258.12416666666667</v>
      </c>
      <c r="L100" s="16">
        <v>256.85083333333336</v>
      </c>
    </row>
    <row r="101" spans="1:12">
      <c r="A101" s="1">
        <v>1993</v>
      </c>
      <c r="B101" s="16">
        <v>256.01916666666665</v>
      </c>
      <c r="C101" s="16">
        <v>236.69583333333333</v>
      </c>
      <c r="D101" s="16">
        <v>241.14916666666667</v>
      </c>
      <c r="E101" s="16">
        <v>236.50333333333333</v>
      </c>
      <c r="F101" s="16">
        <v>248.38416666666672</v>
      </c>
      <c r="G101" s="16">
        <v>252.55166666666665</v>
      </c>
      <c r="H101" s="16">
        <v>268.60500000000002</v>
      </c>
      <c r="I101" s="16">
        <v>238.0325</v>
      </c>
      <c r="J101" s="16">
        <v>239.13250000000002</v>
      </c>
      <c r="K101" s="16">
        <v>259.97999999999996</v>
      </c>
      <c r="L101" s="16">
        <v>261.78916666666663</v>
      </c>
    </row>
    <row r="102" spans="1:12">
      <c r="A102" s="1">
        <v>1994</v>
      </c>
      <c r="B102" s="16">
        <v>251.79999999999995</v>
      </c>
      <c r="C102" s="16">
        <v>232.61166666666665</v>
      </c>
      <c r="D102" s="16">
        <v>234.63833333333332</v>
      </c>
      <c r="E102" s="16">
        <v>232.36749999999998</v>
      </c>
      <c r="F102" s="16">
        <v>245.40833333333333</v>
      </c>
      <c r="G102" s="16">
        <v>247.31750000000002</v>
      </c>
      <c r="H102" s="16">
        <v>263.53833333333336</v>
      </c>
      <c r="I102" s="16">
        <v>235.86083333333329</v>
      </c>
      <c r="J102" s="16">
        <v>233.64833333333331</v>
      </c>
      <c r="K102" s="16">
        <v>260.81</v>
      </c>
      <c r="L102" s="16">
        <v>262.35833333333335</v>
      </c>
    </row>
    <row r="103" spans="1:12">
      <c r="A103" s="1">
        <v>1995</v>
      </c>
      <c r="B103" s="16">
        <v>252.96</v>
      </c>
      <c r="C103" s="16">
        <v>241.14333333333335</v>
      </c>
      <c r="D103" s="16">
        <v>232.15666666666667</v>
      </c>
      <c r="E103" s="16">
        <v>231.18083333333334</v>
      </c>
      <c r="F103" s="16">
        <v>245.03583333333333</v>
      </c>
      <c r="G103" s="16">
        <v>247.45249999999996</v>
      </c>
      <c r="H103" s="16">
        <v>264.05416666666667</v>
      </c>
      <c r="I103" s="16">
        <v>237.33916666666667</v>
      </c>
      <c r="J103" s="16">
        <v>242.14666666666668</v>
      </c>
      <c r="K103" s="16">
        <v>263.4933333333334</v>
      </c>
      <c r="L103" s="16">
        <v>265.02</v>
      </c>
    </row>
    <row r="104" spans="1:12">
      <c r="A104" s="1">
        <v>1996</v>
      </c>
      <c r="B104" s="16">
        <v>255.32416666666663</v>
      </c>
      <c r="C104" s="16">
        <v>248.13</v>
      </c>
      <c r="D104" s="16">
        <v>233.99500000000003</v>
      </c>
      <c r="E104" s="16">
        <v>234.05833333333337</v>
      </c>
      <c r="F104" s="16">
        <v>249.08333333333334</v>
      </c>
      <c r="G104" s="16">
        <v>248.97500000000002</v>
      </c>
      <c r="H104" s="16">
        <v>265.39166666666671</v>
      </c>
      <c r="I104" s="16">
        <v>240.51583333333335</v>
      </c>
      <c r="J104" s="16">
        <v>246.11833333333334</v>
      </c>
      <c r="K104" s="16">
        <v>262.5891666666667</v>
      </c>
      <c r="L104" s="16">
        <v>269.39833333333337</v>
      </c>
    </row>
    <row r="105" spans="1:12">
      <c r="A105" s="1">
        <v>1997</v>
      </c>
      <c r="B105" s="16">
        <v>249.71833333333333</v>
      </c>
      <c r="C105" s="16">
        <v>247.11416666666662</v>
      </c>
      <c r="D105" s="16">
        <v>239.17083333333332</v>
      </c>
      <c r="E105" s="16">
        <v>226.29916666666665</v>
      </c>
      <c r="F105" s="16">
        <v>239.00666666666666</v>
      </c>
      <c r="G105" s="16">
        <v>240.52416666666667</v>
      </c>
      <c r="H105" s="16">
        <v>263.03250000000003</v>
      </c>
      <c r="I105" s="16">
        <v>237.83916666666667</v>
      </c>
      <c r="J105" s="16">
        <v>242.25166666666667</v>
      </c>
      <c r="K105" s="16">
        <v>256.32833333333332</v>
      </c>
      <c r="L105" s="16">
        <v>265.85249999999991</v>
      </c>
    </row>
  </sheetData>
  <mergeCells count="1">
    <mergeCell ref="B45:J45"/>
  </mergeCells>
  <phoneticPr fontId="2" type="noConversion"/>
  <pageMargins left="0.75" right="0.75" top="1" bottom="1" header="0.5" footer="0.5"/>
  <pageSetup scale="71" orientation="landscape" r:id="rId1"/>
  <headerFooter alignWithMargins="0"/>
  <rowBreaks count="2" manualBreakCount="2">
    <brk id="47" max="16383" man="1"/>
    <brk id="53" max="16383" man="1"/>
  </rowBreaks>
</worksheet>
</file>

<file path=xl/worksheets/sheet57.xml><?xml version="1.0" encoding="utf-8"?>
<worksheet xmlns="http://schemas.openxmlformats.org/spreadsheetml/2006/main" xmlns:r="http://schemas.openxmlformats.org/officeDocument/2006/relationships">
  <dimension ref="A1:L42"/>
  <sheetViews>
    <sheetView view="pageBreakPreview" topLeftCell="A13" zoomScaleSheetLayoutView="100" workbookViewId="0">
      <selection activeCell="O54" sqref="O54"/>
    </sheetView>
  </sheetViews>
  <sheetFormatPr defaultColWidth="8.875" defaultRowHeight="12.75"/>
  <cols>
    <col min="1" max="6" width="8.875" style="1"/>
    <col min="7" max="7" width="9.875" style="1" customWidth="1"/>
    <col min="8" max="16384" width="8.875" style="1"/>
  </cols>
  <sheetData>
    <row r="1" spans="1:12">
      <c r="B1" s="1" t="s">
        <v>1059</v>
      </c>
    </row>
    <row r="3" spans="1:12">
      <c r="B3" s="1" t="s">
        <v>272</v>
      </c>
      <c r="C3" s="1" t="s">
        <v>366</v>
      </c>
      <c r="D3" s="1" t="s">
        <v>367</v>
      </c>
      <c r="E3" s="1" t="s">
        <v>368</v>
      </c>
      <c r="F3" s="1" t="s">
        <v>369</v>
      </c>
      <c r="G3" s="1" t="s">
        <v>370</v>
      </c>
      <c r="H3" s="1" t="s">
        <v>371</v>
      </c>
      <c r="I3" s="1" t="s">
        <v>372</v>
      </c>
      <c r="J3" s="1" t="s">
        <v>373</v>
      </c>
      <c r="K3" s="1" t="s">
        <v>374</v>
      </c>
      <c r="L3" s="1" t="s">
        <v>375</v>
      </c>
    </row>
    <row r="4" spans="1:12" ht="16.5" customHeight="1">
      <c r="A4" s="1">
        <v>1981</v>
      </c>
      <c r="B4" s="5">
        <f>'a22'!B4/'a21'!B4*100</f>
        <v>38.643336766227662</v>
      </c>
      <c r="C4" s="5">
        <f>'a22'!C4/'a21'!C4*100</f>
        <v>35.074800222712135</v>
      </c>
      <c r="D4" s="5">
        <f>'a22'!D4/'a21'!D4*100</f>
        <v>42.717760656171286</v>
      </c>
      <c r="E4" s="5">
        <f>'a22'!E4/'a21'!E4*100</f>
        <v>37.432425570874202</v>
      </c>
      <c r="F4" s="5">
        <f>'a22'!F4/'a21'!F4*100</f>
        <v>38.325607543068671</v>
      </c>
      <c r="G4" s="5">
        <f>'a22'!G4/'a21'!G4*100</f>
        <v>34.722975540329401</v>
      </c>
      <c r="H4" s="5">
        <f>'a22'!H4/'a21'!H4*100</f>
        <v>35.909717424173074</v>
      </c>
      <c r="I4" s="5">
        <f>'a22'!I4/'a21'!I4*100</f>
        <v>39.489512975083706</v>
      </c>
      <c r="J4" s="5">
        <f>'a22'!J4/'a21'!J4*100</f>
        <v>37.618852205117399</v>
      </c>
      <c r="K4" s="5">
        <f>'a22'!K4/'a21'!K4*100</f>
        <v>36.839456692660647</v>
      </c>
      <c r="L4" s="5">
        <f>'a22'!L4/'a21'!L4*100</f>
        <v>33.730302731321537</v>
      </c>
    </row>
    <row r="5" spans="1:12" ht="16.5" customHeight="1">
      <c r="A5" s="1">
        <v>1982</v>
      </c>
      <c r="B5" s="5">
        <f>'a22'!B5/'a21'!B5*100</f>
        <v>38.210164907085904</v>
      </c>
      <c r="C5" s="5">
        <f>'a22'!C5/'a21'!C5*100</f>
        <v>35.167270898803807</v>
      </c>
      <c r="D5" s="5">
        <f>'a22'!D5/'a21'!D5*100</f>
        <v>42.527976040480503</v>
      </c>
      <c r="E5" s="5">
        <f>'a22'!E5/'a21'!E5*100</f>
        <v>37.09488850011472</v>
      </c>
      <c r="F5" s="5">
        <f>'a22'!F5/'a21'!F5*100</f>
        <v>38.377144635802296</v>
      </c>
      <c r="G5" s="5">
        <f>'a22'!G5/'a21'!G5*100</f>
        <v>34.654376772597445</v>
      </c>
      <c r="H5" s="5">
        <f>'a22'!H5/'a21'!H5*100</f>
        <v>36.453853395910166</v>
      </c>
      <c r="I5" s="5">
        <f>'a22'!I5/'a21'!I5*100</f>
        <v>39.600880649536194</v>
      </c>
      <c r="J5" s="5">
        <f>'a22'!J5/'a21'!J5*100</f>
        <v>37.672923234372355</v>
      </c>
      <c r="K5" s="5">
        <f>'a22'!K5/'a21'!K5*100</f>
        <v>36.412629856756595</v>
      </c>
      <c r="L5" s="5">
        <f>'a22'!L5/'a21'!L5*100</f>
        <v>33.87006929086894</v>
      </c>
    </row>
    <row r="6" spans="1:12" ht="16.5" customHeight="1">
      <c r="A6" s="1">
        <v>1983</v>
      </c>
      <c r="B6" s="5">
        <f>'a22'!B6/'a21'!B6*100</f>
        <v>38.694008543951384</v>
      </c>
      <c r="C6" s="5">
        <f>'a22'!C6/'a21'!C6*100</f>
        <v>37.105472663875737</v>
      </c>
      <c r="D6" s="5">
        <f>'a22'!D6/'a21'!D6*100</f>
        <v>39.987766367742175</v>
      </c>
      <c r="E6" s="5">
        <f>'a22'!E6/'a21'!E6*100</f>
        <v>38.434157165815222</v>
      </c>
      <c r="F6" s="5">
        <f>'a22'!F6/'a21'!F6*100</f>
        <v>40.721646572548657</v>
      </c>
      <c r="G6" s="5">
        <f>'a22'!G6/'a21'!G6*100</f>
        <v>37.622663718760577</v>
      </c>
      <c r="H6" s="5">
        <f>'a22'!H6/'a21'!H6*100</f>
        <v>39.493855409880368</v>
      </c>
      <c r="I6" s="5">
        <f>'a22'!I6/'a21'!I6*100</f>
        <v>40.487391278753179</v>
      </c>
      <c r="J6" s="5">
        <f>'a22'!J6/'a21'!J6*100</f>
        <v>41.114962140183827</v>
      </c>
      <c r="K6" s="5">
        <f>'a22'!K6/'a21'!K6*100</f>
        <v>40.660817575827309</v>
      </c>
      <c r="L6" s="5">
        <f>'a22'!L6/'a21'!L6*100</f>
        <v>37.598220284046619</v>
      </c>
    </row>
    <row r="7" spans="1:12" ht="16.5" customHeight="1">
      <c r="A7" s="1">
        <v>1984</v>
      </c>
      <c r="B7" s="5">
        <f>'a22'!B7/'a21'!B7*100</f>
        <v>38.64649612802468</v>
      </c>
      <c r="C7" s="5">
        <f>'a22'!C7/'a21'!C7*100</f>
        <v>36.308949303168589</v>
      </c>
      <c r="D7" s="5">
        <f>'a22'!D7/'a21'!D7*100</f>
        <v>41.062258250127407</v>
      </c>
      <c r="E7" s="5">
        <f>'a22'!E7/'a21'!E7*100</f>
        <v>38.011143943855167</v>
      </c>
      <c r="F7" s="5">
        <f>'a22'!F7/'a21'!F7*100</f>
        <v>40.60447313742376</v>
      </c>
      <c r="G7" s="5">
        <f>'a22'!G7/'a21'!G7*100</f>
        <v>37.745642823130879</v>
      </c>
      <c r="H7" s="5">
        <f>'a22'!H7/'a21'!H7*100</f>
        <v>38.845561496995394</v>
      </c>
      <c r="I7" s="5">
        <f>'a22'!I7/'a21'!I7*100</f>
        <v>39.93317369235065</v>
      </c>
      <c r="J7" s="5">
        <f>'a22'!J7/'a21'!J7*100</f>
        <v>40.989948374691295</v>
      </c>
      <c r="K7" s="5">
        <f>'a22'!K7/'a21'!K7*100</f>
        <v>41.042655907042452</v>
      </c>
      <c r="L7" s="5">
        <f>'a22'!L7/'a21'!L7*100</f>
        <v>38.473292044579161</v>
      </c>
    </row>
    <row r="8" spans="1:12" ht="16.5" customHeight="1">
      <c r="A8" s="1">
        <v>1985</v>
      </c>
      <c r="B8" s="5">
        <f>'a22'!B8/'a21'!B8*100</f>
        <v>39.43458582232175</v>
      </c>
      <c r="C8" s="5">
        <f>'a22'!C8/'a21'!C8*100</f>
        <v>37.378009678141773</v>
      </c>
      <c r="D8" s="5">
        <f>'a22'!D8/'a21'!D8*100</f>
        <v>41.131180607789084</v>
      </c>
      <c r="E8" s="5">
        <f>'a22'!E8/'a21'!E8*100</f>
        <v>38.938883269840794</v>
      </c>
      <c r="F8" s="5">
        <f>'a22'!F8/'a21'!F8*100</f>
        <v>41.513560135476354</v>
      </c>
      <c r="G8" s="5">
        <f>'a22'!G8/'a21'!G8*100</f>
        <v>39.498097900789197</v>
      </c>
      <c r="H8" s="5">
        <f>'a22'!H8/'a21'!H8*100</f>
        <v>39.392756438707238</v>
      </c>
      <c r="I8" s="5">
        <f>'a22'!I8/'a21'!I8*100</f>
        <v>41.875749798209348</v>
      </c>
      <c r="J8" s="5">
        <f>'a22'!J8/'a21'!J8*100</f>
        <v>41.488979109254821</v>
      </c>
      <c r="K8" s="5">
        <f>'a22'!K8/'a21'!K8*100</f>
        <v>41.01551502735402</v>
      </c>
      <c r="L8" s="5">
        <f>'a22'!L8/'a21'!L8*100</f>
        <v>39.001296154954609</v>
      </c>
    </row>
    <row r="9" spans="1:12" ht="16.5" customHeight="1">
      <c r="A9" s="1">
        <v>1986</v>
      </c>
      <c r="B9" s="5">
        <f>'a22'!B9/'a21'!B9*100</f>
        <v>40.473919860697222</v>
      </c>
      <c r="C9" s="5">
        <f>'a22'!C9/'a21'!C9*100</f>
        <v>38.327879027165558</v>
      </c>
      <c r="D9" s="5">
        <f>'a22'!D9/'a21'!D9*100</f>
        <v>43.615398956639829</v>
      </c>
      <c r="E9" s="5">
        <f>'a22'!E9/'a21'!E9*100</f>
        <v>39.564427006924767</v>
      </c>
      <c r="F9" s="5">
        <f>'a22'!F9/'a21'!F9*100</f>
        <v>41.790009502462055</v>
      </c>
      <c r="G9" s="5">
        <f>'a22'!G9/'a21'!G9*100</f>
        <v>40.542881951650273</v>
      </c>
      <c r="H9" s="5">
        <f>'a22'!H9/'a21'!H9*100</f>
        <v>39.671712180595733</v>
      </c>
      <c r="I9" s="5">
        <f>'a22'!I9/'a21'!I9*100</f>
        <v>42.691894122689511</v>
      </c>
      <c r="J9" s="5">
        <f>'a22'!J9/'a21'!J9*100</f>
        <v>42.851860630515738</v>
      </c>
      <c r="K9" s="5">
        <f>'a22'!K9/'a21'!K9*100</f>
        <v>44.052627611835618</v>
      </c>
      <c r="L9" s="5">
        <f>'a22'!L9/'a21'!L9*100</f>
        <v>41.117799299819552</v>
      </c>
    </row>
    <row r="10" spans="1:12" ht="16.5" customHeight="1">
      <c r="A10" s="1">
        <v>1987</v>
      </c>
      <c r="B10" s="5">
        <f>'a22'!B10/'a21'!B10*100</f>
        <v>40.839337485002666</v>
      </c>
      <c r="C10" s="5">
        <f>'a22'!C10/'a21'!C10*100</f>
        <v>39.017863897783997</v>
      </c>
      <c r="D10" s="5">
        <f>'a22'!D10/'a21'!D10*100</f>
        <v>44.673154016824249</v>
      </c>
      <c r="E10" s="5">
        <f>'a22'!E10/'a21'!E10*100</f>
        <v>40.751290094193855</v>
      </c>
      <c r="F10" s="5">
        <f>'a22'!F10/'a21'!F10*100</f>
        <v>44.168731912666424</v>
      </c>
      <c r="G10" s="5">
        <f>'a22'!G10/'a21'!G10*100</f>
        <v>40.623558196324261</v>
      </c>
      <c r="H10" s="5">
        <f>'a22'!H10/'a21'!H10*100</f>
        <v>40.845092203186617</v>
      </c>
      <c r="I10" s="5">
        <f>'a22'!I10/'a21'!I10*100</f>
        <v>43.702462662672922</v>
      </c>
      <c r="J10" s="5">
        <f>'a22'!J10/'a21'!J10*100</f>
        <v>43.552635795962104</v>
      </c>
      <c r="K10" s="5">
        <f>'a22'!K10/'a21'!K10*100</f>
        <v>43.908498225605292</v>
      </c>
      <c r="L10" s="5">
        <f>'a22'!L10/'a21'!L10*100</f>
        <v>40.849888058358061</v>
      </c>
    </row>
    <row r="11" spans="1:12" ht="16.5" customHeight="1">
      <c r="A11" s="1">
        <v>1988</v>
      </c>
      <c r="B11" s="5">
        <f>'a22'!B11/'a21'!B11*100</f>
        <v>41.591327830542511</v>
      </c>
      <c r="C11" s="5">
        <f>'a22'!C11/'a21'!C11*100</f>
        <v>39.779225634716987</v>
      </c>
      <c r="D11" s="5">
        <f>'a22'!D11/'a21'!D11*100</f>
        <v>45.583594834856619</v>
      </c>
      <c r="E11" s="5">
        <f>'a22'!E11/'a21'!E11*100</f>
        <v>41.485737697054539</v>
      </c>
      <c r="F11" s="5">
        <f>'a22'!F11/'a21'!F11*100</f>
        <v>44.903402909527259</v>
      </c>
      <c r="G11" s="5">
        <f>'a22'!G11/'a21'!G11*100</f>
        <v>41.519362365518916</v>
      </c>
      <c r="H11" s="5">
        <f>'a22'!H11/'a21'!H11*100</f>
        <v>42.010598452351267</v>
      </c>
      <c r="I11" s="5">
        <f>'a22'!I11/'a21'!I11*100</f>
        <v>44.148045985628585</v>
      </c>
      <c r="J11" s="5">
        <f>'a22'!J11/'a21'!J11*100</f>
        <v>44.430919318505346</v>
      </c>
      <c r="K11" s="5">
        <f>'a22'!K11/'a21'!K11*100</f>
        <v>44.161750701872577</v>
      </c>
      <c r="L11" s="5">
        <f>'a22'!L11/'a21'!L11*100</f>
        <v>42.314841270690906</v>
      </c>
    </row>
    <row r="12" spans="1:12" ht="16.5" customHeight="1">
      <c r="A12" s="1">
        <v>1989</v>
      </c>
      <c r="B12" s="5">
        <f>'a22'!B12/'a21'!B12*100</f>
        <v>42.242260016296839</v>
      </c>
      <c r="C12" s="5">
        <f>'a22'!C12/'a21'!C12*100</f>
        <v>41.407544834519854</v>
      </c>
      <c r="D12" s="5">
        <f>'a22'!D12/'a21'!D12*100</f>
        <v>47.821012477876522</v>
      </c>
      <c r="E12" s="5">
        <f>'a22'!E12/'a21'!E12*100</f>
        <v>43.422702126646776</v>
      </c>
      <c r="F12" s="5">
        <f>'a22'!F12/'a21'!F12*100</f>
        <v>45.522525951170309</v>
      </c>
      <c r="G12" s="5">
        <f>'a22'!G12/'a21'!G12*100</f>
        <v>42.594196207644686</v>
      </c>
      <c r="H12" s="5">
        <f>'a22'!H12/'a21'!H12*100</f>
        <v>42.843434063532051</v>
      </c>
      <c r="I12" s="5">
        <f>'a22'!I12/'a21'!I12*100</f>
        <v>44.111689290432892</v>
      </c>
      <c r="J12" s="5">
        <f>'a22'!J12/'a21'!J12*100</f>
        <v>45.612371880210361</v>
      </c>
      <c r="K12" s="5">
        <f>'a22'!K12/'a21'!K12*100</f>
        <v>44.645271457260549</v>
      </c>
      <c r="L12" s="5">
        <f>'a22'!L12/'a21'!L12*100</f>
        <v>42.195249886879594</v>
      </c>
    </row>
    <row r="13" spans="1:12" ht="16.5" customHeight="1">
      <c r="A13" s="1">
        <v>1990</v>
      </c>
      <c r="B13" s="5">
        <f>'a22'!B13/'a21'!B13*100</f>
        <v>43.738875974851595</v>
      </c>
      <c r="C13" s="5">
        <f>'a22'!C13/'a21'!C13*100</f>
        <v>42.895663923394309</v>
      </c>
      <c r="D13" s="5">
        <f>'a22'!D13/'a21'!D13*100</f>
        <v>48.494960400813412</v>
      </c>
      <c r="E13" s="5">
        <f>'a22'!E13/'a21'!E13*100</f>
        <v>44.076320585363469</v>
      </c>
      <c r="F13" s="5">
        <f>'a22'!F13/'a21'!F13*100</f>
        <v>46.776285416440103</v>
      </c>
      <c r="G13" s="5">
        <f>'a22'!G13/'a21'!G13*100</f>
        <v>43.303200385501441</v>
      </c>
      <c r="H13" s="5">
        <f>'a22'!H13/'a21'!H13*100</f>
        <v>45.162870478273319</v>
      </c>
      <c r="I13" s="5">
        <f>'a22'!I13/'a21'!I13*100</f>
        <v>45.442213852252635</v>
      </c>
      <c r="J13" s="5">
        <f>'a22'!J13/'a21'!J13*100</f>
        <v>45.393857052706288</v>
      </c>
      <c r="K13" s="5">
        <f>'a22'!K13/'a21'!K13*100</f>
        <v>45.381730748460747</v>
      </c>
      <c r="L13" s="5">
        <f>'a22'!L13/'a21'!L13*100</f>
        <v>44.486290705253985</v>
      </c>
    </row>
    <row r="14" spans="1:12" ht="16.5" customHeight="1">
      <c r="A14" s="1">
        <v>1991</v>
      </c>
      <c r="B14" s="5">
        <f>'a22'!B14/'a21'!B14*100</f>
        <v>44.452483640145815</v>
      </c>
      <c r="C14" s="5">
        <f>'a22'!C14/'a21'!C14*100</f>
        <v>43.045260459189379</v>
      </c>
      <c r="D14" s="5">
        <f>'a22'!D14/'a21'!D14*100</f>
        <v>49.877504907843843</v>
      </c>
      <c r="E14" s="5">
        <f>'a22'!E14/'a21'!E14*100</f>
        <v>43.993888985645505</v>
      </c>
      <c r="F14" s="5">
        <f>'a22'!F14/'a21'!F14*100</f>
        <v>46.571584392544537</v>
      </c>
      <c r="G14" s="5">
        <f>'a22'!G14/'a21'!G14*100</f>
        <v>44.219213665518431</v>
      </c>
      <c r="H14" s="5">
        <f>'a22'!H14/'a21'!H14*100</f>
        <v>45.341348749575189</v>
      </c>
      <c r="I14" s="5">
        <f>'a22'!I14/'a21'!I14*100</f>
        <v>46.462117268694094</v>
      </c>
      <c r="J14" s="5">
        <f>'a22'!J14/'a21'!J14*100</f>
        <v>45.604183798037511</v>
      </c>
      <c r="K14" s="5">
        <f>'a22'!K14/'a21'!K14*100</f>
        <v>45.989578881819391</v>
      </c>
      <c r="L14" s="5">
        <f>'a22'!L14/'a21'!L14*100</f>
        <v>45.625074989137701</v>
      </c>
    </row>
    <row r="15" spans="1:12" ht="16.5" customHeight="1">
      <c r="A15" s="1">
        <v>1992</v>
      </c>
      <c r="B15" s="5">
        <f>'a22'!B15/'a21'!B15*100</f>
        <v>44.420696489882602</v>
      </c>
      <c r="C15" s="5">
        <f>'a22'!C15/'a21'!C15*100</f>
        <v>43.918496772985883</v>
      </c>
      <c r="D15" s="5">
        <f>'a22'!D15/'a21'!D15*100</f>
        <v>50.327673238565751</v>
      </c>
      <c r="E15" s="5">
        <f>'a22'!E15/'a21'!E15*100</f>
        <v>44.235967606453372</v>
      </c>
      <c r="F15" s="5">
        <f>'a22'!F15/'a21'!F15*100</f>
        <v>47.409096966911171</v>
      </c>
      <c r="G15" s="5">
        <f>'a22'!G15/'a21'!G15*100</f>
        <v>44.208595955520821</v>
      </c>
      <c r="H15" s="5">
        <f>'a22'!H15/'a21'!H15*100</f>
        <v>44.911005610830181</v>
      </c>
      <c r="I15" s="5">
        <f>'a22'!I15/'a21'!I15*100</f>
        <v>46.094184457153403</v>
      </c>
      <c r="J15" s="5">
        <f>'a22'!J15/'a21'!J15*100</f>
        <v>47.227842949931556</v>
      </c>
      <c r="K15" s="5">
        <f>'a22'!K15/'a21'!K15*100</f>
        <v>46.09916558768299</v>
      </c>
      <c r="L15" s="5">
        <f>'a22'!L15/'a21'!L15*100</f>
        <v>45.320431958377903</v>
      </c>
    </row>
    <row r="16" spans="1:12" ht="16.5" customHeight="1">
      <c r="A16" s="1">
        <v>1993</v>
      </c>
      <c r="B16" s="5">
        <f>'a22'!B16/'a21'!B16*100</f>
        <v>44.176565255207372</v>
      </c>
      <c r="C16" s="5">
        <f>'a22'!C16/'a21'!C16*100</f>
        <v>43.006662327812641</v>
      </c>
      <c r="D16" s="5">
        <f>'a22'!D16/'a21'!D16*100</f>
        <v>50.404658156679581</v>
      </c>
      <c r="E16" s="5">
        <f>'a22'!E16/'a21'!E16*100</f>
        <v>45.017620650367419</v>
      </c>
      <c r="F16" s="5">
        <f>'a22'!F16/'a21'!F16*100</f>
        <v>47.945472199594299</v>
      </c>
      <c r="G16" s="5">
        <f>'a22'!G16/'a21'!G16*100</f>
        <v>44.378956796561425</v>
      </c>
      <c r="H16" s="5">
        <f>'a22'!H16/'a21'!H16*100</f>
        <v>44.090374384858748</v>
      </c>
      <c r="I16" s="5">
        <f>'a22'!I16/'a21'!I16*100</f>
        <v>46.291286759215836</v>
      </c>
      <c r="J16" s="5">
        <f>'a22'!J16/'a21'!J16*100</f>
        <v>47.092942072187917</v>
      </c>
      <c r="K16" s="5">
        <f>'a22'!K16/'a21'!K16*100</f>
        <v>45.687786329977115</v>
      </c>
      <c r="L16" s="5">
        <f>'a22'!L16/'a21'!L16*100</f>
        <v>45.135866998132819</v>
      </c>
    </row>
    <row r="17" spans="1:12" ht="16.5" customHeight="1">
      <c r="A17" s="1">
        <v>1994</v>
      </c>
      <c r="B17" s="5">
        <f>'a22'!B17/'a21'!B17*100</f>
        <v>42.714968965477269</v>
      </c>
      <c r="C17" s="5">
        <f>'a22'!C17/'a21'!C17*100</f>
        <v>42.014168414474746</v>
      </c>
      <c r="D17" s="5">
        <f>'a22'!D17/'a21'!D17*100</f>
        <v>48.344730489030887</v>
      </c>
      <c r="E17" s="5">
        <f>'a22'!E17/'a21'!E17*100</f>
        <v>44.025023241236511</v>
      </c>
      <c r="F17" s="5">
        <f>'a22'!F17/'a21'!F17*100</f>
        <v>47.353924007484096</v>
      </c>
      <c r="G17" s="5">
        <f>'a22'!G17/'a21'!G17*100</f>
        <v>43.245473200593423</v>
      </c>
      <c r="H17" s="5">
        <f>'a22'!H17/'a21'!H17*100</f>
        <v>42.168830093136769</v>
      </c>
      <c r="I17" s="5">
        <f>'a22'!I17/'a21'!I17*100</f>
        <v>45.201292453288481</v>
      </c>
      <c r="J17" s="5">
        <f>'a22'!J17/'a21'!J17*100</f>
        <v>44.690790972567896</v>
      </c>
      <c r="K17" s="5">
        <f>'a22'!K17/'a21'!K17*100</f>
        <v>45.597938884624497</v>
      </c>
      <c r="L17" s="5">
        <f>'a22'!L17/'a21'!L17*100</f>
        <v>44.005525671310821</v>
      </c>
    </row>
    <row r="18" spans="1:12" ht="16.5" customHeight="1">
      <c r="A18" s="1">
        <v>1995</v>
      </c>
      <c r="B18" s="5">
        <f>'a22'!B18/'a21'!B18*100</f>
        <v>42.49673125993084</v>
      </c>
      <c r="C18" s="5">
        <f>'a22'!C18/'a21'!C18*100</f>
        <v>43.718711285625865</v>
      </c>
      <c r="D18" s="5">
        <f>'a22'!D18/'a21'!D18*100</f>
        <v>47.218569220743049</v>
      </c>
      <c r="E18" s="5">
        <f>'a22'!E18/'a21'!E18*100</f>
        <v>44.291395485279253</v>
      </c>
      <c r="F18" s="5">
        <f>'a22'!F18/'a21'!F18*100</f>
        <v>46.497344657322806</v>
      </c>
      <c r="G18" s="5">
        <f>'a22'!G18/'a21'!G18*100</f>
        <v>42.974101634941597</v>
      </c>
      <c r="H18" s="5">
        <f>'a22'!H18/'a21'!H18*100</f>
        <v>41.848822381860977</v>
      </c>
      <c r="I18" s="5">
        <f>'a22'!I18/'a21'!I18*100</f>
        <v>45.118513770678724</v>
      </c>
      <c r="J18" s="5">
        <f>'a22'!J18/'a21'!J18*100</f>
        <v>46.207397357620252</v>
      </c>
      <c r="K18" s="5">
        <f>'a22'!K18/'a21'!K18*100</f>
        <v>46.158804881802688</v>
      </c>
      <c r="L18" s="5">
        <f>'a22'!L18/'a21'!L18*100</f>
        <v>43.161339111492211</v>
      </c>
    </row>
    <row r="19" spans="1:12" ht="16.5" customHeight="1">
      <c r="A19" s="1">
        <v>1996</v>
      </c>
      <c r="B19" s="5">
        <f>'a22'!B19/'a21'!B19*100</f>
        <v>42.027617851893851</v>
      </c>
      <c r="C19" s="5">
        <f>'a22'!C19/'a21'!C19*100</f>
        <v>45.030686304484767</v>
      </c>
      <c r="D19" s="5">
        <f>'a22'!D19/'a21'!D19*100</f>
        <v>45.518818161527278</v>
      </c>
      <c r="E19" s="5">
        <f>'a22'!E19/'a21'!E19*100</f>
        <v>44.297079639916326</v>
      </c>
      <c r="F19" s="5">
        <f>'a22'!F19/'a21'!F19*100</f>
        <v>47.041823034381167</v>
      </c>
      <c r="G19" s="5">
        <f>'a22'!G19/'a21'!G19*100</f>
        <v>42.787307087706928</v>
      </c>
      <c r="H19" s="5">
        <f>'a22'!H19/'a21'!H19*100</f>
        <v>41.067092116477596</v>
      </c>
      <c r="I19" s="5">
        <f>'a22'!I19/'a21'!I19*100</f>
        <v>44.939693648145486</v>
      </c>
      <c r="J19" s="5">
        <f>'a22'!J19/'a21'!J19*100</f>
        <v>46.645908368574432</v>
      </c>
      <c r="K19" s="5">
        <f>'a22'!K19/'a21'!K19*100</f>
        <v>44.125896574173311</v>
      </c>
      <c r="L19" s="5">
        <f>'a22'!L19/'a21'!L19*100</f>
        <v>42.977804563168178</v>
      </c>
    </row>
    <row r="20" spans="1:12" ht="16.5" customHeight="1">
      <c r="A20" s="1">
        <v>1997</v>
      </c>
      <c r="B20" s="5">
        <f>'a22'!B20/'a21'!B20*100</f>
        <v>40.285976984219658</v>
      </c>
      <c r="C20" s="5">
        <f>'a22'!C20/'a21'!C20*100</f>
        <v>44.832624833523333</v>
      </c>
      <c r="D20" s="5">
        <f>'a22'!D20/'a21'!D20*100</f>
        <v>46.871036351453078</v>
      </c>
      <c r="E20" s="5">
        <f>'a22'!E20/'a21'!E20*100</f>
        <v>42.385318480580644</v>
      </c>
      <c r="F20" s="5">
        <f>'a22'!F20/'a21'!F20*100</f>
        <v>44.175441680661365</v>
      </c>
      <c r="G20" s="5">
        <f>'a22'!G20/'a21'!G20*100</f>
        <v>40.725014095149817</v>
      </c>
      <c r="H20" s="5">
        <f>'a22'!H20/'a21'!H20*100</f>
        <v>39.830940291205245</v>
      </c>
      <c r="I20" s="5">
        <f>'a22'!I20/'a21'!I20*100</f>
        <v>43.599498745078783</v>
      </c>
      <c r="J20" s="5">
        <f>'a22'!J20/'a21'!J20*100</f>
        <v>44.842424364169105</v>
      </c>
      <c r="K20" s="5">
        <f>'a22'!K20/'a21'!K20*100</f>
        <v>41.581424877796564</v>
      </c>
      <c r="L20" s="5">
        <f>'a22'!L20/'a21'!L20*100</f>
        <v>41.720244091732376</v>
      </c>
    </row>
    <row r="21" spans="1:12" ht="16.5" customHeight="1">
      <c r="A21" s="1">
        <v>1998</v>
      </c>
      <c r="B21" s="5">
        <f>'a22'!B21/'a21'!B21*100</f>
        <v>40.481495141520959</v>
      </c>
      <c r="C21" s="5">
        <f>'a22'!C21/'a21'!C21*100</f>
        <v>43.101154437821073</v>
      </c>
      <c r="D21" s="5">
        <f>'a22'!D21/'a21'!D21*100</f>
        <v>45.002274087367752</v>
      </c>
      <c r="E21" s="5">
        <f>'a22'!E21/'a21'!E21*100</f>
        <v>43.221479617348059</v>
      </c>
      <c r="F21" s="5">
        <f>'a22'!F21/'a21'!F21*100</f>
        <v>43.44435082291087</v>
      </c>
      <c r="G21" s="5">
        <f>'a22'!G21/'a21'!G21*100</f>
        <v>40.321083610251982</v>
      </c>
      <c r="H21" s="5">
        <f>'a22'!H21/'a21'!H21*100</f>
        <v>40.294361234885187</v>
      </c>
      <c r="I21" s="5">
        <f>'a22'!I21/'a21'!I21*100</f>
        <v>45.0629116335246</v>
      </c>
      <c r="J21" s="5">
        <f>'a22'!J21/'a21'!J21*100</f>
        <v>47.678116582319959</v>
      </c>
      <c r="K21" s="5">
        <f>'a22'!K21/'a21'!K21*100</f>
        <v>44.856096180727988</v>
      </c>
      <c r="L21" s="5">
        <f>'a22'!L21/'a21'!L21*100</f>
        <v>42.853516127590865</v>
      </c>
    </row>
    <row r="22" spans="1:12" ht="16.5" customHeight="1">
      <c r="A22" s="1">
        <v>1999</v>
      </c>
      <c r="B22" s="5">
        <f>'a22'!B22/'a21'!B22*100</f>
        <v>40.957319718687977</v>
      </c>
      <c r="C22" s="5">
        <f>'a22'!C22/'a21'!C22*100</f>
        <v>41.962914755601787</v>
      </c>
      <c r="D22" s="5">
        <f>'a22'!D22/'a21'!D22*100</f>
        <v>45.168264694183122</v>
      </c>
      <c r="E22" s="5">
        <f>'a22'!E22/'a21'!E22*100</f>
        <v>44.237735075019685</v>
      </c>
      <c r="F22" s="5">
        <f>'a22'!F22/'a21'!F22*100</f>
        <v>43.169649277445451</v>
      </c>
      <c r="G22" s="5">
        <f>'a22'!G22/'a21'!G22*100</f>
        <v>41.653799258973251</v>
      </c>
      <c r="H22" s="5">
        <f>'a22'!H22/'a21'!H22*100</f>
        <v>40.64552104656854</v>
      </c>
      <c r="I22" s="5">
        <f>'a22'!I22/'a21'!I22*100</f>
        <v>46.875953035784292</v>
      </c>
      <c r="J22" s="5">
        <f>'a22'!J22/'a21'!J22*100</f>
        <v>48.209269752723195</v>
      </c>
      <c r="K22" s="5">
        <f>'a22'!K22/'a21'!K22*100</f>
        <v>45.424414252741116</v>
      </c>
      <c r="L22" s="5">
        <f>'a22'!L22/'a21'!L22*100</f>
        <v>42.560491124148228</v>
      </c>
    </row>
    <row r="23" spans="1:12" ht="16.5" customHeight="1">
      <c r="A23" s="1">
        <v>2000</v>
      </c>
      <c r="B23" s="5">
        <f>'a22'!B23/'a21'!B23*100</f>
        <v>40.575198037298918</v>
      </c>
      <c r="C23" s="5">
        <f>'a22'!C23/'a21'!C23*100</f>
        <v>41.538928771719462</v>
      </c>
      <c r="D23" s="5">
        <f>'a22'!D23/'a21'!D23*100</f>
        <v>45.273250836317217</v>
      </c>
      <c r="E23" s="5">
        <f>'a22'!E23/'a21'!E23*100</f>
        <v>45.013728051826781</v>
      </c>
      <c r="F23" s="5">
        <f>'a22'!F23/'a21'!F23*100</f>
        <v>42.721080027670553</v>
      </c>
      <c r="G23" s="5">
        <f>'a22'!G23/'a21'!G23*100</f>
        <v>41.702650671532751</v>
      </c>
      <c r="H23" s="5">
        <f>'a22'!H23/'a21'!H23*100</f>
        <v>40.793626261440394</v>
      </c>
      <c r="I23" s="5">
        <f>'a22'!I23/'a21'!I23*100</f>
        <v>46.089192485836868</v>
      </c>
      <c r="J23" s="5">
        <f>'a22'!J23/'a21'!J23*100</f>
        <v>46.771519402423202</v>
      </c>
      <c r="K23" s="5">
        <f>'a22'!K23/'a21'!K23*100</f>
        <v>43.373826571657617</v>
      </c>
      <c r="L23" s="5">
        <f>'a22'!L23/'a21'!L23*100</f>
        <v>41.466313471270212</v>
      </c>
    </row>
    <row r="24" spans="1:12" ht="16.5" customHeight="1">
      <c r="A24" s="1">
        <v>2001</v>
      </c>
      <c r="B24" s="5">
        <f>'a22'!B24/'a21'!B24*100</f>
        <v>42.498855305703181</v>
      </c>
      <c r="C24" s="5">
        <f>'a22'!C24/'a21'!C24*100</f>
        <v>44.138409094910699</v>
      </c>
      <c r="D24" s="5">
        <f>'a22'!D24/'a21'!D24*100</f>
        <v>46.500779008923502</v>
      </c>
      <c r="E24" s="5">
        <f>'a22'!E24/'a21'!E24*100</f>
        <v>45.245526667580009</v>
      </c>
      <c r="F24" s="5">
        <f>'a22'!F24/'a21'!F24*100</f>
        <v>44.67497835676334</v>
      </c>
      <c r="G24" s="5">
        <f>'a22'!G24/'a21'!G24*100</f>
        <v>43.200725990026704</v>
      </c>
      <c r="H24" s="5">
        <f>'a22'!H24/'a21'!H24*100</f>
        <v>42.89338377341452</v>
      </c>
      <c r="I24" s="5">
        <f>'a22'!I24/'a21'!I24*100</f>
        <v>46.885890185636534</v>
      </c>
      <c r="J24" s="5">
        <f>'a22'!J24/'a21'!J24*100</f>
        <v>47.318207366395612</v>
      </c>
      <c r="K24" s="5">
        <f>'a22'!K24/'a21'!K24*100</f>
        <v>44.887632048562807</v>
      </c>
      <c r="L24" s="5">
        <f>'a22'!L24/'a21'!L24*100</f>
        <v>44.4916842924926</v>
      </c>
    </row>
    <row r="25" spans="1:12" ht="16.5" customHeight="1">
      <c r="A25" s="1">
        <v>2002</v>
      </c>
      <c r="B25" s="5">
        <f>'a22'!B25/'a21'!B25*100</f>
        <v>42.92108809980833</v>
      </c>
      <c r="C25" s="5">
        <f>'a22'!C25/'a21'!C25*100</f>
        <v>44.842695336668314</v>
      </c>
      <c r="D25" s="5">
        <f>'a22'!D25/'a21'!D25*100</f>
        <v>46.782048318152661</v>
      </c>
      <c r="E25" s="5">
        <f>'a22'!E25/'a21'!E25*100</f>
        <v>45.171462389576391</v>
      </c>
      <c r="F25" s="5">
        <f>'a22'!F25/'a21'!F25*100</f>
        <v>45.117837563800457</v>
      </c>
      <c r="G25" s="5">
        <f>'a22'!G25/'a21'!G25*100</f>
        <v>43.488644536494029</v>
      </c>
      <c r="H25" s="5">
        <f>'a22'!H25/'a21'!H25*100</f>
        <v>42.950344352430783</v>
      </c>
      <c r="I25" s="5">
        <f>'a22'!I25/'a21'!I25*100</f>
        <v>47.196378981368291</v>
      </c>
      <c r="J25" s="5">
        <f>'a22'!J25/'a21'!J25*100</f>
        <v>47.834875585427611</v>
      </c>
      <c r="K25" s="5">
        <f>'a22'!K25/'a21'!K25*100</f>
        <v>46.058001306524091</v>
      </c>
      <c r="L25" s="5">
        <f>'a22'!L25/'a21'!L25*100</f>
        <v>44.418619606715716</v>
      </c>
    </row>
    <row r="26" spans="1:12" ht="16.5" customHeight="1">
      <c r="A26" s="1">
        <v>2003</v>
      </c>
      <c r="B26" s="5">
        <f>'a22'!B26/'a21'!B26*100</f>
        <v>42.19456899835091</v>
      </c>
      <c r="C26" s="5">
        <f>'a22'!C26/'a21'!C26*100</f>
        <v>42.714259407447798</v>
      </c>
      <c r="D26" s="5">
        <f>'a22'!D26/'a21'!D26*100</f>
        <v>47.174187845382207</v>
      </c>
      <c r="E26" s="5">
        <f>'a22'!E26/'a21'!E26*100</f>
        <v>44.681940945218081</v>
      </c>
      <c r="F26" s="5">
        <f>'a22'!F26/'a21'!F26*100</f>
        <v>44.566075562633017</v>
      </c>
      <c r="G26" s="5">
        <f>'a22'!G26/'a21'!G26*100</f>
        <v>42.966016127049095</v>
      </c>
      <c r="H26" s="5">
        <f>'a22'!H26/'a21'!H26*100</f>
        <v>42.357372834549324</v>
      </c>
      <c r="I26" s="5">
        <f>'a22'!I26/'a21'!I26*100</f>
        <v>45.49589841854754</v>
      </c>
      <c r="J26" s="5">
        <f>'a22'!J26/'a21'!J26*100</f>
        <v>46.175648876871662</v>
      </c>
      <c r="K26" s="5">
        <f>'a22'!K26/'a21'!K26*100</f>
        <v>44.397413923440638</v>
      </c>
      <c r="L26" s="5">
        <f>'a22'!L26/'a21'!L26*100</f>
        <v>43.397171300242007</v>
      </c>
    </row>
    <row r="27" spans="1:12" ht="16.5" customHeight="1">
      <c r="A27" s="1">
        <v>2004</v>
      </c>
      <c r="B27" s="5">
        <f>'a22'!B27/'a21'!B27*100</f>
        <v>41.490354057465815</v>
      </c>
      <c r="C27" s="5">
        <f>'a22'!C27/'a21'!C27*100</f>
        <v>42.321391655924849</v>
      </c>
      <c r="D27" s="5">
        <f>'a22'!D27/'a21'!D27*100</f>
        <v>46.604534588740435</v>
      </c>
      <c r="E27" s="5">
        <f>'a22'!E27/'a21'!E27*100</f>
        <v>44.093335091846797</v>
      </c>
      <c r="F27" s="5">
        <f>'a22'!F27/'a21'!F27*100</f>
        <v>44.879828870115837</v>
      </c>
      <c r="G27" s="5">
        <f>'a22'!G27/'a21'!G27*100</f>
        <v>42.621221132571499</v>
      </c>
      <c r="H27" s="5">
        <f>'a22'!H27/'a21'!H27*100</f>
        <v>41.467291664893324</v>
      </c>
      <c r="I27" s="5">
        <f>'a22'!I27/'a21'!I27*100</f>
        <v>44.649651218617208</v>
      </c>
      <c r="J27" s="5">
        <f>'a22'!J27/'a21'!J27*100</f>
        <v>44.992401691801092</v>
      </c>
      <c r="K27" s="5">
        <f>'a22'!K27/'a21'!K27*100</f>
        <v>43.215351967335266</v>
      </c>
      <c r="L27" s="5">
        <f>'a22'!L27/'a21'!L27*100</f>
        <v>42.499227698577208</v>
      </c>
    </row>
    <row r="28" spans="1:12" ht="16.5" customHeight="1">
      <c r="A28" s="1">
        <v>2005</v>
      </c>
      <c r="B28" s="5">
        <f>'a22'!B28/'a21'!B28*100</f>
        <v>40.243263904058054</v>
      </c>
      <c r="C28" s="5">
        <f>'a22'!C28/'a21'!C28*100</f>
        <v>41.464542114698794</v>
      </c>
      <c r="D28" s="5">
        <f>'a22'!D28/'a21'!D28*100</f>
        <v>45.695714282958342</v>
      </c>
      <c r="E28" s="5">
        <f>'a22'!E28/'a21'!E28*100</f>
        <v>42.362065359950961</v>
      </c>
      <c r="F28" s="5">
        <f>'a22'!F28/'a21'!F28*100</f>
        <v>43.858844785514378</v>
      </c>
      <c r="G28" s="5">
        <f>'a22'!G28/'a21'!G28*100</f>
        <v>41.974129058439772</v>
      </c>
      <c r="H28" s="5">
        <f>'a22'!H28/'a21'!H28*100</f>
        <v>40.044824006078805</v>
      </c>
      <c r="I28" s="5">
        <f>'a22'!I28/'a21'!I28*100</f>
        <v>43.209711060124242</v>
      </c>
      <c r="J28" s="5">
        <f>'a22'!J28/'a21'!J28*100</f>
        <v>43.076080802519513</v>
      </c>
      <c r="K28" s="5">
        <f>'a22'!K28/'a21'!K28*100</f>
        <v>40.833370235497895</v>
      </c>
      <c r="L28" s="5">
        <f>'a22'!L28/'a21'!L28*100</f>
        <v>41.125659487337948</v>
      </c>
    </row>
    <row r="29" spans="1:12" ht="16.5" customHeight="1">
      <c r="A29" s="1">
        <v>2006</v>
      </c>
      <c r="B29" s="5">
        <f>'a22'!B29/'a21'!B29*100</f>
        <v>40.555077923775471</v>
      </c>
      <c r="C29" s="5">
        <f>'a22'!C29/'a21'!C29*100</f>
        <v>41.957654436438986</v>
      </c>
      <c r="D29" s="5">
        <f>'a22'!D29/'a21'!D29*100</f>
        <v>48.081936231874124</v>
      </c>
      <c r="E29" s="5">
        <f>'a22'!E29/'a21'!E29*100</f>
        <v>43.789101436944328</v>
      </c>
      <c r="F29" s="5">
        <f>'a22'!F29/'a21'!F29*100</f>
        <v>44.163904980320957</v>
      </c>
      <c r="G29" s="5">
        <f>'a22'!G29/'a21'!G29*100</f>
        <v>42.672348735736612</v>
      </c>
      <c r="H29" s="5">
        <f>'a22'!H29/'a21'!H29*100</f>
        <v>40.049730363250795</v>
      </c>
      <c r="I29" s="5">
        <f>'a22'!I29/'a21'!I29*100</f>
        <v>43.147007462891182</v>
      </c>
      <c r="J29" s="5">
        <f>'a22'!J29/'a21'!J29*100</f>
        <v>43.609146014679609</v>
      </c>
      <c r="K29" s="5">
        <f>'a22'!K29/'a21'!K29*100</f>
        <v>40.567543837683488</v>
      </c>
      <c r="L29" s="5">
        <f>'a22'!L29/'a21'!L29*100</f>
        <v>41.164598389929651</v>
      </c>
    </row>
    <row r="30" spans="1:12" ht="16.5" customHeight="1">
      <c r="A30" s="1">
        <v>2007</v>
      </c>
      <c r="B30" s="5">
        <f>'a22'!B30/'a21'!B30*100</f>
        <v>40.214211904675217</v>
      </c>
      <c r="C30" s="5">
        <f>'a22'!C30/'a21'!C30*100</f>
        <v>41.668320151514216</v>
      </c>
      <c r="D30" s="5">
        <f>'a22'!D30/'a21'!D30*100</f>
        <v>48.93938007769291</v>
      </c>
      <c r="E30" s="5">
        <f>'a22'!E30/'a21'!E30*100</f>
        <v>44.091957111807929</v>
      </c>
      <c r="F30" s="5">
        <f>'a22'!F30/'a21'!F30*100</f>
        <v>43.806323332163579</v>
      </c>
      <c r="G30" s="5">
        <f>'a22'!G30/'a21'!G30*100</f>
        <v>42.265220214383724</v>
      </c>
      <c r="H30" s="5">
        <f>'a22'!H30/'a21'!H30*100</f>
        <v>39.529171560975925</v>
      </c>
      <c r="I30" s="5">
        <f>'a22'!I30/'a21'!I30*100</f>
        <v>42.331810499656179</v>
      </c>
      <c r="J30" s="5">
        <f>'a22'!J30/'a21'!J30*100</f>
        <v>43.628024564154018</v>
      </c>
      <c r="K30" s="5">
        <f>'a22'!K30/'a21'!K30*100</f>
        <v>40.134831172849537</v>
      </c>
      <c r="L30" s="5">
        <f>'a22'!L30/'a21'!L30*100</f>
        <v>41.597723406953754</v>
      </c>
    </row>
    <row r="31" spans="1:12" ht="16.5" customHeight="1">
      <c r="A31" s="1">
        <v>2008</v>
      </c>
      <c r="B31" s="5">
        <f>'a22'!B31/'a21'!B31*100</f>
        <v>40.729952748772057</v>
      </c>
      <c r="C31" s="5">
        <f>'a22'!C31/'a21'!C31*100</f>
        <v>42.109618220633401</v>
      </c>
      <c r="D31" s="5">
        <f>'a22'!D31/'a21'!D31*100</f>
        <v>49.355375962431062</v>
      </c>
      <c r="E31" s="5">
        <f>'a22'!E31/'a21'!E31*100</f>
        <v>44.523628926064902</v>
      </c>
      <c r="F31" s="5">
        <f>'a22'!F31/'a21'!F31*100</f>
        <v>43.959927596694939</v>
      </c>
      <c r="G31" s="5">
        <f>'a22'!G31/'a21'!G31*100</f>
        <v>42.720805138362294</v>
      </c>
      <c r="H31" s="5">
        <f>'a22'!H31/'a21'!H31*100</f>
        <v>40.280928212366661</v>
      </c>
      <c r="I31" s="5">
        <f>'a22'!I31/'a21'!I31*100</f>
        <v>43.199190480286369</v>
      </c>
      <c r="J31" s="5">
        <f>'a22'!J31/'a21'!J31*100</f>
        <v>43.509303054620815</v>
      </c>
      <c r="K31" s="5">
        <f>'a22'!K31/'a21'!K31*100</f>
        <v>39.794722322591987</v>
      </c>
      <c r="L31" s="5">
        <f>'a22'!L31/'a21'!L31*100</f>
        <v>43.271314143554847</v>
      </c>
    </row>
    <row r="32" spans="1:12" ht="16.5" customHeight="1">
      <c r="A32" s="1">
        <v>2009</v>
      </c>
      <c r="B32" s="5">
        <f>'a22'!B32/'a21'!B32*100</f>
        <v>42.399436020488793</v>
      </c>
      <c r="C32" s="5">
        <f>'a22'!C32/'a21'!C32*100</f>
        <v>42.523410363945231</v>
      </c>
      <c r="D32" s="5">
        <f>'a22'!D32/'a21'!D32*100</f>
        <v>48.949296187656088</v>
      </c>
      <c r="E32" s="5">
        <f>'a22'!E32/'a21'!E32*100</f>
        <v>45.736396612282128</v>
      </c>
      <c r="F32" s="5">
        <f>'a22'!F32/'a21'!F32*100</f>
        <v>44.920780103102913</v>
      </c>
      <c r="G32" s="5">
        <f>'a22'!G32/'a21'!G32*100</f>
        <v>44.00474168785238</v>
      </c>
      <c r="H32" s="5">
        <f>'a22'!H32/'a21'!H32*100</f>
        <v>41.647722862599814</v>
      </c>
      <c r="I32" s="5">
        <f>'a22'!I32/'a21'!I32*100</f>
        <v>44.06681967095173</v>
      </c>
      <c r="J32" s="5">
        <f>'a22'!J32/'a21'!J32*100</f>
        <v>45.363736316133448</v>
      </c>
      <c r="K32" s="5">
        <f>'a22'!K32/'a21'!K32*100</f>
        <v>41.496133815369724</v>
      </c>
      <c r="L32" s="5">
        <f>'a22'!L32/'a21'!L32*100</f>
        <v>44.56136628348419</v>
      </c>
    </row>
    <row r="33" spans="1:12" ht="16.5" customHeight="1">
      <c r="A33" s="1">
        <v>2010</v>
      </c>
      <c r="B33" s="5">
        <f>'a22'!B33/'a21'!B33*100</f>
        <v>40.771575885753712</v>
      </c>
      <c r="C33" s="5">
        <f>'a22'!C33/'a21'!C33*100</f>
        <v>40.68809532398609</v>
      </c>
      <c r="D33" s="5">
        <f>'a22'!D33/'a21'!D33*100</f>
        <v>47.90631736017211</v>
      </c>
      <c r="E33" s="5">
        <f>'a22'!E33/'a21'!E33*100</f>
        <v>43.713464521648667</v>
      </c>
      <c r="F33" s="5">
        <f>'a22'!F33/'a21'!F33*100</f>
        <v>44.221170489523878</v>
      </c>
      <c r="G33" s="5">
        <f>'a22'!G33/'a21'!G33*100</f>
        <v>43.192820558006019</v>
      </c>
      <c r="H33" s="5">
        <f>'a22'!H33/'a21'!H33*100</f>
        <v>39.687081291937098</v>
      </c>
      <c r="I33" s="5">
        <f>'a22'!I33/'a21'!I33*100</f>
        <v>43.848546171408046</v>
      </c>
      <c r="J33" s="5">
        <f>'a22'!J33/'a21'!J33*100</f>
        <v>42.477743243349572</v>
      </c>
      <c r="K33" s="5">
        <f>'a22'!K33/'a21'!K33*100</f>
        <v>38.991010816320006</v>
      </c>
      <c r="L33" s="5">
        <f>'a22'!L33/'a21'!L33*100</f>
        <v>42.853574266229131</v>
      </c>
    </row>
    <row r="34" spans="1:12" ht="16.5" customHeight="1">
      <c r="A34" s="1">
        <v>2011</v>
      </c>
      <c r="B34" s="5">
        <f>'a22'!B34/'a21'!B34*100</f>
        <v>40.442666939151827</v>
      </c>
      <c r="C34" s="5">
        <f>'a22'!C34/'a21'!C34*100</f>
        <v>40.113552582408616</v>
      </c>
      <c r="D34" s="5">
        <f>'a22'!D34/'a21'!D34*100</f>
        <v>48.119825274708838</v>
      </c>
      <c r="E34" s="5">
        <f>'a22'!E34/'a21'!E34*100</f>
        <v>44.213616935435049</v>
      </c>
      <c r="F34" s="5">
        <f>'a22'!F34/'a21'!F34*100</f>
        <v>43.853623257028843</v>
      </c>
      <c r="G34" s="5">
        <f>'a22'!G34/'a21'!G34*100</f>
        <v>43.055614039537275</v>
      </c>
      <c r="H34" s="5">
        <f>'a22'!H34/'a21'!H34*100</f>
        <v>39.510069740775847</v>
      </c>
      <c r="I34" s="5">
        <f>'a22'!I34/'a21'!I34*100</f>
        <v>43.888252954341937</v>
      </c>
      <c r="J34" s="5">
        <f>'a22'!J34/'a21'!J34*100</f>
        <v>42.414076942844282</v>
      </c>
      <c r="K34" s="5">
        <f>'a22'!K34/'a21'!K34*100</f>
        <v>38.715977127353355</v>
      </c>
      <c r="L34" s="5">
        <f>'a22'!L34/'a21'!L34*100</f>
        <v>42.035254332844445</v>
      </c>
    </row>
    <row r="35" spans="1:12" ht="16.5" customHeight="1">
      <c r="A35" s="1">
        <v>2012</v>
      </c>
      <c r="B35" s="5">
        <f>'a22'!B35/'a21'!B35*100</f>
        <v>39.925031678570271</v>
      </c>
      <c r="C35" s="5">
        <f>'a22'!C35/'a21'!C35*100</f>
        <v>38.745490999682197</v>
      </c>
      <c r="D35" s="5">
        <f>'a22'!D35/'a21'!D35*100</f>
        <v>47.780397474426316</v>
      </c>
      <c r="E35" s="5">
        <f>'a22'!E35/'a21'!E35*100</f>
        <v>43.934926139720361</v>
      </c>
      <c r="F35" s="5">
        <f>'a22'!F35/'a21'!F35*100</f>
        <v>43.584321130665899</v>
      </c>
      <c r="G35" s="5">
        <f>'a22'!G35/'a21'!G35*100</f>
        <v>42.543071263361085</v>
      </c>
      <c r="H35" s="5">
        <f>'a22'!H35/'a21'!H35*100</f>
        <v>39.398925453072223</v>
      </c>
      <c r="I35" s="5">
        <f>'a22'!I35/'a21'!I35*100</f>
        <v>43.677639345010334</v>
      </c>
      <c r="J35" s="5">
        <f>'a22'!J35/'a21'!J35*100</f>
        <v>41.804949253178179</v>
      </c>
      <c r="K35" s="5">
        <f>'a22'!K35/'a21'!K35*100</f>
        <v>37.589015211724899</v>
      </c>
      <c r="L35" s="5">
        <f>'a22'!L35/'a21'!L35*100</f>
        <v>41.396472357335348</v>
      </c>
    </row>
    <row r="36" spans="1:12" ht="16.5" customHeight="1">
      <c r="A36" s="1">
        <v>2013</v>
      </c>
      <c r="B36" s="5">
        <f>'a22'!B36/'a21'!B36*100</f>
        <v>40.282724883833659</v>
      </c>
      <c r="C36" s="5">
        <f>'a22'!C36/'a21'!C36*100</f>
        <v>38.861845949558074</v>
      </c>
      <c r="D36" s="5">
        <f>'a22'!D36/'a21'!D36*100</f>
        <v>47.588886613798188</v>
      </c>
      <c r="E36" s="5">
        <f>'a22'!E36/'a21'!E36*100</f>
        <v>43.99883777746706</v>
      </c>
      <c r="F36" s="5">
        <f>'a22'!F36/'a21'!F36*100</f>
        <v>44.398078642433049</v>
      </c>
      <c r="G36" s="5">
        <f>'a22'!G36/'a21'!G36*100</f>
        <v>42.85454502813139</v>
      </c>
      <c r="H36" s="5">
        <f>'a22'!H36/'a21'!H36*100</f>
        <v>40.146486538194722</v>
      </c>
      <c r="I36" s="5">
        <f>'a22'!I36/'a21'!I36*100</f>
        <v>44.3521077213166</v>
      </c>
      <c r="J36" s="5">
        <f>'a22'!J36/'a21'!J36*100</f>
        <v>41.979854068763274</v>
      </c>
      <c r="K36" s="5">
        <f>'a22'!K36/'a21'!K36*100</f>
        <v>37.741342925555848</v>
      </c>
      <c r="L36" s="5">
        <f>'a22'!L36/'a21'!L36*100</f>
        <v>42.069159509826306</v>
      </c>
    </row>
    <row r="37" spans="1:12" ht="16.5" customHeight="1">
      <c r="A37" s="1">
        <v>2014</v>
      </c>
      <c r="B37" s="5">
        <f>'a22'!B37/'a21'!B37*100</f>
        <v>41.250266169202348</v>
      </c>
      <c r="C37" s="5">
        <f>'a22'!C37/'a21'!C37*100</f>
        <v>39.126953959481462</v>
      </c>
      <c r="D37" s="5">
        <f>'a22'!D37/'a21'!D37*100</f>
        <v>47.442912938654075</v>
      </c>
      <c r="E37" s="5">
        <f>'a22'!E37/'a21'!E37*100</f>
        <v>45.160868712311078</v>
      </c>
      <c r="F37" s="5">
        <f>'a22'!F37/'a21'!F37*100</f>
        <v>44.200748964039335</v>
      </c>
      <c r="G37" s="5">
        <f>'a22'!G37/'a21'!G37*100</f>
        <v>43.825751485135164</v>
      </c>
      <c r="H37" s="5">
        <f>'a22'!H37/'a21'!H37*100</f>
        <v>41.568283067532086</v>
      </c>
      <c r="I37" s="5">
        <f>'a22'!I37/'a21'!I37*100</f>
        <v>45.041049608163647</v>
      </c>
      <c r="J37" s="5">
        <f>'a22'!J37/'a21'!J37*100</f>
        <v>42.908189871990274</v>
      </c>
      <c r="K37" s="5">
        <f>'a22'!K37/'a21'!K37*100</f>
        <v>38.485052289951589</v>
      </c>
      <c r="L37" s="5">
        <f>'a22'!L37/'a21'!L37*100</f>
        <v>43.747393536615874</v>
      </c>
    </row>
    <row r="38" spans="1:12" ht="16.5" customHeight="1"/>
    <row r="39" spans="1:12" ht="16.5" customHeight="1">
      <c r="B39" s="1" t="s">
        <v>352</v>
      </c>
    </row>
    <row r="40" spans="1:12">
      <c r="A40" s="1" t="s">
        <v>1095</v>
      </c>
      <c r="B40" s="5">
        <f>(POWER(B37/B4, 1/33)-1)*100</f>
        <v>0.19802370089032628</v>
      </c>
      <c r="C40" s="5">
        <f t="shared" ref="C40:L40" si="0">(POWER(C37/C4, 1/33)-1)*100</f>
        <v>0.33184836768314074</v>
      </c>
      <c r="D40" s="5">
        <f t="shared" si="0"/>
        <v>0.31842219654421022</v>
      </c>
      <c r="E40" s="5">
        <f t="shared" si="0"/>
        <v>0.57038920449785646</v>
      </c>
      <c r="F40" s="5">
        <f t="shared" si="0"/>
        <v>0.43312759116787003</v>
      </c>
      <c r="G40" s="5">
        <f t="shared" si="0"/>
        <v>0.70800974508666847</v>
      </c>
      <c r="H40" s="5">
        <f t="shared" si="0"/>
        <v>0.44440733408150912</v>
      </c>
      <c r="I40" s="5">
        <f t="shared" si="0"/>
        <v>0.3993989502651063</v>
      </c>
      <c r="J40" s="5">
        <f t="shared" si="0"/>
        <v>0.39945449101028707</v>
      </c>
      <c r="K40" s="5">
        <f t="shared" si="0"/>
        <v>0.13251332800932047</v>
      </c>
      <c r="L40" s="5">
        <f t="shared" si="0"/>
        <v>0.79109887372132981</v>
      </c>
    </row>
    <row r="41" spans="1:12">
      <c r="B41" s="1" t="s">
        <v>1094</v>
      </c>
    </row>
    <row r="42" spans="1:12">
      <c r="B42" s="1" t="s">
        <v>1163</v>
      </c>
    </row>
  </sheetData>
  <phoneticPr fontId="2" type="noConversion"/>
  <pageMargins left="0.75" right="0.75" top="1" bottom="1" header="0.5" footer="0.5"/>
  <pageSetup scale="74" orientation="landscape" r:id="rId1"/>
  <headerFooter alignWithMargins="0"/>
  <rowBreaks count="2" manualBreakCount="2">
    <brk id="46" max="16383" man="1"/>
    <brk id="52" max="16383" man="1"/>
  </rowBreaks>
</worksheet>
</file>

<file path=xl/worksheets/sheet58.xml><?xml version="1.0" encoding="utf-8"?>
<worksheet xmlns="http://schemas.openxmlformats.org/spreadsheetml/2006/main" xmlns:r="http://schemas.openxmlformats.org/officeDocument/2006/relationships">
  <dimension ref="A1:L43"/>
  <sheetViews>
    <sheetView view="pageBreakPreview" topLeftCell="A19" zoomScaleSheetLayoutView="100" workbookViewId="0">
      <selection activeCell="O54" sqref="O54"/>
    </sheetView>
  </sheetViews>
  <sheetFormatPr defaultRowHeight="12.75"/>
  <cols>
    <col min="1" max="1" width="9.125" style="1" bestFit="1" customWidth="1"/>
    <col min="2" max="2" width="10" style="1" customWidth="1"/>
    <col min="3" max="6" width="9.125" style="1" bestFit="1" customWidth="1"/>
    <col min="7" max="7" width="9.875" style="1" customWidth="1"/>
    <col min="8" max="8" width="9.75" style="1" bestFit="1" customWidth="1"/>
    <col min="9" max="10" width="9.125" style="1" bestFit="1" customWidth="1"/>
    <col min="11" max="11" width="9.25" style="1" bestFit="1" customWidth="1"/>
    <col min="12" max="12" width="9.125" style="1" bestFit="1" customWidth="1"/>
    <col min="13" max="16384" width="9" style="1"/>
  </cols>
  <sheetData>
    <row r="1" spans="1:12">
      <c r="B1" s="1" t="s">
        <v>947</v>
      </c>
    </row>
    <row r="3" spans="1:12">
      <c r="B3" s="1" t="s">
        <v>272</v>
      </c>
      <c r="C3" s="1" t="s">
        <v>366</v>
      </c>
      <c r="D3" s="1" t="s">
        <v>367</v>
      </c>
      <c r="E3" s="1" t="s">
        <v>368</v>
      </c>
      <c r="F3" s="1" t="s">
        <v>369</v>
      </c>
      <c r="G3" s="1" t="s">
        <v>370</v>
      </c>
      <c r="H3" s="1" t="s">
        <v>371</v>
      </c>
      <c r="I3" s="1" t="s">
        <v>372</v>
      </c>
      <c r="J3" s="1" t="s">
        <v>373</v>
      </c>
      <c r="K3" s="1" t="s">
        <v>374</v>
      </c>
      <c r="L3" s="1" t="s">
        <v>375</v>
      </c>
    </row>
    <row r="4" spans="1:12" ht="18" customHeight="1">
      <c r="A4" s="1">
        <v>1981</v>
      </c>
      <c r="B4" s="4">
        <v>208659</v>
      </c>
      <c r="C4" s="4">
        <v>3298</v>
      </c>
      <c r="D4" s="4">
        <v>770</v>
      </c>
      <c r="E4" s="4">
        <v>5953</v>
      </c>
      <c r="F4" s="4">
        <v>4541</v>
      </c>
      <c r="G4" s="4">
        <v>48977</v>
      </c>
      <c r="H4" s="4">
        <v>78895</v>
      </c>
      <c r="I4" s="4">
        <v>8149</v>
      </c>
      <c r="J4" s="4">
        <v>7940</v>
      </c>
      <c r="K4" s="4">
        <v>22866</v>
      </c>
      <c r="L4" s="4">
        <v>26354</v>
      </c>
    </row>
    <row r="5" spans="1:12" ht="18" customHeight="1">
      <c r="A5" s="1">
        <v>1982</v>
      </c>
      <c r="B5" s="4">
        <v>229580</v>
      </c>
      <c r="C5" s="4">
        <v>3680</v>
      </c>
      <c r="D5" s="4">
        <v>909</v>
      </c>
      <c r="E5" s="4">
        <v>6659</v>
      </c>
      <c r="F5" s="4">
        <v>5102</v>
      </c>
      <c r="G5" s="4">
        <v>52875</v>
      </c>
      <c r="H5" s="4">
        <v>87705</v>
      </c>
      <c r="I5" s="4">
        <v>9152</v>
      </c>
      <c r="J5" s="4">
        <v>8983</v>
      </c>
      <c r="K5" s="4">
        <v>25174</v>
      </c>
      <c r="L5" s="4">
        <v>28341</v>
      </c>
    </row>
    <row r="6" spans="1:12" ht="18" customHeight="1">
      <c r="A6" s="1">
        <v>1983</v>
      </c>
      <c r="B6" s="4">
        <v>242337</v>
      </c>
      <c r="C6" s="4">
        <v>3803</v>
      </c>
      <c r="D6" s="4">
        <v>972</v>
      </c>
      <c r="E6" s="4">
        <v>7130</v>
      </c>
      <c r="F6" s="4">
        <v>5477</v>
      </c>
      <c r="G6" s="4">
        <v>55865</v>
      </c>
      <c r="H6" s="4">
        <v>95253</v>
      </c>
      <c r="I6" s="4">
        <v>9407</v>
      </c>
      <c r="J6" s="4">
        <v>9006</v>
      </c>
      <c r="K6" s="4">
        <v>25697</v>
      </c>
      <c r="L6" s="4">
        <v>28703</v>
      </c>
    </row>
    <row r="7" spans="1:12" ht="18" customHeight="1">
      <c r="A7" s="1">
        <v>1984</v>
      </c>
      <c r="B7" s="4">
        <v>262662</v>
      </c>
      <c r="C7" s="4">
        <v>4043</v>
      </c>
      <c r="D7" s="4">
        <v>1019</v>
      </c>
      <c r="E7" s="4">
        <v>7719</v>
      </c>
      <c r="F7" s="4">
        <v>5881</v>
      </c>
      <c r="G7" s="4">
        <v>61638</v>
      </c>
      <c r="H7" s="4">
        <v>104005</v>
      </c>
      <c r="I7" s="4">
        <v>10752</v>
      </c>
      <c r="J7" s="4">
        <v>9644</v>
      </c>
      <c r="K7" s="4">
        <v>26385</v>
      </c>
      <c r="L7" s="4">
        <v>30450</v>
      </c>
    </row>
    <row r="8" spans="1:12" ht="18" customHeight="1">
      <c r="A8" s="1">
        <v>1985</v>
      </c>
      <c r="B8" s="4">
        <v>287182</v>
      </c>
      <c r="C8" s="4">
        <v>4379</v>
      </c>
      <c r="D8" s="4">
        <v>1105</v>
      </c>
      <c r="E8" s="4">
        <v>8546</v>
      </c>
      <c r="F8" s="4">
        <v>6319</v>
      </c>
      <c r="G8" s="4">
        <v>66508</v>
      </c>
      <c r="H8" s="4">
        <v>113986</v>
      </c>
      <c r="I8" s="4">
        <v>11790</v>
      </c>
      <c r="J8" s="4">
        <v>10463</v>
      </c>
      <c r="K8" s="4">
        <v>29866</v>
      </c>
      <c r="L8" s="4">
        <v>32929</v>
      </c>
    </row>
    <row r="9" spans="1:12" ht="18" customHeight="1">
      <c r="A9" s="1">
        <v>1986</v>
      </c>
      <c r="B9" s="4">
        <v>303818</v>
      </c>
      <c r="C9" s="4">
        <v>4671</v>
      </c>
      <c r="D9" s="4">
        <v>1222</v>
      </c>
      <c r="E9" s="4">
        <v>8908</v>
      </c>
      <c r="F9" s="4">
        <v>6794</v>
      </c>
      <c r="G9" s="4">
        <v>70609</v>
      </c>
      <c r="H9" s="4">
        <v>121291</v>
      </c>
      <c r="I9" s="4">
        <v>12192</v>
      </c>
      <c r="J9" s="4">
        <v>11494</v>
      </c>
      <c r="K9" s="4">
        <v>30631</v>
      </c>
      <c r="L9" s="4">
        <v>34622</v>
      </c>
    </row>
    <row r="10" spans="1:12" ht="18" customHeight="1">
      <c r="A10" s="1">
        <v>1987</v>
      </c>
      <c r="B10" s="4">
        <v>324005</v>
      </c>
      <c r="C10" s="4">
        <v>5208</v>
      </c>
      <c r="D10" s="4">
        <v>1304</v>
      </c>
      <c r="E10" s="4">
        <v>9535</v>
      </c>
      <c r="F10" s="4">
        <v>7289</v>
      </c>
      <c r="G10" s="4">
        <v>75811</v>
      </c>
      <c r="H10" s="4">
        <v>131203</v>
      </c>
      <c r="I10" s="4">
        <v>12598</v>
      </c>
      <c r="J10" s="4">
        <v>10598</v>
      </c>
      <c r="K10" s="4">
        <v>31338</v>
      </c>
      <c r="L10" s="4">
        <v>37595</v>
      </c>
    </row>
    <row r="11" spans="1:12" ht="18" customHeight="1">
      <c r="A11" s="1">
        <v>1988</v>
      </c>
      <c r="B11" s="4">
        <v>352606</v>
      </c>
      <c r="C11" s="4">
        <v>5687</v>
      </c>
      <c r="D11" s="4">
        <v>1423</v>
      </c>
      <c r="E11" s="4">
        <v>10322</v>
      </c>
      <c r="F11" s="4">
        <v>7885</v>
      </c>
      <c r="G11" s="4">
        <v>81303</v>
      </c>
      <c r="H11" s="4">
        <v>144003</v>
      </c>
      <c r="I11" s="4">
        <v>13481</v>
      </c>
      <c r="J11" s="4">
        <v>11190</v>
      </c>
      <c r="K11" s="4">
        <v>34463</v>
      </c>
      <c r="L11" s="4">
        <v>41176</v>
      </c>
    </row>
    <row r="12" spans="1:12" ht="18" customHeight="1">
      <c r="A12" s="1">
        <v>1989</v>
      </c>
      <c r="B12" s="4">
        <v>384916</v>
      </c>
      <c r="C12" s="4">
        <v>6087</v>
      </c>
      <c r="D12" s="4">
        <v>1532</v>
      </c>
      <c r="E12" s="4">
        <v>11181</v>
      </c>
      <c r="F12" s="4">
        <v>8552</v>
      </c>
      <c r="G12" s="4">
        <v>88592</v>
      </c>
      <c r="H12" s="4">
        <v>157236</v>
      </c>
      <c r="I12" s="4">
        <v>14430</v>
      </c>
      <c r="J12" s="4">
        <v>11715</v>
      </c>
      <c r="K12" s="4">
        <v>37512</v>
      </c>
      <c r="L12" s="4">
        <v>46275</v>
      </c>
    </row>
    <row r="13" spans="1:12" ht="18" customHeight="1">
      <c r="A13" s="1">
        <v>1990</v>
      </c>
      <c r="B13" s="4">
        <v>400797</v>
      </c>
      <c r="C13" s="4">
        <v>6384</v>
      </c>
      <c r="D13" s="4">
        <v>1577</v>
      </c>
      <c r="E13" s="4">
        <v>11552</v>
      </c>
      <c r="F13" s="4">
        <v>8828</v>
      </c>
      <c r="G13" s="4">
        <v>91231</v>
      </c>
      <c r="H13" s="4">
        <v>162297</v>
      </c>
      <c r="I13" s="4">
        <v>15132</v>
      </c>
      <c r="J13" s="4">
        <v>12438</v>
      </c>
      <c r="K13" s="4">
        <v>39416</v>
      </c>
      <c r="L13" s="4">
        <v>49977</v>
      </c>
    </row>
    <row r="14" spans="1:12" ht="18" customHeight="1">
      <c r="A14" s="1">
        <v>1991</v>
      </c>
      <c r="B14" s="4">
        <v>415875</v>
      </c>
      <c r="C14" s="4">
        <v>6707</v>
      </c>
      <c r="D14" s="4">
        <v>1627</v>
      </c>
      <c r="E14" s="4">
        <v>11981</v>
      </c>
      <c r="F14" s="4">
        <v>9238</v>
      </c>
      <c r="G14" s="4">
        <v>94675</v>
      </c>
      <c r="H14" s="4">
        <v>168230</v>
      </c>
      <c r="I14" s="4">
        <v>15364</v>
      </c>
      <c r="J14" s="4">
        <v>12563</v>
      </c>
      <c r="K14" s="4">
        <v>40971</v>
      </c>
      <c r="L14" s="4">
        <v>52416</v>
      </c>
    </row>
    <row r="15" spans="1:12" ht="18" customHeight="1">
      <c r="A15" s="1">
        <v>1992</v>
      </c>
      <c r="B15" s="4">
        <v>429240</v>
      </c>
      <c r="C15" s="4">
        <v>6920</v>
      </c>
      <c r="D15" s="4">
        <v>1702</v>
      </c>
      <c r="E15" s="4">
        <v>12364</v>
      </c>
      <c r="F15" s="4">
        <v>9649</v>
      </c>
      <c r="G15" s="4">
        <v>96793</v>
      </c>
      <c r="H15" s="4">
        <v>174409</v>
      </c>
      <c r="I15" s="4">
        <v>15600</v>
      </c>
      <c r="J15" s="4">
        <v>12500</v>
      </c>
      <c r="K15" s="4">
        <v>41963</v>
      </c>
      <c r="L15" s="4">
        <v>55301</v>
      </c>
    </row>
    <row r="16" spans="1:12" ht="18" customHeight="1">
      <c r="A16" s="1">
        <v>1993</v>
      </c>
      <c r="B16" s="4">
        <v>443747</v>
      </c>
      <c r="C16" s="4">
        <v>6999</v>
      </c>
      <c r="D16" s="4">
        <v>1793</v>
      </c>
      <c r="E16" s="4">
        <v>12791</v>
      </c>
      <c r="F16" s="4">
        <v>9969</v>
      </c>
      <c r="G16" s="4">
        <v>99835</v>
      </c>
      <c r="H16" s="4">
        <v>178911</v>
      </c>
      <c r="I16" s="4">
        <v>15916</v>
      </c>
      <c r="J16" s="4">
        <v>13249</v>
      </c>
      <c r="K16" s="4">
        <v>44433</v>
      </c>
      <c r="L16" s="4">
        <v>57983</v>
      </c>
    </row>
    <row r="17" spans="1:12" ht="18" customHeight="1">
      <c r="A17" s="1">
        <v>1994</v>
      </c>
      <c r="B17" s="4">
        <v>452124</v>
      </c>
      <c r="C17" s="4">
        <v>7228</v>
      </c>
      <c r="D17" s="4">
        <v>1791</v>
      </c>
      <c r="E17" s="4">
        <v>12869</v>
      </c>
      <c r="F17" s="4">
        <v>10095</v>
      </c>
      <c r="G17" s="4">
        <v>100408</v>
      </c>
      <c r="H17" s="4">
        <v>182371</v>
      </c>
      <c r="I17" s="4">
        <v>16166</v>
      </c>
      <c r="J17" s="4">
        <v>13467</v>
      </c>
      <c r="K17" s="4">
        <v>45439</v>
      </c>
      <c r="L17" s="4">
        <v>60380</v>
      </c>
    </row>
    <row r="18" spans="1:12" ht="18" customHeight="1">
      <c r="A18" s="1">
        <v>1995</v>
      </c>
      <c r="B18" s="4">
        <v>463056</v>
      </c>
      <c r="C18" s="4">
        <v>7136</v>
      </c>
      <c r="D18" s="4">
        <v>1836</v>
      </c>
      <c r="E18" s="4">
        <v>13007</v>
      </c>
      <c r="F18" s="4">
        <v>10177</v>
      </c>
      <c r="G18" s="4">
        <v>101704</v>
      </c>
      <c r="H18" s="4">
        <v>187883</v>
      </c>
      <c r="I18" s="4">
        <v>16418</v>
      </c>
      <c r="J18" s="4">
        <v>13994</v>
      </c>
      <c r="K18" s="4">
        <v>46241</v>
      </c>
      <c r="L18" s="4">
        <v>62697</v>
      </c>
    </row>
    <row r="19" spans="1:12" ht="18" customHeight="1">
      <c r="A19" s="1">
        <v>1996</v>
      </c>
      <c r="B19" s="4">
        <v>472745</v>
      </c>
      <c r="C19" s="4">
        <v>7096</v>
      </c>
      <c r="D19" s="4">
        <v>1872</v>
      </c>
      <c r="E19" s="4">
        <v>12876</v>
      </c>
      <c r="F19" s="4">
        <v>10263</v>
      </c>
      <c r="G19" s="4">
        <v>103998</v>
      </c>
      <c r="H19" s="4">
        <v>191177</v>
      </c>
      <c r="I19" s="4">
        <v>16714</v>
      </c>
      <c r="J19" s="4">
        <v>14599</v>
      </c>
      <c r="K19" s="4">
        <v>48052</v>
      </c>
      <c r="L19" s="4">
        <v>64076</v>
      </c>
    </row>
    <row r="20" spans="1:12" ht="18" customHeight="1">
      <c r="A20" s="1">
        <v>1997</v>
      </c>
      <c r="B20" s="4">
        <v>491935</v>
      </c>
      <c r="C20" s="4">
        <v>7061</v>
      </c>
      <c r="D20" s="4">
        <v>1903</v>
      </c>
      <c r="E20" s="4">
        <v>13314</v>
      </c>
      <c r="F20" s="4">
        <v>10472</v>
      </c>
      <c r="G20" s="4">
        <v>106429</v>
      </c>
      <c r="H20" s="4">
        <v>201413</v>
      </c>
      <c r="I20" s="4">
        <v>16890</v>
      </c>
      <c r="J20" s="4">
        <v>14251</v>
      </c>
      <c r="K20" s="4">
        <v>51724</v>
      </c>
      <c r="L20" s="4">
        <v>66458</v>
      </c>
    </row>
    <row r="21" spans="1:12" ht="18" customHeight="1">
      <c r="A21" s="1">
        <v>1998</v>
      </c>
      <c r="B21" s="4">
        <v>515345</v>
      </c>
      <c r="C21" s="4">
        <v>7165</v>
      </c>
      <c r="D21" s="4">
        <v>1939</v>
      </c>
      <c r="E21" s="4">
        <v>13957</v>
      </c>
      <c r="F21" s="4">
        <v>10939</v>
      </c>
      <c r="G21" s="4">
        <v>110085</v>
      </c>
      <c r="H21" s="4">
        <v>213565</v>
      </c>
      <c r="I21" s="4">
        <v>17518</v>
      </c>
      <c r="J21" s="4">
        <v>14640</v>
      </c>
      <c r="K21" s="4">
        <v>55445</v>
      </c>
      <c r="L21" s="4">
        <v>68088</v>
      </c>
    </row>
    <row r="22" spans="1:12" ht="18" customHeight="1">
      <c r="A22" s="1">
        <v>1999</v>
      </c>
      <c r="B22" s="4">
        <v>542801</v>
      </c>
      <c r="C22" s="4">
        <v>7564</v>
      </c>
      <c r="D22" s="4">
        <v>2046</v>
      </c>
      <c r="E22" s="4">
        <v>14816</v>
      </c>
      <c r="F22" s="4">
        <v>11548</v>
      </c>
      <c r="G22" s="4">
        <v>115642</v>
      </c>
      <c r="H22" s="4">
        <v>225401</v>
      </c>
      <c r="I22" s="4">
        <v>18486</v>
      </c>
      <c r="J22" s="4">
        <v>15540</v>
      </c>
      <c r="K22" s="4">
        <v>57847</v>
      </c>
      <c r="L22" s="4">
        <v>71787</v>
      </c>
    </row>
    <row r="23" spans="1:12" ht="18" customHeight="1">
      <c r="A23" s="1">
        <v>2000</v>
      </c>
      <c r="B23" s="4">
        <v>575999</v>
      </c>
      <c r="C23" s="4">
        <v>7851</v>
      </c>
      <c r="D23" s="4">
        <v>2153</v>
      </c>
      <c r="E23" s="4">
        <v>15159</v>
      </c>
      <c r="F23" s="4">
        <v>11890</v>
      </c>
      <c r="G23" s="4">
        <v>122687</v>
      </c>
      <c r="H23" s="4">
        <v>241406</v>
      </c>
      <c r="I23" s="4">
        <v>18984</v>
      </c>
      <c r="J23" s="4">
        <v>15983</v>
      </c>
      <c r="K23" s="4">
        <v>63139</v>
      </c>
      <c r="L23" s="4">
        <v>74426</v>
      </c>
    </row>
    <row r="24" spans="1:12" ht="18" customHeight="1">
      <c r="A24" s="1">
        <v>2001</v>
      </c>
      <c r="B24" s="4">
        <v>611255</v>
      </c>
      <c r="C24" s="4">
        <v>8331</v>
      </c>
      <c r="D24" s="4">
        <v>2232</v>
      </c>
      <c r="E24" s="4">
        <v>15907</v>
      </c>
      <c r="F24" s="4">
        <v>12441</v>
      </c>
      <c r="G24" s="4">
        <v>130244</v>
      </c>
      <c r="H24" s="4">
        <v>252353</v>
      </c>
      <c r="I24" s="4">
        <v>20073</v>
      </c>
      <c r="J24" s="4">
        <v>16682</v>
      </c>
      <c r="K24" s="4">
        <v>71620</v>
      </c>
      <c r="L24" s="4">
        <v>78867</v>
      </c>
    </row>
    <row r="25" spans="1:12" ht="18" customHeight="1">
      <c r="A25" s="1">
        <v>2002</v>
      </c>
      <c r="B25" s="4">
        <v>638346</v>
      </c>
      <c r="C25" s="4">
        <v>8649</v>
      </c>
      <c r="D25" s="4">
        <v>2402</v>
      </c>
      <c r="E25" s="4">
        <v>16649</v>
      </c>
      <c r="F25" s="4">
        <v>12885</v>
      </c>
      <c r="G25" s="4">
        <v>137419</v>
      </c>
      <c r="H25" s="4">
        <v>261557</v>
      </c>
      <c r="I25" s="4">
        <v>20935</v>
      </c>
      <c r="J25" s="4">
        <v>17201</v>
      </c>
      <c r="K25" s="4">
        <v>73773</v>
      </c>
      <c r="L25" s="4">
        <v>84046</v>
      </c>
    </row>
    <row r="26" spans="1:12" ht="18" customHeight="1">
      <c r="A26" s="1">
        <v>2003</v>
      </c>
      <c r="B26" s="4">
        <v>658814</v>
      </c>
      <c r="C26" s="4">
        <v>8866</v>
      </c>
      <c r="D26" s="4">
        <v>2416</v>
      </c>
      <c r="E26" s="4">
        <v>17073</v>
      </c>
      <c r="F26" s="4">
        <v>13175</v>
      </c>
      <c r="G26" s="4">
        <v>141911</v>
      </c>
      <c r="H26" s="4">
        <v>270065</v>
      </c>
      <c r="I26" s="4">
        <v>21324</v>
      </c>
      <c r="J26" s="4">
        <v>18097</v>
      </c>
      <c r="K26" s="4">
        <v>76672</v>
      </c>
      <c r="L26" s="4">
        <v>86256</v>
      </c>
    </row>
    <row r="27" spans="1:12" ht="18" customHeight="1">
      <c r="A27" s="1">
        <v>2004</v>
      </c>
      <c r="B27" s="4">
        <v>690692</v>
      </c>
      <c r="C27" s="4">
        <v>9025</v>
      </c>
      <c r="D27" s="4">
        <v>2471</v>
      </c>
      <c r="E27" s="4">
        <v>17651</v>
      </c>
      <c r="F27" s="4">
        <v>13681</v>
      </c>
      <c r="G27" s="4">
        <v>148165</v>
      </c>
      <c r="H27" s="4">
        <v>280696</v>
      </c>
      <c r="I27" s="4">
        <v>22341</v>
      </c>
      <c r="J27" s="4">
        <v>19277</v>
      </c>
      <c r="K27" s="4">
        <v>83406</v>
      </c>
      <c r="L27" s="4">
        <v>90899</v>
      </c>
    </row>
    <row r="28" spans="1:12" ht="18" customHeight="1">
      <c r="A28" s="1">
        <v>2005</v>
      </c>
      <c r="B28" s="4">
        <v>716966</v>
      </c>
      <c r="C28" s="4">
        <v>9227</v>
      </c>
      <c r="D28" s="4">
        <v>2552</v>
      </c>
      <c r="E28" s="4">
        <v>18246</v>
      </c>
      <c r="F28" s="4">
        <v>14006</v>
      </c>
      <c r="G28" s="4">
        <v>151708</v>
      </c>
      <c r="H28" s="4">
        <v>288407</v>
      </c>
      <c r="I28" s="4">
        <v>22863</v>
      </c>
      <c r="J28" s="4">
        <v>19642</v>
      </c>
      <c r="K28" s="4">
        <v>92006</v>
      </c>
      <c r="L28" s="4">
        <v>95087</v>
      </c>
    </row>
    <row r="29" spans="1:12" ht="18" customHeight="1">
      <c r="A29" s="1">
        <v>2006</v>
      </c>
      <c r="B29" s="4">
        <v>770008</v>
      </c>
      <c r="C29" s="4">
        <v>10004</v>
      </c>
      <c r="D29" s="4">
        <v>2714</v>
      </c>
      <c r="E29" s="4">
        <v>19214</v>
      </c>
      <c r="F29" s="4">
        <v>14793</v>
      </c>
      <c r="G29" s="4">
        <v>159818</v>
      </c>
      <c r="H29" s="4">
        <v>306585</v>
      </c>
      <c r="I29" s="4">
        <v>24249</v>
      </c>
      <c r="J29" s="4">
        <v>20994</v>
      </c>
      <c r="K29" s="4">
        <v>103975</v>
      </c>
      <c r="L29" s="4">
        <v>104262</v>
      </c>
    </row>
    <row r="30" spans="1:12" ht="18" customHeight="1">
      <c r="A30" s="1">
        <v>2007</v>
      </c>
      <c r="B30" s="4">
        <v>812193</v>
      </c>
      <c r="C30" s="4">
        <v>10905</v>
      </c>
      <c r="D30" s="4">
        <v>2847</v>
      </c>
      <c r="E30" s="4">
        <v>19938</v>
      </c>
      <c r="F30" s="4">
        <v>15696</v>
      </c>
      <c r="G30" s="4">
        <v>167356</v>
      </c>
      <c r="H30" s="4">
        <v>321168</v>
      </c>
      <c r="I30" s="4">
        <v>25871</v>
      </c>
      <c r="J30" s="4">
        <v>23449</v>
      </c>
      <c r="K30" s="4">
        <v>109964</v>
      </c>
      <c r="L30" s="4">
        <v>111288</v>
      </c>
    </row>
    <row r="31" spans="1:12" ht="18" customHeight="1">
      <c r="A31" s="1">
        <v>2008</v>
      </c>
      <c r="B31" s="4">
        <v>858285</v>
      </c>
      <c r="C31" s="4">
        <v>11824</v>
      </c>
      <c r="D31" s="4">
        <v>3021</v>
      </c>
      <c r="E31" s="4">
        <v>21059</v>
      </c>
      <c r="F31" s="4">
        <v>16713</v>
      </c>
      <c r="G31" s="4">
        <v>177597</v>
      </c>
      <c r="H31" s="4">
        <v>334652</v>
      </c>
      <c r="I31" s="4">
        <v>27475</v>
      </c>
      <c r="J31" s="4">
        <v>27351</v>
      </c>
      <c r="K31" s="4">
        <v>118468</v>
      </c>
      <c r="L31" s="4">
        <v>116186</v>
      </c>
    </row>
    <row r="32" spans="1:12" ht="18" customHeight="1">
      <c r="A32" s="1">
        <v>2009</v>
      </c>
      <c r="B32" s="4">
        <v>880814</v>
      </c>
      <c r="C32" s="4">
        <v>12712</v>
      </c>
      <c r="D32" s="4">
        <v>3190</v>
      </c>
      <c r="E32" s="4">
        <v>21900</v>
      </c>
      <c r="F32" s="4">
        <v>17351</v>
      </c>
      <c r="G32" s="4">
        <v>181617</v>
      </c>
      <c r="H32" s="4">
        <v>347629</v>
      </c>
      <c r="I32" s="4">
        <v>28536</v>
      </c>
      <c r="J32" s="4">
        <v>27374</v>
      </c>
      <c r="K32" s="4">
        <v>118220</v>
      </c>
      <c r="L32" s="4">
        <v>118362</v>
      </c>
    </row>
    <row r="33" spans="1:12" ht="18" customHeight="1">
      <c r="A33" s="1">
        <v>2010</v>
      </c>
      <c r="B33" s="4">
        <v>924174</v>
      </c>
      <c r="C33" s="4">
        <v>13402</v>
      </c>
      <c r="D33" s="4">
        <v>3398</v>
      </c>
      <c r="E33" s="4">
        <v>23010</v>
      </c>
      <c r="F33" s="4">
        <v>18363</v>
      </c>
      <c r="G33" s="4">
        <v>188224</v>
      </c>
      <c r="H33" s="4">
        <v>365085</v>
      </c>
      <c r="I33" s="4">
        <v>29855</v>
      </c>
      <c r="J33" s="4">
        <v>29015</v>
      </c>
      <c r="K33" s="4">
        <v>125500</v>
      </c>
      <c r="L33" s="4">
        <v>124166</v>
      </c>
    </row>
    <row r="34" spans="1:12" ht="18" customHeight="1">
      <c r="A34" s="1">
        <v>2011</v>
      </c>
      <c r="B34" s="4">
        <v>957957</v>
      </c>
      <c r="C34" s="4">
        <v>14319</v>
      </c>
      <c r="D34" s="4">
        <v>3486</v>
      </c>
      <c r="E34" s="4">
        <v>23582</v>
      </c>
      <c r="F34" s="4">
        <v>18952</v>
      </c>
      <c r="G34" s="4">
        <v>195334</v>
      </c>
      <c r="H34" s="4">
        <v>374267</v>
      </c>
      <c r="I34" s="4">
        <v>31082</v>
      </c>
      <c r="J34" s="4">
        <v>31328</v>
      </c>
      <c r="K34" s="4">
        <v>132835</v>
      </c>
      <c r="L34" s="4">
        <v>128434</v>
      </c>
    </row>
    <row r="35" spans="1:12" ht="18" customHeight="1">
      <c r="A35" s="1">
        <v>2012</v>
      </c>
      <c r="B35" s="4">
        <v>996857</v>
      </c>
      <c r="C35" s="4">
        <v>15287</v>
      </c>
      <c r="D35" s="4">
        <v>3634</v>
      </c>
      <c r="E35" s="4">
        <v>24286</v>
      </c>
      <c r="F35" s="4">
        <v>19603</v>
      </c>
      <c r="G35" s="4">
        <v>203381</v>
      </c>
      <c r="H35" s="4">
        <v>381884</v>
      </c>
      <c r="I35" s="4">
        <v>32763</v>
      </c>
      <c r="J35" s="4">
        <v>33036</v>
      </c>
      <c r="K35" s="4">
        <v>144757</v>
      </c>
      <c r="L35" s="4">
        <v>133728</v>
      </c>
    </row>
    <row r="36" spans="1:12" ht="18" customHeight="1">
      <c r="A36" s="1">
        <v>2013</v>
      </c>
      <c r="B36" s="4">
        <v>1044321</v>
      </c>
      <c r="C36" s="4">
        <v>16189</v>
      </c>
      <c r="D36" s="4">
        <v>3754</v>
      </c>
      <c r="E36" s="4">
        <v>25411</v>
      </c>
      <c r="F36" s="4">
        <v>20184</v>
      </c>
      <c r="G36" s="4">
        <v>209299</v>
      </c>
      <c r="H36" s="4">
        <v>395982</v>
      </c>
      <c r="I36" s="4">
        <v>34331</v>
      </c>
      <c r="J36" s="4">
        <v>36037</v>
      </c>
      <c r="K36" s="4">
        <v>156479</v>
      </c>
      <c r="L36" s="4">
        <v>141993</v>
      </c>
    </row>
    <row r="37" spans="1:12" ht="18" customHeight="1">
      <c r="A37" s="1">
        <v>2014</v>
      </c>
      <c r="B37" s="4">
        <v>1075893</v>
      </c>
      <c r="C37" s="4">
        <v>16885</v>
      </c>
      <c r="D37" s="4">
        <v>3854</v>
      </c>
      <c r="E37" s="4">
        <v>25899</v>
      </c>
      <c r="F37" s="4">
        <v>20307</v>
      </c>
      <c r="G37" s="4">
        <v>213964</v>
      </c>
      <c r="H37" s="4">
        <v>406054</v>
      </c>
      <c r="I37" s="4">
        <v>35178</v>
      </c>
      <c r="J37" s="4">
        <v>36193</v>
      </c>
      <c r="K37" s="4">
        <v>166877</v>
      </c>
      <c r="L37" s="4">
        <v>145923</v>
      </c>
    </row>
    <row r="38" spans="1:12" ht="18" customHeight="1"/>
    <row r="39" spans="1:12" ht="18" customHeight="1">
      <c r="B39" s="1" t="s">
        <v>352</v>
      </c>
    </row>
    <row r="40" spans="1:12" ht="18" customHeight="1">
      <c r="A40" s="1" t="s">
        <v>1095</v>
      </c>
      <c r="B40" s="5">
        <f>(POWER(B37/B4, 1/33)-1)*100</f>
        <v>5.0959104803610433</v>
      </c>
      <c r="C40" s="5">
        <f t="shared" ref="C40:L40" si="0">(POWER(C37/C4, 1/33)-1)*100</f>
        <v>5.0733156227173559</v>
      </c>
      <c r="D40" s="5">
        <f t="shared" si="0"/>
        <v>5.0012756512704204</v>
      </c>
      <c r="E40" s="5">
        <f t="shared" si="0"/>
        <v>4.5562292983121866</v>
      </c>
      <c r="F40" s="5">
        <f t="shared" si="0"/>
        <v>4.6434254156829446</v>
      </c>
      <c r="G40" s="5">
        <f t="shared" si="0"/>
        <v>4.5693722487606392</v>
      </c>
      <c r="H40" s="5">
        <f t="shared" si="0"/>
        <v>5.0900614134840261</v>
      </c>
      <c r="I40" s="5">
        <f t="shared" si="0"/>
        <v>4.5315715206058593</v>
      </c>
      <c r="J40" s="5">
        <f t="shared" si="0"/>
        <v>4.704117336724023</v>
      </c>
      <c r="K40" s="5">
        <f t="shared" si="0"/>
        <v>6.2081309508404514</v>
      </c>
      <c r="L40" s="5">
        <f t="shared" si="0"/>
        <v>5.3230802212559825</v>
      </c>
    </row>
    <row r="41" spans="1:12">
      <c r="B41" s="1" t="s">
        <v>1164</v>
      </c>
    </row>
    <row r="42" spans="1:12" ht="14.25" customHeight="1">
      <c r="B42" s="1" t="s">
        <v>1163</v>
      </c>
    </row>
    <row r="43" spans="1:12" ht="14.25" customHeight="1"/>
  </sheetData>
  <phoneticPr fontId="2" type="noConversion"/>
  <pageMargins left="0.75" right="0.75" top="1" bottom="1" header="0.5" footer="0.5"/>
  <pageSetup scale="58" orientation="landscape" r:id="rId1"/>
  <headerFooter alignWithMargins="0"/>
</worksheet>
</file>

<file path=xl/worksheets/sheet59.xml><?xml version="1.0" encoding="utf-8"?>
<worksheet xmlns="http://schemas.openxmlformats.org/spreadsheetml/2006/main" xmlns:r="http://schemas.openxmlformats.org/officeDocument/2006/relationships">
  <dimension ref="A1:L86"/>
  <sheetViews>
    <sheetView view="pageBreakPreview" topLeftCell="A16" zoomScaleSheetLayoutView="100" workbookViewId="0">
      <selection activeCell="O54" sqref="O54"/>
    </sheetView>
  </sheetViews>
  <sheetFormatPr defaultColWidth="8.875" defaultRowHeight="12.75"/>
  <cols>
    <col min="1" max="6" width="8.875" style="1" customWidth="1"/>
    <col min="7" max="7" width="9.875" style="1" customWidth="1"/>
    <col min="8" max="12" width="8.875" style="1" customWidth="1"/>
    <col min="13" max="13" width="9" style="1" bestFit="1" customWidth="1"/>
    <col min="14" max="16384" width="8.875" style="1"/>
  </cols>
  <sheetData>
    <row r="1" spans="1:12">
      <c r="B1" s="1" t="s">
        <v>1060</v>
      </c>
    </row>
    <row r="3" spans="1:12">
      <c r="B3" s="1" t="s">
        <v>272</v>
      </c>
      <c r="C3" s="1" t="s">
        <v>366</v>
      </c>
      <c r="D3" s="1" t="s">
        <v>367</v>
      </c>
      <c r="E3" s="1" t="s">
        <v>368</v>
      </c>
      <c r="F3" s="1" t="s">
        <v>369</v>
      </c>
      <c r="G3" s="1" t="s">
        <v>370</v>
      </c>
      <c r="H3" s="1" t="s">
        <v>371</v>
      </c>
      <c r="I3" s="1" t="s">
        <v>372</v>
      </c>
      <c r="J3" s="1" t="s">
        <v>373</v>
      </c>
      <c r="K3" s="1" t="s">
        <v>374</v>
      </c>
      <c r="L3" s="1" t="s">
        <v>375</v>
      </c>
    </row>
    <row r="4" spans="1:12" ht="16.5" customHeight="1">
      <c r="A4" s="1">
        <v>1981</v>
      </c>
      <c r="B4" s="4">
        <v>6334.112156197697</v>
      </c>
      <c r="C4" s="4">
        <v>210.81648997835015</v>
      </c>
      <c r="D4" s="4">
        <v>49.34497758454004</v>
      </c>
      <c r="E4" s="4">
        <v>166.800060336657</v>
      </c>
      <c r="F4" s="4">
        <v>177.71914354795672</v>
      </c>
      <c r="G4" s="4">
        <v>1397.0578959596899</v>
      </c>
      <c r="H4" s="4">
        <v>2377.5680878143658</v>
      </c>
      <c r="I4" s="4">
        <v>287.58627094782872</v>
      </c>
      <c r="J4" s="4">
        <v>185.88215062796422</v>
      </c>
      <c r="K4" s="4">
        <v>581.50957458784774</v>
      </c>
      <c r="L4" s="4">
        <v>879.08550481249608</v>
      </c>
    </row>
    <row r="5" spans="1:12" ht="16.5" customHeight="1">
      <c r="A5" s="1">
        <v>1982</v>
      </c>
      <c r="B5" s="4">
        <v>7312.2913264686176</v>
      </c>
      <c r="C5" s="4">
        <v>218.43317335618573</v>
      </c>
      <c r="D5" s="4">
        <v>50.428709173063403</v>
      </c>
      <c r="E5" s="4">
        <v>199.19022960348354</v>
      </c>
      <c r="F5" s="4">
        <v>210.09499821511417</v>
      </c>
      <c r="G5" s="4">
        <v>1528.5670267281348</v>
      </c>
      <c r="H5" s="4">
        <v>2834.1650393503191</v>
      </c>
      <c r="I5" s="4">
        <v>315.10717018769503</v>
      </c>
      <c r="J5" s="4">
        <v>204.10431411768801</v>
      </c>
      <c r="K5" s="4">
        <v>786.91345481246742</v>
      </c>
      <c r="L5" s="4">
        <v>943.12211092446694</v>
      </c>
    </row>
    <row r="6" spans="1:12" ht="16.5" customHeight="1">
      <c r="A6" s="1">
        <v>1983</v>
      </c>
      <c r="B6" s="4">
        <v>7958.5919857073141</v>
      </c>
      <c r="C6" s="4">
        <v>234.7374657990475</v>
      </c>
      <c r="D6" s="4">
        <v>51.085773587890678</v>
      </c>
      <c r="E6" s="4">
        <v>215.86848491758897</v>
      </c>
      <c r="F6" s="4">
        <v>232.55757823310788</v>
      </c>
      <c r="G6" s="4">
        <v>1643.1469468149321</v>
      </c>
      <c r="H6" s="4">
        <v>3253.5209702487023</v>
      </c>
      <c r="I6" s="4">
        <v>337.59139613162006</v>
      </c>
      <c r="J6" s="4">
        <v>219.06992216264325</v>
      </c>
      <c r="K6" s="4">
        <v>720.48709921681177</v>
      </c>
      <c r="L6" s="4">
        <v>1026.9373485949691</v>
      </c>
    </row>
    <row r="7" spans="1:12" ht="16.5" customHeight="1">
      <c r="A7" s="1">
        <v>1984</v>
      </c>
      <c r="B7" s="4">
        <v>8786.2638098505777</v>
      </c>
      <c r="C7" s="4">
        <v>191.81100252136267</v>
      </c>
      <c r="D7" s="4">
        <v>49.910255389291869</v>
      </c>
      <c r="E7" s="4">
        <v>248.47597676795448</v>
      </c>
      <c r="F7" s="4">
        <v>265.56789458219293</v>
      </c>
      <c r="G7" s="4">
        <v>1827.6028306532733</v>
      </c>
      <c r="H7" s="4">
        <v>3624.8094343127664</v>
      </c>
      <c r="I7" s="4">
        <v>367.78580045371098</v>
      </c>
      <c r="J7" s="4">
        <v>258.62139073494455</v>
      </c>
      <c r="K7" s="4">
        <v>767.45776981126892</v>
      </c>
      <c r="L7" s="4">
        <v>1159.2095546238124</v>
      </c>
    </row>
    <row r="8" spans="1:12" ht="16.5" customHeight="1">
      <c r="A8" s="1">
        <v>1985</v>
      </c>
      <c r="B8" s="4">
        <v>9746.8612487587689</v>
      </c>
      <c r="C8" s="4">
        <v>197.05406535629422</v>
      </c>
      <c r="D8" s="4">
        <v>52.937126246427567</v>
      </c>
      <c r="E8" s="4">
        <v>285.32162261882047</v>
      </c>
      <c r="F8" s="4">
        <v>274.05137270046532</v>
      </c>
      <c r="G8" s="4">
        <v>2104.3597036467841</v>
      </c>
      <c r="H8" s="4">
        <v>3999.5035194780612</v>
      </c>
      <c r="I8" s="4">
        <v>415.56473999384906</v>
      </c>
      <c r="J8" s="4">
        <v>333.20772983776453</v>
      </c>
      <c r="K8" s="4">
        <v>831.28464235577837</v>
      </c>
      <c r="L8" s="4">
        <v>1227.1406265245241</v>
      </c>
    </row>
    <row r="9" spans="1:12" ht="16.5" customHeight="1">
      <c r="A9" s="1">
        <v>1986</v>
      </c>
      <c r="B9" s="4">
        <v>10808.721833156049</v>
      </c>
      <c r="C9" s="4">
        <v>169.57687913036088</v>
      </c>
      <c r="D9" s="4">
        <v>49.584481701878431</v>
      </c>
      <c r="E9" s="4">
        <v>353.69117960481088</v>
      </c>
      <c r="F9" s="4">
        <v>285.88719650919768</v>
      </c>
      <c r="G9" s="4">
        <v>2486.1100820255047</v>
      </c>
      <c r="H9" s="4">
        <v>4367.0891978509899</v>
      </c>
      <c r="I9" s="4">
        <v>463.9303708935729</v>
      </c>
      <c r="J9" s="4">
        <v>377.7142013050896</v>
      </c>
      <c r="K9" s="4">
        <v>910.59112058657308</v>
      </c>
      <c r="L9" s="4">
        <v>1317.2310566219674</v>
      </c>
    </row>
    <row r="10" spans="1:12" ht="16.5" customHeight="1">
      <c r="A10" s="1">
        <v>1987</v>
      </c>
      <c r="B10" s="4">
        <v>11733.504565207773</v>
      </c>
      <c r="C10" s="4">
        <v>188.01119656761153</v>
      </c>
      <c r="D10" s="4">
        <v>53.260299881647178</v>
      </c>
      <c r="E10" s="4">
        <v>395.03572123144431</v>
      </c>
      <c r="F10" s="4">
        <v>305.08430952787012</v>
      </c>
      <c r="G10" s="4">
        <v>2632.1722058549881</v>
      </c>
      <c r="H10" s="4">
        <v>4854.4925997841119</v>
      </c>
      <c r="I10" s="4">
        <v>449.94529265223576</v>
      </c>
      <c r="J10" s="4">
        <v>395.54856323591167</v>
      </c>
      <c r="K10" s="4">
        <v>985.52084360009769</v>
      </c>
      <c r="L10" s="4">
        <v>1444.928197664075</v>
      </c>
    </row>
    <row r="11" spans="1:12" ht="16.5" customHeight="1">
      <c r="A11" s="1">
        <v>1988</v>
      </c>
      <c r="B11" s="4">
        <v>12796.401857802763</v>
      </c>
      <c r="C11" s="4">
        <v>197.11370362093723</v>
      </c>
      <c r="D11" s="4">
        <v>56.548947621593577</v>
      </c>
      <c r="E11" s="4">
        <v>420.26184278611225</v>
      </c>
      <c r="F11" s="4">
        <v>330.45414521264973</v>
      </c>
      <c r="G11" s="4">
        <v>2850.8382242387461</v>
      </c>
      <c r="H11" s="4">
        <v>5321.8975684504785</v>
      </c>
      <c r="I11" s="4">
        <v>435.36905355069933</v>
      </c>
      <c r="J11" s="4">
        <v>369.34850741853313</v>
      </c>
      <c r="K11" s="4">
        <v>1184.9415434942516</v>
      </c>
      <c r="L11" s="4">
        <v>1597.1208101218426</v>
      </c>
    </row>
    <row r="12" spans="1:12" ht="16.5" customHeight="1">
      <c r="A12" s="1">
        <v>1989</v>
      </c>
      <c r="B12" s="4">
        <v>14184.342822861989</v>
      </c>
      <c r="C12" s="4">
        <v>203.8989838933602</v>
      </c>
      <c r="D12" s="4">
        <v>64.931302644018061</v>
      </c>
      <c r="E12" s="4">
        <v>470.28798674388713</v>
      </c>
      <c r="F12" s="4">
        <v>352.37547475377312</v>
      </c>
      <c r="G12" s="4">
        <v>3181.7322542221596</v>
      </c>
      <c r="H12" s="4">
        <v>5876.8616703013413</v>
      </c>
      <c r="I12" s="4">
        <v>484.21332113901104</v>
      </c>
      <c r="J12" s="4">
        <v>423.7043272135756</v>
      </c>
      <c r="K12" s="4">
        <v>1318.7503397491432</v>
      </c>
      <c r="L12" s="4">
        <v>1772.9804436458965</v>
      </c>
    </row>
    <row r="13" spans="1:12" ht="16.5" customHeight="1">
      <c r="A13" s="1">
        <v>1990</v>
      </c>
      <c r="B13" s="4">
        <v>15577.077050254931</v>
      </c>
      <c r="C13" s="4">
        <v>220.55034426221096</v>
      </c>
      <c r="D13" s="4">
        <v>69.956980043481408</v>
      </c>
      <c r="E13" s="4">
        <v>490.36743646202342</v>
      </c>
      <c r="F13" s="4">
        <v>397.4156622247055</v>
      </c>
      <c r="G13" s="4">
        <v>3497.3647558764274</v>
      </c>
      <c r="H13" s="4">
        <v>6466.2468168750293</v>
      </c>
      <c r="I13" s="4">
        <v>533.21303851832749</v>
      </c>
      <c r="J13" s="4">
        <v>460.09479825437154</v>
      </c>
      <c r="K13" s="4">
        <v>1422.5207725665161</v>
      </c>
      <c r="L13" s="4">
        <v>1985.9509822425741</v>
      </c>
    </row>
    <row r="14" spans="1:12" ht="16.5" customHeight="1">
      <c r="A14" s="1">
        <v>1991</v>
      </c>
      <c r="B14" s="4">
        <v>16906.919526763089</v>
      </c>
      <c r="C14" s="4">
        <v>247.5298594593657</v>
      </c>
      <c r="D14" s="4">
        <v>76.840734722951339</v>
      </c>
      <c r="E14" s="4">
        <v>518.81146942429689</v>
      </c>
      <c r="F14" s="4">
        <v>442.37983398165358</v>
      </c>
      <c r="G14" s="4">
        <v>3819.3224771241507</v>
      </c>
      <c r="H14" s="4">
        <v>7038.1776606760986</v>
      </c>
      <c r="I14" s="4">
        <v>570.01963032832975</v>
      </c>
      <c r="J14" s="4">
        <v>490.90953497251462</v>
      </c>
      <c r="K14" s="4">
        <v>1505.0593994912122</v>
      </c>
      <c r="L14" s="4">
        <v>2159.5384980905455</v>
      </c>
    </row>
    <row r="15" spans="1:12" ht="16.5" customHeight="1">
      <c r="A15" s="1">
        <v>1992</v>
      </c>
      <c r="B15" s="4">
        <v>18111.950084452343</v>
      </c>
      <c r="C15" s="4">
        <v>269.12522836057519</v>
      </c>
      <c r="D15" s="4">
        <v>85.774522293060969</v>
      </c>
      <c r="E15" s="4">
        <v>554.544013451213</v>
      </c>
      <c r="F15" s="4">
        <v>466.74791322160758</v>
      </c>
      <c r="G15" s="4">
        <v>4141.5407356579462</v>
      </c>
      <c r="H15" s="4">
        <v>7573.7263198936034</v>
      </c>
      <c r="I15" s="4">
        <v>602.59345655923391</v>
      </c>
      <c r="J15" s="4">
        <v>505.8291516071252</v>
      </c>
      <c r="K15" s="4">
        <v>1584.2361878745446</v>
      </c>
      <c r="L15" s="4">
        <v>2291.1842409435021</v>
      </c>
    </row>
    <row r="16" spans="1:12" ht="16.5" customHeight="1">
      <c r="A16" s="1">
        <v>1993</v>
      </c>
      <c r="B16" s="4">
        <v>19578.05585107128</v>
      </c>
      <c r="C16" s="4">
        <v>284.16538459094915</v>
      </c>
      <c r="D16" s="4">
        <v>93.491605981435654</v>
      </c>
      <c r="E16" s="4">
        <v>579.54279202556836</v>
      </c>
      <c r="F16" s="4">
        <v>502.95425431270377</v>
      </c>
      <c r="G16" s="4">
        <v>4444.5601297831008</v>
      </c>
      <c r="H16" s="4">
        <v>8253.1773867811025</v>
      </c>
      <c r="I16" s="4">
        <v>660.2423697831864</v>
      </c>
      <c r="J16" s="4">
        <v>574.10702631582831</v>
      </c>
      <c r="K16" s="4">
        <v>1719.9051677022869</v>
      </c>
      <c r="L16" s="4">
        <v>2427.012819123313</v>
      </c>
    </row>
    <row r="17" spans="1:12" ht="16.5" customHeight="1">
      <c r="A17" s="1">
        <v>1994</v>
      </c>
      <c r="B17" s="4">
        <v>20574.222208237781</v>
      </c>
      <c r="C17" s="4">
        <v>301.1370463496998</v>
      </c>
      <c r="D17" s="4">
        <v>96.681597143272683</v>
      </c>
      <c r="E17" s="4">
        <v>610.22843307048811</v>
      </c>
      <c r="F17" s="4">
        <v>520.77848395825674</v>
      </c>
      <c r="G17" s="4">
        <v>4653.5375779040824</v>
      </c>
      <c r="H17" s="4">
        <v>8740.6591697262265</v>
      </c>
      <c r="I17" s="4">
        <v>689.23701290015674</v>
      </c>
      <c r="J17" s="4">
        <v>606.388075799955</v>
      </c>
      <c r="K17" s="4">
        <v>1785.6614272199063</v>
      </c>
      <c r="L17" s="4">
        <v>2533.2051480496752</v>
      </c>
    </row>
    <row r="18" spans="1:12" ht="16.5" customHeight="1">
      <c r="A18" s="1">
        <v>1995</v>
      </c>
      <c r="B18" s="4">
        <v>21370.104241402267</v>
      </c>
      <c r="C18" s="4">
        <v>296.35735987514079</v>
      </c>
      <c r="D18" s="4">
        <v>104.62190147908701</v>
      </c>
      <c r="E18" s="4">
        <v>621.28607392267577</v>
      </c>
      <c r="F18" s="4">
        <v>496.35823035902018</v>
      </c>
      <c r="G18" s="4">
        <v>4663.6472848895128</v>
      </c>
      <c r="H18" s="4">
        <v>9411.7075177370934</v>
      </c>
      <c r="I18" s="4">
        <v>736.08646275534431</v>
      </c>
      <c r="J18" s="4">
        <v>621.4960912458705</v>
      </c>
      <c r="K18" s="4">
        <v>1809.0028150110679</v>
      </c>
      <c r="L18" s="4">
        <v>2574.3071591757212</v>
      </c>
    </row>
    <row r="19" spans="1:12" ht="16.5" customHeight="1">
      <c r="A19" s="1">
        <v>1996</v>
      </c>
      <c r="B19" s="4">
        <v>21910.494538520859</v>
      </c>
      <c r="C19" s="4">
        <v>278.9569962085838</v>
      </c>
      <c r="D19" s="4">
        <v>106.05497609801533</v>
      </c>
      <c r="E19" s="4">
        <v>650.79103356747328</v>
      </c>
      <c r="F19" s="4">
        <v>488.40046270440814</v>
      </c>
      <c r="G19" s="4">
        <v>4727.9305432823185</v>
      </c>
      <c r="H19" s="4">
        <v>9655.3281730761501</v>
      </c>
      <c r="I19" s="4">
        <v>786.77338340083134</v>
      </c>
      <c r="J19" s="4">
        <v>627.7326393458344</v>
      </c>
      <c r="K19" s="4">
        <v>1854.1605339063997</v>
      </c>
      <c r="L19" s="4">
        <v>2689.3883013284799</v>
      </c>
    </row>
    <row r="20" spans="1:12" ht="16.5" customHeight="1">
      <c r="A20" s="1">
        <v>1997</v>
      </c>
      <c r="B20" s="4">
        <v>23533.0780919889</v>
      </c>
      <c r="C20" s="4">
        <v>284.50395035560507</v>
      </c>
      <c r="D20" s="4">
        <v>110.40628779177143</v>
      </c>
      <c r="E20" s="4">
        <v>694.92369081658137</v>
      </c>
      <c r="F20" s="4">
        <v>551.43195539806641</v>
      </c>
      <c r="G20" s="4">
        <v>4976.0299610304601</v>
      </c>
      <c r="H20" s="4">
        <v>10313.970067377646</v>
      </c>
      <c r="I20" s="4">
        <v>848.59220716943219</v>
      </c>
      <c r="J20" s="4">
        <v>680.11527506702237</v>
      </c>
      <c r="K20" s="4">
        <v>2140.103765116829</v>
      </c>
      <c r="L20" s="4">
        <v>2889.3530108813402</v>
      </c>
    </row>
    <row r="21" spans="1:12" ht="16.5" customHeight="1">
      <c r="A21" s="1">
        <v>1998</v>
      </c>
      <c r="B21" s="4">
        <v>24897.875424152444</v>
      </c>
      <c r="C21" s="4">
        <v>325.59008322167443</v>
      </c>
      <c r="D21" s="4">
        <v>115.87229147139821</v>
      </c>
      <c r="E21" s="4">
        <v>766.06965731279354</v>
      </c>
      <c r="F21" s="4">
        <v>553.63316230536839</v>
      </c>
      <c r="G21" s="4">
        <v>5050.7077883940092</v>
      </c>
      <c r="H21" s="4">
        <v>11095.54529608793</v>
      </c>
      <c r="I21" s="4">
        <v>897.72639324464194</v>
      </c>
      <c r="J21" s="4">
        <v>674.67560594814984</v>
      </c>
      <c r="K21" s="4">
        <v>2265.857873330162</v>
      </c>
      <c r="L21" s="4">
        <v>3109.8420968095284</v>
      </c>
    </row>
    <row r="22" spans="1:12" ht="16.5" customHeight="1">
      <c r="A22" s="1">
        <v>1999</v>
      </c>
      <c r="B22" s="4">
        <v>27180.560117281355</v>
      </c>
      <c r="C22" s="4">
        <v>332.54989073953863</v>
      </c>
      <c r="D22" s="4">
        <v>119.70796214166305</v>
      </c>
      <c r="E22" s="4">
        <v>778.21898782356072</v>
      </c>
      <c r="F22" s="4">
        <v>606.99267830480585</v>
      </c>
      <c r="G22" s="4">
        <v>5616.7035701910718</v>
      </c>
      <c r="H22" s="4">
        <v>12094.620113391105</v>
      </c>
      <c r="I22" s="4">
        <v>985.88058073992454</v>
      </c>
      <c r="J22" s="4">
        <v>726.99308238054186</v>
      </c>
      <c r="K22" s="4">
        <v>2561.5567572783252</v>
      </c>
      <c r="L22" s="4">
        <v>3310.2596297471459</v>
      </c>
    </row>
    <row r="23" spans="1:12" ht="16.5" customHeight="1">
      <c r="A23" s="1">
        <v>2000</v>
      </c>
      <c r="B23" s="4">
        <v>29335.00486910795</v>
      </c>
      <c r="C23" s="4">
        <v>368.57279856377056</v>
      </c>
      <c r="D23" s="4">
        <v>123.65289887513578</v>
      </c>
      <c r="E23" s="4">
        <v>868.22551956907171</v>
      </c>
      <c r="F23" s="4">
        <v>638.61737059897064</v>
      </c>
      <c r="G23" s="4">
        <v>5967.6049283007897</v>
      </c>
      <c r="H23" s="4">
        <v>13082.235211076379</v>
      </c>
      <c r="I23" s="4">
        <v>1058.2452963284904</v>
      </c>
      <c r="J23" s="4">
        <v>778.57719445160842</v>
      </c>
      <c r="K23" s="4">
        <v>2808.8299852971359</v>
      </c>
      <c r="L23" s="4">
        <v>3586.7536816106954</v>
      </c>
    </row>
    <row r="24" spans="1:12" ht="16.5" customHeight="1">
      <c r="A24" s="1">
        <v>2001</v>
      </c>
      <c r="B24" s="4">
        <v>32216.643647586254</v>
      </c>
      <c r="C24" s="4">
        <v>387.38950698774937</v>
      </c>
      <c r="D24" s="4">
        <v>147.45903369947683</v>
      </c>
      <c r="E24" s="4">
        <v>930.5931214195665</v>
      </c>
      <c r="F24" s="4">
        <v>727.81104706758185</v>
      </c>
      <c r="G24" s="4">
        <v>6621.6564710782959</v>
      </c>
      <c r="H24" s="4">
        <v>14185.955861924112</v>
      </c>
      <c r="I24" s="4">
        <v>1197.070817690116</v>
      </c>
      <c r="J24" s="4">
        <v>875.50033859258735</v>
      </c>
      <c r="K24" s="4">
        <v>3218.4471610521905</v>
      </c>
      <c r="L24" s="4">
        <v>3860.3212593508142</v>
      </c>
    </row>
    <row r="25" spans="1:12" ht="16.5" customHeight="1">
      <c r="A25" s="1">
        <v>2002</v>
      </c>
      <c r="B25" s="4">
        <v>35147.296398784951</v>
      </c>
      <c r="C25" s="4">
        <v>416.02332988600637</v>
      </c>
      <c r="D25" s="4">
        <v>139.77551072523769</v>
      </c>
      <c r="E25" s="4">
        <v>1042.5391960999161</v>
      </c>
      <c r="F25" s="4">
        <v>786.48878553624161</v>
      </c>
      <c r="G25" s="4">
        <v>7141.4934134171053</v>
      </c>
      <c r="H25" s="4">
        <v>15841.535006848269</v>
      </c>
      <c r="I25" s="4">
        <v>1247.141303179136</v>
      </c>
      <c r="J25" s="4">
        <v>903.84085344781272</v>
      </c>
      <c r="K25" s="4">
        <v>3337.3752776810843</v>
      </c>
      <c r="L25" s="4">
        <v>4218.0294817000085</v>
      </c>
    </row>
    <row r="26" spans="1:12" ht="16.5" customHeight="1">
      <c r="A26" s="1">
        <v>2003</v>
      </c>
      <c r="B26" s="4">
        <v>37025.295099458643</v>
      </c>
      <c r="C26" s="4">
        <v>470.48720285110045</v>
      </c>
      <c r="D26" s="4">
        <v>161.33808013130653</v>
      </c>
      <c r="E26" s="4">
        <v>1111.6814954818042</v>
      </c>
      <c r="F26" s="4">
        <v>840.89213995849741</v>
      </c>
      <c r="G26" s="4">
        <v>7671.5334940425446</v>
      </c>
      <c r="H26" s="4">
        <v>16447.84403319694</v>
      </c>
      <c r="I26" s="4">
        <v>1282.0673318245451</v>
      </c>
      <c r="J26" s="4">
        <v>974.96821908325978</v>
      </c>
      <c r="K26" s="4">
        <v>3522.4644740112153</v>
      </c>
      <c r="L26" s="4">
        <v>4466.4970092189369</v>
      </c>
    </row>
    <row r="27" spans="1:12" ht="16.5" customHeight="1">
      <c r="A27" s="1">
        <v>2004</v>
      </c>
      <c r="B27" s="4">
        <v>39515.663668768197</v>
      </c>
      <c r="C27" s="4">
        <v>509.16251107214077</v>
      </c>
      <c r="D27" s="4">
        <v>162.25802945846823</v>
      </c>
      <c r="E27" s="4">
        <v>1136.9904373577456</v>
      </c>
      <c r="F27" s="4">
        <v>864.53729929401652</v>
      </c>
      <c r="G27" s="4">
        <v>7888.1150184494209</v>
      </c>
      <c r="H27" s="4">
        <v>17727.794019310564</v>
      </c>
      <c r="I27" s="4">
        <v>1345.3006135998703</v>
      </c>
      <c r="J27" s="4">
        <v>1025.714167659881</v>
      </c>
      <c r="K27" s="4">
        <v>3882.299182043173</v>
      </c>
      <c r="L27" s="4">
        <v>4893.719085428289</v>
      </c>
    </row>
    <row r="28" spans="1:12" ht="16.5" customHeight="1">
      <c r="A28" s="1">
        <v>2005</v>
      </c>
      <c r="B28" s="4">
        <v>41930.416711920385</v>
      </c>
      <c r="C28" s="4">
        <v>550.17189870722302</v>
      </c>
      <c r="D28" s="4">
        <v>163.19542907897471</v>
      </c>
      <c r="E28" s="4">
        <v>1207.8045666633327</v>
      </c>
      <c r="F28" s="4">
        <v>984.18283272181407</v>
      </c>
      <c r="G28" s="4">
        <v>8567.626837599395</v>
      </c>
      <c r="H28" s="4">
        <v>18760.590607912654</v>
      </c>
      <c r="I28" s="4">
        <v>1429.5044548676196</v>
      </c>
      <c r="J28" s="4">
        <v>1055.853712365838</v>
      </c>
      <c r="K28" s="4">
        <v>4129.8533320605102</v>
      </c>
      <c r="L28" s="4">
        <v>4977.9959236184986</v>
      </c>
    </row>
    <row r="29" spans="1:12" ht="16.5" customHeight="1">
      <c r="A29" s="1">
        <v>2006</v>
      </c>
      <c r="B29" s="4">
        <v>45663.699498451868</v>
      </c>
      <c r="C29" s="4">
        <v>561.66996992560883</v>
      </c>
      <c r="D29" s="4">
        <v>187.65492434622357</v>
      </c>
      <c r="E29" s="4">
        <v>1333.6090171802909</v>
      </c>
      <c r="F29" s="4">
        <v>1054.2297575103603</v>
      </c>
      <c r="G29" s="4">
        <v>9108.9523537860314</v>
      </c>
      <c r="H29" s="4">
        <v>19991.209168788184</v>
      </c>
      <c r="I29" s="4">
        <v>1546.9741563912903</v>
      </c>
      <c r="J29" s="4">
        <v>1167.0002246549648</v>
      </c>
      <c r="K29" s="4">
        <v>4835.8148027839188</v>
      </c>
      <c r="L29" s="4">
        <v>5761.0742261074129</v>
      </c>
    </row>
    <row r="30" spans="1:12" ht="16.5" customHeight="1">
      <c r="A30" s="1">
        <v>2007</v>
      </c>
      <c r="B30" s="4">
        <v>47770.072439058044</v>
      </c>
      <c r="C30" s="4">
        <v>632.68200240159752</v>
      </c>
      <c r="D30" s="4">
        <v>188.11826030820325</v>
      </c>
      <c r="E30" s="4">
        <v>1411.6560779894751</v>
      </c>
      <c r="F30" s="4">
        <v>1074.429344491321</v>
      </c>
      <c r="G30" s="4">
        <v>9561.3088030156196</v>
      </c>
      <c r="H30" s="4">
        <v>21052.902896328938</v>
      </c>
      <c r="I30" s="4">
        <v>1599.6270720255327</v>
      </c>
      <c r="J30" s="4">
        <v>1221.492259087308</v>
      </c>
      <c r="K30" s="4">
        <v>5118.2472358360155</v>
      </c>
      <c r="L30" s="4">
        <v>5767.7979158877861</v>
      </c>
    </row>
    <row r="31" spans="1:12" ht="16.5" customHeight="1">
      <c r="A31" s="1">
        <v>2008</v>
      </c>
      <c r="B31" s="4">
        <v>50631.763708786581</v>
      </c>
      <c r="C31" s="4">
        <v>638.82677458552359</v>
      </c>
      <c r="D31" s="4">
        <v>185.14358382207919</v>
      </c>
      <c r="E31" s="4">
        <v>1484.5696386850809</v>
      </c>
      <c r="F31" s="4">
        <v>1141.6124806727778</v>
      </c>
      <c r="G31" s="4">
        <v>10259.243499204011</v>
      </c>
      <c r="H31" s="4">
        <v>21821.857824347735</v>
      </c>
      <c r="I31" s="4">
        <v>1726.100567390572</v>
      </c>
      <c r="J31" s="4">
        <v>1228.9244888753608</v>
      </c>
      <c r="K31" s="4">
        <v>5546.5370736346013</v>
      </c>
      <c r="L31" s="4">
        <v>6465.5386817187455</v>
      </c>
    </row>
    <row r="32" spans="1:12" ht="16.5" customHeight="1">
      <c r="A32" s="1">
        <v>2009</v>
      </c>
      <c r="B32" s="4">
        <v>52937.855635568943</v>
      </c>
      <c r="C32" s="4">
        <v>681.00465962921703</v>
      </c>
      <c r="D32" s="4">
        <v>215.72315615775287</v>
      </c>
      <c r="E32" s="4">
        <v>1661.7626483470599</v>
      </c>
      <c r="F32" s="4">
        <v>1299.7386144672284</v>
      </c>
      <c r="G32" s="4">
        <v>10765.020659199032</v>
      </c>
      <c r="H32" s="4">
        <v>22649.554016724949</v>
      </c>
      <c r="I32" s="4">
        <v>1828.9024216813762</v>
      </c>
      <c r="J32" s="4">
        <v>1352.4127694489555</v>
      </c>
      <c r="K32" s="4">
        <v>5821.2001578088693</v>
      </c>
      <c r="L32" s="4">
        <v>6514.0868582595758</v>
      </c>
    </row>
    <row r="33" spans="1:12" ht="16.5" customHeight="1">
      <c r="A33" s="1">
        <v>2010</v>
      </c>
      <c r="B33" s="4">
        <v>57100.634596668242</v>
      </c>
      <c r="C33" s="4">
        <v>758.73296252186481</v>
      </c>
      <c r="D33" s="4">
        <v>226.49107596791796</v>
      </c>
      <c r="E33" s="4">
        <v>1868.073330322349</v>
      </c>
      <c r="F33" s="4">
        <v>1368.4085032574778</v>
      </c>
      <c r="G33" s="4">
        <v>11971.310646199308</v>
      </c>
      <c r="H33" s="4">
        <v>23762.710125033653</v>
      </c>
      <c r="I33" s="4">
        <v>1999.580969146863</v>
      </c>
      <c r="J33" s="4">
        <v>1509.5367198638501</v>
      </c>
      <c r="K33" s="4">
        <v>6337.7706905362929</v>
      </c>
      <c r="L33" s="4">
        <v>7145.6068771267528</v>
      </c>
    </row>
    <row r="34" spans="1:12" ht="16.5" customHeight="1">
      <c r="A34" s="1">
        <v>2011</v>
      </c>
      <c r="B34" s="4">
        <v>58381.890802308757</v>
      </c>
      <c r="C34" s="4">
        <v>790.24469238724521</v>
      </c>
      <c r="D34" s="4">
        <v>245.65915755831548</v>
      </c>
      <c r="E34" s="4">
        <v>1824.1900348997799</v>
      </c>
      <c r="F34" s="4">
        <v>1358.0126212582838</v>
      </c>
      <c r="G34" s="4">
        <v>12127.243748822026</v>
      </c>
      <c r="H34" s="4">
        <v>24525.546384700043</v>
      </c>
      <c r="I34" s="4">
        <v>1962.978194236299</v>
      </c>
      <c r="J34" s="4">
        <v>1529.8486367389401</v>
      </c>
      <c r="K34" s="4">
        <v>6564.8538315976593</v>
      </c>
      <c r="L34" s="4">
        <v>7288.4142050669234</v>
      </c>
    </row>
    <row r="35" spans="1:12" ht="16.5" customHeight="1">
      <c r="A35" s="1">
        <v>2012</v>
      </c>
      <c r="B35" s="4">
        <v>60342.590209342023</v>
      </c>
      <c r="C35" s="4">
        <v>835.66200775957714</v>
      </c>
      <c r="D35" s="4">
        <v>239.54607666161809</v>
      </c>
      <c r="E35" s="4">
        <v>1821.6772258899809</v>
      </c>
      <c r="F35" s="4">
        <v>1383.6881788236881</v>
      </c>
      <c r="G35" s="4">
        <v>12949.824732170622</v>
      </c>
      <c r="H35" s="4">
        <v>24900.666703383547</v>
      </c>
      <c r="I35" s="4">
        <v>2066.9530115445114</v>
      </c>
      <c r="J35" s="4">
        <v>1581.1176164880076</v>
      </c>
      <c r="K35" s="4">
        <v>6731.253893659572</v>
      </c>
      <c r="L35" s="4">
        <v>7643.3670484874892</v>
      </c>
    </row>
    <row r="36" spans="1:12" ht="16.5" customHeight="1">
      <c r="A36" s="1">
        <v>2013</v>
      </c>
      <c r="B36" s="4">
        <v>61314.208531612378</v>
      </c>
      <c r="C36" s="4">
        <v>821.17485193292521</v>
      </c>
      <c r="D36" s="4">
        <v>234.08886503925268</v>
      </c>
      <c r="E36" s="4">
        <v>1744.359750867736</v>
      </c>
      <c r="F36" s="4">
        <v>1340.2977752167328</v>
      </c>
      <c r="G36" s="4">
        <v>13232.401457175705</v>
      </c>
      <c r="H36" s="4">
        <v>25718.695317637437</v>
      </c>
      <c r="I36" s="4">
        <v>2010.0113135619151</v>
      </c>
      <c r="J36" s="4">
        <v>1672.6193095534552</v>
      </c>
      <c r="K36" s="4">
        <v>7016.6308016764115</v>
      </c>
      <c r="L36" s="4">
        <v>7342.5789382947369</v>
      </c>
    </row>
    <row r="37" spans="1:12" ht="16.5" customHeight="1">
      <c r="A37" s="1">
        <v>2014</v>
      </c>
      <c r="B37" s="4">
        <v>62940.975035129697</v>
      </c>
      <c r="C37" s="4">
        <v>834.80932665428122</v>
      </c>
      <c r="D37" s="4">
        <v>235.66474059456354</v>
      </c>
      <c r="E37" s="4">
        <v>1761.183592912306</v>
      </c>
      <c r="F37" s="4">
        <v>1355.852814186246</v>
      </c>
      <c r="G37" s="4">
        <v>13634.071649328807</v>
      </c>
      <c r="H37" s="4">
        <v>26266.62884149716</v>
      </c>
      <c r="I37" s="4">
        <v>2044.5926682778406</v>
      </c>
      <c r="J37" s="4">
        <v>1743.0869927769315</v>
      </c>
      <c r="K37" s="4">
        <v>7378.0267214105788</v>
      </c>
      <c r="L37" s="4">
        <v>7500.1191143470769</v>
      </c>
    </row>
    <row r="38" spans="1:12" ht="16.5" customHeight="1"/>
    <row r="39" spans="1:12" ht="16.5" customHeight="1">
      <c r="B39" s="1" t="s">
        <v>352</v>
      </c>
    </row>
    <row r="40" spans="1:12" ht="16.5" customHeight="1">
      <c r="A40" s="1" t="s">
        <v>1095</v>
      </c>
      <c r="B40" s="5">
        <f>(POWER(B37/B4, 1/33)-1)*100</f>
        <v>7.2061322123893712</v>
      </c>
      <c r="C40" s="5">
        <f t="shared" ref="C40:L40" si="0">(POWER(C37/C4, 1/33)-1)*100</f>
        <v>4.2585300313703112</v>
      </c>
      <c r="D40" s="5">
        <f t="shared" si="0"/>
        <v>4.852145825154186</v>
      </c>
      <c r="E40" s="5">
        <f t="shared" si="0"/>
        <v>7.4035007615689041</v>
      </c>
      <c r="F40" s="5">
        <f t="shared" si="0"/>
        <v>6.3510464982765802</v>
      </c>
      <c r="G40" s="5">
        <f t="shared" si="0"/>
        <v>7.147528175105311</v>
      </c>
      <c r="H40" s="5">
        <f t="shared" si="0"/>
        <v>7.5509582218694415</v>
      </c>
      <c r="I40" s="5">
        <f t="shared" si="0"/>
        <v>6.1239221649247</v>
      </c>
      <c r="J40" s="5">
        <f t="shared" si="0"/>
        <v>7.0180445756806042</v>
      </c>
      <c r="K40" s="5">
        <f t="shared" si="0"/>
        <v>8.0030099864839563</v>
      </c>
      <c r="L40" s="5">
        <f t="shared" si="0"/>
        <v>6.7119961039964426</v>
      </c>
    </row>
    <row r="41" spans="1:12" ht="16.5" customHeight="1"/>
    <row r="42" spans="1:12">
      <c r="A42" s="1" t="s">
        <v>1167</v>
      </c>
    </row>
    <row r="43" spans="1:12">
      <c r="A43" s="1" t="s">
        <v>1168</v>
      </c>
    </row>
    <row r="44" spans="1:12">
      <c r="A44" s="1" t="s">
        <v>1165</v>
      </c>
    </row>
    <row r="45" spans="1:12">
      <c r="A45" s="1" t="s">
        <v>672</v>
      </c>
    </row>
    <row r="46" spans="1:12">
      <c r="A46" s="1" t="s">
        <v>1166</v>
      </c>
    </row>
    <row r="47" spans="1:12" hidden="1">
      <c r="A47" s="1" t="s">
        <v>673</v>
      </c>
    </row>
    <row r="48" spans="1:12">
      <c r="A48" s="1" t="s">
        <v>1163</v>
      </c>
    </row>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sheetData>
  <phoneticPr fontId="2" type="noConversion"/>
  <pageMargins left="0.75" right="0.75" top="1" bottom="1" header="0.5" footer="0.5"/>
  <pageSetup scale="67" orientation="landscape" r:id="rId1"/>
  <headerFooter alignWithMargins="0"/>
  <rowBreaks count="1" manualBreakCount="1">
    <brk id="87" max="12" man="1"/>
  </rowBreaks>
</worksheet>
</file>

<file path=xl/worksheets/sheet6.xml><?xml version="1.0" encoding="utf-8"?>
<worksheet xmlns="http://schemas.openxmlformats.org/spreadsheetml/2006/main" xmlns:r="http://schemas.openxmlformats.org/officeDocument/2006/relationships">
  <dimension ref="A1:W54"/>
  <sheetViews>
    <sheetView view="pageBreakPreview" zoomScale="70" zoomScaleSheetLayoutView="70" workbookViewId="0">
      <pane xSplit="1" ySplit="4" topLeftCell="B8" activePane="bottomRight" state="frozen"/>
      <selection activeCell="O54" sqref="O54"/>
      <selection pane="topRight" activeCell="O54" sqref="O54"/>
      <selection pane="bottomLeft" activeCell="O54" sqref="O54"/>
      <selection pane="bottomRight" activeCell="O54" sqref="O54"/>
    </sheetView>
  </sheetViews>
  <sheetFormatPr defaultColWidth="8.875" defaultRowHeight="12.75"/>
  <cols>
    <col min="1" max="1" width="8.875" style="1" customWidth="1"/>
    <col min="2" max="2" width="17.375" style="5" customWidth="1"/>
    <col min="3" max="3" width="17.375" style="6" customWidth="1"/>
    <col min="4" max="4" width="17.375" style="5" customWidth="1"/>
    <col min="5" max="5" width="17.375" style="6" customWidth="1"/>
    <col min="6" max="6" width="17.375" style="5" customWidth="1"/>
    <col min="7" max="7" width="17.375" style="6" customWidth="1"/>
    <col min="8" max="8" width="17.375" style="5" customWidth="1"/>
    <col min="9" max="9" width="17.375" style="6" customWidth="1"/>
    <col min="10" max="10" width="17.375" style="5" customWidth="1"/>
    <col min="11" max="11" width="17.375" style="6" customWidth="1"/>
    <col min="12" max="12" width="17.375" style="5" customWidth="1"/>
    <col min="13" max="13" width="17.375" style="6" customWidth="1"/>
    <col min="14" max="14" width="17.375" style="5" customWidth="1"/>
    <col min="15" max="15" width="17.375" style="6" customWidth="1"/>
    <col min="16" max="16" width="17.25" style="5" customWidth="1"/>
    <col min="17" max="17" width="17.375" style="6" customWidth="1"/>
    <col min="18" max="18" width="17.375" style="5" customWidth="1"/>
    <col min="19" max="19" width="17.375" style="6" customWidth="1"/>
    <col min="20" max="20" width="17.375" style="5" customWidth="1"/>
    <col min="21" max="21" width="17.375" style="6" customWidth="1"/>
    <col min="22" max="22" width="17.375" style="5" customWidth="1"/>
    <col min="23" max="23" width="17.375" style="6" customWidth="1"/>
    <col min="24" max="49" width="12" style="1" customWidth="1"/>
    <col min="50" max="16384" width="8.875" style="1"/>
  </cols>
  <sheetData>
    <row r="1" spans="1:23">
      <c r="B1" s="5" t="s">
        <v>405</v>
      </c>
      <c r="J1" s="5" t="s">
        <v>406</v>
      </c>
      <c r="R1" s="5" t="s">
        <v>407</v>
      </c>
    </row>
    <row r="3" spans="1:23">
      <c r="B3" s="5" t="s">
        <v>272</v>
      </c>
      <c r="D3" s="5" t="s">
        <v>291</v>
      </c>
      <c r="F3" s="5" t="s">
        <v>292</v>
      </c>
      <c r="H3" s="5" t="s">
        <v>293</v>
      </c>
      <c r="J3" s="5" t="s">
        <v>294</v>
      </c>
      <c r="L3" s="5" t="s">
        <v>295</v>
      </c>
      <c r="N3" s="5" t="s">
        <v>296</v>
      </c>
      <c r="P3" s="5" t="s">
        <v>297</v>
      </c>
      <c r="R3" s="5" t="s">
        <v>298</v>
      </c>
      <c r="T3" s="5" t="s">
        <v>299</v>
      </c>
      <c r="V3" s="5" t="s">
        <v>300</v>
      </c>
    </row>
    <row r="4" spans="1:23" s="3" customFormat="1" ht="78.75" customHeight="1">
      <c r="B4" s="8" t="s">
        <v>287</v>
      </c>
      <c r="C4" s="7" t="s">
        <v>526</v>
      </c>
      <c r="D4" s="8" t="s">
        <v>287</v>
      </c>
      <c r="E4" s="7" t="s">
        <v>526</v>
      </c>
      <c r="F4" s="8" t="s">
        <v>287</v>
      </c>
      <c r="G4" s="7" t="s">
        <v>526</v>
      </c>
      <c r="H4" s="8" t="s">
        <v>287</v>
      </c>
      <c r="I4" s="7" t="s">
        <v>526</v>
      </c>
      <c r="J4" s="8" t="s">
        <v>287</v>
      </c>
      <c r="K4" s="7" t="s">
        <v>526</v>
      </c>
      <c r="L4" s="8" t="s">
        <v>287</v>
      </c>
      <c r="M4" s="7" t="s">
        <v>526</v>
      </c>
      <c r="N4" s="8" t="s">
        <v>287</v>
      </c>
      <c r="O4" s="7" t="s">
        <v>526</v>
      </c>
      <c r="P4" s="8" t="s">
        <v>287</v>
      </c>
      <c r="Q4" s="7" t="s">
        <v>526</v>
      </c>
      <c r="R4" s="8" t="s">
        <v>287</v>
      </c>
      <c r="S4" s="7" t="s">
        <v>526</v>
      </c>
      <c r="T4" s="8" t="s">
        <v>287</v>
      </c>
      <c r="U4" s="7" t="s">
        <v>526</v>
      </c>
      <c r="V4" s="8" t="s">
        <v>287</v>
      </c>
      <c r="W4" s="7" t="s">
        <v>526</v>
      </c>
    </row>
    <row r="5" spans="1:23">
      <c r="A5" s="1">
        <v>1981</v>
      </c>
      <c r="B5" s="5">
        <f>'a26'!B15</f>
        <v>3.0356285404404781</v>
      </c>
      <c r="C5" s="6">
        <f t="shared" ref="C5:C32" si="0">(C$52-B5)/C$54</f>
        <v>0.80783763559913047</v>
      </c>
      <c r="D5" s="5">
        <f>'a26'!C15</f>
        <v>6.3922525766631333</v>
      </c>
      <c r="E5" s="6">
        <f t="shared" ref="E5:E32" si="1">(C$52-D5)/C$54</f>
        <v>0.32939250862766029</v>
      </c>
      <c r="F5" s="5">
        <f>'a26'!D15</f>
        <v>6.4084386473428623</v>
      </c>
      <c r="G5" s="6">
        <f t="shared" ref="G5:G32" si="2">(C$52-F5)/C$54</f>
        <v>0.32708538499452117</v>
      </c>
      <c r="H5" s="5">
        <f>'a26'!E15</f>
        <v>2.8019496108963047</v>
      </c>
      <c r="I5" s="6">
        <f t="shared" ref="I5:I32" si="3">(C$52-H5)/C$54</f>
        <v>0.8411456688819211</v>
      </c>
      <c r="J5" s="5">
        <f>'a26'!F15</f>
        <v>3.9136565414656843</v>
      </c>
      <c r="K5" s="6">
        <f t="shared" ref="K5:K32" si="4">(C$52-J5)/C$54</f>
        <v>0.68268563349771161</v>
      </c>
      <c r="L5" s="5">
        <f>'a26'!G15</f>
        <v>2.8524774811844131</v>
      </c>
      <c r="M5" s="6">
        <f t="shared" ref="M5:M32" si="5">(C$52-L5)/C$54</f>
        <v>0.83394354762713885</v>
      </c>
      <c r="N5" s="5">
        <f>'a26'!H15</f>
        <v>3.0135852561180885</v>
      </c>
      <c r="O5" s="6">
        <f t="shared" ref="O5:O32" si="6">(C$52-N5)/C$54</f>
        <v>0.81097963239492366</v>
      </c>
      <c r="P5" s="5">
        <f>'a26'!I15</f>
        <v>3.5290989194726805</v>
      </c>
      <c r="Q5" s="6">
        <f t="shared" ref="Q5:Q32" si="7">(C$52-P5)/C$54</f>
        <v>0.73749955316723181</v>
      </c>
      <c r="R5" s="5">
        <f>'a26'!J15</f>
        <v>2.341085020503328</v>
      </c>
      <c r="S5" s="6">
        <f t="shared" ref="S5:S32" si="8">(C$52-R5)/C$54</f>
        <v>0.90683620052554181</v>
      </c>
      <c r="T5" s="5">
        <f>'a26'!K15</f>
        <v>2.5431189302363673</v>
      </c>
      <c r="U5" s="6">
        <f t="shared" ref="U5:U32" si="9">(C$52-T5)/C$54</f>
        <v>0.87803877235019445</v>
      </c>
      <c r="V5" s="5">
        <f>'a26'!L15</f>
        <v>3.3356815087367995</v>
      </c>
      <c r="W5" s="6">
        <f t="shared" ref="W5:W32" si="10">(C$52-V5)/C$54</f>
        <v>0.76506880627374296</v>
      </c>
    </row>
    <row r="6" spans="1:23">
      <c r="A6" s="1">
        <v>1982</v>
      </c>
      <c r="B6" s="5">
        <f>'a26'!B16</f>
        <v>3.1850733193085712</v>
      </c>
      <c r="C6" s="6">
        <f t="shared" si="0"/>
        <v>0.78653613580970771</v>
      </c>
      <c r="D6" s="5">
        <f>'a26'!C16</f>
        <v>5.9356840585920034</v>
      </c>
      <c r="E6" s="6">
        <f t="shared" si="1"/>
        <v>0.39447068844238281</v>
      </c>
      <c r="F6" s="5">
        <f>'a26'!D16</f>
        <v>5.5477127803150061</v>
      </c>
      <c r="G6" s="6">
        <f t="shared" si="2"/>
        <v>0.44977118247847114</v>
      </c>
      <c r="H6" s="5">
        <f>'a26'!E16</f>
        <v>2.9912934314984763</v>
      </c>
      <c r="I6" s="6">
        <f t="shared" si="3"/>
        <v>0.81415705552764905</v>
      </c>
      <c r="J6" s="5">
        <f>'a26'!F16</f>
        <v>4.1178949081755034</v>
      </c>
      <c r="K6" s="6">
        <f t="shared" si="4"/>
        <v>0.65357398732035477</v>
      </c>
      <c r="L6" s="5">
        <f>'a26'!G16</f>
        <v>2.8909069063416259</v>
      </c>
      <c r="M6" s="6">
        <f t="shared" si="5"/>
        <v>0.82846590967890021</v>
      </c>
      <c r="N6" s="5">
        <f>'a26'!H16</f>
        <v>3.2314748752640314</v>
      </c>
      <c r="O6" s="6">
        <f t="shared" si="6"/>
        <v>0.77992216948782944</v>
      </c>
      <c r="P6" s="5">
        <f>'a26'!I16</f>
        <v>3.443041632295619</v>
      </c>
      <c r="Q6" s="6">
        <f t="shared" si="7"/>
        <v>0.74976595215798192</v>
      </c>
      <c r="R6" s="5">
        <f>'a26'!J16</f>
        <v>2.2721174898996774</v>
      </c>
      <c r="S6" s="6">
        <f t="shared" si="8"/>
        <v>0.91666666666666663</v>
      </c>
      <c r="T6" s="5">
        <f>'a26'!K16</f>
        <v>3.1258975721477213</v>
      </c>
      <c r="U6" s="6">
        <f t="shared" si="9"/>
        <v>0.79497090466033704</v>
      </c>
      <c r="V6" s="5">
        <f>'a26'!L16</f>
        <v>3.3277658195704705</v>
      </c>
      <c r="W6" s="6">
        <f t="shared" si="10"/>
        <v>0.7661970895927509</v>
      </c>
    </row>
    <row r="7" spans="1:23">
      <c r="A7" s="1">
        <v>1983</v>
      </c>
      <c r="B7" s="5">
        <f>'a26'!B17</f>
        <v>3.2841010599732248</v>
      </c>
      <c r="C7" s="6">
        <f t="shared" si="0"/>
        <v>0.77242095953595513</v>
      </c>
      <c r="D7" s="5">
        <f>'a26'!C17</f>
        <v>6.1724287614790301</v>
      </c>
      <c r="E7" s="6">
        <f t="shared" si="1"/>
        <v>0.36072566719178334</v>
      </c>
      <c r="F7" s="5">
        <f>'a26'!D17</f>
        <v>5.2557380234455424</v>
      </c>
      <c r="G7" s="6">
        <f t="shared" si="2"/>
        <v>0.49138856295223959</v>
      </c>
      <c r="H7" s="5">
        <f>'a26'!E17</f>
        <v>3.0276084841176574</v>
      </c>
      <c r="I7" s="6">
        <f t="shared" si="3"/>
        <v>0.80898079516191801</v>
      </c>
      <c r="J7" s="5">
        <f>'a26'!F17</f>
        <v>4.2460759217291928</v>
      </c>
      <c r="K7" s="6">
        <f t="shared" si="4"/>
        <v>0.63530337355985722</v>
      </c>
      <c r="L7" s="5">
        <f>'a26'!G17</f>
        <v>2.9412815659445668</v>
      </c>
      <c r="M7" s="6">
        <f t="shared" si="5"/>
        <v>0.82128562670714511</v>
      </c>
      <c r="N7" s="5">
        <f>'a26'!H17</f>
        <v>3.4156624675849603</v>
      </c>
      <c r="O7" s="6">
        <f t="shared" si="6"/>
        <v>0.75366851252667477</v>
      </c>
      <c r="P7" s="5">
        <f>'a26'!I17</f>
        <v>3.5887253761201241</v>
      </c>
      <c r="Q7" s="6">
        <f t="shared" si="7"/>
        <v>0.72900054126906033</v>
      </c>
      <c r="R7" s="5">
        <f>'a26'!J17</f>
        <v>2.4324885871934625</v>
      </c>
      <c r="S7" s="6">
        <f t="shared" si="8"/>
        <v>0.89380775569562287</v>
      </c>
      <c r="T7" s="5">
        <f>'a26'!K17</f>
        <v>2.8037790373071245</v>
      </c>
      <c r="U7" s="6">
        <f t="shared" si="9"/>
        <v>0.84088490683589978</v>
      </c>
      <c r="V7" s="5">
        <f>'a26'!L17</f>
        <v>3.5778049283871689</v>
      </c>
      <c r="W7" s="6">
        <f t="shared" si="10"/>
        <v>0.73055711565624093</v>
      </c>
    </row>
    <row r="8" spans="1:23">
      <c r="A8" s="1">
        <v>1984</v>
      </c>
      <c r="B8" s="5">
        <f>'a26'!B18</f>
        <v>3.3450837235118054</v>
      </c>
      <c r="C8" s="6">
        <f t="shared" si="0"/>
        <v>0.76372863716534822</v>
      </c>
      <c r="D8" s="5">
        <f>'a26'!C18</f>
        <v>4.7442741162840134</v>
      </c>
      <c r="E8" s="6">
        <f t="shared" si="1"/>
        <v>0.56429139966033903</v>
      </c>
      <c r="F8" s="5">
        <f>'a26'!D18</f>
        <v>4.8979642187725085</v>
      </c>
      <c r="G8" s="6">
        <f t="shared" si="2"/>
        <v>0.54238478164001558</v>
      </c>
      <c r="H8" s="5">
        <f>'a26'!E18</f>
        <v>3.2190177065417083</v>
      </c>
      <c r="I8" s="6">
        <f t="shared" si="3"/>
        <v>0.78169778439338322</v>
      </c>
      <c r="J8" s="5">
        <f>'a26'!F18</f>
        <v>4.5156928172452462</v>
      </c>
      <c r="K8" s="6">
        <f t="shared" si="4"/>
        <v>0.59687282893621885</v>
      </c>
      <c r="L8" s="5">
        <f>'a26'!G18</f>
        <v>2.9650586174977662</v>
      </c>
      <c r="M8" s="6">
        <f t="shared" si="5"/>
        <v>0.81789650289506055</v>
      </c>
      <c r="N8" s="5">
        <f>'a26'!H18</f>
        <v>3.4852261278907419</v>
      </c>
      <c r="O8" s="6">
        <f t="shared" si="6"/>
        <v>0.74375307548980774</v>
      </c>
      <c r="P8" s="5">
        <f>'a26'!I18</f>
        <v>3.4206268643388298</v>
      </c>
      <c r="Q8" s="6">
        <f t="shared" si="7"/>
        <v>0.75296089933865884</v>
      </c>
      <c r="R8" s="5">
        <f>'a26'!J18</f>
        <v>2.6816817786701015</v>
      </c>
      <c r="S8" s="6">
        <f t="shared" si="8"/>
        <v>0.85828835678473525</v>
      </c>
      <c r="T8" s="5">
        <f>'a26'!K18</f>
        <v>2.9086896714469166</v>
      </c>
      <c r="U8" s="6">
        <f t="shared" si="9"/>
        <v>0.82593119705785878</v>
      </c>
      <c r="V8" s="5">
        <f>'a26'!L18</f>
        <v>3.8069279297990555</v>
      </c>
      <c r="W8" s="6">
        <f t="shared" si="10"/>
        <v>0.69789847342535305</v>
      </c>
    </row>
    <row r="9" spans="1:23">
      <c r="A9" s="1">
        <v>1985</v>
      </c>
      <c r="B9" s="5">
        <f>'a26'!B19</f>
        <v>3.3939666304847691</v>
      </c>
      <c r="C9" s="6">
        <f t="shared" si="0"/>
        <v>0.75676098503003997</v>
      </c>
      <c r="D9" s="5">
        <f>'a26'!C19</f>
        <v>4.4999786562296009</v>
      </c>
      <c r="E9" s="6">
        <f t="shared" si="1"/>
        <v>0.59911268769944259</v>
      </c>
      <c r="F9" s="5">
        <f>'a26'!D19</f>
        <v>4.7906901580477435</v>
      </c>
      <c r="G9" s="6">
        <f t="shared" si="2"/>
        <v>0.55767536856614719</v>
      </c>
      <c r="H9" s="5">
        <f>'a26'!E19</f>
        <v>3.3386569461598468</v>
      </c>
      <c r="I9" s="6">
        <f t="shared" si="3"/>
        <v>0.76464469457094186</v>
      </c>
      <c r="J9" s="5">
        <f>'a26'!F19</f>
        <v>4.3369421221785931</v>
      </c>
      <c r="K9" s="6">
        <f t="shared" si="4"/>
        <v>0.62235152362305224</v>
      </c>
      <c r="L9" s="5">
        <f>'a26'!G19</f>
        <v>3.1640700421705423</v>
      </c>
      <c r="M9" s="6">
        <f t="shared" si="5"/>
        <v>0.78952989247970695</v>
      </c>
      <c r="N9" s="5">
        <f>'a26'!H19</f>
        <v>3.5087673218448421</v>
      </c>
      <c r="O9" s="6">
        <f t="shared" si="6"/>
        <v>0.74039757025333086</v>
      </c>
      <c r="P9" s="5">
        <f>'a26'!I19</f>
        <v>3.5247221373524096</v>
      </c>
      <c r="Q9" s="6">
        <f t="shared" si="7"/>
        <v>0.73812340917691954</v>
      </c>
      <c r="R9" s="5">
        <f>'a26'!J19</f>
        <v>3.1846289767539377</v>
      </c>
      <c r="S9" s="6">
        <f t="shared" si="8"/>
        <v>0.7865994713300628</v>
      </c>
      <c r="T9" s="5">
        <f>'a26'!K19</f>
        <v>2.7833812440761347</v>
      </c>
      <c r="U9" s="6">
        <f t="shared" si="9"/>
        <v>0.84379235928425955</v>
      </c>
      <c r="V9" s="5">
        <f>'a26'!L19</f>
        <v>3.7266258511479973</v>
      </c>
      <c r="W9" s="6">
        <f t="shared" si="10"/>
        <v>0.70934453881774484</v>
      </c>
    </row>
    <row r="10" spans="1:23">
      <c r="A10" s="1">
        <v>1986</v>
      </c>
      <c r="B10" s="5">
        <f>'a26'!B20</f>
        <v>3.5576305002192261</v>
      </c>
      <c r="C10" s="6">
        <f t="shared" si="0"/>
        <v>0.73343273018507282</v>
      </c>
      <c r="D10" s="5">
        <f>'a26'!C20</f>
        <v>3.6304191635701324</v>
      </c>
      <c r="E10" s="6">
        <f t="shared" si="1"/>
        <v>0.72305760896113058</v>
      </c>
      <c r="F10" s="5">
        <f>'a26'!D20</f>
        <v>4.0576498937707397</v>
      </c>
      <c r="G10" s="6">
        <f t="shared" si="2"/>
        <v>0.66216116695537941</v>
      </c>
      <c r="H10" s="5">
        <f>'a26'!E20</f>
        <v>3.970489218733845</v>
      </c>
      <c r="I10" s="6">
        <f t="shared" si="3"/>
        <v>0.67458484020115483</v>
      </c>
      <c r="J10" s="5">
        <f>'a26'!F20</f>
        <v>4.2079363631027036</v>
      </c>
      <c r="K10" s="6">
        <f t="shared" si="4"/>
        <v>0.64073969462911262</v>
      </c>
      <c r="L10" s="5">
        <f>'a26'!G20</f>
        <v>3.5209535357043782</v>
      </c>
      <c r="M10" s="6">
        <f t="shared" si="5"/>
        <v>0.73866057660304152</v>
      </c>
      <c r="N10" s="5">
        <f>'a26'!H20</f>
        <v>3.6005055592343944</v>
      </c>
      <c r="O10" s="6">
        <f t="shared" si="6"/>
        <v>0.72732142226584995</v>
      </c>
      <c r="P10" s="5">
        <f>'a26'!I20</f>
        <v>3.8052031733396725</v>
      </c>
      <c r="Q10" s="6">
        <f t="shared" si="7"/>
        <v>0.69814431606793059</v>
      </c>
      <c r="R10" s="5">
        <f>'a26'!J20</f>
        <v>3.2861858474429231</v>
      </c>
      <c r="S10" s="6">
        <f t="shared" si="8"/>
        <v>0.77212379893801975</v>
      </c>
      <c r="T10" s="5">
        <f>'a26'!K20</f>
        <v>2.9727763396120697</v>
      </c>
      <c r="U10" s="6">
        <f t="shared" si="9"/>
        <v>0.81679643732409957</v>
      </c>
      <c r="V10" s="5">
        <f>'a26'!L20</f>
        <v>3.8046070608918243</v>
      </c>
      <c r="W10" s="6">
        <f t="shared" si="10"/>
        <v>0.69822928450428878</v>
      </c>
    </row>
    <row r="11" spans="1:23">
      <c r="A11" s="1">
        <v>1987</v>
      </c>
      <c r="B11" s="5">
        <f>'a26'!B21</f>
        <v>3.6213961405557855</v>
      </c>
      <c r="C11" s="6">
        <f t="shared" si="0"/>
        <v>0.72434372898684063</v>
      </c>
      <c r="D11" s="5">
        <f>'a26'!C21</f>
        <v>3.6100460170432322</v>
      </c>
      <c r="E11" s="6">
        <f t="shared" si="1"/>
        <v>0.72596154832749482</v>
      </c>
      <c r="F11" s="5">
        <f>'a26'!D21</f>
        <v>4.0843788252796918</v>
      </c>
      <c r="G11" s="6">
        <f t="shared" si="2"/>
        <v>0.65835128926529307</v>
      </c>
      <c r="H11" s="5">
        <f>'a26'!E21</f>
        <v>4.143007039658567</v>
      </c>
      <c r="I11" s="6">
        <f t="shared" si="3"/>
        <v>0.64999456442214443</v>
      </c>
      <c r="J11" s="5">
        <f>'a26'!F21</f>
        <v>4.1855441010820424</v>
      </c>
      <c r="K11" s="6">
        <f t="shared" si="4"/>
        <v>0.64393143386771678</v>
      </c>
      <c r="L11" s="5">
        <f>'a26'!G21</f>
        <v>3.4720188440397677</v>
      </c>
      <c r="M11" s="6">
        <f t="shared" si="5"/>
        <v>0.74563561000390199</v>
      </c>
      <c r="N11" s="5">
        <f>'a26'!H21</f>
        <v>3.6999859757658835</v>
      </c>
      <c r="O11" s="6">
        <f t="shared" si="6"/>
        <v>0.71314172266143872</v>
      </c>
      <c r="P11" s="5">
        <f>'a26'!I21</f>
        <v>3.571561300621017</v>
      </c>
      <c r="Q11" s="6">
        <f t="shared" si="7"/>
        <v>0.73144706735982834</v>
      </c>
      <c r="R11" s="5">
        <f>'a26'!J21</f>
        <v>3.7322944257021295</v>
      </c>
      <c r="S11" s="6">
        <f t="shared" si="8"/>
        <v>0.70853655381762815</v>
      </c>
      <c r="T11" s="5">
        <f>'a26'!K21</f>
        <v>3.1448109119921428</v>
      </c>
      <c r="U11" s="6">
        <f t="shared" si="9"/>
        <v>0.7922750426318026</v>
      </c>
      <c r="V11" s="5">
        <f>'a26'!L21</f>
        <v>3.8434052338451257</v>
      </c>
      <c r="W11" s="6">
        <f t="shared" si="10"/>
        <v>0.6926990861309873</v>
      </c>
    </row>
    <row r="12" spans="1:23">
      <c r="A12" s="1">
        <v>1988</v>
      </c>
      <c r="B12" s="5">
        <f>'a26'!B22</f>
        <v>3.6290936222874151</v>
      </c>
      <c r="C12" s="6">
        <f t="shared" si="0"/>
        <v>0.72324654843140534</v>
      </c>
      <c r="D12" s="5">
        <f>'a26'!C22</f>
        <v>3.4660401551070379</v>
      </c>
      <c r="E12" s="6">
        <f t="shared" si="1"/>
        <v>0.74648779796259934</v>
      </c>
      <c r="F12" s="5">
        <f>'a26'!D22</f>
        <v>3.9739246396060137</v>
      </c>
      <c r="G12" s="6">
        <f t="shared" si="2"/>
        <v>0.67409516356247035</v>
      </c>
      <c r="H12" s="5">
        <f>'a26'!E22</f>
        <v>4.0715156247443538</v>
      </c>
      <c r="I12" s="6">
        <f t="shared" si="3"/>
        <v>0.66018477897012007</v>
      </c>
      <c r="J12" s="5">
        <f>'a26'!F22</f>
        <v>4.190921308974632</v>
      </c>
      <c r="K12" s="6">
        <f t="shared" si="4"/>
        <v>0.64316497957162677</v>
      </c>
      <c r="L12" s="5">
        <f>'a26'!G22</f>
        <v>3.5064366926666248</v>
      </c>
      <c r="M12" s="6">
        <f t="shared" si="5"/>
        <v>0.74072977253784711</v>
      </c>
      <c r="N12" s="5">
        <f>'a26'!H22</f>
        <v>3.6956852068710222</v>
      </c>
      <c r="O12" s="6">
        <f t="shared" si="6"/>
        <v>0.71375474392857252</v>
      </c>
      <c r="P12" s="5">
        <f>'a26'!I22</f>
        <v>3.2295011761048835</v>
      </c>
      <c r="Q12" s="6">
        <f t="shared" si="7"/>
        <v>0.78020349582483106</v>
      </c>
      <c r="R12" s="5">
        <f>'a26'!J22</f>
        <v>3.3007015855096791</v>
      </c>
      <c r="S12" s="6">
        <f t="shared" si="8"/>
        <v>0.77005476050312571</v>
      </c>
      <c r="T12" s="5">
        <f>'a26'!K22</f>
        <v>3.4383006223899595</v>
      </c>
      <c r="U12" s="6">
        <f t="shared" si="9"/>
        <v>0.7504417243212651</v>
      </c>
      <c r="V12" s="5">
        <f>'a26'!L22</f>
        <v>3.8787662961964315</v>
      </c>
      <c r="W12" s="6">
        <f t="shared" si="10"/>
        <v>0.68765880524640066</v>
      </c>
    </row>
    <row r="13" spans="1:23">
      <c r="A13" s="1">
        <v>1989</v>
      </c>
      <c r="B13" s="5">
        <f>'a26'!B23</f>
        <v>3.6850488997240931</v>
      </c>
      <c r="C13" s="6">
        <f t="shared" si="0"/>
        <v>0.71527081759917255</v>
      </c>
      <c r="D13" s="5">
        <f>'a26'!C23</f>
        <v>3.3497450943545295</v>
      </c>
      <c r="E13" s="6">
        <f t="shared" si="1"/>
        <v>0.76306421656279011</v>
      </c>
      <c r="F13" s="5">
        <f>'a26'!D23</f>
        <v>4.2383356817244167</v>
      </c>
      <c r="G13" s="6">
        <f t="shared" si="2"/>
        <v>0.6364066487768345</v>
      </c>
      <c r="H13" s="5">
        <f>'a26'!E23</f>
        <v>4.2061352897226287</v>
      </c>
      <c r="I13" s="6">
        <f t="shared" si="3"/>
        <v>0.64099641530224005</v>
      </c>
      <c r="J13" s="5">
        <f>'a26'!F23</f>
        <v>4.1203867487578716</v>
      </c>
      <c r="K13" s="6">
        <f t="shared" si="4"/>
        <v>0.65321880634954654</v>
      </c>
      <c r="L13" s="5">
        <f>'a26'!G23</f>
        <v>3.5914442096601946</v>
      </c>
      <c r="M13" s="6">
        <f t="shared" si="5"/>
        <v>0.72861300526733486</v>
      </c>
      <c r="N13" s="5">
        <f>'a26'!H23</f>
        <v>3.7376056820965564</v>
      </c>
      <c r="O13" s="6">
        <f t="shared" si="6"/>
        <v>0.70777950008966006</v>
      </c>
      <c r="P13" s="5">
        <f>'a26'!I23</f>
        <v>3.3556016710950174</v>
      </c>
      <c r="Q13" s="6">
        <f t="shared" si="7"/>
        <v>0.76222943418264177</v>
      </c>
      <c r="R13" s="5">
        <f>'a26'!J23</f>
        <v>3.6167676245290279</v>
      </c>
      <c r="S13" s="6">
        <f t="shared" si="8"/>
        <v>0.72500346654285353</v>
      </c>
      <c r="T13" s="5">
        <f>'a26'!K23</f>
        <v>3.5155425990326914</v>
      </c>
      <c r="U13" s="6">
        <f t="shared" si="9"/>
        <v>0.73943183851828209</v>
      </c>
      <c r="V13" s="5">
        <f>'a26'!L23</f>
        <v>3.8314002023682256</v>
      </c>
      <c r="W13" s="6">
        <f t="shared" si="10"/>
        <v>0.69441025447968485</v>
      </c>
    </row>
    <row r="14" spans="1:23">
      <c r="A14" s="1">
        <v>1990</v>
      </c>
      <c r="B14" s="5">
        <f>'a26'!B24</f>
        <v>3.886525360782374</v>
      </c>
      <c r="C14" s="6">
        <f t="shared" si="0"/>
        <v>0.68655284681884365</v>
      </c>
      <c r="D14" s="5">
        <f>'a26'!C24</f>
        <v>3.4547359690195947</v>
      </c>
      <c r="E14" s="6">
        <f t="shared" si="1"/>
        <v>0.7480990694930274</v>
      </c>
      <c r="F14" s="5">
        <f>'a26'!D24</f>
        <v>4.4360799012987577</v>
      </c>
      <c r="G14" s="6">
        <f t="shared" si="2"/>
        <v>0.60822066273218112</v>
      </c>
      <c r="H14" s="5">
        <f>'a26'!E24</f>
        <v>4.2448704679884299</v>
      </c>
      <c r="I14" s="6">
        <f t="shared" si="3"/>
        <v>0.6354751960403715</v>
      </c>
      <c r="J14" s="5">
        <f>'a26'!F24</f>
        <v>4.501763278485563</v>
      </c>
      <c r="K14" s="6">
        <f t="shared" si="4"/>
        <v>0.59885831193002792</v>
      </c>
      <c r="L14" s="5">
        <f>'a26'!G24</f>
        <v>3.8335267133720201</v>
      </c>
      <c r="M14" s="6">
        <f t="shared" si="5"/>
        <v>0.69410714670942597</v>
      </c>
      <c r="N14" s="5">
        <f>'a26'!H24</f>
        <v>3.9842060031146787</v>
      </c>
      <c r="O14" s="6">
        <f t="shared" si="6"/>
        <v>0.67262968270543677</v>
      </c>
      <c r="P14" s="5">
        <f>'a26'!I24</f>
        <v>3.5237446373138215</v>
      </c>
      <c r="Q14" s="6">
        <f t="shared" si="7"/>
        <v>0.73826273968430711</v>
      </c>
      <c r="R14" s="5">
        <f>'a26'!J24</f>
        <v>3.6991059515546834</v>
      </c>
      <c r="S14" s="6">
        <f t="shared" si="8"/>
        <v>0.71326715919854333</v>
      </c>
      <c r="T14" s="5">
        <f>'a26'!K24</f>
        <v>3.6089932326124319</v>
      </c>
      <c r="U14" s="6">
        <f t="shared" si="9"/>
        <v>0.72611160969130317</v>
      </c>
      <c r="V14" s="5">
        <f>'a26'!L24</f>
        <v>3.9737298802300542</v>
      </c>
      <c r="W14" s="6">
        <f t="shared" si="10"/>
        <v>0.6741229240960761</v>
      </c>
    </row>
    <row r="15" spans="1:23">
      <c r="A15" s="1">
        <v>1991</v>
      </c>
      <c r="B15" s="5">
        <f>'a26'!B25</f>
        <v>4.0653849177668979</v>
      </c>
      <c r="C15" s="6">
        <f t="shared" si="0"/>
        <v>0.66105863521574082</v>
      </c>
      <c r="D15" s="5">
        <f>'a26'!C25</f>
        <v>3.6906196430500326</v>
      </c>
      <c r="E15" s="6">
        <f t="shared" si="1"/>
        <v>0.71447677722731595</v>
      </c>
      <c r="F15" s="5">
        <f>'a26'!D25</f>
        <v>4.7228478625046924</v>
      </c>
      <c r="G15" s="6">
        <f t="shared" si="2"/>
        <v>0.56734544640473006</v>
      </c>
      <c r="H15" s="5">
        <f>'a26'!E25</f>
        <v>4.3302851967640175</v>
      </c>
      <c r="I15" s="6">
        <f t="shared" si="3"/>
        <v>0.62330038578063851</v>
      </c>
      <c r="J15" s="5">
        <f>'a26'!F25</f>
        <v>4.7886970554411521</v>
      </c>
      <c r="K15" s="6">
        <f t="shared" si="4"/>
        <v>0.5579594606239372</v>
      </c>
      <c r="L15" s="5">
        <f>'a26'!G25</f>
        <v>4.0341404564289949</v>
      </c>
      <c r="M15" s="6">
        <f t="shared" si="5"/>
        <v>0.66551214568061567</v>
      </c>
      <c r="N15" s="5">
        <f>'a26'!H25</f>
        <v>4.1836638296832307</v>
      </c>
      <c r="O15" s="6">
        <f t="shared" si="6"/>
        <v>0.64419944323618861</v>
      </c>
      <c r="P15" s="5">
        <f>'a26'!I25</f>
        <v>3.7100991299683006</v>
      </c>
      <c r="Q15" s="6">
        <f t="shared" si="7"/>
        <v>0.71170021795485194</v>
      </c>
      <c r="R15" s="5">
        <f>'a26'!J25</f>
        <v>3.9075820661666372</v>
      </c>
      <c r="S15" s="6">
        <f t="shared" si="8"/>
        <v>0.68355147461496946</v>
      </c>
      <c r="T15" s="5">
        <f>'a26'!K25</f>
        <v>3.6734748956364554</v>
      </c>
      <c r="U15" s="6">
        <f t="shared" si="9"/>
        <v>0.71692054833920194</v>
      </c>
      <c r="V15" s="5">
        <f>'a26'!L25</f>
        <v>4.1199986608870294</v>
      </c>
      <c r="W15" s="6">
        <f t="shared" si="10"/>
        <v>0.65327412346240687</v>
      </c>
    </row>
    <row r="16" spans="1:23">
      <c r="A16" s="1">
        <v>1992</v>
      </c>
      <c r="B16" s="5">
        <f>'a26'!B26</f>
        <v>4.219539205212083</v>
      </c>
      <c r="C16" s="6">
        <f t="shared" si="0"/>
        <v>0.63908585338673773</v>
      </c>
      <c r="D16" s="5">
        <f>'a26'!C26</f>
        <v>3.8890928953840347</v>
      </c>
      <c r="E16" s="6">
        <f t="shared" si="1"/>
        <v>0.68618687660435462</v>
      </c>
      <c r="F16" s="5">
        <f>'a26'!D26</f>
        <v>5.039631157054111</v>
      </c>
      <c r="G16" s="6">
        <f t="shared" si="2"/>
        <v>0.52219191656416508</v>
      </c>
      <c r="H16" s="5">
        <f>'a26'!E26</f>
        <v>4.4851505455452365</v>
      </c>
      <c r="I16" s="6">
        <f t="shared" si="3"/>
        <v>0.60122625097688109</v>
      </c>
      <c r="J16" s="5">
        <f>'a26'!F26</f>
        <v>4.837267211333895</v>
      </c>
      <c r="K16" s="6">
        <f t="shared" si="4"/>
        <v>0.55103638727632498</v>
      </c>
      <c r="L16" s="5">
        <f>'a26'!G26</f>
        <v>4.2787605877056674</v>
      </c>
      <c r="M16" s="6">
        <f t="shared" si="5"/>
        <v>0.63064457978540389</v>
      </c>
      <c r="N16" s="5">
        <f>'a26'!H26</f>
        <v>4.3425088842282245</v>
      </c>
      <c r="O16" s="6">
        <f t="shared" si="6"/>
        <v>0.62155805073275705</v>
      </c>
      <c r="P16" s="5">
        <f>'a26'!I26</f>
        <v>3.8627785676873971</v>
      </c>
      <c r="Q16" s="6">
        <f t="shared" si="7"/>
        <v>0.68993765766297888</v>
      </c>
      <c r="R16" s="5">
        <f>'a26'!J26</f>
        <v>4.0466332128570013</v>
      </c>
      <c r="S16" s="6">
        <f t="shared" si="8"/>
        <v>0.66373145818898127</v>
      </c>
      <c r="T16" s="5">
        <f>'a26'!K26</f>
        <v>3.7753167978327209</v>
      </c>
      <c r="U16" s="6">
        <f t="shared" si="9"/>
        <v>0.70240424824080261</v>
      </c>
      <c r="V16" s="5">
        <f>'a26'!L26</f>
        <v>4.1431153884079892</v>
      </c>
      <c r="W16" s="6">
        <f t="shared" si="10"/>
        <v>0.64997912065167296</v>
      </c>
    </row>
    <row r="17" spans="1:23">
      <c r="A17" s="1">
        <v>1993</v>
      </c>
      <c r="B17" s="5">
        <f>'a26'!B27</f>
        <v>4.411986075640236</v>
      </c>
      <c r="C17" s="6">
        <f t="shared" si="0"/>
        <v>0.61165493876429589</v>
      </c>
      <c r="D17" s="5">
        <f>'a26'!C27</f>
        <v>4.0600855063716121</v>
      </c>
      <c r="E17" s="6">
        <f t="shared" si="1"/>
        <v>0.66181400058598494</v>
      </c>
      <c r="F17" s="5">
        <f>'a26'!D27</f>
        <v>5.2142557714130318</v>
      </c>
      <c r="G17" s="6">
        <f t="shared" si="2"/>
        <v>0.49730134350990124</v>
      </c>
      <c r="H17" s="5">
        <f>'a26'!E27</f>
        <v>4.5308638263276393</v>
      </c>
      <c r="I17" s="6">
        <f t="shared" si="3"/>
        <v>0.59471038974482249</v>
      </c>
      <c r="J17" s="5">
        <f>'a26'!F27</f>
        <v>5.0451826092156056</v>
      </c>
      <c r="K17" s="6">
        <f t="shared" si="4"/>
        <v>0.52140062590854808</v>
      </c>
      <c r="L17" s="5">
        <f>'a26'!G27</f>
        <v>4.4519057743107133</v>
      </c>
      <c r="M17" s="6">
        <f t="shared" si="5"/>
        <v>0.60596488080935362</v>
      </c>
      <c r="N17" s="5">
        <f>'a26'!H27</f>
        <v>4.6130072420259811</v>
      </c>
      <c r="O17" s="6">
        <f t="shared" si="6"/>
        <v>0.58300186459289915</v>
      </c>
      <c r="P17" s="5">
        <f>'a26'!I27</f>
        <v>4.1482933512389195</v>
      </c>
      <c r="Q17" s="6">
        <f t="shared" si="7"/>
        <v>0.64924106626805311</v>
      </c>
      <c r="R17" s="5">
        <f>'a26'!J27</f>
        <v>4.3332102522139655</v>
      </c>
      <c r="S17" s="6">
        <f t="shared" si="8"/>
        <v>0.6228834554032574</v>
      </c>
      <c r="T17" s="5">
        <f>'a26'!K27</f>
        <v>3.8707833540438124</v>
      </c>
      <c r="U17" s="6">
        <f t="shared" si="9"/>
        <v>0.68879667464452188</v>
      </c>
      <c r="V17" s="5">
        <f>'a26'!L27</f>
        <v>4.1857317129560609</v>
      </c>
      <c r="W17" s="6">
        <f t="shared" si="10"/>
        <v>0.64390469212186818</v>
      </c>
    </row>
    <row r="18" spans="1:23">
      <c r="A18" s="1">
        <v>1994</v>
      </c>
      <c r="B18" s="5">
        <f>'a26'!B28</f>
        <v>4.550570685970615</v>
      </c>
      <c r="C18" s="6">
        <f t="shared" si="0"/>
        <v>0.5919014213103645</v>
      </c>
      <c r="D18" s="5">
        <f>'a26'!C28</f>
        <v>4.1662568670406728</v>
      </c>
      <c r="E18" s="6">
        <f t="shared" si="1"/>
        <v>0.64668058987693011</v>
      </c>
      <c r="F18" s="5">
        <f>'a26'!D28</f>
        <v>5.3981907952692731</v>
      </c>
      <c r="G18" s="6">
        <f t="shared" si="2"/>
        <v>0.47108368705099296</v>
      </c>
      <c r="H18" s="5">
        <f>'a26'!E28</f>
        <v>4.7418481084038238</v>
      </c>
      <c r="I18" s="6">
        <f t="shared" si="3"/>
        <v>0.56463719699591952</v>
      </c>
      <c r="J18" s="5">
        <f>'a26'!F28</f>
        <v>5.1587764631823347</v>
      </c>
      <c r="K18" s="6">
        <f t="shared" si="4"/>
        <v>0.50520923083486835</v>
      </c>
      <c r="L18" s="5">
        <f>'a26'!G28</f>
        <v>4.6346282944626749</v>
      </c>
      <c r="M18" s="6">
        <f t="shared" si="5"/>
        <v>0.57992005171582406</v>
      </c>
      <c r="N18" s="5">
        <f>'a26'!H28</f>
        <v>4.7927900651563169</v>
      </c>
      <c r="O18" s="6">
        <f t="shared" si="6"/>
        <v>0.55737605285120639</v>
      </c>
      <c r="P18" s="5">
        <f>'a26'!I28</f>
        <v>4.263497543611015</v>
      </c>
      <c r="Q18" s="6">
        <f t="shared" si="7"/>
        <v>0.63282013742636478</v>
      </c>
      <c r="R18" s="5">
        <f>'a26'!J28</f>
        <v>4.5027702962794613</v>
      </c>
      <c r="S18" s="6">
        <f t="shared" si="8"/>
        <v>0.59871477403270457</v>
      </c>
      <c r="T18" s="5">
        <f>'a26'!K28</f>
        <v>3.9297991311866598</v>
      </c>
      <c r="U18" s="6">
        <f t="shared" si="9"/>
        <v>0.6803847075359849</v>
      </c>
      <c r="V18" s="5">
        <f>'a26'!L28</f>
        <v>4.1954374760676965</v>
      </c>
      <c r="W18" s="6">
        <f t="shared" si="10"/>
        <v>0.64252125596274223</v>
      </c>
    </row>
    <row r="19" spans="1:23">
      <c r="A19" s="1">
        <v>1995</v>
      </c>
      <c r="B19" s="5">
        <f>'a26'!B29</f>
        <v>4.6150150827118681</v>
      </c>
      <c r="C19" s="6">
        <f t="shared" si="0"/>
        <v>0.58271567180468964</v>
      </c>
      <c r="D19" s="5">
        <f>'a26'!C29</f>
        <v>4.1529899085641926</v>
      </c>
      <c r="E19" s="6">
        <f t="shared" si="1"/>
        <v>0.64857163026879605</v>
      </c>
      <c r="F19" s="5">
        <f>'a26'!D29</f>
        <v>5.6983606470090962</v>
      </c>
      <c r="G19" s="6">
        <f t="shared" si="2"/>
        <v>0.42829819744034159</v>
      </c>
      <c r="H19" s="5">
        <f>'a26'!E29</f>
        <v>4.7765516562057027</v>
      </c>
      <c r="I19" s="6">
        <f t="shared" si="3"/>
        <v>0.55969063665575247</v>
      </c>
      <c r="J19" s="5">
        <f>'a26'!F29</f>
        <v>4.8772548920017709</v>
      </c>
      <c r="K19" s="6">
        <f t="shared" si="4"/>
        <v>0.54533663933077725</v>
      </c>
      <c r="L19" s="5">
        <f>'a26'!G29</f>
        <v>4.5855101912309379</v>
      </c>
      <c r="M19" s="6">
        <f t="shared" si="5"/>
        <v>0.58692122816087866</v>
      </c>
      <c r="N19" s="5">
        <f>'a26'!H29</f>
        <v>5.0093449209013556</v>
      </c>
      <c r="O19" s="6">
        <f t="shared" si="6"/>
        <v>0.52650884391296027</v>
      </c>
      <c r="P19" s="5">
        <f>'a26'!I29</f>
        <v>4.4834112727210638</v>
      </c>
      <c r="Q19" s="6">
        <f t="shared" si="7"/>
        <v>0.60147416274722509</v>
      </c>
      <c r="R19" s="5">
        <f>'a26'!J29</f>
        <v>4.4411611493916716</v>
      </c>
      <c r="S19" s="6">
        <f t="shared" si="8"/>
        <v>0.60749639383499376</v>
      </c>
      <c r="T19" s="5">
        <f>'a26'!K29</f>
        <v>3.9121187150171233</v>
      </c>
      <c r="U19" s="6">
        <f t="shared" si="9"/>
        <v>0.68290483158558257</v>
      </c>
      <c r="V19" s="5">
        <f>'a26'!L29</f>
        <v>4.1059495018513186</v>
      </c>
      <c r="W19" s="6">
        <f t="shared" si="10"/>
        <v>0.65527665684301362</v>
      </c>
    </row>
    <row r="20" spans="1:23">
      <c r="A20" s="1">
        <v>1996</v>
      </c>
      <c r="B20" s="5">
        <f>'a26'!B30</f>
        <v>4.6347385035316835</v>
      </c>
      <c r="C20" s="6">
        <f t="shared" si="0"/>
        <v>0.57990434277986758</v>
      </c>
      <c r="D20" s="5">
        <f>'a26'!C30</f>
        <v>3.9311865305606513</v>
      </c>
      <c r="E20" s="6">
        <f t="shared" si="1"/>
        <v>0.6801869509619729</v>
      </c>
      <c r="F20" s="5">
        <f>'a26'!D30</f>
        <v>5.6653299197657763</v>
      </c>
      <c r="G20" s="6">
        <f t="shared" si="2"/>
        <v>0.43300631795647615</v>
      </c>
      <c r="H20" s="5">
        <f>'a26'!E30</f>
        <v>5.0542950727514233</v>
      </c>
      <c r="I20" s="6">
        <f t="shared" si="3"/>
        <v>0.52010175724575813</v>
      </c>
      <c r="J20" s="5">
        <f>'a26'!F30</f>
        <v>4.75884695220119</v>
      </c>
      <c r="K20" s="6">
        <f t="shared" si="4"/>
        <v>0.56221422263500442</v>
      </c>
      <c r="L20" s="5">
        <f>'a26'!G30</f>
        <v>4.5461744872808314</v>
      </c>
      <c r="M20" s="6">
        <f t="shared" si="5"/>
        <v>0.59252804491122879</v>
      </c>
      <c r="N20" s="5">
        <f>'a26'!H30</f>
        <v>5.0504653661665104</v>
      </c>
      <c r="O20" s="6">
        <f t="shared" si="6"/>
        <v>0.52064763442279938</v>
      </c>
      <c r="P20" s="5">
        <f>'a26'!I30</f>
        <v>4.707271648922049</v>
      </c>
      <c r="Q20" s="6">
        <f t="shared" si="7"/>
        <v>0.56956564247222552</v>
      </c>
      <c r="R20" s="5">
        <f>'a26'!J30</f>
        <v>4.2998331347752199</v>
      </c>
      <c r="S20" s="6">
        <f t="shared" si="8"/>
        <v>0.62764094954576288</v>
      </c>
      <c r="T20" s="5">
        <f>'a26'!K30</f>
        <v>3.8586542368817112</v>
      </c>
      <c r="U20" s="6">
        <f t="shared" si="9"/>
        <v>0.69052552986871429</v>
      </c>
      <c r="V20" s="5">
        <f>'a26'!L30</f>
        <v>4.1971850635627685</v>
      </c>
      <c r="W20" s="6">
        <f t="shared" si="10"/>
        <v>0.64227215903918145</v>
      </c>
    </row>
    <row r="21" spans="1:23">
      <c r="A21" s="1">
        <v>1997</v>
      </c>
      <c r="B21" s="5">
        <f>'a26'!B31</f>
        <v>4.7837779568416359</v>
      </c>
      <c r="C21" s="6">
        <f t="shared" si="0"/>
        <v>0.55866061712184489</v>
      </c>
      <c r="D21" s="5">
        <f>'a26'!C31</f>
        <v>4.0292302840334946</v>
      </c>
      <c r="E21" s="6">
        <f t="shared" si="1"/>
        <v>0.6662120298588452</v>
      </c>
      <c r="F21" s="5">
        <f>'a26'!D31</f>
        <v>5.8016966784956088</v>
      </c>
      <c r="G21" s="6">
        <f t="shared" si="2"/>
        <v>0.41356892774204979</v>
      </c>
      <c r="H21" s="5">
        <f>'a26'!E31</f>
        <v>5.2194959502522256</v>
      </c>
      <c r="I21" s="6">
        <f t="shared" si="3"/>
        <v>0.49655442100591635</v>
      </c>
      <c r="J21" s="5">
        <f>'a26'!F31</f>
        <v>5.2657749751534224</v>
      </c>
      <c r="K21" s="6">
        <f t="shared" si="4"/>
        <v>0.48995791996617344</v>
      </c>
      <c r="L21" s="5">
        <f>'a26'!G31</f>
        <v>4.6754455656169469</v>
      </c>
      <c r="M21" s="6">
        <f t="shared" si="5"/>
        <v>0.5741020559351554</v>
      </c>
      <c r="N21" s="5">
        <f>'a26'!H31</f>
        <v>5.1208065355154071</v>
      </c>
      <c r="O21" s="6">
        <f t="shared" si="6"/>
        <v>0.51062137311462885</v>
      </c>
      <c r="P21" s="5">
        <f>'a26'!I31</f>
        <v>5.024228580044003</v>
      </c>
      <c r="Q21" s="6">
        <f t="shared" si="7"/>
        <v>0.52438736289171439</v>
      </c>
      <c r="R21" s="5">
        <f>'a26'!J31</f>
        <v>4.7724038668656394</v>
      </c>
      <c r="S21" s="6">
        <f t="shared" si="8"/>
        <v>0.56028185258462693</v>
      </c>
      <c r="T21" s="5">
        <f>'a26'!K31</f>
        <v>4.1375449793458143</v>
      </c>
      <c r="U21" s="6">
        <f t="shared" si="9"/>
        <v>0.6507731133783754</v>
      </c>
      <c r="V21" s="5">
        <f>'a26'!L31</f>
        <v>4.3476376220791177</v>
      </c>
      <c r="W21" s="6">
        <f t="shared" si="10"/>
        <v>0.62082701275954533</v>
      </c>
    </row>
    <row r="22" spans="1:23">
      <c r="A22" s="1">
        <v>1998</v>
      </c>
      <c r="B22" s="5">
        <f>'a26'!B32</f>
        <v>4.831302413752427</v>
      </c>
      <c r="C22" s="6">
        <f t="shared" si="0"/>
        <v>0.55188659519518268</v>
      </c>
      <c r="D22" s="5">
        <f>'a26'!C32</f>
        <v>4.5441742250059241</v>
      </c>
      <c r="E22" s="6">
        <f t="shared" si="1"/>
        <v>0.59281315749094177</v>
      </c>
      <c r="F22" s="5">
        <f>'a26'!D32</f>
        <v>5.9758788793913471</v>
      </c>
      <c r="G22" s="6">
        <f t="shared" si="2"/>
        <v>0.38874141524007955</v>
      </c>
      <c r="H22" s="5">
        <f>'a26'!E32</f>
        <v>5.4887845333008061</v>
      </c>
      <c r="I22" s="6">
        <f t="shared" si="3"/>
        <v>0.4581706732527322</v>
      </c>
      <c r="J22" s="5">
        <f>'a26'!F32</f>
        <v>5.0610948195024079</v>
      </c>
      <c r="K22" s="6">
        <f t="shared" si="4"/>
        <v>0.51913253767795997</v>
      </c>
      <c r="L22" s="5">
        <f>'a26'!G32</f>
        <v>4.5880072565690231</v>
      </c>
      <c r="M22" s="6">
        <f t="shared" si="5"/>
        <v>0.5865653024659413</v>
      </c>
      <c r="N22" s="5">
        <f>'a26'!H32</f>
        <v>5.1953949833015383</v>
      </c>
      <c r="O22" s="6">
        <f t="shared" si="6"/>
        <v>0.49998971494066191</v>
      </c>
      <c r="P22" s="5">
        <f>'a26'!I32</f>
        <v>5.1245940931878184</v>
      </c>
      <c r="Q22" s="6">
        <f t="shared" si="7"/>
        <v>0.51008150374232708</v>
      </c>
      <c r="R22" s="5">
        <f>'a26'!J32</f>
        <v>4.6084399313398219</v>
      </c>
      <c r="S22" s="6">
        <f t="shared" si="8"/>
        <v>0.5836528780866882</v>
      </c>
      <c r="T22" s="5">
        <f>'a26'!K32</f>
        <v>4.0866766585447962</v>
      </c>
      <c r="U22" s="6">
        <f t="shared" si="9"/>
        <v>0.65802376163145071</v>
      </c>
      <c r="V22" s="5">
        <f>'a26'!L32</f>
        <v>4.5673864657641996</v>
      </c>
      <c r="W22" s="6">
        <f t="shared" si="10"/>
        <v>0.5895045404527991</v>
      </c>
    </row>
    <row r="23" spans="1:23">
      <c r="A23" s="1">
        <v>1999</v>
      </c>
      <c r="B23" s="5">
        <f>'a26'!B33</f>
        <v>5.0074631618735692</v>
      </c>
      <c r="C23" s="6">
        <f t="shared" si="0"/>
        <v>0.52677706532449264</v>
      </c>
      <c r="D23" s="5">
        <f>'a26'!C33</f>
        <v>4.3964818976670896</v>
      </c>
      <c r="E23" s="6">
        <f t="shared" si="1"/>
        <v>0.61386486704905485</v>
      </c>
      <c r="F23" s="5">
        <f>'a26'!D33</f>
        <v>5.8508290391819671</v>
      </c>
      <c r="G23" s="6">
        <f t="shared" si="2"/>
        <v>0.40656571907366212</v>
      </c>
      <c r="H23" s="5">
        <f>'a26'!E33</f>
        <v>5.2525579631719808</v>
      </c>
      <c r="I23" s="6">
        <f t="shared" si="3"/>
        <v>0.49184184110461598</v>
      </c>
      <c r="J23" s="5">
        <f>'a26'!F33</f>
        <v>5.2562580386630229</v>
      </c>
      <c r="K23" s="6">
        <f t="shared" si="4"/>
        <v>0.49131444123230028</v>
      </c>
      <c r="L23" s="5">
        <f>'a26'!G33</f>
        <v>4.8569754675559667</v>
      </c>
      <c r="M23" s="6">
        <f t="shared" si="5"/>
        <v>0.54822721977683753</v>
      </c>
      <c r="N23" s="5">
        <f>'a26'!H33</f>
        <v>5.3658236269542305</v>
      </c>
      <c r="O23" s="6">
        <f t="shared" si="6"/>
        <v>0.47569722547146626</v>
      </c>
      <c r="P23" s="5">
        <f>'a26'!I33</f>
        <v>5.3331200948822062</v>
      </c>
      <c r="Q23" s="6">
        <f t="shared" si="7"/>
        <v>0.48035870837385986</v>
      </c>
      <c r="R23" s="5">
        <f>'a26'!J33</f>
        <v>4.6782051633239501</v>
      </c>
      <c r="S23" s="6">
        <f t="shared" si="8"/>
        <v>0.57370870950699737</v>
      </c>
      <c r="T23" s="5">
        <f>'a26'!K33</f>
        <v>4.428158344042604</v>
      </c>
      <c r="U23" s="6">
        <f t="shared" si="9"/>
        <v>0.60934978247461657</v>
      </c>
      <c r="V23" s="5">
        <f>'a26'!L33</f>
        <v>4.6112243578184708</v>
      </c>
      <c r="W23" s="6">
        <f t="shared" si="10"/>
        <v>0.58325599262506256</v>
      </c>
    </row>
    <row r="24" spans="1:23">
      <c r="A24" s="1">
        <v>2000</v>
      </c>
      <c r="B24" s="5">
        <f>'a26'!B34</f>
        <v>5.092891631601435</v>
      </c>
      <c r="C24" s="6">
        <f t="shared" si="0"/>
        <v>0.51460029646243</v>
      </c>
      <c r="D24" s="5">
        <f>'a26'!C34</f>
        <v>4.6945968483476062</v>
      </c>
      <c r="E24" s="6">
        <f t="shared" si="1"/>
        <v>0.57137227809919366</v>
      </c>
      <c r="F24" s="5">
        <f>'a26'!D34</f>
        <v>5.7432837378140169</v>
      </c>
      <c r="G24" s="6">
        <f t="shared" si="2"/>
        <v>0.42189496798950965</v>
      </c>
      <c r="H24" s="5">
        <f>'a26'!E34</f>
        <v>5.7274590643780705</v>
      </c>
      <c r="I24" s="6">
        <f t="shared" si="3"/>
        <v>0.42415057892765445</v>
      </c>
      <c r="J24" s="5">
        <f>'a26'!F34</f>
        <v>5.3710460100838571</v>
      </c>
      <c r="K24" s="6">
        <f t="shared" si="4"/>
        <v>0.47495283952517492</v>
      </c>
      <c r="L24" s="5">
        <f>'a26'!G34</f>
        <v>4.8640890463543727</v>
      </c>
      <c r="M24" s="6">
        <f t="shared" si="5"/>
        <v>0.54721326734287501</v>
      </c>
      <c r="N24" s="5">
        <f>'a26'!H34</f>
        <v>5.4191839519632401</v>
      </c>
      <c r="O24" s="6">
        <f t="shared" si="6"/>
        <v>0.46809137292477937</v>
      </c>
      <c r="P24" s="5">
        <f>'a26'!I34</f>
        <v>5.5744063228428704</v>
      </c>
      <c r="Q24" s="6">
        <f t="shared" si="7"/>
        <v>0.445966349048739</v>
      </c>
      <c r="R24" s="5">
        <f>'a26'!J34</f>
        <v>4.8712832037265121</v>
      </c>
      <c r="S24" s="6">
        <f t="shared" si="8"/>
        <v>0.54618782943257527</v>
      </c>
      <c r="T24" s="5">
        <f>'a26'!K34</f>
        <v>4.4486450296918481</v>
      </c>
      <c r="U24" s="6">
        <f t="shared" si="9"/>
        <v>0.60642965951449279</v>
      </c>
      <c r="V24" s="5">
        <f>'a26'!L34</f>
        <v>4.8192213495427616</v>
      </c>
      <c r="W24" s="6">
        <f t="shared" si="10"/>
        <v>0.55360860106696586</v>
      </c>
    </row>
    <row r="25" spans="1:23">
      <c r="A25" s="1">
        <v>2001</v>
      </c>
      <c r="B25" s="5">
        <f>'a26'!B35</f>
        <v>5.2705734345872433</v>
      </c>
      <c r="C25" s="6">
        <f t="shared" si="0"/>
        <v>0.4892739590851492</v>
      </c>
      <c r="D25" s="5">
        <f>'a26'!C35</f>
        <v>4.6499760771545962</v>
      </c>
      <c r="E25" s="6">
        <f t="shared" si="1"/>
        <v>0.57773241563876421</v>
      </c>
      <c r="F25" s="5">
        <f>'a26'!D35</f>
        <v>6.6065875313385671</v>
      </c>
      <c r="G25" s="6">
        <f t="shared" si="2"/>
        <v>0.2988417190553157</v>
      </c>
      <c r="H25" s="5">
        <f>'a26'!E35</f>
        <v>5.850211362416335</v>
      </c>
      <c r="I25" s="6">
        <f t="shared" si="3"/>
        <v>0.40665376123607622</v>
      </c>
      <c r="J25" s="5">
        <f>'a26'!F35</f>
        <v>5.8501008525647604</v>
      </c>
      <c r="K25" s="6">
        <f t="shared" si="4"/>
        <v>0.40666951304485721</v>
      </c>
      <c r="L25" s="5">
        <f>'a26'!G35</f>
        <v>5.0840395496746842</v>
      </c>
      <c r="M25" s="6">
        <f t="shared" si="5"/>
        <v>0.51586205095614213</v>
      </c>
      <c r="N25" s="5">
        <f>'a26'!H35</f>
        <v>5.6214730405123428</v>
      </c>
      <c r="O25" s="6">
        <f t="shared" si="6"/>
        <v>0.43925757217397099</v>
      </c>
      <c r="P25" s="5">
        <f>'a26'!I35</f>
        <v>5.9635869959154881</v>
      </c>
      <c r="Q25" s="6">
        <f t="shared" si="7"/>
        <v>0.3904934707836441</v>
      </c>
      <c r="R25" s="5">
        <f>'a26'!J35</f>
        <v>5.2481737117407228</v>
      </c>
      <c r="S25" s="6">
        <f t="shared" si="8"/>
        <v>0.49246676177194926</v>
      </c>
      <c r="T25" s="5">
        <f>'a26'!K35</f>
        <v>4.4937826878695759</v>
      </c>
      <c r="U25" s="6">
        <f t="shared" si="9"/>
        <v>0.59999584614576629</v>
      </c>
      <c r="V25" s="5">
        <f>'a26'!L35</f>
        <v>4.8947230899499337</v>
      </c>
      <c r="W25" s="6">
        <f t="shared" si="10"/>
        <v>0.54284676435667178</v>
      </c>
    </row>
    <row r="26" spans="1:23">
      <c r="A26" s="1">
        <v>2002</v>
      </c>
      <c r="B26" s="5">
        <f>'a26'!B36</f>
        <v>5.5059946171488425</v>
      </c>
      <c r="C26" s="6">
        <f t="shared" si="0"/>
        <v>0.45571758924242711</v>
      </c>
      <c r="D26" s="5">
        <f>'a26'!C36</f>
        <v>4.8100743425367831</v>
      </c>
      <c r="E26" s="6">
        <f t="shared" si="1"/>
        <v>0.55491239347301358</v>
      </c>
      <c r="F26" s="5">
        <f>'a26'!D36</f>
        <v>5.8191303382696793</v>
      </c>
      <c r="G26" s="6">
        <f t="shared" si="2"/>
        <v>0.41108397575631317</v>
      </c>
      <c r="H26" s="5">
        <f>'a26'!E36</f>
        <v>6.2618727617269272</v>
      </c>
      <c r="I26" s="6">
        <f t="shared" si="3"/>
        <v>0.34797653425534664</v>
      </c>
      <c r="J26" s="5">
        <f>'a26'!F36</f>
        <v>6.1039098605839479</v>
      </c>
      <c r="K26" s="6">
        <f t="shared" si="4"/>
        <v>0.37049218673192963</v>
      </c>
      <c r="L26" s="5">
        <f>'a26'!G36</f>
        <v>5.1968748232901607</v>
      </c>
      <c r="M26" s="6">
        <f t="shared" si="5"/>
        <v>0.49977878210349774</v>
      </c>
      <c r="N26" s="5">
        <f>'a26'!H36</f>
        <v>6.0566281945611351</v>
      </c>
      <c r="O26" s="6">
        <f t="shared" si="6"/>
        <v>0.37723160182864218</v>
      </c>
      <c r="P26" s="5">
        <f>'a26'!I36</f>
        <v>5.9572070846865826</v>
      </c>
      <c r="Q26" s="6">
        <f t="shared" si="7"/>
        <v>0.3914028480046377</v>
      </c>
      <c r="R26" s="5">
        <f>'a26'!J36</f>
        <v>5.2545831838138062</v>
      </c>
      <c r="S26" s="6">
        <f t="shared" si="8"/>
        <v>0.49155317101923646</v>
      </c>
      <c r="T26" s="5">
        <f>'a26'!K36</f>
        <v>4.5238437879455686</v>
      </c>
      <c r="U26" s="6">
        <f t="shared" si="9"/>
        <v>0.59571100915253972</v>
      </c>
      <c r="V26" s="5">
        <f>'a26'!L36</f>
        <v>5.018715324584166</v>
      </c>
      <c r="W26" s="6">
        <f t="shared" si="10"/>
        <v>0.52517320908123177</v>
      </c>
    </row>
    <row r="27" spans="1:23">
      <c r="A27" s="1">
        <v>2003</v>
      </c>
      <c r="B27" s="5">
        <f>'a26'!B37</f>
        <v>5.619992152482892</v>
      </c>
      <c r="C27" s="6">
        <f t="shared" si="0"/>
        <v>0.43946865439635724</v>
      </c>
      <c r="D27" s="5">
        <f>'a26'!C37</f>
        <v>5.3066456446097501</v>
      </c>
      <c r="E27" s="6">
        <f t="shared" si="1"/>
        <v>0.48413231291980102</v>
      </c>
      <c r="F27" s="5">
        <f>'a26'!D37</f>
        <v>6.6779006676865285</v>
      </c>
      <c r="G27" s="6">
        <f t="shared" si="2"/>
        <v>0.28867691590591976</v>
      </c>
      <c r="H27" s="5">
        <f>'a26'!E37</f>
        <v>6.5113424441035797</v>
      </c>
      <c r="I27" s="6">
        <f t="shared" si="3"/>
        <v>0.31241772499574672</v>
      </c>
      <c r="J27" s="5">
        <f>'a26'!F37</f>
        <v>6.3824830357381206</v>
      </c>
      <c r="K27" s="6">
        <f t="shared" si="4"/>
        <v>0.33078503552310035</v>
      </c>
      <c r="L27" s="5">
        <f>'a26'!G37</f>
        <v>5.4058765663285753</v>
      </c>
      <c r="M27" s="6">
        <f t="shared" si="5"/>
        <v>0.46998817570666035</v>
      </c>
      <c r="N27" s="5">
        <f>'a26'!H37</f>
        <v>6.0903278963201224</v>
      </c>
      <c r="O27" s="6">
        <f t="shared" si="6"/>
        <v>0.37242812729202901</v>
      </c>
      <c r="P27" s="5">
        <f>'a26'!I37</f>
        <v>6.0123210083687164</v>
      </c>
      <c r="Q27" s="6">
        <f t="shared" si="7"/>
        <v>0.38354704171551018</v>
      </c>
      <c r="R27" s="5">
        <f>'a26'!J37</f>
        <v>5.3874576951055966</v>
      </c>
      <c r="S27" s="6">
        <f t="shared" si="8"/>
        <v>0.47261355736568766</v>
      </c>
      <c r="T27" s="5">
        <f>'a26'!K37</f>
        <v>4.594199282673225</v>
      </c>
      <c r="U27" s="6">
        <f t="shared" si="9"/>
        <v>0.58568270593929261</v>
      </c>
      <c r="V27" s="5">
        <f>'a26'!L37</f>
        <v>5.1781870353586266</v>
      </c>
      <c r="W27" s="6">
        <f t="shared" si="10"/>
        <v>0.50244249450418133</v>
      </c>
    </row>
    <row r="28" spans="1:23">
      <c r="A28" s="1">
        <v>2004</v>
      </c>
      <c r="B28" s="5">
        <f>'a26'!B38</f>
        <v>5.7211700249558701</v>
      </c>
      <c r="C28" s="6">
        <f t="shared" si="0"/>
        <v>0.425047003499609</v>
      </c>
      <c r="D28" s="5">
        <f>'a26'!C38</f>
        <v>5.6416898733755207</v>
      </c>
      <c r="E28" s="6">
        <f t="shared" si="1"/>
        <v>0.43637591338174314</v>
      </c>
      <c r="F28" s="5">
        <f>'a26'!D38</f>
        <v>6.5664924912370788</v>
      </c>
      <c r="G28" s="6">
        <f t="shared" si="2"/>
        <v>0.30455676975663598</v>
      </c>
      <c r="H28" s="5">
        <f>'a26'!E38</f>
        <v>6.4415072084173453</v>
      </c>
      <c r="I28" s="6">
        <f t="shared" si="3"/>
        <v>0.32237187173497561</v>
      </c>
      <c r="J28" s="5">
        <f>'a26'!F38</f>
        <v>6.3192551662452789</v>
      </c>
      <c r="K28" s="6">
        <f t="shared" si="4"/>
        <v>0.33979738415708111</v>
      </c>
      <c r="L28" s="5">
        <f>'a26'!G38</f>
        <v>5.3238720470080114</v>
      </c>
      <c r="M28" s="6">
        <f t="shared" si="5"/>
        <v>0.48167690290254667</v>
      </c>
      <c r="N28" s="5">
        <f>'a26'!H38</f>
        <v>6.3156560903292398</v>
      </c>
      <c r="O28" s="6">
        <f t="shared" si="6"/>
        <v>0.34031038779259315</v>
      </c>
      <c r="P28" s="5">
        <f>'a26'!I38</f>
        <v>6.0216669513444803</v>
      </c>
      <c r="Q28" s="6">
        <f t="shared" si="7"/>
        <v>0.38221489345420551</v>
      </c>
      <c r="R28" s="5">
        <f>'a26'!J38</f>
        <v>5.3209221749228668</v>
      </c>
      <c r="S28" s="6">
        <f t="shared" si="8"/>
        <v>0.48209737058349522</v>
      </c>
      <c r="T28" s="5">
        <f>'a26'!K38</f>
        <v>4.654700119947214</v>
      </c>
      <c r="U28" s="6">
        <f t="shared" si="9"/>
        <v>0.57705906192701639</v>
      </c>
      <c r="V28" s="5">
        <f>'a26'!L38</f>
        <v>5.3836885834038757</v>
      </c>
      <c r="W28" s="6">
        <f t="shared" si="10"/>
        <v>0.47315079749363742</v>
      </c>
    </row>
    <row r="29" spans="1:23">
      <c r="A29" s="1">
        <v>2005</v>
      </c>
      <c r="B29" s="5">
        <f>'a26'!B39</f>
        <v>5.8483131294817863</v>
      </c>
      <c r="C29" s="6">
        <f t="shared" si="0"/>
        <v>0.40692433079870549</v>
      </c>
      <c r="D29" s="5">
        <f>'a26'!C39</f>
        <v>5.9626303100381817</v>
      </c>
      <c r="E29" s="6">
        <f t="shared" si="1"/>
        <v>0.39062983449048178</v>
      </c>
      <c r="F29" s="5">
        <f>'a26'!D39</f>
        <v>6.3948052146933669</v>
      </c>
      <c r="G29" s="6">
        <f t="shared" si="2"/>
        <v>0.32902866173467854</v>
      </c>
      <c r="H29" s="5">
        <f>'a26'!E39</f>
        <v>6.6195580766377979</v>
      </c>
      <c r="I29" s="6">
        <f t="shared" si="3"/>
        <v>0.29699292868570276</v>
      </c>
      <c r="J29" s="5">
        <f>'a26'!F39</f>
        <v>7.0268658626432527</v>
      </c>
      <c r="K29" s="6">
        <f t="shared" si="4"/>
        <v>0.23893625528740695</v>
      </c>
      <c r="L29" s="5">
        <f>'a26'!G39</f>
        <v>5.6474456439999177</v>
      </c>
      <c r="M29" s="6">
        <f t="shared" si="5"/>
        <v>0.43555549966322998</v>
      </c>
      <c r="N29" s="5">
        <f>'a26'!H39</f>
        <v>6.5049012707433089</v>
      </c>
      <c r="O29" s="6">
        <f t="shared" si="6"/>
        <v>0.31333583437378359</v>
      </c>
      <c r="P29" s="5">
        <f>'a26'!I39</f>
        <v>6.2524797920991109</v>
      </c>
      <c r="Q29" s="6">
        <f t="shared" si="7"/>
        <v>0.34931538558266928</v>
      </c>
      <c r="R29" s="5">
        <f>'a26'!J39</f>
        <v>5.3754898297822926</v>
      </c>
      <c r="S29" s="6">
        <f t="shared" si="8"/>
        <v>0.47431942814013078</v>
      </c>
      <c r="T29" s="5">
        <f>'a26'!K39</f>
        <v>4.4886782732218657</v>
      </c>
      <c r="U29" s="6">
        <f t="shared" si="9"/>
        <v>0.60072341714802457</v>
      </c>
      <c r="V29" s="5">
        <f>'a26'!L39</f>
        <v>5.235201366767801</v>
      </c>
      <c r="W29" s="6">
        <f t="shared" si="10"/>
        <v>0.49431580866272695</v>
      </c>
    </row>
    <row r="30" spans="1:23">
      <c r="A30" s="1">
        <v>2006</v>
      </c>
      <c r="B30" s="5">
        <f>'a26'!B40</f>
        <v>5.9302889708226241</v>
      </c>
      <c r="C30" s="6">
        <f t="shared" si="0"/>
        <v>0.39523969129316017</v>
      </c>
      <c r="D30" s="5">
        <f>'a26'!C40</f>
        <v>5.6144539176890129</v>
      </c>
      <c r="E30" s="6">
        <f t="shared" si="1"/>
        <v>0.44025806108014454</v>
      </c>
      <c r="F30" s="5">
        <f>'a26'!D40</f>
        <v>6.9143303001556218</v>
      </c>
      <c r="G30" s="6">
        <f t="shared" si="2"/>
        <v>0.25497680403584261</v>
      </c>
      <c r="H30" s="5">
        <f>'a26'!E40</f>
        <v>6.9408192837529459</v>
      </c>
      <c r="I30" s="6">
        <f t="shared" si="3"/>
        <v>0.25120112794468619</v>
      </c>
      <c r="J30" s="5">
        <f>'a26'!F40</f>
        <v>7.1265447002660745</v>
      </c>
      <c r="K30" s="6">
        <f t="shared" si="4"/>
        <v>0.22472827321727676</v>
      </c>
      <c r="L30" s="5">
        <f>'a26'!G40</f>
        <v>5.6995784916505219</v>
      </c>
      <c r="M30" s="6">
        <f t="shared" si="5"/>
        <v>0.42812460879061182</v>
      </c>
      <c r="N30" s="5">
        <f>'a26'!H40</f>
        <v>6.520609021572545</v>
      </c>
      <c r="O30" s="6">
        <f t="shared" si="6"/>
        <v>0.3110968893031324</v>
      </c>
      <c r="P30" s="5">
        <f>'a26'!I40</f>
        <v>6.3795379454463701</v>
      </c>
      <c r="Q30" s="6">
        <f t="shared" si="7"/>
        <v>0.33120482161870513</v>
      </c>
      <c r="R30" s="5">
        <f>'a26'!J40</f>
        <v>5.5587321361101489</v>
      </c>
      <c r="S30" s="6">
        <f t="shared" si="8"/>
        <v>0.44820050997369937</v>
      </c>
      <c r="T30" s="5">
        <f>'a26'!K40</f>
        <v>4.6509399401624609</v>
      </c>
      <c r="U30" s="6">
        <f t="shared" si="9"/>
        <v>0.57759502892097747</v>
      </c>
      <c r="V30" s="5">
        <f>'a26'!L40</f>
        <v>5.5255742515081359</v>
      </c>
      <c r="W30" s="6">
        <f t="shared" si="10"/>
        <v>0.45292675519428954</v>
      </c>
    </row>
    <row r="31" spans="1:23">
      <c r="A31" s="1">
        <v>2007</v>
      </c>
      <c r="B31" s="5">
        <f>'a26'!B41</f>
        <v>5.8816158768984765</v>
      </c>
      <c r="C31" s="6">
        <f t="shared" si="0"/>
        <v>0.40217743718049503</v>
      </c>
      <c r="D31" s="5">
        <f>'a26'!C41</f>
        <v>5.801760682270495</v>
      </c>
      <c r="E31" s="6">
        <f t="shared" si="1"/>
        <v>0.41355980479772486</v>
      </c>
      <c r="F31" s="5">
        <f>'a26'!D41</f>
        <v>6.6075960768599655</v>
      </c>
      <c r="G31" s="6">
        <f t="shared" si="2"/>
        <v>0.29869796339938437</v>
      </c>
      <c r="H31" s="5">
        <f>'a26'!E41</f>
        <v>7.0802291001578643</v>
      </c>
      <c r="I31" s="6">
        <f t="shared" si="3"/>
        <v>0.23132998759916784</v>
      </c>
      <c r="J31" s="5">
        <f>'a26'!F41</f>
        <v>6.8452430204594865</v>
      </c>
      <c r="K31" s="6">
        <f t="shared" si="4"/>
        <v>0.26482433892495355</v>
      </c>
      <c r="L31" s="5">
        <f>'a26'!G41</f>
        <v>5.7131556699584234</v>
      </c>
      <c r="M31" s="6">
        <f t="shared" si="5"/>
        <v>0.42618935040917316</v>
      </c>
      <c r="N31" s="5">
        <f>'a26'!H41</f>
        <v>6.5551060181365948</v>
      </c>
      <c r="O31" s="6">
        <f t="shared" si="6"/>
        <v>0.30617977028023613</v>
      </c>
      <c r="P31" s="5">
        <f>'a26'!I41</f>
        <v>6.1830894516081045</v>
      </c>
      <c r="Q31" s="6">
        <f t="shared" si="7"/>
        <v>0.35920611802948027</v>
      </c>
      <c r="R31" s="5">
        <f>'a26'!J41</f>
        <v>5.2091443519438272</v>
      </c>
      <c r="S31" s="6">
        <f t="shared" si="8"/>
        <v>0.49802991296258864</v>
      </c>
      <c r="T31" s="5">
        <f>'a26'!K41</f>
        <v>4.6544753154086935</v>
      </c>
      <c r="U31" s="6">
        <f t="shared" si="9"/>
        <v>0.57709110502592031</v>
      </c>
      <c r="V31" s="5">
        <f>'a26'!L41</f>
        <v>5.1827671589819078</v>
      </c>
      <c r="W31" s="6">
        <f t="shared" si="10"/>
        <v>0.50178965468511361</v>
      </c>
    </row>
    <row r="32" spans="1:23">
      <c r="A32" s="1">
        <v>2008</v>
      </c>
      <c r="B32" s="5">
        <f>'a26'!B42</f>
        <v>5.8991784440816959</v>
      </c>
      <c r="C32" s="6">
        <f t="shared" si="0"/>
        <v>0.39967411104231471</v>
      </c>
      <c r="D32" s="5">
        <f>'a26'!C42</f>
        <v>5.4027974846542932</v>
      </c>
      <c r="E32" s="6">
        <f t="shared" si="1"/>
        <v>0.47042706061206224</v>
      </c>
      <c r="F32" s="5">
        <f>'a26'!D42</f>
        <v>6.1285529236040786</v>
      </c>
      <c r="G32" s="6">
        <f t="shared" si="2"/>
        <v>0.36697962372564769</v>
      </c>
      <c r="H32" s="5">
        <f>'a26'!E42</f>
        <v>7.0495732878345638</v>
      </c>
      <c r="I32" s="6">
        <f t="shared" si="3"/>
        <v>0.23569959344753105</v>
      </c>
      <c r="J32" s="5">
        <f>'a26'!F42</f>
        <v>6.8306855781294669</v>
      </c>
      <c r="K32" s="6">
        <f t="shared" si="4"/>
        <v>0.26689932178535275</v>
      </c>
      <c r="L32" s="5">
        <f>'a26'!G42</f>
        <v>5.7766986487406937</v>
      </c>
      <c r="M32" s="6">
        <f t="shared" si="5"/>
        <v>0.41713208685402053</v>
      </c>
      <c r="N32" s="5">
        <f>'a26'!H42</f>
        <v>6.520761215934086</v>
      </c>
      <c r="O32" s="6">
        <f t="shared" si="6"/>
        <v>0.31107519588443372</v>
      </c>
      <c r="P32" s="5">
        <f>'a26'!I42</f>
        <v>6.2824406456435735</v>
      </c>
      <c r="Q32" s="6">
        <f t="shared" si="7"/>
        <v>0.34504483748923864</v>
      </c>
      <c r="R32" s="5">
        <f>'a26'!J42</f>
        <v>4.4931610868902814</v>
      </c>
      <c r="S32" s="6">
        <f t="shared" si="8"/>
        <v>0.6000844476561692</v>
      </c>
      <c r="T32" s="5">
        <f>'a26'!K42</f>
        <v>4.6818863099187977</v>
      </c>
      <c r="U32" s="6">
        <f t="shared" si="9"/>
        <v>0.57318400771407496</v>
      </c>
      <c r="V32" s="5">
        <f>'a26'!L42</f>
        <v>5.5648173460819255</v>
      </c>
      <c r="W32" s="6">
        <f t="shared" si="10"/>
        <v>0.44733313876197706</v>
      </c>
    </row>
    <row r="33" spans="1:23">
      <c r="A33" s="1">
        <v>2009</v>
      </c>
      <c r="B33" s="5">
        <f>'a26'!B43</f>
        <v>6.0101060650226881</v>
      </c>
      <c r="C33" s="6">
        <f t="shared" ref="C33:C38" si="11">(C$52-B33)/C$54</f>
        <v>0.38386275441940232</v>
      </c>
      <c r="D33" s="5">
        <f>'a26'!C43</f>
        <v>5.3571795125017072</v>
      </c>
      <c r="E33" s="6">
        <f t="shared" ref="E33:E38" si="12">(C$52-D33)/C$54</f>
        <v>0.47692933678097343</v>
      </c>
      <c r="F33" s="5">
        <f>'a26'!D43</f>
        <v>6.7624813842555751</v>
      </c>
      <c r="G33" s="6">
        <f t="shared" ref="G33:G38" si="13">(C$52-F33)/C$54</f>
        <v>0.27662098374267552</v>
      </c>
      <c r="H33" s="5">
        <f>'a26'!E43</f>
        <v>7.5879572983884005</v>
      </c>
      <c r="I33" s="6">
        <f t="shared" ref="I33:I38" si="14">(C$52-H33)/C$54</f>
        <v>0.15895962986831741</v>
      </c>
      <c r="J33" s="5">
        <f>'a26'!F43</f>
        <v>7.4908570945030739</v>
      </c>
      <c r="K33" s="6">
        <f t="shared" ref="K33:K38" si="15">(C$52-J33)/C$54</f>
        <v>0.1728000596797987</v>
      </c>
      <c r="L33" s="5">
        <f>'a26'!G43</f>
        <v>5.9273199420753739</v>
      </c>
      <c r="M33" s="6">
        <f t="shared" ref="M33:M38" si="16">(C$52-L33)/C$54</f>
        <v>0.39566288951870782</v>
      </c>
      <c r="N33" s="5">
        <f>'a26'!H43</f>
        <v>6.5154385901995946</v>
      </c>
      <c r="O33" s="6">
        <f t="shared" ref="O33:O38" si="17">(C$52-N33)/C$54</f>
        <v>0.31183387017082359</v>
      </c>
      <c r="P33" s="5">
        <f>'a26'!I43</f>
        <v>6.4091057670359417</v>
      </c>
      <c r="Q33" s="6">
        <f t="shared" ref="Q33:Q38" si="18">(C$52-P33)/C$54</f>
        <v>0.32699029535599861</v>
      </c>
      <c r="R33" s="5">
        <f>'a26'!J43</f>
        <v>4.9405010939174234</v>
      </c>
      <c r="S33" s="6">
        <f t="shared" ref="S33:S38" si="19">(C$52-R33)/C$54</f>
        <v>0.53632167763728644</v>
      </c>
      <c r="T33" s="5">
        <f>'a26'!K43</f>
        <v>4.9240400590499656</v>
      </c>
      <c r="U33" s="6">
        <f t="shared" ref="U33:U38" si="20">(C$52-T33)/C$54</f>
        <v>0.53866799400523613</v>
      </c>
      <c r="V33" s="5">
        <f>'a26'!L43</f>
        <v>5.5035288844895964</v>
      </c>
      <c r="W33" s="6">
        <f t="shared" ref="W33:W38" si="21">(C$52-V33)/C$54</f>
        <v>0.45606904885258898</v>
      </c>
    </row>
    <row r="34" spans="1:23">
      <c r="A34" s="1">
        <v>2010</v>
      </c>
      <c r="B34" s="5">
        <f>'a26'!B44</f>
        <v>6.1785588640957485</v>
      </c>
      <c r="C34" s="6">
        <f t="shared" si="11"/>
        <v>0.35985189709029036</v>
      </c>
      <c r="D34" s="5">
        <f>'a26'!C44</f>
        <v>5.6613413111615047</v>
      </c>
      <c r="E34" s="6">
        <f t="shared" si="12"/>
        <v>0.43357484464564855</v>
      </c>
      <c r="F34" s="5">
        <f>'a26'!D44</f>
        <v>6.6654230714513822</v>
      </c>
      <c r="G34" s="6">
        <f t="shared" si="13"/>
        <v>0.29045544250008115</v>
      </c>
      <c r="H34" s="5">
        <f>'a26'!E44</f>
        <v>8.1185281630697474</v>
      </c>
      <c r="I34" s="6">
        <f t="shared" si="14"/>
        <v>8.3333333333333287E-2</v>
      </c>
      <c r="J34" s="5">
        <f>'a26'!F44</f>
        <v>7.4519877103821699</v>
      </c>
      <c r="K34" s="6">
        <f t="shared" si="15"/>
        <v>0.17834040832186962</v>
      </c>
      <c r="L34" s="5">
        <f>'a26'!G44</f>
        <v>6.3601403892167356</v>
      </c>
      <c r="M34" s="6">
        <f t="shared" si="16"/>
        <v>0.33396970268762211</v>
      </c>
      <c r="N34" s="5">
        <f>'a26'!H44</f>
        <v>6.5088157894829024</v>
      </c>
      <c r="O34" s="6">
        <f t="shared" si="17"/>
        <v>0.31277786827594661</v>
      </c>
      <c r="P34" s="5">
        <f>'a26'!I44</f>
        <v>6.6976418326808336</v>
      </c>
      <c r="Q34" s="6">
        <f t="shared" si="18"/>
        <v>0.28586305766909026</v>
      </c>
      <c r="R34" s="5">
        <f>'a26'!J44</f>
        <v>5.2026080298599</v>
      </c>
      <c r="S34" s="6">
        <f t="shared" si="19"/>
        <v>0.49896158461113294</v>
      </c>
      <c r="T34" s="5">
        <f>'a26'!K44</f>
        <v>5.0500164864831021</v>
      </c>
      <c r="U34" s="6">
        <f t="shared" si="20"/>
        <v>0.52071161665459109</v>
      </c>
      <c r="V34" s="5">
        <f>'a26'!L44</f>
        <v>5.7548820749051695</v>
      </c>
      <c r="W34" s="6">
        <f t="shared" si="21"/>
        <v>0.42024176888161102</v>
      </c>
    </row>
    <row r="35" spans="1:23">
      <c r="A35" s="1">
        <v>2011</v>
      </c>
      <c r="B35" s="5">
        <f>'a26'!B45</f>
        <v>6.0944166389836658</v>
      </c>
      <c r="C35" s="6">
        <f t="shared" si="11"/>
        <v>0.37184532773458612</v>
      </c>
      <c r="D35" s="5">
        <f>'a26'!C45</f>
        <v>5.518853917083911</v>
      </c>
      <c r="E35" s="6">
        <f t="shared" si="12"/>
        <v>0.45388465551979262</v>
      </c>
      <c r="F35" s="5">
        <f>'a26'!D45</f>
        <v>7.0470211577256308</v>
      </c>
      <c r="G35" s="6">
        <f t="shared" si="13"/>
        <v>0.23606336794263069</v>
      </c>
      <c r="H35" s="5">
        <f>'a26'!E45</f>
        <v>7.7355187638867768</v>
      </c>
      <c r="I35" s="6">
        <f t="shared" si="14"/>
        <v>0.13792657304259198</v>
      </c>
      <c r="J35" s="5">
        <f>'a26'!F45</f>
        <v>7.1655372586443846</v>
      </c>
      <c r="K35" s="6">
        <f t="shared" si="15"/>
        <v>0.21917036761243958</v>
      </c>
      <c r="L35" s="5">
        <f>'a26'!G45</f>
        <v>6.2084653715287788</v>
      </c>
      <c r="M35" s="6">
        <f t="shared" si="16"/>
        <v>0.35558909536103522</v>
      </c>
      <c r="N35" s="5">
        <f>'a26'!H45</f>
        <v>6.5529545444028043</v>
      </c>
      <c r="O35" s="6">
        <f t="shared" si="17"/>
        <v>0.30648643617806409</v>
      </c>
      <c r="P35" s="5">
        <f>'a26'!I45</f>
        <v>6.3154822541544924</v>
      </c>
      <c r="Q35" s="6">
        <f t="shared" si="18"/>
        <v>0.34033516598335911</v>
      </c>
      <c r="R35" s="5">
        <f>'a26'!J45</f>
        <v>4.8833268537376791</v>
      </c>
      <c r="S35" s="6">
        <f t="shared" si="19"/>
        <v>0.54447115649077116</v>
      </c>
      <c r="T35" s="5">
        <f>'a26'!K45</f>
        <v>4.9421115154873787</v>
      </c>
      <c r="U35" s="6">
        <f t="shared" si="20"/>
        <v>0.53609213201519701</v>
      </c>
      <c r="V35" s="5">
        <f>'a26'!L45</f>
        <v>5.6748323692066931</v>
      </c>
      <c r="W35" s="6">
        <f t="shared" si="21"/>
        <v>0.4316518616395823</v>
      </c>
    </row>
    <row r="36" spans="1:23">
      <c r="A36" s="1">
        <v>2012</v>
      </c>
      <c r="B36" s="5">
        <f>'a26'!B46</f>
        <v>6.0532844940991559</v>
      </c>
      <c r="C36" s="6">
        <f t="shared" si="11"/>
        <v>0.37770820486038553</v>
      </c>
      <c r="D36" s="5">
        <f>'a26'!C46</f>
        <v>5.466487916265959</v>
      </c>
      <c r="E36" s="6">
        <f t="shared" si="12"/>
        <v>0.46134877948481307</v>
      </c>
      <c r="F36" s="5">
        <f>'a26'!D46</f>
        <v>6.5918017793510755</v>
      </c>
      <c r="G36" s="6">
        <f t="shared" si="13"/>
        <v>0.30094924462585443</v>
      </c>
      <c r="H36" s="5">
        <f>'a26'!E46</f>
        <v>7.5009356250102162</v>
      </c>
      <c r="I36" s="6">
        <f t="shared" si="14"/>
        <v>0.17136349015156463</v>
      </c>
      <c r="J36" s="5">
        <f>'a26'!F46</f>
        <v>7.0585531746349437</v>
      </c>
      <c r="K36" s="6">
        <f t="shared" si="15"/>
        <v>0.23441962195413973</v>
      </c>
      <c r="L36" s="5">
        <f>'a26'!G46</f>
        <v>6.3672736057796069</v>
      </c>
      <c r="M36" s="6">
        <f t="shared" si="16"/>
        <v>0.33295295113388579</v>
      </c>
      <c r="N36" s="5">
        <f>'a26'!H46</f>
        <v>6.5204791778088493</v>
      </c>
      <c r="O36" s="6">
        <f t="shared" si="17"/>
        <v>0.31111539692130391</v>
      </c>
      <c r="P36" s="5">
        <f>'a26'!I46</f>
        <v>6.3088026479397836</v>
      </c>
      <c r="Q36" s="6">
        <f t="shared" si="18"/>
        <v>0.34128726100771345</v>
      </c>
      <c r="R36" s="5">
        <f>'a26'!J46</f>
        <v>4.7860443652016214</v>
      </c>
      <c r="S36" s="6">
        <f t="shared" si="19"/>
        <v>0.55833756871849061</v>
      </c>
      <c r="T36" s="5">
        <f>'a26'!K46</f>
        <v>4.6500368850277169</v>
      </c>
      <c r="U36" s="6">
        <f t="shared" si="20"/>
        <v>0.57772374823059991</v>
      </c>
      <c r="V36" s="5">
        <f>'a26'!L46</f>
        <v>5.7156070893810487</v>
      </c>
      <c r="W36" s="6">
        <f t="shared" si="21"/>
        <v>0.42583993097337658</v>
      </c>
    </row>
    <row r="37" spans="1:23">
      <c r="A37" s="1">
        <v>2013</v>
      </c>
      <c r="B37" s="5">
        <f>'a26'!B47</f>
        <v>5.871203253751708</v>
      </c>
      <c r="C37" s="6">
        <f t="shared" si="11"/>
        <v>0.40366162747103707</v>
      </c>
      <c r="D37" s="5">
        <f>'a26'!C47</f>
        <v>5.0724248065533706</v>
      </c>
      <c r="E37" s="6">
        <f t="shared" si="12"/>
        <v>0.51751758854016994</v>
      </c>
      <c r="F37" s="5">
        <f>'a26'!D47</f>
        <v>6.2357183015251119</v>
      </c>
      <c r="G37" s="6">
        <f t="shared" si="13"/>
        <v>0.35170452818528636</v>
      </c>
      <c r="H37" s="5">
        <f>'a26'!E47</f>
        <v>6.8645852224144503</v>
      </c>
      <c r="I37" s="6">
        <f t="shared" si="14"/>
        <v>0.2620673479213782</v>
      </c>
      <c r="J37" s="5">
        <f>'a26'!F47</f>
        <v>6.6403972216445339</v>
      </c>
      <c r="K37" s="6">
        <f t="shared" si="15"/>
        <v>0.29402256701542623</v>
      </c>
      <c r="L37" s="5">
        <f>'a26'!G47</f>
        <v>6.3222478163659197</v>
      </c>
      <c r="M37" s="6">
        <f t="shared" si="16"/>
        <v>0.33937081899771271</v>
      </c>
      <c r="N37" s="5">
        <f>'a26'!H47</f>
        <v>6.4949152531270204</v>
      </c>
      <c r="O37" s="6">
        <f t="shared" si="17"/>
        <v>0.31475921733678625</v>
      </c>
      <c r="P37" s="5">
        <f>'a26'!I47</f>
        <v>5.8547997831753085</v>
      </c>
      <c r="Q37" s="6">
        <f t="shared" si="18"/>
        <v>0.40599973876321804</v>
      </c>
      <c r="R37" s="5">
        <f>'a26'!J47</f>
        <v>4.6413944267099234</v>
      </c>
      <c r="S37" s="6">
        <f t="shared" si="19"/>
        <v>0.57895562347864093</v>
      </c>
      <c r="T37" s="5">
        <f>'a26'!K47</f>
        <v>4.4840718573587584</v>
      </c>
      <c r="U37" s="6">
        <f t="shared" si="20"/>
        <v>0.6013800045997989</v>
      </c>
      <c r="V37" s="5">
        <f>'a26'!L47</f>
        <v>5.1710851508840134</v>
      </c>
      <c r="W37" s="6">
        <f t="shared" si="21"/>
        <v>0.50345478005732203</v>
      </c>
    </row>
    <row r="38" spans="1:23">
      <c r="A38" s="1">
        <v>2014</v>
      </c>
      <c r="B38" s="5">
        <f>'a26'!B48</f>
        <v>5.8501147451586446</v>
      </c>
      <c r="C38" s="6">
        <f t="shared" si="11"/>
        <v>0.40666753282789719</v>
      </c>
      <c r="D38" s="5">
        <f>'a26'!C48</f>
        <v>4.944088401861304</v>
      </c>
      <c r="E38" s="6">
        <f t="shared" si="12"/>
        <v>0.53581035138025734</v>
      </c>
      <c r="F38" s="5">
        <f>'a26'!D48</f>
        <v>6.1148090450068384</v>
      </c>
      <c r="G38" s="6">
        <f t="shared" si="13"/>
        <v>0.3689386431658877</v>
      </c>
      <c r="H38" s="5">
        <f>'a26'!E48</f>
        <v>6.800199208125048</v>
      </c>
      <c r="I38" s="6">
        <f t="shared" si="14"/>
        <v>0.27124477573261035</v>
      </c>
      <c r="J38" s="5">
        <f>'a26'!F48</f>
        <v>6.6767755659932346</v>
      </c>
      <c r="K38" s="6">
        <f t="shared" si="15"/>
        <v>0.28883728519860635</v>
      </c>
      <c r="L38" s="5">
        <f>'a26'!G48</f>
        <v>6.3721334660638274</v>
      </c>
      <c r="M38" s="6">
        <f t="shared" si="16"/>
        <v>0.33226023832314039</v>
      </c>
      <c r="N38" s="5">
        <f>'a26'!H48</f>
        <v>6.4687526391802956</v>
      </c>
      <c r="O38" s="6">
        <f t="shared" si="17"/>
        <v>0.31848837348193876</v>
      </c>
      <c r="P38" s="5">
        <f>'a26'!I48</f>
        <v>5.8121344825681982</v>
      </c>
      <c r="Q38" s="6">
        <f t="shared" si="18"/>
        <v>0.41208114822282982</v>
      </c>
      <c r="R38" s="5">
        <f>'a26'!J48</f>
        <v>4.8160887264855958</v>
      </c>
      <c r="S38" s="6">
        <f t="shared" si="19"/>
        <v>0.55405511763246895</v>
      </c>
      <c r="T38" s="5">
        <f>'a26'!K48</f>
        <v>4.4212364324685716</v>
      </c>
      <c r="U38" s="6">
        <f t="shared" si="20"/>
        <v>0.61033641512283232</v>
      </c>
      <c r="V38" s="5">
        <f>'a26'!L48</f>
        <v>5.1397785916867642</v>
      </c>
      <c r="W38" s="6">
        <f t="shared" si="21"/>
        <v>0.50791714180189906</v>
      </c>
    </row>
    <row r="40" spans="1:23">
      <c r="B40" s="5" t="s">
        <v>666</v>
      </c>
      <c r="J40" s="5" t="s">
        <v>666</v>
      </c>
      <c r="R40" s="5" t="s">
        <v>666</v>
      </c>
    </row>
    <row r="41" spans="1:23">
      <c r="A41" s="1" t="s">
        <v>1095</v>
      </c>
      <c r="B41" s="5">
        <f>(POWER(B38/B5, 1/33)-1)*100</f>
        <v>2.0079008996478853</v>
      </c>
      <c r="D41" s="5">
        <f>(POWER(D38/D5, 1/33)-1)*100</f>
        <v>-0.77544482775498969</v>
      </c>
      <c r="F41" s="5">
        <f>(POWER(F38/F5, 1/33)-1)*100</f>
        <v>-0.14202668033435062</v>
      </c>
      <c r="H41" s="5">
        <f>(POWER(H38/H5, 1/33)-1)*100</f>
        <v>2.7231963914202462</v>
      </c>
      <c r="J41" s="5">
        <f>(POWER(J38/J5, 1/33)-1)*100</f>
        <v>1.6318474627625479</v>
      </c>
      <c r="L41" s="5">
        <f>(POWER(L38/L5, 1/33)-1)*100</f>
        <v>2.4654981386055264</v>
      </c>
      <c r="N41" s="5">
        <f>(POWER(N38/N5, 1/33)-1)*100</f>
        <v>2.341702702696935</v>
      </c>
      <c r="P41" s="5">
        <f>(POWER(P38/P5, 1/33)-1)*100</f>
        <v>1.5233202956342673</v>
      </c>
      <c r="R41" s="5">
        <f>(POWER(R38/R5, 1/33)-1)*100</f>
        <v>2.2099677623135916</v>
      </c>
      <c r="T41" s="5">
        <f>(POWER(T38/T5, 1/33)-1)*100</f>
        <v>1.6899638658308236</v>
      </c>
      <c r="V41" s="5">
        <f>(POWER(V38/V5, 1/33)-1)*100</f>
        <v>1.3187193916307072</v>
      </c>
    </row>
    <row r="42" spans="1:23">
      <c r="B42" s="5" t="s">
        <v>667</v>
      </c>
      <c r="J42" s="5" t="s">
        <v>667</v>
      </c>
      <c r="R42" s="5" t="s">
        <v>667</v>
      </c>
    </row>
    <row r="43" spans="1:23">
      <c r="A43" s="1" t="s">
        <v>1095</v>
      </c>
      <c r="C43" s="6">
        <f>C38-C5</f>
        <v>-0.40117010277123327</v>
      </c>
      <c r="E43" s="6">
        <f>E38-E5</f>
        <v>0.20641784275259706</v>
      </c>
      <c r="G43" s="6">
        <f>G38-G5</f>
        <v>4.1853258171366536E-2</v>
      </c>
      <c r="I43" s="6">
        <f>I38-I5</f>
        <v>-0.56990089314931081</v>
      </c>
      <c r="K43" s="6">
        <f>K38-K5</f>
        <v>-0.39384834829910526</v>
      </c>
      <c r="M43" s="6">
        <f>M38-M5</f>
        <v>-0.50168330930399851</v>
      </c>
      <c r="O43" s="6">
        <f>O38-O5</f>
        <v>-0.4924912589129849</v>
      </c>
      <c r="Q43" s="6">
        <f>Q38-Q5</f>
        <v>-0.325418404944402</v>
      </c>
      <c r="S43" s="6">
        <f>S38-S5</f>
        <v>-0.35278108289307286</v>
      </c>
      <c r="U43" s="6">
        <f>U38-U5</f>
        <v>-0.26770235722736213</v>
      </c>
      <c r="W43" s="6">
        <f>W38-W5</f>
        <v>-0.2571516644718439</v>
      </c>
    </row>
    <row r="44" spans="1:23">
      <c r="B44" s="5" t="s">
        <v>527</v>
      </c>
      <c r="J44" s="5" t="s">
        <v>301</v>
      </c>
      <c r="R44" s="5" t="s">
        <v>301</v>
      </c>
    </row>
    <row r="45" spans="1:23">
      <c r="B45" s="5" t="s">
        <v>1163</v>
      </c>
    </row>
    <row r="48" spans="1:23">
      <c r="B48" s="5" t="s">
        <v>479</v>
      </c>
      <c r="C48" s="6">
        <f>MAX(B5:B38,D5:D38,F5:F38,H5:H38,J5:J38,L5:L38,N5:N38,P5:P38,R5:R38,T5:T38,V5:V38)</f>
        <v>8.1185281630697474</v>
      </c>
    </row>
    <row r="49" spans="2:3">
      <c r="B49" s="5" t="s">
        <v>480</v>
      </c>
      <c r="C49" s="6">
        <f>MIN(B5:B38,D5:D38,F5:F38,H5:H38,J5:J38,L5:L38,N5:N38,P5:P38,R5:R38,T5:T38,V5:V38)</f>
        <v>2.2721174898996774</v>
      </c>
    </row>
    <row r="50" spans="2:3">
      <c r="B50" s="5" t="s">
        <v>350</v>
      </c>
      <c r="C50" s="6">
        <f>C48-C49</f>
        <v>5.8464106731700696</v>
      </c>
    </row>
    <row r="51" spans="2:3">
      <c r="B51" s="5" t="s">
        <v>351</v>
      </c>
      <c r="C51" s="6">
        <f>C50/10</f>
        <v>0.58464106731700693</v>
      </c>
    </row>
    <row r="52" spans="2:3">
      <c r="B52" s="5" t="s">
        <v>483</v>
      </c>
      <c r="C52" s="6">
        <f>C48+C51</f>
        <v>8.7031692303867541</v>
      </c>
    </row>
    <row r="53" spans="2:3">
      <c r="B53" s="5" t="s">
        <v>484</v>
      </c>
      <c r="C53" s="6">
        <f>C49-C51</f>
        <v>1.6874764225826704</v>
      </c>
    </row>
    <row r="54" spans="2:3">
      <c r="B54" s="5" t="s">
        <v>349</v>
      </c>
      <c r="C54" s="6">
        <f>C52-C53</f>
        <v>7.0156928078040837</v>
      </c>
    </row>
  </sheetData>
  <phoneticPr fontId="2" type="noConversion"/>
  <pageMargins left="0.15748031496062992" right="0.15748031496062992" top="0.39370078740157483" bottom="0.39370078740157483" header="0.51181102362204722" footer="0.51181102362204722"/>
  <pageSetup scale="85" orientation="landscape" r:id="rId1"/>
  <headerFooter alignWithMargins="0"/>
  <colBreaks count="2" manualBreakCount="2">
    <brk id="9" max="43" man="1"/>
    <brk id="17" max="1048575" man="1"/>
  </colBreaks>
</worksheet>
</file>

<file path=xl/worksheets/sheet60.xml><?xml version="1.0" encoding="utf-8"?>
<worksheet xmlns="http://schemas.openxmlformats.org/spreadsheetml/2006/main" xmlns:r="http://schemas.openxmlformats.org/officeDocument/2006/relationships">
  <dimension ref="A1:L52"/>
  <sheetViews>
    <sheetView view="pageBreakPreview" topLeftCell="A15" zoomScale="85" zoomScaleSheetLayoutView="85" workbookViewId="0">
      <selection activeCell="O54" sqref="O54"/>
    </sheetView>
  </sheetViews>
  <sheetFormatPr defaultColWidth="8.875" defaultRowHeight="12.75"/>
  <cols>
    <col min="1" max="6" width="8.875" style="1" customWidth="1"/>
    <col min="7" max="7" width="9.875" style="1" customWidth="1"/>
    <col min="8" max="12" width="8.875" style="1" customWidth="1"/>
    <col min="13" max="13" width="9" style="1" bestFit="1" customWidth="1"/>
    <col min="14" max="16384" width="8.875" style="1"/>
  </cols>
  <sheetData>
    <row r="1" spans="1:12">
      <c r="B1" s="1" t="s">
        <v>1067</v>
      </c>
    </row>
    <row r="3" spans="1:12">
      <c r="B3" s="1" t="s">
        <v>272</v>
      </c>
      <c r="C3" s="1" t="s">
        <v>366</v>
      </c>
      <c r="D3" s="1" t="s">
        <v>367</v>
      </c>
      <c r="E3" s="1" t="s">
        <v>368</v>
      </c>
      <c r="F3" s="1" t="s">
        <v>369</v>
      </c>
      <c r="G3" s="1" t="s">
        <v>370</v>
      </c>
      <c r="H3" s="1" t="s">
        <v>371</v>
      </c>
      <c r="I3" s="1" t="s">
        <v>372</v>
      </c>
      <c r="J3" s="1" t="s">
        <v>373</v>
      </c>
      <c r="K3" s="1" t="s">
        <v>374</v>
      </c>
      <c r="L3" s="1" t="s">
        <v>375</v>
      </c>
    </row>
    <row r="4" spans="1:12" hidden="1">
      <c r="A4" s="1">
        <v>1971</v>
      </c>
      <c r="B4" s="1" t="e">
        <f>'a25'!#REF!/'a24'!#REF!*100</f>
        <v>#REF!</v>
      </c>
      <c r="C4" s="1" t="e">
        <f>'a25'!#REF!/'a24'!#REF!*100</f>
        <v>#REF!</v>
      </c>
      <c r="D4" s="1" t="e">
        <f>'a25'!#REF!/'a24'!#REF!*100</f>
        <v>#REF!</v>
      </c>
      <c r="E4" s="1" t="e">
        <f>'a25'!#REF!/'a24'!#REF!*100</f>
        <v>#REF!</v>
      </c>
      <c r="F4" s="1" t="e">
        <f>'a25'!#REF!/'a24'!#REF!*100</f>
        <v>#REF!</v>
      </c>
      <c r="G4" s="1" t="e">
        <f>'a25'!#REF!/'a24'!#REF!*100</f>
        <v>#REF!</v>
      </c>
      <c r="H4" s="1" t="e">
        <f>'a25'!#REF!/'a24'!#REF!*100</f>
        <v>#REF!</v>
      </c>
      <c r="I4" s="1" t="e">
        <f>'a25'!#REF!/'a24'!#REF!*100</f>
        <v>#REF!</v>
      </c>
      <c r="J4" s="1" t="e">
        <f>'a25'!#REF!/'a24'!#REF!*100</f>
        <v>#REF!</v>
      </c>
      <c r="K4" s="1" t="e">
        <f>'a25'!#REF!/'a24'!#REF!*100</f>
        <v>#REF!</v>
      </c>
      <c r="L4" s="1" t="e">
        <f>'a25'!#REF!/'a24'!#REF!*100</f>
        <v>#REF!</v>
      </c>
    </row>
    <row r="5" spans="1:12" hidden="1">
      <c r="A5" s="1">
        <v>1972</v>
      </c>
      <c r="B5" s="1" t="e">
        <f>'a25'!#REF!/'a24'!#REF!*100</f>
        <v>#REF!</v>
      </c>
      <c r="C5" s="1" t="e">
        <f>'a25'!#REF!/'a24'!#REF!*100</f>
        <v>#REF!</v>
      </c>
      <c r="D5" s="1" t="e">
        <f>'a25'!#REF!/'a24'!#REF!*100</f>
        <v>#REF!</v>
      </c>
      <c r="E5" s="1" t="e">
        <f>'a25'!#REF!/'a24'!#REF!*100</f>
        <v>#REF!</v>
      </c>
      <c r="F5" s="1" t="e">
        <f>'a25'!#REF!/'a24'!#REF!*100</f>
        <v>#REF!</v>
      </c>
      <c r="G5" s="1" t="e">
        <f>'a25'!#REF!/'a24'!#REF!*100</f>
        <v>#REF!</v>
      </c>
      <c r="H5" s="1" t="e">
        <f>'a25'!#REF!/'a24'!#REF!*100</f>
        <v>#REF!</v>
      </c>
      <c r="I5" s="1" t="e">
        <f>'a25'!#REF!/'a24'!#REF!*100</f>
        <v>#REF!</v>
      </c>
      <c r="J5" s="1" t="e">
        <f>'a25'!#REF!/'a24'!#REF!*100</f>
        <v>#REF!</v>
      </c>
      <c r="K5" s="1" t="e">
        <f>'a25'!#REF!/'a24'!#REF!*100</f>
        <v>#REF!</v>
      </c>
      <c r="L5" s="1" t="e">
        <f>'a25'!#REF!/'a24'!#REF!*100</f>
        <v>#REF!</v>
      </c>
    </row>
    <row r="6" spans="1:12" hidden="1">
      <c r="A6" s="1">
        <v>1973</v>
      </c>
      <c r="B6" s="1" t="e">
        <f>'a25'!#REF!/'a24'!#REF!*100</f>
        <v>#REF!</v>
      </c>
      <c r="C6" s="1" t="e">
        <f>'a25'!#REF!/'a24'!#REF!*100</f>
        <v>#REF!</v>
      </c>
      <c r="D6" s="1" t="e">
        <f>'a25'!#REF!/'a24'!#REF!*100</f>
        <v>#REF!</v>
      </c>
      <c r="E6" s="1" t="e">
        <f>'a25'!#REF!/'a24'!#REF!*100</f>
        <v>#REF!</v>
      </c>
      <c r="F6" s="1" t="e">
        <f>'a25'!#REF!/'a24'!#REF!*100</f>
        <v>#REF!</v>
      </c>
      <c r="G6" s="1" t="e">
        <f>'a25'!#REF!/'a24'!#REF!*100</f>
        <v>#REF!</v>
      </c>
      <c r="H6" s="1" t="e">
        <f>'a25'!#REF!/'a24'!#REF!*100</f>
        <v>#REF!</v>
      </c>
      <c r="I6" s="1" t="e">
        <f>'a25'!#REF!/'a24'!#REF!*100</f>
        <v>#REF!</v>
      </c>
      <c r="J6" s="1" t="e">
        <f>'a25'!#REF!/'a24'!#REF!*100</f>
        <v>#REF!</v>
      </c>
      <c r="K6" s="1" t="e">
        <f>'a25'!#REF!/'a24'!#REF!*100</f>
        <v>#REF!</v>
      </c>
      <c r="L6" s="1" t="e">
        <f>'a25'!#REF!/'a24'!#REF!*100</f>
        <v>#REF!</v>
      </c>
    </row>
    <row r="7" spans="1:12" hidden="1">
      <c r="A7" s="1">
        <v>1974</v>
      </c>
      <c r="B7" s="1" t="e">
        <f>'a25'!#REF!/'a24'!#REF!*100</f>
        <v>#REF!</v>
      </c>
      <c r="C7" s="1" t="e">
        <f>'a25'!#REF!/'a24'!#REF!*100</f>
        <v>#REF!</v>
      </c>
      <c r="D7" s="1" t="e">
        <f>'a25'!#REF!/'a24'!#REF!*100</f>
        <v>#REF!</v>
      </c>
      <c r="E7" s="1" t="e">
        <f>'a25'!#REF!/'a24'!#REF!*100</f>
        <v>#REF!</v>
      </c>
      <c r="F7" s="1" t="e">
        <f>'a25'!#REF!/'a24'!#REF!*100</f>
        <v>#REF!</v>
      </c>
      <c r="G7" s="1" t="e">
        <f>'a25'!#REF!/'a24'!#REF!*100</f>
        <v>#REF!</v>
      </c>
      <c r="H7" s="1" t="e">
        <f>'a25'!#REF!/'a24'!#REF!*100</f>
        <v>#REF!</v>
      </c>
      <c r="I7" s="1" t="e">
        <f>'a25'!#REF!/'a24'!#REF!*100</f>
        <v>#REF!</v>
      </c>
      <c r="J7" s="1" t="e">
        <f>'a25'!#REF!/'a24'!#REF!*100</f>
        <v>#REF!</v>
      </c>
      <c r="K7" s="1" t="e">
        <f>'a25'!#REF!/'a24'!#REF!*100</f>
        <v>#REF!</v>
      </c>
      <c r="L7" s="1" t="e">
        <f>'a25'!#REF!/'a24'!#REF!*100</f>
        <v>#REF!</v>
      </c>
    </row>
    <row r="8" spans="1:12" hidden="1">
      <c r="A8" s="1">
        <v>1975</v>
      </c>
      <c r="B8" s="1" t="e">
        <f>'a25'!#REF!/'a24'!#REF!*100</f>
        <v>#REF!</v>
      </c>
      <c r="C8" s="1" t="e">
        <f>'a25'!#REF!/'a24'!#REF!*100</f>
        <v>#REF!</v>
      </c>
      <c r="D8" s="1" t="e">
        <f>'a25'!#REF!/'a24'!#REF!*100</f>
        <v>#REF!</v>
      </c>
      <c r="E8" s="1" t="e">
        <f>'a25'!#REF!/'a24'!#REF!*100</f>
        <v>#REF!</v>
      </c>
      <c r="F8" s="1" t="e">
        <f>'a25'!#REF!/'a24'!#REF!*100</f>
        <v>#REF!</v>
      </c>
      <c r="G8" s="1" t="e">
        <f>'a25'!#REF!/'a24'!#REF!*100</f>
        <v>#REF!</v>
      </c>
      <c r="H8" s="1" t="e">
        <f>'a25'!#REF!/'a24'!#REF!*100</f>
        <v>#REF!</v>
      </c>
      <c r="I8" s="1" t="e">
        <f>'a25'!#REF!/'a24'!#REF!*100</f>
        <v>#REF!</v>
      </c>
      <c r="J8" s="1" t="e">
        <f>'a25'!#REF!/'a24'!#REF!*100</f>
        <v>#REF!</v>
      </c>
      <c r="K8" s="1" t="e">
        <f>'a25'!#REF!/'a24'!#REF!*100</f>
        <v>#REF!</v>
      </c>
      <c r="L8" s="1" t="e">
        <f>'a25'!#REF!/'a24'!#REF!*100</f>
        <v>#REF!</v>
      </c>
    </row>
    <row r="9" spans="1:12" hidden="1">
      <c r="A9" s="1">
        <v>1976</v>
      </c>
      <c r="B9" s="1" t="e">
        <f>'a25'!#REF!/'a24'!#REF!*100</f>
        <v>#REF!</v>
      </c>
      <c r="C9" s="1" t="e">
        <f>'a25'!#REF!/'a24'!#REF!*100</f>
        <v>#REF!</v>
      </c>
      <c r="D9" s="1" t="e">
        <f>'a25'!#REF!/'a24'!#REF!*100</f>
        <v>#REF!</v>
      </c>
      <c r="E9" s="1" t="e">
        <f>'a25'!#REF!/'a24'!#REF!*100</f>
        <v>#REF!</v>
      </c>
      <c r="F9" s="1" t="e">
        <f>'a25'!#REF!/'a24'!#REF!*100</f>
        <v>#REF!</v>
      </c>
      <c r="G9" s="1" t="e">
        <f>'a25'!#REF!/'a24'!#REF!*100</f>
        <v>#REF!</v>
      </c>
      <c r="H9" s="1" t="e">
        <f>'a25'!#REF!/'a24'!#REF!*100</f>
        <v>#REF!</v>
      </c>
      <c r="I9" s="1" t="e">
        <f>'a25'!#REF!/'a24'!#REF!*100</f>
        <v>#REF!</v>
      </c>
      <c r="J9" s="1" t="e">
        <f>'a25'!#REF!/'a24'!#REF!*100</f>
        <v>#REF!</v>
      </c>
      <c r="K9" s="1" t="e">
        <f>'a25'!#REF!/'a24'!#REF!*100</f>
        <v>#REF!</v>
      </c>
      <c r="L9" s="1" t="e">
        <f>'a25'!#REF!/'a24'!#REF!*100</f>
        <v>#REF!</v>
      </c>
    </row>
    <row r="10" spans="1:12" hidden="1">
      <c r="A10" s="1">
        <v>1977</v>
      </c>
      <c r="B10" s="1" t="e">
        <f>'a25'!#REF!/'a24'!#REF!*100</f>
        <v>#REF!</v>
      </c>
      <c r="C10" s="1" t="e">
        <f>'a25'!#REF!/'a24'!#REF!*100</f>
        <v>#REF!</v>
      </c>
      <c r="D10" s="1" t="e">
        <f>'a25'!#REF!/'a24'!#REF!*100</f>
        <v>#REF!</v>
      </c>
      <c r="E10" s="1" t="e">
        <f>'a25'!#REF!/'a24'!#REF!*100</f>
        <v>#REF!</v>
      </c>
      <c r="F10" s="1" t="e">
        <f>'a25'!#REF!/'a24'!#REF!*100</f>
        <v>#REF!</v>
      </c>
      <c r="G10" s="1" t="e">
        <f>'a25'!#REF!/'a24'!#REF!*100</f>
        <v>#REF!</v>
      </c>
      <c r="H10" s="1" t="e">
        <f>'a25'!#REF!/'a24'!#REF!*100</f>
        <v>#REF!</v>
      </c>
      <c r="I10" s="1" t="e">
        <f>'a25'!#REF!/'a24'!#REF!*100</f>
        <v>#REF!</v>
      </c>
      <c r="J10" s="1" t="e">
        <f>'a25'!#REF!/'a24'!#REF!*100</f>
        <v>#REF!</v>
      </c>
      <c r="K10" s="1" t="e">
        <f>'a25'!#REF!/'a24'!#REF!*100</f>
        <v>#REF!</v>
      </c>
      <c r="L10" s="1" t="e">
        <f>'a25'!#REF!/'a24'!#REF!*100</f>
        <v>#REF!</v>
      </c>
    </row>
    <row r="11" spans="1:12" hidden="1">
      <c r="A11" s="1">
        <v>1978</v>
      </c>
      <c r="B11" s="1" t="e">
        <f>'a25'!#REF!/'a24'!#REF!*100</f>
        <v>#REF!</v>
      </c>
      <c r="C11" s="1" t="e">
        <f>'a25'!#REF!/'a24'!#REF!*100</f>
        <v>#REF!</v>
      </c>
      <c r="D11" s="1" t="e">
        <f>'a25'!#REF!/'a24'!#REF!*100</f>
        <v>#REF!</v>
      </c>
      <c r="E11" s="1" t="e">
        <f>'a25'!#REF!/'a24'!#REF!*100</f>
        <v>#REF!</v>
      </c>
      <c r="F11" s="1" t="e">
        <f>'a25'!#REF!/'a24'!#REF!*100</f>
        <v>#REF!</v>
      </c>
      <c r="G11" s="1" t="e">
        <f>'a25'!#REF!/'a24'!#REF!*100</f>
        <v>#REF!</v>
      </c>
      <c r="H11" s="1" t="e">
        <f>'a25'!#REF!/'a24'!#REF!*100</f>
        <v>#REF!</v>
      </c>
      <c r="I11" s="1" t="e">
        <f>'a25'!#REF!/'a24'!#REF!*100</f>
        <v>#REF!</v>
      </c>
      <c r="J11" s="1" t="e">
        <f>'a25'!#REF!/'a24'!#REF!*100</f>
        <v>#REF!</v>
      </c>
      <c r="K11" s="1" t="e">
        <f>'a25'!#REF!/'a24'!#REF!*100</f>
        <v>#REF!</v>
      </c>
      <c r="L11" s="1" t="e">
        <f>'a25'!#REF!/'a24'!#REF!*100</f>
        <v>#REF!</v>
      </c>
    </row>
    <row r="12" spans="1:12" hidden="1">
      <c r="A12" s="1">
        <v>1979</v>
      </c>
      <c r="B12" s="1" t="e">
        <f>'a25'!#REF!/'a24'!#REF!*100</f>
        <v>#REF!</v>
      </c>
      <c r="C12" s="1" t="e">
        <f>'a25'!#REF!/'a24'!#REF!*100</f>
        <v>#REF!</v>
      </c>
      <c r="D12" s="1" t="e">
        <f>'a25'!#REF!/'a24'!#REF!*100</f>
        <v>#REF!</v>
      </c>
      <c r="E12" s="1" t="e">
        <f>'a25'!#REF!/'a24'!#REF!*100</f>
        <v>#REF!</v>
      </c>
      <c r="F12" s="1" t="e">
        <f>'a25'!#REF!/'a24'!#REF!*100</f>
        <v>#REF!</v>
      </c>
      <c r="G12" s="1" t="e">
        <f>'a25'!#REF!/'a24'!#REF!*100</f>
        <v>#REF!</v>
      </c>
      <c r="H12" s="1" t="e">
        <f>'a25'!#REF!/'a24'!#REF!*100</f>
        <v>#REF!</v>
      </c>
      <c r="I12" s="1" t="e">
        <f>'a25'!#REF!/'a24'!#REF!*100</f>
        <v>#REF!</v>
      </c>
      <c r="J12" s="1" t="e">
        <f>'a25'!#REF!/'a24'!#REF!*100</f>
        <v>#REF!</v>
      </c>
      <c r="K12" s="1" t="e">
        <f>'a25'!#REF!/'a24'!#REF!*100</f>
        <v>#REF!</v>
      </c>
      <c r="L12" s="1" t="e">
        <f>'a25'!#REF!/'a24'!#REF!*100</f>
        <v>#REF!</v>
      </c>
    </row>
    <row r="13" spans="1:12" hidden="1">
      <c r="A13" s="1">
        <v>1980</v>
      </c>
      <c r="B13" s="1" t="e">
        <f>'a25'!#REF!/'a24'!#REF!*100</f>
        <v>#REF!</v>
      </c>
      <c r="C13" s="1" t="e">
        <f>'a25'!#REF!/'a24'!#REF!*100</f>
        <v>#REF!</v>
      </c>
      <c r="D13" s="1" t="e">
        <f>'a25'!#REF!/'a24'!#REF!*100</f>
        <v>#REF!</v>
      </c>
      <c r="E13" s="1" t="e">
        <f>'a25'!#REF!/'a24'!#REF!*100</f>
        <v>#REF!</v>
      </c>
      <c r="F13" s="1" t="e">
        <f>'a25'!#REF!/'a24'!#REF!*100</f>
        <v>#REF!</v>
      </c>
      <c r="G13" s="1" t="e">
        <f>'a25'!#REF!/'a24'!#REF!*100</f>
        <v>#REF!</v>
      </c>
      <c r="H13" s="1" t="e">
        <f>'a25'!#REF!/'a24'!#REF!*100</f>
        <v>#REF!</v>
      </c>
      <c r="I13" s="1" t="e">
        <f>'a25'!#REF!/'a24'!#REF!*100</f>
        <v>#REF!</v>
      </c>
      <c r="J13" s="1" t="e">
        <f>'a25'!#REF!/'a24'!#REF!*100</f>
        <v>#REF!</v>
      </c>
      <c r="K13" s="1" t="e">
        <f>'a25'!#REF!/'a24'!#REF!*100</f>
        <v>#REF!</v>
      </c>
      <c r="L13" s="1" t="e">
        <f>'a25'!#REF!/'a24'!#REF!*100</f>
        <v>#REF!</v>
      </c>
    </row>
    <row r="14" spans="1:12" hidden="1"/>
    <row r="15" spans="1:12" ht="16.5" customHeight="1">
      <c r="A15" s="1">
        <v>1981</v>
      </c>
      <c r="B15" s="11">
        <f>'a25'!B4/'a24'!B4*100</f>
        <v>3.0356285404404781</v>
      </c>
      <c r="C15" s="11">
        <f>'a25'!C4/'a24'!C4*100</f>
        <v>6.3922525766631333</v>
      </c>
      <c r="D15" s="11">
        <f>'a25'!D4/'a24'!D4*100</f>
        <v>6.4084386473428623</v>
      </c>
      <c r="E15" s="11">
        <f>'a25'!E4/'a24'!E4*100</f>
        <v>2.8019496108963047</v>
      </c>
      <c r="F15" s="11">
        <f>'a25'!F4/'a24'!F4*100</f>
        <v>3.9136565414656843</v>
      </c>
      <c r="G15" s="11">
        <f>'a25'!G4/'a24'!G4*100</f>
        <v>2.8524774811844131</v>
      </c>
      <c r="H15" s="11">
        <f>'a25'!H4/'a24'!H4*100</f>
        <v>3.0135852561180885</v>
      </c>
      <c r="I15" s="11">
        <f>'a25'!I4/'a24'!I4*100</f>
        <v>3.5290989194726805</v>
      </c>
      <c r="J15" s="11">
        <f>'a25'!J4/'a24'!J4*100</f>
        <v>2.341085020503328</v>
      </c>
      <c r="K15" s="11">
        <f>'a25'!K4/'a24'!K4*100</f>
        <v>2.5431189302363673</v>
      </c>
      <c r="L15" s="11">
        <f>'a25'!L4/'a24'!L4*100</f>
        <v>3.3356815087367995</v>
      </c>
    </row>
    <row r="16" spans="1:12" ht="16.5" customHeight="1">
      <c r="A16" s="1">
        <v>1982</v>
      </c>
      <c r="B16" s="11">
        <f>'a25'!B5/'a24'!B5*100</f>
        <v>3.1850733193085712</v>
      </c>
      <c r="C16" s="11">
        <f>'a25'!C5/'a24'!C5*100</f>
        <v>5.9356840585920034</v>
      </c>
      <c r="D16" s="11">
        <f>'a25'!D5/'a24'!D5*100</f>
        <v>5.5477127803150061</v>
      </c>
      <c r="E16" s="11">
        <f>'a25'!E5/'a24'!E5*100</f>
        <v>2.9912934314984763</v>
      </c>
      <c r="F16" s="11">
        <f>'a25'!F5/'a24'!F5*100</f>
        <v>4.1178949081755034</v>
      </c>
      <c r="G16" s="11">
        <f>'a25'!G5/'a24'!G5*100</f>
        <v>2.8909069063416259</v>
      </c>
      <c r="H16" s="11">
        <f>'a25'!H5/'a24'!H5*100</f>
        <v>3.2314748752640314</v>
      </c>
      <c r="I16" s="11">
        <f>'a25'!I5/'a24'!I5*100</f>
        <v>3.443041632295619</v>
      </c>
      <c r="J16" s="11">
        <f>'a25'!J5/'a24'!J5*100</f>
        <v>2.2721174898996774</v>
      </c>
      <c r="K16" s="11">
        <f>'a25'!K5/'a24'!K5*100</f>
        <v>3.1258975721477213</v>
      </c>
      <c r="L16" s="11">
        <f>'a25'!L5/'a24'!L5*100</f>
        <v>3.3277658195704705</v>
      </c>
    </row>
    <row r="17" spans="1:12" ht="16.5" customHeight="1">
      <c r="A17" s="1">
        <v>1983</v>
      </c>
      <c r="B17" s="11">
        <f>'a25'!B6/'a24'!B6*100</f>
        <v>3.2841010599732248</v>
      </c>
      <c r="C17" s="11">
        <f>'a25'!C6/'a24'!C6*100</f>
        <v>6.1724287614790301</v>
      </c>
      <c r="D17" s="11">
        <f>'a25'!D6/'a24'!D6*100</f>
        <v>5.2557380234455424</v>
      </c>
      <c r="E17" s="11">
        <f>'a25'!E6/'a24'!E6*100</f>
        <v>3.0276084841176574</v>
      </c>
      <c r="F17" s="11">
        <f>'a25'!F6/'a24'!F6*100</f>
        <v>4.2460759217291928</v>
      </c>
      <c r="G17" s="11">
        <f>'a25'!G6/'a24'!G6*100</f>
        <v>2.9412815659445668</v>
      </c>
      <c r="H17" s="11">
        <f>'a25'!H6/'a24'!H6*100</f>
        <v>3.4156624675849603</v>
      </c>
      <c r="I17" s="11">
        <f>'a25'!I6/'a24'!I6*100</f>
        <v>3.5887253761201241</v>
      </c>
      <c r="J17" s="11">
        <f>'a25'!J6/'a24'!J6*100</f>
        <v>2.4324885871934625</v>
      </c>
      <c r="K17" s="11">
        <f>'a25'!K6/'a24'!K6*100</f>
        <v>2.8037790373071245</v>
      </c>
      <c r="L17" s="11">
        <f>'a25'!L6/'a24'!L6*100</f>
        <v>3.5778049283871689</v>
      </c>
    </row>
    <row r="18" spans="1:12" ht="16.5" customHeight="1">
      <c r="A18" s="1">
        <v>1984</v>
      </c>
      <c r="B18" s="11">
        <f>'a25'!B7/'a24'!B7*100</f>
        <v>3.3450837235118054</v>
      </c>
      <c r="C18" s="11">
        <f>'a25'!C7/'a24'!C7*100</f>
        <v>4.7442741162840134</v>
      </c>
      <c r="D18" s="11">
        <f>'a25'!D7/'a24'!D7*100</f>
        <v>4.8979642187725085</v>
      </c>
      <c r="E18" s="11">
        <f>'a25'!E7/'a24'!E7*100</f>
        <v>3.2190177065417083</v>
      </c>
      <c r="F18" s="11">
        <f>'a25'!F7/'a24'!F7*100</f>
        <v>4.5156928172452462</v>
      </c>
      <c r="G18" s="11">
        <f>'a25'!G7/'a24'!G7*100</f>
        <v>2.9650586174977662</v>
      </c>
      <c r="H18" s="11">
        <f>'a25'!H7/'a24'!H7*100</f>
        <v>3.4852261278907419</v>
      </c>
      <c r="I18" s="11">
        <f>'a25'!I7/'a24'!I7*100</f>
        <v>3.4206268643388298</v>
      </c>
      <c r="J18" s="11">
        <f>'a25'!J7/'a24'!J7*100</f>
        <v>2.6816817786701015</v>
      </c>
      <c r="K18" s="11">
        <f>'a25'!K7/'a24'!K7*100</f>
        <v>2.9086896714469166</v>
      </c>
      <c r="L18" s="11">
        <f>'a25'!L7/'a24'!L7*100</f>
        <v>3.8069279297990555</v>
      </c>
    </row>
    <row r="19" spans="1:12" ht="16.5" customHeight="1">
      <c r="A19" s="1">
        <v>1985</v>
      </c>
      <c r="B19" s="11">
        <f>'a25'!B8/'a24'!B8*100</f>
        <v>3.3939666304847691</v>
      </c>
      <c r="C19" s="11">
        <f>'a25'!C8/'a24'!C8*100</f>
        <v>4.4999786562296009</v>
      </c>
      <c r="D19" s="11">
        <f>'a25'!D8/'a24'!D8*100</f>
        <v>4.7906901580477435</v>
      </c>
      <c r="E19" s="11">
        <f>'a25'!E8/'a24'!E8*100</f>
        <v>3.3386569461598468</v>
      </c>
      <c r="F19" s="11">
        <f>'a25'!F8/'a24'!F8*100</f>
        <v>4.3369421221785931</v>
      </c>
      <c r="G19" s="11">
        <f>'a25'!G8/'a24'!G8*100</f>
        <v>3.1640700421705423</v>
      </c>
      <c r="H19" s="11">
        <f>'a25'!H8/'a24'!H8*100</f>
        <v>3.5087673218448421</v>
      </c>
      <c r="I19" s="11">
        <f>'a25'!I8/'a24'!I8*100</f>
        <v>3.5247221373524096</v>
      </c>
      <c r="J19" s="11">
        <f>'a25'!J8/'a24'!J8*100</f>
        <v>3.1846289767539377</v>
      </c>
      <c r="K19" s="11">
        <f>'a25'!K8/'a24'!K8*100</f>
        <v>2.7833812440761347</v>
      </c>
      <c r="L19" s="11">
        <f>'a25'!L8/'a24'!L8*100</f>
        <v>3.7266258511479973</v>
      </c>
    </row>
    <row r="20" spans="1:12" ht="16.5" customHeight="1">
      <c r="A20" s="1">
        <v>1986</v>
      </c>
      <c r="B20" s="11">
        <f>'a25'!B9/'a24'!B9*100</f>
        <v>3.5576305002192261</v>
      </c>
      <c r="C20" s="11">
        <f>'a25'!C9/'a24'!C9*100</f>
        <v>3.6304191635701324</v>
      </c>
      <c r="D20" s="11">
        <f>'a25'!D9/'a24'!D9*100</f>
        <v>4.0576498937707397</v>
      </c>
      <c r="E20" s="11">
        <f>'a25'!E9/'a24'!E9*100</f>
        <v>3.970489218733845</v>
      </c>
      <c r="F20" s="11">
        <f>'a25'!F9/'a24'!F9*100</f>
        <v>4.2079363631027036</v>
      </c>
      <c r="G20" s="11">
        <f>'a25'!G9/'a24'!G9*100</f>
        <v>3.5209535357043782</v>
      </c>
      <c r="H20" s="11">
        <f>'a25'!H9/'a24'!H9*100</f>
        <v>3.6005055592343944</v>
      </c>
      <c r="I20" s="11">
        <f>'a25'!I9/'a24'!I9*100</f>
        <v>3.8052031733396725</v>
      </c>
      <c r="J20" s="11">
        <f>'a25'!J9/'a24'!J9*100</f>
        <v>3.2861858474429231</v>
      </c>
      <c r="K20" s="11">
        <f>'a25'!K9/'a24'!K9*100</f>
        <v>2.9727763396120697</v>
      </c>
      <c r="L20" s="11">
        <f>'a25'!L9/'a24'!L9*100</f>
        <v>3.8046070608918243</v>
      </c>
    </row>
    <row r="21" spans="1:12" ht="16.5" customHeight="1">
      <c r="A21" s="1">
        <v>1987</v>
      </c>
      <c r="B21" s="11">
        <f>'a25'!B10/'a24'!B10*100</f>
        <v>3.6213961405557855</v>
      </c>
      <c r="C21" s="11">
        <f>'a25'!C10/'a24'!C10*100</f>
        <v>3.6100460170432322</v>
      </c>
      <c r="D21" s="11">
        <f>'a25'!D10/'a24'!D10*100</f>
        <v>4.0843788252796918</v>
      </c>
      <c r="E21" s="11">
        <f>'a25'!E10/'a24'!E10*100</f>
        <v>4.143007039658567</v>
      </c>
      <c r="F21" s="11">
        <f>'a25'!F10/'a24'!F10*100</f>
        <v>4.1855441010820424</v>
      </c>
      <c r="G21" s="11">
        <f>'a25'!G10/'a24'!G10*100</f>
        <v>3.4720188440397677</v>
      </c>
      <c r="H21" s="11">
        <f>'a25'!H10/'a24'!H10*100</f>
        <v>3.6999859757658835</v>
      </c>
      <c r="I21" s="11">
        <f>'a25'!I10/'a24'!I10*100</f>
        <v>3.571561300621017</v>
      </c>
      <c r="J21" s="11">
        <f>'a25'!J10/'a24'!J10*100</f>
        <v>3.7322944257021295</v>
      </c>
      <c r="K21" s="11">
        <f>'a25'!K10/'a24'!K10*100</f>
        <v>3.1448109119921428</v>
      </c>
      <c r="L21" s="11">
        <f>'a25'!L10/'a24'!L10*100</f>
        <v>3.8434052338451257</v>
      </c>
    </row>
    <row r="22" spans="1:12" ht="16.5" customHeight="1">
      <c r="A22" s="1">
        <v>1988</v>
      </c>
      <c r="B22" s="11">
        <f>'a25'!B11/'a24'!B11*100</f>
        <v>3.6290936222874151</v>
      </c>
      <c r="C22" s="11">
        <f>'a25'!C11/'a24'!C11*100</f>
        <v>3.4660401551070379</v>
      </c>
      <c r="D22" s="11">
        <f>'a25'!D11/'a24'!D11*100</f>
        <v>3.9739246396060137</v>
      </c>
      <c r="E22" s="11">
        <f>'a25'!E11/'a24'!E11*100</f>
        <v>4.0715156247443538</v>
      </c>
      <c r="F22" s="11">
        <f>'a25'!F11/'a24'!F11*100</f>
        <v>4.190921308974632</v>
      </c>
      <c r="G22" s="11">
        <f>'a25'!G11/'a24'!G11*100</f>
        <v>3.5064366926666248</v>
      </c>
      <c r="H22" s="11">
        <f>'a25'!H11/'a24'!H11*100</f>
        <v>3.6956852068710222</v>
      </c>
      <c r="I22" s="11">
        <f>'a25'!I11/'a24'!I11*100</f>
        <v>3.2295011761048835</v>
      </c>
      <c r="J22" s="11">
        <f>'a25'!J11/'a24'!J11*100</f>
        <v>3.3007015855096791</v>
      </c>
      <c r="K22" s="11">
        <f>'a25'!K11/'a24'!K11*100</f>
        <v>3.4383006223899595</v>
      </c>
      <c r="L22" s="11">
        <f>'a25'!L11/'a24'!L11*100</f>
        <v>3.8787662961964315</v>
      </c>
    </row>
    <row r="23" spans="1:12" ht="16.5" customHeight="1">
      <c r="A23" s="1">
        <v>1989</v>
      </c>
      <c r="B23" s="11">
        <f>'a25'!B12/'a24'!B12*100</f>
        <v>3.6850488997240931</v>
      </c>
      <c r="C23" s="11">
        <f>'a25'!C12/'a24'!C12*100</f>
        <v>3.3497450943545295</v>
      </c>
      <c r="D23" s="11">
        <f>'a25'!D12/'a24'!D12*100</f>
        <v>4.2383356817244167</v>
      </c>
      <c r="E23" s="11">
        <f>'a25'!E12/'a24'!E12*100</f>
        <v>4.2061352897226287</v>
      </c>
      <c r="F23" s="11">
        <f>'a25'!F12/'a24'!F12*100</f>
        <v>4.1203867487578716</v>
      </c>
      <c r="G23" s="11">
        <f>'a25'!G12/'a24'!G12*100</f>
        <v>3.5914442096601946</v>
      </c>
      <c r="H23" s="11">
        <f>'a25'!H12/'a24'!H12*100</f>
        <v>3.7376056820965564</v>
      </c>
      <c r="I23" s="11">
        <f>'a25'!I12/'a24'!I12*100</f>
        <v>3.3556016710950174</v>
      </c>
      <c r="J23" s="11">
        <f>'a25'!J12/'a24'!J12*100</f>
        <v>3.6167676245290279</v>
      </c>
      <c r="K23" s="11">
        <f>'a25'!K12/'a24'!K12*100</f>
        <v>3.5155425990326914</v>
      </c>
      <c r="L23" s="11">
        <f>'a25'!L12/'a24'!L12*100</f>
        <v>3.8314002023682256</v>
      </c>
    </row>
    <row r="24" spans="1:12" ht="16.5" customHeight="1">
      <c r="A24" s="1">
        <v>1990</v>
      </c>
      <c r="B24" s="11">
        <f>'a25'!B13/'a24'!B13*100</f>
        <v>3.886525360782374</v>
      </c>
      <c r="C24" s="11">
        <f>'a25'!C13/'a24'!C13*100</f>
        <v>3.4547359690195947</v>
      </c>
      <c r="D24" s="11">
        <f>'a25'!D13/'a24'!D13*100</f>
        <v>4.4360799012987577</v>
      </c>
      <c r="E24" s="11">
        <f>'a25'!E13/'a24'!E13*100</f>
        <v>4.2448704679884299</v>
      </c>
      <c r="F24" s="11">
        <f>'a25'!F13/'a24'!F13*100</f>
        <v>4.501763278485563</v>
      </c>
      <c r="G24" s="11">
        <f>'a25'!G13/'a24'!G13*100</f>
        <v>3.8335267133720201</v>
      </c>
      <c r="H24" s="11">
        <f>'a25'!H13/'a24'!H13*100</f>
        <v>3.9842060031146787</v>
      </c>
      <c r="I24" s="11">
        <f>'a25'!I13/'a24'!I13*100</f>
        <v>3.5237446373138215</v>
      </c>
      <c r="J24" s="11">
        <f>'a25'!J13/'a24'!J13*100</f>
        <v>3.6991059515546834</v>
      </c>
      <c r="K24" s="11">
        <f>'a25'!K13/'a24'!K13*100</f>
        <v>3.6089932326124319</v>
      </c>
      <c r="L24" s="11">
        <f>'a25'!L13/'a24'!L13*100</f>
        <v>3.9737298802300542</v>
      </c>
    </row>
    <row r="25" spans="1:12" ht="16.5" customHeight="1">
      <c r="A25" s="1">
        <v>1991</v>
      </c>
      <c r="B25" s="11">
        <f>'a25'!B14/'a24'!B14*100</f>
        <v>4.0653849177668979</v>
      </c>
      <c r="C25" s="11">
        <f>'a25'!C14/'a24'!C14*100</f>
        <v>3.6906196430500326</v>
      </c>
      <c r="D25" s="11">
        <f>'a25'!D14/'a24'!D14*100</f>
        <v>4.7228478625046924</v>
      </c>
      <c r="E25" s="11">
        <f>'a25'!E14/'a24'!E14*100</f>
        <v>4.3302851967640175</v>
      </c>
      <c r="F25" s="11">
        <f>'a25'!F14/'a24'!F14*100</f>
        <v>4.7886970554411521</v>
      </c>
      <c r="G25" s="11">
        <f>'a25'!G14/'a24'!G14*100</f>
        <v>4.0341404564289949</v>
      </c>
      <c r="H25" s="11">
        <f>'a25'!H14/'a24'!H14*100</f>
        <v>4.1836638296832307</v>
      </c>
      <c r="I25" s="11">
        <f>'a25'!I14/'a24'!I14*100</f>
        <v>3.7100991299683006</v>
      </c>
      <c r="J25" s="11">
        <f>'a25'!J14/'a24'!J14*100</f>
        <v>3.9075820661666372</v>
      </c>
      <c r="K25" s="11">
        <f>'a25'!K14/'a24'!K14*100</f>
        <v>3.6734748956364554</v>
      </c>
      <c r="L25" s="11">
        <f>'a25'!L14/'a24'!L14*100</f>
        <v>4.1199986608870294</v>
      </c>
    </row>
    <row r="26" spans="1:12" ht="16.5" customHeight="1">
      <c r="A26" s="1">
        <v>1992</v>
      </c>
      <c r="B26" s="11">
        <f>'a25'!B15/'a24'!B15*100</f>
        <v>4.219539205212083</v>
      </c>
      <c r="C26" s="11">
        <f>'a25'!C15/'a24'!C15*100</f>
        <v>3.8890928953840347</v>
      </c>
      <c r="D26" s="11">
        <f>'a25'!D15/'a24'!D15*100</f>
        <v>5.039631157054111</v>
      </c>
      <c r="E26" s="11">
        <f>'a25'!E15/'a24'!E15*100</f>
        <v>4.4851505455452365</v>
      </c>
      <c r="F26" s="11">
        <f>'a25'!F15/'a24'!F15*100</f>
        <v>4.837267211333895</v>
      </c>
      <c r="G26" s="11">
        <f>'a25'!G15/'a24'!G15*100</f>
        <v>4.2787605877056674</v>
      </c>
      <c r="H26" s="11">
        <f>'a25'!H15/'a24'!H15*100</f>
        <v>4.3425088842282245</v>
      </c>
      <c r="I26" s="11">
        <f>'a25'!I15/'a24'!I15*100</f>
        <v>3.8627785676873971</v>
      </c>
      <c r="J26" s="11">
        <f>'a25'!J15/'a24'!J15*100</f>
        <v>4.0466332128570013</v>
      </c>
      <c r="K26" s="11">
        <f>'a25'!K15/'a24'!K15*100</f>
        <v>3.7753167978327209</v>
      </c>
      <c r="L26" s="11">
        <f>'a25'!L15/'a24'!L15*100</f>
        <v>4.1431153884079892</v>
      </c>
    </row>
    <row r="27" spans="1:12" ht="16.5" customHeight="1">
      <c r="A27" s="1">
        <v>1993</v>
      </c>
      <c r="B27" s="11">
        <f>'a25'!B16/'a24'!B16*100</f>
        <v>4.411986075640236</v>
      </c>
      <c r="C27" s="11">
        <f>'a25'!C16/'a24'!C16*100</f>
        <v>4.0600855063716121</v>
      </c>
      <c r="D27" s="11">
        <f>'a25'!D16/'a24'!D16*100</f>
        <v>5.2142557714130318</v>
      </c>
      <c r="E27" s="11">
        <f>'a25'!E16/'a24'!E16*100</f>
        <v>4.5308638263276393</v>
      </c>
      <c r="F27" s="11">
        <f>'a25'!F16/'a24'!F16*100</f>
        <v>5.0451826092156056</v>
      </c>
      <c r="G27" s="11">
        <f>'a25'!G16/'a24'!G16*100</f>
        <v>4.4519057743107133</v>
      </c>
      <c r="H27" s="11">
        <f>'a25'!H16/'a24'!H16*100</f>
        <v>4.6130072420259811</v>
      </c>
      <c r="I27" s="11">
        <f>'a25'!I16/'a24'!I16*100</f>
        <v>4.1482933512389195</v>
      </c>
      <c r="J27" s="11">
        <f>'a25'!J16/'a24'!J16*100</f>
        <v>4.3332102522139655</v>
      </c>
      <c r="K27" s="11">
        <f>'a25'!K16/'a24'!K16*100</f>
        <v>3.8707833540438124</v>
      </c>
      <c r="L27" s="11">
        <f>'a25'!L16/'a24'!L16*100</f>
        <v>4.1857317129560609</v>
      </c>
    </row>
    <row r="28" spans="1:12" ht="16.5" customHeight="1">
      <c r="A28" s="1">
        <v>1994</v>
      </c>
      <c r="B28" s="11">
        <f>'a25'!B17/'a24'!B17*100</f>
        <v>4.550570685970615</v>
      </c>
      <c r="C28" s="11">
        <f>'a25'!C17/'a24'!C17*100</f>
        <v>4.1662568670406728</v>
      </c>
      <c r="D28" s="11">
        <f>'a25'!D17/'a24'!D17*100</f>
        <v>5.3981907952692731</v>
      </c>
      <c r="E28" s="11">
        <f>'a25'!E17/'a24'!E17*100</f>
        <v>4.7418481084038238</v>
      </c>
      <c r="F28" s="11">
        <f>'a25'!F17/'a24'!F17*100</f>
        <v>5.1587764631823347</v>
      </c>
      <c r="G28" s="11">
        <f>'a25'!G17/'a24'!G17*100</f>
        <v>4.6346282944626749</v>
      </c>
      <c r="H28" s="11">
        <f>'a25'!H17/'a24'!H17*100</f>
        <v>4.7927900651563169</v>
      </c>
      <c r="I28" s="11">
        <f>'a25'!I17/'a24'!I17*100</f>
        <v>4.263497543611015</v>
      </c>
      <c r="J28" s="11">
        <f>'a25'!J17/'a24'!J17*100</f>
        <v>4.5027702962794613</v>
      </c>
      <c r="K28" s="11">
        <f>'a25'!K17/'a24'!K17*100</f>
        <v>3.9297991311866598</v>
      </c>
      <c r="L28" s="11">
        <f>'a25'!L17/'a24'!L17*100</f>
        <v>4.1954374760676965</v>
      </c>
    </row>
    <row r="29" spans="1:12" ht="16.5" customHeight="1">
      <c r="A29" s="1">
        <v>1995</v>
      </c>
      <c r="B29" s="11">
        <f>'a25'!B18/'a24'!B18*100</f>
        <v>4.6150150827118681</v>
      </c>
      <c r="C29" s="11">
        <f>'a25'!C18/'a24'!C18*100</f>
        <v>4.1529899085641926</v>
      </c>
      <c r="D29" s="11">
        <f>'a25'!D18/'a24'!D18*100</f>
        <v>5.6983606470090962</v>
      </c>
      <c r="E29" s="11">
        <f>'a25'!E18/'a24'!E18*100</f>
        <v>4.7765516562057027</v>
      </c>
      <c r="F29" s="11">
        <f>'a25'!F18/'a24'!F18*100</f>
        <v>4.8772548920017709</v>
      </c>
      <c r="G29" s="11">
        <f>'a25'!G18/'a24'!G18*100</f>
        <v>4.5855101912309379</v>
      </c>
      <c r="H29" s="11">
        <f>'a25'!H18/'a24'!H18*100</f>
        <v>5.0093449209013556</v>
      </c>
      <c r="I29" s="11">
        <f>'a25'!I18/'a24'!I18*100</f>
        <v>4.4834112727210638</v>
      </c>
      <c r="J29" s="11">
        <f>'a25'!J18/'a24'!J18*100</f>
        <v>4.4411611493916716</v>
      </c>
      <c r="K29" s="11">
        <f>'a25'!K18/'a24'!K18*100</f>
        <v>3.9121187150171233</v>
      </c>
      <c r="L29" s="11">
        <f>'a25'!L18/'a24'!L18*100</f>
        <v>4.1059495018513186</v>
      </c>
    </row>
    <row r="30" spans="1:12" ht="16.5" customHeight="1">
      <c r="A30" s="1">
        <v>1996</v>
      </c>
      <c r="B30" s="11">
        <f>'a25'!B19/'a24'!B19*100</f>
        <v>4.6347385035316835</v>
      </c>
      <c r="C30" s="11">
        <f>'a25'!C19/'a24'!C19*100</f>
        <v>3.9311865305606513</v>
      </c>
      <c r="D30" s="11">
        <f>'a25'!D19/'a24'!D19*100</f>
        <v>5.6653299197657763</v>
      </c>
      <c r="E30" s="11">
        <f>'a25'!E19/'a24'!E19*100</f>
        <v>5.0542950727514233</v>
      </c>
      <c r="F30" s="11">
        <f>'a25'!F19/'a24'!F19*100</f>
        <v>4.75884695220119</v>
      </c>
      <c r="G30" s="11">
        <f>'a25'!G19/'a24'!G19*100</f>
        <v>4.5461744872808314</v>
      </c>
      <c r="H30" s="11">
        <f>'a25'!H19/'a24'!H19*100</f>
        <v>5.0504653661665104</v>
      </c>
      <c r="I30" s="11">
        <f>'a25'!I19/'a24'!I19*100</f>
        <v>4.707271648922049</v>
      </c>
      <c r="J30" s="11">
        <f>'a25'!J19/'a24'!J19*100</f>
        <v>4.2998331347752199</v>
      </c>
      <c r="K30" s="11">
        <f>'a25'!K19/'a24'!K19*100</f>
        <v>3.8586542368817112</v>
      </c>
      <c r="L30" s="11">
        <f>'a25'!L19/'a24'!L19*100</f>
        <v>4.1971850635627685</v>
      </c>
    </row>
    <row r="31" spans="1:12" ht="16.5" customHeight="1">
      <c r="A31" s="1">
        <v>1997</v>
      </c>
      <c r="B31" s="11">
        <f>'a25'!B20/'a24'!B20*100</f>
        <v>4.7837779568416359</v>
      </c>
      <c r="C31" s="11">
        <f>'a25'!C20/'a24'!C20*100</f>
        <v>4.0292302840334946</v>
      </c>
      <c r="D31" s="11">
        <f>'a25'!D20/'a24'!D20*100</f>
        <v>5.8016966784956088</v>
      </c>
      <c r="E31" s="11">
        <f>'a25'!E20/'a24'!E20*100</f>
        <v>5.2194959502522256</v>
      </c>
      <c r="F31" s="11">
        <f>'a25'!F20/'a24'!F20*100</f>
        <v>5.2657749751534224</v>
      </c>
      <c r="G31" s="11">
        <f>'a25'!G20/'a24'!G20*100</f>
        <v>4.6754455656169469</v>
      </c>
      <c r="H31" s="11">
        <f>'a25'!H20/'a24'!H20*100</f>
        <v>5.1208065355154071</v>
      </c>
      <c r="I31" s="11">
        <f>'a25'!I20/'a24'!I20*100</f>
        <v>5.024228580044003</v>
      </c>
      <c r="J31" s="11">
        <f>'a25'!J20/'a24'!J20*100</f>
        <v>4.7724038668656394</v>
      </c>
      <c r="K31" s="11">
        <f>'a25'!K20/'a24'!K20*100</f>
        <v>4.1375449793458143</v>
      </c>
      <c r="L31" s="11">
        <f>'a25'!L20/'a24'!L20*100</f>
        <v>4.3476376220791177</v>
      </c>
    </row>
    <row r="32" spans="1:12" ht="16.5" customHeight="1">
      <c r="A32" s="1">
        <v>1998</v>
      </c>
      <c r="B32" s="11">
        <f>'a25'!B21/'a24'!B21*100</f>
        <v>4.831302413752427</v>
      </c>
      <c r="C32" s="11">
        <f>'a25'!C21/'a24'!C21*100</f>
        <v>4.5441742250059241</v>
      </c>
      <c r="D32" s="11">
        <f>'a25'!D21/'a24'!D21*100</f>
        <v>5.9758788793913471</v>
      </c>
      <c r="E32" s="11">
        <f>'a25'!E21/'a24'!E21*100</f>
        <v>5.4887845333008061</v>
      </c>
      <c r="F32" s="11">
        <f>'a25'!F21/'a24'!F21*100</f>
        <v>5.0610948195024079</v>
      </c>
      <c r="G32" s="11">
        <f>'a25'!G21/'a24'!G21*100</f>
        <v>4.5880072565690231</v>
      </c>
      <c r="H32" s="11">
        <f>'a25'!H21/'a24'!H21*100</f>
        <v>5.1953949833015383</v>
      </c>
      <c r="I32" s="11">
        <f>'a25'!I21/'a24'!I21*100</f>
        <v>5.1245940931878184</v>
      </c>
      <c r="J32" s="11">
        <f>'a25'!J21/'a24'!J21*100</f>
        <v>4.6084399313398219</v>
      </c>
      <c r="K32" s="11">
        <f>'a25'!K21/'a24'!K21*100</f>
        <v>4.0866766585447962</v>
      </c>
      <c r="L32" s="11">
        <f>'a25'!L21/'a24'!L21*100</f>
        <v>4.5673864657641996</v>
      </c>
    </row>
    <row r="33" spans="1:12" ht="16.5" customHeight="1">
      <c r="A33" s="1">
        <v>1999</v>
      </c>
      <c r="B33" s="11">
        <f>'a25'!B22/'a24'!B22*100</f>
        <v>5.0074631618735692</v>
      </c>
      <c r="C33" s="11">
        <f>'a25'!C22/'a24'!C22*100</f>
        <v>4.3964818976670896</v>
      </c>
      <c r="D33" s="11">
        <f>'a25'!D22/'a24'!D22*100</f>
        <v>5.8508290391819671</v>
      </c>
      <c r="E33" s="11">
        <f>'a25'!E22/'a24'!E22*100</f>
        <v>5.2525579631719808</v>
      </c>
      <c r="F33" s="11">
        <f>'a25'!F22/'a24'!F22*100</f>
        <v>5.2562580386630229</v>
      </c>
      <c r="G33" s="11">
        <f>'a25'!G22/'a24'!G22*100</f>
        <v>4.8569754675559667</v>
      </c>
      <c r="H33" s="11">
        <f>'a25'!H22/'a24'!H22*100</f>
        <v>5.3658236269542305</v>
      </c>
      <c r="I33" s="11">
        <f>'a25'!I22/'a24'!I22*100</f>
        <v>5.3331200948822062</v>
      </c>
      <c r="J33" s="11">
        <f>'a25'!J22/'a24'!J22*100</f>
        <v>4.6782051633239501</v>
      </c>
      <c r="K33" s="11">
        <f>'a25'!K22/'a24'!K22*100</f>
        <v>4.428158344042604</v>
      </c>
      <c r="L33" s="11">
        <f>'a25'!L22/'a24'!L22*100</f>
        <v>4.6112243578184708</v>
      </c>
    </row>
    <row r="34" spans="1:12" ht="16.5" customHeight="1">
      <c r="A34" s="1">
        <v>2000</v>
      </c>
      <c r="B34" s="11">
        <f>'a25'!B23/'a24'!B23*100</f>
        <v>5.092891631601435</v>
      </c>
      <c r="C34" s="11">
        <f>'a25'!C23/'a24'!C23*100</f>
        <v>4.6945968483476062</v>
      </c>
      <c r="D34" s="11">
        <f>'a25'!D23/'a24'!D23*100</f>
        <v>5.7432837378140169</v>
      </c>
      <c r="E34" s="11">
        <f>'a25'!E23/'a24'!E23*100</f>
        <v>5.7274590643780705</v>
      </c>
      <c r="F34" s="11">
        <f>'a25'!F23/'a24'!F23*100</f>
        <v>5.3710460100838571</v>
      </c>
      <c r="G34" s="11">
        <f>'a25'!G23/'a24'!G23*100</f>
        <v>4.8640890463543727</v>
      </c>
      <c r="H34" s="11">
        <f>'a25'!H23/'a24'!H23*100</f>
        <v>5.4191839519632401</v>
      </c>
      <c r="I34" s="11">
        <f>'a25'!I23/'a24'!I23*100</f>
        <v>5.5744063228428704</v>
      </c>
      <c r="J34" s="11">
        <f>'a25'!J23/'a24'!J23*100</f>
        <v>4.8712832037265121</v>
      </c>
      <c r="K34" s="11">
        <f>'a25'!K23/'a24'!K23*100</f>
        <v>4.4486450296918481</v>
      </c>
      <c r="L34" s="11">
        <f>'a25'!L23/'a24'!L23*100</f>
        <v>4.8192213495427616</v>
      </c>
    </row>
    <row r="35" spans="1:12" ht="16.5" customHeight="1">
      <c r="A35" s="1">
        <v>2001</v>
      </c>
      <c r="B35" s="11">
        <f>'a25'!B24/'a24'!B24*100</f>
        <v>5.2705734345872433</v>
      </c>
      <c r="C35" s="11">
        <f>'a25'!C24/'a24'!C24*100</f>
        <v>4.6499760771545962</v>
      </c>
      <c r="D35" s="11">
        <f>'a25'!D24/'a24'!D24*100</f>
        <v>6.6065875313385671</v>
      </c>
      <c r="E35" s="11">
        <f>'a25'!E24/'a24'!E24*100</f>
        <v>5.850211362416335</v>
      </c>
      <c r="F35" s="11">
        <f>'a25'!F24/'a24'!F24*100</f>
        <v>5.8501008525647604</v>
      </c>
      <c r="G35" s="11">
        <f>'a25'!G24/'a24'!G24*100</f>
        <v>5.0840395496746842</v>
      </c>
      <c r="H35" s="11">
        <f>'a25'!H24/'a24'!H24*100</f>
        <v>5.6214730405123428</v>
      </c>
      <c r="I35" s="11">
        <f>'a25'!I24/'a24'!I24*100</f>
        <v>5.9635869959154881</v>
      </c>
      <c r="J35" s="11">
        <f>'a25'!J24/'a24'!J24*100</f>
        <v>5.2481737117407228</v>
      </c>
      <c r="K35" s="11">
        <f>'a25'!K24/'a24'!K24*100</f>
        <v>4.4937826878695759</v>
      </c>
      <c r="L35" s="11">
        <f>'a25'!L24/'a24'!L24*100</f>
        <v>4.8947230899499337</v>
      </c>
    </row>
    <row r="36" spans="1:12" ht="16.5" customHeight="1">
      <c r="A36" s="1">
        <v>2002</v>
      </c>
      <c r="B36" s="11">
        <f>'a25'!B25/'a24'!B25*100</f>
        <v>5.5059946171488425</v>
      </c>
      <c r="C36" s="11">
        <f>'a25'!C25/'a24'!C25*100</f>
        <v>4.8100743425367831</v>
      </c>
      <c r="D36" s="11">
        <f>'a25'!D25/'a24'!D25*100</f>
        <v>5.8191303382696793</v>
      </c>
      <c r="E36" s="11">
        <f>'a25'!E25/'a24'!E25*100</f>
        <v>6.2618727617269272</v>
      </c>
      <c r="F36" s="11">
        <f>'a25'!F25/'a24'!F25*100</f>
        <v>6.1039098605839479</v>
      </c>
      <c r="G36" s="11">
        <f>'a25'!G25/'a24'!G25*100</f>
        <v>5.1968748232901607</v>
      </c>
      <c r="H36" s="11">
        <f>'a25'!H25/'a24'!H25*100</f>
        <v>6.0566281945611351</v>
      </c>
      <c r="I36" s="11">
        <f>'a25'!I25/'a24'!I25*100</f>
        <v>5.9572070846865826</v>
      </c>
      <c r="J36" s="11">
        <f>'a25'!J25/'a24'!J25*100</f>
        <v>5.2545831838138062</v>
      </c>
      <c r="K36" s="11">
        <f>'a25'!K25/'a24'!K25*100</f>
        <v>4.5238437879455686</v>
      </c>
      <c r="L36" s="11">
        <f>'a25'!L25/'a24'!L25*100</f>
        <v>5.018715324584166</v>
      </c>
    </row>
    <row r="37" spans="1:12" ht="16.5" customHeight="1">
      <c r="A37" s="1">
        <v>2003</v>
      </c>
      <c r="B37" s="11">
        <f>'a25'!B26/'a24'!B26*100</f>
        <v>5.619992152482892</v>
      </c>
      <c r="C37" s="11">
        <f>'a25'!C26/'a24'!C26*100</f>
        <v>5.3066456446097501</v>
      </c>
      <c r="D37" s="11">
        <f>'a25'!D26/'a24'!D26*100</f>
        <v>6.6779006676865285</v>
      </c>
      <c r="E37" s="11">
        <f>'a25'!E26/'a24'!E26*100</f>
        <v>6.5113424441035797</v>
      </c>
      <c r="F37" s="11">
        <f>'a25'!F26/'a24'!F26*100</f>
        <v>6.3824830357381206</v>
      </c>
      <c r="G37" s="11">
        <f>'a25'!G26/'a24'!G26*100</f>
        <v>5.4058765663285753</v>
      </c>
      <c r="H37" s="11">
        <f>'a25'!H26/'a24'!H26*100</f>
        <v>6.0903278963201224</v>
      </c>
      <c r="I37" s="11">
        <f>'a25'!I26/'a24'!I26*100</f>
        <v>6.0123210083687164</v>
      </c>
      <c r="J37" s="11">
        <f>'a25'!J26/'a24'!J26*100</f>
        <v>5.3874576951055966</v>
      </c>
      <c r="K37" s="11">
        <f>'a25'!K26/'a24'!K26*100</f>
        <v>4.594199282673225</v>
      </c>
      <c r="L37" s="11">
        <f>'a25'!L26/'a24'!L26*100</f>
        <v>5.1781870353586266</v>
      </c>
    </row>
    <row r="38" spans="1:12" ht="16.5" customHeight="1">
      <c r="A38" s="1">
        <v>2004</v>
      </c>
      <c r="B38" s="11">
        <f>'a25'!B27/'a24'!B27*100</f>
        <v>5.7211700249558701</v>
      </c>
      <c r="C38" s="11">
        <f>'a25'!C27/'a24'!C27*100</f>
        <v>5.6416898733755207</v>
      </c>
      <c r="D38" s="11">
        <f>'a25'!D27/'a24'!D27*100</f>
        <v>6.5664924912370788</v>
      </c>
      <c r="E38" s="11">
        <f>'a25'!E27/'a24'!E27*100</f>
        <v>6.4415072084173453</v>
      </c>
      <c r="F38" s="11">
        <f>'a25'!F27/'a24'!F27*100</f>
        <v>6.3192551662452789</v>
      </c>
      <c r="G38" s="11">
        <f>'a25'!G27/'a24'!G27*100</f>
        <v>5.3238720470080114</v>
      </c>
      <c r="H38" s="11">
        <f>'a25'!H27/'a24'!H27*100</f>
        <v>6.3156560903292398</v>
      </c>
      <c r="I38" s="11">
        <f>'a25'!I27/'a24'!I27*100</f>
        <v>6.0216669513444803</v>
      </c>
      <c r="J38" s="11">
        <f>'a25'!J27/'a24'!J27*100</f>
        <v>5.3209221749228668</v>
      </c>
      <c r="K38" s="11">
        <f>'a25'!K27/'a24'!K27*100</f>
        <v>4.654700119947214</v>
      </c>
      <c r="L38" s="11">
        <f>'a25'!L27/'a24'!L27*100</f>
        <v>5.3836885834038757</v>
      </c>
    </row>
    <row r="39" spans="1:12" ht="16.5" customHeight="1">
      <c r="A39" s="1">
        <v>2005</v>
      </c>
      <c r="B39" s="11">
        <f>'a25'!B28/'a24'!B28*100</f>
        <v>5.8483131294817863</v>
      </c>
      <c r="C39" s="11">
        <f>'a25'!C28/'a24'!C28*100</f>
        <v>5.9626303100381817</v>
      </c>
      <c r="D39" s="11">
        <f>'a25'!D28/'a24'!D28*100</f>
        <v>6.3948052146933669</v>
      </c>
      <c r="E39" s="11">
        <f>'a25'!E28/'a24'!E28*100</f>
        <v>6.6195580766377979</v>
      </c>
      <c r="F39" s="11">
        <f>'a25'!F28/'a24'!F28*100</f>
        <v>7.0268658626432527</v>
      </c>
      <c r="G39" s="11">
        <f>'a25'!G28/'a24'!G28*100</f>
        <v>5.6474456439999177</v>
      </c>
      <c r="H39" s="11">
        <f>'a25'!H28/'a24'!H28*100</f>
        <v>6.5049012707433089</v>
      </c>
      <c r="I39" s="11">
        <f>'a25'!I28/'a24'!I28*100</f>
        <v>6.2524797920991109</v>
      </c>
      <c r="J39" s="11">
        <f>'a25'!J28/'a24'!J28*100</f>
        <v>5.3754898297822926</v>
      </c>
      <c r="K39" s="11">
        <f>'a25'!K28/'a24'!K28*100</f>
        <v>4.4886782732218657</v>
      </c>
      <c r="L39" s="11">
        <f>'a25'!L28/'a24'!L28*100</f>
        <v>5.235201366767801</v>
      </c>
    </row>
    <row r="40" spans="1:12" ht="16.5" customHeight="1">
      <c r="A40" s="1">
        <v>2006</v>
      </c>
      <c r="B40" s="11">
        <f>'a25'!B29/'a24'!B29*100</f>
        <v>5.9302889708226241</v>
      </c>
      <c r="C40" s="11">
        <f>'a25'!C29/'a24'!C29*100</f>
        <v>5.6144539176890129</v>
      </c>
      <c r="D40" s="11">
        <f>'a25'!D29/'a24'!D29*100</f>
        <v>6.9143303001556218</v>
      </c>
      <c r="E40" s="11">
        <f>'a25'!E29/'a24'!E29*100</f>
        <v>6.9408192837529459</v>
      </c>
      <c r="F40" s="11">
        <f>'a25'!F29/'a24'!F29*100</f>
        <v>7.1265447002660745</v>
      </c>
      <c r="G40" s="11">
        <f>'a25'!G29/'a24'!G29*100</f>
        <v>5.6995784916505219</v>
      </c>
      <c r="H40" s="11">
        <f>'a25'!H29/'a24'!H29*100</f>
        <v>6.520609021572545</v>
      </c>
      <c r="I40" s="11">
        <f>'a25'!I29/'a24'!I29*100</f>
        <v>6.3795379454463701</v>
      </c>
      <c r="J40" s="11">
        <f>'a25'!J29/'a24'!J29*100</f>
        <v>5.5587321361101489</v>
      </c>
      <c r="K40" s="11">
        <f>'a25'!K29/'a24'!K29*100</f>
        <v>4.6509399401624609</v>
      </c>
      <c r="L40" s="11">
        <f>'a25'!L29/'a24'!L29*100</f>
        <v>5.5255742515081359</v>
      </c>
    </row>
    <row r="41" spans="1:12" ht="16.5" customHeight="1">
      <c r="A41" s="1">
        <v>2007</v>
      </c>
      <c r="B41" s="11">
        <f>'a25'!B30/'a24'!B30*100</f>
        <v>5.8816158768984765</v>
      </c>
      <c r="C41" s="11">
        <f>'a25'!C30/'a24'!C30*100</f>
        <v>5.801760682270495</v>
      </c>
      <c r="D41" s="11">
        <f>'a25'!D30/'a24'!D30*100</f>
        <v>6.6075960768599655</v>
      </c>
      <c r="E41" s="11">
        <f>'a25'!E30/'a24'!E30*100</f>
        <v>7.0802291001578643</v>
      </c>
      <c r="F41" s="11">
        <f>'a25'!F30/'a24'!F30*100</f>
        <v>6.8452430204594865</v>
      </c>
      <c r="G41" s="11">
        <f>'a25'!G30/'a24'!G30*100</f>
        <v>5.7131556699584234</v>
      </c>
      <c r="H41" s="11">
        <f>'a25'!H30/'a24'!H30*100</f>
        <v>6.5551060181365948</v>
      </c>
      <c r="I41" s="11">
        <f>'a25'!I30/'a24'!I30*100</f>
        <v>6.1830894516081045</v>
      </c>
      <c r="J41" s="11">
        <f>'a25'!J30/'a24'!J30*100</f>
        <v>5.2091443519438272</v>
      </c>
      <c r="K41" s="11">
        <f>'a25'!K30/'a24'!K30*100</f>
        <v>4.6544753154086935</v>
      </c>
      <c r="L41" s="11">
        <f>'a25'!L30/'a24'!L30*100</f>
        <v>5.1827671589819078</v>
      </c>
    </row>
    <row r="42" spans="1:12" ht="16.5" customHeight="1">
      <c r="A42" s="1">
        <v>2008</v>
      </c>
      <c r="B42" s="11">
        <f>'a25'!B31/'a24'!B31*100</f>
        <v>5.8991784440816959</v>
      </c>
      <c r="C42" s="11">
        <f>'a25'!C31/'a24'!C31*100</f>
        <v>5.4027974846542932</v>
      </c>
      <c r="D42" s="11">
        <f>'a25'!D31/'a24'!D31*100</f>
        <v>6.1285529236040786</v>
      </c>
      <c r="E42" s="11">
        <f>'a25'!E31/'a24'!E31*100</f>
        <v>7.0495732878345638</v>
      </c>
      <c r="F42" s="11">
        <f>'a25'!F31/'a24'!F31*100</f>
        <v>6.8306855781294669</v>
      </c>
      <c r="G42" s="11">
        <f>'a25'!G31/'a24'!G31*100</f>
        <v>5.7766986487406937</v>
      </c>
      <c r="H42" s="11">
        <f>'a25'!H31/'a24'!H31*100</f>
        <v>6.520761215934086</v>
      </c>
      <c r="I42" s="11">
        <f>'a25'!I31/'a24'!I31*100</f>
        <v>6.2824406456435735</v>
      </c>
      <c r="J42" s="11">
        <f>'a25'!J31/'a24'!J31*100</f>
        <v>4.4931610868902814</v>
      </c>
      <c r="K42" s="11">
        <f>'a25'!K31/'a24'!K31*100</f>
        <v>4.6818863099187977</v>
      </c>
      <c r="L42" s="11">
        <f>'a25'!L31/'a24'!L31*100</f>
        <v>5.5648173460819255</v>
      </c>
    </row>
    <row r="43" spans="1:12" ht="16.5" customHeight="1">
      <c r="A43" s="1">
        <v>2009</v>
      </c>
      <c r="B43" s="11">
        <f>'a25'!B32/'a24'!B32*100</f>
        <v>6.0101060650226881</v>
      </c>
      <c r="C43" s="11">
        <f>'a25'!C32/'a24'!C32*100</f>
        <v>5.3571795125017072</v>
      </c>
      <c r="D43" s="11">
        <f>'a25'!D32/'a24'!D32*100</f>
        <v>6.7624813842555751</v>
      </c>
      <c r="E43" s="11">
        <f>'a25'!E32/'a24'!E32*100</f>
        <v>7.5879572983884005</v>
      </c>
      <c r="F43" s="11">
        <f>'a25'!F32/'a24'!F32*100</f>
        <v>7.4908570945030739</v>
      </c>
      <c r="G43" s="11">
        <f>'a25'!G32/'a24'!G32*100</f>
        <v>5.9273199420753739</v>
      </c>
      <c r="H43" s="11">
        <f>'a25'!H32/'a24'!H32*100</f>
        <v>6.5154385901995946</v>
      </c>
      <c r="I43" s="11">
        <f>'a25'!I32/'a24'!I32*100</f>
        <v>6.4091057670359417</v>
      </c>
      <c r="J43" s="11">
        <f>'a25'!J32/'a24'!J32*100</f>
        <v>4.9405010939174234</v>
      </c>
      <c r="K43" s="11">
        <f>'a25'!K32/'a24'!K32*100</f>
        <v>4.9240400590499656</v>
      </c>
      <c r="L43" s="11">
        <f>'a25'!L32/'a24'!L32*100</f>
        <v>5.5035288844895964</v>
      </c>
    </row>
    <row r="44" spans="1:12" ht="16.5" customHeight="1">
      <c r="A44" s="1">
        <v>2010</v>
      </c>
      <c r="B44" s="11">
        <f>'a25'!B33/'a24'!B33*100</f>
        <v>6.1785588640957485</v>
      </c>
      <c r="C44" s="11">
        <f>'a25'!C33/'a24'!C33*100</f>
        <v>5.6613413111615047</v>
      </c>
      <c r="D44" s="11">
        <f>'a25'!D33/'a24'!D33*100</f>
        <v>6.6654230714513822</v>
      </c>
      <c r="E44" s="11">
        <f>'a25'!E33/'a24'!E33*100</f>
        <v>8.1185281630697474</v>
      </c>
      <c r="F44" s="11">
        <f>'a25'!F33/'a24'!F33*100</f>
        <v>7.4519877103821699</v>
      </c>
      <c r="G44" s="11">
        <f>'a25'!G33/'a24'!G33*100</f>
        <v>6.3601403892167356</v>
      </c>
      <c r="H44" s="11">
        <f>'a25'!H33/'a24'!H33*100</f>
        <v>6.5088157894829024</v>
      </c>
      <c r="I44" s="11">
        <f>'a25'!I33/'a24'!I33*100</f>
        <v>6.6976418326808336</v>
      </c>
      <c r="J44" s="11">
        <f>'a25'!J33/'a24'!J33*100</f>
        <v>5.2026080298599</v>
      </c>
      <c r="K44" s="11">
        <f>'a25'!K33/'a24'!K33*100</f>
        <v>5.0500164864831021</v>
      </c>
      <c r="L44" s="11">
        <f>'a25'!L33/'a24'!L33*100</f>
        <v>5.7548820749051695</v>
      </c>
    </row>
    <row r="45" spans="1:12" ht="16.5" customHeight="1">
      <c r="A45" s="1">
        <v>2011</v>
      </c>
      <c r="B45" s="11">
        <f>'a25'!B34/'a24'!B34*100</f>
        <v>6.0944166389836658</v>
      </c>
      <c r="C45" s="11">
        <f>'a25'!C34/'a24'!C34*100</f>
        <v>5.518853917083911</v>
      </c>
      <c r="D45" s="11">
        <f>'a25'!D34/'a24'!D34*100</f>
        <v>7.0470211577256308</v>
      </c>
      <c r="E45" s="11">
        <f>'a25'!E34/'a24'!E34*100</f>
        <v>7.7355187638867768</v>
      </c>
      <c r="F45" s="11">
        <f>'a25'!F34/'a24'!F34*100</f>
        <v>7.1655372586443846</v>
      </c>
      <c r="G45" s="11">
        <f>'a25'!G34/'a24'!G34*100</f>
        <v>6.2084653715287788</v>
      </c>
      <c r="H45" s="11">
        <f>'a25'!H34/'a24'!H34*100</f>
        <v>6.5529545444028043</v>
      </c>
      <c r="I45" s="11">
        <f>'a25'!I34/'a24'!I34*100</f>
        <v>6.3154822541544924</v>
      </c>
      <c r="J45" s="11">
        <f>'a25'!J34/'a24'!J34*100</f>
        <v>4.8833268537376791</v>
      </c>
      <c r="K45" s="11">
        <f>'a25'!K34/'a24'!K34*100</f>
        <v>4.9421115154873787</v>
      </c>
      <c r="L45" s="11">
        <f>'a25'!L34/'a24'!L34*100</f>
        <v>5.6748323692066931</v>
      </c>
    </row>
    <row r="46" spans="1:12" ht="16.5" customHeight="1">
      <c r="A46" s="1">
        <v>2012</v>
      </c>
      <c r="B46" s="11">
        <f>'a25'!B35/'a24'!B35*100</f>
        <v>6.0532844940991559</v>
      </c>
      <c r="C46" s="11">
        <f>'a25'!C35/'a24'!C35*100</f>
        <v>5.466487916265959</v>
      </c>
      <c r="D46" s="11">
        <f>'a25'!D35/'a24'!D35*100</f>
        <v>6.5918017793510755</v>
      </c>
      <c r="E46" s="11">
        <f>'a25'!E35/'a24'!E35*100</f>
        <v>7.5009356250102162</v>
      </c>
      <c r="F46" s="11">
        <f>'a25'!F35/'a24'!F35*100</f>
        <v>7.0585531746349437</v>
      </c>
      <c r="G46" s="11">
        <f>'a25'!G35/'a24'!G35*100</f>
        <v>6.3672736057796069</v>
      </c>
      <c r="H46" s="11">
        <f>'a25'!H35/'a24'!H35*100</f>
        <v>6.5204791778088493</v>
      </c>
      <c r="I46" s="11">
        <f>'a25'!I35/'a24'!I35*100</f>
        <v>6.3088026479397836</v>
      </c>
      <c r="J46" s="11">
        <f>'a25'!J35/'a24'!J35*100</f>
        <v>4.7860443652016214</v>
      </c>
      <c r="K46" s="11">
        <f>'a25'!K35/'a24'!K35*100</f>
        <v>4.6500368850277169</v>
      </c>
      <c r="L46" s="11">
        <f>'a25'!L35/'a24'!L35*100</f>
        <v>5.7156070893810487</v>
      </c>
    </row>
    <row r="47" spans="1:12" ht="16.5" customHeight="1">
      <c r="A47" s="1">
        <v>2013</v>
      </c>
      <c r="B47" s="11">
        <f>'a25'!B36/'a24'!B36*100</f>
        <v>5.871203253751708</v>
      </c>
      <c r="C47" s="11">
        <f>'a25'!C36/'a24'!C36*100</f>
        <v>5.0724248065533706</v>
      </c>
      <c r="D47" s="11">
        <f>'a25'!D36/'a24'!D36*100</f>
        <v>6.2357183015251119</v>
      </c>
      <c r="E47" s="11">
        <f>'a25'!E36/'a24'!E36*100</f>
        <v>6.8645852224144503</v>
      </c>
      <c r="F47" s="11">
        <f>'a25'!F36/'a24'!F36*100</f>
        <v>6.6403972216445339</v>
      </c>
      <c r="G47" s="11">
        <f>'a25'!G36/'a24'!G36*100</f>
        <v>6.3222478163659197</v>
      </c>
      <c r="H47" s="11">
        <f>'a25'!H36/'a24'!H36*100</f>
        <v>6.4949152531270204</v>
      </c>
      <c r="I47" s="11">
        <f>'a25'!I36/'a24'!I36*100</f>
        <v>5.8547997831753085</v>
      </c>
      <c r="J47" s="11">
        <f>'a25'!J36/'a24'!J36*100</f>
        <v>4.6413944267099234</v>
      </c>
      <c r="K47" s="11">
        <f>'a25'!K36/'a24'!K36*100</f>
        <v>4.4840718573587584</v>
      </c>
      <c r="L47" s="11">
        <f>'a25'!L36/'a24'!L36*100</f>
        <v>5.1710851508840134</v>
      </c>
    </row>
    <row r="48" spans="1:12" ht="16.5" customHeight="1">
      <c r="A48" s="1">
        <v>2014</v>
      </c>
      <c r="B48" s="11">
        <f>'a25'!B37/'a24'!B37*100</f>
        <v>5.8501147451586446</v>
      </c>
      <c r="C48" s="11">
        <f>'a25'!C37/'a24'!C37*100</f>
        <v>4.944088401861304</v>
      </c>
      <c r="D48" s="11">
        <f>'a25'!D37/'a24'!D37*100</f>
        <v>6.1148090450068384</v>
      </c>
      <c r="E48" s="11">
        <f>'a25'!E37/'a24'!E37*100</f>
        <v>6.800199208125048</v>
      </c>
      <c r="F48" s="11">
        <f>'a25'!F37/'a24'!F37*100</f>
        <v>6.6767755659932346</v>
      </c>
      <c r="G48" s="11">
        <f>'a25'!G37/'a24'!G37*100</f>
        <v>6.3721334660638274</v>
      </c>
      <c r="H48" s="11">
        <f>'a25'!H37/'a24'!H37*100</f>
        <v>6.4687526391802956</v>
      </c>
      <c r="I48" s="11">
        <f>'a25'!I37/'a24'!I37*100</f>
        <v>5.8121344825681982</v>
      </c>
      <c r="J48" s="11">
        <f>'a25'!J37/'a24'!J37*100</f>
        <v>4.8160887264855958</v>
      </c>
      <c r="K48" s="11">
        <f>'a25'!K37/'a24'!K37*100</f>
        <v>4.4212364324685716</v>
      </c>
      <c r="L48" s="11">
        <f>'a25'!L37/'a24'!L37*100</f>
        <v>5.1397785916867642</v>
      </c>
    </row>
    <row r="49" spans="1:12" ht="16.5" customHeight="1"/>
    <row r="50" spans="1:12" ht="16.5" customHeight="1">
      <c r="B50" s="1" t="s">
        <v>352</v>
      </c>
    </row>
    <row r="51" spans="1:12" ht="16.5" customHeight="1">
      <c r="A51" s="1" t="s">
        <v>1095</v>
      </c>
      <c r="B51" s="5">
        <f>(POWER(B48/B15, 1/33)-1)*100</f>
        <v>2.0079008996478853</v>
      </c>
      <c r="C51" s="5">
        <f t="shared" ref="C51:L51" si="0">(POWER(C48/C15, 1/33)-1)*100</f>
        <v>-0.77544482775498969</v>
      </c>
      <c r="D51" s="5">
        <f t="shared" si="0"/>
        <v>-0.14202668033435062</v>
      </c>
      <c r="E51" s="5">
        <f t="shared" si="0"/>
        <v>2.7231963914202462</v>
      </c>
      <c r="F51" s="5">
        <f t="shared" si="0"/>
        <v>1.6318474627625479</v>
      </c>
      <c r="G51" s="5">
        <f t="shared" si="0"/>
        <v>2.4654981386055264</v>
      </c>
      <c r="H51" s="5">
        <f t="shared" si="0"/>
        <v>2.341702702696935</v>
      </c>
      <c r="I51" s="5">
        <f t="shared" si="0"/>
        <v>1.5233202956342673</v>
      </c>
      <c r="J51" s="5">
        <f t="shared" si="0"/>
        <v>2.2099677623135916</v>
      </c>
      <c r="K51" s="5">
        <f t="shared" si="0"/>
        <v>1.6899638658308236</v>
      </c>
      <c r="L51" s="5">
        <f t="shared" si="0"/>
        <v>1.3187193916307072</v>
      </c>
    </row>
    <row r="52" spans="1:12">
      <c r="A52" s="1" t="s">
        <v>1169</v>
      </c>
    </row>
  </sheetData>
  <phoneticPr fontId="2" type="noConversion"/>
  <pageMargins left="0.75" right="0.75" top="1" bottom="1" header="0.5" footer="0.5"/>
  <pageSetup scale="75" orientation="landscape" r:id="rId1"/>
  <headerFooter alignWithMargins="0"/>
  <rowBreaks count="2" manualBreakCount="2">
    <brk id="58" max="16383" man="1"/>
    <brk id="64" max="16383" man="1"/>
  </rowBreaks>
</worksheet>
</file>

<file path=xl/worksheets/sheet61.xml><?xml version="1.0" encoding="utf-8"?>
<worksheet xmlns="http://schemas.openxmlformats.org/spreadsheetml/2006/main" xmlns:r="http://schemas.openxmlformats.org/officeDocument/2006/relationships">
  <dimension ref="A1:BZ51"/>
  <sheetViews>
    <sheetView view="pageBreakPreview" zoomScale="70" zoomScaleSheetLayoutView="70" workbookViewId="0">
      <pane xSplit="1" ySplit="3" topLeftCell="B4" activePane="bottomRight" state="frozen"/>
      <selection activeCell="O54" sqref="O54"/>
      <selection pane="topRight" activeCell="O54" sqref="O54"/>
      <selection pane="bottomLeft" activeCell="O54" sqref="O54"/>
      <selection pane="bottomRight" activeCell="O54" sqref="O54"/>
    </sheetView>
  </sheetViews>
  <sheetFormatPr defaultColWidth="8.875" defaultRowHeight="12.75"/>
  <cols>
    <col min="1" max="1" width="13.125" style="1" customWidth="1"/>
    <col min="2" max="2" width="12.25" style="4" customWidth="1"/>
    <col min="3" max="4" width="10" style="4" customWidth="1"/>
    <col min="5" max="6" width="10" style="5" customWidth="1"/>
    <col min="7" max="7" width="9.875" style="5" customWidth="1"/>
    <col min="8" max="8" width="10" style="5" customWidth="1"/>
    <col min="9" max="11" width="10" style="4" customWidth="1"/>
    <col min="12" max="15" width="10" style="5" customWidth="1"/>
    <col min="16" max="18" width="10" style="4" customWidth="1"/>
    <col min="19" max="22" width="10" style="5" customWidth="1"/>
    <col min="23" max="25" width="10" style="4" customWidth="1"/>
    <col min="26" max="29" width="10" style="5" customWidth="1"/>
    <col min="30" max="32" width="10" style="4" customWidth="1"/>
    <col min="33" max="36" width="10" style="5" customWidth="1"/>
    <col min="37" max="39" width="10" style="4" customWidth="1"/>
    <col min="40" max="43" width="10" style="5" customWidth="1"/>
    <col min="44" max="46" width="10" style="4" customWidth="1"/>
    <col min="47" max="50" width="10" style="5" customWidth="1"/>
    <col min="51" max="53" width="10" style="4" customWidth="1"/>
    <col min="54" max="57" width="10" style="5" customWidth="1"/>
    <col min="58" max="60" width="10" style="4" customWidth="1"/>
    <col min="61" max="64" width="10" style="5" customWidth="1"/>
    <col min="65" max="67" width="10" style="4" customWidth="1"/>
    <col min="68" max="71" width="10" style="5" customWidth="1"/>
    <col min="72" max="74" width="10" style="4" customWidth="1"/>
    <col min="75" max="78" width="10" style="5" customWidth="1"/>
    <col min="79" max="83" width="10" style="1" customWidth="1"/>
    <col min="84" max="16384" width="8.875" style="1"/>
  </cols>
  <sheetData>
    <row r="1" spans="1:78">
      <c r="B1" s="4" t="s">
        <v>94</v>
      </c>
      <c r="P1" s="4" t="s">
        <v>95</v>
      </c>
      <c r="AD1" s="4" t="s">
        <v>96</v>
      </c>
      <c r="AR1" s="4" t="s">
        <v>97</v>
      </c>
      <c r="BF1" s="4" t="s">
        <v>100</v>
      </c>
      <c r="BT1" s="4" t="s">
        <v>101</v>
      </c>
    </row>
    <row r="2" spans="1:78">
      <c r="B2" s="4" t="s">
        <v>272</v>
      </c>
      <c r="I2" s="4" t="s">
        <v>291</v>
      </c>
      <c r="P2" s="4" t="s">
        <v>292</v>
      </c>
      <c r="W2" s="4" t="s">
        <v>293</v>
      </c>
      <c r="AD2" s="4" t="s">
        <v>294</v>
      </c>
      <c r="AK2" s="4" t="s">
        <v>295</v>
      </c>
      <c r="AR2" s="4" t="s">
        <v>296</v>
      </c>
      <c r="AY2" s="4" t="s">
        <v>297</v>
      </c>
      <c r="BF2" s="4" t="s">
        <v>298</v>
      </c>
      <c r="BM2" s="4" t="s">
        <v>299</v>
      </c>
      <c r="BT2" s="4" t="s">
        <v>300</v>
      </c>
    </row>
    <row r="3" spans="1:78" s="3" customFormat="1" ht="114.75" customHeight="1">
      <c r="B3" s="14" t="s">
        <v>538</v>
      </c>
      <c r="C3" s="14" t="s">
        <v>528</v>
      </c>
      <c r="D3" s="14" t="s">
        <v>529</v>
      </c>
      <c r="E3" s="8" t="s">
        <v>530</v>
      </c>
      <c r="F3" s="8" t="s">
        <v>1170</v>
      </c>
      <c r="G3" s="8" t="s">
        <v>1174</v>
      </c>
      <c r="H3" s="8" t="s">
        <v>1175</v>
      </c>
      <c r="I3" s="14" t="s">
        <v>538</v>
      </c>
      <c r="J3" s="14" t="s">
        <v>528</v>
      </c>
      <c r="K3" s="14" t="s">
        <v>529</v>
      </c>
      <c r="L3" s="8" t="s">
        <v>530</v>
      </c>
      <c r="M3" s="8" t="s">
        <v>1170</v>
      </c>
      <c r="N3" s="8" t="s">
        <v>1174</v>
      </c>
      <c r="O3" s="8" t="s">
        <v>1175</v>
      </c>
      <c r="P3" s="14" t="s">
        <v>538</v>
      </c>
      <c r="Q3" s="14" t="s">
        <v>528</v>
      </c>
      <c r="R3" s="14" t="s">
        <v>529</v>
      </c>
      <c r="S3" s="8" t="s">
        <v>530</v>
      </c>
      <c r="T3" s="8" t="s">
        <v>1170</v>
      </c>
      <c r="U3" s="8" t="s">
        <v>1174</v>
      </c>
      <c r="V3" s="8" t="s">
        <v>1175</v>
      </c>
      <c r="W3" s="14" t="s">
        <v>538</v>
      </c>
      <c r="X3" s="14" t="s">
        <v>528</v>
      </c>
      <c r="Y3" s="14" t="s">
        <v>529</v>
      </c>
      <c r="Z3" s="8" t="s">
        <v>530</v>
      </c>
      <c r="AA3" s="8" t="s">
        <v>1170</v>
      </c>
      <c r="AB3" s="8" t="s">
        <v>1174</v>
      </c>
      <c r="AC3" s="8" t="s">
        <v>1175</v>
      </c>
      <c r="AD3" s="14" t="s">
        <v>538</v>
      </c>
      <c r="AE3" s="14" t="s">
        <v>528</v>
      </c>
      <c r="AF3" s="14" t="s">
        <v>529</v>
      </c>
      <c r="AG3" s="8" t="s">
        <v>530</v>
      </c>
      <c r="AH3" s="8" t="s">
        <v>1170</v>
      </c>
      <c r="AI3" s="8" t="s">
        <v>1174</v>
      </c>
      <c r="AJ3" s="8" t="s">
        <v>1175</v>
      </c>
      <c r="AK3" s="14" t="s">
        <v>538</v>
      </c>
      <c r="AL3" s="14" t="s">
        <v>528</v>
      </c>
      <c r="AM3" s="14" t="s">
        <v>529</v>
      </c>
      <c r="AN3" s="8" t="s">
        <v>530</v>
      </c>
      <c r="AO3" s="8" t="s">
        <v>1170</v>
      </c>
      <c r="AP3" s="8" t="s">
        <v>1174</v>
      </c>
      <c r="AQ3" s="8" t="s">
        <v>1175</v>
      </c>
      <c r="AR3" s="14" t="s">
        <v>538</v>
      </c>
      <c r="AS3" s="14" t="s">
        <v>528</v>
      </c>
      <c r="AT3" s="14" t="s">
        <v>529</v>
      </c>
      <c r="AU3" s="8" t="s">
        <v>530</v>
      </c>
      <c r="AV3" s="8" t="s">
        <v>1170</v>
      </c>
      <c r="AW3" s="8" t="s">
        <v>1174</v>
      </c>
      <c r="AX3" s="8" t="s">
        <v>1175</v>
      </c>
      <c r="AY3" s="14" t="s">
        <v>538</v>
      </c>
      <c r="AZ3" s="14" t="s">
        <v>528</v>
      </c>
      <c r="BA3" s="14" t="s">
        <v>529</v>
      </c>
      <c r="BB3" s="8" t="s">
        <v>530</v>
      </c>
      <c r="BC3" s="8" t="s">
        <v>1170</v>
      </c>
      <c r="BD3" s="8" t="s">
        <v>1174</v>
      </c>
      <c r="BE3" s="8" t="s">
        <v>1175</v>
      </c>
      <c r="BF3" s="14" t="s">
        <v>538</v>
      </c>
      <c r="BG3" s="14" t="s">
        <v>528</v>
      </c>
      <c r="BH3" s="14" t="s">
        <v>529</v>
      </c>
      <c r="BI3" s="8" t="s">
        <v>530</v>
      </c>
      <c r="BJ3" s="8" t="s">
        <v>1170</v>
      </c>
      <c r="BK3" s="8" t="s">
        <v>1174</v>
      </c>
      <c r="BL3" s="8" t="s">
        <v>1175</v>
      </c>
      <c r="BM3" s="14" t="s">
        <v>538</v>
      </c>
      <c r="BN3" s="14" t="s">
        <v>528</v>
      </c>
      <c r="BO3" s="14" t="s">
        <v>529</v>
      </c>
      <c r="BP3" s="8" t="s">
        <v>530</v>
      </c>
      <c r="BQ3" s="8" t="s">
        <v>1170</v>
      </c>
      <c r="BR3" s="8" t="s">
        <v>1174</v>
      </c>
      <c r="BS3" s="8" t="s">
        <v>1175</v>
      </c>
      <c r="BT3" s="14" t="s">
        <v>538</v>
      </c>
      <c r="BU3" s="14" t="s">
        <v>528</v>
      </c>
      <c r="BV3" s="14" t="s">
        <v>529</v>
      </c>
      <c r="BW3" s="8" t="s">
        <v>530</v>
      </c>
      <c r="BX3" s="8" t="s">
        <v>1170</v>
      </c>
      <c r="BY3" s="8" t="s">
        <v>1174</v>
      </c>
      <c r="BZ3" s="8" t="s">
        <v>1175</v>
      </c>
    </row>
    <row r="4" spans="1:78" ht="18.75" customHeight="1">
      <c r="B4" s="4" t="s">
        <v>82</v>
      </c>
      <c r="C4" s="4" t="s">
        <v>104</v>
      </c>
      <c r="D4" s="4" t="s">
        <v>84</v>
      </c>
      <c r="E4" s="5" t="s">
        <v>103</v>
      </c>
      <c r="F4" s="5" t="s">
        <v>86</v>
      </c>
      <c r="G4" s="5" t="s">
        <v>87</v>
      </c>
      <c r="H4" s="5" t="s">
        <v>638</v>
      </c>
      <c r="I4" s="4" t="s">
        <v>89</v>
      </c>
      <c r="J4" s="4" t="s">
        <v>105</v>
      </c>
      <c r="K4" s="4" t="s">
        <v>90</v>
      </c>
      <c r="L4" s="5" t="s">
        <v>102</v>
      </c>
      <c r="M4" s="5" t="s">
        <v>92</v>
      </c>
      <c r="N4" s="5" t="s">
        <v>93</v>
      </c>
      <c r="O4" s="5" t="s">
        <v>639</v>
      </c>
      <c r="P4" s="4" t="s">
        <v>82</v>
      </c>
      <c r="Q4" s="4" t="s">
        <v>104</v>
      </c>
      <c r="R4" s="4" t="s">
        <v>84</v>
      </c>
      <c r="S4" s="5" t="s">
        <v>103</v>
      </c>
      <c r="T4" s="5" t="s">
        <v>86</v>
      </c>
      <c r="U4" s="5" t="s">
        <v>87</v>
      </c>
      <c r="V4" s="5" t="s">
        <v>638</v>
      </c>
      <c r="W4" s="4" t="s">
        <v>89</v>
      </c>
      <c r="X4" s="4" t="s">
        <v>105</v>
      </c>
      <c r="Y4" s="4" t="s">
        <v>90</v>
      </c>
      <c r="Z4" s="5" t="s">
        <v>102</v>
      </c>
      <c r="AA4" s="5" t="s">
        <v>92</v>
      </c>
      <c r="AB4" s="5" t="s">
        <v>93</v>
      </c>
      <c r="AC4" s="5" t="s">
        <v>646</v>
      </c>
      <c r="AD4" s="4" t="s">
        <v>82</v>
      </c>
      <c r="AE4" s="4" t="s">
        <v>640</v>
      </c>
      <c r="AF4" s="4" t="s">
        <v>84</v>
      </c>
      <c r="AG4" s="5" t="s">
        <v>103</v>
      </c>
      <c r="AH4" s="5" t="s">
        <v>86</v>
      </c>
      <c r="AI4" s="5" t="s">
        <v>87</v>
      </c>
      <c r="AJ4" s="5" t="s">
        <v>638</v>
      </c>
      <c r="AK4" s="4" t="s">
        <v>89</v>
      </c>
      <c r="AL4" s="4" t="s">
        <v>641</v>
      </c>
      <c r="AM4" s="4" t="s">
        <v>90</v>
      </c>
      <c r="AN4" s="5" t="s">
        <v>102</v>
      </c>
      <c r="AO4" s="5" t="s">
        <v>92</v>
      </c>
      <c r="AP4" s="5" t="s">
        <v>93</v>
      </c>
      <c r="AQ4" s="5" t="s">
        <v>646</v>
      </c>
      <c r="AR4" s="4" t="s">
        <v>82</v>
      </c>
      <c r="AS4" s="4" t="s">
        <v>642</v>
      </c>
      <c r="AT4" s="4" t="s">
        <v>84</v>
      </c>
      <c r="AU4" s="5" t="s">
        <v>103</v>
      </c>
      <c r="AV4" s="5" t="s">
        <v>86</v>
      </c>
      <c r="AW4" s="5" t="s">
        <v>87</v>
      </c>
      <c r="AX4" s="5" t="s">
        <v>638</v>
      </c>
      <c r="AY4" s="4" t="s">
        <v>89</v>
      </c>
      <c r="AZ4" s="4" t="s">
        <v>643</v>
      </c>
      <c r="BA4" s="4" t="s">
        <v>90</v>
      </c>
      <c r="BB4" s="5" t="s">
        <v>102</v>
      </c>
      <c r="BC4" s="5" t="s">
        <v>92</v>
      </c>
      <c r="BD4" s="5" t="s">
        <v>93</v>
      </c>
      <c r="BE4" s="5" t="s">
        <v>646</v>
      </c>
      <c r="BF4" s="4" t="s">
        <v>82</v>
      </c>
      <c r="BG4" s="4" t="s">
        <v>644</v>
      </c>
      <c r="BH4" s="4" t="s">
        <v>84</v>
      </c>
      <c r="BI4" s="5" t="s">
        <v>103</v>
      </c>
      <c r="BJ4" s="5" t="s">
        <v>86</v>
      </c>
      <c r="BK4" s="5" t="s">
        <v>87</v>
      </c>
      <c r="BL4" s="5" t="s">
        <v>638</v>
      </c>
      <c r="BM4" s="4" t="s">
        <v>89</v>
      </c>
      <c r="BN4" s="4" t="s">
        <v>645</v>
      </c>
      <c r="BO4" s="4" t="s">
        <v>90</v>
      </c>
      <c r="BP4" s="5" t="s">
        <v>102</v>
      </c>
      <c r="BQ4" s="5" t="s">
        <v>92</v>
      </c>
      <c r="BR4" s="5" t="s">
        <v>93</v>
      </c>
      <c r="BS4" s="5" t="s">
        <v>646</v>
      </c>
      <c r="BT4" s="4" t="s">
        <v>82</v>
      </c>
      <c r="BU4" s="4" t="s">
        <v>104</v>
      </c>
      <c r="BV4" s="4" t="s">
        <v>84</v>
      </c>
      <c r="BW4" s="5" t="s">
        <v>103</v>
      </c>
      <c r="BX4" s="5" t="s">
        <v>86</v>
      </c>
      <c r="BY4" s="5" t="s">
        <v>87</v>
      </c>
      <c r="BZ4" s="5" t="s">
        <v>638</v>
      </c>
    </row>
    <row r="5" spans="1:78" ht="16.5" customHeight="1">
      <c r="A5" s="1">
        <v>1981</v>
      </c>
      <c r="B5" s="4">
        <v>11594793</v>
      </c>
      <c r="C5" s="4">
        <f t="shared" ref="C5:C32" si="0">B5/2</f>
        <v>5797396.5</v>
      </c>
      <c r="D5" s="4">
        <v>67671</v>
      </c>
      <c r="E5" s="5">
        <f t="shared" ref="E5:E25" si="1">D5/C5*100</f>
        <v>1.16726534057141</v>
      </c>
      <c r="F5" s="5">
        <v>40.5</v>
      </c>
      <c r="G5" s="5">
        <v>37.9</v>
      </c>
      <c r="H5" s="5">
        <f t="shared" ref="H5:H9" si="2">F5*G5/100/100</f>
        <v>0.15349500000000002</v>
      </c>
      <c r="I5" s="4">
        <v>251110</v>
      </c>
      <c r="J5" s="4">
        <f t="shared" ref="J5:J30" si="3">I5/2</f>
        <v>125555</v>
      </c>
      <c r="K5" s="4">
        <v>569</v>
      </c>
      <c r="L5" s="5">
        <f t="shared" ref="L5:L25" si="4">K5/J5*100</f>
        <v>0.4531878459639202</v>
      </c>
      <c r="M5" s="5">
        <v>46.3</v>
      </c>
      <c r="N5" s="5">
        <v>45.7</v>
      </c>
      <c r="O5" s="5">
        <f>M5*N5/100/100</f>
        <v>0.21159099999999997</v>
      </c>
      <c r="P5" s="4">
        <v>54188</v>
      </c>
      <c r="Q5" s="4">
        <f t="shared" ref="Q5:Q30" si="5">P5/2</f>
        <v>27094</v>
      </c>
      <c r="R5" s="4">
        <v>187</v>
      </c>
      <c r="S5" s="5">
        <f t="shared" ref="S5:S25" si="6">R5/Q5*100</f>
        <v>0.69018970989887063</v>
      </c>
      <c r="T5" s="5">
        <v>48</v>
      </c>
      <c r="U5" s="5">
        <v>31.7</v>
      </c>
      <c r="V5" s="5">
        <f>T5*U5/100/100</f>
        <v>0.15215999999999999</v>
      </c>
      <c r="W5" s="4">
        <v>389391</v>
      </c>
      <c r="X5" s="4">
        <f t="shared" ref="X5:X30" si="7">W5/2</f>
        <v>194695.5</v>
      </c>
      <c r="Y5" s="4">
        <v>2285</v>
      </c>
      <c r="Z5" s="5">
        <f t="shared" ref="Z5:Z25" si="8">Y5/X5*100</f>
        <v>1.1736275363323754</v>
      </c>
      <c r="AA5" s="5">
        <v>56.6</v>
      </c>
      <c r="AB5" s="5">
        <v>39.700000000000003</v>
      </c>
      <c r="AC5" s="5">
        <f>AA5*AB5/100/100</f>
        <v>0.22470200000000007</v>
      </c>
      <c r="AD5" s="4">
        <v>318442</v>
      </c>
      <c r="AE5" s="4">
        <f t="shared" ref="AE5:AE30" si="9">AD5/2</f>
        <v>159221</v>
      </c>
      <c r="AF5" s="4">
        <v>1334</v>
      </c>
      <c r="AG5" s="5">
        <f t="shared" ref="AG5:AG25" si="10">AF5/AE5*100</f>
        <v>0.83782918082413749</v>
      </c>
      <c r="AH5" s="5">
        <v>60.3</v>
      </c>
      <c r="AI5" s="5">
        <v>40.1</v>
      </c>
      <c r="AJ5" s="5">
        <f>AH5*AI5/100/100</f>
        <v>0.24180299999999999</v>
      </c>
      <c r="AK5" s="4">
        <v>3017823</v>
      </c>
      <c r="AL5" s="4">
        <f t="shared" ref="AL5:AL30" si="11">AK5/2</f>
        <v>1508911.5</v>
      </c>
      <c r="AM5" s="4">
        <v>19193</v>
      </c>
      <c r="AN5" s="5">
        <f t="shared" ref="AN5:AN25" si="12">AM5/AL5*100</f>
        <v>1.2719765208231233</v>
      </c>
      <c r="AO5" s="5">
        <v>45</v>
      </c>
      <c r="AP5" s="5">
        <v>40.799999999999997</v>
      </c>
      <c r="AQ5" s="5">
        <f>AO5*AP5/100/100</f>
        <v>0.18359999999999999</v>
      </c>
      <c r="AR5" s="4">
        <v>4181661</v>
      </c>
      <c r="AS5" s="4">
        <f t="shared" ref="AS5:AS30" si="13">AR5/2</f>
        <v>2090830.5</v>
      </c>
      <c r="AT5" s="4">
        <v>21680</v>
      </c>
      <c r="AU5" s="5">
        <f t="shared" ref="AU5:AU25" si="14">AT5/AS5*100</f>
        <v>1.0369085394535806</v>
      </c>
      <c r="AV5" s="5">
        <v>34.4</v>
      </c>
      <c r="AW5" s="5">
        <v>35.1</v>
      </c>
      <c r="AX5" s="5">
        <f>AV5*AW5/100/100</f>
        <v>0.120744</v>
      </c>
      <c r="AY5" s="4">
        <v>481056</v>
      </c>
      <c r="AZ5" s="4">
        <f t="shared" ref="AZ5:AZ30" si="15">AY5/2</f>
        <v>240528</v>
      </c>
      <c r="BA5" s="4">
        <v>2399</v>
      </c>
      <c r="BB5" s="5">
        <f t="shared" ref="BB5:BB25" si="16">BA5/AZ5*100</f>
        <v>0.99738907736313442</v>
      </c>
      <c r="BC5" s="5">
        <v>42.5</v>
      </c>
      <c r="BD5" s="5">
        <v>41</v>
      </c>
      <c r="BE5" s="5">
        <f>BC5*BD5/100/100</f>
        <v>0.17425000000000002</v>
      </c>
      <c r="BF5" s="4">
        <v>456364</v>
      </c>
      <c r="BG5" s="4">
        <f t="shared" ref="BG5:BG30" si="17">BF5/2</f>
        <v>228182</v>
      </c>
      <c r="BH5" s="4">
        <v>1932</v>
      </c>
      <c r="BI5" s="5">
        <f t="shared" ref="BI5:BI25" si="18">BH5/BG5*100</f>
        <v>0.84669255243621322</v>
      </c>
      <c r="BJ5" s="5">
        <v>54.1</v>
      </c>
      <c r="BK5" s="5">
        <v>30.9</v>
      </c>
      <c r="BL5" s="5">
        <f>BJ5*BK5/100/100</f>
        <v>0.16716899999999998</v>
      </c>
      <c r="BM5" s="4">
        <v>1061778</v>
      </c>
      <c r="BN5" s="4">
        <f t="shared" ref="BN5:BN30" si="19">BM5/2</f>
        <v>530889</v>
      </c>
      <c r="BO5" s="4">
        <v>8418</v>
      </c>
      <c r="BP5" s="5">
        <f t="shared" ref="BP5:BP25" si="20">BO5/BN5*100</f>
        <v>1.5856421963913361</v>
      </c>
      <c r="BQ5" s="5">
        <v>26.2</v>
      </c>
      <c r="BR5" s="5">
        <v>39.200000000000003</v>
      </c>
      <c r="BS5" s="5">
        <f>BQ5*BR5/100/100</f>
        <v>0.102704</v>
      </c>
      <c r="BT5" s="4">
        <v>1354589</v>
      </c>
      <c r="BU5" s="4">
        <f t="shared" ref="BU5:BU30" si="21">BT5/2</f>
        <v>677294.5</v>
      </c>
      <c r="BV5" s="4">
        <v>9533</v>
      </c>
      <c r="BW5" s="5">
        <f t="shared" ref="BW5:BW25" si="22">BV5/BU5*100</f>
        <v>1.4075117987817707</v>
      </c>
      <c r="BX5" s="5">
        <v>43.2</v>
      </c>
      <c r="BY5" s="5">
        <v>36.299999999999997</v>
      </c>
      <c r="BZ5" s="5">
        <f>BX5*BY5/100/100</f>
        <v>0.15681600000000001</v>
      </c>
    </row>
    <row r="6" spans="1:78" ht="16.5" customHeight="1">
      <c r="A6" s="1">
        <v>1982</v>
      </c>
      <c r="B6" s="4">
        <v>11747582</v>
      </c>
      <c r="C6" s="4">
        <f t="shared" si="0"/>
        <v>5873791</v>
      </c>
      <c r="D6" s="4">
        <v>70436</v>
      </c>
      <c r="E6" s="5">
        <f t="shared" si="1"/>
        <v>1.1991574095843722</v>
      </c>
      <c r="F6" s="5">
        <v>43.7</v>
      </c>
      <c r="G6" s="5">
        <v>35.1</v>
      </c>
      <c r="H6" s="5">
        <f t="shared" si="2"/>
        <v>0.15338700000000002</v>
      </c>
      <c r="I6" s="4">
        <v>252169</v>
      </c>
      <c r="J6" s="4">
        <f t="shared" si="3"/>
        <v>126084.5</v>
      </c>
      <c r="K6" s="4">
        <v>625</v>
      </c>
      <c r="L6" s="5">
        <f t="shared" si="4"/>
        <v>0.49569931276247275</v>
      </c>
      <c r="M6" s="18">
        <v>54</v>
      </c>
      <c r="N6" s="18">
        <v>39.299999999999997</v>
      </c>
      <c r="O6" s="5">
        <f t="shared" ref="O6:O38" si="23">M6*N6/100/100</f>
        <v>0.21221999999999996</v>
      </c>
      <c r="P6" s="4">
        <v>54477</v>
      </c>
      <c r="Q6" s="4">
        <f t="shared" si="5"/>
        <v>27238.5</v>
      </c>
      <c r="R6" s="4">
        <v>206</v>
      </c>
      <c r="S6" s="5">
        <f t="shared" si="6"/>
        <v>0.75628246783046049</v>
      </c>
      <c r="T6" s="5">
        <v>47.8</v>
      </c>
      <c r="U6" s="5">
        <v>26.6</v>
      </c>
      <c r="V6" s="5">
        <f t="shared" ref="V6:V38" si="24">T6*U6/100/100</f>
        <v>0.12714800000000001</v>
      </c>
      <c r="W6" s="4">
        <v>392564</v>
      </c>
      <c r="X6" s="4">
        <f t="shared" si="7"/>
        <v>196282</v>
      </c>
      <c r="Y6" s="4">
        <v>2281</v>
      </c>
      <c r="Z6" s="5">
        <f t="shared" si="8"/>
        <v>1.1621035041419998</v>
      </c>
      <c r="AA6" s="5">
        <v>48.4</v>
      </c>
      <c r="AB6" s="5">
        <v>34.4</v>
      </c>
      <c r="AC6" s="5">
        <f t="shared" ref="AC6:AC38" si="25">AA6*AB6/100/100</f>
        <v>0.16649600000000001</v>
      </c>
      <c r="AD6" s="4">
        <v>320534</v>
      </c>
      <c r="AE6" s="4">
        <f t="shared" si="9"/>
        <v>160267</v>
      </c>
      <c r="AF6" s="4">
        <v>1663</v>
      </c>
      <c r="AG6" s="5">
        <f t="shared" si="10"/>
        <v>1.037643432521979</v>
      </c>
      <c r="AH6" s="5">
        <v>60.3</v>
      </c>
      <c r="AI6" s="5">
        <v>34.1</v>
      </c>
      <c r="AJ6" s="5">
        <f t="shared" ref="AJ6:AJ38" si="26">AH6*AI6/100/100</f>
        <v>0.205623</v>
      </c>
      <c r="AK6" s="4">
        <v>3038600</v>
      </c>
      <c r="AL6" s="4">
        <f t="shared" si="11"/>
        <v>1519300</v>
      </c>
      <c r="AM6" s="4">
        <v>18579</v>
      </c>
      <c r="AN6" s="5">
        <f t="shared" si="12"/>
        <v>1.2228657934575133</v>
      </c>
      <c r="AO6" s="5">
        <v>52.3</v>
      </c>
      <c r="AP6" s="5">
        <v>33.4</v>
      </c>
      <c r="AQ6" s="5">
        <f t="shared" ref="AQ6:AQ38" si="27">AO6*AP6/100/100</f>
        <v>0.174682</v>
      </c>
      <c r="AR6" s="4">
        <v>4236306</v>
      </c>
      <c r="AS6" s="4">
        <f t="shared" si="13"/>
        <v>2118153</v>
      </c>
      <c r="AT6" s="4">
        <v>23644</v>
      </c>
      <c r="AU6" s="5">
        <f t="shared" si="14"/>
        <v>1.1162555301718053</v>
      </c>
      <c r="AV6" s="5">
        <v>38.1</v>
      </c>
      <c r="AW6" s="5">
        <v>36.200000000000003</v>
      </c>
      <c r="AX6" s="5">
        <f t="shared" ref="AX6:AX38" si="28">AV6*AW6/100/100</f>
        <v>0.13792200000000002</v>
      </c>
      <c r="AY6" s="4">
        <v>485692</v>
      </c>
      <c r="AZ6" s="4">
        <f t="shared" si="15"/>
        <v>242846</v>
      </c>
      <c r="BA6" s="4">
        <v>2392</v>
      </c>
      <c r="BB6" s="5">
        <f t="shared" si="16"/>
        <v>0.98498636996285704</v>
      </c>
      <c r="BC6" s="5">
        <v>46.1</v>
      </c>
      <c r="BD6" s="5">
        <v>33.799999999999997</v>
      </c>
      <c r="BE6" s="5">
        <f t="shared" ref="BE6:BE38" si="29">BC6*BD6/100/100</f>
        <v>0.15581799999999998</v>
      </c>
      <c r="BF6" s="4">
        <v>461193</v>
      </c>
      <c r="BG6" s="4">
        <f t="shared" si="17"/>
        <v>230596.5</v>
      </c>
      <c r="BH6" s="4">
        <v>1815</v>
      </c>
      <c r="BI6" s="5">
        <f t="shared" si="18"/>
        <v>0.78708913621845944</v>
      </c>
      <c r="BJ6" s="5">
        <v>38.9</v>
      </c>
      <c r="BK6" s="5">
        <v>35.299999999999997</v>
      </c>
      <c r="BL6" s="5">
        <f t="shared" ref="BL6:BL38" si="30">BJ6*BK6/100/100</f>
        <v>0.13731699999999999</v>
      </c>
      <c r="BM6" s="4">
        <v>1099645</v>
      </c>
      <c r="BN6" s="4">
        <f t="shared" si="19"/>
        <v>549822.5</v>
      </c>
      <c r="BO6" s="4">
        <v>8882</v>
      </c>
      <c r="BP6" s="5">
        <f t="shared" si="20"/>
        <v>1.6154304343674548</v>
      </c>
      <c r="BQ6" s="5">
        <v>31.2</v>
      </c>
      <c r="BR6" s="5">
        <v>34.299999999999997</v>
      </c>
      <c r="BS6" s="5">
        <f t="shared" ref="BS6:BS38" si="31">BQ6*BR6/100/100</f>
        <v>0.10701599999999999</v>
      </c>
      <c r="BT6" s="4">
        <v>1377091</v>
      </c>
      <c r="BU6" s="4">
        <f t="shared" si="21"/>
        <v>688545.5</v>
      </c>
      <c r="BV6" s="4">
        <v>10165</v>
      </c>
      <c r="BW6" s="5">
        <f t="shared" si="22"/>
        <v>1.4763004042579611</v>
      </c>
      <c r="BX6" s="5">
        <v>43.7</v>
      </c>
      <c r="BY6" s="5">
        <v>37.5</v>
      </c>
      <c r="BZ6" s="5">
        <f t="shared" ref="BZ6:BZ38" si="32">BX6*BY6/100/100</f>
        <v>0.16387499999999999</v>
      </c>
    </row>
    <row r="7" spans="1:78" ht="16.5" customHeight="1">
      <c r="A7" s="1">
        <v>1983</v>
      </c>
      <c r="B7" s="4">
        <v>11875845</v>
      </c>
      <c r="C7" s="4">
        <f t="shared" si="0"/>
        <v>5937922.5</v>
      </c>
      <c r="D7" s="4">
        <v>68567</v>
      </c>
      <c r="E7" s="5">
        <f t="shared" si="1"/>
        <v>1.154730463390184</v>
      </c>
      <c r="F7" s="5">
        <v>48.7</v>
      </c>
      <c r="G7" s="5">
        <v>33.9</v>
      </c>
      <c r="H7" s="5">
        <f t="shared" si="2"/>
        <v>0.16509299999999999</v>
      </c>
      <c r="I7" s="4">
        <v>255887</v>
      </c>
      <c r="J7" s="4">
        <f t="shared" si="3"/>
        <v>127943.5</v>
      </c>
      <c r="K7" s="4">
        <v>711</v>
      </c>
      <c r="L7" s="5">
        <f t="shared" si="4"/>
        <v>0.55571404565296401</v>
      </c>
      <c r="M7" s="18">
        <v>63.8</v>
      </c>
      <c r="N7" s="18">
        <v>46.4</v>
      </c>
      <c r="O7" s="5">
        <f t="shared" si="23"/>
        <v>0.29603199999999996</v>
      </c>
      <c r="P7" s="4">
        <v>55345</v>
      </c>
      <c r="Q7" s="4">
        <f t="shared" si="5"/>
        <v>27672.5</v>
      </c>
      <c r="R7" s="4">
        <v>215</v>
      </c>
      <c r="S7" s="5">
        <f t="shared" si="6"/>
        <v>0.77694462011021781</v>
      </c>
      <c r="T7" s="5">
        <v>39.700000000000003</v>
      </c>
      <c r="U7" s="5">
        <v>30.9</v>
      </c>
      <c r="V7" s="5">
        <f t="shared" si="24"/>
        <v>0.122673</v>
      </c>
      <c r="W7" s="4">
        <v>397876</v>
      </c>
      <c r="X7" s="4">
        <f t="shared" si="7"/>
        <v>198938</v>
      </c>
      <c r="Y7" s="4">
        <v>2340</v>
      </c>
      <c r="Z7" s="5">
        <f t="shared" si="8"/>
        <v>1.1762458655460495</v>
      </c>
      <c r="AA7" s="5">
        <v>53.1</v>
      </c>
      <c r="AB7" s="5">
        <v>33.6</v>
      </c>
      <c r="AC7" s="5">
        <f t="shared" si="25"/>
        <v>0.17841599999999999</v>
      </c>
      <c r="AD7" s="4">
        <v>325105</v>
      </c>
      <c r="AE7" s="4">
        <f t="shared" si="9"/>
        <v>162552.5</v>
      </c>
      <c r="AF7" s="4">
        <v>1942</v>
      </c>
      <c r="AG7" s="5">
        <f t="shared" si="10"/>
        <v>1.1946909460020609</v>
      </c>
      <c r="AH7" s="5">
        <v>62.5</v>
      </c>
      <c r="AI7" s="5">
        <v>40.9</v>
      </c>
      <c r="AJ7" s="5">
        <f t="shared" si="26"/>
        <v>0.25562499999999999</v>
      </c>
      <c r="AK7" s="4">
        <v>3054354</v>
      </c>
      <c r="AL7" s="4">
        <f t="shared" si="11"/>
        <v>1527177</v>
      </c>
      <c r="AM7" s="4">
        <v>17365</v>
      </c>
      <c r="AN7" s="5">
        <f t="shared" si="12"/>
        <v>1.1370653172487537</v>
      </c>
      <c r="AO7" s="5">
        <v>51.8</v>
      </c>
      <c r="AP7" s="5">
        <v>32.799999999999997</v>
      </c>
      <c r="AQ7" s="5">
        <f t="shared" si="27"/>
        <v>0.16990399999999997</v>
      </c>
      <c r="AR7" s="4">
        <v>4295024</v>
      </c>
      <c r="AS7" s="4">
        <f t="shared" si="13"/>
        <v>2147512</v>
      </c>
      <c r="AT7" s="4">
        <v>23073</v>
      </c>
      <c r="AU7" s="5">
        <f t="shared" si="14"/>
        <v>1.0744061034350449</v>
      </c>
      <c r="AV7" s="5">
        <v>44</v>
      </c>
      <c r="AW7" s="5">
        <v>35.6</v>
      </c>
      <c r="AX7" s="5">
        <f t="shared" si="28"/>
        <v>0.15664</v>
      </c>
      <c r="AY7" s="4">
        <v>492213</v>
      </c>
      <c r="AZ7" s="4">
        <f t="shared" si="15"/>
        <v>246106.5</v>
      </c>
      <c r="BA7" s="4">
        <v>2642</v>
      </c>
      <c r="BB7" s="5">
        <f t="shared" si="16"/>
        <v>1.0735189846672071</v>
      </c>
      <c r="BC7" s="5">
        <v>84.6</v>
      </c>
      <c r="BD7" s="5">
        <v>31.9</v>
      </c>
      <c r="BE7" s="5">
        <f t="shared" si="29"/>
        <v>0.26987399999999995</v>
      </c>
      <c r="BF7" s="4">
        <v>467324</v>
      </c>
      <c r="BG7" s="4">
        <f t="shared" si="17"/>
        <v>233662</v>
      </c>
      <c r="BH7" s="4">
        <v>2000</v>
      </c>
      <c r="BI7" s="5">
        <f t="shared" si="18"/>
        <v>0.85593720844638832</v>
      </c>
      <c r="BJ7" s="5">
        <v>44.3</v>
      </c>
      <c r="BK7" s="5">
        <v>17.899999999999999</v>
      </c>
      <c r="BL7" s="5">
        <f t="shared" si="30"/>
        <v>7.9296999999999992E-2</v>
      </c>
      <c r="BM7" s="4">
        <v>1112577</v>
      </c>
      <c r="BN7" s="4">
        <f t="shared" si="19"/>
        <v>556288.5</v>
      </c>
      <c r="BO7" s="4">
        <v>8758</v>
      </c>
      <c r="BP7" s="5">
        <f t="shared" si="20"/>
        <v>1.5743629429693404</v>
      </c>
      <c r="BQ7" s="5">
        <v>49.7</v>
      </c>
      <c r="BR7" s="5">
        <v>35.1</v>
      </c>
      <c r="BS7" s="5">
        <f t="shared" si="31"/>
        <v>0.17444700000000002</v>
      </c>
      <c r="BT7" s="4">
        <v>1390896</v>
      </c>
      <c r="BU7" s="4">
        <f t="shared" si="21"/>
        <v>695448</v>
      </c>
      <c r="BV7" s="4">
        <v>9348</v>
      </c>
      <c r="BW7" s="5">
        <f t="shared" si="22"/>
        <v>1.3441695137522862</v>
      </c>
      <c r="BX7" s="5">
        <v>36.6</v>
      </c>
      <c r="BY7" s="5">
        <v>31.6</v>
      </c>
      <c r="BZ7" s="5">
        <f t="shared" si="32"/>
        <v>0.11565600000000002</v>
      </c>
    </row>
    <row r="8" spans="1:78" ht="16.5" customHeight="1">
      <c r="A8" s="1">
        <v>1984</v>
      </c>
      <c r="B8" s="4">
        <v>11995709</v>
      </c>
      <c r="C8" s="4">
        <f t="shared" si="0"/>
        <v>5997854.5</v>
      </c>
      <c r="D8" s="4">
        <v>65172</v>
      </c>
      <c r="E8" s="5">
        <f t="shared" si="1"/>
        <v>1.0865885459542242</v>
      </c>
      <c r="F8" s="5">
        <v>47.6</v>
      </c>
      <c r="G8" s="5">
        <v>33.299999999999997</v>
      </c>
      <c r="H8" s="5">
        <f t="shared" si="2"/>
        <v>0.15850799999999998</v>
      </c>
      <c r="I8" s="4">
        <v>257776</v>
      </c>
      <c r="J8" s="4">
        <f t="shared" si="3"/>
        <v>128888</v>
      </c>
      <c r="K8" s="4">
        <v>590</v>
      </c>
      <c r="L8" s="5">
        <f t="shared" si="4"/>
        <v>0.4577617776674322</v>
      </c>
      <c r="M8" s="18">
        <v>54.8</v>
      </c>
      <c r="N8" s="18">
        <v>39.5</v>
      </c>
      <c r="O8" s="5">
        <f t="shared" si="23"/>
        <v>0.21646000000000001</v>
      </c>
      <c r="P8" s="4">
        <v>56237</v>
      </c>
      <c r="Q8" s="4">
        <f t="shared" si="5"/>
        <v>28118.5</v>
      </c>
      <c r="R8" s="4">
        <v>195</v>
      </c>
      <c r="S8" s="5">
        <f t="shared" si="6"/>
        <v>0.69349360741149069</v>
      </c>
      <c r="T8" s="5">
        <v>25.5</v>
      </c>
      <c r="U8" s="5">
        <v>18.8</v>
      </c>
      <c r="V8" s="5">
        <f t="shared" si="24"/>
        <v>4.7940000000000003E-2</v>
      </c>
      <c r="W8" s="4">
        <v>403178</v>
      </c>
      <c r="X8" s="4">
        <f t="shared" si="7"/>
        <v>201589</v>
      </c>
      <c r="Y8" s="4">
        <v>2264</v>
      </c>
      <c r="Z8" s="5">
        <f t="shared" si="8"/>
        <v>1.1230771520271443</v>
      </c>
      <c r="AA8" s="5">
        <v>57.2</v>
      </c>
      <c r="AB8" s="5">
        <v>38.299999999999997</v>
      </c>
      <c r="AC8" s="5">
        <f t="shared" si="25"/>
        <v>0.21907599999999999</v>
      </c>
      <c r="AD8" s="4">
        <v>329198</v>
      </c>
      <c r="AE8" s="4">
        <f t="shared" si="9"/>
        <v>164599</v>
      </c>
      <c r="AF8" s="4">
        <v>1427</v>
      </c>
      <c r="AG8" s="5">
        <f t="shared" si="10"/>
        <v>0.86695544930406632</v>
      </c>
      <c r="AH8" s="5">
        <v>63.7</v>
      </c>
      <c r="AI8" s="5">
        <v>35.700000000000003</v>
      </c>
      <c r="AJ8" s="5">
        <f t="shared" si="26"/>
        <v>0.227409</v>
      </c>
      <c r="AK8" s="4">
        <v>3071373</v>
      </c>
      <c r="AL8" s="4">
        <f t="shared" si="11"/>
        <v>1535686.5</v>
      </c>
      <c r="AM8" s="4">
        <v>16845</v>
      </c>
      <c r="AN8" s="5">
        <f t="shared" si="12"/>
        <v>1.0969035672319838</v>
      </c>
      <c r="AO8" s="5">
        <v>52.5</v>
      </c>
      <c r="AP8" s="5">
        <v>29.8</v>
      </c>
      <c r="AQ8" s="5">
        <f t="shared" si="27"/>
        <v>0.15645000000000001</v>
      </c>
      <c r="AR8" s="4">
        <v>4357284</v>
      </c>
      <c r="AS8" s="4">
        <f t="shared" si="13"/>
        <v>2178642</v>
      </c>
      <c r="AT8" s="4">
        <v>21636</v>
      </c>
      <c r="AU8" s="5">
        <f t="shared" si="14"/>
        <v>0.99309569906391226</v>
      </c>
      <c r="AV8" s="5">
        <v>42.4</v>
      </c>
      <c r="AW8" s="5">
        <v>37.299999999999997</v>
      </c>
      <c r="AX8" s="5">
        <f t="shared" si="28"/>
        <v>0.15815199999999996</v>
      </c>
      <c r="AY8" s="4">
        <v>497690</v>
      </c>
      <c r="AZ8" s="4">
        <f t="shared" si="15"/>
        <v>248845</v>
      </c>
      <c r="BA8" s="4">
        <v>2611</v>
      </c>
      <c r="BB8" s="5">
        <f t="shared" si="16"/>
        <v>1.0492475235588419</v>
      </c>
      <c r="BC8" s="5">
        <v>40.9</v>
      </c>
      <c r="BD8" s="5">
        <v>35.200000000000003</v>
      </c>
      <c r="BE8" s="5">
        <f t="shared" si="29"/>
        <v>0.14396800000000001</v>
      </c>
      <c r="BF8" s="4">
        <v>472841</v>
      </c>
      <c r="BG8" s="4">
        <f t="shared" si="17"/>
        <v>236420.5</v>
      </c>
      <c r="BH8" s="4">
        <v>1988</v>
      </c>
      <c r="BI8" s="5">
        <f t="shared" si="18"/>
        <v>0.84087462804621427</v>
      </c>
      <c r="BJ8" s="5">
        <v>48.9</v>
      </c>
      <c r="BK8" s="5">
        <v>34.1</v>
      </c>
      <c r="BL8" s="5">
        <f t="shared" si="30"/>
        <v>0.16674900000000001</v>
      </c>
      <c r="BM8" s="4">
        <v>1113497</v>
      </c>
      <c r="BN8" s="4">
        <f t="shared" si="19"/>
        <v>556748.5</v>
      </c>
      <c r="BO8" s="4">
        <v>8454</v>
      </c>
      <c r="BP8" s="5">
        <f t="shared" si="20"/>
        <v>1.5184594121043882</v>
      </c>
      <c r="BQ8" s="5">
        <v>44.5</v>
      </c>
      <c r="BR8" s="5">
        <v>32.200000000000003</v>
      </c>
      <c r="BS8" s="5">
        <f t="shared" si="31"/>
        <v>0.14329</v>
      </c>
      <c r="BT8" s="4">
        <v>1406713</v>
      </c>
      <c r="BU8" s="4">
        <f t="shared" si="21"/>
        <v>703356.5</v>
      </c>
      <c r="BV8" s="4">
        <v>8988</v>
      </c>
      <c r="BW8" s="5">
        <f t="shared" si="22"/>
        <v>1.2778726008787862</v>
      </c>
      <c r="BX8" s="5">
        <v>47.5</v>
      </c>
      <c r="BY8" s="5">
        <v>28.8</v>
      </c>
      <c r="BZ8" s="5">
        <f t="shared" si="32"/>
        <v>0.1368</v>
      </c>
    </row>
    <row r="9" spans="1:78" ht="16.5" customHeight="1">
      <c r="A9" s="1">
        <v>1985</v>
      </c>
      <c r="B9" s="4">
        <v>12109757</v>
      </c>
      <c r="C9" s="4">
        <f t="shared" si="0"/>
        <v>6054878.5</v>
      </c>
      <c r="D9" s="4">
        <v>61976</v>
      </c>
      <c r="E9" s="5">
        <f t="shared" si="1"/>
        <v>1.0235713235203647</v>
      </c>
      <c r="F9" s="5">
        <v>47.7</v>
      </c>
      <c r="G9" s="5">
        <v>35.1</v>
      </c>
      <c r="H9" s="5">
        <f t="shared" si="2"/>
        <v>0.16742700000000002</v>
      </c>
      <c r="I9" s="4">
        <v>259138</v>
      </c>
      <c r="J9" s="4">
        <f t="shared" si="3"/>
        <v>129569</v>
      </c>
      <c r="K9" s="4">
        <v>561</v>
      </c>
      <c r="L9" s="5">
        <f t="shared" si="4"/>
        <v>0.43297393666694967</v>
      </c>
      <c r="M9" s="18">
        <v>53.8</v>
      </c>
      <c r="N9" s="18">
        <v>43.3</v>
      </c>
      <c r="O9" s="5">
        <f t="shared" si="23"/>
        <v>0.23295399999999994</v>
      </c>
      <c r="P9" s="4">
        <v>56875</v>
      </c>
      <c r="Q9" s="4">
        <f t="shared" si="5"/>
        <v>28437.5</v>
      </c>
      <c r="R9" s="4">
        <v>213</v>
      </c>
      <c r="S9" s="5">
        <f t="shared" si="6"/>
        <v>0.74901098901098906</v>
      </c>
      <c r="T9" s="5">
        <v>51.1</v>
      </c>
      <c r="U9" s="5">
        <v>21.3</v>
      </c>
      <c r="V9" s="5">
        <f t="shared" si="24"/>
        <v>0.10884300000000001</v>
      </c>
      <c r="W9" s="4">
        <v>408201</v>
      </c>
      <c r="X9" s="4">
        <f t="shared" si="7"/>
        <v>204100.5</v>
      </c>
      <c r="Y9" s="4">
        <v>2337</v>
      </c>
      <c r="Z9" s="5">
        <f t="shared" si="8"/>
        <v>1.1450241425180241</v>
      </c>
      <c r="AA9" s="5">
        <v>53.7</v>
      </c>
      <c r="AB9" s="5">
        <v>39.799999999999997</v>
      </c>
      <c r="AC9" s="5">
        <f t="shared" si="25"/>
        <v>0.21372599999999997</v>
      </c>
      <c r="AD9" s="4">
        <v>332066</v>
      </c>
      <c r="AE9" s="4">
        <f t="shared" si="9"/>
        <v>166033</v>
      </c>
      <c r="AF9" s="4">
        <v>1360</v>
      </c>
      <c r="AG9" s="5">
        <f t="shared" si="10"/>
        <v>0.81911427246390778</v>
      </c>
      <c r="AH9" s="5">
        <v>59.9</v>
      </c>
      <c r="AI9" s="5">
        <v>38.1</v>
      </c>
      <c r="AJ9" s="5">
        <f t="shared" si="26"/>
        <v>0.22821900000000001</v>
      </c>
      <c r="AK9" s="4">
        <v>3090100</v>
      </c>
      <c r="AL9" s="4">
        <f t="shared" si="11"/>
        <v>1545050</v>
      </c>
      <c r="AM9" s="4">
        <v>15814</v>
      </c>
      <c r="AN9" s="5">
        <f t="shared" si="12"/>
        <v>1.0235267467072264</v>
      </c>
      <c r="AO9" s="5">
        <v>49.3</v>
      </c>
      <c r="AP9" s="5">
        <v>36.200000000000003</v>
      </c>
      <c r="AQ9" s="5">
        <f t="shared" si="27"/>
        <v>0.17846600000000001</v>
      </c>
      <c r="AR9" s="4">
        <v>4417734</v>
      </c>
      <c r="AS9" s="4">
        <f t="shared" si="13"/>
        <v>2208867</v>
      </c>
      <c r="AT9" s="4">
        <v>20851</v>
      </c>
      <c r="AU9" s="5">
        <f t="shared" si="14"/>
        <v>0.94396810672620846</v>
      </c>
      <c r="AV9" s="5">
        <v>44.3</v>
      </c>
      <c r="AW9" s="5">
        <v>33.4</v>
      </c>
      <c r="AX9" s="5">
        <f t="shared" si="28"/>
        <v>0.14796199999999998</v>
      </c>
      <c r="AY9" s="4">
        <v>502612</v>
      </c>
      <c r="AZ9" s="4">
        <f t="shared" si="15"/>
        <v>251306</v>
      </c>
      <c r="BA9" s="4">
        <v>2313</v>
      </c>
      <c r="BB9" s="5">
        <f t="shared" si="16"/>
        <v>0.92039187285619917</v>
      </c>
      <c r="BC9" s="5">
        <v>47.4</v>
      </c>
      <c r="BD9" s="5">
        <v>37.9</v>
      </c>
      <c r="BE9" s="5">
        <f t="shared" si="29"/>
        <v>0.17964599999999997</v>
      </c>
      <c r="BF9" s="4">
        <v>476902</v>
      </c>
      <c r="BG9" s="4">
        <f t="shared" si="17"/>
        <v>238451</v>
      </c>
      <c r="BH9" s="4">
        <v>1927</v>
      </c>
      <c r="BI9" s="5">
        <f t="shared" si="18"/>
        <v>0.80813248843577923</v>
      </c>
      <c r="BJ9" s="5">
        <v>47</v>
      </c>
      <c r="BK9" s="5">
        <v>33.799999999999997</v>
      </c>
      <c r="BL9" s="5">
        <f t="shared" si="30"/>
        <v>0.15886</v>
      </c>
      <c r="BM9" s="4">
        <v>1118271</v>
      </c>
      <c r="BN9" s="4">
        <f t="shared" si="19"/>
        <v>559135.5</v>
      </c>
      <c r="BO9" s="4">
        <v>8102</v>
      </c>
      <c r="BP9" s="5">
        <f t="shared" si="20"/>
        <v>1.4490226429908315</v>
      </c>
      <c r="BQ9" s="5">
        <v>38.9</v>
      </c>
      <c r="BR9" s="5">
        <v>34</v>
      </c>
      <c r="BS9" s="5">
        <f t="shared" si="31"/>
        <v>0.13225999999999999</v>
      </c>
      <c r="BT9" s="4">
        <v>1417182</v>
      </c>
      <c r="BU9" s="4">
        <f t="shared" si="21"/>
        <v>708591</v>
      </c>
      <c r="BV9" s="4">
        <v>8330</v>
      </c>
      <c r="BW9" s="5">
        <f t="shared" si="22"/>
        <v>1.1755723682632153</v>
      </c>
      <c r="BX9" s="5">
        <v>53.4</v>
      </c>
      <c r="BY9" s="5">
        <v>34.200000000000003</v>
      </c>
      <c r="BZ9" s="5">
        <f t="shared" si="32"/>
        <v>0.18262800000000001</v>
      </c>
    </row>
    <row r="10" spans="1:78" ht="16.5" customHeight="1">
      <c r="A10" s="1">
        <v>1986</v>
      </c>
      <c r="B10" s="4">
        <v>12238441</v>
      </c>
      <c r="C10" s="4">
        <f t="shared" si="0"/>
        <v>6119220.5</v>
      </c>
      <c r="D10" s="4">
        <v>78304</v>
      </c>
      <c r="E10" s="5">
        <f t="shared" si="1"/>
        <v>1.279640111023945</v>
      </c>
      <c r="F10" s="5">
        <v>44.4</v>
      </c>
      <c r="G10" s="5">
        <v>32.9</v>
      </c>
      <c r="H10" s="5">
        <f>F10*G10/100/100</f>
        <v>0.14607599999999998</v>
      </c>
      <c r="I10" s="4">
        <v>259652</v>
      </c>
      <c r="J10" s="4">
        <f t="shared" si="3"/>
        <v>129826</v>
      </c>
      <c r="K10" s="4">
        <v>687</v>
      </c>
      <c r="L10" s="5">
        <f t="shared" si="4"/>
        <v>0.52916981190208434</v>
      </c>
      <c r="M10" s="5">
        <v>52.3</v>
      </c>
      <c r="N10" s="5">
        <v>42</v>
      </c>
      <c r="O10" s="5">
        <f t="shared" si="23"/>
        <v>0.21965999999999997</v>
      </c>
      <c r="P10" s="4">
        <v>57518</v>
      </c>
      <c r="Q10" s="4">
        <f t="shared" si="5"/>
        <v>28759</v>
      </c>
      <c r="R10" s="4">
        <v>199</v>
      </c>
      <c r="S10" s="5">
        <f t="shared" si="6"/>
        <v>0.69195730032337699</v>
      </c>
      <c r="T10" s="5">
        <v>39.700000000000003</v>
      </c>
      <c r="U10" s="5">
        <v>38</v>
      </c>
      <c r="V10" s="5">
        <f t="shared" si="24"/>
        <v>0.15086000000000002</v>
      </c>
      <c r="W10" s="4">
        <v>411147</v>
      </c>
      <c r="X10" s="4">
        <f t="shared" si="7"/>
        <v>205573.5</v>
      </c>
      <c r="Y10" s="4">
        <v>2609</v>
      </c>
      <c r="Z10" s="5">
        <f t="shared" si="8"/>
        <v>1.2691324514103228</v>
      </c>
      <c r="AA10" s="5">
        <v>58.2</v>
      </c>
      <c r="AB10" s="5">
        <v>34</v>
      </c>
      <c r="AC10" s="5">
        <f t="shared" si="25"/>
        <v>0.19788</v>
      </c>
      <c r="AD10" s="4">
        <v>334427</v>
      </c>
      <c r="AE10" s="4">
        <f t="shared" si="9"/>
        <v>167213.5</v>
      </c>
      <c r="AF10" s="4">
        <v>1729</v>
      </c>
      <c r="AG10" s="5">
        <f t="shared" si="10"/>
        <v>1.0340074216495678</v>
      </c>
      <c r="AH10" s="5">
        <v>58.3</v>
      </c>
      <c r="AI10" s="5">
        <v>35.1</v>
      </c>
      <c r="AJ10" s="5">
        <f t="shared" si="26"/>
        <v>0.20463300000000001</v>
      </c>
      <c r="AK10" s="4">
        <v>3113576</v>
      </c>
      <c r="AL10" s="4">
        <f t="shared" si="11"/>
        <v>1556788</v>
      </c>
      <c r="AM10" s="4">
        <v>19026</v>
      </c>
      <c r="AN10" s="5">
        <f t="shared" si="12"/>
        <v>1.2221317224952917</v>
      </c>
      <c r="AO10" s="5">
        <v>46.9</v>
      </c>
      <c r="AP10" s="5">
        <v>32.200000000000003</v>
      </c>
      <c r="AQ10" s="5">
        <f t="shared" si="27"/>
        <v>0.15101800000000001</v>
      </c>
      <c r="AR10" s="4">
        <v>4486013</v>
      </c>
      <c r="AS10" s="4">
        <f t="shared" si="13"/>
        <v>2243006.5</v>
      </c>
      <c r="AT10" s="4">
        <v>27549</v>
      </c>
      <c r="AU10" s="5">
        <f t="shared" si="14"/>
        <v>1.228217573154603</v>
      </c>
      <c r="AV10" s="5">
        <v>39</v>
      </c>
      <c r="AW10" s="5">
        <v>32.200000000000003</v>
      </c>
      <c r="AX10" s="5">
        <f t="shared" si="28"/>
        <v>0.12558000000000002</v>
      </c>
      <c r="AY10" s="4">
        <v>507093</v>
      </c>
      <c r="AZ10" s="4">
        <f t="shared" si="15"/>
        <v>253546.5</v>
      </c>
      <c r="BA10" s="4">
        <v>2982</v>
      </c>
      <c r="BB10" s="5">
        <f t="shared" si="16"/>
        <v>1.1761156237613219</v>
      </c>
      <c r="BC10" s="5">
        <v>50.1</v>
      </c>
      <c r="BD10" s="5">
        <v>37</v>
      </c>
      <c r="BE10" s="5">
        <f t="shared" si="29"/>
        <v>0.18536999999999998</v>
      </c>
      <c r="BF10" s="4">
        <v>478237</v>
      </c>
      <c r="BG10" s="4">
        <f t="shared" si="17"/>
        <v>239118.5</v>
      </c>
      <c r="BH10" s="4">
        <v>2479</v>
      </c>
      <c r="BI10" s="5">
        <f t="shared" si="18"/>
        <v>1.0367244692485107</v>
      </c>
      <c r="BJ10" s="5">
        <v>50.4</v>
      </c>
      <c r="BK10" s="5">
        <v>31.8</v>
      </c>
      <c r="BL10" s="5">
        <f t="shared" si="30"/>
        <v>0.160272</v>
      </c>
      <c r="BM10" s="4">
        <v>1130491</v>
      </c>
      <c r="BN10" s="4">
        <f t="shared" si="19"/>
        <v>565245.5</v>
      </c>
      <c r="BO10" s="4">
        <v>9556</v>
      </c>
      <c r="BP10" s="5">
        <f t="shared" si="20"/>
        <v>1.6905928485941066</v>
      </c>
      <c r="BQ10" s="5">
        <v>32.4</v>
      </c>
      <c r="BR10" s="5">
        <v>34.200000000000003</v>
      </c>
      <c r="BS10" s="5">
        <f t="shared" si="31"/>
        <v>0.11080800000000002</v>
      </c>
      <c r="BT10" s="4">
        <v>1429430</v>
      </c>
      <c r="BU10" s="4">
        <f t="shared" si="21"/>
        <v>714715</v>
      </c>
      <c r="BV10" s="4">
        <v>11299</v>
      </c>
      <c r="BW10" s="5">
        <f t="shared" si="22"/>
        <v>1.580909873166227</v>
      </c>
      <c r="BX10" s="5">
        <v>51.6</v>
      </c>
      <c r="BY10" s="5">
        <v>31.4</v>
      </c>
      <c r="BZ10" s="5">
        <f t="shared" si="32"/>
        <v>0.162024</v>
      </c>
    </row>
    <row r="11" spans="1:78" ht="16.5" customHeight="1">
      <c r="A11" s="1">
        <v>1987</v>
      </c>
      <c r="B11" s="4">
        <v>12459065</v>
      </c>
      <c r="C11" s="4">
        <f t="shared" si="0"/>
        <v>6229532.5</v>
      </c>
      <c r="D11" s="4">
        <v>96200</v>
      </c>
      <c r="E11" s="5">
        <f t="shared" si="1"/>
        <v>1.5442571332599999</v>
      </c>
      <c r="F11" s="5">
        <v>44.8</v>
      </c>
      <c r="G11" s="5">
        <v>32.1</v>
      </c>
      <c r="H11" s="5">
        <f t="shared" ref="H11:H38" si="33">F11*G11/100/100</f>
        <v>0.14380799999999999</v>
      </c>
      <c r="I11" s="4">
        <v>262040</v>
      </c>
      <c r="J11" s="4">
        <f t="shared" si="3"/>
        <v>131020</v>
      </c>
      <c r="K11" s="4">
        <v>1117</v>
      </c>
      <c r="L11" s="5">
        <f t="shared" si="4"/>
        <v>0.8525415967027935</v>
      </c>
      <c r="M11" s="5">
        <v>62.9</v>
      </c>
      <c r="N11" s="5">
        <v>38.799999999999997</v>
      </c>
      <c r="O11" s="5">
        <f t="shared" si="23"/>
        <v>0.24405200000000002</v>
      </c>
      <c r="P11" s="4">
        <v>58141</v>
      </c>
      <c r="Q11" s="4">
        <f t="shared" si="5"/>
        <v>29070.5</v>
      </c>
      <c r="R11" s="4">
        <v>275</v>
      </c>
      <c r="S11" s="5">
        <f t="shared" si="6"/>
        <v>0.9459761614007326</v>
      </c>
      <c r="T11" s="5">
        <v>50</v>
      </c>
      <c r="U11" s="5">
        <v>32</v>
      </c>
      <c r="V11" s="5">
        <f t="shared" si="24"/>
        <v>0.16</v>
      </c>
      <c r="W11" s="4">
        <v>416369</v>
      </c>
      <c r="X11" s="4">
        <f t="shared" si="7"/>
        <v>208184.5</v>
      </c>
      <c r="Y11" s="4">
        <v>2759</v>
      </c>
      <c r="Z11" s="5">
        <f t="shared" si="8"/>
        <v>1.3252667705809029</v>
      </c>
      <c r="AA11" s="5">
        <v>55.8</v>
      </c>
      <c r="AB11" s="5">
        <v>36.9</v>
      </c>
      <c r="AC11" s="5">
        <f t="shared" si="25"/>
        <v>0.205902</v>
      </c>
      <c r="AD11" s="4">
        <v>338599</v>
      </c>
      <c r="AE11" s="4">
        <f t="shared" si="9"/>
        <v>169299.5</v>
      </c>
      <c r="AF11" s="4">
        <v>1995</v>
      </c>
      <c r="AG11" s="5">
        <f t="shared" si="10"/>
        <v>1.17838505134392</v>
      </c>
      <c r="AH11" s="5">
        <v>62.8</v>
      </c>
      <c r="AI11" s="5">
        <v>35.1</v>
      </c>
      <c r="AJ11" s="5">
        <f t="shared" si="26"/>
        <v>0.22042800000000004</v>
      </c>
      <c r="AK11" s="4">
        <v>3171957</v>
      </c>
      <c r="AL11" s="4">
        <f t="shared" si="11"/>
        <v>1585978.5</v>
      </c>
      <c r="AM11" s="4">
        <v>22098</v>
      </c>
      <c r="AN11" s="5">
        <f t="shared" si="12"/>
        <v>1.3933354077624633</v>
      </c>
      <c r="AO11" s="5">
        <v>50.1</v>
      </c>
      <c r="AP11" s="5">
        <v>31.8</v>
      </c>
      <c r="AQ11" s="5">
        <f t="shared" si="27"/>
        <v>0.15931800000000002</v>
      </c>
      <c r="AR11" s="4">
        <v>4591098</v>
      </c>
      <c r="AS11" s="4">
        <f t="shared" si="13"/>
        <v>2295549</v>
      </c>
      <c r="AT11" s="4">
        <v>39095</v>
      </c>
      <c r="AU11" s="5">
        <f t="shared" si="14"/>
        <v>1.7030784357031803</v>
      </c>
      <c r="AV11" s="5">
        <v>34.299999999999997</v>
      </c>
      <c r="AW11" s="5">
        <v>29.3</v>
      </c>
      <c r="AX11" s="5">
        <f t="shared" si="28"/>
        <v>0.10049899999999999</v>
      </c>
      <c r="AY11" s="4">
        <v>511186</v>
      </c>
      <c r="AZ11" s="4">
        <f t="shared" si="15"/>
        <v>255593</v>
      </c>
      <c r="BA11" s="4">
        <v>3923</v>
      </c>
      <c r="BB11" s="5">
        <f t="shared" si="16"/>
        <v>1.5348620658625236</v>
      </c>
      <c r="BC11" s="5">
        <v>42</v>
      </c>
      <c r="BD11" s="5">
        <v>33.299999999999997</v>
      </c>
      <c r="BE11" s="5">
        <f t="shared" si="29"/>
        <v>0.13985999999999998</v>
      </c>
      <c r="BF11" s="4">
        <v>481235</v>
      </c>
      <c r="BG11" s="4">
        <f t="shared" si="17"/>
        <v>240617.5</v>
      </c>
      <c r="BH11" s="4">
        <v>2968</v>
      </c>
      <c r="BI11" s="5">
        <f t="shared" si="18"/>
        <v>1.2334929919893607</v>
      </c>
      <c r="BJ11" s="5">
        <v>49.3</v>
      </c>
      <c r="BK11" s="5">
        <v>34.700000000000003</v>
      </c>
      <c r="BL11" s="5">
        <f t="shared" si="30"/>
        <v>0.171071</v>
      </c>
      <c r="BM11" s="4">
        <v>1138402</v>
      </c>
      <c r="BN11" s="4">
        <f t="shared" si="19"/>
        <v>569201</v>
      </c>
      <c r="BO11" s="4">
        <v>9535</v>
      </c>
      <c r="BP11" s="5">
        <f t="shared" si="20"/>
        <v>1.6751551736557033</v>
      </c>
      <c r="BQ11" s="5">
        <v>43.2</v>
      </c>
      <c r="BR11" s="5">
        <v>30.8</v>
      </c>
      <c r="BS11" s="5">
        <f t="shared" si="31"/>
        <v>0.13305600000000001</v>
      </c>
      <c r="BT11" s="4">
        <v>1458287</v>
      </c>
      <c r="BU11" s="4">
        <f t="shared" si="21"/>
        <v>729143.5</v>
      </c>
      <c r="BV11" s="4">
        <v>12184</v>
      </c>
      <c r="BW11" s="5">
        <f t="shared" si="22"/>
        <v>1.6710016615385035</v>
      </c>
      <c r="BX11" s="5">
        <v>48.1</v>
      </c>
      <c r="BY11" s="5">
        <v>33.700000000000003</v>
      </c>
      <c r="BZ11" s="5">
        <f t="shared" si="32"/>
        <v>0.16209700000000002</v>
      </c>
    </row>
    <row r="12" spans="1:78" ht="16.5" customHeight="1">
      <c r="A12" s="1">
        <v>1988</v>
      </c>
      <c r="B12" s="4">
        <v>12668815</v>
      </c>
      <c r="C12" s="4">
        <f t="shared" si="0"/>
        <v>6334407.5</v>
      </c>
      <c r="D12" s="4">
        <v>83507</v>
      </c>
      <c r="E12" s="5">
        <f t="shared" si="1"/>
        <v>1.3183079869743144</v>
      </c>
      <c r="F12" s="5">
        <v>43.8</v>
      </c>
      <c r="G12" s="5">
        <v>32.200000000000003</v>
      </c>
      <c r="H12" s="5">
        <f t="shared" si="33"/>
        <v>0.14103600000000002</v>
      </c>
      <c r="I12" s="4">
        <v>264609</v>
      </c>
      <c r="J12" s="4">
        <f t="shared" si="3"/>
        <v>132304.5</v>
      </c>
      <c r="K12" s="4">
        <v>906</v>
      </c>
      <c r="L12" s="5">
        <f t="shared" si="4"/>
        <v>0.68478396426425403</v>
      </c>
      <c r="M12" s="5">
        <v>56.3</v>
      </c>
      <c r="N12" s="5">
        <v>39.6</v>
      </c>
      <c r="O12" s="5">
        <f t="shared" si="23"/>
        <v>0.22294799999999998</v>
      </c>
      <c r="P12" s="4">
        <v>58871</v>
      </c>
      <c r="Q12" s="4">
        <f t="shared" si="5"/>
        <v>29435.5</v>
      </c>
      <c r="R12" s="4">
        <v>269</v>
      </c>
      <c r="S12" s="5">
        <f t="shared" si="6"/>
        <v>0.91386251295204768</v>
      </c>
      <c r="T12" s="5">
        <v>51.8</v>
      </c>
      <c r="U12" s="5">
        <v>26.1</v>
      </c>
      <c r="V12" s="5">
        <f t="shared" si="24"/>
        <v>0.13519800000000001</v>
      </c>
      <c r="W12" s="4">
        <v>420893</v>
      </c>
      <c r="X12" s="4">
        <f t="shared" si="7"/>
        <v>210446.5</v>
      </c>
      <c r="Y12" s="4">
        <v>2494</v>
      </c>
      <c r="Z12" s="5">
        <f t="shared" si="8"/>
        <v>1.1850993007724053</v>
      </c>
      <c r="AA12" s="5">
        <v>49.5</v>
      </c>
      <c r="AB12" s="5">
        <v>30.4</v>
      </c>
      <c r="AC12" s="5">
        <f t="shared" si="25"/>
        <v>0.15048</v>
      </c>
      <c r="AD12" s="4">
        <v>342514</v>
      </c>
      <c r="AE12" s="4">
        <f t="shared" si="9"/>
        <v>171257</v>
      </c>
      <c r="AF12" s="4">
        <v>1673</v>
      </c>
      <c r="AG12" s="5">
        <f t="shared" si="10"/>
        <v>0.97689437512043298</v>
      </c>
      <c r="AH12" s="5">
        <v>60.6</v>
      </c>
      <c r="AI12" s="5">
        <v>35.9</v>
      </c>
      <c r="AJ12" s="5">
        <f t="shared" si="26"/>
        <v>0.21755399999999997</v>
      </c>
      <c r="AK12" s="4">
        <v>3217995</v>
      </c>
      <c r="AL12" s="4">
        <f t="shared" si="11"/>
        <v>1608997.5</v>
      </c>
      <c r="AM12" s="4">
        <v>20340</v>
      </c>
      <c r="AN12" s="5">
        <f t="shared" si="12"/>
        <v>1.2641411810770371</v>
      </c>
      <c r="AO12" s="5">
        <v>46.9</v>
      </c>
      <c r="AP12" s="5">
        <v>32.799999999999997</v>
      </c>
      <c r="AQ12" s="5">
        <f t="shared" si="27"/>
        <v>0.15383199999999997</v>
      </c>
      <c r="AR12" s="4">
        <v>4692134</v>
      </c>
      <c r="AS12" s="4">
        <f t="shared" si="13"/>
        <v>2346067</v>
      </c>
      <c r="AT12" s="4">
        <v>32524</v>
      </c>
      <c r="AU12" s="5">
        <f t="shared" si="14"/>
        <v>1.3863201690318305</v>
      </c>
      <c r="AV12" s="5">
        <v>36.299999999999997</v>
      </c>
      <c r="AW12" s="5">
        <v>30.9</v>
      </c>
      <c r="AX12" s="5">
        <f t="shared" si="28"/>
        <v>0.11216699999999998</v>
      </c>
      <c r="AY12" s="4">
        <v>513674</v>
      </c>
      <c r="AZ12" s="4">
        <f t="shared" si="15"/>
        <v>256837</v>
      </c>
      <c r="BA12" s="4">
        <v>3102</v>
      </c>
      <c r="BB12" s="5">
        <f t="shared" si="16"/>
        <v>1.2077699085412148</v>
      </c>
      <c r="BC12" s="5">
        <v>53.6</v>
      </c>
      <c r="BD12" s="5">
        <v>33.299999999999997</v>
      </c>
      <c r="BE12" s="5">
        <f t="shared" si="29"/>
        <v>0.17848799999999998</v>
      </c>
      <c r="BF12" s="4">
        <v>480553</v>
      </c>
      <c r="BG12" s="4">
        <f t="shared" si="17"/>
        <v>240276.5</v>
      </c>
      <c r="BH12" s="4">
        <v>2501</v>
      </c>
      <c r="BI12" s="5">
        <f t="shared" si="18"/>
        <v>1.0408841480544291</v>
      </c>
      <c r="BJ12" s="5">
        <v>54.5</v>
      </c>
      <c r="BK12" s="5">
        <v>35.1</v>
      </c>
      <c r="BL12" s="5">
        <f t="shared" si="30"/>
        <v>0.19129499999999999</v>
      </c>
      <c r="BM12" s="4">
        <v>1149099</v>
      </c>
      <c r="BN12" s="4">
        <f t="shared" si="19"/>
        <v>574549.5</v>
      </c>
      <c r="BO12" s="4">
        <v>8744</v>
      </c>
      <c r="BP12" s="5">
        <f t="shared" si="20"/>
        <v>1.5218880183517696</v>
      </c>
      <c r="BQ12" s="5">
        <v>44.4</v>
      </c>
      <c r="BR12" s="5">
        <v>29.2</v>
      </c>
      <c r="BS12" s="5">
        <f t="shared" si="31"/>
        <v>0.12964800000000001</v>
      </c>
      <c r="BT12" s="4">
        <v>1495862</v>
      </c>
      <c r="BU12" s="4">
        <f t="shared" si="21"/>
        <v>747931</v>
      </c>
      <c r="BV12" s="4">
        <v>10760</v>
      </c>
      <c r="BW12" s="5">
        <f t="shared" si="22"/>
        <v>1.4386353821408659</v>
      </c>
      <c r="BX12" s="5">
        <v>43.4</v>
      </c>
      <c r="BY12" s="5">
        <v>33</v>
      </c>
      <c r="BZ12" s="5">
        <f t="shared" si="32"/>
        <v>0.14322000000000001</v>
      </c>
    </row>
    <row r="13" spans="1:78" ht="16.5" customHeight="1">
      <c r="A13" s="1">
        <v>1989</v>
      </c>
      <c r="B13" s="4">
        <v>12929075</v>
      </c>
      <c r="C13" s="4">
        <f t="shared" si="0"/>
        <v>6464537.5</v>
      </c>
      <c r="D13" s="4">
        <v>80998</v>
      </c>
      <c r="E13" s="5">
        <f t="shared" si="1"/>
        <v>1.2529589317101184</v>
      </c>
      <c r="F13" s="5">
        <v>42</v>
      </c>
      <c r="G13" s="5">
        <v>31.8</v>
      </c>
      <c r="H13" s="5">
        <f t="shared" si="33"/>
        <v>0.13356000000000001</v>
      </c>
      <c r="I13" s="4">
        <v>267911</v>
      </c>
      <c r="J13" s="4">
        <f t="shared" si="3"/>
        <v>133955.5</v>
      </c>
      <c r="K13" s="4">
        <v>1005</v>
      </c>
      <c r="L13" s="5">
        <f t="shared" si="4"/>
        <v>0.75024914990425928</v>
      </c>
      <c r="M13" s="5">
        <v>50.7</v>
      </c>
      <c r="N13" s="5">
        <v>43.6</v>
      </c>
      <c r="O13" s="5">
        <f t="shared" si="23"/>
        <v>0.221052</v>
      </c>
      <c r="P13" s="4">
        <v>59562</v>
      </c>
      <c r="Q13" s="4">
        <f t="shared" si="5"/>
        <v>29781</v>
      </c>
      <c r="R13" s="4">
        <v>248</v>
      </c>
      <c r="S13" s="5">
        <f t="shared" si="6"/>
        <v>0.83274571035223799</v>
      </c>
      <c r="T13" s="5">
        <v>52</v>
      </c>
      <c r="U13" s="5">
        <v>26.8</v>
      </c>
      <c r="V13" s="5">
        <f t="shared" si="24"/>
        <v>0.13936000000000001</v>
      </c>
      <c r="W13" s="4">
        <v>426284</v>
      </c>
      <c r="X13" s="4">
        <f t="shared" si="7"/>
        <v>213142</v>
      </c>
      <c r="Y13" s="4">
        <v>2527</v>
      </c>
      <c r="Z13" s="5">
        <f t="shared" si="8"/>
        <v>1.1855945801390622</v>
      </c>
      <c r="AA13" s="5">
        <v>52.2</v>
      </c>
      <c r="AB13" s="5">
        <v>31.6</v>
      </c>
      <c r="AC13" s="5">
        <f t="shared" si="25"/>
        <v>0.16495200000000002</v>
      </c>
      <c r="AD13" s="4">
        <v>346914</v>
      </c>
      <c r="AE13" s="4">
        <f t="shared" si="9"/>
        <v>173457</v>
      </c>
      <c r="AF13" s="4">
        <v>1649</v>
      </c>
      <c r="AG13" s="5">
        <f t="shared" si="10"/>
        <v>0.95066788887159348</v>
      </c>
      <c r="AH13" s="5">
        <v>58.8</v>
      </c>
      <c r="AI13" s="5">
        <v>35.700000000000003</v>
      </c>
      <c r="AJ13" s="5">
        <f t="shared" si="26"/>
        <v>0.20991599999999999</v>
      </c>
      <c r="AK13" s="4">
        <v>3273550</v>
      </c>
      <c r="AL13" s="4">
        <f t="shared" si="11"/>
        <v>1636775</v>
      </c>
      <c r="AM13" s="4">
        <v>19829</v>
      </c>
      <c r="AN13" s="5">
        <f t="shared" si="12"/>
        <v>1.2114676727100548</v>
      </c>
      <c r="AO13" s="5">
        <v>43.7</v>
      </c>
      <c r="AP13" s="5">
        <v>34.700000000000003</v>
      </c>
      <c r="AQ13" s="5">
        <f t="shared" si="27"/>
        <v>0.15163900000000002</v>
      </c>
      <c r="AR13" s="4">
        <v>4820274</v>
      </c>
      <c r="AS13" s="4">
        <f t="shared" si="13"/>
        <v>2410137</v>
      </c>
      <c r="AT13" s="4">
        <v>31298</v>
      </c>
      <c r="AU13" s="5">
        <f t="shared" si="14"/>
        <v>1.2985983784324295</v>
      </c>
      <c r="AV13" s="5">
        <v>33.4</v>
      </c>
      <c r="AW13" s="5">
        <v>27.5</v>
      </c>
      <c r="AX13" s="5">
        <f t="shared" si="28"/>
        <v>9.1850000000000001E-2</v>
      </c>
      <c r="AY13" s="4">
        <v>514605</v>
      </c>
      <c r="AZ13" s="4">
        <f t="shared" si="15"/>
        <v>257302.5</v>
      </c>
      <c r="BA13" s="4">
        <v>2912</v>
      </c>
      <c r="BB13" s="5">
        <f t="shared" si="16"/>
        <v>1.1317418213969939</v>
      </c>
      <c r="BC13" s="5">
        <v>56.3</v>
      </c>
      <c r="BD13" s="5">
        <v>31.6</v>
      </c>
      <c r="BE13" s="5">
        <f t="shared" si="29"/>
        <v>0.17790800000000001</v>
      </c>
      <c r="BF13" s="4">
        <v>477077</v>
      </c>
      <c r="BG13" s="4">
        <f t="shared" si="17"/>
        <v>238538.5</v>
      </c>
      <c r="BH13" s="4">
        <v>2460</v>
      </c>
      <c r="BI13" s="5">
        <f t="shared" si="18"/>
        <v>1.0312800659013115</v>
      </c>
      <c r="BJ13" s="5">
        <v>56</v>
      </c>
      <c r="BK13" s="5">
        <v>38.1</v>
      </c>
      <c r="BL13" s="5">
        <f t="shared" si="30"/>
        <v>0.21335999999999999</v>
      </c>
      <c r="BM13" s="4">
        <v>1169596</v>
      </c>
      <c r="BN13" s="4">
        <f t="shared" si="19"/>
        <v>584798</v>
      </c>
      <c r="BO13" s="4">
        <v>8237</v>
      </c>
      <c r="BP13" s="5">
        <f t="shared" si="20"/>
        <v>1.4085205489758856</v>
      </c>
      <c r="BQ13" s="5">
        <v>42.8</v>
      </c>
      <c r="BR13" s="5">
        <v>29.8</v>
      </c>
      <c r="BS13" s="5">
        <f t="shared" si="31"/>
        <v>0.12754399999999999</v>
      </c>
      <c r="BT13" s="4">
        <v>1539799</v>
      </c>
      <c r="BU13" s="4">
        <f t="shared" si="21"/>
        <v>769899.5</v>
      </c>
      <c r="BV13" s="4">
        <v>10658</v>
      </c>
      <c r="BW13" s="5">
        <f t="shared" si="22"/>
        <v>1.3843365270402177</v>
      </c>
      <c r="BX13" s="5">
        <v>45.1</v>
      </c>
      <c r="BY13" s="5">
        <v>31.5</v>
      </c>
      <c r="BZ13" s="5">
        <f t="shared" si="32"/>
        <v>0.142065</v>
      </c>
    </row>
    <row r="14" spans="1:78" ht="16.5" customHeight="1">
      <c r="A14" s="1">
        <v>1990</v>
      </c>
      <c r="B14" s="4">
        <v>13135950</v>
      </c>
      <c r="C14" s="4">
        <f t="shared" si="0"/>
        <v>6567975</v>
      </c>
      <c r="D14" s="4">
        <v>78463</v>
      </c>
      <c r="E14" s="5">
        <f t="shared" si="1"/>
        <v>1.1946300039205386</v>
      </c>
      <c r="F14" s="5">
        <v>47.8</v>
      </c>
      <c r="G14" s="5">
        <v>30.3</v>
      </c>
      <c r="H14" s="5">
        <f t="shared" si="33"/>
        <v>0.14483399999999999</v>
      </c>
      <c r="I14" s="4">
        <v>270730</v>
      </c>
      <c r="J14" s="4">
        <f t="shared" si="3"/>
        <v>135365</v>
      </c>
      <c r="K14" s="4">
        <v>1016</v>
      </c>
      <c r="L14" s="5">
        <f t="shared" si="4"/>
        <v>0.75056329184057913</v>
      </c>
      <c r="M14" s="5">
        <v>65.400000000000006</v>
      </c>
      <c r="N14" s="5">
        <v>39.4</v>
      </c>
      <c r="O14" s="5">
        <f t="shared" si="23"/>
        <v>0.25767600000000002</v>
      </c>
      <c r="P14" s="4">
        <v>60001</v>
      </c>
      <c r="Q14" s="4">
        <f t="shared" si="5"/>
        <v>30000.5</v>
      </c>
      <c r="R14" s="4">
        <v>281</v>
      </c>
      <c r="S14" s="5">
        <f t="shared" si="6"/>
        <v>0.93665105581573638</v>
      </c>
      <c r="T14" s="5">
        <v>44.2</v>
      </c>
      <c r="U14" s="5">
        <v>22.6</v>
      </c>
      <c r="V14" s="5">
        <f t="shared" si="24"/>
        <v>9.9892000000000009E-2</v>
      </c>
      <c r="W14" s="4">
        <v>431049</v>
      </c>
      <c r="X14" s="4">
        <f t="shared" si="7"/>
        <v>215524.5</v>
      </c>
      <c r="Y14" s="4">
        <v>2419</v>
      </c>
      <c r="Z14" s="5">
        <f t="shared" si="8"/>
        <v>1.1223781983022811</v>
      </c>
      <c r="AA14" s="5">
        <v>58.8</v>
      </c>
      <c r="AB14" s="5">
        <v>32</v>
      </c>
      <c r="AC14" s="5">
        <f t="shared" si="25"/>
        <v>0.18815999999999999</v>
      </c>
      <c r="AD14" s="4">
        <v>350930</v>
      </c>
      <c r="AE14" s="4">
        <f t="shared" si="9"/>
        <v>175465</v>
      </c>
      <c r="AF14" s="4">
        <v>1699</v>
      </c>
      <c r="AG14" s="5">
        <f t="shared" si="10"/>
        <v>0.96828427321688082</v>
      </c>
      <c r="AH14" s="5">
        <v>57.2</v>
      </c>
      <c r="AI14" s="5">
        <v>33.4</v>
      </c>
      <c r="AJ14" s="5">
        <f t="shared" si="26"/>
        <v>0.191048</v>
      </c>
      <c r="AK14" s="4">
        <v>3313693</v>
      </c>
      <c r="AL14" s="4">
        <f t="shared" si="11"/>
        <v>1656846.5</v>
      </c>
      <c r="AM14" s="4">
        <v>20474</v>
      </c>
      <c r="AN14" s="5">
        <f t="shared" si="12"/>
        <v>1.2357209916549301</v>
      </c>
      <c r="AO14" s="5">
        <v>51.4</v>
      </c>
      <c r="AP14" s="5">
        <v>31.3</v>
      </c>
      <c r="AQ14" s="5">
        <f t="shared" si="27"/>
        <v>0.160882</v>
      </c>
      <c r="AR14" s="4">
        <v>4907313</v>
      </c>
      <c r="AS14" s="4">
        <f t="shared" si="13"/>
        <v>2453656.5</v>
      </c>
      <c r="AT14" s="4">
        <v>28977</v>
      </c>
      <c r="AU14" s="5">
        <f t="shared" si="14"/>
        <v>1.1809721531925923</v>
      </c>
      <c r="AV14" s="5">
        <v>41.3</v>
      </c>
      <c r="AW14" s="5">
        <v>28.5</v>
      </c>
      <c r="AX14" s="5">
        <f t="shared" si="28"/>
        <v>0.117705</v>
      </c>
      <c r="AY14" s="4">
        <v>514823</v>
      </c>
      <c r="AZ14" s="4">
        <f t="shared" si="15"/>
        <v>257411.5</v>
      </c>
      <c r="BA14" s="4">
        <v>2798</v>
      </c>
      <c r="BB14" s="5">
        <f t="shared" si="16"/>
        <v>1.0869755236265668</v>
      </c>
      <c r="BC14" s="5">
        <v>55.7</v>
      </c>
      <c r="BD14" s="5">
        <v>35.4</v>
      </c>
      <c r="BE14" s="5">
        <f t="shared" si="29"/>
        <v>0.19717799999999999</v>
      </c>
      <c r="BF14" s="4">
        <v>471890</v>
      </c>
      <c r="BG14" s="4">
        <f t="shared" si="17"/>
        <v>235945</v>
      </c>
      <c r="BH14" s="4">
        <v>2364</v>
      </c>
      <c r="BI14" s="5">
        <f t="shared" si="18"/>
        <v>1.0019284155205663</v>
      </c>
      <c r="BJ14" s="5">
        <v>52.1</v>
      </c>
      <c r="BK14" s="5">
        <v>40.1</v>
      </c>
      <c r="BL14" s="5">
        <f t="shared" si="30"/>
        <v>0.208921</v>
      </c>
      <c r="BM14" s="4">
        <v>1192463</v>
      </c>
      <c r="BN14" s="4">
        <f t="shared" si="19"/>
        <v>596231.5</v>
      </c>
      <c r="BO14" s="4">
        <v>8489</v>
      </c>
      <c r="BP14" s="5">
        <f t="shared" si="20"/>
        <v>1.4237758320383944</v>
      </c>
      <c r="BQ14" s="5">
        <v>49.6</v>
      </c>
      <c r="BR14" s="5">
        <v>26.6</v>
      </c>
      <c r="BS14" s="5">
        <f t="shared" si="31"/>
        <v>0.13193600000000003</v>
      </c>
      <c r="BT14" s="4">
        <v>1588477</v>
      </c>
      <c r="BU14" s="4">
        <f t="shared" si="21"/>
        <v>794238.5</v>
      </c>
      <c r="BV14" s="4">
        <v>9773</v>
      </c>
      <c r="BW14" s="5">
        <f t="shared" si="22"/>
        <v>1.23048681221069</v>
      </c>
      <c r="BX14" s="5">
        <v>47</v>
      </c>
      <c r="BY14" s="5">
        <v>28.4</v>
      </c>
      <c r="BZ14" s="5">
        <f t="shared" si="32"/>
        <v>0.13347999999999999</v>
      </c>
    </row>
    <row r="15" spans="1:78" ht="16.5" customHeight="1">
      <c r="A15" s="1">
        <v>1991</v>
      </c>
      <c r="B15" s="4">
        <v>11759976</v>
      </c>
      <c r="C15" s="4">
        <f t="shared" si="0"/>
        <v>5879988</v>
      </c>
      <c r="D15" s="4">
        <v>77020</v>
      </c>
      <c r="E15" s="5">
        <f t="shared" si="1"/>
        <v>1.3098666187754124</v>
      </c>
      <c r="F15" s="5">
        <v>45.7</v>
      </c>
      <c r="G15" s="5">
        <v>30.7</v>
      </c>
      <c r="H15" s="5">
        <f t="shared" si="33"/>
        <v>0.14029900000000001</v>
      </c>
      <c r="I15" s="4">
        <v>252939</v>
      </c>
      <c r="J15" s="4">
        <f t="shared" si="3"/>
        <v>126469.5</v>
      </c>
      <c r="K15" s="4">
        <v>912</v>
      </c>
      <c r="L15" s="5">
        <f t="shared" si="4"/>
        <v>0.7211224840771886</v>
      </c>
      <c r="M15" s="5">
        <v>59.9</v>
      </c>
      <c r="N15" s="5">
        <v>44.9</v>
      </c>
      <c r="O15" s="5">
        <f t="shared" si="23"/>
        <v>0.268951</v>
      </c>
      <c r="P15" s="4">
        <v>56047</v>
      </c>
      <c r="Q15" s="4">
        <f t="shared" si="5"/>
        <v>28023.5</v>
      </c>
      <c r="R15" s="4">
        <v>269</v>
      </c>
      <c r="S15" s="5">
        <f t="shared" si="6"/>
        <v>0.95990864809891696</v>
      </c>
      <c r="T15" s="5">
        <v>42.2</v>
      </c>
      <c r="U15" s="5">
        <v>31.2</v>
      </c>
      <c r="V15" s="5">
        <f t="shared" si="24"/>
        <v>0.131664</v>
      </c>
      <c r="W15" s="4">
        <v>392309</v>
      </c>
      <c r="X15" s="4">
        <f t="shared" si="7"/>
        <v>196154.5</v>
      </c>
      <c r="Y15" s="4">
        <v>2280</v>
      </c>
      <c r="Z15" s="5">
        <f t="shared" si="8"/>
        <v>1.1623490666795817</v>
      </c>
      <c r="AA15" s="5">
        <v>59.1</v>
      </c>
      <c r="AB15" s="5">
        <v>29.1</v>
      </c>
      <c r="AC15" s="5">
        <f t="shared" si="25"/>
        <v>0.17198099999999999</v>
      </c>
      <c r="AD15" s="4">
        <v>319054</v>
      </c>
      <c r="AE15" s="4">
        <f t="shared" si="9"/>
        <v>159527</v>
      </c>
      <c r="AF15" s="4">
        <v>1652</v>
      </c>
      <c r="AG15" s="5">
        <f t="shared" si="10"/>
        <v>1.0355613783246722</v>
      </c>
      <c r="AH15" s="5">
        <v>56.5</v>
      </c>
      <c r="AI15" s="5">
        <v>32.6</v>
      </c>
      <c r="AJ15" s="5">
        <f t="shared" si="26"/>
        <v>0.18418999999999999</v>
      </c>
      <c r="AK15" s="4">
        <v>2698366</v>
      </c>
      <c r="AL15" s="4">
        <f t="shared" si="11"/>
        <v>1349183</v>
      </c>
      <c r="AM15" s="4">
        <v>20274</v>
      </c>
      <c r="AN15" s="5">
        <f t="shared" si="12"/>
        <v>1.5026871817981697</v>
      </c>
      <c r="AO15" s="5">
        <v>45.6</v>
      </c>
      <c r="AP15" s="5">
        <v>29.7</v>
      </c>
      <c r="AQ15" s="5">
        <f t="shared" si="27"/>
        <v>0.135432</v>
      </c>
      <c r="AR15" s="4">
        <v>4574189</v>
      </c>
      <c r="AS15" s="4">
        <f t="shared" si="13"/>
        <v>2287094.5</v>
      </c>
      <c r="AT15" s="4">
        <v>27694</v>
      </c>
      <c r="AU15" s="5">
        <f t="shared" si="14"/>
        <v>1.2108813168848074</v>
      </c>
      <c r="AV15" s="5">
        <v>43.8</v>
      </c>
      <c r="AW15" s="5">
        <v>30</v>
      </c>
      <c r="AX15" s="5">
        <f t="shared" si="28"/>
        <v>0.13140000000000002</v>
      </c>
      <c r="AY15" s="4">
        <v>470819</v>
      </c>
      <c r="AZ15" s="4">
        <f t="shared" si="15"/>
        <v>235409.5</v>
      </c>
      <c r="BA15" s="4">
        <v>2790</v>
      </c>
      <c r="BB15" s="5">
        <f t="shared" si="16"/>
        <v>1.1851688228385007</v>
      </c>
      <c r="BC15" s="5">
        <v>50.8</v>
      </c>
      <c r="BD15" s="5">
        <v>33.299999999999997</v>
      </c>
      <c r="BE15" s="5">
        <f t="shared" si="29"/>
        <v>0.16916399999999998</v>
      </c>
      <c r="BF15" s="4">
        <v>431628</v>
      </c>
      <c r="BG15" s="4">
        <f t="shared" si="17"/>
        <v>215814</v>
      </c>
      <c r="BH15" s="4">
        <v>2240</v>
      </c>
      <c r="BI15" s="5">
        <f t="shared" si="18"/>
        <v>1.0379308107907734</v>
      </c>
      <c r="BJ15" s="5">
        <v>58.8</v>
      </c>
      <c r="BK15" s="5">
        <v>38.4</v>
      </c>
      <c r="BL15" s="5">
        <f t="shared" si="30"/>
        <v>0.22579199999999996</v>
      </c>
      <c r="BM15" s="4">
        <v>1088481</v>
      </c>
      <c r="BN15" s="4">
        <f t="shared" si="19"/>
        <v>544240.5</v>
      </c>
      <c r="BO15" s="4">
        <v>8388</v>
      </c>
      <c r="BP15" s="5">
        <f t="shared" si="20"/>
        <v>1.5412303935484404</v>
      </c>
      <c r="BQ15" s="5">
        <v>41.1</v>
      </c>
      <c r="BR15" s="5">
        <v>32.6</v>
      </c>
      <c r="BS15" s="5">
        <f t="shared" si="31"/>
        <v>0.13398600000000002</v>
      </c>
      <c r="BT15" s="4">
        <v>1449654</v>
      </c>
      <c r="BU15" s="4">
        <f t="shared" si="21"/>
        <v>724827</v>
      </c>
      <c r="BV15" s="4">
        <v>10368</v>
      </c>
      <c r="BW15" s="5">
        <f t="shared" si="22"/>
        <v>1.4304102910073713</v>
      </c>
      <c r="BX15" s="5">
        <v>41.7</v>
      </c>
      <c r="BY15" s="5">
        <v>26.9</v>
      </c>
      <c r="BZ15" s="5">
        <f t="shared" si="32"/>
        <v>0.11217299999999999</v>
      </c>
    </row>
    <row r="16" spans="1:78" ht="16.5" customHeight="1">
      <c r="A16" s="1">
        <v>1992</v>
      </c>
      <c r="B16" s="4">
        <v>11782058</v>
      </c>
      <c r="C16" s="4">
        <f t="shared" si="0"/>
        <v>5891029</v>
      </c>
      <c r="D16" s="4">
        <v>79034</v>
      </c>
      <c r="E16" s="5">
        <f t="shared" si="1"/>
        <v>1.3415992350402619</v>
      </c>
      <c r="F16" s="5">
        <v>43.1</v>
      </c>
      <c r="G16" s="5">
        <v>29.4</v>
      </c>
      <c r="H16" s="5">
        <f t="shared" si="33"/>
        <v>0.12671399999999999</v>
      </c>
      <c r="I16" s="4">
        <v>253006</v>
      </c>
      <c r="J16" s="4">
        <f t="shared" si="3"/>
        <v>126503</v>
      </c>
      <c r="K16" s="4">
        <v>867</v>
      </c>
      <c r="L16" s="5">
        <f t="shared" si="4"/>
        <v>0.68535924049232033</v>
      </c>
      <c r="M16" s="5">
        <v>64.7</v>
      </c>
      <c r="N16" s="5">
        <v>40.799999999999997</v>
      </c>
      <c r="O16" s="5">
        <f t="shared" si="23"/>
        <v>0.26397599999999999</v>
      </c>
      <c r="P16" s="4">
        <v>55918</v>
      </c>
      <c r="Q16" s="4">
        <f t="shared" si="5"/>
        <v>27959</v>
      </c>
      <c r="R16" s="4">
        <v>227</v>
      </c>
      <c r="S16" s="5">
        <f t="shared" si="6"/>
        <v>0.81190314388926643</v>
      </c>
      <c r="T16" s="5">
        <v>38.200000000000003</v>
      </c>
      <c r="U16" s="5">
        <v>28.5</v>
      </c>
      <c r="V16" s="5">
        <f t="shared" si="24"/>
        <v>0.10887000000000001</v>
      </c>
      <c r="W16" s="4">
        <v>391409</v>
      </c>
      <c r="X16" s="4">
        <f t="shared" si="7"/>
        <v>195704.5</v>
      </c>
      <c r="Y16" s="4">
        <v>2304</v>
      </c>
      <c r="Z16" s="5">
        <f t="shared" si="8"/>
        <v>1.1772851416293444</v>
      </c>
      <c r="AA16" s="5">
        <v>57.4</v>
      </c>
      <c r="AB16" s="5">
        <v>29.7</v>
      </c>
      <c r="AC16" s="5">
        <f t="shared" si="25"/>
        <v>0.17047799999999999</v>
      </c>
      <c r="AD16" s="4">
        <v>318117</v>
      </c>
      <c r="AE16" s="4">
        <f t="shared" si="9"/>
        <v>159058.5</v>
      </c>
      <c r="AF16" s="4">
        <v>1633</v>
      </c>
      <c r="AG16" s="5">
        <f t="shared" si="10"/>
        <v>1.0266662894469645</v>
      </c>
      <c r="AH16" s="5">
        <v>63</v>
      </c>
      <c r="AI16" s="5">
        <v>37.4</v>
      </c>
      <c r="AJ16" s="5">
        <f t="shared" si="26"/>
        <v>0.23561999999999997</v>
      </c>
      <c r="AK16" s="4">
        <v>2664341</v>
      </c>
      <c r="AL16" s="4">
        <f t="shared" si="11"/>
        <v>1332170.5</v>
      </c>
      <c r="AM16" s="4">
        <v>19695</v>
      </c>
      <c r="AN16" s="5">
        <f t="shared" si="12"/>
        <v>1.4784143621255688</v>
      </c>
      <c r="AO16" s="5">
        <v>47.7</v>
      </c>
      <c r="AP16" s="5">
        <v>26.7</v>
      </c>
      <c r="AQ16" s="5">
        <f t="shared" si="27"/>
        <v>0.127359</v>
      </c>
      <c r="AR16" s="4">
        <v>4598278</v>
      </c>
      <c r="AS16" s="4">
        <f t="shared" si="13"/>
        <v>2299139</v>
      </c>
      <c r="AT16" s="4">
        <v>30463</v>
      </c>
      <c r="AU16" s="5">
        <f t="shared" si="14"/>
        <v>1.3249742621042051</v>
      </c>
      <c r="AV16" s="5">
        <v>34</v>
      </c>
      <c r="AW16" s="5">
        <v>29.6</v>
      </c>
      <c r="AX16" s="5">
        <f t="shared" si="28"/>
        <v>0.10064000000000001</v>
      </c>
      <c r="AY16" s="4">
        <v>468747</v>
      </c>
      <c r="AZ16" s="4">
        <f t="shared" si="15"/>
        <v>234373.5</v>
      </c>
      <c r="BA16" s="4">
        <v>2657</v>
      </c>
      <c r="BB16" s="5">
        <f t="shared" si="16"/>
        <v>1.1336605887611013</v>
      </c>
      <c r="BC16" s="5">
        <v>49.3</v>
      </c>
      <c r="BD16" s="5">
        <v>35.9</v>
      </c>
      <c r="BE16" s="5">
        <f t="shared" si="29"/>
        <v>0.17698699999999998</v>
      </c>
      <c r="BF16" s="4">
        <v>428125</v>
      </c>
      <c r="BG16" s="4">
        <f t="shared" si="17"/>
        <v>214062.5</v>
      </c>
      <c r="BH16" s="4">
        <v>2325</v>
      </c>
      <c r="BI16" s="5">
        <f t="shared" si="18"/>
        <v>1.0861313868613138</v>
      </c>
      <c r="BJ16" s="5">
        <v>50.7</v>
      </c>
      <c r="BK16" s="5">
        <v>38.4</v>
      </c>
      <c r="BL16" s="5">
        <f t="shared" si="30"/>
        <v>0.19468800000000003</v>
      </c>
      <c r="BM16" s="4">
        <v>1099179</v>
      </c>
      <c r="BN16" s="4">
        <f t="shared" si="19"/>
        <v>549589.5</v>
      </c>
      <c r="BO16" s="4">
        <v>8217</v>
      </c>
      <c r="BP16" s="5">
        <f t="shared" si="20"/>
        <v>1.4951159001400136</v>
      </c>
      <c r="BQ16" s="5">
        <v>47.6</v>
      </c>
      <c r="BR16" s="5">
        <v>27.1</v>
      </c>
      <c r="BS16" s="5">
        <f t="shared" si="31"/>
        <v>0.128996</v>
      </c>
      <c r="BT16" s="4">
        <v>1477960</v>
      </c>
      <c r="BU16" s="4">
        <f t="shared" si="21"/>
        <v>738980</v>
      </c>
      <c r="BV16" s="4">
        <v>10431</v>
      </c>
      <c r="BW16" s="5">
        <f t="shared" si="22"/>
        <v>1.4115402311293945</v>
      </c>
      <c r="BX16" s="5">
        <v>42.3</v>
      </c>
      <c r="BY16" s="5">
        <v>27.8</v>
      </c>
      <c r="BZ16" s="5">
        <f t="shared" si="32"/>
        <v>0.11759400000000002</v>
      </c>
    </row>
    <row r="17" spans="1:78" ht="16.5" customHeight="1">
      <c r="A17" s="1">
        <v>1993</v>
      </c>
      <c r="B17" s="4">
        <v>11805984</v>
      </c>
      <c r="C17" s="4">
        <f t="shared" si="0"/>
        <v>5902992</v>
      </c>
      <c r="D17" s="4">
        <v>78226</v>
      </c>
      <c r="E17" s="5">
        <f t="shared" si="1"/>
        <v>1.3251923770182985</v>
      </c>
      <c r="F17" s="5">
        <v>42.5</v>
      </c>
      <c r="G17" s="5">
        <v>27.3</v>
      </c>
      <c r="H17" s="5">
        <f t="shared" si="33"/>
        <v>0.11602499999999999</v>
      </c>
      <c r="I17" s="4">
        <v>253067</v>
      </c>
      <c r="J17" s="4">
        <f t="shared" si="3"/>
        <v>126533.5</v>
      </c>
      <c r="K17" s="4">
        <v>930</v>
      </c>
      <c r="L17" s="5">
        <f t="shared" si="4"/>
        <v>0.73498322578605668</v>
      </c>
      <c r="M17" s="5">
        <v>61.4</v>
      </c>
      <c r="N17" s="5">
        <v>35.6</v>
      </c>
      <c r="O17" s="5">
        <f t="shared" si="23"/>
        <v>0.21858400000000003</v>
      </c>
      <c r="P17" s="4">
        <v>56092</v>
      </c>
      <c r="Q17" s="4">
        <f t="shared" si="5"/>
        <v>28046</v>
      </c>
      <c r="R17" s="4">
        <v>227</v>
      </c>
      <c r="S17" s="5">
        <f t="shared" si="6"/>
        <v>0.80938458247165368</v>
      </c>
      <c r="T17" s="5">
        <v>34.1</v>
      </c>
      <c r="U17" s="5">
        <v>29.7</v>
      </c>
      <c r="V17" s="5">
        <f t="shared" si="24"/>
        <v>0.10127699999999999</v>
      </c>
      <c r="W17" s="4">
        <v>390389</v>
      </c>
      <c r="X17" s="4">
        <f t="shared" si="7"/>
        <v>195194.5</v>
      </c>
      <c r="Y17" s="4">
        <v>2376</v>
      </c>
      <c r="Z17" s="5">
        <f t="shared" si="8"/>
        <v>1.2172474121965526</v>
      </c>
      <c r="AA17" s="5">
        <v>65.5</v>
      </c>
      <c r="AB17" s="5">
        <v>28.6</v>
      </c>
      <c r="AC17" s="5">
        <f t="shared" si="25"/>
        <v>0.18733</v>
      </c>
      <c r="AD17" s="4">
        <v>316483</v>
      </c>
      <c r="AE17" s="4">
        <f t="shared" si="9"/>
        <v>158241.5</v>
      </c>
      <c r="AF17" s="4">
        <v>1606</v>
      </c>
      <c r="AG17" s="5">
        <f t="shared" si="10"/>
        <v>1.0149044340454305</v>
      </c>
      <c r="AH17" s="5">
        <v>63.6</v>
      </c>
      <c r="AI17" s="5">
        <v>33.9</v>
      </c>
      <c r="AJ17" s="5">
        <f t="shared" si="26"/>
        <v>0.21560400000000002</v>
      </c>
      <c r="AK17" s="4">
        <v>2632666</v>
      </c>
      <c r="AL17" s="4">
        <f t="shared" si="11"/>
        <v>1316333</v>
      </c>
      <c r="AM17" s="4">
        <v>19662</v>
      </c>
      <c r="AN17" s="5">
        <f t="shared" si="12"/>
        <v>1.4936949844758127</v>
      </c>
      <c r="AO17" s="5">
        <v>47.8</v>
      </c>
      <c r="AP17" s="5">
        <v>28.9</v>
      </c>
      <c r="AQ17" s="5">
        <f t="shared" si="27"/>
        <v>0.13814199999999999</v>
      </c>
      <c r="AR17" s="4">
        <v>4619705</v>
      </c>
      <c r="AS17" s="4">
        <f t="shared" si="13"/>
        <v>2309852.5</v>
      </c>
      <c r="AT17" s="4">
        <v>28903</v>
      </c>
      <c r="AU17" s="5">
        <f t="shared" si="14"/>
        <v>1.2512920197285324</v>
      </c>
      <c r="AV17" s="5">
        <v>35.299999999999997</v>
      </c>
      <c r="AW17" s="5">
        <v>24</v>
      </c>
      <c r="AX17" s="5">
        <f t="shared" si="28"/>
        <v>8.471999999999999E-2</v>
      </c>
      <c r="AY17" s="4">
        <v>467598</v>
      </c>
      <c r="AZ17" s="4">
        <f t="shared" si="15"/>
        <v>233799</v>
      </c>
      <c r="BA17" s="4">
        <v>2586</v>
      </c>
      <c r="BB17" s="5">
        <f t="shared" si="16"/>
        <v>1.1060782980252268</v>
      </c>
      <c r="BC17" s="5">
        <v>49.2</v>
      </c>
      <c r="BD17" s="5">
        <v>27</v>
      </c>
      <c r="BE17" s="5">
        <f t="shared" si="29"/>
        <v>0.13284000000000001</v>
      </c>
      <c r="BF17" s="4">
        <v>425190</v>
      </c>
      <c r="BG17" s="4">
        <f t="shared" si="17"/>
        <v>212595</v>
      </c>
      <c r="BH17" s="4">
        <v>2239</v>
      </c>
      <c r="BI17" s="5">
        <f t="shared" si="18"/>
        <v>1.0531762270984737</v>
      </c>
      <c r="BJ17" s="5">
        <v>56.6</v>
      </c>
      <c r="BK17" s="5">
        <v>33.6</v>
      </c>
      <c r="BL17" s="5">
        <f t="shared" si="30"/>
        <v>0.19017600000000001</v>
      </c>
      <c r="BM17" s="4">
        <v>1109070</v>
      </c>
      <c r="BN17" s="4">
        <f t="shared" si="19"/>
        <v>554535</v>
      </c>
      <c r="BO17" s="4">
        <v>8612</v>
      </c>
      <c r="BP17" s="5">
        <f t="shared" si="20"/>
        <v>1.5530128846691371</v>
      </c>
      <c r="BQ17" s="5">
        <v>39.5</v>
      </c>
      <c r="BR17" s="5">
        <v>25.1</v>
      </c>
      <c r="BS17" s="5">
        <f t="shared" si="31"/>
        <v>9.9144999999999997E-2</v>
      </c>
      <c r="BT17" s="4">
        <v>1508586</v>
      </c>
      <c r="BU17" s="4">
        <f t="shared" si="21"/>
        <v>754293</v>
      </c>
      <c r="BV17" s="4">
        <v>10889</v>
      </c>
      <c r="BW17" s="5">
        <f t="shared" si="22"/>
        <v>1.4436034803451707</v>
      </c>
      <c r="BX17" s="5">
        <v>39.700000000000003</v>
      </c>
      <c r="BY17" s="5">
        <v>27.7</v>
      </c>
      <c r="BZ17" s="5">
        <f t="shared" si="32"/>
        <v>0.109969</v>
      </c>
    </row>
    <row r="18" spans="1:78" ht="16.5" customHeight="1">
      <c r="A18" s="1">
        <v>1994</v>
      </c>
      <c r="B18" s="4">
        <v>11826486</v>
      </c>
      <c r="C18" s="4">
        <f t="shared" si="0"/>
        <v>5913243</v>
      </c>
      <c r="D18" s="4">
        <v>78880</v>
      </c>
      <c r="E18" s="5">
        <f t="shared" si="1"/>
        <v>1.3339549888276196</v>
      </c>
      <c r="F18" s="5">
        <v>39.700000000000003</v>
      </c>
      <c r="G18" s="5">
        <v>27.8</v>
      </c>
      <c r="H18" s="5">
        <f t="shared" si="33"/>
        <v>0.11036600000000001</v>
      </c>
      <c r="I18" s="4">
        <v>251123</v>
      </c>
      <c r="J18" s="4">
        <f t="shared" si="3"/>
        <v>125561.5</v>
      </c>
      <c r="K18" s="4">
        <v>933</v>
      </c>
      <c r="L18" s="5">
        <f t="shared" si="4"/>
        <v>0.74306216475591647</v>
      </c>
      <c r="M18" s="5">
        <v>60.7</v>
      </c>
      <c r="N18" s="5">
        <v>31.8</v>
      </c>
      <c r="O18" s="5">
        <f t="shared" si="23"/>
        <v>0.19302600000000003</v>
      </c>
      <c r="P18" s="4">
        <v>56232</v>
      </c>
      <c r="Q18" s="4">
        <f t="shared" si="5"/>
        <v>28116</v>
      </c>
      <c r="R18" s="4">
        <v>249</v>
      </c>
      <c r="S18" s="5">
        <f t="shared" si="6"/>
        <v>0.88561673068715319</v>
      </c>
      <c r="T18" s="5">
        <v>35.700000000000003</v>
      </c>
      <c r="U18" s="5">
        <v>24.2</v>
      </c>
      <c r="V18" s="5">
        <f t="shared" si="24"/>
        <v>8.6393999999999999E-2</v>
      </c>
      <c r="W18" s="4">
        <v>389002</v>
      </c>
      <c r="X18" s="4">
        <f t="shared" si="7"/>
        <v>194501</v>
      </c>
      <c r="Y18" s="4">
        <v>2286</v>
      </c>
      <c r="Z18" s="5">
        <f t="shared" si="8"/>
        <v>1.1753152940087712</v>
      </c>
      <c r="AA18" s="5">
        <v>60.8</v>
      </c>
      <c r="AB18" s="5">
        <v>29.3</v>
      </c>
      <c r="AC18" s="5">
        <f t="shared" si="25"/>
        <v>0.178144</v>
      </c>
      <c r="AD18" s="4">
        <v>315083</v>
      </c>
      <c r="AE18" s="4">
        <f t="shared" si="9"/>
        <v>157541.5</v>
      </c>
      <c r="AF18" s="4">
        <v>1570</v>
      </c>
      <c r="AG18" s="5">
        <f t="shared" si="10"/>
        <v>0.99656281043407602</v>
      </c>
      <c r="AH18" s="5">
        <v>56.9</v>
      </c>
      <c r="AI18" s="5">
        <v>37.6</v>
      </c>
      <c r="AJ18" s="5">
        <f t="shared" si="26"/>
        <v>0.21394400000000002</v>
      </c>
      <c r="AK18" s="4">
        <v>2596484</v>
      </c>
      <c r="AL18" s="4">
        <f t="shared" si="11"/>
        <v>1298242</v>
      </c>
      <c r="AM18" s="4">
        <v>18224</v>
      </c>
      <c r="AN18" s="5">
        <f t="shared" si="12"/>
        <v>1.4037444482615722</v>
      </c>
      <c r="AO18" s="5">
        <v>47.4</v>
      </c>
      <c r="AP18" s="5">
        <v>27.6</v>
      </c>
      <c r="AQ18" s="5">
        <f t="shared" si="27"/>
        <v>0.130824</v>
      </c>
      <c r="AR18" s="4">
        <v>4641667</v>
      </c>
      <c r="AS18" s="4">
        <f t="shared" si="13"/>
        <v>2320833.5</v>
      </c>
      <c r="AT18" s="4">
        <v>30718</v>
      </c>
      <c r="AU18" s="5">
        <f t="shared" si="14"/>
        <v>1.3235762065654431</v>
      </c>
      <c r="AV18" s="5">
        <v>29.4</v>
      </c>
      <c r="AW18" s="5">
        <v>24.4</v>
      </c>
      <c r="AX18" s="5">
        <f t="shared" si="28"/>
        <v>7.173599999999998E-2</v>
      </c>
      <c r="AY18" s="4">
        <v>466430</v>
      </c>
      <c r="AZ18" s="4">
        <f t="shared" si="15"/>
        <v>233215</v>
      </c>
      <c r="BA18" s="4">
        <v>2746</v>
      </c>
      <c r="BB18" s="5">
        <f t="shared" si="16"/>
        <v>1.1774542803850525</v>
      </c>
      <c r="BC18" s="5">
        <v>55.2</v>
      </c>
      <c r="BD18" s="5">
        <v>30.5</v>
      </c>
      <c r="BE18" s="5">
        <f t="shared" si="29"/>
        <v>0.16836000000000001</v>
      </c>
      <c r="BF18" s="4">
        <v>422045</v>
      </c>
      <c r="BG18" s="4">
        <f t="shared" si="17"/>
        <v>211022.5</v>
      </c>
      <c r="BH18" s="4">
        <v>2354</v>
      </c>
      <c r="BI18" s="5">
        <f t="shared" si="18"/>
        <v>1.1155208567806751</v>
      </c>
      <c r="BJ18" s="5">
        <v>55.7</v>
      </c>
      <c r="BK18" s="5">
        <v>34.6</v>
      </c>
      <c r="BL18" s="5">
        <f t="shared" si="30"/>
        <v>0.192722</v>
      </c>
      <c r="BM18" s="4">
        <v>1118245</v>
      </c>
      <c r="BN18" s="4">
        <f t="shared" si="19"/>
        <v>559122.5</v>
      </c>
      <c r="BO18" s="4">
        <v>8174</v>
      </c>
      <c r="BP18" s="5">
        <f t="shared" si="20"/>
        <v>1.4619336549682762</v>
      </c>
      <c r="BQ18" s="5">
        <v>39.700000000000003</v>
      </c>
      <c r="BR18" s="5">
        <v>28.9</v>
      </c>
      <c r="BS18" s="5">
        <f t="shared" si="31"/>
        <v>0.114733</v>
      </c>
      <c r="BT18" s="4">
        <v>1542999</v>
      </c>
      <c r="BU18" s="4">
        <f t="shared" si="21"/>
        <v>771499.5</v>
      </c>
      <c r="BV18" s="4">
        <v>11437</v>
      </c>
      <c r="BW18" s="5">
        <f t="shared" si="22"/>
        <v>1.4824377721566897</v>
      </c>
      <c r="BX18" s="5">
        <v>35</v>
      </c>
      <c r="BY18" s="5">
        <v>27.1</v>
      </c>
      <c r="BZ18" s="5">
        <f t="shared" si="32"/>
        <v>9.484999999999999E-2</v>
      </c>
    </row>
    <row r="19" spans="1:78" ht="16.5" customHeight="1">
      <c r="A19" s="1">
        <v>1995</v>
      </c>
      <c r="B19" s="4">
        <v>11839887</v>
      </c>
      <c r="C19" s="4">
        <f t="shared" si="0"/>
        <v>5919943.5</v>
      </c>
      <c r="D19" s="4">
        <v>77636</v>
      </c>
      <c r="E19" s="5">
        <f t="shared" si="1"/>
        <v>1.3114314351142033</v>
      </c>
      <c r="F19" s="5">
        <v>42.2</v>
      </c>
      <c r="G19" s="5">
        <v>27.9</v>
      </c>
      <c r="H19" s="5">
        <f t="shared" si="33"/>
        <v>0.11773800000000001</v>
      </c>
      <c r="I19" s="4">
        <v>248747</v>
      </c>
      <c r="J19" s="4">
        <f t="shared" si="3"/>
        <v>124373.5</v>
      </c>
      <c r="K19" s="4">
        <v>982</v>
      </c>
      <c r="L19" s="5">
        <f t="shared" si="4"/>
        <v>0.78955726099209222</v>
      </c>
      <c r="M19" s="5">
        <v>67.599999999999994</v>
      </c>
      <c r="N19" s="5">
        <v>33.6</v>
      </c>
      <c r="O19" s="5">
        <f t="shared" si="23"/>
        <v>0.227136</v>
      </c>
      <c r="P19" s="4">
        <v>56320</v>
      </c>
      <c r="Q19" s="4">
        <f t="shared" si="5"/>
        <v>28160</v>
      </c>
      <c r="R19" s="4">
        <v>260</v>
      </c>
      <c r="S19" s="5">
        <f t="shared" si="6"/>
        <v>0.92329545454545459</v>
      </c>
      <c r="T19" s="5">
        <v>41.2</v>
      </c>
      <c r="U19" s="5">
        <v>25.3</v>
      </c>
      <c r="V19" s="5">
        <f t="shared" si="24"/>
        <v>0.10423600000000001</v>
      </c>
      <c r="W19" s="4">
        <v>386834</v>
      </c>
      <c r="X19" s="4">
        <f t="shared" si="7"/>
        <v>193417</v>
      </c>
      <c r="Y19" s="4">
        <v>2294</v>
      </c>
      <c r="Z19" s="5">
        <f t="shared" si="8"/>
        <v>1.1860384557717265</v>
      </c>
      <c r="AA19" s="5">
        <v>59.3</v>
      </c>
      <c r="AB19" s="5">
        <v>30.2</v>
      </c>
      <c r="AC19" s="5">
        <f t="shared" si="25"/>
        <v>0.179086</v>
      </c>
      <c r="AD19" s="4">
        <v>313392</v>
      </c>
      <c r="AE19" s="4">
        <f t="shared" si="9"/>
        <v>156696</v>
      </c>
      <c r="AF19" s="4">
        <v>1456</v>
      </c>
      <c r="AG19" s="5">
        <f t="shared" si="10"/>
        <v>0.92918772655332627</v>
      </c>
      <c r="AH19" s="5">
        <v>58.5</v>
      </c>
      <c r="AI19" s="5">
        <v>31</v>
      </c>
      <c r="AJ19" s="5">
        <f t="shared" si="26"/>
        <v>0.18135000000000001</v>
      </c>
      <c r="AK19" s="4">
        <v>2557331</v>
      </c>
      <c r="AL19" s="4">
        <f t="shared" si="11"/>
        <v>1278665.5</v>
      </c>
      <c r="AM19" s="4">
        <v>20133</v>
      </c>
      <c r="AN19" s="5">
        <f t="shared" si="12"/>
        <v>1.5745321978265621</v>
      </c>
      <c r="AO19" s="5">
        <v>45.4</v>
      </c>
      <c r="AP19" s="5">
        <v>28.6</v>
      </c>
      <c r="AQ19" s="5">
        <f t="shared" si="27"/>
        <v>0.12984400000000001</v>
      </c>
      <c r="AR19" s="4">
        <v>4662805</v>
      </c>
      <c r="AS19" s="4">
        <f t="shared" si="13"/>
        <v>2331402.5</v>
      </c>
      <c r="AT19" s="4">
        <v>29352</v>
      </c>
      <c r="AU19" s="5">
        <f t="shared" si="14"/>
        <v>1.2589846669547622</v>
      </c>
      <c r="AV19" s="5">
        <v>39.200000000000003</v>
      </c>
      <c r="AW19" s="5">
        <v>23.4</v>
      </c>
      <c r="AX19" s="5">
        <f t="shared" si="28"/>
        <v>9.1728000000000004E-2</v>
      </c>
      <c r="AY19" s="4">
        <v>465292</v>
      </c>
      <c r="AZ19" s="4">
        <f t="shared" si="15"/>
        <v>232646</v>
      </c>
      <c r="BA19" s="4">
        <v>2677</v>
      </c>
      <c r="BB19" s="5">
        <f t="shared" si="16"/>
        <v>1.15067527488115</v>
      </c>
      <c r="BC19" s="5">
        <v>48</v>
      </c>
      <c r="BD19" s="5">
        <v>26.3</v>
      </c>
      <c r="BE19" s="5">
        <f t="shared" si="29"/>
        <v>0.12624000000000002</v>
      </c>
      <c r="BF19" s="4">
        <v>419757</v>
      </c>
      <c r="BG19" s="4">
        <f t="shared" si="17"/>
        <v>209878.5</v>
      </c>
      <c r="BH19" s="4">
        <v>2320</v>
      </c>
      <c r="BI19" s="5">
        <f t="shared" si="18"/>
        <v>1.1054014584628726</v>
      </c>
      <c r="BJ19" s="5">
        <v>54.7</v>
      </c>
      <c r="BK19" s="5">
        <v>36.4</v>
      </c>
      <c r="BL19" s="5">
        <f t="shared" si="30"/>
        <v>0.19910799999999998</v>
      </c>
      <c r="BM19" s="4">
        <v>1127015</v>
      </c>
      <c r="BN19" s="4">
        <f t="shared" si="19"/>
        <v>563507.5</v>
      </c>
      <c r="BO19" s="4">
        <v>7599</v>
      </c>
      <c r="BP19" s="5">
        <f t="shared" si="20"/>
        <v>1.348517987781884</v>
      </c>
      <c r="BQ19" s="5">
        <v>38.4</v>
      </c>
      <c r="BR19" s="5">
        <v>34.299999999999997</v>
      </c>
      <c r="BS19" s="5">
        <f t="shared" si="31"/>
        <v>0.131712</v>
      </c>
      <c r="BT19" s="4">
        <v>1574986</v>
      </c>
      <c r="BU19" s="4">
        <f t="shared" si="21"/>
        <v>787493</v>
      </c>
      <c r="BV19" s="4">
        <v>10357</v>
      </c>
      <c r="BW19" s="5">
        <f t="shared" si="22"/>
        <v>1.3151862937194363</v>
      </c>
      <c r="BX19" s="5">
        <v>32.4</v>
      </c>
      <c r="BY19" s="5">
        <v>29.5</v>
      </c>
      <c r="BZ19" s="5">
        <f t="shared" si="32"/>
        <v>9.5579999999999998E-2</v>
      </c>
    </row>
    <row r="20" spans="1:78" ht="16.5" customHeight="1">
      <c r="A20" s="1">
        <v>1996</v>
      </c>
      <c r="B20" s="4">
        <v>11854664</v>
      </c>
      <c r="C20" s="4">
        <f t="shared" si="0"/>
        <v>5927332</v>
      </c>
      <c r="D20" s="4">
        <v>71528</v>
      </c>
      <c r="E20" s="5">
        <f t="shared" si="1"/>
        <v>1.206748668709632</v>
      </c>
      <c r="F20" s="5">
        <v>48.8</v>
      </c>
      <c r="G20" s="5">
        <v>27.8</v>
      </c>
      <c r="H20" s="5">
        <f t="shared" si="33"/>
        <v>0.13566399999999998</v>
      </c>
      <c r="I20" s="4">
        <v>246460</v>
      </c>
      <c r="J20" s="4">
        <f t="shared" si="3"/>
        <v>123230</v>
      </c>
      <c r="K20" s="4">
        <v>1060</v>
      </c>
      <c r="L20" s="5">
        <f t="shared" si="4"/>
        <v>0.86018015093727185</v>
      </c>
      <c r="M20" s="5">
        <v>64.599999999999994</v>
      </c>
      <c r="N20" s="5">
        <v>34.200000000000003</v>
      </c>
      <c r="O20" s="5">
        <f t="shared" si="23"/>
        <v>0.22093200000000002</v>
      </c>
      <c r="P20" s="4">
        <v>56539</v>
      </c>
      <c r="Q20" s="4">
        <f t="shared" si="5"/>
        <v>28269.5</v>
      </c>
      <c r="R20" s="4">
        <v>237</v>
      </c>
      <c r="S20" s="5">
        <f t="shared" si="6"/>
        <v>0.83835936256389398</v>
      </c>
      <c r="T20" s="5">
        <v>43.6</v>
      </c>
      <c r="U20" s="5">
        <v>28.7</v>
      </c>
      <c r="V20" s="5">
        <f t="shared" si="24"/>
        <v>0.12513199999999999</v>
      </c>
      <c r="W20" s="4">
        <v>385281</v>
      </c>
      <c r="X20" s="4">
        <f t="shared" si="7"/>
        <v>192640.5</v>
      </c>
      <c r="Y20" s="4">
        <v>2228</v>
      </c>
      <c r="Z20" s="5">
        <f t="shared" si="8"/>
        <v>1.1565584599292464</v>
      </c>
      <c r="AA20" s="5">
        <v>60.1</v>
      </c>
      <c r="AB20" s="5">
        <v>29.6</v>
      </c>
      <c r="AC20" s="5">
        <f t="shared" si="25"/>
        <v>0.177896</v>
      </c>
      <c r="AD20" s="4">
        <v>312256</v>
      </c>
      <c r="AE20" s="4">
        <f t="shared" si="9"/>
        <v>156128</v>
      </c>
      <c r="AF20" s="4">
        <v>1450</v>
      </c>
      <c r="AG20" s="5">
        <f t="shared" si="10"/>
        <v>0.92872514859602373</v>
      </c>
      <c r="AH20" s="5">
        <v>60</v>
      </c>
      <c r="AI20" s="5">
        <v>31</v>
      </c>
      <c r="AJ20" s="5">
        <f t="shared" si="26"/>
        <v>0.18600000000000003</v>
      </c>
      <c r="AK20" s="4">
        <v>2519454</v>
      </c>
      <c r="AL20" s="4">
        <f t="shared" si="11"/>
        <v>1259727</v>
      </c>
      <c r="AM20" s="4">
        <v>18078</v>
      </c>
      <c r="AN20" s="5">
        <f t="shared" si="12"/>
        <v>1.4350728372099668</v>
      </c>
      <c r="AO20" s="5">
        <v>48.3</v>
      </c>
      <c r="AP20" s="5">
        <v>27.1</v>
      </c>
      <c r="AQ20" s="5">
        <f t="shared" si="27"/>
        <v>0.13089300000000001</v>
      </c>
      <c r="AR20" s="4">
        <v>4685868</v>
      </c>
      <c r="AS20" s="4">
        <f t="shared" si="13"/>
        <v>2342934</v>
      </c>
      <c r="AT20" s="4">
        <v>25035</v>
      </c>
      <c r="AU20" s="5">
        <f t="shared" si="14"/>
        <v>1.068532020108121</v>
      </c>
      <c r="AV20" s="5">
        <v>46.4</v>
      </c>
      <c r="AW20" s="5">
        <v>26.8</v>
      </c>
      <c r="AX20" s="5">
        <f t="shared" si="28"/>
        <v>0.124352</v>
      </c>
      <c r="AY20" s="4">
        <v>464022</v>
      </c>
      <c r="AZ20" s="4">
        <f t="shared" si="15"/>
        <v>232011</v>
      </c>
      <c r="BA20" s="4">
        <v>2603</v>
      </c>
      <c r="BB20" s="5">
        <f t="shared" si="16"/>
        <v>1.1219295636844806</v>
      </c>
      <c r="BC20" s="5">
        <v>52</v>
      </c>
      <c r="BD20" s="5">
        <v>30.2</v>
      </c>
      <c r="BE20" s="5">
        <f t="shared" si="29"/>
        <v>0.15703999999999999</v>
      </c>
      <c r="BF20" s="4">
        <v>417435</v>
      </c>
      <c r="BG20" s="4">
        <f t="shared" si="17"/>
        <v>208717.5</v>
      </c>
      <c r="BH20" s="4">
        <v>2216</v>
      </c>
      <c r="BI20" s="5">
        <f t="shared" si="18"/>
        <v>1.0617221842921651</v>
      </c>
      <c r="BJ20" s="5">
        <v>62.4</v>
      </c>
      <c r="BK20" s="5">
        <v>34.6</v>
      </c>
      <c r="BL20" s="5">
        <f t="shared" si="30"/>
        <v>0.21590399999999998</v>
      </c>
      <c r="BM20" s="4">
        <v>1137484</v>
      </c>
      <c r="BN20" s="4">
        <f t="shared" si="19"/>
        <v>568742</v>
      </c>
      <c r="BO20" s="4">
        <v>7509</v>
      </c>
      <c r="BP20" s="5">
        <f t="shared" si="20"/>
        <v>1.3202823072676186</v>
      </c>
      <c r="BQ20" s="5">
        <v>47.7</v>
      </c>
      <c r="BR20" s="5">
        <v>29.9</v>
      </c>
      <c r="BS20" s="5">
        <f t="shared" si="31"/>
        <v>0.142623</v>
      </c>
      <c r="BT20" s="4">
        <v>1602222</v>
      </c>
      <c r="BU20" s="4">
        <f t="shared" si="21"/>
        <v>801111</v>
      </c>
      <c r="BV20" s="4">
        <v>10898</v>
      </c>
      <c r="BW20" s="5">
        <f t="shared" si="22"/>
        <v>1.3603607989404716</v>
      </c>
      <c r="BX20" s="5">
        <v>45.8</v>
      </c>
      <c r="BY20" s="5">
        <v>25.1</v>
      </c>
      <c r="BZ20" s="5">
        <f t="shared" si="32"/>
        <v>0.11495799999999999</v>
      </c>
    </row>
    <row r="21" spans="1:78" ht="16.5" customHeight="1">
      <c r="A21" s="1">
        <v>1997</v>
      </c>
      <c r="B21" s="4">
        <v>11926656</v>
      </c>
      <c r="C21" s="4">
        <f t="shared" si="0"/>
        <v>5963328</v>
      </c>
      <c r="D21" s="4">
        <v>67408</v>
      </c>
      <c r="E21" s="5">
        <f t="shared" si="1"/>
        <v>1.1303755218562521</v>
      </c>
      <c r="F21" s="5">
        <v>43.9</v>
      </c>
      <c r="G21" s="5">
        <v>29.6</v>
      </c>
      <c r="H21" s="5">
        <f t="shared" si="33"/>
        <v>0.129944</v>
      </c>
      <c r="I21" s="4">
        <v>244140</v>
      </c>
      <c r="J21" s="4">
        <f t="shared" si="3"/>
        <v>122070</v>
      </c>
      <c r="K21" s="4">
        <v>822</v>
      </c>
      <c r="L21" s="5">
        <f t="shared" si="4"/>
        <v>0.67338412386335711</v>
      </c>
      <c r="M21" s="5">
        <v>61.8</v>
      </c>
      <c r="N21" s="5">
        <v>33.700000000000003</v>
      </c>
      <c r="O21" s="5">
        <f t="shared" si="23"/>
        <v>0.20826599999999998</v>
      </c>
      <c r="P21" s="4">
        <v>56769</v>
      </c>
      <c r="Q21" s="4">
        <f t="shared" si="5"/>
        <v>28384.5</v>
      </c>
      <c r="R21" s="4">
        <v>243</v>
      </c>
      <c r="S21" s="5">
        <f t="shared" si="6"/>
        <v>0.8561010410611426</v>
      </c>
      <c r="T21" s="5">
        <v>51.1</v>
      </c>
      <c r="U21" s="5">
        <v>26.7</v>
      </c>
      <c r="V21" s="5">
        <f t="shared" si="24"/>
        <v>0.136437</v>
      </c>
      <c r="W21" s="4">
        <v>385504</v>
      </c>
      <c r="X21" s="4">
        <f t="shared" si="7"/>
        <v>192752</v>
      </c>
      <c r="Y21" s="4">
        <v>1983</v>
      </c>
      <c r="Z21" s="5">
        <f t="shared" si="8"/>
        <v>1.0287830995268532</v>
      </c>
      <c r="AA21" s="5">
        <v>68.2</v>
      </c>
      <c r="AB21" s="5">
        <v>32.5</v>
      </c>
      <c r="AC21" s="5">
        <f t="shared" si="25"/>
        <v>0.22164999999999999</v>
      </c>
      <c r="AD21" s="4">
        <v>311955</v>
      </c>
      <c r="AE21" s="4">
        <f t="shared" si="9"/>
        <v>155977.5</v>
      </c>
      <c r="AF21" s="4">
        <v>1373</v>
      </c>
      <c r="AG21" s="5">
        <f t="shared" si="10"/>
        <v>0.88025516500777357</v>
      </c>
      <c r="AH21" s="5">
        <v>55.7</v>
      </c>
      <c r="AI21" s="5">
        <v>32</v>
      </c>
      <c r="AJ21" s="5">
        <f t="shared" si="26"/>
        <v>0.17824000000000001</v>
      </c>
      <c r="AK21" s="4">
        <v>2496801</v>
      </c>
      <c r="AL21" s="4">
        <f t="shared" si="11"/>
        <v>1248400.5</v>
      </c>
      <c r="AM21" s="4">
        <v>17478</v>
      </c>
      <c r="AN21" s="5">
        <f t="shared" si="12"/>
        <v>1.4000314802821692</v>
      </c>
      <c r="AO21" s="5">
        <v>47.7</v>
      </c>
      <c r="AP21" s="5">
        <v>28.9</v>
      </c>
      <c r="AQ21" s="5">
        <f t="shared" si="27"/>
        <v>0.137853</v>
      </c>
      <c r="AR21" s="4">
        <v>4741636</v>
      </c>
      <c r="AS21" s="4">
        <f t="shared" si="13"/>
        <v>2370818</v>
      </c>
      <c r="AT21" s="4">
        <v>23629</v>
      </c>
      <c r="AU21" s="5">
        <f t="shared" si="14"/>
        <v>0.99666022444573987</v>
      </c>
      <c r="AV21" s="5">
        <v>40.6</v>
      </c>
      <c r="AW21" s="5">
        <v>28.8</v>
      </c>
      <c r="AX21" s="5">
        <f t="shared" si="28"/>
        <v>0.116928</v>
      </c>
      <c r="AY21" s="4">
        <v>463394</v>
      </c>
      <c r="AZ21" s="4">
        <f t="shared" si="15"/>
        <v>231697</v>
      </c>
      <c r="BA21" s="4">
        <v>2625</v>
      </c>
      <c r="BB21" s="5">
        <f t="shared" si="16"/>
        <v>1.1329451827170831</v>
      </c>
      <c r="BC21" s="5">
        <v>52.4</v>
      </c>
      <c r="BD21" s="5">
        <v>28</v>
      </c>
      <c r="BE21" s="5">
        <f t="shared" si="29"/>
        <v>0.14672000000000002</v>
      </c>
      <c r="BF21" s="4">
        <v>415535</v>
      </c>
      <c r="BG21" s="4">
        <f t="shared" si="17"/>
        <v>207767.5</v>
      </c>
      <c r="BH21" s="4">
        <v>2198</v>
      </c>
      <c r="BI21" s="5">
        <f t="shared" si="18"/>
        <v>1.0579132925024366</v>
      </c>
      <c r="BJ21" s="5">
        <v>50.3</v>
      </c>
      <c r="BK21" s="5">
        <v>32.1</v>
      </c>
      <c r="BL21" s="5">
        <f t="shared" si="30"/>
        <v>0.161463</v>
      </c>
      <c r="BM21" s="4">
        <v>1155463</v>
      </c>
      <c r="BN21" s="4">
        <f t="shared" si="19"/>
        <v>577731.5</v>
      </c>
      <c r="BO21" s="4">
        <v>7185</v>
      </c>
      <c r="BP21" s="5">
        <f t="shared" si="20"/>
        <v>1.2436573044744834</v>
      </c>
      <c r="BQ21" s="5">
        <v>35.700000000000003</v>
      </c>
      <c r="BR21" s="5">
        <v>36.9</v>
      </c>
      <c r="BS21" s="5">
        <f t="shared" si="31"/>
        <v>0.13173300000000002</v>
      </c>
      <c r="BT21" s="4">
        <v>1628038</v>
      </c>
      <c r="BU21" s="4">
        <f t="shared" si="21"/>
        <v>814019</v>
      </c>
      <c r="BV21" s="4">
        <v>9692</v>
      </c>
      <c r="BW21" s="5">
        <f t="shared" si="22"/>
        <v>1.1906355994147557</v>
      </c>
      <c r="BX21" s="5">
        <v>36.6</v>
      </c>
      <c r="BY21" s="5">
        <v>25.9</v>
      </c>
      <c r="BZ21" s="5">
        <f t="shared" si="32"/>
        <v>9.4794000000000003E-2</v>
      </c>
    </row>
    <row r="22" spans="1:78" ht="16.5" customHeight="1">
      <c r="A22" s="1">
        <v>1998</v>
      </c>
      <c r="B22" s="4">
        <v>11976219</v>
      </c>
      <c r="C22" s="4">
        <f t="shared" si="0"/>
        <v>5988109.5</v>
      </c>
      <c r="D22" s="4">
        <v>69088</v>
      </c>
      <c r="E22" s="5">
        <f t="shared" si="1"/>
        <v>1.1537531169060953</v>
      </c>
      <c r="F22" s="5">
        <v>43</v>
      </c>
      <c r="G22" s="5">
        <v>30.2</v>
      </c>
      <c r="H22" s="5">
        <f t="shared" si="33"/>
        <v>0.12985999999999998</v>
      </c>
      <c r="I22" s="4">
        <v>240897</v>
      </c>
      <c r="J22" s="4">
        <f t="shared" si="3"/>
        <v>120448.5</v>
      </c>
      <c r="K22" s="4">
        <v>944</v>
      </c>
      <c r="L22" s="5">
        <f t="shared" si="4"/>
        <v>0.78373744795493505</v>
      </c>
      <c r="M22" s="5">
        <v>62.9</v>
      </c>
      <c r="N22" s="5">
        <v>29</v>
      </c>
      <c r="O22" s="5">
        <f t="shared" si="23"/>
        <v>0.18240999999999999</v>
      </c>
      <c r="P22" s="4">
        <v>56839</v>
      </c>
      <c r="Q22" s="4">
        <f t="shared" si="5"/>
        <v>28419.5</v>
      </c>
      <c r="R22" s="4">
        <v>279</v>
      </c>
      <c r="S22" s="5">
        <f t="shared" si="6"/>
        <v>0.98172029768292901</v>
      </c>
      <c r="T22" s="5">
        <v>49</v>
      </c>
      <c r="U22" s="5">
        <v>21</v>
      </c>
      <c r="V22" s="5">
        <f t="shared" si="24"/>
        <v>0.10289999999999999</v>
      </c>
      <c r="W22" s="4">
        <v>385081</v>
      </c>
      <c r="X22" s="4">
        <f t="shared" si="7"/>
        <v>192540.5</v>
      </c>
      <c r="Y22" s="4">
        <v>1933</v>
      </c>
      <c r="Z22" s="5">
        <f t="shared" si="8"/>
        <v>1.003944624637414</v>
      </c>
      <c r="AA22" s="5">
        <v>67.400000000000006</v>
      </c>
      <c r="AB22" s="5">
        <v>33.5</v>
      </c>
      <c r="AC22" s="5">
        <f t="shared" si="25"/>
        <v>0.22579000000000002</v>
      </c>
      <c r="AD22" s="4">
        <v>310876</v>
      </c>
      <c r="AE22" s="4">
        <f t="shared" si="9"/>
        <v>155438</v>
      </c>
      <c r="AF22" s="4">
        <v>1473</v>
      </c>
      <c r="AG22" s="5">
        <f t="shared" si="10"/>
        <v>0.94764472008131861</v>
      </c>
      <c r="AH22" s="5">
        <v>49</v>
      </c>
      <c r="AI22" s="5">
        <v>32</v>
      </c>
      <c r="AJ22" s="5">
        <f t="shared" si="26"/>
        <v>0.15679999999999999</v>
      </c>
      <c r="AK22" s="4">
        <v>2471417</v>
      </c>
      <c r="AL22" s="4">
        <f t="shared" si="11"/>
        <v>1235708.5</v>
      </c>
      <c r="AM22" s="4">
        <v>16916</v>
      </c>
      <c r="AN22" s="5">
        <f t="shared" si="12"/>
        <v>1.3689312649382925</v>
      </c>
      <c r="AO22" s="5">
        <v>42.2</v>
      </c>
      <c r="AP22" s="5">
        <v>28.7</v>
      </c>
      <c r="AQ22" s="5">
        <f t="shared" si="27"/>
        <v>0.12111400000000001</v>
      </c>
      <c r="AR22" s="4">
        <v>4790014</v>
      </c>
      <c r="AS22" s="4">
        <f t="shared" si="13"/>
        <v>2395007</v>
      </c>
      <c r="AT22" s="4">
        <v>25149</v>
      </c>
      <c r="AU22" s="5">
        <f t="shared" si="14"/>
        <v>1.0500595614125554</v>
      </c>
      <c r="AV22" s="5">
        <v>40.799999999999997</v>
      </c>
      <c r="AW22" s="5">
        <v>29.5</v>
      </c>
      <c r="AX22" s="5">
        <f t="shared" si="28"/>
        <v>0.12035999999999999</v>
      </c>
      <c r="AY22" s="4">
        <v>462467</v>
      </c>
      <c r="AZ22" s="4">
        <f t="shared" si="15"/>
        <v>231233.5</v>
      </c>
      <c r="BA22" s="4">
        <v>2443</v>
      </c>
      <c r="BB22" s="5">
        <f t="shared" si="16"/>
        <v>1.0565078156927954</v>
      </c>
      <c r="BC22" s="5">
        <v>53.2</v>
      </c>
      <c r="BD22" s="5">
        <v>24.4</v>
      </c>
      <c r="BE22" s="5">
        <f t="shared" si="29"/>
        <v>0.12980799999999998</v>
      </c>
      <c r="BF22" s="4">
        <v>413937</v>
      </c>
      <c r="BG22" s="4">
        <f t="shared" si="17"/>
        <v>206968.5</v>
      </c>
      <c r="BH22" s="4">
        <v>2246</v>
      </c>
      <c r="BI22" s="5">
        <f t="shared" si="18"/>
        <v>1.0851892920903423</v>
      </c>
      <c r="BJ22" s="5">
        <v>41</v>
      </c>
      <c r="BK22" s="17">
        <f>BK21*((BK23/BK21)^(1/2))</f>
        <v>33.133366867856942</v>
      </c>
      <c r="BL22" s="5">
        <f t="shared" si="30"/>
        <v>0.13584680415821346</v>
      </c>
      <c r="BM22" s="4">
        <v>1177290</v>
      </c>
      <c r="BN22" s="4">
        <f t="shared" si="19"/>
        <v>588645</v>
      </c>
      <c r="BO22" s="4">
        <v>7668</v>
      </c>
      <c r="BP22" s="5">
        <f t="shared" si="20"/>
        <v>1.3026527023927834</v>
      </c>
      <c r="BQ22" s="5">
        <v>38.1</v>
      </c>
      <c r="BR22" s="5">
        <v>33.299999999999997</v>
      </c>
      <c r="BS22" s="5">
        <f t="shared" si="31"/>
        <v>0.12687300000000001</v>
      </c>
      <c r="BT22" s="4">
        <v>1640560</v>
      </c>
      <c r="BU22" s="4">
        <f t="shared" si="21"/>
        <v>820280</v>
      </c>
      <c r="BV22" s="4">
        <v>9827</v>
      </c>
      <c r="BW22" s="5">
        <f t="shared" si="22"/>
        <v>1.1980055590773884</v>
      </c>
      <c r="BX22" s="5">
        <v>42.8</v>
      </c>
      <c r="BY22" s="5">
        <v>35.5</v>
      </c>
      <c r="BZ22" s="5">
        <f t="shared" si="32"/>
        <v>0.15193999999999999</v>
      </c>
    </row>
    <row r="23" spans="1:78" ht="16.5" customHeight="1">
      <c r="A23" s="1">
        <v>1999</v>
      </c>
      <c r="B23" s="4">
        <v>12019628</v>
      </c>
      <c r="C23" s="4">
        <f t="shared" si="0"/>
        <v>6009814</v>
      </c>
      <c r="D23" s="4">
        <v>70910</v>
      </c>
      <c r="E23" s="5">
        <f t="shared" si="1"/>
        <v>1.1799034046644372</v>
      </c>
      <c r="F23" s="5">
        <v>39.4</v>
      </c>
      <c r="G23" s="5">
        <v>30.3</v>
      </c>
      <c r="H23" s="5">
        <f t="shared" si="33"/>
        <v>0.119382</v>
      </c>
      <c r="I23" s="4">
        <v>239005</v>
      </c>
      <c r="J23" s="4">
        <f t="shared" si="3"/>
        <v>119502.5</v>
      </c>
      <c r="K23" s="4">
        <v>892</v>
      </c>
      <c r="L23" s="5">
        <f t="shared" si="4"/>
        <v>0.74642789899792894</v>
      </c>
      <c r="M23" s="5">
        <v>67.2</v>
      </c>
      <c r="N23" s="5">
        <v>29.9</v>
      </c>
      <c r="O23" s="5">
        <f t="shared" si="23"/>
        <v>0.200928</v>
      </c>
      <c r="P23" s="4">
        <v>57081</v>
      </c>
      <c r="Q23" s="4">
        <f t="shared" si="5"/>
        <v>28540.5</v>
      </c>
      <c r="R23" s="4">
        <v>291</v>
      </c>
      <c r="S23" s="5">
        <f t="shared" si="6"/>
        <v>1.0196037210280129</v>
      </c>
      <c r="T23" s="5">
        <v>48.9</v>
      </c>
      <c r="U23" s="5">
        <v>22.9</v>
      </c>
      <c r="V23" s="5">
        <f t="shared" si="24"/>
        <v>0.111981</v>
      </c>
      <c r="W23" s="4">
        <v>385369</v>
      </c>
      <c r="X23" s="4">
        <f t="shared" si="7"/>
        <v>192684.5</v>
      </c>
      <c r="Y23" s="4">
        <v>1954</v>
      </c>
      <c r="Z23" s="5">
        <f t="shared" si="8"/>
        <v>1.0140929862028341</v>
      </c>
      <c r="AA23" s="5">
        <v>47.5</v>
      </c>
      <c r="AB23" s="5">
        <v>26.7</v>
      </c>
      <c r="AC23" s="5">
        <f t="shared" si="25"/>
        <v>0.12682499999999999</v>
      </c>
      <c r="AD23" s="4">
        <v>310227</v>
      </c>
      <c r="AE23" s="4">
        <f t="shared" si="9"/>
        <v>155113.5</v>
      </c>
      <c r="AF23" s="4">
        <v>1671</v>
      </c>
      <c r="AG23" s="5">
        <f t="shared" si="10"/>
        <v>1.0772756723302614</v>
      </c>
      <c r="AH23" s="5">
        <v>58.6</v>
      </c>
      <c r="AI23" s="5">
        <v>28.6</v>
      </c>
      <c r="AJ23" s="5">
        <f t="shared" si="26"/>
        <v>0.16759599999999999</v>
      </c>
      <c r="AK23" s="4">
        <v>2447635</v>
      </c>
      <c r="AL23" s="4">
        <f t="shared" si="11"/>
        <v>1223817.5</v>
      </c>
      <c r="AM23" s="4">
        <v>17144</v>
      </c>
      <c r="AN23" s="5">
        <f t="shared" si="12"/>
        <v>1.4008624651959953</v>
      </c>
      <c r="AO23" s="5">
        <v>41.2</v>
      </c>
      <c r="AP23" s="5">
        <v>29.3</v>
      </c>
      <c r="AQ23" s="5">
        <f t="shared" si="27"/>
        <v>0.120716</v>
      </c>
      <c r="AR23" s="4">
        <v>4836400</v>
      </c>
      <c r="AS23" s="4">
        <f t="shared" si="13"/>
        <v>2418200</v>
      </c>
      <c r="AT23" s="4">
        <v>26088</v>
      </c>
      <c r="AU23" s="5">
        <f t="shared" si="14"/>
        <v>1.0788189562484494</v>
      </c>
      <c r="AV23" s="5">
        <v>35.1</v>
      </c>
      <c r="AW23" s="5">
        <v>30.7</v>
      </c>
      <c r="AX23" s="5">
        <f t="shared" si="28"/>
        <v>0.10775699999999999</v>
      </c>
      <c r="AY23" s="4">
        <v>462244</v>
      </c>
      <c r="AZ23" s="4">
        <f t="shared" si="15"/>
        <v>231122</v>
      </c>
      <c r="BA23" s="4">
        <v>2572</v>
      </c>
      <c r="BB23" s="5">
        <f t="shared" si="16"/>
        <v>1.11283218386826</v>
      </c>
      <c r="BC23" s="5">
        <v>52.9</v>
      </c>
      <c r="BD23" s="5">
        <v>31.1</v>
      </c>
      <c r="BE23" s="5">
        <f t="shared" si="29"/>
        <v>0.16451900000000003</v>
      </c>
      <c r="BF23" s="4">
        <v>411650</v>
      </c>
      <c r="BG23" s="4">
        <f t="shared" si="17"/>
        <v>205825</v>
      </c>
      <c r="BH23" s="4">
        <v>2237</v>
      </c>
      <c r="BI23" s="5">
        <f t="shared" si="18"/>
        <v>1.0868456212802138</v>
      </c>
      <c r="BJ23" s="5">
        <v>39.700000000000003</v>
      </c>
      <c r="BK23" s="5">
        <v>34.200000000000003</v>
      </c>
      <c r="BL23" s="5">
        <f t="shared" si="30"/>
        <v>0.13577400000000003</v>
      </c>
      <c r="BM23" s="4">
        <v>1194518</v>
      </c>
      <c r="BN23" s="4">
        <f t="shared" si="19"/>
        <v>597259</v>
      </c>
      <c r="BO23" s="4">
        <v>7931</v>
      </c>
      <c r="BP23" s="5">
        <f t="shared" si="20"/>
        <v>1.327899621437266</v>
      </c>
      <c r="BQ23" s="5">
        <v>26.2</v>
      </c>
      <c r="BR23" s="5">
        <v>31</v>
      </c>
      <c r="BS23" s="5">
        <f t="shared" si="31"/>
        <v>8.1220000000000001E-2</v>
      </c>
      <c r="BT23" s="4">
        <v>1649074</v>
      </c>
      <c r="BU23" s="4">
        <f t="shared" si="21"/>
        <v>824537</v>
      </c>
      <c r="BV23" s="4">
        <v>9935</v>
      </c>
      <c r="BW23" s="5">
        <f t="shared" si="22"/>
        <v>1.2049186391878108</v>
      </c>
      <c r="BX23" s="5">
        <v>44.6</v>
      </c>
      <c r="BY23" s="5">
        <v>31.4</v>
      </c>
      <c r="BZ23" s="5">
        <f t="shared" si="32"/>
        <v>0.140044</v>
      </c>
    </row>
    <row r="24" spans="1:78" ht="16.5" customHeight="1">
      <c r="A24" s="1">
        <v>2000</v>
      </c>
      <c r="B24" s="4">
        <v>12070380</v>
      </c>
      <c r="C24" s="4">
        <f t="shared" si="0"/>
        <v>6035190</v>
      </c>
      <c r="D24" s="4">
        <v>71144</v>
      </c>
      <c r="E24" s="5">
        <f t="shared" si="1"/>
        <v>1.1788195566336768</v>
      </c>
      <c r="F24" s="5">
        <v>36.299999999999997</v>
      </c>
      <c r="G24" s="5">
        <v>29</v>
      </c>
      <c r="H24" s="5">
        <f t="shared" si="33"/>
        <v>0.10526999999999997</v>
      </c>
      <c r="I24" s="4">
        <v>237276</v>
      </c>
      <c r="J24" s="4">
        <f t="shared" si="3"/>
        <v>118638</v>
      </c>
      <c r="K24" s="4">
        <v>913</v>
      </c>
      <c r="L24" s="5">
        <f t="shared" si="4"/>
        <v>0.76956792933124296</v>
      </c>
      <c r="M24" s="5">
        <v>63.1</v>
      </c>
      <c r="N24" s="5">
        <v>29.1</v>
      </c>
      <c r="O24" s="5">
        <f t="shared" si="23"/>
        <v>0.18362100000000001</v>
      </c>
      <c r="P24" s="4">
        <v>57152</v>
      </c>
      <c r="Q24" s="4">
        <f t="shared" si="5"/>
        <v>28576</v>
      </c>
      <c r="R24" s="4">
        <v>272</v>
      </c>
      <c r="S24" s="5">
        <f t="shared" si="6"/>
        <v>0.95184770436730126</v>
      </c>
      <c r="T24" s="5">
        <v>42.3</v>
      </c>
      <c r="U24" s="5">
        <v>23.4</v>
      </c>
      <c r="V24" s="5">
        <f t="shared" si="24"/>
        <v>9.8981999999999973E-2</v>
      </c>
      <c r="W24" s="4">
        <v>384327</v>
      </c>
      <c r="X24" s="4">
        <f t="shared" si="7"/>
        <v>192163.5</v>
      </c>
      <c r="Y24" s="4">
        <v>2054</v>
      </c>
      <c r="Z24" s="5">
        <f t="shared" si="8"/>
        <v>1.0688814473091925</v>
      </c>
      <c r="AA24" s="5">
        <v>42.1</v>
      </c>
      <c r="AB24" s="5">
        <v>28.4</v>
      </c>
      <c r="AC24" s="5">
        <f t="shared" si="25"/>
        <v>0.11956399999999999</v>
      </c>
      <c r="AD24" s="4">
        <v>309293</v>
      </c>
      <c r="AE24" s="4">
        <f t="shared" si="9"/>
        <v>154646.5</v>
      </c>
      <c r="AF24" s="4">
        <v>1717</v>
      </c>
      <c r="AG24" s="5">
        <f t="shared" si="10"/>
        <v>1.1102740766845678</v>
      </c>
      <c r="AH24" s="5">
        <v>47.9</v>
      </c>
      <c r="AI24" s="5">
        <v>27.9</v>
      </c>
      <c r="AJ24" s="5">
        <f t="shared" si="26"/>
        <v>0.13364099999999998</v>
      </c>
      <c r="AK24" s="4">
        <v>2424612</v>
      </c>
      <c r="AL24" s="4">
        <f t="shared" si="11"/>
        <v>1212306</v>
      </c>
      <c r="AM24" s="4">
        <v>17054</v>
      </c>
      <c r="AN24" s="5">
        <f t="shared" si="12"/>
        <v>1.4067405424043105</v>
      </c>
      <c r="AO24" s="5">
        <v>40.299999999999997</v>
      </c>
      <c r="AP24" s="5">
        <v>31</v>
      </c>
      <c r="AQ24" s="5">
        <f t="shared" si="27"/>
        <v>0.12493</v>
      </c>
      <c r="AR24" s="4">
        <v>4893571</v>
      </c>
      <c r="AS24" s="4">
        <f t="shared" si="13"/>
        <v>2446785.5</v>
      </c>
      <c r="AT24" s="4">
        <v>26148</v>
      </c>
      <c r="AU24" s="5">
        <f t="shared" si="14"/>
        <v>1.0686674414246775</v>
      </c>
      <c r="AV24" s="5">
        <v>31.7</v>
      </c>
      <c r="AW24" s="5">
        <v>27.3</v>
      </c>
      <c r="AX24" s="5">
        <f t="shared" si="28"/>
        <v>8.6540999999999993E-2</v>
      </c>
      <c r="AY24" s="4">
        <v>461896</v>
      </c>
      <c r="AZ24" s="4">
        <f t="shared" si="15"/>
        <v>230948</v>
      </c>
      <c r="BA24" s="4">
        <v>2430</v>
      </c>
      <c r="BB24" s="5">
        <f t="shared" si="16"/>
        <v>1.052184907425048</v>
      </c>
      <c r="BC24" s="5">
        <v>47.9</v>
      </c>
      <c r="BD24" s="5">
        <v>32.200000000000003</v>
      </c>
      <c r="BE24" s="5">
        <f t="shared" si="29"/>
        <v>0.15423800000000001</v>
      </c>
      <c r="BF24" s="4">
        <v>408023</v>
      </c>
      <c r="BG24" s="4">
        <f t="shared" si="17"/>
        <v>204011.5</v>
      </c>
      <c r="BH24" s="4">
        <v>2194</v>
      </c>
      <c r="BI24" s="5">
        <f t="shared" si="18"/>
        <v>1.0754295713722022</v>
      </c>
      <c r="BJ24" s="5">
        <v>48.5</v>
      </c>
      <c r="BK24" s="5">
        <v>34.799999999999997</v>
      </c>
      <c r="BL24" s="5">
        <f t="shared" si="30"/>
        <v>0.16878000000000001</v>
      </c>
      <c r="BM24" s="4">
        <v>1211269</v>
      </c>
      <c r="BN24" s="4">
        <f t="shared" si="19"/>
        <v>605634.5</v>
      </c>
      <c r="BO24" s="4">
        <v>8176</v>
      </c>
      <c r="BP24" s="5">
        <f t="shared" si="20"/>
        <v>1.3499891436171485</v>
      </c>
      <c r="BQ24" s="5">
        <v>27.5</v>
      </c>
      <c r="BR24" s="5">
        <v>33</v>
      </c>
      <c r="BS24" s="5">
        <f t="shared" si="31"/>
        <v>9.0749999999999997E-2</v>
      </c>
      <c r="BT24" s="4">
        <v>1656819</v>
      </c>
      <c r="BU24" s="4">
        <f t="shared" si="21"/>
        <v>828409.5</v>
      </c>
      <c r="BV24" s="4">
        <v>10017</v>
      </c>
      <c r="BW24" s="5">
        <f t="shared" si="22"/>
        <v>1.2091845880569936</v>
      </c>
      <c r="BX24" s="5">
        <v>33.1</v>
      </c>
      <c r="BY24" s="5">
        <v>23</v>
      </c>
      <c r="BZ24" s="5">
        <f t="shared" si="32"/>
        <v>7.6130000000000003E-2</v>
      </c>
    </row>
    <row r="25" spans="1:78" ht="16.5" customHeight="1">
      <c r="A25" s="1">
        <v>2001</v>
      </c>
      <c r="B25" s="4">
        <v>12141859</v>
      </c>
      <c r="C25" s="4">
        <f t="shared" si="0"/>
        <v>6070929.5</v>
      </c>
      <c r="D25" s="4">
        <v>71110</v>
      </c>
      <c r="E25" s="5">
        <f t="shared" si="1"/>
        <v>1.171319811900303</v>
      </c>
      <c r="F25" s="5">
        <v>37.700000000000003</v>
      </c>
      <c r="G25" s="5">
        <v>29.8</v>
      </c>
      <c r="H25" s="5">
        <f t="shared" si="33"/>
        <v>0.112346</v>
      </c>
      <c r="I25" s="4">
        <v>235078</v>
      </c>
      <c r="J25" s="4">
        <f t="shared" si="3"/>
        <v>117539</v>
      </c>
      <c r="K25" s="4">
        <v>755</v>
      </c>
      <c r="L25" s="5">
        <f t="shared" si="4"/>
        <v>0.64233998928015379</v>
      </c>
      <c r="M25" s="5">
        <v>49.6</v>
      </c>
      <c r="N25" s="5">
        <v>33.799999999999997</v>
      </c>
      <c r="O25" s="5">
        <f t="shared" si="23"/>
        <v>0.16764800000000002</v>
      </c>
      <c r="P25" s="4">
        <v>57279</v>
      </c>
      <c r="Q25" s="4">
        <f t="shared" si="5"/>
        <v>28639.5</v>
      </c>
      <c r="R25" s="4">
        <v>246</v>
      </c>
      <c r="S25" s="5">
        <f t="shared" si="6"/>
        <v>0.85895354318336559</v>
      </c>
      <c r="T25" s="5">
        <v>51.2</v>
      </c>
      <c r="U25" s="5">
        <v>24</v>
      </c>
      <c r="V25" s="5">
        <f t="shared" si="24"/>
        <v>0.12288000000000002</v>
      </c>
      <c r="W25" s="4">
        <v>382914</v>
      </c>
      <c r="X25" s="4">
        <f t="shared" si="7"/>
        <v>191457</v>
      </c>
      <c r="Y25" s="4">
        <v>1945</v>
      </c>
      <c r="Z25" s="5">
        <f t="shared" si="8"/>
        <v>1.0158939082927236</v>
      </c>
      <c r="AA25" s="5">
        <v>56</v>
      </c>
      <c r="AB25" s="5">
        <v>26.3</v>
      </c>
      <c r="AC25" s="5">
        <f t="shared" si="25"/>
        <v>0.14727999999999999</v>
      </c>
      <c r="AD25" s="4">
        <v>308222</v>
      </c>
      <c r="AE25" s="4">
        <f t="shared" si="9"/>
        <v>154111</v>
      </c>
      <c r="AF25" s="4">
        <v>1570</v>
      </c>
      <c r="AG25" s="5">
        <f t="shared" si="10"/>
        <v>1.0187462283678648</v>
      </c>
      <c r="AH25" s="5">
        <v>55.6</v>
      </c>
      <c r="AI25" s="5">
        <v>32.299999999999997</v>
      </c>
      <c r="AJ25" s="5">
        <f t="shared" si="26"/>
        <v>0.179588</v>
      </c>
      <c r="AK25" s="4">
        <v>2404359</v>
      </c>
      <c r="AL25" s="4">
        <f t="shared" si="11"/>
        <v>1202179.5</v>
      </c>
      <c r="AM25" s="4">
        <v>17094</v>
      </c>
      <c r="AN25" s="5">
        <f t="shared" si="12"/>
        <v>1.4219174424451591</v>
      </c>
      <c r="AO25" s="5">
        <v>35.700000000000003</v>
      </c>
      <c r="AP25" s="5">
        <v>29.2</v>
      </c>
      <c r="AQ25" s="5">
        <f t="shared" si="27"/>
        <v>0.104244</v>
      </c>
      <c r="AR25" s="4">
        <v>4965177</v>
      </c>
      <c r="AS25" s="4">
        <f t="shared" si="13"/>
        <v>2482588.5</v>
      </c>
      <c r="AT25" s="4">
        <v>26516</v>
      </c>
      <c r="AU25" s="5">
        <f t="shared" si="14"/>
        <v>1.0680787412009682</v>
      </c>
      <c r="AV25" s="5">
        <v>32.299999999999997</v>
      </c>
      <c r="AW25" s="5">
        <v>31.5</v>
      </c>
      <c r="AX25" s="5">
        <f t="shared" si="28"/>
        <v>0.101745</v>
      </c>
      <c r="AY25" s="4">
        <v>461544</v>
      </c>
      <c r="AZ25" s="4">
        <f t="shared" si="15"/>
        <v>230772</v>
      </c>
      <c r="BA25" s="4">
        <v>2480</v>
      </c>
      <c r="BB25" s="5">
        <f t="shared" si="16"/>
        <v>1.0746537708214168</v>
      </c>
      <c r="BC25" s="5">
        <v>51</v>
      </c>
      <c r="BD25" s="5">
        <v>31.8</v>
      </c>
      <c r="BE25" s="5">
        <f t="shared" si="29"/>
        <v>0.16217999999999999</v>
      </c>
      <c r="BF25" s="4">
        <v>404232</v>
      </c>
      <c r="BG25" s="4">
        <f t="shared" si="17"/>
        <v>202116</v>
      </c>
      <c r="BH25" s="4">
        <v>1955</v>
      </c>
      <c r="BI25" s="5">
        <f t="shared" si="18"/>
        <v>0.96726632230996068</v>
      </c>
      <c r="BJ25" s="5">
        <v>45.9</v>
      </c>
      <c r="BK25" s="5">
        <v>28.7</v>
      </c>
      <c r="BL25" s="5">
        <f t="shared" si="30"/>
        <v>0.13173299999999999</v>
      </c>
      <c r="BM25" s="4">
        <v>1228946</v>
      </c>
      <c r="BN25" s="4">
        <f t="shared" si="19"/>
        <v>614473</v>
      </c>
      <c r="BO25" s="4">
        <v>8252</v>
      </c>
      <c r="BP25" s="5">
        <f t="shared" si="20"/>
        <v>1.3429393968490073</v>
      </c>
      <c r="BQ25" s="5">
        <v>35.299999999999997</v>
      </c>
      <c r="BR25" s="5">
        <v>26</v>
      </c>
      <c r="BS25" s="5">
        <f t="shared" si="31"/>
        <v>9.1779999999999987E-2</v>
      </c>
      <c r="BT25" s="4">
        <v>1668060</v>
      </c>
      <c r="BU25" s="4">
        <f t="shared" si="21"/>
        <v>834030</v>
      </c>
      <c r="BV25" s="4">
        <v>10115</v>
      </c>
      <c r="BW25" s="5">
        <f t="shared" si="22"/>
        <v>1.2127861108113618</v>
      </c>
      <c r="BX25" s="5">
        <v>43.7</v>
      </c>
      <c r="BY25" s="5">
        <v>28.4</v>
      </c>
      <c r="BZ25" s="5">
        <f t="shared" si="32"/>
        <v>0.124108</v>
      </c>
    </row>
    <row r="26" spans="1:78" ht="16.5" customHeight="1">
      <c r="A26" s="1">
        <v>2002</v>
      </c>
      <c r="B26" s="4">
        <v>12242768</v>
      </c>
      <c r="C26" s="4">
        <f t="shared" si="0"/>
        <v>6121384</v>
      </c>
      <c r="D26" s="4">
        <v>70155</v>
      </c>
      <c r="E26" s="5">
        <f t="shared" ref="E26:E32" si="34">D26/C26*100</f>
        <v>1.1460643540741766</v>
      </c>
      <c r="F26" s="5">
        <v>43.3</v>
      </c>
      <c r="G26" s="5">
        <v>30.6</v>
      </c>
      <c r="H26" s="5">
        <f t="shared" si="33"/>
        <v>0.132498</v>
      </c>
      <c r="I26" s="4">
        <v>233737</v>
      </c>
      <c r="J26" s="4">
        <f t="shared" si="3"/>
        <v>116868.5</v>
      </c>
      <c r="K26" s="4">
        <v>842</v>
      </c>
      <c r="L26" s="5">
        <f t="shared" ref="L26:L35" si="35">K26/J26*100</f>
        <v>0.72046787628830689</v>
      </c>
      <c r="M26" s="5">
        <v>51.7</v>
      </c>
      <c r="N26" s="5">
        <v>32.799999999999997</v>
      </c>
      <c r="O26" s="5">
        <f t="shared" si="23"/>
        <v>0.169576</v>
      </c>
      <c r="P26" s="4">
        <v>57429</v>
      </c>
      <c r="Q26" s="4">
        <f t="shared" si="5"/>
        <v>28714.5</v>
      </c>
      <c r="R26" s="4">
        <v>258</v>
      </c>
      <c r="S26" s="5">
        <f t="shared" ref="S26:S31" si="36">R26/Q26*100</f>
        <v>0.89850075745703384</v>
      </c>
      <c r="T26" s="5">
        <v>41.6</v>
      </c>
      <c r="U26" s="5">
        <v>21.7</v>
      </c>
      <c r="V26" s="5">
        <f t="shared" si="24"/>
        <v>9.0272000000000005E-2</v>
      </c>
      <c r="W26" s="4">
        <v>381785</v>
      </c>
      <c r="X26" s="4">
        <f t="shared" si="7"/>
        <v>190892.5</v>
      </c>
      <c r="Y26" s="4">
        <v>1990</v>
      </c>
      <c r="Z26" s="5">
        <f t="shared" ref="Z26:Z31" si="37">Y26/X26*100</f>
        <v>1.0424715481226345</v>
      </c>
      <c r="AA26" s="5">
        <v>58.2</v>
      </c>
      <c r="AB26" s="5">
        <v>36.1</v>
      </c>
      <c r="AC26" s="5">
        <f t="shared" si="25"/>
        <v>0.21010200000000001</v>
      </c>
      <c r="AD26" s="4">
        <v>307358</v>
      </c>
      <c r="AE26" s="4">
        <f t="shared" si="9"/>
        <v>153679</v>
      </c>
      <c r="AF26" s="4">
        <v>1461</v>
      </c>
      <c r="AG26" s="5">
        <f t="shared" ref="AG26:AG31" si="38">AF26/AE26*100</f>
        <v>0.95068291698930885</v>
      </c>
      <c r="AH26" s="5">
        <v>54.8</v>
      </c>
      <c r="AI26" s="5">
        <v>27.9</v>
      </c>
      <c r="AJ26" s="5">
        <f t="shared" si="26"/>
        <v>0.152892</v>
      </c>
      <c r="AK26" s="4">
        <v>2389787</v>
      </c>
      <c r="AL26" s="4">
        <f t="shared" si="11"/>
        <v>1194893.5</v>
      </c>
      <c r="AM26" s="4">
        <v>16499</v>
      </c>
      <c r="AN26" s="5">
        <f t="shared" ref="AN26:AN31" si="39">AM26/AL26*100</f>
        <v>1.3807925141445661</v>
      </c>
      <c r="AO26" s="5">
        <v>39.5</v>
      </c>
      <c r="AP26" s="5">
        <v>28.5</v>
      </c>
      <c r="AQ26" s="5">
        <f t="shared" si="27"/>
        <v>0.11257500000000001</v>
      </c>
      <c r="AR26" s="4">
        <v>5047750</v>
      </c>
      <c r="AS26" s="4">
        <f t="shared" si="13"/>
        <v>2523875</v>
      </c>
      <c r="AT26" s="4">
        <v>26170</v>
      </c>
      <c r="AU26" s="5">
        <f t="shared" ref="AU26:AU31" si="40">AT26/AS26*100</f>
        <v>1.0368976276558863</v>
      </c>
      <c r="AV26" s="5">
        <v>41.5</v>
      </c>
      <c r="AW26" s="5">
        <v>29.9</v>
      </c>
      <c r="AX26" s="5">
        <f t="shared" si="28"/>
        <v>0.12408499999999999</v>
      </c>
      <c r="AY26" s="4">
        <v>462590</v>
      </c>
      <c r="AZ26" s="4">
        <f t="shared" si="15"/>
        <v>231295</v>
      </c>
      <c r="BA26" s="4">
        <v>2396</v>
      </c>
      <c r="BB26" s="5">
        <f t="shared" ref="BB26:BB31" si="41">BA26/AZ26*100</f>
        <v>1.0359065262975853</v>
      </c>
      <c r="BC26" s="5">
        <v>39.799999999999997</v>
      </c>
      <c r="BD26" s="5">
        <v>35.799999999999997</v>
      </c>
      <c r="BE26" s="5">
        <f t="shared" si="29"/>
        <v>0.14248399999999997</v>
      </c>
      <c r="BF26" s="4">
        <v>400801</v>
      </c>
      <c r="BG26" s="4">
        <f t="shared" si="17"/>
        <v>200400.5</v>
      </c>
      <c r="BH26" s="4">
        <v>1959</v>
      </c>
      <c r="BI26" s="5">
        <f t="shared" ref="BI26:BI31" si="42">BH26/BG26*100</f>
        <v>0.97754247120141924</v>
      </c>
      <c r="BJ26" s="5">
        <v>63.4</v>
      </c>
      <c r="BK26" s="5">
        <v>28</v>
      </c>
      <c r="BL26" s="5">
        <f t="shared" si="30"/>
        <v>0.17751999999999998</v>
      </c>
      <c r="BM26" s="4">
        <v>1256302</v>
      </c>
      <c r="BN26" s="4">
        <f t="shared" si="19"/>
        <v>628151</v>
      </c>
      <c r="BO26" s="4">
        <v>8291</v>
      </c>
      <c r="BP26" s="5">
        <f t="shared" ref="BP26:BP31" si="43">BO26/BN26*100</f>
        <v>1.3199055641079931</v>
      </c>
      <c r="BQ26" s="5">
        <v>28.6</v>
      </c>
      <c r="BR26" s="5">
        <v>35.299999999999997</v>
      </c>
      <c r="BS26" s="5">
        <f t="shared" si="31"/>
        <v>0.10095799999999999</v>
      </c>
      <c r="BT26" s="4">
        <v>1678771</v>
      </c>
      <c r="BU26" s="4">
        <f t="shared" si="21"/>
        <v>839385.5</v>
      </c>
      <c r="BV26" s="4">
        <v>10125</v>
      </c>
      <c r="BW26" s="5">
        <f t="shared" ref="BW26:BW31" si="44">BV26/BU26*100</f>
        <v>1.2062395645385822</v>
      </c>
      <c r="BX26" s="5">
        <v>53.4</v>
      </c>
      <c r="BY26" s="5">
        <v>31.8</v>
      </c>
      <c r="BZ26" s="5">
        <f t="shared" si="32"/>
        <v>0.16981199999999996</v>
      </c>
    </row>
    <row r="27" spans="1:78" ht="16.5" customHeight="1">
      <c r="A27" s="1">
        <v>2003</v>
      </c>
      <c r="B27" s="4">
        <v>12321120</v>
      </c>
      <c r="C27" s="4">
        <f t="shared" si="0"/>
        <v>6160560</v>
      </c>
      <c r="D27" s="4">
        <v>70828</v>
      </c>
      <c r="E27" s="5">
        <f t="shared" si="34"/>
        <v>1.1497006765618709</v>
      </c>
      <c r="F27" s="5">
        <v>43.1</v>
      </c>
      <c r="G27" s="5">
        <v>30.6</v>
      </c>
      <c r="H27" s="5">
        <f t="shared" si="33"/>
        <v>0.131886</v>
      </c>
      <c r="I27" s="4">
        <v>233032</v>
      </c>
      <c r="J27" s="4">
        <f t="shared" si="3"/>
        <v>116516</v>
      </c>
      <c r="K27" s="4">
        <v>662</v>
      </c>
      <c r="L27" s="5">
        <f t="shared" si="35"/>
        <v>0.56816231247210691</v>
      </c>
      <c r="M27" s="5">
        <v>57.8</v>
      </c>
      <c r="N27" s="5">
        <v>33.1</v>
      </c>
      <c r="O27" s="5">
        <f t="shared" si="23"/>
        <v>0.19131800000000002</v>
      </c>
      <c r="P27" s="4">
        <v>57627</v>
      </c>
      <c r="Q27" s="4">
        <f t="shared" si="5"/>
        <v>28813.5</v>
      </c>
      <c r="R27" s="4">
        <v>281</v>
      </c>
      <c r="S27" s="5">
        <f t="shared" si="36"/>
        <v>0.97523730195915104</v>
      </c>
      <c r="T27" s="5">
        <v>40.5</v>
      </c>
      <c r="U27" s="5">
        <v>13.1</v>
      </c>
      <c r="V27" s="5">
        <f t="shared" si="24"/>
        <v>5.3054999999999991E-2</v>
      </c>
      <c r="W27" s="4">
        <v>380044</v>
      </c>
      <c r="X27" s="4">
        <f t="shared" si="7"/>
        <v>190022</v>
      </c>
      <c r="Y27" s="4">
        <v>1907</v>
      </c>
      <c r="Z27" s="5">
        <f t="shared" si="37"/>
        <v>1.003568007914873</v>
      </c>
      <c r="AA27" s="5">
        <v>53.1</v>
      </c>
      <c r="AB27" s="5">
        <v>31.5</v>
      </c>
      <c r="AC27" s="5">
        <f t="shared" si="25"/>
        <v>0.16726500000000002</v>
      </c>
      <c r="AD27" s="4">
        <v>306622</v>
      </c>
      <c r="AE27" s="4">
        <f t="shared" si="9"/>
        <v>153311</v>
      </c>
      <c r="AF27" s="4">
        <v>1450</v>
      </c>
      <c r="AG27" s="5">
        <f t="shared" si="38"/>
        <v>0.94578993027245262</v>
      </c>
      <c r="AH27" s="5">
        <v>56.8</v>
      </c>
      <c r="AI27" s="5">
        <v>29.6</v>
      </c>
      <c r="AJ27" s="5">
        <f t="shared" si="26"/>
        <v>0.168128</v>
      </c>
      <c r="AK27" s="4">
        <v>2374450</v>
      </c>
      <c r="AL27" s="4">
        <f t="shared" si="11"/>
        <v>1187225</v>
      </c>
      <c r="AM27" s="4">
        <v>16738</v>
      </c>
      <c r="AN27" s="5">
        <f t="shared" si="39"/>
        <v>1.4098422792646719</v>
      </c>
      <c r="AO27" s="5">
        <v>38.200000000000003</v>
      </c>
      <c r="AP27" s="5">
        <v>27.3</v>
      </c>
      <c r="AQ27" s="5">
        <f t="shared" si="27"/>
        <v>0.10428600000000002</v>
      </c>
      <c r="AR27" s="4">
        <v>5112638</v>
      </c>
      <c r="AS27" s="4">
        <f t="shared" si="13"/>
        <v>2556319</v>
      </c>
      <c r="AT27" s="4">
        <v>27513</v>
      </c>
      <c r="AU27" s="5">
        <f t="shared" si="40"/>
        <v>1.0762741269771103</v>
      </c>
      <c r="AV27" s="5">
        <v>41.3</v>
      </c>
      <c r="AW27" s="5">
        <v>30</v>
      </c>
      <c r="AX27" s="5">
        <f t="shared" si="28"/>
        <v>0.12390000000000001</v>
      </c>
      <c r="AY27" s="4">
        <v>464118</v>
      </c>
      <c r="AZ27" s="4">
        <f t="shared" si="15"/>
        <v>232059</v>
      </c>
      <c r="BA27" s="4">
        <v>2352</v>
      </c>
      <c r="BB27" s="5">
        <f t="shared" si="41"/>
        <v>1.0135353509236875</v>
      </c>
      <c r="BC27" s="5">
        <v>39.200000000000003</v>
      </c>
      <c r="BD27" s="5">
        <v>29.9</v>
      </c>
      <c r="BE27" s="5">
        <f t="shared" si="29"/>
        <v>0.11720799999999999</v>
      </c>
      <c r="BF27" s="4">
        <v>398713</v>
      </c>
      <c r="BG27" s="4">
        <f t="shared" si="17"/>
        <v>199356.5</v>
      </c>
      <c r="BH27" s="4">
        <v>1992</v>
      </c>
      <c r="BI27" s="5">
        <f t="shared" si="42"/>
        <v>0.99921497417942218</v>
      </c>
      <c r="BJ27" s="5">
        <v>49</v>
      </c>
      <c r="BK27" s="5">
        <v>32.4</v>
      </c>
      <c r="BL27" s="5">
        <f t="shared" si="30"/>
        <v>0.15875999999999998</v>
      </c>
      <c r="BM27" s="4">
        <v>1277891</v>
      </c>
      <c r="BN27" s="4">
        <f t="shared" si="19"/>
        <v>638945.5</v>
      </c>
      <c r="BO27" s="4">
        <v>7960</v>
      </c>
      <c r="BP27" s="5">
        <f t="shared" si="43"/>
        <v>1.2458026545300029</v>
      </c>
      <c r="BQ27" s="5">
        <v>35.799999999999997</v>
      </c>
      <c r="BR27" s="5">
        <v>35.4</v>
      </c>
      <c r="BS27" s="5">
        <f t="shared" si="31"/>
        <v>0.12673199999999998</v>
      </c>
      <c r="BT27" s="4">
        <v>1689060</v>
      </c>
      <c r="BU27" s="4">
        <f t="shared" si="21"/>
        <v>844530</v>
      </c>
      <c r="BV27" s="4">
        <v>9820</v>
      </c>
      <c r="BW27" s="5">
        <f t="shared" si="44"/>
        <v>1.1627769291795436</v>
      </c>
      <c r="BX27" s="5">
        <v>54.8</v>
      </c>
      <c r="BY27" s="5">
        <v>34.200000000000003</v>
      </c>
      <c r="BZ27" s="5">
        <f t="shared" si="32"/>
        <v>0.18741600000000003</v>
      </c>
    </row>
    <row r="28" spans="1:78" ht="16.5" customHeight="1">
      <c r="A28" s="1">
        <v>2004</v>
      </c>
      <c r="B28" s="4">
        <v>12397144</v>
      </c>
      <c r="C28" s="4">
        <f t="shared" si="0"/>
        <v>6198572</v>
      </c>
      <c r="D28" s="4">
        <v>69644</v>
      </c>
      <c r="E28" s="5">
        <f t="shared" si="34"/>
        <v>1.1235491013091403</v>
      </c>
      <c r="F28" s="5">
        <v>41.3</v>
      </c>
      <c r="G28" s="5">
        <v>30.7</v>
      </c>
      <c r="H28" s="5">
        <f t="shared" si="33"/>
        <v>0.12679099999999999</v>
      </c>
      <c r="I28" s="4">
        <v>232103</v>
      </c>
      <c r="J28" s="4">
        <f t="shared" si="3"/>
        <v>116051.5</v>
      </c>
      <c r="K28" s="4">
        <v>837</v>
      </c>
      <c r="L28" s="5">
        <f t="shared" si="35"/>
        <v>0.72123152221212128</v>
      </c>
      <c r="M28" s="5">
        <v>55.4</v>
      </c>
      <c r="N28" s="5">
        <v>30.4</v>
      </c>
      <c r="O28" s="5">
        <f t="shared" si="23"/>
        <v>0.16841600000000001</v>
      </c>
      <c r="P28" s="4">
        <v>57800</v>
      </c>
      <c r="Q28" s="4">
        <f t="shared" si="5"/>
        <v>28900</v>
      </c>
      <c r="R28" s="4">
        <v>293</v>
      </c>
      <c r="S28" s="5">
        <f t="shared" si="36"/>
        <v>1.013840830449827</v>
      </c>
      <c r="T28" s="5">
        <v>39.1</v>
      </c>
      <c r="U28" s="5">
        <v>23.3</v>
      </c>
      <c r="V28" s="5">
        <f t="shared" si="24"/>
        <v>9.1103000000000003E-2</v>
      </c>
      <c r="W28" s="4">
        <v>378211</v>
      </c>
      <c r="X28" s="4">
        <f t="shared" si="7"/>
        <v>189105.5</v>
      </c>
      <c r="Y28" s="4">
        <v>2000</v>
      </c>
      <c r="Z28" s="5">
        <f t="shared" si="37"/>
        <v>1.0576106987898288</v>
      </c>
      <c r="AA28" s="5">
        <v>46.3</v>
      </c>
      <c r="AB28" s="5">
        <v>29</v>
      </c>
      <c r="AC28" s="5">
        <f t="shared" si="25"/>
        <v>0.13426999999999997</v>
      </c>
      <c r="AD28" s="4">
        <v>305644</v>
      </c>
      <c r="AE28" s="4">
        <f t="shared" si="9"/>
        <v>152822</v>
      </c>
      <c r="AF28" s="4">
        <v>1415</v>
      </c>
      <c r="AG28" s="5">
        <f t="shared" si="38"/>
        <v>0.9259138082213294</v>
      </c>
      <c r="AH28" s="5">
        <v>58.2</v>
      </c>
      <c r="AI28" s="5">
        <v>27.7</v>
      </c>
      <c r="AJ28" s="5">
        <f t="shared" si="26"/>
        <v>0.16121400000000002</v>
      </c>
      <c r="AK28" s="4">
        <v>2358971</v>
      </c>
      <c r="AL28" s="4">
        <f t="shared" si="11"/>
        <v>1179485.5</v>
      </c>
      <c r="AM28" s="4">
        <v>15999</v>
      </c>
      <c r="AN28" s="5">
        <f t="shared" si="39"/>
        <v>1.3564388879727642</v>
      </c>
      <c r="AO28" s="5">
        <v>29.7</v>
      </c>
      <c r="AP28" s="5">
        <v>27.8</v>
      </c>
      <c r="AQ28" s="5">
        <f t="shared" si="27"/>
        <v>8.2565999999999987E-2</v>
      </c>
      <c r="AR28" s="4">
        <v>5173325</v>
      </c>
      <c r="AS28" s="4">
        <f t="shared" si="13"/>
        <v>2586662.5</v>
      </c>
      <c r="AT28" s="4">
        <v>26374</v>
      </c>
      <c r="AU28" s="5">
        <f t="shared" si="40"/>
        <v>1.019615044482997</v>
      </c>
      <c r="AV28" s="5">
        <v>44.1</v>
      </c>
      <c r="AW28" s="5">
        <v>30.8</v>
      </c>
      <c r="AX28" s="5">
        <f t="shared" si="28"/>
        <v>0.13582799999999998</v>
      </c>
      <c r="AY28" s="4">
        <v>466451</v>
      </c>
      <c r="AZ28" s="4">
        <f t="shared" si="15"/>
        <v>233225.5</v>
      </c>
      <c r="BA28" s="4">
        <v>2333</v>
      </c>
      <c r="BB28" s="5">
        <f t="shared" si="41"/>
        <v>1.0003194333381213</v>
      </c>
      <c r="BC28" s="5">
        <v>34.799999999999997</v>
      </c>
      <c r="BD28" s="5">
        <v>31.4</v>
      </c>
      <c r="BE28" s="5">
        <f t="shared" si="29"/>
        <v>0.10927199999999998</v>
      </c>
      <c r="BF28" s="4">
        <v>396843</v>
      </c>
      <c r="BG28" s="4">
        <f t="shared" si="17"/>
        <v>198421.5</v>
      </c>
      <c r="BH28" s="4">
        <v>1875</v>
      </c>
      <c r="BI28" s="5">
        <f t="shared" si="42"/>
        <v>0.94495808165949768</v>
      </c>
      <c r="BJ28" s="5">
        <v>55.7</v>
      </c>
      <c r="BK28" s="5">
        <v>32.5</v>
      </c>
      <c r="BL28" s="5">
        <f t="shared" si="30"/>
        <v>0.18102499999999999</v>
      </c>
      <c r="BM28" s="4">
        <v>1299011</v>
      </c>
      <c r="BN28" s="4">
        <f t="shared" si="19"/>
        <v>649505.5</v>
      </c>
      <c r="BO28" s="4">
        <v>8317</v>
      </c>
      <c r="BP28" s="5">
        <f t="shared" si="43"/>
        <v>1.2805126361516568</v>
      </c>
      <c r="BQ28" s="5">
        <v>38</v>
      </c>
      <c r="BR28" s="5">
        <v>32.4</v>
      </c>
      <c r="BS28" s="5">
        <f t="shared" si="31"/>
        <v>0.12312000000000001</v>
      </c>
      <c r="BT28" s="4">
        <v>1701400</v>
      </c>
      <c r="BU28" s="4">
        <f t="shared" si="21"/>
        <v>850700</v>
      </c>
      <c r="BV28" s="4">
        <v>10049</v>
      </c>
      <c r="BW28" s="5">
        <f t="shared" si="44"/>
        <v>1.1812624897143529</v>
      </c>
      <c r="BX28" s="5">
        <v>51.1</v>
      </c>
      <c r="BY28" s="5">
        <v>33.6</v>
      </c>
      <c r="BZ28" s="5">
        <f t="shared" si="32"/>
        <v>0.17169599999999999</v>
      </c>
    </row>
    <row r="29" spans="1:78" ht="16.5" customHeight="1">
      <c r="A29" s="1">
        <v>2005</v>
      </c>
      <c r="B29" s="4">
        <v>12473818</v>
      </c>
      <c r="C29" s="4">
        <f t="shared" si="0"/>
        <v>6236909</v>
      </c>
      <c r="D29" s="4">
        <v>71269</v>
      </c>
      <c r="E29" s="5">
        <f t="shared" si="34"/>
        <v>1.1426974483674526</v>
      </c>
      <c r="F29" s="5">
        <v>36.700000000000003</v>
      </c>
      <c r="G29" s="5">
        <v>30.9</v>
      </c>
      <c r="H29" s="5">
        <f t="shared" si="33"/>
        <v>0.11340299999999999</v>
      </c>
      <c r="I29" s="4">
        <v>230638</v>
      </c>
      <c r="J29" s="4">
        <f t="shared" si="3"/>
        <v>115319</v>
      </c>
      <c r="K29" s="4">
        <v>789</v>
      </c>
      <c r="L29" s="5">
        <f t="shared" si="35"/>
        <v>0.68418907552094621</v>
      </c>
      <c r="M29" s="5">
        <v>55.7</v>
      </c>
      <c r="N29" s="5">
        <v>31.3</v>
      </c>
      <c r="O29" s="5">
        <f t="shared" si="23"/>
        <v>0.174341</v>
      </c>
      <c r="P29" s="4">
        <v>57992</v>
      </c>
      <c r="Q29" s="4">
        <f t="shared" si="5"/>
        <v>28996</v>
      </c>
      <c r="R29" s="4">
        <v>283</v>
      </c>
      <c r="S29" s="5">
        <f t="shared" si="36"/>
        <v>0.97599668919851024</v>
      </c>
      <c r="T29" s="5">
        <v>34</v>
      </c>
      <c r="U29" s="5">
        <v>25</v>
      </c>
      <c r="V29" s="5">
        <f t="shared" si="24"/>
        <v>8.5000000000000006E-2</v>
      </c>
      <c r="W29" s="4">
        <v>375212</v>
      </c>
      <c r="X29" s="4">
        <f t="shared" si="7"/>
        <v>187606</v>
      </c>
      <c r="Y29" s="4">
        <v>1961</v>
      </c>
      <c r="Z29" s="5">
        <f t="shared" si="37"/>
        <v>1.0452757374497617</v>
      </c>
      <c r="AA29" s="5">
        <v>43.1</v>
      </c>
      <c r="AB29" s="5">
        <v>26.5</v>
      </c>
      <c r="AC29" s="5">
        <f t="shared" si="25"/>
        <v>0.11421500000000001</v>
      </c>
      <c r="AD29" s="4">
        <v>304406</v>
      </c>
      <c r="AE29" s="4">
        <f t="shared" si="9"/>
        <v>152203</v>
      </c>
      <c r="AF29" s="4">
        <v>1444</v>
      </c>
      <c r="AG29" s="5">
        <f t="shared" si="38"/>
        <v>0.94873294218905013</v>
      </c>
      <c r="AH29" s="5">
        <v>52.8</v>
      </c>
      <c r="AI29" s="5">
        <v>30.2</v>
      </c>
      <c r="AJ29" s="5">
        <f t="shared" si="26"/>
        <v>0.15945599999999999</v>
      </c>
      <c r="AK29" s="4">
        <v>2342386</v>
      </c>
      <c r="AL29" s="4">
        <f t="shared" si="11"/>
        <v>1171193</v>
      </c>
      <c r="AM29" s="4">
        <v>15423</v>
      </c>
      <c r="AN29" s="5">
        <f t="shared" si="39"/>
        <v>1.3168623787881246</v>
      </c>
      <c r="AO29" s="5">
        <v>29.1</v>
      </c>
      <c r="AP29" s="5">
        <v>28.8</v>
      </c>
      <c r="AQ29" s="5">
        <f t="shared" si="27"/>
        <v>8.3808000000000007E-2</v>
      </c>
      <c r="AR29" s="4">
        <v>5228418</v>
      </c>
      <c r="AS29" s="4">
        <f t="shared" si="13"/>
        <v>2614209</v>
      </c>
      <c r="AT29" s="4">
        <v>28805</v>
      </c>
      <c r="AU29" s="5">
        <f t="shared" si="40"/>
        <v>1.1018629344478579</v>
      </c>
      <c r="AV29" s="5">
        <v>39.700000000000003</v>
      </c>
      <c r="AW29" s="5">
        <v>30.1</v>
      </c>
      <c r="AX29" s="5">
        <f t="shared" si="28"/>
        <v>0.11949700000000002</v>
      </c>
      <c r="AY29" s="4">
        <v>467172</v>
      </c>
      <c r="AZ29" s="4">
        <f t="shared" si="15"/>
        <v>233586</v>
      </c>
      <c r="BA29" s="4">
        <v>2429</v>
      </c>
      <c r="BB29" s="5">
        <f t="shared" si="41"/>
        <v>1.0398739650492752</v>
      </c>
      <c r="BC29" s="5">
        <v>35.700000000000003</v>
      </c>
      <c r="BD29" s="5">
        <v>32</v>
      </c>
      <c r="BE29" s="5">
        <f t="shared" si="29"/>
        <v>0.11424000000000001</v>
      </c>
      <c r="BF29" s="4">
        <v>393909</v>
      </c>
      <c r="BG29" s="4">
        <f t="shared" si="17"/>
        <v>196954.5</v>
      </c>
      <c r="BH29" s="4">
        <v>1922</v>
      </c>
      <c r="BI29" s="5">
        <f t="shared" si="42"/>
        <v>0.975859906729727</v>
      </c>
      <c r="BJ29" s="5">
        <v>50.6</v>
      </c>
      <c r="BK29" s="5">
        <v>33.5</v>
      </c>
      <c r="BL29" s="5">
        <f t="shared" si="30"/>
        <v>0.16950999999999999</v>
      </c>
      <c r="BM29" s="4">
        <v>1329239</v>
      </c>
      <c r="BN29" s="4">
        <f t="shared" si="19"/>
        <v>664619.5</v>
      </c>
      <c r="BO29" s="4">
        <v>8075</v>
      </c>
      <c r="BP29" s="5">
        <f t="shared" si="43"/>
        <v>1.2149809026066793</v>
      </c>
      <c r="BQ29" s="5">
        <v>29.6</v>
      </c>
      <c r="BR29" s="5">
        <v>34.1</v>
      </c>
      <c r="BS29" s="5">
        <f t="shared" si="31"/>
        <v>0.10093600000000003</v>
      </c>
      <c r="BT29" s="4">
        <v>1716805</v>
      </c>
      <c r="BU29" s="4">
        <f t="shared" si="21"/>
        <v>858402.5</v>
      </c>
      <c r="BV29" s="4">
        <v>9954</v>
      </c>
      <c r="BW29" s="5">
        <f t="shared" si="44"/>
        <v>1.1595958772254273</v>
      </c>
      <c r="BX29" s="5">
        <v>36.299999999999997</v>
      </c>
      <c r="BY29" s="5">
        <v>35.4</v>
      </c>
      <c r="BZ29" s="5">
        <f t="shared" si="32"/>
        <v>0.12850199999999998</v>
      </c>
    </row>
    <row r="30" spans="1:78" ht="16.5" customHeight="1">
      <c r="A30" s="1">
        <v>2006</v>
      </c>
      <c r="B30" s="4">
        <v>12557136</v>
      </c>
      <c r="C30" s="4">
        <f t="shared" si="0"/>
        <v>6278568</v>
      </c>
      <c r="D30" s="19">
        <f>D29*POWER(D$29/D$24,1/5)</f>
        <v>71294.026342659869</v>
      </c>
      <c r="E30" s="5">
        <f t="shared" si="34"/>
        <v>1.1355141226894392</v>
      </c>
      <c r="F30" s="5">
        <v>38.4</v>
      </c>
      <c r="G30" s="5">
        <v>31</v>
      </c>
      <c r="H30" s="5">
        <f t="shared" si="33"/>
        <v>0.11903999999999998</v>
      </c>
      <c r="I30" s="4">
        <v>228964</v>
      </c>
      <c r="J30" s="4">
        <f t="shared" si="3"/>
        <v>114482</v>
      </c>
      <c r="K30" s="19">
        <f t="shared" ref="K30:K38" si="45">K29*POWER(K$29/K$24,1/5)</f>
        <v>766.29898152644046</v>
      </c>
      <c r="L30" s="5">
        <f t="shared" si="35"/>
        <v>0.66936197963561128</v>
      </c>
      <c r="M30" s="5">
        <v>53.1</v>
      </c>
      <c r="N30" s="5">
        <v>27.6</v>
      </c>
      <c r="O30" s="5">
        <f t="shared" si="23"/>
        <v>0.14655600000000002</v>
      </c>
      <c r="P30" s="4">
        <v>58073</v>
      </c>
      <c r="Q30" s="4">
        <f t="shared" si="5"/>
        <v>29036.5</v>
      </c>
      <c r="R30" s="19">
        <f t="shared" ref="R30:R38" si="46">R29*POWER(R$29/R$24,1/5)</f>
        <v>285.25281690629402</v>
      </c>
      <c r="S30" s="5">
        <f t="shared" si="36"/>
        <v>0.9823939417846298</v>
      </c>
      <c r="T30" s="5">
        <v>46.5</v>
      </c>
      <c r="U30" s="5">
        <v>18.7</v>
      </c>
      <c r="V30" s="5">
        <f t="shared" si="24"/>
        <v>8.6954999999999991E-2</v>
      </c>
      <c r="W30" s="4">
        <v>373530</v>
      </c>
      <c r="X30" s="4">
        <f t="shared" si="7"/>
        <v>186765</v>
      </c>
      <c r="Y30" s="19">
        <f t="shared" ref="Y30:Y38" si="47">Y29*POWER(Y$29/Y$24,1/5)</f>
        <v>1942.9115254896071</v>
      </c>
      <c r="Z30" s="5">
        <f t="shared" si="37"/>
        <v>1.0402974462504255</v>
      </c>
      <c r="AA30" s="5">
        <v>42.7</v>
      </c>
      <c r="AB30" s="5">
        <v>29.1</v>
      </c>
      <c r="AC30" s="5">
        <f t="shared" si="25"/>
        <v>0.12425700000000001</v>
      </c>
      <c r="AD30" s="4">
        <v>303005</v>
      </c>
      <c r="AE30" s="4">
        <f t="shared" si="9"/>
        <v>151502.5</v>
      </c>
      <c r="AF30" s="19">
        <f t="shared" ref="AF30:AF38" si="48">AF29*POWER(AF$29/AF$24,1/5)</f>
        <v>1394.8470004780525</v>
      </c>
      <c r="AG30" s="5">
        <f t="shared" si="38"/>
        <v>0.92067589675289341</v>
      </c>
      <c r="AH30" s="5">
        <v>45.4</v>
      </c>
      <c r="AI30" s="5">
        <v>28.1</v>
      </c>
      <c r="AJ30" s="5">
        <f t="shared" si="26"/>
        <v>0.12757399999999999</v>
      </c>
      <c r="AK30" s="4">
        <v>2328284</v>
      </c>
      <c r="AL30" s="4">
        <f t="shared" si="11"/>
        <v>1164142</v>
      </c>
      <c r="AM30" s="19">
        <f t="shared" ref="AM30:AM38" si="49">AM29*POWER(AM$29/AM$24,1/5)</f>
        <v>15116.017240390685</v>
      </c>
      <c r="AN30" s="5">
        <f t="shared" si="39"/>
        <v>1.29846850645288</v>
      </c>
      <c r="AO30" s="5">
        <v>29</v>
      </c>
      <c r="AP30" s="5">
        <v>26.9</v>
      </c>
      <c r="AQ30" s="5">
        <f t="shared" si="27"/>
        <v>7.8009999999999996E-2</v>
      </c>
      <c r="AR30" s="4">
        <v>5278100</v>
      </c>
      <c r="AS30" s="4">
        <f t="shared" si="13"/>
        <v>2639050</v>
      </c>
      <c r="AT30" s="19">
        <f t="shared" ref="AT30:AT38" si="50">AT29*POWER(AT$29/AT$24,1/5)</f>
        <v>29367.958663881469</v>
      </c>
      <c r="AU30" s="5">
        <f t="shared" si="40"/>
        <v>1.1128231243773883</v>
      </c>
      <c r="AV30" s="5">
        <v>39.799999999999997</v>
      </c>
      <c r="AW30" s="5">
        <v>32.5</v>
      </c>
      <c r="AX30" s="5">
        <f t="shared" si="28"/>
        <v>0.12934999999999999</v>
      </c>
      <c r="AY30" s="4">
        <v>467917</v>
      </c>
      <c r="AZ30" s="4">
        <f t="shared" si="15"/>
        <v>233958.5</v>
      </c>
      <c r="BA30" s="19">
        <f t="shared" ref="BA30:BA38" si="51">BA29*POWER(BA$29/BA$24,1/5)</f>
        <v>2428.8000493881364</v>
      </c>
      <c r="BB30" s="5">
        <f t="shared" si="41"/>
        <v>1.0381328523597717</v>
      </c>
      <c r="BC30" s="5">
        <v>42.5</v>
      </c>
      <c r="BD30" s="5">
        <v>26.5</v>
      </c>
      <c r="BE30" s="5">
        <f t="shared" si="29"/>
        <v>0.11262499999999999</v>
      </c>
      <c r="BF30" s="4">
        <v>392075</v>
      </c>
      <c r="BG30" s="4">
        <f t="shared" si="17"/>
        <v>196037.5</v>
      </c>
      <c r="BH30" s="19">
        <f t="shared" ref="BH30:BH38" si="52">BH29*POWER(BH$29/BH$24,1/5)</f>
        <v>1871.7883303855558</v>
      </c>
      <c r="BI30" s="5">
        <f t="shared" si="42"/>
        <v>0.95481136536915423</v>
      </c>
      <c r="BJ30" s="5">
        <v>49.2</v>
      </c>
      <c r="BK30" s="5">
        <v>34.200000000000003</v>
      </c>
      <c r="BL30" s="5">
        <f t="shared" si="30"/>
        <v>0.16826400000000002</v>
      </c>
      <c r="BM30" s="4">
        <v>1364793</v>
      </c>
      <c r="BN30" s="4">
        <f t="shared" si="19"/>
        <v>682396.5</v>
      </c>
      <c r="BO30" s="19">
        <f t="shared" ref="BO30:BO38" si="53">BO29*POWER(BO$29/BO$24,1/5)</f>
        <v>8054.9502171064032</v>
      </c>
      <c r="BP30" s="5">
        <f t="shared" si="43"/>
        <v>1.1803914904467421</v>
      </c>
      <c r="BQ30" s="5">
        <v>28.7</v>
      </c>
      <c r="BR30" s="5">
        <v>27.6</v>
      </c>
      <c r="BS30" s="5">
        <f t="shared" si="31"/>
        <v>7.9212000000000005E-2</v>
      </c>
      <c r="BT30" s="4">
        <v>1734564</v>
      </c>
      <c r="BU30" s="4">
        <f t="shared" si="21"/>
        <v>867282</v>
      </c>
      <c r="BV30" s="19">
        <f t="shared" ref="BV30:BV38" si="54">BV29*POWER(BV$29/BV$24,1/5)</f>
        <v>9941.4476271399799</v>
      </c>
      <c r="BW30" s="5">
        <f t="shared" si="44"/>
        <v>1.1462762546830187</v>
      </c>
      <c r="BX30" s="5">
        <v>49</v>
      </c>
      <c r="BY30" s="5">
        <v>35.1</v>
      </c>
      <c r="BZ30" s="5">
        <f t="shared" si="32"/>
        <v>0.17199</v>
      </c>
    </row>
    <row r="31" spans="1:78" ht="16.5" customHeight="1">
      <c r="A31" s="1">
        <v>2007</v>
      </c>
      <c r="B31" s="4">
        <v>12642483</v>
      </c>
      <c r="C31" s="4">
        <f t="shared" si="0"/>
        <v>6321241.5</v>
      </c>
      <c r="D31" s="19">
        <f t="shared" ref="D31:D35" si="55">D30*POWER(D$29/D$24,1/5)</f>
        <v>71319.061473401889</v>
      </c>
      <c r="E31" s="5">
        <f t="shared" si="34"/>
        <v>1.1282445303411028</v>
      </c>
      <c r="F31" s="5">
        <v>38</v>
      </c>
      <c r="G31" s="5">
        <v>31.1</v>
      </c>
      <c r="H31" s="5">
        <f t="shared" si="33"/>
        <v>0.11817999999999999</v>
      </c>
      <c r="I31" s="4">
        <v>227656</v>
      </c>
      <c r="J31" s="4">
        <f t="shared" ref="J31:J38" si="56">I31/2</f>
        <v>113828</v>
      </c>
      <c r="K31" s="19">
        <f t="shared" si="45"/>
        <v>744.25111418055758</v>
      </c>
      <c r="L31" s="5">
        <f t="shared" si="35"/>
        <v>0.65383834748968406</v>
      </c>
      <c r="M31" s="5">
        <v>50.3</v>
      </c>
      <c r="N31" s="5">
        <v>27.9</v>
      </c>
      <c r="O31" s="5">
        <f t="shared" si="23"/>
        <v>0.14033699999999999</v>
      </c>
      <c r="P31" s="4">
        <v>58251</v>
      </c>
      <c r="Q31" s="4">
        <f t="shared" ref="Q31:Q38" si="57">P31/2</f>
        <v>29125.5</v>
      </c>
      <c r="R31" s="19">
        <f t="shared" si="46"/>
        <v>287.52356732500243</v>
      </c>
      <c r="S31" s="5">
        <f t="shared" si="36"/>
        <v>0.98718843393247302</v>
      </c>
      <c r="T31" s="5">
        <v>38.6</v>
      </c>
      <c r="U31" s="5">
        <v>21.5</v>
      </c>
      <c r="V31" s="5">
        <f t="shared" si="24"/>
        <v>8.2989999999999994E-2</v>
      </c>
      <c r="W31" s="4">
        <v>373617</v>
      </c>
      <c r="X31" s="4">
        <f t="shared" ref="X31:X38" si="58">W31/2</f>
        <v>186808.5</v>
      </c>
      <c r="Y31" s="19">
        <f t="shared" si="47"/>
        <v>1924.9899010098686</v>
      </c>
      <c r="Z31" s="5">
        <f t="shared" si="37"/>
        <v>1.0304616230042363</v>
      </c>
      <c r="AA31" s="5">
        <v>38.200000000000003</v>
      </c>
      <c r="AB31" s="5">
        <v>30</v>
      </c>
      <c r="AC31" s="5">
        <f t="shared" si="25"/>
        <v>0.11460000000000001</v>
      </c>
      <c r="AD31" s="4">
        <v>302654</v>
      </c>
      <c r="AE31" s="4">
        <f t="shared" ref="AE31:AE36" si="59">AD31/2</f>
        <v>151327</v>
      </c>
      <c r="AF31" s="19">
        <f t="shared" si="48"/>
        <v>1347.3671431735595</v>
      </c>
      <c r="AG31" s="5">
        <f t="shared" si="38"/>
        <v>0.89036797344397201</v>
      </c>
      <c r="AH31" s="5">
        <v>45.4</v>
      </c>
      <c r="AI31" s="5">
        <v>29.4</v>
      </c>
      <c r="AJ31" s="5">
        <f t="shared" si="26"/>
        <v>0.13347600000000001</v>
      </c>
      <c r="AK31" s="4">
        <v>2329391</v>
      </c>
      <c r="AL31" s="4">
        <f t="shared" ref="AL31:AL36" si="60">AK31/2</f>
        <v>1164695.5</v>
      </c>
      <c r="AM31" s="19">
        <f t="shared" si="49"/>
        <v>14815.144732658266</v>
      </c>
      <c r="AN31" s="5">
        <f t="shared" si="39"/>
        <v>1.2720187149910225</v>
      </c>
      <c r="AO31" s="5">
        <v>34.200000000000003</v>
      </c>
      <c r="AP31" s="5">
        <v>27.8</v>
      </c>
      <c r="AQ31" s="5">
        <f t="shared" si="27"/>
        <v>9.5076000000000022E-2</v>
      </c>
      <c r="AR31" s="4">
        <v>5304698</v>
      </c>
      <c r="AS31" s="4">
        <f t="shared" ref="AS31:AS36" si="61">AR31/2</f>
        <v>2652349</v>
      </c>
      <c r="AT31" s="19">
        <f t="shared" si="50"/>
        <v>29941.919669621617</v>
      </c>
      <c r="AU31" s="5">
        <f t="shared" si="40"/>
        <v>1.1288831020963537</v>
      </c>
      <c r="AV31" s="5">
        <v>39.6</v>
      </c>
      <c r="AW31" s="5">
        <v>30.7</v>
      </c>
      <c r="AX31" s="5">
        <f t="shared" si="28"/>
        <v>0.121572</v>
      </c>
      <c r="AY31" s="4">
        <v>468916</v>
      </c>
      <c r="AZ31" s="4">
        <f t="shared" ref="AZ31:AZ36" si="62">AY31/2</f>
        <v>234458</v>
      </c>
      <c r="BA31" s="19">
        <f t="shared" si="51"/>
        <v>2428.6001152358226</v>
      </c>
      <c r="BB31" s="5">
        <f t="shared" si="41"/>
        <v>1.0358358918167956</v>
      </c>
      <c r="BC31" s="5">
        <v>42.5</v>
      </c>
      <c r="BD31" s="5">
        <v>28.6</v>
      </c>
      <c r="BE31" s="5">
        <f t="shared" si="29"/>
        <v>0.12154999999999999</v>
      </c>
      <c r="BF31" s="4">
        <v>395453</v>
      </c>
      <c r="BG31" s="4">
        <f t="shared" ref="BG31:BG36" si="63">BF31/2</f>
        <v>197726.5</v>
      </c>
      <c r="BH31" s="19">
        <f t="shared" si="52"/>
        <v>1822.8884254773916</v>
      </c>
      <c r="BI31" s="5">
        <f t="shared" si="42"/>
        <v>0.92192418592216607</v>
      </c>
      <c r="BJ31" s="5">
        <v>40.799999999999997</v>
      </c>
      <c r="BK31" s="5">
        <v>34.5</v>
      </c>
      <c r="BL31" s="5">
        <f t="shared" si="30"/>
        <v>0.14076</v>
      </c>
      <c r="BM31" s="4">
        <v>1400325</v>
      </c>
      <c r="BN31" s="4">
        <f t="shared" ref="BN31:BN36" si="64">BM31/2</f>
        <v>700162.5</v>
      </c>
      <c r="BO31" s="19">
        <f t="shared" si="53"/>
        <v>8034.9502167260052</v>
      </c>
      <c r="BP31" s="5">
        <f t="shared" si="43"/>
        <v>1.1475836276187321</v>
      </c>
      <c r="BQ31" s="5">
        <v>30.6</v>
      </c>
      <c r="BR31" s="5">
        <v>37.6</v>
      </c>
      <c r="BS31" s="5">
        <f t="shared" si="31"/>
        <v>0.11505600000000001</v>
      </c>
      <c r="BT31" s="4">
        <v>1753508</v>
      </c>
      <c r="BU31" s="4">
        <f t="shared" ref="BU31:BU36" si="65">BT31/2</f>
        <v>876754</v>
      </c>
      <c r="BV31" s="19">
        <f t="shared" si="54"/>
        <v>9928.9110832998922</v>
      </c>
      <c r="BW31" s="5">
        <f t="shared" si="44"/>
        <v>1.1324625930762668</v>
      </c>
      <c r="BX31" s="5">
        <v>39.4</v>
      </c>
      <c r="BY31" s="5">
        <v>35.799999999999997</v>
      </c>
      <c r="BZ31" s="5">
        <f t="shared" si="32"/>
        <v>0.14105199999999998</v>
      </c>
    </row>
    <row r="32" spans="1:78" ht="16.5" customHeight="1">
      <c r="A32" s="1">
        <v>2008</v>
      </c>
      <c r="B32" s="4">
        <v>12736076</v>
      </c>
      <c r="C32" s="4">
        <f t="shared" si="0"/>
        <v>6368038</v>
      </c>
      <c r="D32" s="19">
        <f t="shared" si="55"/>
        <v>71344.105395312028</v>
      </c>
      <c r="E32" s="5">
        <f t="shared" si="34"/>
        <v>1.1203467283849755</v>
      </c>
      <c r="F32" s="5">
        <v>34.200000000000003</v>
      </c>
      <c r="G32" s="5">
        <v>30.2</v>
      </c>
      <c r="H32" s="5">
        <f t="shared" si="33"/>
        <v>0.10328400000000001</v>
      </c>
      <c r="I32" s="4">
        <v>227473</v>
      </c>
      <c r="J32" s="4">
        <f t="shared" si="56"/>
        <v>113736.5</v>
      </c>
      <c r="K32" s="19">
        <f t="shared" si="45"/>
        <v>722.83760557221785</v>
      </c>
      <c r="L32" s="5">
        <f t="shared" si="35"/>
        <v>0.635537057648352</v>
      </c>
      <c r="M32" s="5">
        <v>52.4</v>
      </c>
      <c r="N32" s="5">
        <v>26.8</v>
      </c>
      <c r="O32" s="5">
        <f t="shared" si="23"/>
        <v>0.140432</v>
      </c>
      <c r="P32" s="4">
        <v>58842</v>
      </c>
      <c r="Q32" s="4">
        <f t="shared" si="57"/>
        <v>29421</v>
      </c>
      <c r="R32" s="19">
        <f t="shared" si="46"/>
        <v>289.81239401555979</v>
      </c>
      <c r="S32" s="5">
        <f t="shared" ref="S32:S38" si="66">R32/Q32*100</f>
        <v>0.98505283306332148</v>
      </c>
      <c r="T32" s="5">
        <v>51</v>
      </c>
      <c r="U32" s="5">
        <v>26.2</v>
      </c>
      <c r="V32" s="5">
        <f t="shared" si="24"/>
        <v>0.13361999999999999</v>
      </c>
      <c r="W32" s="4">
        <v>374733</v>
      </c>
      <c r="X32" s="4">
        <f t="shared" si="58"/>
        <v>187366.5</v>
      </c>
      <c r="Y32" s="19">
        <f t="shared" si="47"/>
        <v>1907.2335875181907</v>
      </c>
      <c r="Z32" s="5">
        <f t="shared" ref="Z32:Z38" si="67">Y32/X32*100</f>
        <v>1.017916002870412</v>
      </c>
      <c r="AA32" s="5">
        <v>46.5</v>
      </c>
      <c r="AB32" s="5">
        <v>30.9</v>
      </c>
      <c r="AC32" s="5">
        <f t="shared" si="25"/>
        <v>0.14368499999999998</v>
      </c>
      <c r="AD32" s="4">
        <v>302620</v>
      </c>
      <c r="AE32" s="4">
        <f t="shared" si="59"/>
        <v>151310</v>
      </c>
      <c r="AF32" s="19">
        <f t="shared" si="48"/>
        <v>1301.5034752065942</v>
      </c>
      <c r="AG32" s="5">
        <f t="shared" ref="AG32:AG38" si="68">AF32/AE32*100</f>
        <v>0.86015694614142768</v>
      </c>
      <c r="AH32" s="5">
        <v>45</v>
      </c>
      <c r="AI32" s="5">
        <v>27</v>
      </c>
      <c r="AJ32" s="5">
        <f t="shared" si="26"/>
        <v>0.1215</v>
      </c>
      <c r="AK32" s="4">
        <v>2330987</v>
      </c>
      <c r="AL32" s="4">
        <f t="shared" si="60"/>
        <v>1165493.5</v>
      </c>
      <c r="AM32" s="19">
        <f t="shared" si="49"/>
        <v>14520.26085701521</v>
      </c>
      <c r="AN32" s="5">
        <f t="shared" ref="AN32:AN38" si="69">AM32/AL32*100</f>
        <v>1.2458465754648318</v>
      </c>
      <c r="AO32" s="5">
        <v>24.6</v>
      </c>
      <c r="AP32" s="5">
        <v>30</v>
      </c>
      <c r="AQ32" s="5">
        <f t="shared" si="27"/>
        <v>7.3800000000000004E-2</v>
      </c>
      <c r="AR32" s="4">
        <v>5334728</v>
      </c>
      <c r="AS32" s="4">
        <f t="shared" si="61"/>
        <v>2667364</v>
      </c>
      <c r="AT32" s="19">
        <f t="shared" si="50"/>
        <v>30527.098044600145</v>
      </c>
      <c r="AU32" s="5">
        <f t="shared" ref="AU32:AU38" si="70">AT32/AS32*100</f>
        <v>1.1444668985785271</v>
      </c>
      <c r="AV32" s="5">
        <v>37.6</v>
      </c>
      <c r="AW32" s="5">
        <v>32.5</v>
      </c>
      <c r="AX32" s="5">
        <f t="shared" si="28"/>
        <v>0.1222</v>
      </c>
      <c r="AY32" s="4">
        <v>470620</v>
      </c>
      <c r="AZ32" s="4">
        <f t="shared" si="62"/>
        <v>235310</v>
      </c>
      <c r="BA32" s="19">
        <f t="shared" si="51"/>
        <v>2428.4001975417041</v>
      </c>
      <c r="BB32" s="5">
        <f t="shared" ref="BB32:BB38" si="71">BA32/AZ32*100</f>
        <v>1.0320004239266092</v>
      </c>
      <c r="BC32" s="5">
        <v>45.7</v>
      </c>
      <c r="BD32" s="5">
        <v>21.5</v>
      </c>
      <c r="BE32" s="5">
        <f t="shared" si="29"/>
        <v>9.8254999999999995E-2</v>
      </c>
      <c r="BF32" s="4">
        <v>400453</v>
      </c>
      <c r="BG32" s="4">
        <f t="shared" si="63"/>
        <v>200226.5</v>
      </c>
      <c r="BH32" s="19">
        <f t="shared" si="52"/>
        <v>1775.2660158186688</v>
      </c>
      <c r="BI32" s="5">
        <f t="shared" ref="BI32:BI37" si="72">BH32/BG32*100</f>
        <v>0.8866289006793151</v>
      </c>
      <c r="BJ32" s="5">
        <v>41.6</v>
      </c>
      <c r="BK32" s="5">
        <v>24.2</v>
      </c>
      <c r="BL32" s="5">
        <f t="shared" si="30"/>
        <v>0.100672</v>
      </c>
      <c r="BM32" s="4">
        <v>1432023</v>
      </c>
      <c r="BN32" s="4">
        <f t="shared" si="64"/>
        <v>716011.5</v>
      </c>
      <c r="BO32" s="19">
        <f t="shared" si="53"/>
        <v>8014.9998752515512</v>
      </c>
      <c r="BP32" s="5">
        <f t="shared" ref="BP32:BP37" si="73">BO32/BN32*100</f>
        <v>1.1193954112820186</v>
      </c>
      <c r="BQ32" s="5">
        <v>36.799999999999997</v>
      </c>
      <c r="BR32" s="5">
        <v>26.8</v>
      </c>
      <c r="BS32" s="5">
        <f t="shared" si="31"/>
        <v>9.8623999999999989E-2</v>
      </c>
      <c r="BT32" s="4">
        <v>1775415</v>
      </c>
      <c r="BU32" s="4">
        <f t="shared" si="65"/>
        <v>887707.5</v>
      </c>
      <c r="BV32" s="19">
        <f t="shared" si="54"/>
        <v>9916.390348518742</v>
      </c>
      <c r="BW32" s="5">
        <f t="shared" ref="BW32:BW37" si="74">BV32/BU32*100</f>
        <v>1.1170785814605309</v>
      </c>
      <c r="BX32" s="5">
        <v>26.7</v>
      </c>
      <c r="BY32" s="5">
        <v>34.299999999999997</v>
      </c>
      <c r="BZ32" s="5">
        <f t="shared" si="32"/>
        <v>9.1580999999999996E-2</v>
      </c>
    </row>
    <row r="33" spans="1:78" ht="16.5" customHeight="1">
      <c r="A33" s="1">
        <v>2009</v>
      </c>
      <c r="B33" s="4">
        <v>12829268</v>
      </c>
      <c r="C33" s="4">
        <f t="shared" ref="C33:C38" si="75">B33/2</f>
        <v>6414634</v>
      </c>
      <c r="D33" s="19">
        <f t="shared" si="55"/>
        <v>71369.158111477329</v>
      </c>
      <c r="E33" s="5">
        <f t="shared" ref="E33:E37" si="76">D33/C33*100</f>
        <v>1.1125990681849864</v>
      </c>
      <c r="F33" s="5">
        <v>33.299999999999997</v>
      </c>
      <c r="G33" s="5">
        <v>30.2</v>
      </c>
      <c r="H33" s="5">
        <f t="shared" si="33"/>
        <v>0.10056599999999997</v>
      </c>
      <c r="I33" s="4">
        <v>228377</v>
      </c>
      <c r="J33" s="4">
        <f t="shared" si="56"/>
        <v>114188.5</v>
      </c>
      <c r="K33" s="19">
        <f t="shared" si="45"/>
        <v>702.04020400380409</v>
      </c>
      <c r="L33" s="5">
        <f t="shared" si="35"/>
        <v>0.614808149685655</v>
      </c>
      <c r="M33" s="5">
        <v>48.3</v>
      </c>
      <c r="N33" s="5">
        <v>29.8</v>
      </c>
      <c r="O33" s="5">
        <f t="shared" si="23"/>
        <v>0.14393400000000001</v>
      </c>
      <c r="P33" s="4">
        <v>59392</v>
      </c>
      <c r="Q33" s="4">
        <f t="shared" si="57"/>
        <v>29696</v>
      </c>
      <c r="R33" s="19">
        <f t="shared" si="46"/>
        <v>292.11944087383466</v>
      </c>
      <c r="S33" s="5">
        <f t="shared" si="66"/>
        <v>0.9836996257874282</v>
      </c>
      <c r="T33" s="5">
        <v>47.8</v>
      </c>
      <c r="U33" s="5">
        <v>23.2</v>
      </c>
      <c r="V33" s="5">
        <f t="shared" si="24"/>
        <v>0.11089599999999997</v>
      </c>
      <c r="W33" s="4">
        <v>375995</v>
      </c>
      <c r="X33" s="4">
        <f t="shared" si="58"/>
        <v>187997.5</v>
      </c>
      <c r="Y33" s="19">
        <f t="shared" si="47"/>
        <v>1889.6410601682735</v>
      </c>
      <c r="Z33" s="5">
        <f t="shared" si="67"/>
        <v>1.0051415897383069</v>
      </c>
      <c r="AA33" s="5">
        <v>41.8</v>
      </c>
      <c r="AB33" s="5">
        <v>27.9</v>
      </c>
      <c r="AC33" s="5">
        <f t="shared" si="25"/>
        <v>0.11662199999999999</v>
      </c>
      <c r="AD33" s="4">
        <v>302963</v>
      </c>
      <c r="AE33" s="4">
        <f t="shared" si="59"/>
        <v>151481.5</v>
      </c>
      <c r="AF33" s="19">
        <f t="shared" si="48"/>
        <v>1257.2009823432682</v>
      </c>
      <c r="AG33" s="5">
        <f t="shared" si="68"/>
        <v>0.82993697734922622</v>
      </c>
      <c r="AH33" s="5">
        <v>43.5</v>
      </c>
      <c r="AI33" s="5">
        <v>31.9</v>
      </c>
      <c r="AJ33" s="5">
        <f t="shared" si="26"/>
        <v>0.13876499999999997</v>
      </c>
      <c r="AK33" s="4">
        <v>2333482</v>
      </c>
      <c r="AL33" s="4">
        <f t="shared" si="60"/>
        <v>1166741</v>
      </c>
      <c r="AM33" s="19">
        <f t="shared" si="49"/>
        <v>14231.246414420795</v>
      </c>
      <c r="AN33" s="5">
        <f t="shared" si="69"/>
        <v>1.2197434061561903</v>
      </c>
      <c r="AO33" s="5">
        <v>31.1</v>
      </c>
      <c r="AP33" s="5">
        <v>27.4</v>
      </c>
      <c r="AQ33" s="5">
        <f t="shared" si="27"/>
        <v>8.5213999999999998E-2</v>
      </c>
      <c r="AR33" s="4">
        <v>5359875</v>
      </c>
      <c r="AS33" s="4">
        <f t="shared" si="61"/>
        <v>2679937.5</v>
      </c>
      <c r="AT33" s="19">
        <f t="shared" si="50"/>
        <v>31123.713018645161</v>
      </c>
      <c r="AU33" s="5">
        <f t="shared" si="70"/>
        <v>1.1613596592698583</v>
      </c>
      <c r="AV33" s="5">
        <v>31.9</v>
      </c>
      <c r="AW33" s="5">
        <v>30.2</v>
      </c>
      <c r="AX33" s="5">
        <f t="shared" si="28"/>
        <v>9.6337999999999993E-2</v>
      </c>
      <c r="AY33" s="4">
        <v>472807</v>
      </c>
      <c r="AZ33" s="4">
        <f t="shared" si="62"/>
        <v>236403.5</v>
      </c>
      <c r="BA33" s="19">
        <f t="shared" si="51"/>
        <v>2428.200296304426</v>
      </c>
      <c r="BB33" s="5">
        <f t="shared" si="71"/>
        <v>1.0271422784791369</v>
      </c>
      <c r="BC33" s="5">
        <v>55</v>
      </c>
      <c r="BD33" s="5">
        <v>22.3</v>
      </c>
      <c r="BE33" s="5">
        <f t="shared" si="29"/>
        <v>0.12265000000000001</v>
      </c>
      <c r="BF33" s="4">
        <v>406187</v>
      </c>
      <c r="BG33" s="4">
        <f t="shared" si="63"/>
        <v>203093.5</v>
      </c>
      <c r="BH33" s="19">
        <f t="shared" si="52"/>
        <v>1728.8877272317607</v>
      </c>
      <c r="BI33" s="5">
        <f t="shared" si="72"/>
        <v>0.85127674063018299</v>
      </c>
      <c r="BJ33" s="5">
        <v>47.9</v>
      </c>
      <c r="BK33" s="5">
        <v>39.4</v>
      </c>
      <c r="BL33" s="5">
        <f t="shared" si="30"/>
        <v>0.18872599999999998</v>
      </c>
      <c r="BM33" s="4">
        <v>1465021</v>
      </c>
      <c r="BN33" s="4">
        <f t="shared" si="64"/>
        <v>732510.5</v>
      </c>
      <c r="BO33" s="19">
        <f t="shared" si="53"/>
        <v>7995.0990693826971</v>
      </c>
      <c r="BP33" s="5">
        <f t="shared" si="73"/>
        <v>1.0914654560422952</v>
      </c>
      <c r="BQ33" s="5">
        <v>21.6</v>
      </c>
      <c r="BR33" s="5">
        <v>40.700000000000003</v>
      </c>
      <c r="BS33" s="5">
        <f t="shared" si="31"/>
        <v>8.7912000000000018E-2</v>
      </c>
      <c r="BT33" s="4">
        <v>1796826</v>
      </c>
      <c r="BU33" s="4">
        <f t="shared" si="65"/>
        <v>898413</v>
      </c>
      <c r="BV33" s="19">
        <f t="shared" si="54"/>
        <v>9903.8854028607038</v>
      </c>
      <c r="BW33" s="5">
        <f t="shared" si="74"/>
        <v>1.1023755670121318</v>
      </c>
      <c r="BX33" s="5">
        <v>28.9</v>
      </c>
      <c r="BY33" s="5">
        <v>33.9</v>
      </c>
      <c r="BZ33" s="5">
        <f t="shared" si="32"/>
        <v>9.7970999999999989E-2</v>
      </c>
    </row>
    <row r="34" spans="1:78" ht="16.5" customHeight="1">
      <c r="A34" s="1">
        <v>2010</v>
      </c>
      <c r="B34" s="4">
        <v>12913554</v>
      </c>
      <c r="C34" s="4">
        <f t="shared" si="75"/>
        <v>6456777</v>
      </c>
      <c r="D34" s="19">
        <f t="shared" si="55"/>
        <v>71394.219624985926</v>
      </c>
      <c r="E34" s="5">
        <f t="shared" si="76"/>
        <v>1.1057253429224196</v>
      </c>
      <c r="F34" s="5">
        <v>35</v>
      </c>
      <c r="G34" s="5">
        <v>30.3</v>
      </c>
      <c r="H34" s="5">
        <f t="shared" si="33"/>
        <v>0.10605000000000001</v>
      </c>
      <c r="I34" s="4">
        <v>229277</v>
      </c>
      <c r="J34" s="4">
        <f t="shared" si="56"/>
        <v>114638.5</v>
      </c>
      <c r="K34" s="19">
        <f t="shared" si="45"/>
        <v>681.84118291347227</v>
      </c>
      <c r="L34" s="5">
        <f t="shared" si="35"/>
        <v>0.59477503885123428</v>
      </c>
      <c r="M34" s="5">
        <v>42.4</v>
      </c>
      <c r="N34" s="5">
        <v>35.5</v>
      </c>
      <c r="O34" s="5">
        <f t="shared" si="23"/>
        <v>0.15051999999999999</v>
      </c>
      <c r="P34" s="4">
        <v>60177</v>
      </c>
      <c r="Q34" s="4">
        <f t="shared" si="57"/>
        <v>30088.5</v>
      </c>
      <c r="R34" s="19">
        <f t="shared" si="46"/>
        <v>294.44485294117646</v>
      </c>
      <c r="S34" s="5">
        <f t="shared" si="66"/>
        <v>0.97859598498155931</v>
      </c>
      <c r="T34" s="5">
        <v>65.2</v>
      </c>
      <c r="U34" s="5">
        <v>16</v>
      </c>
      <c r="V34" s="5">
        <f t="shared" si="24"/>
        <v>0.10432000000000001</v>
      </c>
      <c r="W34" s="4">
        <v>377634</v>
      </c>
      <c r="X34" s="4">
        <f t="shared" si="58"/>
        <v>188817</v>
      </c>
      <c r="Y34" s="19">
        <f t="shared" si="47"/>
        <v>1872.2108081791632</v>
      </c>
      <c r="Z34" s="5">
        <f t="shared" si="67"/>
        <v>0.99154779928669734</v>
      </c>
      <c r="AA34" s="5">
        <v>28.8</v>
      </c>
      <c r="AB34" s="5">
        <v>40.4</v>
      </c>
      <c r="AC34" s="5">
        <f t="shared" si="25"/>
        <v>0.116352</v>
      </c>
      <c r="AD34" s="4">
        <v>303149</v>
      </c>
      <c r="AE34" s="4">
        <f t="shared" si="59"/>
        <v>151574.5</v>
      </c>
      <c r="AF34" s="19">
        <f t="shared" si="48"/>
        <v>1214.4065230052413</v>
      </c>
      <c r="AG34" s="5">
        <f t="shared" si="68"/>
        <v>0.80119447730669824</v>
      </c>
      <c r="AH34" s="5">
        <v>32.700000000000003</v>
      </c>
      <c r="AI34" s="5">
        <v>24.9</v>
      </c>
      <c r="AJ34" s="5">
        <f t="shared" si="26"/>
        <v>8.1423000000000009E-2</v>
      </c>
      <c r="AK34" s="4">
        <v>2336626</v>
      </c>
      <c r="AL34" s="4">
        <f t="shared" si="60"/>
        <v>1168313</v>
      </c>
      <c r="AM34" s="19">
        <f t="shared" si="49"/>
        <v>13947.984578398033</v>
      </c>
      <c r="AN34" s="5">
        <f t="shared" si="69"/>
        <v>1.1938568327492747</v>
      </c>
      <c r="AO34" s="5">
        <v>34.799999999999997</v>
      </c>
      <c r="AP34" s="5">
        <v>30.4</v>
      </c>
      <c r="AQ34" s="5">
        <f t="shared" si="27"/>
        <v>0.10579199999999998</v>
      </c>
      <c r="AR34" s="4">
        <v>5389164</v>
      </c>
      <c r="AS34" s="4">
        <f t="shared" si="61"/>
        <v>2694582</v>
      </c>
      <c r="AT34" s="19">
        <f t="shared" si="50"/>
        <v>31731.988106164925</v>
      </c>
      <c r="AU34" s="5">
        <f t="shared" si="70"/>
        <v>1.1776219133863777</v>
      </c>
      <c r="AV34" s="5">
        <v>34.700000000000003</v>
      </c>
      <c r="AW34" s="5">
        <v>29.7</v>
      </c>
      <c r="AX34" s="5">
        <f t="shared" si="28"/>
        <v>0.10305900000000001</v>
      </c>
      <c r="AY34" s="4">
        <v>475425</v>
      </c>
      <c r="AZ34" s="4">
        <f t="shared" si="62"/>
        <v>237712.5</v>
      </c>
      <c r="BA34" s="19">
        <f t="shared" si="51"/>
        <v>2428.0004115226338</v>
      </c>
      <c r="BB34" s="5">
        <f t="shared" si="71"/>
        <v>1.0214020766777658</v>
      </c>
      <c r="BC34" s="5">
        <v>50.2</v>
      </c>
      <c r="BD34" s="5">
        <v>26.9</v>
      </c>
      <c r="BE34" s="5">
        <f t="shared" si="29"/>
        <v>0.13503800000000002</v>
      </c>
      <c r="BF34" s="4">
        <v>411685</v>
      </c>
      <c r="BG34" s="4">
        <f t="shared" si="63"/>
        <v>205842.5</v>
      </c>
      <c r="BH34" s="19">
        <f t="shared" si="52"/>
        <v>1683.7210574293526</v>
      </c>
      <c r="BI34" s="5">
        <f t="shared" si="72"/>
        <v>0.81796570554154391</v>
      </c>
      <c r="BJ34" s="5">
        <v>40.5</v>
      </c>
      <c r="BK34" s="5">
        <v>30</v>
      </c>
      <c r="BL34" s="5">
        <f t="shared" si="30"/>
        <v>0.1215</v>
      </c>
      <c r="BM34" s="4">
        <v>1486626</v>
      </c>
      <c r="BN34" s="4">
        <f t="shared" si="64"/>
        <v>743313</v>
      </c>
      <c r="BO34" s="19">
        <f t="shared" si="53"/>
        <v>7975.2476761252456</v>
      </c>
      <c r="BP34" s="5">
        <f t="shared" si="73"/>
        <v>1.0729326240931136</v>
      </c>
      <c r="BQ34" s="5">
        <v>32.6</v>
      </c>
      <c r="BR34" s="5">
        <v>34.6</v>
      </c>
      <c r="BS34" s="5">
        <f t="shared" si="31"/>
        <v>0.11279600000000001</v>
      </c>
      <c r="BT34" s="4">
        <v>1815126</v>
      </c>
      <c r="BU34" s="4">
        <f t="shared" si="65"/>
        <v>907563</v>
      </c>
      <c r="BV34" s="19">
        <f t="shared" si="54"/>
        <v>9891.3962264150923</v>
      </c>
      <c r="BW34" s="5">
        <f t="shared" si="74"/>
        <v>1.0898853552221821</v>
      </c>
      <c r="BX34" s="5">
        <v>29.5</v>
      </c>
      <c r="BY34" s="5">
        <v>30.4</v>
      </c>
      <c r="BZ34" s="5">
        <f t="shared" si="32"/>
        <v>8.9679999999999996E-2</v>
      </c>
    </row>
    <row r="35" spans="1:78" ht="16.5" customHeight="1">
      <c r="A35" s="1">
        <v>2011</v>
      </c>
      <c r="B35" s="4">
        <v>13000131</v>
      </c>
      <c r="C35" s="4">
        <f t="shared" si="75"/>
        <v>6500065.5</v>
      </c>
      <c r="D35" s="19">
        <f t="shared" si="55"/>
        <v>71419.289938927031</v>
      </c>
      <c r="E35" s="5">
        <f t="shared" si="76"/>
        <v>1.0987472347613578</v>
      </c>
      <c r="F35" s="5">
        <v>37.4</v>
      </c>
      <c r="G35" s="5">
        <v>32</v>
      </c>
      <c r="H35" s="5">
        <f t="shared" si="33"/>
        <v>0.11967999999999999</v>
      </c>
      <c r="I35" s="4">
        <v>229767</v>
      </c>
      <c r="J35" s="4">
        <f t="shared" si="56"/>
        <v>114883.5</v>
      </c>
      <c r="K35" s="19">
        <f t="shared" si="45"/>
        <v>662.22332576600411</v>
      </c>
      <c r="L35" s="5">
        <f t="shared" si="35"/>
        <v>0.57643031920685228</v>
      </c>
      <c r="M35" s="5">
        <v>51.9</v>
      </c>
      <c r="N35" s="5">
        <v>30.1</v>
      </c>
      <c r="O35" s="5">
        <f t="shared" si="23"/>
        <v>0.156219</v>
      </c>
      <c r="P35" s="4">
        <v>61258</v>
      </c>
      <c r="Q35" s="4">
        <f t="shared" si="57"/>
        <v>30629</v>
      </c>
      <c r="R35" s="19">
        <f t="shared" si="46"/>
        <v>296.78877641353381</v>
      </c>
      <c r="S35" s="5">
        <f t="shared" si="66"/>
        <v>0.96897964809015569</v>
      </c>
      <c r="T35" s="5">
        <v>52.5</v>
      </c>
      <c r="U35" s="5">
        <v>23.9</v>
      </c>
      <c r="V35" s="5">
        <f t="shared" si="24"/>
        <v>0.125475</v>
      </c>
      <c r="W35" s="4">
        <v>379123</v>
      </c>
      <c r="X35" s="4">
        <f t="shared" si="58"/>
        <v>189561.5</v>
      </c>
      <c r="Y35" s="19">
        <f t="shared" si="47"/>
        <v>1854.9413347055117</v>
      </c>
      <c r="Z35" s="5">
        <f t="shared" si="67"/>
        <v>0.9785432879068332</v>
      </c>
      <c r="AA35" s="5">
        <v>41.9</v>
      </c>
      <c r="AB35" s="5">
        <v>34.4</v>
      </c>
      <c r="AC35" s="5">
        <f t="shared" si="25"/>
        <v>0.14413599999999999</v>
      </c>
      <c r="AD35" s="4">
        <v>303723</v>
      </c>
      <c r="AE35" s="4">
        <f t="shared" si="59"/>
        <v>151861.5</v>
      </c>
      <c r="AF35" s="19">
        <f t="shared" si="48"/>
        <v>1173.0687645255136</v>
      </c>
      <c r="AG35" s="5">
        <f t="shared" si="68"/>
        <v>0.77245961914343908</v>
      </c>
      <c r="AH35" s="5">
        <v>30.8</v>
      </c>
      <c r="AI35" s="5">
        <v>31.9</v>
      </c>
      <c r="AJ35" s="5">
        <f t="shared" si="26"/>
        <v>9.8252000000000006E-2</v>
      </c>
      <c r="AK35" s="4">
        <v>2342487</v>
      </c>
      <c r="AL35" s="4">
        <f t="shared" si="60"/>
        <v>1171243.5</v>
      </c>
      <c r="AM35" s="19">
        <f t="shared" si="49"/>
        <v>13670.360847809639</v>
      </c>
      <c r="AN35" s="5">
        <f t="shared" si="69"/>
        <v>1.1671664216543902</v>
      </c>
      <c r="AO35" s="5">
        <v>29.1</v>
      </c>
      <c r="AP35" s="5">
        <v>31.3</v>
      </c>
      <c r="AQ35" s="5">
        <f t="shared" si="27"/>
        <v>9.1082999999999997E-2</v>
      </c>
      <c r="AR35" s="4">
        <v>5419801</v>
      </c>
      <c r="AS35" s="4">
        <f t="shared" si="61"/>
        <v>2709900.5</v>
      </c>
      <c r="AT35" s="19">
        <f t="shared" si="50"/>
        <v>32352.151189884738</v>
      </c>
      <c r="AU35" s="5">
        <f t="shared" si="70"/>
        <v>1.1938501502134391</v>
      </c>
      <c r="AV35" s="5">
        <v>38.9</v>
      </c>
      <c r="AW35" s="5">
        <v>33.6</v>
      </c>
      <c r="AX35" s="5">
        <f t="shared" si="28"/>
        <v>0.13070399999999999</v>
      </c>
      <c r="AY35" s="4">
        <v>478997</v>
      </c>
      <c r="AZ35" s="4">
        <f t="shared" si="62"/>
        <v>239498.5</v>
      </c>
      <c r="BA35" s="19">
        <f t="shared" si="51"/>
        <v>2427.8005431949723</v>
      </c>
      <c r="BB35" s="5">
        <f t="shared" si="71"/>
        <v>1.0137017739964853</v>
      </c>
      <c r="BC35" s="5">
        <v>50.2</v>
      </c>
      <c r="BD35" s="5">
        <v>29.1</v>
      </c>
      <c r="BE35" s="5">
        <f t="shared" si="29"/>
        <v>0.14608200000000002</v>
      </c>
      <c r="BF35" s="4">
        <v>417303</v>
      </c>
      <c r="BG35" s="4">
        <f t="shared" si="63"/>
        <v>208651.5</v>
      </c>
      <c r="BH35" s="19">
        <f t="shared" si="52"/>
        <v>1639.7343532365717</v>
      </c>
      <c r="BI35" s="5">
        <f t="shared" si="72"/>
        <v>0.78587230536879515</v>
      </c>
      <c r="BJ35" s="5">
        <v>42.6</v>
      </c>
      <c r="BK35" s="5">
        <v>27.3</v>
      </c>
      <c r="BL35" s="5">
        <f t="shared" si="30"/>
        <v>0.116298</v>
      </c>
      <c r="BM35" s="4">
        <v>1509840</v>
      </c>
      <c r="BN35" s="4">
        <f t="shared" si="64"/>
        <v>754920</v>
      </c>
      <c r="BO35" s="19">
        <f t="shared" si="53"/>
        <v>7955.4455727903878</v>
      </c>
      <c r="BP35" s="5">
        <f t="shared" si="73"/>
        <v>1.0538130626808651</v>
      </c>
      <c r="BQ35" s="5">
        <v>32.9</v>
      </c>
      <c r="BR35" s="5">
        <v>28.4</v>
      </c>
      <c r="BS35" s="5">
        <f t="shared" si="31"/>
        <v>9.3435999999999991E-2</v>
      </c>
      <c r="BT35" s="4">
        <v>1828758</v>
      </c>
      <c r="BU35" s="4">
        <f t="shared" si="65"/>
        <v>914379</v>
      </c>
      <c r="BV35" s="19">
        <f t="shared" si="54"/>
        <v>9878.9227992963297</v>
      </c>
      <c r="BW35" s="5">
        <f t="shared" si="74"/>
        <v>1.0803969469220454</v>
      </c>
      <c r="BX35" s="5">
        <v>44.9</v>
      </c>
      <c r="BY35" s="5">
        <v>34.1</v>
      </c>
      <c r="BZ35" s="5">
        <f t="shared" si="32"/>
        <v>0.153109</v>
      </c>
    </row>
    <row r="36" spans="1:78" ht="16.5" customHeight="1">
      <c r="A36" s="1">
        <v>2012</v>
      </c>
      <c r="B36" s="4">
        <v>13215636</v>
      </c>
      <c r="C36" s="4">
        <f t="shared" si="75"/>
        <v>6607818</v>
      </c>
      <c r="D36" s="19">
        <f>D35*POWER(D$29/D$24,1/5)</f>
        <v>71444.369056390948</v>
      </c>
      <c r="E36" s="5">
        <f t="shared" si="76"/>
        <v>1.0812096982149169</v>
      </c>
      <c r="F36" s="5">
        <v>35.5</v>
      </c>
      <c r="G36" s="5">
        <v>31.9</v>
      </c>
      <c r="H36" s="5">
        <f t="shared" si="33"/>
        <v>0.113245</v>
      </c>
      <c r="I36" s="4">
        <v>232002</v>
      </c>
      <c r="J36" s="4">
        <f t="shared" si="56"/>
        <v>116001</v>
      </c>
      <c r="K36" s="19">
        <f t="shared" si="45"/>
        <v>643.1699113783792</v>
      </c>
      <c r="L36" s="5">
        <f t="shared" ref="L36" si="77">K36/J36*100</f>
        <v>0.55445204039480622</v>
      </c>
      <c r="M36" s="5">
        <v>55.3</v>
      </c>
      <c r="N36" s="5">
        <v>33.6</v>
      </c>
      <c r="O36" s="5">
        <f t="shared" si="23"/>
        <v>0.185808</v>
      </c>
      <c r="P36" s="4">
        <v>62058</v>
      </c>
      <c r="Q36" s="4">
        <f t="shared" si="57"/>
        <v>31029</v>
      </c>
      <c r="R36" s="19">
        <f t="shared" si="46"/>
        <v>299.15135865064588</v>
      </c>
      <c r="S36" s="5">
        <f t="shared" si="66"/>
        <v>0.96410248042362257</v>
      </c>
      <c r="T36" s="17">
        <f>T35*((T37/T35)^(1/2))</f>
        <v>51.132181647177937</v>
      </c>
      <c r="U36" s="5">
        <v>22</v>
      </c>
      <c r="V36" s="5">
        <f t="shared" si="24"/>
        <v>0.11249079962379147</v>
      </c>
      <c r="W36" s="4">
        <v>381395</v>
      </c>
      <c r="X36" s="4">
        <f t="shared" si="58"/>
        <v>190697.5</v>
      </c>
      <c r="Y36" s="19">
        <f t="shared" si="47"/>
        <v>1837.8311567090332</v>
      </c>
      <c r="Z36" s="5">
        <f t="shared" si="67"/>
        <v>0.96374160998913638</v>
      </c>
      <c r="AA36" s="5">
        <v>36.299999999999997</v>
      </c>
      <c r="AB36" s="5">
        <v>35</v>
      </c>
      <c r="AC36" s="5">
        <f t="shared" si="25"/>
        <v>0.12705</v>
      </c>
      <c r="AD36" s="4">
        <v>306183</v>
      </c>
      <c r="AE36" s="4">
        <f t="shared" si="59"/>
        <v>153091.5</v>
      </c>
      <c r="AF36" s="19">
        <f t="shared" si="48"/>
        <v>1133.1381215740357</v>
      </c>
      <c r="AG36" s="5">
        <f t="shared" si="68"/>
        <v>0.74017050037006349</v>
      </c>
      <c r="AH36" s="5">
        <v>43.4</v>
      </c>
      <c r="AI36" s="5">
        <v>36.5</v>
      </c>
      <c r="AJ36" s="5">
        <f t="shared" si="26"/>
        <v>0.15841</v>
      </c>
      <c r="AK36" s="4">
        <v>2378398</v>
      </c>
      <c r="AL36" s="4">
        <f t="shared" si="60"/>
        <v>1189199</v>
      </c>
      <c r="AM36" s="19">
        <f t="shared" si="49"/>
        <v>13398.263000573968</v>
      </c>
      <c r="AN36" s="5">
        <f t="shared" si="69"/>
        <v>1.1266628209890832</v>
      </c>
      <c r="AO36" s="5">
        <v>35.9</v>
      </c>
      <c r="AP36" s="5">
        <v>29</v>
      </c>
      <c r="AQ36" s="5">
        <f t="shared" si="27"/>
        <v>0.10410999999999999</v>
      </c>
      <c r="AR36" s="4">
        <v>5501438</v>
      </c>
      <c r="AS36" s="4">
        <f t="shared" si="61"/>
        <v>2750719</v>
      </c>
      <c r="AT36" s="19">
        <f t="shared" si="50"/>
        <v>32984.434606220399</v>
      </c>
      <c r="AU36" s="5">
        <f t="shared" si="70"/>
        <v>1.1991204701832647</v>
      </c>
      <c r="AV36" s="5">
        <v>38.700000000000003</v>
      </c>
      <c r="AW36" s="5">
        <v>31.5</v>
      </c>
      <c r="AX36" s="5">
        <f t="shared" si="28"/>
        <v>0.12190500000000001</v>
      </c>
      <c r="AY36" s="4">
        <v>486610</v>
      </c>
      <c r="AZ36" s="4">
        <f t="shared" si="62"/>
        <v>243305</v>
      </c>
      <c r="BA36" s="19">
        <f t="shared" si="51"/>
        <v>2427.6006913200877</v>
      </c>
      <c r="BB36" s="5">
        <f t="shared" si="71"/>
        <v>0.99776029728944649</v>
      </c>
      <c r="BC36" s="5">
        <v>39.200000000000003</v>
      </c>
      <c r="BD36" s="5">
        <v>36.5</v>
      </c>
      <c r="BE36" s="5">
        <f t="shared" si="29"/>
        <v>0.14308000000000001</v>
      </c>
      <c r="BF36" s="4">
        <v>426503</v>
      </c>
      <c r="BG36" s="4">
        <f t="shared" si="63"/>
        <v>213251.5</v>
      </c>
      <c r="BH36" s="19">
        <f t="shared" si="52"/>
        <v>1596.8967884081799</v>
      </c>
      <c r="BI36" s="5">
        <f t="shared" si="72"/>
        <v>0.74883261707804161</v>
      </c>
      <c r="BJ36" s="5">
        <v>34.799999999999997</v>
      </c>
      <c r="BK36" s="5">
        <v>32.299999999999997</v>
      </c>
      <c r="BL36" s="5">
        <f t="shared" si="30"/>
        <v>0.11240399999999998</v>
      </c>
      <c r="BM36" s="4">
        <v>1556948</v>
      </c>
      <c r="BN36" s="4">
        <f t="shared" si="64"/>
        <v>778474</v>
      </c>
      <c r="BO36" s="19">
        <f t="shared" si="53"/>
        <v>7935.6926369939456</v>
      </c>
      <c r="BP36" s="5">
        <f t="shared" si="73"/>
        <v>1.0193908386142563</v>
      </c>
      <c r="BQ36" s="5">
        <v>16</v>
      </c>
      <c r="BR36" s="5">
        <v>36.700000000000003</v>
      </c>
      <c r="BS36" s="5">
        <f t="shared" si="31"/>
        <v>5.8720000000000008E-2</v>
      </c>
      <c r="BT36" s="4">
        <v>1854421</v>
      </c>
      <c r="BU36" s="4">
        <f t="shared" si="65"/>
        <v>927210.5</v>
      </c>
      <c r="BV36" s="19">
        <f t="shared" si="54"/>
        <v>9866.4651016439166</v>
      </c>
      <c r="BW36" s="5">
        <f t="shared" si="74"/>
        <v>1.064101959764683</v>
      </c>
      <c r="BX36" s="5">
        <v>30.6</v>
      </c>
      <c r="BY36" s="5">
        <v>32.9</v>
      </c>
      <c r="BZ36" s="5">
        <f t="shared" si="32"/>
        <v>0.10067399999999999</v>
      </c>
    </row>
    <row r="37" spans="1:78" ht="16.5" customHeight="1">
      <c r="A37" s="1">
        <v>2013</v>
      </c>
      <c r="B37" s="4">
        <v>13436244</v>
      </c>
      <c r="C37" s="4">
        <f t="shared" si="75"/>
        <v>6718122</v>
      </c>
      <c r="D37" s="19">
        <f>D36*POWER(D$29/D$24,1/5)</f>
        <v>71469.456980469069</v>
      </c>
      <c r="E37" s="5">
        <f t="shared" si="76"/>
        <v>1.0638308887583325</v>
      </c>
      <c r="F37" s="5">
        <v>34.4</v>
      </c>
      <c r="G37" s="5">
        <v>31.4</v>
      </c>
      <c r="H37" s="5">
        <f t="shared" si="33"/>
        <v>0.10801599999999999</v>
      </c>
      <c r="I37" s="4">
        <v>233898</v>
      </c>
      <c r="J37" s="4">
        <f t="shared" si="56"/>
        <v>116949</v>
      </c>
      <c r="K37" s="19">
        <f t="shared" si="45"/>
        <v>624.66469966755767</v>
      </c>
      <c r="L37" s="5">
        <f t="shared" ref="L37:L38" si="78">K37/J37*100</f>
        <v>0.5341342804705963</v>
      </c>
      <c r="M37" s="5">
        <v>37</v>
      </c>
      <c r="N37" s="5">
        <v>24.3</v>
      </c>
      <c r="O37" s="5">
        <f t="shared" si="23"/>
        <v>8.990999999999999E-2</v>
      </c>
      <c r="P37" s="4">
        <v>62466</v>
      </c>
      <c r="Q37" s="4">
        <f t="shared" si="57"/>
        <v>31233</v>
      </c>
      <c r="R37" s="19">
        <f t="shared" si="46"/>
        <v>301.53274818530662</v>
      </c>
      <c r="S37" s="5">
        <f t="shared" si="66"/>
        <v>0.96542998810651115</v>
      </c>
      <c r="T37" s="5">
        <v>49.8</v>
      </c>
      <c r="U37" s="5">
        <v>21.3</v>
      </c>
      <c r="V37" s="5">
        <f t="shared" si="24"/>
        <v>0.106074</v>
      </c>
      <c r="W37" s="4">
        <v>383229</v>
      </c>
      <c r="X37" s="4">
        <f t="shared" si="58"/>
        <v>191614.5</v>
      </c>
      <c r="Y37" s="19">
        <f t="shared" si="47"/>
        <v>1820.8788048311458</v>
      </c>
      <c r="Z37" s="5">
        <f t="shared" si="67"/>
        <v>0.9502823663298684</v>
      </c>
      <c r="AA37" s="5">
        <v>47.1</v>
      </c>
      <c r="AB37" s="5">
        <v>30.3</v>
      </c>
      <c r="AC37" s="5">
        <f t="shared" si="25"/>
        <v>0.14271300000000001</v>
      </c>
      <c r="AD37" s="4">
        <v>307919</v>
      </c>
      <c r="AE37" s="4">
        <f t="shared" ref="AE37:AE38" si="79">AD37/2</f>
        <v>153959.5</v>
      </c>
      <c r="AF37" s="19">
        <f t="shared" si="48"/>
        <v>1094.5666966792787</v>
      </c>
      <c r="AG37" s="5">
        <f t="shared" si="68"/>
        <v>0.7109445644336847</v>
      </c>
      <c r="AH37" s="5">
        <v>43</v>
      </c>
      <c r="AI37" s="5">
        <v>38</v>
      </c>
      <c r="AJ37" s="5">
        <f t="shared" si="26"/>
        <v>0.16339999999999999</v>
      </c>
      <c r="AK37" s="4">
        <v>2412140</v>
      </c>
      <c r="AL37" s="4">
        <f t="shared" ref="AL37:AL38" si="80">AK37/2</f>
        <v>1206070</v>
      </c>
      <c r="AM37" s="19">
        <f t="shared" si="49"/>
        <v>13131.581048302194</v>
      </c>
      <c r="AN37" s="5">
        <f t="shared" si="69"/>
        <v>1.0887909531206477</v>
      </c>
      <c r="AO37" s="5">
        <v>21.9</v>
      </c>
      <c r="AP37" s="5">
        <v>24.3</v>
      </c>
      <c r="AQ37" s="5">
        <f t="shared" si="27"/>
        <v>5.3217E-2</v>
      </c>
      <c r="AR37" s="4">
        <v>5585207</v>
      </c>
      <c r="AS37" s="4">
        <f t="shared" ref="AS37:AS38" si="81">AR37/2</f>
        <v>2792603.5</v>
      </c>
      <c r="AT37" s="19">
        <f t="shared" si="50"/>
        <v>33629.07523232016</v>
      </c>
      <c r="AU37" s="5">
        <f t="shared" si="70"/>
        <v>1.2042194759234586</v>
      </c>
      <c r="AV37" s="5">
        <v>39.1</v>
      </c>
      <c r="AW37" s="5">
        <v>33.799999999999997</v>
      </c>
      <c r="AX37" s="5">
        <f t="shared" si="28"/>
        <v>0.132158</v>
      </c>
      <c r="AY37" s="4">
        <v>493923</v>
      </c>
      <c r="AZ37" s="4">
        <f t="shared" ref="AZ37:AZ38" si="82">AY37/2</f>
        <v>246961.5</v>
      </c>
      <c r="BA37" s="19">
        <f t="shared" si="51"/>
        <v>2427.4008558966252</v>
      </c>
      <c r="BB37" s="5">
        <f t="shared" si="71"/>
        <v>0.98290658904186501</v>
      </c>
      <c r="BC37" s="5">
        <v>42.6</v>
      </c>
      <c r="BD37" s="5">
        <v>33.200000000000003</v>
      </c>
      <c r="BE37" s="5">
        <f t="shared" si="29"/>
        <v>0.14143200000000003</v>
      </c>
      <c r="BF37" s="4">
        <v>435029</v>
      </c>
      <c r="BG37" s="4">
        <f t="shared" ref="BG37" si="83">BF37/2</f>
        <v>217514.5</v>
      </c>
      <c r="BH37" s="19">
        <f t="shared" si="52"/>
        <v>1555.178342025288</v>
      </c>
      <c r="BI37" s="5">
        <f t="shared" si="72"/>
        <v>0.71497685994510152</v>
      </c>
      <c r="BJ37" s="5">
        <v>40.799999999999997</v>
      </c>
      <c r="BK37" s="5">
        <v>31.5</v>
      </c>
      <c r="BL37" s="5">
        <f t="shared" si="30"/>
        <v>0.12852</v>
      </c>
      <c r="BM37" s="4">
        <v>1612522</v>
      </c>
      <c r="BN37" s="4">
        <f t="shared" ref="BN37" si="84">BM37/2</f>
        <v>806261</v>
      </c>
      <c r="BO37" s="19">
        <f t="shared" si="53"/>
        <v>7915.988746655612</v>
      </c>
      <c r="BP37" s="5">
        <f t="shared" si="73"/>
        <v>0.98181466629982261</v>
      </c>
      <c r="BQ37" s="5">
        <v>28</v>
      </c>
      <c r="BR37" s="5">
        <v>24.8</v>
      </c>
      <c r="BS37" s="5">
        <f t="shared" si="31"/>
        <v>6.9440000000000002E-2</v>
      </c>
      <c r="BT37" s="4">
        <v>1879657</v>
      </c>
      <c r="BU37" s="4">
        <f t="shared" ref="BU37" si="85">BT37/2</f>
        <v>939828.5</v>
      </c>
      <c r="BV37" s="19">
        <f t="shared" si="54"/>
        <v>9854.0231136223956</v>
      </c>
      <c r="BW37" s="5">
        <f t="shared" si="74"/>
        <v>1.0484916251871905</v>
      </c>
      <c r="BX37" s="5">
        <v>40.1</v>
      </c>
      <c r="BY37" s="5">
        <v>34.799999999999997</v>
      </c>
      <c r="BZ37" s="5">
        <f t="shared" si="32"/>
        <v>0.13954800000000001</v>
      </c>
    </row>
    <row r="38" spans="1:78" ht="16.5" customHeight="1">
      <c r="A38" s="1">
        <v>2014</v>
      </c>
      <c r="B38" s="4">
        <v>13646916</v>
      </c>
      <c r="C38" s="4">
        <f t="shared" si="75"/>
        <v>6823458</v>
      </c>
      <c r="D38" s="19">
        <f>D37*POWER(D$29/D$24,1/5)</f>
        <v>71494.553714253852</v>
      </c>
      <c r="E38" s="5">
        <f>D38/C38*100</f>
        <v>1.0477759768471331</v>
      </c>
      <c r="F38" s="17">
        <f>F37</f>
        <v>34.4</v>
      </c>
      <c r="G38" s="17">
        <f>G37</f>
        <v>31.4</v>
      </c>
      <c r="H38" s="5">
        <f t="shared" si="33"/>
        <v>0.10801599999999999</v>
      </c>
      <c r="I38" s="4">
        <v>235632</v>
      </c>
      <c r="J38" s="4">
        <f t="shared" si="56"/>
        <v>117816</v>
      </c>
      <c r="K38" s="19">
        <f t="shared" si="45"/>
        <v>606.69191780832602</v>
      </c>
      <c r="L38" s="5">
        <f t="shared" si="78"/>
        <v>0.5149486638557802</v>
      </c>
      <c r="M38" s="17">
        <f>M37</f>
        <v>37</v>
      </c>
      <c r="N38" s="17">
        <f>N37</f>
        <v>24.3</v>
      </c>
      <c r="O38" s="5">
        <f t="shared" si="23"/>
        <v>8.990999999999999E-2</v>
      </c>
      <c r="P38" s="4">
        <v>63051</v>
      </c>
      <c r="Q38" s="4">
        <f t="shared" si="57"/>
        <v>31525.5</v>
      </c>
      <c r="R38" s="19">
        <f t="shared" si="46"/>
        <v>303.9330947327029</v>
      </c>
      <c r="S38" s="5">
        <f t="shared" si="66"/>
        <v>0.96408651641592646</v>
      </c>
      <c r="T38" s="17">
        <f>T37</f>
        <v>49.8</v>
      </c>
      <c r="U38" s="17">
        <f>U37</f>
        <v>21.3</v>
      </c>
      <c r="V38" s="5">
        <f t="shared" si="24"/>
        <v>0.106074</v>
      </c>
      <c r="W38" s="4">
        <v>385086</v>
      </c>
      <c r="X38" s="4">
        <f t="shared" si="58"/>
        <v>192543</v>
      </c>
      <c r="Y38" s="19">
        <f t="shared" si="47"/>
        <v>1804.0828232667895</v>
      </c>
      <c r="Z38" s="5">
        <f t="shared" si="67"/>
        <v>0.93697658355109747</v>
      </c>
      <c r="AA38" s="17">
        <f>AA37</f>
        <v>47.1</v>
      </c>
      <c r="AB38" s="17">
        <f>AB37</f>
        <v>30.3</v>
      </c>
      <c r="AC38" s="5">
        <f t="shared" si="25"/>
        <v>0.14271300000000001</v>
      </c>
      <c r="AD38" s="4">
        <v>309519</v>
      </c>
      <c r="AE38" s="4">
        <f t="shared" si="79"/>
        <v>154759.5</v>
      </c>
      <c r="AF38" s="19">
        <f t="shared" si="48"/>
        <v>1057.3082227744198</v>
      </c>
      <c r="AG38" s="5">
        <f t="shared" si="68"/>
        <v>0.68319439050553921</v>
      </c>
      <c r="AH38" s="17">
        <f>AH37</f>
        <v>43</v>
      </c>
      <c r="AI38" s="17">
        <f>AI37</f>
        <v>38</v>
      </c>
      <c r="AJ38" s="5">
        <f t="shared" si="26"/>
        <v>0.16339999999999999</v>
      </c>
      <c r="AK38" s="4">
        <v>2444687</v>
      </c>
      <c r="AL38" s="4">
        <f t="shared" si="80"/>
        <v>1222343.5</v>
      </c>
      <c r="AM38" s="19">
        <f t="shared" si="49"/>
        <v>12870.207191838394</v>
      </c>
      <c r="AN38" s="5">
        <f t="shared" si="69"/>
        <v>1.052912474426247</v>
      </c>
      <c r="AO38" s="17">
        <f>AO37</f>
        <v>21.9</v>
      </c>
      <c r="AP38" s="17">
        <f>AP37</f>
        <v>24.3</v>
      </c>
      <c r="AQ38" s="5">
        <f t="shared" si="27"/>
        <v>5.3217E-2</v>
      </c>
      <c r="AR38" s="4">
        <v>5660601</v>
      </c>
      <c r="AS38" s="4">
        <f t="shared" si="81"/>
        <v>2830300.5</v>
      </c>
      <c r="AT38" s="19">
        <f t="shared" si="50"/>
        <v>34286.314574807795</v>
      </c>
      <c r="AU38" s="5">
        <f t="shared" si="70"/>
        <v>1.2114019191533831</v>
      </c>
      <c r="AV38" s="17">
        <f>AV37</f>
        <v>39.1</v>
      </c>
      <c r="AW38" s="17">
        <f>AW37</f>
        <v>33.799999999999997</v>
      </c>
      <c r="AX38" s="5">
        <f t="shared" si="28"/>
        <v>0.132158</v>
      </c>
      <c r="AY38" s="4">
        <v>500928</v>
      </c>
      <c r="AZ38" s="4">
        <f t="shared" si="82"/>
        <v>250464</v>
      </c>
      <c r="BA38" s="19">
        <f t="shared" si="51"/>
        <v>2427.2010369232307</v>
      </c>
      <c r="BB38" s="5">
        <f t="shared" si="71"/>
        <v>0.96908179895044033</v>
      </c>
      <c r="BC38" s="17">
        <f>BC37</f>
        <v>42.6</v>
      </c>
      <c r="BD38" s="17">
        <f>BD37</f>
        <v>33.200000000000003</v>
      </c>
      <c r="BE38" s="5">
        <f t="shared" si="29"/>
        <v>0.14143200000000003</v>
      </c>
      <c r="BF38" s="4">
        <v>442628</v>
      </c>
      <c r="BG38" s="4">
        <f t="shared" ref="BG38" si="86">BF38/2</f>
        <v>221314</v>
      </c>
      <c r="BH38" s="19">
        <f t="shared" si="52"/>
        <v>1514.5497774564469</v>
      </c>
      <c r="BI38" s="5">
        <f t="shared" ref="BI38" si="87">BH38/BG38*100</f>
        <v>0.68434431507109661</v>
      </c>
      <c r="BJ38" s="17">
        <f>BJ37</f>
        <v>40.799999999999997</v>
      </c>
      <c r="BK38" s="17">
        <f>BK37</f>
        <v>31.5</v>
      </c>
      <c r="BL38" s="5">
        <f t="shared" si="30"/>
        <v>0.12852</v>
      </c>
      <c r="BM38" s="4">
        <v>1665228</v>
      </c>
      <c r="BN38" s="4">
        <f t="shared" ref="BN38" si="88">BM38/2</f>
        <v>832614</v>
      </c>
      <c r="BO38" s="19">
        <f t="shared" si="53"/>
        <v>7896.3337799982</v>
      </c>
      <c r="BP38" s="5">
        <f t="shared" ref="BP38" si="89">BO38/BN38*100</f>
        <v>0.94837869408852127</v>
      </c>
      <c r="BQ38" s="17">
        <f>BQ37</f>
        <v>28</v>
      </c>
      <c r="BR38" s="17">
        <f>BR37</f>
        <v>24.8</v>
      </c>
      <c r="BS38" s="5">
        <f t="shared" si="31"/>
        <v>6.9440000000000002E-2</v>
      </c>
      <c r="BT38" s="4">
        <v>1908753</v>
      </c>
      <c r="BU38" s="4">
        <f t="shared" ref="BU38" si="90">BT38/2</f>
        <v>954376.5</v>
      </c>
      <c r="BV38" s="19">
        <f t="shared" si="54"/>
        <v>9841.596815421326</v>
      </c>
      <c r="BW38" s="5">
        <f t="shared" ref="BW38" si="91">BV38/BU38*100</f>
        <v>1.0312069519127227</v>
      </c>
      <c r="BX38" s="17">
        <f>BX37</f>
        <v>40.1</v>
      </c>
      <c r="BY38" s="17">
        <f>BY37</f>
        <v>34.799999999999997</v>
      </c>
      <c r="BZ38" s="5">
        <f t="shared" si="32"/>
        <v>0.13954800000000001</v>
      </c>
    </row>
    <row r="39" spans="1:78" ht="16.5" customHeight="1"/>
    <row r="40" spans="1:78" ht="16.5" customHeight="1">
      <c r="B40" s="4" t="s">
        <v>352</v>
      </c>
      <c r="P40" s="4" t="s">
        <v>352</v>
      </c>
      <c r="AD40" s="4" t="s">
        <v>352</v>
      </c>
      <c r="AR40" s="4" t="s">
        <v>352</v>
      </c>
      <c r="BF40" s="4" t="s">
        <v>352</v>
      </c>
      <c r="BT40" s="4" t="s">
        <v>352</v>
      </c>
    </row>
    <row r="41" spans="1:78" s="5" customFormat="1" ht="16.5" customHeight="1">
      <c r="A41" s="5" t="s">
        <v>1095</v>
      </c>
      <c r="B41" s="5">
        <f>(POWER(B38/B5, 1/33)-1)*100</f>
        <v>0.49503168953493049</v>
      </c>
      <c r="C41" s="5">
        <f t="shared" ref="C41:BN41" si="92">(POWER(C38/C5, 1/33)-1)*100</f>
        <v>0.49503168953493049</v>
      </c>
      <c r="D41" s="5">
        <f t="shared" si="92"/>
        <v>0.16669498563584018</v>
      </c>
      <c r="E41" s="5">
        <f t="shared" si="92"/>
        <v>-0.32671933963206445</v>
      </c>
      <c r="F41" s="5">
        <f t="shared" si="92"/>
        <v>-0.49346151823228546</v>
      </c>
      <c r="G41" s="5">
        <f t="shared" si="92"/>
        <v>-0.56850880487637756</v>
      </c>
      <c r="H41" s="5">
        <f t="shared" si="92"/>
        <v>-1.059164950928837</v>
      </c>
      <c r="I41" s="5">
        <f t="shared" si="92"/>
        <v>-0.19260163049329426</v>
      </c>
      <c r="J41" s="5">
        <f t="shared" si="92"/>
        <v>-0.19260163049329426</v>
      </c>
      <c r="K41" s="5">
        <f t="shared" si="92"/>
        <v>0.19455470701270627</v>
      </c>
      <c r="L41" s="5">
        <f t="shared" si="92"/>
        <v>0.38790344586747683</v>
      </c>
      <c r="M41" s="5">
        <f t="shared" si="92"/>
        <v>-0.67716365707236603</v>
      </c>
      <c r="N41" s="5">
        <f t="shared" si="92"/>
        <v>-1.8958051150735011</v>
      </c>
      <c r="O41" s="5">
        <f t="shared" si="92"/>
        <v>-2.5601310688976753</v>
      </c>
      <c r="P41" s="5">
        <f t="shared" si="92"/>
        <v>0.46009898048378073</v>
      </c>
      <c r="Q41" s="5">
        <f t="shared" si="92"/>
        <v>0.46009898048378073</v>
      </c>
      <c r="R41" s="5">
        <f t="shared" si="92"/>
        <v>1.4826996151551253</v>
      </c>
      <c r="S41" s="5">
        <f t="shared" si="92"/>
        <v>1.017917207975283</v>
      </c>
      <c r="T41" s="5">
        <f t="shared" si="92"/>
        <v>0.11161974282942744</v>
      </c>
      <c r="U41" s="5">
        <f t="shared" si="92"/>
        <v>-1.1976480153620961</v>
      </c>
      <c r="V41" s="5">
        <f t="shared" si="92"/>
        <v>-1.0873650841674132</v>
      </c>
      <c r="W41" s="5">
        <f t="shared" si="92"/>
        <v>-3.368309634652622E-2</v>
      </c>
      <c r="X41" s="5">
        <f t="shared" si="92"/>
        <v>-3.368309634652622E-2</v>
      </c>
      <c r="Y41" s="5">
        <f t="shared" si="92"/>
        <v>-0.71354419785533141</v>
      </c>
      <c r="Z41" s="5">
        <f t="shared" si="92"/>
        <v>-0.68009017693834162</v>
      </c>
      <c r="AA41" s="5">
        <f t="shared" si="92"/>
        <v>-0.55522858636984918</v>
      </c>
      <c r="AB41" s="5">
        <f t="shared" si="92"/>
        <v>-0.81545538588246869</v>
      </c>
      <c r="AC41" s="5">
        <f t="shared" si="92"/>
        <v>-1.3661563308407954</v>
      </c>
      <c r="AD41" s="5">
        <f t="shared" si="92"/>
        <v>-8.6086788409966974E-2</v>
      </c>
      <c r="AE41" s="5">
        <f t="shared" si="92"/>
        <v>-8.6086788409966974E-2</v>
      </c>
      <c r="AF41" s="5">
        <f t="shared" si="92"/>
        <v>-0.70193599622576652</v>
      </c>
      <c r="AG41" s="5">
        <f t="shared" si="92"/>
        <v>-0.61637982941534775</v>
      </c>
      <c r="AH41" s="5">
        <f t="shared" si="92"/>
        <v>-1.0194108114460421</v>
      </c>
      <c r="AI41" s="5">
        <f t="shared" si="92"/>
        <v>-0.16286775533697062</v>
      </c>
      <c r="AJ41" s="5">
        <f t="shared" si="92"/>
        <v>-1.1806182752767458</v>
      </c>
      <c r="AK41" s="5">
        <f t="shared" si="92"/>
        <v>-0.63620580467422805</v>
      </c>
      <c r="AL41" s="5">
        <f t="shared" si="92"/>
        <v>-0.63620580467422805</v>
      </c>
      <c r="AM41" s="5">
        <f t="shared" si="92"/>
        <v>-1.2036984285155983</v>
      </c>
      <c r="AN41" s="5">
        <f t="shared" si="92"/>
        <v>-0.5711261616336949</v>
      </c>
      <c r="AO41" s="5">
        <f t="shared" si="92"/>
        <v>-2.1587100773722168</v>
      </c>
      <c r="AP41" s="5">
        <f t="shared" si="92"/>
        <v>-1.5580551515572472</v>
      </c>
      <c r="AQ41" s="5">
        <f t="shared" si="92"/>
        <v>-3.6831313353617778</v>
      </c>
      <c r="AR41" s="5">
        <f t="shared" si="92"/>
        <v>0.92186424631719444</v>
      </c>
      <c r="AS41" s="5">
        <f t="shared" si="92"/>
        <v>0.92186424631719444</v>
      </c>
      <c r="AT41" s="5">
        <f t="shared" si="92"/>
        <v>1.3986487323763175</v>
      </c>
      <c r="AU41" s="5">
        <f t="shared" si="92"/>
        <v>0.47242932898607926</v>
      </c>
      <c r="AV41" s="5">
        <f t="shared" si="92"/>
        <v>0.38883249240089235</v>
      </c>
      <c r="AW41" s="5">
        <f t="shared" si="92"/>
        <v>-0.11429925883076342</v>
      </c>
      <c r="AX41" s="5">
        <f t="shared" si="92"/>
        <v>0.27408880091321919</v>
      </c>
      <c r="AY41" s="5">
        <f t="shared" si="92"/>
        <v>0.12273796066117892</v>
      </c>
      <c r="AZ41" s="5">
        <f t="shared" si="92"/>
        <v>0.12273796066117892</v>
      </c>
      <c r="BA41" s="5">
        <f t="shared" si="92"/>
        <v>3.5420735189095609E-2</v>
      </c>
      <c r="BB41" s="5">
        <f t="shared" si="92"/>
        <v>-8.7210185468944434E-2</v>
      </c>
      <c r="BC41" s="5">
        <f t="shared" si="92"/>
        <v>7.1220031327756672E-3</v>
      </c>
      <c r="BD41" s="5">
        <f t="shared" si="92"/>
        <v>-0.63742098223996679</v>
      </c>
      <c r="BE41" s="5">
        <f t="shared" si="92"/>
        <v>-0.63034437624952533</v>
      </c>
      <c r="BF41" s="5">
        <f t="shared" si="92"/>
        <v>-9.2566368892932349E-2</v>
      </c>
      <c r="BG41" s="5">
        <f t="shared" si="92"/>
        <v>-9.2566368892932349E-2</v>
      </c>
      <c r="BH41" s="5">
        <f t="shared" si="92"/>
        <v>-0.73497519698972891</v>
      </c>
      <c r="BI41" s="5">
        <f t="shared" si="92"/>
        <v>-0.64300403358252822</v>
      </c>
      <c r="BJ41" s="5">
        <f t="shared" si="92"/>
        <v>-0.85136159268368594</v>
      </c>
      <c r="BK41" s="5">
        <f t="shared" si="92"/>
        <v>5.8293838584821955E-2</v>
      </c>
      <c r="BL41" s="5">
        <f t="shared" si="92"/>
        <v>-0.79356404545147807</v>
      </c>
      <c r="BM41" s="5">
        <f t="shared" si="92"/>
        <v>1.3730290950333846</v>
      </c>
      <c r="BN41" s="5">
        <f t="shared" si="92"/>
        <v>1.3730290950333846</v>
      </c>
      <c r="BO41" s="5">
        <f t="shared" ref="BO41:BZ41" si="93">(POWER(BO38/BO5, 1/33)-1)*100</f>
        <v>-0.19367190157790759</v>
      </c>
      <c r="BP41" s="5">
        <f t="shared" si="93"/>
        <v>-1.545481091565859</v>
      </c>
      <c r="BQ41" s="5">
        <f t="shared" si="93"/>
        <v>0.20155162887125488</v>
      </c>
      <c r="BR41" s="5">
        <f t="shared" si="93"/>
        <v>-1.3777933447017165</v>
      </c>
      <c r="BS41" s="5">
        <f t="shared" si="93"/>
        <v>-1.1790186807591918</v>
      </c>
      <c r="BT41" s="5">
        <f t="shared" si="93"/>
        <v>1.0446676174939551</v>
      </c>
      <c r="BU41" s="5">
        <f t="shared" si="93"/>
        <v>1.0446676174939551</v>
      </c>
      <c r="BV41" s="5">
        <f t="shared" si="93"/>
        <v>9.6587562368855018E-2</v>
      </c>
      <c r="BW41" s="5">
        <f t="shared" si="93"/>
        <v>-0.93827816695294386</v>
      </c>
      <c r="BX41" s="5">
        <f t="shared" si="93"/>
        <v>-0.22539457662719142</v>
      </c>
      <c r="BY41" s="5">
        <f t="shared" si="93"/>
        <v>-0.1277981306394782</v>
      </c>
      <c r="BZ41" s="5">
        <f t="shared" si="93"/>
        <v>-0.3529046572111727</v>
      </c>
    </row>
    <row r="42" spans="1:78" ht="16.5" customHeight="1"/>
    <row r="43" spans="1:78">
      <c r="B43" s="4" t="s">
        <v>1171</v>
      </c>
      <c r="P43" s="4" t="s">
        <v>301</v>
      </c>
      <c r="AD43" s="4" t="s">
        <v>301</v>
      </c>
      <c r="AR43" s="4" t="s">
        <v>301</v>
      </c>
      <c r="BF43" s="4" t="s">
        <v>301</v>
      </c>
      <c r="BT43" s="4" t="s">
        <v>301</v>
      </c>
    </row>
    <row r="44" spans="1:78" hidden="1">
      <c r="B44" s="4" t="s">
        <v>1026</v>
      </c>
    </row>
    <row r="45" spans="1:78" ht="29.25" customHeight="1">
      <c r="B45" s="36" t="s">
        <v>1172</v>
      </c>
      <c r="C45" s="36"/>
      <c r="D45" s="36"/>
      <c r="E45" s="36"/>
      <c r="F45" s="36"/>
      <c r="G45" s="36"/>
      <c r="H45" s="36"/>
      <c r="I45" s="36"/>
      <c r="J45" s="36"/>
      <c r="K45" s="36"/>
      <c r="L45" s="36"/>
      <c r="M45" s="36"/>
      <c r="N45" s="36"/>
      <c r="O45" s="36"/>
    </row>
    <row r="46" spans="1:78" hidden="1">
      <c r="B46" s="33" t="s">
        <v>1027</v>
      </c>
      <c r="C46" s="33"/>
      <c r="D46" s="33"/>
      <c r="E46" s="33"/>
      <c r="F46" s="33"/>
      <c r="G46" s="33"/>
      <c r="H46" s="33"/>
    </row>
    <row r="47" spans="1:78">
      <c r="B47" s="33" t="s">
        <v>1173</v>
      </c>
      <c r="C47" s="33"/>
      <c r="D47" s="33"/>
      <c r="E47" s="33"/>
      <c r="F47" s="33"/>
      <c r="G47" s="33"/>
      <c r="H47" s="33"/>
      <c r="I47" s="33"/>
      <c r="J47" s="33"/>
      <c r="K47" s="33"/>
      <c r="L47" s="33"/>
      <c r="M47" s="33"/>
      <c r="N47" s="33"/>
    </row>
    <row r="48" spans="1:78" ht="26.25" hidden="1" customHeight="1">
      <c r="B48" s="33" t="s">
        <v>1028</v>
      </c>
      <c r="C48" s="33"/>
      <c r="D48" s="33"/>
      <c r="E48" s="33"/>
      <c r="F48" s="33"/>
      <c r="G48" s="33"/>
      <c r="H48" s="33"/>
      <c r="I48" s="33"/>
      <c r="J48" s="33"/>
      <c r="K48" s="33"/>
      <c r="L48" s="33"/>
      <c r="M48" s="33"/>
      <c r="N48" s="33"/>
    </row>
    <row r="49" spans="2:10" hidden="1">
      <c r="B49" s="33" t="s">
        <v>1029</v>
      </c>
      <c r="C49" s="33"/>
      <c r="D49" s="33"/>
      <c r="E49" s="33"/>
      <c r="F49" s="33"/>
      <c r="G49" s="33"/>
      <c r="H49" s="33"/>
      <c r="I49" s="33"/>
      <c r="J49" s="33"/>
    </row>
    <row r="50" spans="2:10">
      <c r="B50" s="4" t="s">
        <v>1163</v>
      </c>
    </row>
    <row r="51" spans="2:10" hidden="1">
      <c r="B51" s="4" t="s">
        <v>81</v>
      </c>
    </row>
  </sheetData>
  <mergeCells count="5">
    <mergeCell ref="B49:J49"/>
    <mergeCell ref="B46:H46"/>
    <mergeCell ref="B47:N47"/>
    <mergeCell ref="B48:N48"/>
    <mergeCell ref="B45:O45"/>
  </mergeCells>
  <phoneticPr fontId="2" type="noConversion"/>
  <pageMargins left="0.35433070866141736" right="0.35433070866141736" top="0.62992125984251968" bottom="0.59055118110236227" header="0.51181102362204722" footer="0.51181102362204722"/>
  <pageSetup scale="56" orientation="landscape" r:id="rId1"/>
  <headerFooter alignWithMargins="0"/>
  <rowBreaks count="1" manualBreakCount="1">
    <brk id="51" max="78" man="1"/>
  </rowBreaks>
  <colBreaks count="5" manualBreakCount="5">
    <brk id="15" max="63" man="1"/>
    <brk id="29" max="1048575" man="1"/>
    <brk id="43" max="1048575" man="1"/>
    <brk id="57" max="1048575" man="1"/>
    <brk id="71" max="1048575" man="1"/>
  </colBreaks>
</worksheet>
</file>

<file path=xl/worksheets/sheet62.xml><?xml version="1.0" encoding="utf-8"?>
<worksheet xmlns="http://schemas.openxmlformats.org/spreadsheetml/2006/main" xmlns:r="http://schemas.openxmlformats.org/officeDocument/2006/relationships">
  <dimension ref="A1:AS46"/>
  <sheetViews>
    <sheetView view="pageBreakPreview" zoomScale="70" zoomScaleSheetLayoutView="70" workbookViewId="0">
      <pane xSplit="1" ySplit="4" topLeftCell="B5" activePane="bottomRight" state="frozen"/>
      <selection activeCell="O54" sqref="O54"/>
      <selection pane="topRight" activeCell="O54" sqref="O54"/>
      <selection pane="bottomLeft" activeCell="O54" sqref="O54"/>
      <selection pane="bottomRight" activeCell="O54" sqref="O54"/>
    </sheetView>
  </sheetViews>
  <sheetFormatPr defaultRowHeight="12.75"/>
  <cols>
    <col min="1" max="1" width="9" style="1"/>
    <col min="2" max="2" width="10" style="4" customWidth="1"/>
    <col min="3" max="3" width="8.875" style="5"/>
    <col min="4" max="4" width="10.125" style="4" bestFit="1" customWidth="1"/>
    <col min="5" max="5" width="8.5" style="5" customWidth="1"/>
    <col min="6" max="6" width="8.875" style="4"/>
    <col min="7" max="7" width="9.875" style="5" customWidth="1"/>
    <col min="8" max="8" width="8.875" style="4"/>
    <col min="9" max="9" width="8.875" style="5"/>
    <col min="10" max="10" width="8.875" style="4"/>
    <col min="11" max="11" width="8.875" style="5"/>
    <col min="12" max="12" width="8.875" style="4"/>
    <col min="13" max="13" width="8.875" style="5"/>
    <col min="14" max="14" width="8.875" style="4"/>
    <col min="15" max="15" width="8.875" style="5"/>
    <col min="16" max="16" width="8.875" style="4"/>
    <col min="17" max="17" width="8.875" style="5"/>
    <col min="18" max="18" width="8.875" style="4"/>
    <col min="19" max="19" width="8.875" style="5"/>
    <col min="20" max="20" width="8.875" style="4"/>
    <col min="21" max="21" width="8.875" style="5"/>
    <col min="22" max="22" width="8.875" style="4"/>
    <col min="23" max="23" width="8.875" style="5"/>
    <col min="24" max="24" width="10.125" style="4" bestFit="1" customWidth="1"/>
    <col min="25" max="25" width="8.875" style="5"/>
    <col min="26" max="26" width="8.875" style="4"/>
    <col min="27" max="27" width="8.875" style="5"/>
    <col min="28" max="28" width="10.125" style="4" bestFit="1" customWidth="1"/>
    <col min="29" max="29" width="8.875" style="5"/>
    <col min="30" max="30" width="8.875" style="4"/>
    <col min="31" max="31" width="8.875" style="5"/>
    <col min="32" max="32" width="8.875" style="4"/>
    <col min="33" max="33" width="8.875" style="5"/>
    <col min="34" max="34" width="8.875" style="4"/>
    <col min="35" max="35" width="8.875" style="5"/>
    <col min="36" max="36" width="8.875" style="4"/>
    <col min="37" max="37" width="8.875" style="5"/>
    <col min="38" max="38" width="8.875" style="4"/>
    <col min="39" max="39" width="8.875" style="5"/>
    <col min="40" max="40" width="8.875" style="4"/>
    <col min="41" max="41" width="8.875" style="5"/>
    <col min="42" max="42" width="8.875" style="4"/>
    <col min="43" max="43" width="8.875" style="5"/>
    <col min="44" max="44" width="10.125" style="4" bestFit="1" customWidth="1"/>
    <col min="45" max="45" width="9" style="5"/>
    <col min="46" max="16384" width="9" style="1"/>
  </cols>
  <sheetData>
    <row r="1" spans="1:45">
      <c r="B1" s="4" t="s">
        <v>255</v>
      </c>
      <c r="R1" s="4" t="s">
        <v>254</v>
      </c>
      <c r="AH1" s="4" t="s">
        <v>253</v>
      </c>
    </row>
    <row r="3" spans="1:45">
      <c r="B3" s="4" t="s">
        <v>272</v>
      </c>
      <c r="F3" s="4" t="s">
        <v>291</v>
      </c>
      <c r="J3" s="4" t="s">
        <v>292</v>
      </c>
      <c r="N3" s="4" t="s">
        <v>293</v>
      </c>
      <c r="R3" s="4" t="s">
        <v>294</v>
      </c>
      <c r="V3" s="4" t="s">
        <v>295</v>
      </c>
      <c r="Z3" s="4" t="s">
        <v>296</v>
      </c>
      <c r="AD3" s="4" t="s">
        <v>297</v>
      </c>
      <c r="AH3" s="4" t="s">
        <v>298</v>
      </c>
      <c r="AL3" s="4" t="s">
        <v>299</v>
      </c>
      <c r="AP3" s="4" t="s">
        <v>300</v>
      </c>
    </row>
    <row r="4" spans="1:45" s="3" customFormat="1" ht="25.5">
      <c r="B4" s="14" t="s">
        <v>536</v>
      </c>
      <c r="C4" s="8" t="s">
        <v>537</v>
      </c>
      <c r="D4" s="14" t="s">
        <v>0</v>
      </c>
      <c r="E4" s="8" t="s">
        <v>537</v>
      </c>
      <c r="F4" s="14" t="s">
        <v>536</v>
      </c>
      <c r="G4" s="8" t="s">
        <v>537</v>
      </c>
      <c r="H4" s="14" t="s">
        <v>0</v>
      </c>
      <c r="I4" s="8" t="s">
        <v>537</v>
      </c>
      <c r="J4" s="14" t="s">
        <v>536</v>
      </c>
      <c r="K4" s="8" t="s">
        <v>537</v>
      </c>
      <c r="L4" s="14" t="s">
        <v>0</v>
      </c>
      <c r="M4" s="8" t="s">
        <v>537</v>
      </c>
      <c r="N4" s="14" t="s">
        <v>536</v>
      </c>
      <c r="O4" s="8" t="s">
        <v>537</v>
      </c>
      <c r="P4" s="14" t="s">
        <v>0</v>
      </c>
      <c r="Q4" s="8" t="s">
        <v>537</v>
      </c>
      <c r="R4" s="14" t="s">
        <v>536</v>
      </c>
      <c r="S4" s="8" t="s">
        <v>537</v>
      </c>
      <c r="T4" s="14" t="s">
        <v>0</v>
      </c>
      <c r="U4" s="8" t="s">
        <v>537</v>
      </c>
      <c r="V4" s="14" t="s">
        <v>536</v>
      </c>
      <c r="W4" s="8" t="s">
        <v>537</v>
      </c>
      <c r="X4" s="14" t="s">
        <v>0</v>
      </c>
      <c r="Y4" s="8" t="s">
        <v>537</v>
      </c>
      <c r="Z4" s="14" t="s">
        <v>536</v>
      </c>
      <c r="AA4" s="8" t="s">
        <v>537</v>
      </c>
      <c r="AB4" s="14" t="s">
        <v>0</v>
      </c>
      <c r="AC4" s="8" t="s">
        <v>537</v>
      </c>
      <c r="AD4" s="14" t="s">
        <v>536</v>
      </c>
      <c r="AE4" s="8" t="s">
        <v>537</v>
      </c>
      <c r="AF4" s="14" t="s">
        <v>0</v>
      </c>
      <c r="AG4" s="8" t="s">
        <v>537</v>
      </c>
      <c r="AH4" s="14" t="s">
        <v>536</v>
      </c>
      <c r="AI4" s="8" t="s">
        <v>537</v>
      </c>
      <c r="AJ4" s="14" t="s">
        <v>0</v>
      </c>
      <c r="AK4" s="8" t="s">
        <v>537</v>
      </c>
      <c r="AL4" s="14" t="s">
        <v>536</v>
      </c>
      <c r="AM4" s="8" t="s">
        <v>537</v>
      </c>
      <c r="AN4" s="14" t="s">
        <v>0</v>
      </c>
      <c r="AO4" s="8" t="s">
        <v>537</v>
      </c>
      <c r="AP4" s="14" t="s">
        <v>536</v>
      </c>
      <c r="AQ4" s="8" t="s">
        <v>537</v>
      </c>
      <c r="AR4" s="14" t="s">
        <v>0</v>
      </c>
      <c r="AS4" s="8" t="s">
        <v>537</v>
      </c>
    </row>
    <row r="5" spans="1:45" hidden="1"/>
    <row r="6" spans="1:45">
      <c r="B6" s="4" t="s">
        <v>82</v>
      </c>
      <c r="C6" s="5" t="s">
        <v>245</v>
      </c>
      <c r="D6" s="4" t="s">
        <v>84</v>
      </c>
      <c r="E6" s="5" t="s">
        <v>246</v>
      </c>
      <c r="F6" s="4" t="s">
        <v>86</v>
      </c>
      <c r="G6" s="5" t="s">
        <v>247</v>
      </c>
      <c r="H6" s="4" t="s">
        <v>88</v>
      </c>
      <c r="I6" s="5" t="s">
        <v>248</v>
      </c>
      <c r="J6" s="4" t="s">
        <v>106</v>
      </c>
      <c r="K6" s="5" t="s">
        <v>249</v>
      </c>
      <c r="L6" s="4" t="s">
        <v>91</v>
      </c>
      <c r="M6" s="5" t="s">
        <v>250</v>
      </c>
      <c r="N6" s="4" t="s">
        <v>93</v>
      </c>
      <c r="O6" s="5" t="s">
        <v>251</v>
      </c>
      <c r="P6" s="4" t="s">
        <v>131</v>
      </c>
      <c r="Q6" s="5" t="s">
        <v>252</v>
      </c>
      <c r="R6" s="4" t="s">
        <v>82</v>
      </c>
      <c r="S6" s="5" t="s">
        <v>245</v>
      </c>
      <c r="T6" s="4" t="s">
        <v>84</v>
      </c>
      <c r="U6" s="5" t="s">
        <v>246</v>
      </c>
      <c r="V6" s="4" t="s">
        <v>86</v>
      </c>
      <c r="W6" s="5" t="s">
        <v>247</v>
      </c>
      <c r="X6" s="4" t="s">
        <v>88</v>
      </c>
      <c r="Y6" s="5" t="s">
        <v>248</v>
      </c>
      <c r="Z6" s="4" t="s">
        <v>106</v>
      </c>
      <c r="AA6" s="5" t="s">
        <v>249</v>
      </c>
      <c r="AB6" s="4" t="s">
        <v>91</v>
      </c>
      <c r="AC6" s="5" t="s">
        <v>250</v>
      </c>
      <c r="AD6" s="4" t="s">
        <v>93</v>
      </c>
      <c r="AE6" s="5" t="s">
        <v>251</v>
      </c>
      <c r="AF6" s="4" t="s">
        <v>131</v>
      </c>
      <c r="AG6" s="5" t="s">
        <v>252</v>
      </c>
      <c r="AH6" s="4" t="s">
        <v>82</v>
      </c>
      <c r="AI6" s="5" t="s">
        <v>245</v>
      </c>
      <c r="AJ6" s="4" t="s">
        <v>84</v>
      </c>
      <c r="AK6" s="5" t="s">
        <v>246</v>
      </c>
      <c r="AL6" s="4" t="s">
        <v>86</v>
      </c>
      <c r="AM6" s="5" t="s">
        <v>247</v>
      </c>
      <c r="AN6" s="4" t="s">
        <v>88</v>
      </c>
      <c r="AO6" s="5" t="s">
        <v>248</v>
      </c>
      <c r="AP6" s="4" t="s">
        <v>106</v>
      </c>
      <c r="AQ6" s="5" t="s">
        <v>249</v>
      </c>
      <c r="AR6" s="4" t="s">
        <v>91</v>
      </c>
      <c r="AS6" s="5" t="s">
        <v>250</v>
      </c>
    </row>
    <row r="7" spans="1:45" ht="16.5" customHeight="1">
      <c r="A7" s="1">
        <v>1981</v>
      </c>
      <c r="B7" s="4">
        <v>16910264</v>
      </c>
      <c r="C7" s="5">
        <f>B7/'a1'!$F8*100</f>
        <v>68.131836873736276</v>
      </c>
      <c r="D7" s="4">
        <v>4690888</v>
      </c>
      <c r="E7" s="5">
        <f>D7/'a1'!$F8*100</f>
        <v>18.899694056164172</v>
      </c>
      <c r="F7" s="4">
        <v>363159</v>
      </c>
      <c r="G7" s="5">
        <f>F7/'a1'!$L8*100</f>
        <v>63.124932644072153</v>
      </c>
      <c r="H7" s="4">
        <v>87388</v>
      </c>
      <c r="I7" s="5">
        <f>H7/'a1'!$L8*100</f>
        <v>15.18993502543012</v>
      </c>
      <c r="J7" s="4">
        <v>78063</v>
      </c>
      <c r="K7" s="5">
        <f>J7/'a1'!$R8*100</f>
        <v>63.182815193725673</v>
      </c>
      <c r="L7" s="4">
        <v>21521</v>
      </c>
      <c r="M7" s="5">
        <f>L7/'a1'!$R8*100</f>
        <v>17.418717776464778</v>
      </c>
      <c r="N7" s="4">
        <v>562919</v>
      </c>
      <c r="O7" s="5">
        <f>N7/'a1'!$X8*100</f>
        <v>65.848414556114307</v>
      </c>
      <c r="P7" s="4">
        <v>156435</v>
      </c>
      <c r="Q7" s="5">
        <f>P7/'a1'!$X8*100</f>
        <v>18.299252167870943</v>
      </c>
      <c r="R7" s="4">
        <v>460819</v>
      </c>
      <c r="S7" s="5">
        <f>R7/'a1'!$AD8*100</f>
        <v>65.231343727262697</v>
      </c>
      <c r="T7" s="4">
        <v>122505</v>
      </c>
      <c r="U7" s="5">
        <f>T7/'a1'!$AD8*100</f>
        <v>17.341224566062415</v>
      </c>
      <c r="V7" s="4">
        <v>4566524</v>
      </c>
      <c r="W7" s="5">
        <f>V7/'a1'!$AJ8*100</f>
        <v>69.747664920324041</v>
      </c>
      <c r="X7" s="4">
        <v>1251764</v>
      </c>
      <c r="Y7" s="5">
        <f>X7/'a1'!$AJ8*100</f>
        <v>19.119053361227163</v>
      </c>
      <c r="Z7" s="4">
        <v>6033577</v>
      </c>
      <c r="AA7" s="5">
        <f>Z7/'a1'!$AP8*100</f>
        <v>68.467784636131881</v>
      </c>
      <c r="AB7" s="4">
        <v>1755417</v>
      </c>
      <c r="AC7" s="5">
        <f>AB7/'a1'!$AP8*100</f>
        <v>19.920109265632096</v>
      </c>
      <c r="AD7" s="4">
        <v>674380</v>
      </c>
      <c r="AE7" s="5">
        <f>AD7/'a1'!$AV8*100</f>
        <v>65.123195998242466</v>
      </c>
      <c r="AF7" s="4">
        <v>198210</v>
      </c>
      <c r="AG7" s="5">
        <f>AF7/'a1'!$AV8*100</f>
        <v>19.140645746925532</v>
      </c>
      <c r="AH7" s="4">
        <v>619820</v>
      </c>
      <c r="AI7" s="5">
        <f>AH7/'a1'!$BB8*100</f>
        <v>63.521832747635429</v>
      </c>
      <c r="AJ7" s="4">
        <v>184232</v>
      </c>
      <c r="AK7" s="5">
        <f>AJ7/'a1'!$BB8*100</f>
        <v>18.880891695592865</v>
      </c>
      <c r="AL7" s="4">
        <v>1577729</v>
      </c>
      <c r="AM7" s="5">
        <f>AL7/'a1'!$BH8*100</f>
        <v>68.86326417307987</v>
      </c>
      <c r="AN7" s="4">
        <v>362683</v>
      </c>
      <c r="AO7" s="5">
        <f>AN7/'a1'!$BH8*100</f>
        <v>15.830053982708773</v>
      </c>
      <c r="AP7" s="4">
        <v>1926546</v>
      </c>
      <c r="AQ7" s="5">
        <f>AP7/'a1'!$BN8*100</f>
        <v>68.15872874358142</v>
      </c>
      <c r="AR7" s="4">
        <v>542433</v>
      </c>
      <c r="AS7" s="5">
        <f>AR7/'a1'!$BN8*100</f>
        <v>19.190584449355011</v>
      </c>
    </row>
    <row r="8" spans="1:45" ht="16.5" customHeight="1">
      <c r="A8" s="1">
        <v>1982</v>
      </c>
      <c r="B8" s="4">
        <v>17149959</v>
      </c>
      <c r="C8" s="5">
        <f>B8/'a1'!$F9*100</f>
        <v>68.280441942335173</v>
      </c>
      <c r="D8" s="4">
        <v>4746299</v>
      </c>
      <c r="E8" s="5">
        <f>D8/'a1'!$F9*100</f>
        <v>18.8968028034623</v>
      </c>
      <c r="F8" s="4">
        <v>364724</v>
      </c>
      <c r="G8" s="5">
        <f>F8/'a1'!$L9*100</f>
        <v>63.563467789018723</v>
      </c>
      <c r="H8" s="4">
        <v>87937</v>
      </c>
      <c r="I8" s="5">
        <f>H8/'a1'!$L9*100</f>
        <v>15.32550823900522</v>
      </c>
      <c r="J8" s="4">
        <v>78112</v>
      </c>
      <c r="K8" s="5">
        <f>J8/'a1'!$R9*100</f>
        <v>63.203547269961483</v>
      </c>
      <c r="L8" s="4">
        <v>21659</v>
      </c>
      <c r="M8" s="5">
        <f>L8/'a1'!$R9*100</f>
        <v>17.525164255429328</v>
      </c>
      <c r="N8" s="4">
        <v>567338</v>
      </c>
      <c r="O8" s="5">
        <f>N8/'a1'!$X9*100</f>
        <v>66.043411350836635</v>
      </c>
      <c r="P8" s="4">
        <v>156790</v>
      </c>
      <c r="Q8" s="5">
        <f>P8/'a1'!$X9*100</f>
        <v>18.251811910532478</v>
      </c>
      <c r="R8" s="4">
        <v>463307</v>
      </c>
      <c r="S8" s="5">
        <f>R8/'a1'!$AD9*100</f>
        <v>65.489068593568234</v>
      </c>
      <c r="T8" s="4">
        <v>122903</v>
      </c>
      <c r="U8" s="5">
        <f>T8/'a1'!$AD9*100</f>
        <v>17.372504618655267</v>
      </c>
      <c r="V8" s="4">
        <v>4596037</v>
      </c>
      <c r="W8" s="5">
        <f>V8/'a1'!$AJ9*100</f>
        <v>69.841889022496474</v>
      </c>
      <c r="X8" s="4">
        <v>1261962</v>
      </c>
      <c r="Y8" s="5">
        <f>X8/'a1'!$AJ9*100</f>
        <v>19.176914797380373</v>
      </c>
      <c r="Z8" s="4">
        <v>6124611</v>
      </c>
      <c r="AA8" s="5">
        <f>Z8/'a1'!$AP9*100</f>
        <v>68.659341492113256</v>
      </c>
      <c r="AB8" s="4">
        <v>1780407</v>
      </c>
      <c r="AC8" s="5">
        <f>AB8/'a1'!$AP9*100</f>
        <v>19.959075312366597</v>
      </c>
      <c r="AD8" s="4">
        <v>681802</v>
      </c>
      <c r="AE8" s="5">
        <f>AD8/'a1'!$AV9*100</f>
        <v>65.230228161618939</v>
      </c>
      <c r="AF8" s="4">
        <v>198026</v>
      </c>
      <c r="AG8" s="5">
        <f>AF8/'a1'!$AV9*100</f>
        <v>18.945795351044371</v>
      </c>
      <c r="AH8" s="4">
        <v>625960</v>
      </c>
      <c r="AI8" s="5">
        <f>AH8/'a1'!$BB9*100</f>
        <v>63.447336359268668</v>
      </c>
      <c r="AJ8" s="4">
        <v>183464</v>
      </c>
      <c r="AK8" s="5">
        <f>AJ8/'a1'!$BB9*100</f>
        <v>18.595920055302042</v>
      </c>
      <c r="AL8" s="4">
        <v>1637765</v>
      </c>
      <c r="AM8" s="5">
        <f>AL8/'a1'!$BH9*100</f>
        <v>69.109053108096077</v>
      </c>
      <c r="AN8" s="4">
        <v>372511</v>
      </c>
      <c r="AO8" s="5">
        <f>AN8/'a1'!$BH9*100</f>
        <v>15.71891112726794</v>
      </c>
      <c r="AP8" s="4">
        <v>1961340</v>
      </c>
      <c r="AQ8" s="5">
        <f>AP8/'a1'!$BN9*100</f>
        <v>68.184638831807817</v>
      </c>
      <c r="AR8" s="4">
        <v>552123</v>
      </c>
      <c r="AS8" s="5">
        <f>AR8/'a1'!$BN9*100</f>
        <v>19.19417711652963</v>
      </c>
    </row>
    <row r="9" spans="1:45" ht="16.5" customHeight="1">
      <c r="A9" s="1">
        <v>1983</v>
      </c>
      <c r="B9" s="4">
        <v>17344480</v>
      </c>
      <c r="C9" s="5">
        <f>B9/'a1'!$F10*100</f>
        <v>68.375666741870987</v>
      </c>
      <c r="D9" s="4">
        <v>4803778</v>
      </c>
      <c r="E9" s="5">
        <f>D9/'a1'!$F10*100</f>
        <v>18.937525001033844</v>
      </c>
      <c r="F9" s="4">
        <v>371946</v>
      </c>
      <c r="G9" s="5">
        <f>F9/'a1'!$L10*100</f>
        <v>64.221187781008496</v>
      </c>
      <c r="H9" s="4">
        <v>88659</v>
      </c>
      <c r="I9" s="5">
        <f>H9/'a1'!$L10*100</f>
        <v>15.30809926031314</v>
      </c>
      <c r="J9" s="4">
        <v>79584</v>
      </c>
      <c r="K9" s="5">
        <f>J9/'a1'!$R10*100</f>
        <v>63.615289923422495</v>
      </c>
      <c r="L9" s="4">
        <v>21771</v>
      </c>
      <c r="M9" s="5">
        <f>L9/'a1'!$R10*100</f>
        <v>17.40259947882528</v>
      </c>
      <c r="N9" s="4">
        <v>575937</v>
      </c>
      <c r="O9" s="5">
        <f>N9/'a1'!$X10*100</f>
        <v>66.330104377689906</v>
      </c>
      <c r="P9" s="4">
        <v>157582</v>
      </c>
      <c r="Q9" s="5">
        <f>P9/'a1'!$X10*100</f>
        <v>18.148565742511998</v>
      </c>
      <c r="R9" s="4">
        <v>470581</v>
      </c>
      <c r="S9" s="5">
        <f>R9/'a1'!$AD10*100</f>
        <v>65.830071540284436</v>
      </c>
      <c r="T9" s="4">
        <v>123715</v>
      </c>
      <c r="U9" s="5">
        <f>T9/'a1'!$AD10*100</f>
        <v>17.306621603095511</v>
      </c>
      <c r="V9" s="4">
        <v>4615272</v>
      </c>
      <c r="W9" s="5">
        <f>V9/'a1'!$AJ10*100</f>
        <v>69.896846512845116</v>
      </c>
      <c r="X9" s="4">
        <v>1271538</v>
      </c>
      <c r="Y9" s="5">
        <f>X9/'a1'!$AJ10*100</f>
        <v>19.257044096480133</v>
      </c>
      <c r="Z9" s="4">
        <v>6221508</v>
      </c>
      <c r="AA9" s="5">
        <f>Z9/'a1'!$AP10*100</f>
        <v>68.82531060126351</v>
      </c>
      <c r="AB9" s="4">
        <v>1808807</v>
      </c>
      <c r="AC9" s="5">
        <f>AB9/'a1'!$AP10*100</f>
        <v>20.009892070015766</v>
      </c>
      <c r="AD9" s="4">
        <v>692824</v>
      </c>
      <c r="AE9" s="5">
        <f>AD9/'a1'!$AV10*100</f>
        <v>65.376050245717863</v>
      </c>
      <c r="AF9" s="4">
        <v>198762</v>
      </c>
      <c r="AG9" s="5">
        <f>AF9/'a1'!$AV10*100</f>
        <v>18.755520159433527</v>
      </c>
      <c r="AH9" s="4">
        <v>635272</v>
      </c>
      <c r="AI9" s="5">
        <f>AH9/'a1'!$BB10*100</f>
        <v>63.447953506070917</v>
      </c>
      <c r="AJ9" s="4">
        <v>183109</v>
      </c>
      <c r="AK9" s="5">
        <f>AJ9/'a1'!$BB10*100</f>
        <v>18.288058215289105</v>
      </c>
      <c r="AL9" s="4">
        <v>1650901</v>
      </c>
      <c r="AM9" s="5">
        <f>AL9/'a1'!$BH10*100</f>
        <v>68.971840171257611</v>
      </c>
      <c r="AN9" s="4">
        <v>379122</v>
      </c>
      <c r="AO9" s="5">
        <f>AN9/'a1'!$BH10*100</f>
        <v>15.839073323844088</v>
      </c>
      <c r="AP9" s="4">
        <v>1981435</v>
      </c>
      <c r="AQ9" s="5">
        <f>AP9/'a1'!$BN10*100</f>
        <v>68.149050284402207</v>
      </c>
      <c r="AR9" s="4">
        <v>561999</v>
      </c>
      <c r="AS9" s="5">
        <f>AR9/'a1'!$BN10*100</f>
        <v>19.329273032314337</v>
      </c>
    </row>
    <row r="10" spans="1:45" ht="16.5" customHeight="1">
      <c r="A10" s="1">
        <v>1984</v>
      </c>
      <c r="B10" s="4">
        <v>17525217</v>
      </c>
      <c r="C10" s="5">
        <f>B10/'a1'!$F11*100</f>
        <v>68.439023420617744</v>
      </c>
      <c r="D10" s="4">
        <v>4862628</v>
      </c>
      <c r="E10" s="5">
        <f>D10/'a1'!$F11*100</f>
        <v>18.989408894494812</v>
      </c>
      <c r="F10" s="4">
        <v>375634</v>
      </c>
      <c r="G10" s="5">
        <f>F10/'a1'!$L11*100</f>
        <v>64.757225483350993</v>
      </c>
      <c r="H10" s="4">
        <v>89278</v>
      </c>
      <c r="I10" s="5">
        <f>H10/'a1'!$L11*100</f>
        <v>15.391033763457543</v>
      </c>
      <c r="J10" s="4">
        <v>81045</v>
      </c>
      <c r="K10" s="5">
        <f>J10/'a1'!$R11*100</f>
        <v>64.03530257658241</v>
      </c>
      <c r="L10" s="4">
        <v>21909</v>
      </c>
      <c r="M10" s="5">
        <f>L10/'a1'!$R11*100</f>
        <v>17.310746426680783</v>
      </c>
      <c r="N10" s="4">
        <v>584225</v>
      </c>
      <c r="O10" s="5">
        <f>N10/'a1'!$X11*100</f>
        <v>66.580547961129199</v>
      </c>
      <c r="P10" s="4">
        <v>158599</v>
      </c>
      <c r="Q10" s="5">
        <f>P10/'a1'!$X11*100</f>
        <v>18.074557449761873</v>
      </c>
      <c r="R10" s="4">
        <v>476226</v>
      </c>
      <c r="S10" s="5">
        <f>R10/'a1'!$AD11*100</f>
        <v>66.097700447474494</v>
      </c>
      <c r="T10" s="4">
        <v>124621</v>
      </c>
      <c r="U10" s="5">
        <f>T10/'a1'!$AD11*100</f>
        <v>17.296748870210191</v>
      </c>
      <c r="V10" s="4">
        <v>4636788</v>
      </c>
      <c r="W10" s="5">
        <f>V10/'a1'!$AJ11*100</f>
        <v>69.923603801412099</v>
      </c>
      <c r="X10" s="4">
        <v>1284484</v>
      </c>
      <c r="Y10" s="5">
        <f>X10/'a1'!$AJ11*100</f>
        <v>19.370251627905574</v>
      </c>
      <c r="Z10" s="4">
        <v>6321231</v>
      </c>
      <c r="AA10" s="5">
        <f>Z10/'a1'!$AP11*100</f>
        <v>68.952735559723905</v>
      </c>
      <c r="AB10" s="4">
        <v>1836805</v>
      </c>
      <c r="AC10" s="5">
        <f>AB10/'a1'!$AP11*100</f>
        <v>20.036086236965346</v>
      </c>
      <c r="AD10" s="4">
        <v>701789</v>
      </c>
      <c r="AE10" s="5">
        <f>AD10/'a1'!$AV11*100</f>
        <v>65.476996855786012</v>
      </c>
      <c r="AF10" s="4">
        <v>199093</v>
      </c>
      <c r="AG10" s="5">
        <f>AF10/'a1'!$AV11*100</f>
        <v>18.575400490758621</v>
      </c>
      <c r="AH10" s="4">
        <v>643834</v>
      </c>
      <c r="AI10" s="5">
        <f>AH10/'a1'!$BB11*100</f>
        <v>63.455990695978279</v>
      </c>
      <c r="AJ10" s="4">
        <v>182497</v>
      </c>
      <c r="AK10" s="5">
        <f>AJ10/'a1'!$BB11*100</f>
        <v>17.986822587878159</v>
      </c>
      <c r="AL10" s="4">
        <v>1645324</v>
      </c>
      <c r="AM10" s="5">
        <f>AL10/'a1'!$BH11*100</f>
        <v>68.729654075951984</v>
      </c>
      <c r="AN10" s="4">
        <v>384599</v>
      </c>
      <c r="AO10" s="5">
        <f>AN10/'a1'!$BH11*100</f>
        <v>16.065745244071721</v>
      </c>
      <c r="AP10" s="4">
        <v>2008461</v>
      </c>
      <c r="AQ10" s="5">
        <f>AP10/'a1'!$BN11*100</f>
        <v>68.148546017363714</v>
      </c>
      <c r="AR10" s="4">
        <v>571712</v>
      </c>
      <c r="AS10" s="5">
        <f>AR10/'a1'!$BN11*100</f>
        <v>19.398604972005451</v>
      </c>
    </row>
    <row r="11" spans="1:45" ht="16.5" customHeight="1">
      <c r="A11" s="1">
        <v>1985</v>
      </c>
      <c r="B11" s="4">
        <v>17689106</v>
      </c>
      <c r="C11" s="5">
        <f>B11/'a1'!$F12*100</f>
        <v>68.450687242484321</v>
      </c>
      <c r="D11" s="4">
        <v>4899033</v>
      </c>
      <c r="E11" s="5">
        <f>D11/'a1'!$F12*100</f>
        <v>18.957553630670184</v>
      </c>
      <c r="F11" s="4">
        <v>377696</v>
      </c>
      <c r="G11" s="5">
        <f>F11/'a1'!$L12*100</f>
        <v>65.201501877346686</v>
      </c>
      <c r="H11" s="4">
        <v>89379</v>
      </c>
      <c r="I11" s="5">
        <f>H11/'a1'!$L12*100</f>
        <v>15.429459237840405</v>
      </c>
      <c r="J11" s="4">
        <v>81932</v>
      </c>
      <c r="K11" s="5">
        <f>J11/'a1'!$R12*100</f>
        <v>64.200471716593924</v>
      </c>
      <c r="L11" s="4">
        <v>22035</v>
      </c>
      <c r="M11" s="5">
        <f>L11/'a1'!$R12*100</f>
        <v>17.26623778590962</v>
      </c>
      <c r="N11" s="4">
        <v>591259</v>
      </c>
      <c r="O11" s="5">
        <f>N11/'a1'!$X12*100</f>
        <v>66.744972049380934</v>
      </c>
      <c r="P11" s="4">
        <v>158709</v>
      </c>
      <c r="Q11" s="5">
        <f>P11/'a1'!$X12*100</f>
        <v>17.916053318402252</v>
      </c>
      <c r="R11" s="4">
        <v>479677</v>
      </c>
      <c r="S11" s="5">
        <f>R11/'a1'!$AD12*100</f>
        <v>66.319040712746116</v>
      </c>
      <c r="T11" s="4">
        <v>124950</v>
      </c>
      <c r="U11" s="5">
        <f>T11/'a1'!$AD12*100</f>
        <v>17.275300122911101</v>
      </c>
      <c r="V11" s="4">
        <v>4662173</v>
      </c>
      <c r="W11" s="5">
        <f>V11/'a1'!$AJ12*100</f>
        <v>69.941666434136508</v>
      </c>
      <c r="X11" s="4">
        <v>1296454</v>
      </c>
      <c r="Y11" s="5">
        <f>X11/'a1'!$AJ12*100</f>
        <v>19.449332578435424</v>
      </c>
      <c r="Z11" s="4">
        <v>6412636</v>
      </c>
      <c r="AA11" s="5">
        <f>Z11/'a1'!$AP12*100</f>
        <v>68.992712695046194</v>
      </c>
      <c r="AB11" s="4">
        <v>1852514</v>
      </c>
      <c r="AC11" s="5">
        <f>AB11/'a1'!$AP12*100</f>
        <v>19.930956032051533</v>
      </c>
      <c r="AD11" s="4">
        <v>709303</v>
      </c>
      <c r="AE11" s="5">
        <f>AD11/'a1'!$AV12*100</f>
        <v>65.524829213991751</v>
      </c>
      <c r="AF11" s="4">
        <v>198548</v>
      </c>
      <c r="AG11" s="5">
        <f>AF11/'a1'!$AV12*100</f>
        <v>18.341701347350334</v>
      </c>
      <c r="AH11" s="4">
        <v>649354</v>
      </c>
      <c r="AI11" s="5">
        <f>AH11/'a1'!$BB12*100</f>
        <v>63.356060133004469</v>
      </c>
      <c r="AJ11" s="4">
        <v>181134</v>
      </c>
      <c r="AK11" s="5">
        <f>AJ11/'a1'!$BB12*100</f>
        <v>17.672851166130695</v>
      </c>
      <c r="AL11" s="4">
        <v>1648942</v>
      </c>
      <c r="AM11" s="5">
        <f>AL11/'a1'!$BH12*100</f>
        <v>68.577619370427826</v>
      </c>
      <c r="AN11" s="4">
        <v>388898</v>
      </c>
      <c r="AO11" s="5">
        <f>AN11/'a1'!$BH12*100</f>
        <v>16.173824802764827</v>
      </c>
      <c r="AP11" s="4">
        <v>2023760</v>
      </c>
      <c r="AQ11" s="5">
        <f>AP11/'a1'!$BN12*100</f>
        <v>68.022550939773737</v>
      </c>
      <c r="AR11" s="4">
        <v>577014</v>
      </c>
      <c r="AS11" s="5">
        <f>AR11/'a1'!$BN12*100</f>
        <v>19.394574558229539</v>
      </c>
    </row>
    <row r="12" spans="1:45" ht="16.5" customHeight="1">
      <c r="A12" s="1">
        <v>1986</v>
      </c>
      <c r="B12" s="4">
        <v>17878120</v>
      </c>
      <c r="C12" s="5">
        <f>B12/'a1'!$F13*100</f>
        <v>68.497814467723288</v>
      </c>
      <c r="D12" s="4">
        <v>4947844</v>
      </c>
      <c r="E12" s="5">
        <f>D12/'a1'!$F13*100</f>
        <v>18.957054786926026</v>
      </c>
      <c r="F12" s="4">
        <v>378555</v>
      </c>
      <c r="G12" s="5">
        <f>F12/'a1'!$L13*100</f>
        <v>65.686458235728935</v>
      </c>
      <c r="H12" s="4">
        <v>90042</v>
      </c>
      <c r="I12" s="5">
        <f>H12/'a1'!$L13*100</f>
        <v>15.623991421224142</v>
      </c>
      <c r="J12" s="4">
        <v>82688</v>
      </c>
      <c r="K12" s="5">
        <f>J12/'a1'!$R13*100</f>
        <v>64.380703229624089</v>
      </c>
      <c r="L12" s="4">
        <v>22241</v>
      </c>
      <c r="M12" s="5">
        <f>L12/'a1'!$R13*100</f>
        <v>17.316795913918213</v>
      </c>
      <c r="N12" s="4">
        <v>595328</v>
      </c>
      <c r="O12" s="5">
        <f>N12/'a1'!$X13*100</f>
        <v>66.959476406695856</v>
      </c>
      <c r="P12" s="4">
        <v>159445</v>
      </c>
      <c r="Q12" s="5">
        <f>P12/'a1'!$X13*100</f>
        <v>17.933565556576578</v>
      </c>
      <c r="R12" s="4">
        <v>482733</v>
      </c>
      <c r="S12" s="5">
        <f>R12/'a1'!$AD13*100</f>
        <v>66.582117158308947</v>
      </c>
      <c r="T12" s="4">
        <v>125768</v>
      </c>
      <c r="U12" s="5">
        <f>T12/'a1'!$AD13*100</f>
        <v>17.346855737573776</v>
      </c>
      <c r="V12" s="4">
        <v>4692226</v>
      </c>
      <c r="W12" s="5">
        <f>V12/'a1'!$AJ13*100</f>
        <v>69.947929166971022</v>
      </c>
      <c r="X12" s="4">
        <v>1312941</v>
      </c>
      <c r="Y12" s="5">
        <f>X12/'a1'!$AJ13*100</f>
        <v>19.572267846521481</v>
      </c>
      <c r="Z12" s="4">
        <v>6516868</v>
      </c>
      <c r="AA12" s="5">
        <f>Z12/'a1'!$AP13*100</f>
        <v>69.053937653532088</v>
      </c>
      <c r="AB12" s="4">
        <v>1869027</v>
      </c>
      <c r="AC12" s="5">
        <f>AB12/'a1'!$AP13*100</f>
        <v>19.804555490577396</v>
      </c>
      <c r="AD12" s="4">
        <v>716542</v>
      </c>
      <c r="AE12" s="5">
        <f>AD12/'a1'!$AV13*100</f>
        <v>65.644330274691455</v>
      </c>
      <c r="AF12" s="4">
        <v>198686</v>
      </c>
      <c r="AG12" s="5">
        <f>AF12/'a1'!$AV13*100</f>
        <v>18.202156195948522</v>
      </c>
      <c r="AH12" s="4">
        <v>650710</v>
      </c>
      <c r="AI12" s="5">
        <f>AH12/'a1'!$BB13*100</f>
        <v>63.254519950579216</v>
      </c>
      <c r="AJ12" s="4">
        <v>180364</v>
      </c>
      <c r="AK12" s="5">
        <f>AJ12/'a1'!$BB13*100</f>
        <v>17.532907495453074</v>
      </c>
      <c r="AL12" s="4">
        <v>1668701</v>
      </c>
      <c r="AM12" s="5">
        <f>AL12/'a1'!$BH13*100</f>
        <v>68.588122140793189</v>
      </c>
      <c r="AN12" s="4">
        <v>395245</v>
      </c>
      <c r="AO12" s="5">
        <f>AN12/'a1'!$BH13*100</f>
        <v>16.245637975609657</v>
      </c>
      <c r="AP12" s="4">
        <v>2040732</v>
      </c>
      <c r="AQ12" s="5">
        <f>AP12/'a1'!$BN13*100</f>
        <v>67.942393531008065</v>
      </c>
      <c r="AR12" s="4">
        <v>584451</v>
      </c>
      <c r="AS12" s="5">
        <f>AR12/'a1'!$BN13*100</f>
        <v>19.458213935779515</v>
      </c>
    </row>
    <row r="13" spans="1:45" ht="16.5" customHeight="1">
      <c r="A13" s="1">
        <v>1987</v>
      </c>
      <c r="B13" s="4">
        <v>18082037</v>
      </c>
      <c r="C13" s="5">
        <f>B13/'a1'!$F14*100</f>
        <v>68.371875085195256</v>
      </c>
      <c r="D13" s="4">
        <v>5015923</v>
      </c>
      <c r="E13" s="5">
        <f>D13/'a1'!$F14*100</f>
        <v>18.96622934644796</v>
      </c>
      <c r="F13" s="4">
        <v>380552</v>
      </c>
      <c r="G13" s="5">
        <f>F13/'a1'!$L14*100</f>
        <v>66.155113847737127</v>
      </c>
      <c r="H13" s="4">
        <v>90851</v>
      </c>
      <c r="I13" s="5">
        <f>H13/'a1'!$L14*100</f>
        <v>15.793526898244565</v>
      </c>
      <c r="J13" s="4">
        <v>82868</v>
      </c>
      <c r="K13" s="5">
        <f>J13/'a1'!$R14*100</f>
        <v>64.418031576247074</v>
      </c>
      <c r="L13" s="4">
        <v>22380</v>
      </c>
      <c r="M13" s="5">
        <f>L13/'a1'!$R14*100</f>
        <v>17.397252819863031</v>
      </c>
      <c r="N13" s="4">
        <v>598865</v>
      </c>
      <c r="O13" s="5">
        <f>N13/'a1'!$X14*100</f>
        <v>67.016671777047151</v>
      </c>
      <c r="P13" s="4">
        <v>160615</v>
      </c>
      <c r="Q13" s="5">
        <f>P13/'a1'!$X14*100</f>
        <v>17.973805010261792</v>
      </c>
      <c r="R13" s="4">
        <v>485574</v>
      </c>
      <c r="S13" s="5">
        <f>R13/'a1'!$AD14*100</f>
        <v>66.720988007167108</v>
      </c>
      <c r="T13" s="4">
        <v>126995</v>
      </c>
      <c r="U13" s="5">
        <f>T13/'a1'!$AD14*100</f>
        <v>17.44992909828407</v>
      </c>
      <c r="V13" s="4">
        <v>4735313</v>
      </c>
      <c r="W13" s="5">
        <f>V13/'a1'!$AJ14*100</f>
        <v>69.821942959464366</v>
      </c>
      <c r="X13" s="4">
        <v>1336382</v>
      </c>
      <c r="Y13" s="5">
        <f>X13/'a1'!$AJ14*100</f>
        <v>19.704882818950914</v>
      </c>
      <c r="Z13" s="4">
        <v>6643937</v>
      </c>
      <c r="AA13" s="5">
        <f>Z13/'a1'!$AP14*100</f>
        <v>68.935203510706899</v>
      </c>
      <c r="AB13" s="4">
        <v>1896568</v>
      </c>
      <c r="AC13" s="5">
        <f>AB13/'a1'!$AP14*100</f>
        <v>19.678136781232929</v>
      </c>
      <c r="AD13" s="4">
        <v>719008</v>
      </c>
      <c r="AE13" s="5">
        <f>AD13/'a1'!$AV14*100</f>
        <v>65.461186682483998</v>
      </c>
      <c r="AF13" s="4">
        <v>198228</v>
      </c>
      <c r="AG13" s="5">
        <f>AF13/'a1'!$AV14*100</f>
        <v>18.047421049133582</v>
      </c>
      <c r="AH13" s="4">
        <v>650903</v>
      </c>
      <c r="AI13" s="5">
        <f>AH13/'a1'!$BB14*100</f>
        <v>63.023201997678157</v>
      </c>
      <c r="AJ13" s="4">
        <v>179727</v>
      </c>
      <c r="AK13" s="5">
        <f>AJ13/'a1'!$BB14*100</f>
        <v>17.401933967790441</v>
      </c>
      <c r="AL13" s="4">
        <v>1667061</v>
      </c>
      <c r="AM13" s="5">
        <f>AL13/'a1'!$BH14*100</f>
        <v>68.297624173606451</v>
      </c>
      <c r="AN13" s="4">
        <v>400631</v>
      </c>
      <c r="AO13" s="5">
        <f>AN13/'a1'!$BH14*100</f>
        <v>16.413403870821842</v>
      </c>
      <c r="AP13" s="4">
        <v>2063596</v>
      </c>
      <c r="AQ13" s="5">
        <f>AP13/'a1'!$BN14*100</f>
        <v>67.68882367971932</v>
      </c>
      <c r="AR13" s="4">
        <v>593510</v>
      </c>
      <c r="AS13" s="5">
        <f>AR13/'a1'!$BN14*100</f>
        <v>19.467954842978092</v>
      </c>
    </row>
    <row r="14" spans="1:45" ht="16.5" customHeight="1">
      <c r="A14" s="1">
        <v>1988</v>
      </c>
      <c r="B14" s="4">
        <v>18288208</v>
      </c>
      <c r="C14" s="5">
        <f>B14/'a1'!$F15*100</f>
        <v>68.260602789358984</v>
      </c>
      <c r="D14" s="4">
        <v>5110551</v>
      </c>
      <c r="E14" s="5">
        <f>D14/'a1'!$F15*100</f>
        <v>19.075094281832385</v>
      </c>
      <c r="F14" s="4">
        <v>383293</v>
      </c>
      <c r="G14" s="5">
        <f>F14/'a1'!$L15*100</f>
        <v>66.66173897617665</v>
      </c>
      <c r="H14" s="4">
        <v>92699</v>
      </c>
      <c r="I14" s="5">
        <f>H14/'a1'!$L15*100</f>
        <v>16.122069908275389</v>
      </c>
      <c r="J14" s="4">
        <v>83230</v>
      </c>
      <c r="K14" s="5">
        <f>J14/'a1'!$R15*100</f>
        <v>64.375159526332482</v>
      </c>
      <c r="L14" s="4">
        <v>22559</v>
      </c>
      <c r="M14" s="5">
        <f>L14/'a1'!$R15*100</f>
        <v>17.448506833527986</v>
      </c>
      <c r="N14" s="4">
        <v>601958</v>
      </c>
      <c r="O14" s="5">
        <f>N14/'a1'!$X15*100</f>
        <v>67.091759397959919</v>
      </c>
      <c r="P14" s="4">
        <v>163049</v>
      </c>
      <c r="Q14" s="5">
        <f>P14/'a1'!$X15*100</f>
        <v>18.17276999072687</v>
      </c>
      <c r="R14" s="4">
        <v>488668</v>
      </c>
      <c r="S14" s="5">
        <f>R14/'a1'!$AD15*100</f>
        <v>66.908833995802013</v>
      </c>
      <c r="T14" s="4">
        <v>128988</v>
      </c>
      <c r="U14" s="5">
        <f>T14/'a1'!$AD15*100</f>
        <v>17.661145561916289</v>
      </c>
      <c r="V14" s="4">
        <v>4763227</v>
      </c>
      <c r="W14" s="5">
        <f>V14/'a1'!$AJ15*100</f>
        <v>69.667593329722635</v>
      </c>
      <c r="X14" s="4">
        <v>1364903</v>
      </c>
      <c r="Y14" s="5">
        <f>X14/'a1'!$AJ15*100</f>
        <v>19.963253302544349</v>
      </c>
      <c r="Z14" s="4">
        <v>6770121</v>
      </c>
      <c r="AA14" s="5">
        <f>Z14/'a1'!$AP15*100</f>
        <v>68.811693103301081</v>
      </c>
      <c r="AB14" s="4">
        <v>1931551</v>
      </c>
      <c r="AC14" s="5">
        <f>AB14/'a1'!$AP15*100</f>
        <v>19.632336648838962</v>
      </c>
      <c r="AD14" s="4">
        <v>719919</v>
      </c>
      <c r="AE14" s="5">
        <f>AD14/'a1'!$AV15*100</f>
        <v>65.319393332317148</v>
      </c>
      <c r="AF14" s="4">
        <v>198597</v>
      </c>
      <c r="AG14" s="5">
        <f>AF14/'a1'!$AV15*100</f>
        <v>18.019020969884373</v>
      </c>
      <c r="AH14" s="4">
        <v>646361</v>
      </c>
      <c r="AI14" s="5">
        <f>AH14/'a1'!$BB15*100</f>
        <v>62.861824989666658</v>
      </c>
      <c r="AJ14" s="4">
        <v>179559</v>
      </c>
      <c r="AK14" s="5">
        <f>AJ14/'a1'!$BB15*100</f>
        <v>17.463006637652263</v>
      </c>
      <c r="AL14" s="4">
        <v>1672186</v>
      </c>
      <c r="AM14" s="5">
        <f>AL14/'a1'!$BH15*100</f>
        <v>68.06873200266709</v>
      </c>
      <c r="AN14" s="4">
        <v>408911</v>
      </c>
      <c r="AO14" s="5">
        <f>AN14/'a1'!$BH15*100</f>
        <v>16.645309356699915</v>
      </c>
      <c r="AP14" s="4">
        <v>2103541</v>
      </c>
      <c r="AQ14" s="5">
        <f>AP14/'a1'!$BN15*100</f>
        <v>67.534587725992452</v>
      </c>
      <c r="AR14" s="4">
        <v>609312</v>
      </c>
      <c r="AS14" s="5">
        <f>AR14/'a1'!$BN15*100</f>
        <v>19.562078759814959</v>
      </c>
    </row>
    <row r="15" spans="1:45" ht="16.5" customHeight="1">
      <c r="A15" s="1">
        <v>1989</v>
      </c>
      <c r="B15" s="4">
        <v>18594227</v>
      </c>
      <c r="C15" s="5">
        <f>B15/'a1'!$F16*100</f>
        <v>68.168699964999533</v>
      </c>
      <c r="D15" s="4">
        <v>5216055</v>
      </c>
      <c r="E15" s="5">
        <f>D15/'a1'!$F16*100</f>
        <v>19.122692666704332</v>
      </c>
      <c r="F15" s="4">
        <v>387458</v>
      </c>
      <c r="G15" s="5">
        <f>F15/'a1'!$L16*100</f>
        <v>67.202727946009972</v>
      </c>
      <c r="H15" s="4">
        <v>94997</v>
      </c>
      <c r="I15" s="5">
        <f>H15/'a1'!$L16*100</f>
        <v>16.476773086856149</v>
      </c>
      <c r="J15" s="4">
        <v>83719</v>
      </c>
      <c r="K15" s="5">
        <f>J15/'a1'!$R16*100</f>
        <v>64.323526926002472</v>
      </c>
      <c r="L15" s="4">
        <v>22978</v>
      </c>
      <c r="M15" s="5">
        <f>L15/'a1'!$R16*100</f>
        <v>17.654606501578911</v>
      </c>
      <c r="N15" s="4">
        <v>607053</v>
      </c>
      <c r="O15" s="5">
        <f>N15/'a1'!$X16*100</f>
        <v>67.163693614252949</v>
      </c>
      <c r="P15" s="4">
        <v>165744</v>
      </c>
      <c r="Q15" s="5">
        <f>P15/'a1'!$X16*100</f>
        <v>18.337738606679714</v>
      </c>
      <c r="R15" s="4">
        <v>493049</v>
      </c>
      <c r="S15" s="5">
        <f>R15/'a1'!$AD16*100</f>
        <v>67.069725177485864</v>
      </c>
      <c r="T15" s="4">
        <v>131634</v>
      </c>
      <c r="U15" s="5">
        <f>T15/'a1'!$AD16*100</f>
        <v>17.906245026383125</v>
      </c>
      <c r="V15" s="4">
        <v>4815443</v>
      </c>
      <c r="W15" s="5">
        <f>V15/'a1'!$AJ16*100</f>
        <v>69.535797749875528</v>
      </c>
      <c r="X15" s="4">
        <v>1396176</v>
      </c>
      <c r="Y15" s="5">
        <f>X15/'a1'!$AJ16*100</f>
        <v>20.161013630361779</v>
      </c>
      <c r="Z15" s="4">
        <v>6945287</v>
      </c>
      <c r="AA15" s="5">
        <f>Z15/'a1'!$AP16*100</f>
        <v>68.742723296980543</v>
      </c>
      <c r="AB15" s="4">
        <v>1969879</v>
      </c>
      <c r="AC15" s="5">
        <f>AB15/'a1'!$AP16*100</f>
        <v>19.497372394478838</v>
      </c>
      <c r="AD15" s="4">
        <v>718903</v>
      </c>
      <c r="AE15" s="5">
        <f>AD15/'a1'!$AV16*100</f>
        <v>65.130296287706386</v>
      </c>
      <c r="AF15" s="4">
        <v>199262</v>
      </c>
      <c r="AG15" s="5">
        <f>AF15/'a1'!$AV16*100</f>
        <v>18.052495397683622</v>
      </c>
      <c r="AH15" s="4">
        <v>637747</v>
      </c>
      <c r="AI15" s="5">
        <f>AH15/'a1'!$BB16*100</f>
        <v>62.558622928885399</v>
      </c>
      <c r="AJ15" s="4">
        <v>178694</v>
      </c>
      <c r="AK15" s="5">
        <f>AJ15/'a1'!$BB16*100</f>
        <v>17.528660371047213</v>
      </c>
      <c r="AL15" s="4">
        <v>1694479</v>
      </c>
      <c r="AM15" s="5">
        <f>AL15/'a1'!$BH16*100</f>
        <v>67.824602483664052</v>
      </c>
      <c r="AN15" s="4">
        <v>419473</v>
      </c>
      <c r="AO15" s="5">
        <f>AN15/'a1'!$BH16*100</f>
        <v>16.790169413507051</v>
      </c>
      <c r="AP15" s="4">
        <v>2154291</v>
      </c>
      <c r="AQ15" s="5">
        <f>AP15/'a1'!$BN16*100</f>
        <v>67.390563780118711</v>
      </c>
      <c r="AR15" s="4">
        <v>626367</v>
      </c>
      <c r="AS15" s="5">
        <f>AR15/'a1'!$BN16*100</f>
        <v>19.594022006897685</v>
      </c>
    </row>
    <row r="16" spans="1:45" ht="16.5" customHeight="1">
      <c r="A16" s="1">
        <v>1990</v>
      </c>
      <c r="B16" s="4">
        <v>18837266</v>
      </c>
      <c r="C16" s="5">
        <f>B16/'a1'!$F17*100</f>
        <v>68.026333912315195</v>
      </c>
      <c r="D16" s="4">
        <v>5319307</v>
      </c>
      <c r="E16" s="5">
        <f>D16/'a1'!$F17*100</f>
        <v>19.209419995667929</v>
      </c>
      <c r="F16" s="4">
        <v>390862</v>
      </c>
      <c r="G16" s="5">
        <f>F16/'a1'!$L17*100</f>
        <v>67.697205248645574</v>
      </c>
      <c r="H16" s="4">
        <v>97365</v>
      </c>
      <c r="I16" s="5">
        <f>H16/'a1'!$L17*100</f>
        <v>16.863594795693562</v>
      </c>
      <c r="J16" s="4">
        <v>83824</v>
      </c>
      <c r="K16" s="5">
        <f>J16/'a1'!$R17*100</f>
        <v>64.280236802552068</v>
      </c>
      <c r="L16" s="4">
        <v>23339</v>
      </c>
      <c r="M16" s="5">
        <f>L16/'a1'!$R17*100</f>
        <v>17.897457133216772</v>
      </c>
      <c r="N16" s="4">
        <v>611785</v>
      </c>
      <c r="O16" s="5">
        <f>N16/'a1'!$X17*100</f>
        <v>67.19581833618723</v>
      </c>
      <c r="P16" s="4">
        <v>168917</v>
      </c>
      <c r="Q16" s="5">
        <f>P16/'a1'!$X17*100</f>
        <v>18.553112688107323</v>
      </c>
      <c r="R16" s="4">
        <v>497325</v>
      </c>
      <c r="S16" s="5">
        <f>R16/'a1'!$AD17*100</f>
        <v>67.191916298726213</v>
      </c>
      <c r="T16" s="4">
        <v>134107</v>
      </c>
      <c r="U16" s="5">
        <f>T16/'a1'!$AD17*100</f>
        <v>18.118747939623539</v>
      </c>
      <c r="V16" s="4">
        <v>4852690</v>
      </c>
      <c r="W16" s="5">
        <f>V16/'a1'!$AJ17*100</f>
        <v>69.354004710028008</v>
      </c>
      <c r="X16" s="4">
        <v>1428982</v>
      </c>
      <c r="Y16" s="5">
        <f>X16/'a1'!$AJ17*100</f>
        <v>20.422822055096294</v>
      </c>
      <c r="Z16" s="4">
        <v>7056848</v>
      </c>
      <c r="AA16" s="5">
        <f>Z16/'a1'!$AP17*100</f>
        <v>68.540823121433988</v>
      </c>
      <c r="AB16" s="4">
        <v>2002098</v>
      </c>
      <c r="AC16" s="5">
        <f>AB16/'a1'!$AP17*100</f>
        <v>19.44571356642183</v>
      </c>
      <c r="AD16" s="4">
        <v>718025</v>
      </c>
      <c r="AE16" s="5">
        <f>AD16/'a1'!$AV17*100</f>
        <v>64.954890489686733</v>
      </c>
      <c r="AF16" s="4">
        <v>199915</v>
      </c>
      <c r="AG16" s="5">
        <f>AF16/'a1'!$AV17*100</f>
        <v>18.084964913820166</v>
      </c>
      <c r="AH16" s="4">
        <v>627341</v>
      </c>
      <c r="AI16" s="5">
        <f>AH16/'a1'!$BB17*100</f>
        <v>62.253070524060583</v>
      </c>
      <c r="AJ16" s="4">
        <v>177799</v>
      </c>
      <c r="AK16" s="5">
        <f>AJ16/'a1'!$BB17*100</f>
        <v>17.643568148913346</v>
      </c>
      <c r="AL16" s="4">
        <v>1723204</v>
      </c>
      <c r="AM16" s="5">
        <f>AL16/'a1'!$BH17*100</f>
        <v>67.635297756328242</v>
      </c>
      <c r="AN16" s="4">
        <v>430396</v>
      </c>
      <c r="AO16" s="5">
        <f>AN16/'a1'!$BH17*100</f>
        <v>16.892928297016862</v>
      </c>
      <c r="AP16" s="4">
        <v>2216909</v>
      </c>
      <c r="AQ16" s="5">
        <f>AP16/'a1'!$BN17*100</f>
        <v>67.340044123664129</v>
      </c>
      <c r="AR16" s="4">
        <v>645074</v>
      </c>
      <c r="AS16" s="5">
        <f>AR16/'a1'!$BN17*100</f>
        <v>19.594539795286366</v>
      </c>
    </row>
    <row r="17" spans="1:45" ht="16.5" customHeight="1">
      <c r="A17" s="1">
        <v>1991</v>
      </c>
      <c r="B17" s="4">
        <v>19029372</v>
      </c>
      <c r="C17" s="5">
        <f>B17/'a1'!$F18*100</f>
        <v>67.87133766230987</v>
      </c>
      <c r="D17" s="4">
        <v>5443495</v>
      </c>
      <c r="E17" s="5">
        <f>D17/'a1'!$F18*100</f>
        <v>19.415106668159908</v>
      </c>
      <c r="F17" s="4">
        <v>395349</v>
      </c>
      <c r="G17" s="5">
        <f>F17/'a1'!$L18*100</f>
        <v>68.2054847458095</v>
      </c>
      <c r="H17" s="4">
        <v>100732</v>
      </c>
      <c r="I17" s="5">
        <f>H17/'a1'!$L18*100</f>
        <v>17.378252858651173</v>
      </c>
      <c r="J17" s="4">
        <v>83880</v>
      </c>
      <c r="K17" s="5">
        <f>J17/'a1'!$R18*100</f>
        <v>64.340449033129048</v>
      </c>
      <c r="L17" s="4">
        <v>23879</v>
      </c>
      <c r="M17" s="5">
        <f>L17/'a1'!$R18*100</f>
        <v>18.316470940177496</v>
      </c>
      <c r="N17" s="4">
        <v>615003</v>
      </c>
      <c r="O17" s="5">
        <f>N17/'a1'!$X18*100</f>
        <v>67.215719876848283</v>
      </c>
      <c r="P17" s="4">
        <v>172809</v>
      </c>
      <c r="Q17" s="5">
        <f>P17/'a1'!$X18*100</f>
        <v>18.886869391203419</v>
      </c>
      <c r="R17" s="4">
        <v>501994</v>
      </c>
      <c r="S17" s="5">
        <f>R17/'a1'!$AD18*100</f>
        <v>67.330501484105383</v>
      </c>
      <c r="T17" s="4">
        <v>137252</v>
      </c>
      <c r="U17" s="5">
        <f>T17/'a1'!$AD18*100</f>
        <v>18.409076581983914</v>
      </c>
      <c r="V17" s="4">
        <v>4886095</v>
      </c>
      <c r="W17" s="5">
        <f>V17/'a1'!$AJ18*100</f>
        <v>69.135718445662306</v>
      </c>
      <c r="X17" s="4">
        <v>1464877</v>
      </c>
      <c r="Y17" s="5">
        <f>X17/'a1'!$AJ18*100</f>
        <v>20.727252300564452</v>
      </c>
      <c r="Z17" s="4">
        <v>7123434</v>
      </c>
      <c r="AA17" s="5">
        <f>Z17/'a1'!$AP18*100</f>
        <v>68.288929220435847</v>
      </c>
      <c r="AB17" s="4">
        <v>2042129</v>
      </c>
      <c r="AC17" s="5">
        <f>AB17/'a1'!$AP18*100</f>
        <v>19.576906691351311</v>
      </c>
      <c r="AD17" s="4">
        <v>719691</v>
      </c>
      <c r="AE17" s="5">
        <f>AD17/'a1'!$AV18*100</f>
        <v>64.860166329609484</v>
      </c>
      <c r="AF17" s="4">
        <v>202288</v>
      </c>
      <c r="AG17" s="5">
        <f>AF17/'a1'!$AV18*100</f>
        <v>18.230648051016399</v>
      </c>
      <c r="AH17" s="4">
        <v>622690</v>
      </c>
      <c r="AI17" s="5">
        <f>AH17/'a1'!$BB18*100</f>
        <v>62.100521285751753</v>
      </c>
      <c r="AJ17" s="4">
        <v>178092</v>
      </c>
      <c r="AK17" s="5">
        <f>AJ17/'a1'!$BB18*100</f>
        <v>17.761014368019563</v>
      </c>
      <c r="AL17" s="4">
        <v>1749971</v>
      </c>
      <c r="AM17" s="5">
        <f>AL17/'a1'!$BH18*100</f>
        <v>67.50634377268733</v>
      </c>
      <c r="AN17" s="4">
        <v>442876</v>
      </c>
      <c r="AO17" s="5">
        <f>AN17/'a1'!$BH18*100</f>
        <v>17.084248541645934</v>
      </c>
      <c r="AP17" s="4">
        <v>2270909</v>
      </c>
      <c r="AQ17" s="5">
        <f>AP17/'a1'!$BN18*100</f>
        <v>67.31038444335698</v>
      </c>
      <c r="AR17" s="4">
        <v>666670</v>
      </c>
      <c r="AS17" s="5">
        <f>AR17/'a1'!$BN18*100</f>
        <v>19.760287178769733</v>
      </c>
    </row>
    <row r="18" spans="1:45" ht="16.5" customHeight="1">
      <c r="A18" s="1">
        <v>1992</v>
      </c>
      <c r="B18" s="4">
        <v>19207617</v>
      </c>
      <c r="C18" s="5">
        <f>B18/'a1'!$F19*100</f>
        <v>67.700956150561353</v>
      </c>
      <c r="D18" s="4">
        <v>5617668</v>
      </c>
      <c r="E18" s="5">
        <f>D18/'a1'!$F19*100</f>
        <v>19.800555942801843</v>
      </c>
      <c r="F18" s="4">
        <v>397552</v>
      </c>
      <c r="G18" s="5">
        <f>F18/'a1'!$L19*100</f>
        <v>68.530569255088267</v>
      </c>
      <c r="H18" s="4">
        <v>104269</v>
      </c>
      <c r="I18" s="5">
        <f>H18/'a1'!$L19*100</f>
        <v>17.974035913940313</v>
      </c>
      <c r="J18" s="4">
        <v>84380</v>
      </c>
      <c r="K18" s="5">
        <f>J18/'a1'!$R19*100</f>
        <v>64.497389682557881</v>
      </c>
      <c r="L18" s="4">
        <v>24798</v>
      </c>
      <c r="M18" s="5">
        <f>L18/'a1'!$R19*100</f>
        <v>18.954802907656678</v>
      </c>
      <c r="N18" s="4">
        <v>618100</v>
      </c>
      <c r="O18" s="5">
        <f>N18/'a1'!$X19*100</f>
        <v>67.224898336072286</v>
      </c>
      <c r="P18" s="4">
        <v>178906</v>
      </c>
      <c r="Q18" s="5">
        <f>P18/'a1'!$X19*100</f>
        <v>19.457915647489642</v>
      </c>
      <c r="R18" s="4">
        <v>505162</v>
      </c>
      <c r="S18" s="5">
        <f>R18/'a1'!$AD19*100</f>
        <v>67.524103721189491</v>
      </c>
      <c r="T18" s="4">
        <v>142291</v>
      </c>
      <c r="U18" s="5">
        <f>T18/'a1'!$AD19*100</f>
        <v>19.019784232764486</v>
      </c>
      <c r="V18" s="4">
        <v>4903151</v>
      </c>
      <c r="W18" s="5">
        <f>V18/'a1'!$AJ19*100</f>
        <v>68.961239154375306</v>
      </c>
      <c r="X18" s="4">
        <v>1499862</v>
      </c>
      <c r="Y18" s="5">
        <f>X18/'a1'!$AJ19*100</f>
        <v>21.095075815645828</v>
      </c>
      <c r="Z18" s="4">
        <v>7187004</v>
      </c>
      <c r="AA18" s="5">
        <f>Z18/'a1'!$AP19*100</f>
        <v>67.980180104339638</v>
      </c>
      <c r="AB18" s="4">
        <v>2108640</v>
      </c>
      <c r="AC18" s="5">
        <f>AB18/'a1'!$AP19*100</f>
        <v>19.945129705676344</v>
      </c>
      <c r="AD18" s="4">
        <v>719871</v>
      </c>
      <c r="AE18" s="5">
        <f>AD18/'a1'!$AV19*100</f>
        <v>64.696514479787254</v>
      </c>
      <c r="AF18" s="4">
        <v>206615</v>
      </c>
      <c r="AG18" s="5">
        <f>AF18/'a1'!$AV19*100</f>
        <v>18.568980191230434</v>
      </c>
      <c r="AH18" s="4">
        <v>623161</v>
      </c>
      <c r="AI18" s="5">
        <f>AH18/'a1'!$BB19*100</f>
        <v>62.068137789530823</v>
      </c>
      <c r="AJ18" s="4">
        <v>180690</v>
      </c>
      <c r="AK18" s="5">
        <f>AJ18/'a1'!$BB19*100</f>
        <v>17.997101579191131</v>
      </c>
      <c r="AL18" s="4">
        <v>1773621</v>
      </c>
      <c r="AM18" s="5">
        <f>AL18/'a1'!$BH19*100</f>
        <v>67.36961535656549</v>
      </c>
      <c r="AN18" s="4">
        <v>460801</v>
      </c>
      <c r="AO18" s="5">
        <f>AN18/'a1'!$BH19*100</f>
        <v>17.503167884187622</v>
      </c>
      <c r="AP18" s="4">
        <v>2333633</v>
      </c>
      <c r="AQ18" s="5">
        <f>AP18/'a1'!$BN19*100</f>
        <v>67.274897788919631</v>
      </c>
      <c r="AR18" s="4">
        <v>698230</v>
      </c>
      <c r="AS18" s="5">
        <f>AR18/'a1'!$BN19*100</f>
        <v>20.128851401723129</v>
      </c>
    </row>
    <row r="19" spans="1:45" ht="16.5" customHeight="1">
      <c r="A19" s="1">
        <v>1993</v>
      </c>
      <c r="B19" s="4">
        <v>19392564</v>
      </c>
      <c r="C19" s="5">
        <f>B19/'a1'!$F20*100</f>
        <v>67.605799371401488</v>
      </c>
      <c r="D19" s="4">
        <v>5791678</v>
      </c>
      <c r="E19" s="5">
        <f>D19/'a1'!$F20*100</f>
        <v>20.190781419711175</v>
      </c>
      <c r="F19" s="4">
        <v>399552</v>
      </c>
      <c r="G19" s="5">
        <f>F19/'a1'!$L20*100</f>
        <v>68.891007746858918</v>
      </c>
      <c r="H19" s="4">
        <v>108082</v>
      </c>
      <c r="I19" s="5">
        <f>H19/'a1'!$L20*100</f>
        <v>18.635566582812764</v>
      </c>
      <c r="J19" s="4">
        <v>85502</v>
      </c>
      <c r="K19" s="5">
        <f>J19/'a1'!$R20*100</f>
        <v>64.687502364253987</v>
      </c>
      <c r="L19" s="4">
        <v>25731</v>
      </c>
      <c r="M19" s="5">
        <f>L19/'a1'!$R20*100</f>
        <v>19.467078236001726</v>
      </c>
      <c r="N19" s="4">
        <v>621497</v>
      </c>
      <c r="O19" s="5">
        <f>N19/'a1'!$X20*100</f>
        <v>67.267040073599048</v>
      </c>
      <c r="P19" s="4">
        <v>185127</v>
      </c>
      <c r="Q19" s="5">
        <f>P19/'a1'!$X20*100</f>
        <v>20.037015991557755</v>
      </c>
      <c r="R19" s="4">
        <v>506262</v>
      </c>
      <c r="S19" s="5">
        <f>R19/'a1'!$AD20*100</f>
        <v>67.608692168394739</v>
      </c>
      <c r="T19" s="4">
        <v>147077</v>
      </c>
      <c r="U19" s="5">
        <f>T19/'a1'!$AD20*100</f>
        <v>19.641378610385519</v>
      </c>
      <c r="V19" s="4">
        <v>4928283</v>
      </c>
      <c r="W19" s="5">
        <f>V19/'a1'!$AJ20*100</f>
        <v>68.864074901031046</v>
      </c>
      <c r="X19" s="4">
        <v>1535765</v>
      </c>
      <c r="Y19" s="5">
        <f>X19/'a1'!$AJ20*100</f>
        <v>21.459610982239035</v>
      </c>
      <c r="Z19" s="4">
        <v>7241331</v>
      </c>
      <c r="AA19" s="5">
        <f>Z19/'a1'!$AP20*100</f>
        <v>67.739057616072088</v>
      </c>
      <c r="AB19" s="4">
        <v>2171793</v>
      </c>
      <c r="AC19" s="5">
        <f>AB19/'a1'!$AP20*100</f>
        <v>20.316045649229686</v>
      </c>
      <c r="AD19" s="4">
        <v>722401</v>
      </c>
      <c r="AE19" s="5">
        <f>AD19/'a1'!$AV20*100</f>
        <v>64.637559523916039</v>
      </c>
      <c r="AF19" s="4">
        <v>211316</v>
      </c>
      <c r="AG19" s="5">
        <f>AF19/'a1'!$AV20*100</f>
        <v>18.907712653160562</v>
      </c>
      <c r="AH19" s="4">
        <v>625120</v>
      </c>
      <c r="AI19" s="5">
        <f>AH19/'a1'!$BB20*100</f>
        <v>62.083623001291087</v>
      </c>
      <c r="AJ19" s="4">
        <v>183088</v>
      </c>
      <c r="AK19" s="5">
        <f>AJ19/'a1'!$BB20*100</f>
        <v>18.183334988578807</v>
      </c>
      <c r="AL19" s="4">
        <v>1795714</v>
      </c>
      <c r="AM19" s="5">
        <f>AL19/'a1'!$BH20*100</f>
        <v>67.32348764214791</v>
      </c>
      <c r="AN19" s="4">
        <v>478961</v>
      </c>
      <c r="AO19" s="5">
        <f>AN19/'a1'!$BH20*100</f>
        <v>17.956826624156637</v>
      </c>
      <c r="AP19" s="4">
        <v>2403921</v>
      </c>
      <c r="AQ19" s="5">
        <f>AP19/'a1'!$BN20*100</f>
        <v>67.378773083033323</v>
      </c>
      <c r="AR19" s="4">
        <v>731416</v>
      </c>
      <c r="AS19" s="5">
        <f>AR19/'a1'!$BN20*100</f>
        <v>20.500637372567528</v>
      </c>
    </row>
    <row r="20" spans="1:45" ht="16.5" customHeight="1">
      <c r="A20" s="1">
        <v>1994</v>
      </c>
      <c r="B20" s="4">
        <v>19605196</v>
      </c>
      <c r="C20" s="5">
        <f>B20/'a1'!$F21*100</f>
        <v>67.602578603116754</v>
      </c>
      <c r="D20" s="4">
        <v>5970930</v>
      </c>
      <c r="E20" s="5">
        <f>D20/'a1'!$F21*100</f>
        <v>20.58894308726666</v>
      </c>
      <c r="F20" s="4">
        <v>397308</v>
      </c>
      <c r="G20" s="5">
        <f>F20/'a1'!$L21*100</f>
        <v>69.161273252028849</v>
      </c>
      <c r="H20" s="4">
        <v>111731</v>
      </c>
      <c r="I20" s="5">
        <f>H20/'a1'!$L21*100</f>
        <v>19.449540965000541</v>
      </c>
      <c r="J20" s="4">
        <v>86680</v>
      </c>
      <c r="K20" s="5">
        <f>J20/'a1'!$R21*100</f>
        <v>64.959493993420111</v>
      </c>
      <c r="L20" s="4">
        <v>26710</v>
      </c>
      <c r="M20" s="5">
        <f>L20/'a1'!$R21*100</f>
        <v>20.016936831613421</v>
      </c>
      <c r="N20" s="4">
        <v>624168</v>
      </c>
      <c r="O20" s="5">
        <f>N20/'a1'!$X21*100</f>
        <v>67.341409969672156</v>
      </c>
      <c r="P20" s="4">
        <v>191160</v>
      </c>
      <c r="Q20" s="5">
        <f>P20/'a1'!$X21*100</f>
        <v>20.62422926167719</v>
      </c>
      <c r="R20" s="4">
        <v>508275</v>
      </c>
      <c r="S20" s="5">
        <f>R20/'a1'!$AD21*100</f>
        <v>67.753287522411142</v>
      </c>
      <c r="T20" s="4">
        <v>152158</v>
      </c>
      <c r="U20" s="5">
        <f>T20/'a1'!$AD21*100</f>
        <v>20.282730259869233</v>
      </c>
      <c r="V20" s="4">
        <v>4952675</v>
      </c>
      <c r="W20" s="5">
        <f>V20/'a1'!$AJ21*100</f>
        <v>68.859809440600031</v>
      </c>
      <c r="X20" s="4">
        <v>1573615</v>
      </c>
      <c r="Y20" s="5">
        <f>X20/'a1'!$AJ21*100</f>
        <v>21.878849113432604</v>
      </c>
      <c r="Z20" s="4">
        <v>7315589</v>
      </c>
      <c r="AA20" s="5">
        <f>Z20/'a1'!$AP21*100</f>
        <v>67.617065154680418</v>
      </c>
      <c r="AB20" s="4">
        <v>2235610</v>
      </c>
      <c r="AC20" s="5">
        <f>AB20/'a1'!$AP21*100</f>
        <v>20.663460868353194</v>
      </c>
      <c r="AD20" s="4">
        <v>725579</v>
      </c>
      <c r="AE20" s="5">
        <f>AD20/'a1'!$AV21*100</f>
        <v>64.597544581252293</v>
      </c>
      <c r="AF20" s="4">
        <v>216188</v>
      </c>
      <c r="AG20" s="5">
        <f>AF20/'a1'!$AV21*100</f>
        <v>19.246993046838138</v>
      </c>
      <c r="AH20" s="4">
        <v>628014</v>
      </c>
      <c r="AI20" s="5">
        <f>AH20/'a1'!$BB21*100</f>
        <v>62.205779659757823</v>
      </c>
      <c r="AJ20" s="4">
        <v>185778</v>
      </c>
      <c r="AK20" s="5">
        <f>AJ20/'a1'!$BB21*100</f>
        <v>18.401604635613996</v>
      </c>
      <c r="AL20" s="4">
        <v>1819824</v>
      </c>
      <c r="AM20" s="5">
        <f>AL20/'a1'!$BH21*100</f>
        <v>67.385764528405844</v>
      </c>
      <c r="AN20" s="4">
        <v>496671</v>
      </c>
      <c r="AO20" s="5">
        <f>AN20/'a1'!$BH21*100</f>
        <v>18.391094443247184</v>
      </c>
      <c r="AP20" s="4">
        <v>2483590</v>
      </c>
      <c r="AQ20" s="5">
        <f>AP20/'a1'!$BN21*100</f>
        <v>67.560917554728888</v>
      </c>
      <c r="AR20" s="4">
        <v>767264</v>
      </c>
      <c r="AS20" s="5">
        <f>AR20/'a1'!$BN21*100</f>
        <v>20.871826608543078</v>
      </c>
    </row>
    <row r="21" spans="1:45" ht="16.5" customHeight="1">
      <c r="A21" s="1">
        <v>1995</v>
      </c>
      <c r="B21" s="4">
        <v>19821323</v>
      </c>
      <c r="C21" s="5">
        <f>B21/'a1'!$F22*100</f>
        <v>67.64423120074045</v>
      </c>
      <c r="D21" s="4">
        <v>6144173</v>
      </c>
      <c r="E21" s="5">
        <f>D21/'a1'!$F22*100</f>
        <v>20.968219878630052</v>
      </c>
      <c r="F21" s="4">
        <v>393848</v>
      </c>
      <c r="G21" s="5">
        <f>F21/'a1'!$L22*100</f>
        <v>69.413126964012847</v>
      </c>
      <c r="H21" s="4">
        <v>115221</v>
      </c>
      <c r="I21" s="5">
        <f>H21/'a1'!$L22*100</f>
        <v>20.306945577787687</v>
      </c>
      <c r="J21" s="4">
        <v>87622</v>
      </c>
      <c r="K21" s="5">
        <f>J21/'a1'!$R22*100</f>
        <v>65.187665067142802</v>
      </c>
      <c r="L21" s="4">
        <v>27739</v>
      </c>
      <c r="M21" s="5">
        <f>L21/'a1'!$R22*100</f>
        <v>20.636833686716514</v>
      </c>
      <c r="N21" s="4">
        <v>625905</v>
      </c>
      <c r="O21" s="5">
        <f>N21/'a1'!$X22*100</f>
        <v>67.437939059604361</v>
      </c>
      <c r="P21" s="4">
        <v>196784</v>
      </c>
      <c r="Q21" s="5">
        <f>P21/'a1'!$X22*100</f>
        <v>21.202430720165495</v>
      </c>
      <c r="R21" s="4">
        <v>510188</v>
      </c>
      <c r="S21" s="5">
        <f>R21/'a1'!$AD22*100</f>
        <v>67.939643887751799</v>
      </c>
      <c r="T21" s="4">
        <v>156961</v>
      </c>
      <c r="U21" s="5">
        <f>T21/'a1'!$AD22*100</f>
        <v>20.901852737158482</v>
      </c>
      <c r="V21" s="4">
        <v>4975497</v>
      </c>
      <c r="W21" s="5">
        <f>V21/'a1'!$AJ22*100</f>
        <v>68.920156044580452</v>
      </c>
      <c r="X21" s="4">
        <v>1608580</v>
      </c>
      <c r="Y21" s="5">
        <f>X21/'a1'!$AJ22*100</f>
        <v>22.28191165831096</v>
      </c>
      <c r="Z21" s="4">
        <v>7394941</v>
      </c>
      <c r="AA21" s="5">
        <f>Z21/'a1'!$AP22*100</f>
        <v>67.532973842567372</v>
      </c>
      <c r="AB21" s="4">
        <v>2295624</v>
      </c>
      <c r="AC21" s="5">
        <f>AB21/'a1'!$AP22*100</f>
        <v>20.964374907706482</v>
      </c>
      <c r="AD21" s="4">
        <v>729431</v>
      </c>
      <c r="AE21" s="5">
        <f>AD21/'a1'!$AV22*100</f>
        <v>64.600008856219276</v>
      </c>
      <c r="AF21" s="4">
        <v>221123</v>
      </c>
      <c r="AG21" s="5">
        <f>AF21/'a1'!$AV22*100</f>
        <v>19.583137758490903</v>
      </c>
      <c r="AH21" s="4">
        <v>633207</v>
      </c>
      <c r="AI21" s="5">
        <f>AH21/'a1'!$BB22*100</f>
        <v>62.434935569081439</v>
      </c>
      <c r="AJ21" s="4">
        <v>189139</v>
      </c>
      <c r="AK21" s="5">
        <f>AJ21/'a1'!$BB22*100</f>
        <v>18.649322067823785</v>
      </c>
      <c r="AL21" s="4">
        <v>1845577</v>
      </c>
      <c r="AM21" s="5">
        <f>AL21/'a1'!$BH22*100</f>
        <v>67.491833115805747</v>
      </c>
      <c r="AN21" s="4">
        <v>514807</v>
      </c>
      <c r="AO21" s="5">
        <f>AN21/'a1'!$BH22*100</f>
        <v>18.826235985195204</v>
      </c>
      <c r="AP21" s="4">
        <v>2560128</v>
      </c>
      <c r="AQ21" s="5">
        <f>AP21/'a1'!$BN22*100</f>
        <v>67.775051027296627</v>
      </c>
      <c r="AR21" s="4">
        <v>803338</v>
      </c>
      <c r="AS21" s="5">
        <f>AR21/'a1'!$BN22*100</f>
        <v>21.267012408038354</v>
      </c>
    </row>
    <row r="22" spans="1:45" ht="16.5" customHeight="1">
      <c r="A22" s="1">
        <v>1996</v>
      </c>
      <c r="B22" s="4">
        <v>20045351</v>
      </c>
      <c r="C22" s="5">
        <f>B22/'a1'!$F23*100</f>
        <v>67.69741107613595</v>
      </c>
      <c r="D22" s="4">
        <v>6320387</v>
      </c>
      <c r="E22" s="5">
        <f>D22/'a1'!$F23*100</f>
        <v>21.345290331871247</v>
      </c>
      <c r="F22" s="4">
        <v>389796</v>
      </c>
      <c r="G22" s="5">
        <f>F22/'a1'!$L23*100</f>
        <v>69.643986578476245</v>
      </c>
      <c r="H22" s="4">
        <v>119002</v>
      </c>
      <c r="I22" s="5">
        <f>H22/'a1'!$L23*100</f>
        <v>21.261823340444312</v>
      </c>
      <c r="J22" s="4">
        <v>88973</v>
      </c>
      <c r="K22" s="5">
        <f>J22/'a1'!$R23*100</f>
        <v>65.548081952599517</v>
      </c>
      <c r="L22" s="4">
        <v>28749</v>
      </c>
      <c r="M22" s="5">
        <f>L22/'a1'!$R23*100</f>
        <v>21.179928832963746</v>
      </c>
      <c r="N22" s="4">
        <v>628806</v>
      </c>
      <c r="O22" s="5">
        <f>N22/'a1'!$X23*100</f>
        <v>67.517209315310296</v>
      </c>
      <c r="P22" s="4">
        <v>202552</v>
      </c>
      <c r="Q22" s="5">
        <f>P22/'a1'!$X23*100</f>
        <v>21.748752049494968</v>
      </c>
      <c r="R22" s="4">
        <v>512603</v>
      </c>
      <c r="S22" s="5">
        <f>R22/'a1'!$AD23*100</f>
        <v>68.141008257695404</v>
      </c>
      <c r="T22" s="4">
        <v>161857</v>
      </c>
      <c r="U22" s="5">
        <f>T22/'a1'!$AD23*100</f>
        <v>21.51586934443576</v>
      </c>
      <c r="V22" s="4">
        <v>4997174</v>
      </c>
      <c r="W22" s="5">
        <f>V22/'a1'!$AJ23*100</f>
        <v>68.956051120914225</v>
      </c>
      <c r="X22" s="4">
        <v>1645776</v>
      </c>
      <c r="Y22" s="5">
        <f>X22/'a1'!$AJ23*100</f>
        <v>22.710078534302337</v>
      </c>
      <c r="Z22" s="4">
        <v>7472890</v>
      </c>
      <c r="AA22" s="5">
        <f>Z22/'a1'!$AP23*100</f>
        <v>67.427189428618121</v>
      </c>
      <c r="AB22" s="4">
        <v>2357524</v>
      </c>
      <c r="AC22" s="5">
        <f>AB22/'a1'!$AP23*100</f>
        <v>21.271719151561644</v>
      </c>
      <c r="AD22" s="4">
        <v>734065</v>
      </c>
      <c r="AE22" s="5">
        <f>AD22/'a1'!$AV23*100</f>
        <v>64.721176939435509</v>
      </c>
      <c r="AF22" s="4">
        <v>226616</v>
      </c>
      <c r="AG22" s="5">
        <f>AF22/'a1'!$AV23*100</f>
        <v>19.980320861650014</v>
      </c>
      <c r="AH22" s="4">
        <v>638851</v>
      </c>
      <c r="AI22" s="5">
        <f>AH22/'a1'!$BB23*100</f>
        <v>62.697299657979578</v>
      </c>
      <c r="AJ22" s="4">
        <v>192445</v>
      </c>
      <c r="AK22" s="5">
        <f>AJ22/'a1'!$BB23*100</f>
        <v>18.886691627124133</v>
      </c>
      <c r="AL22" s="4">
        <v>1878643</v>
      </c>
      <c r="AM22" s="5">
        <f>AL22/'a1'!$BH23*100</f>
        <v>67.695602336897011</v>
      </c>
      <c r="AN22" s="4">
        <v>533620</v>
      </c>
      <c r="AO22" s="5">
        <f>AN22/'a1'!$BH23*100</f>
        <v>19.228627961254467</v>
      </c>
      <c r="AP22" s="4">
        <v>2637085</v>
      </c>
      <c r="AQ22" s="5">
        <f>AP22/'a1'!$BN23*100</f>
        <v>68.065803598414902</v>
      </c>
      <c r="AR22" s="4">
        <v>836486</v>
      </c>
      <c r="AS22" s="5">
        <f>AR22/'a1'!$BN23*100</f>
        <v>21.590540990837869</v>
      </c>
    </row>
    <row r="23" spans="1:45" ht="16.5" customHeight="1">
      <c r="A23" s="1">
        <v>1997</v>
      </c>
      <c r="B23" s="4">
        <v>20275487</v>
      </c>
      <c r="C23" s="5">
        <f>B23/'a1'!$F24*100</f>
        <v>67.797506368967149</v>
      </c>
      <c r="D23" s="4">
        <v>6509128</v>
      </c>
      <c r="E23" s="5">
        <f>D23/'a1'!$F24*100</f>
        <v>21.765329091055733</v>
      </c>
      <c r="F23" s="4">
        <v>385055</v>
      </c>
      <c r="G23" s="5">
        <f>F23/'a1'!$L24*100</f>
        <v>69.894229739467889</v>
      </c>
      <c r="H23" s="4">
        <v>122690</v>
      </c>
      <c r="I23" s="5">
        <f>H23/'a1'!$L24*100</f>
        <v>22.270384871603579</v>
      </c>
      <c r="J23" s="4">
        <v>89582</v>
      </c>
      <c r="K23" s="5">
        <f>J23/'a1'!$R24*100</f>
        <v>65.823138249017234</v>
      </c>
      <c r="L23" s="4">
        <v>29597</v>
      </c>
      <c r="M23" s="5">
        <f>L23/'a1'!$R24*100</f>
        <v>21.747308865130975</v>
      </c>
      <c r="N23" s="4">
        <v>630946</v>
      </c>
      <c r="O23" s="5">
        <f>N23/'a1'!$X24*100</f>
        <v>67.668881019131234</v>
      </c>
      <c r="P23" s="4">
        <v>208496</v>
      </c>
      <c r="Q23" s="5">
        <f>P23/'a1'!$X24*100</f>
        <v>22.361170396459894</v>
      </c>
      <c r="R23" s="4">
        <v>513733</v>
      </c>
      <c r="S23" s="5">
        <f>R23/'a1'!$AD24*100</f>
        <v>68.269168158339212</v>
      </c>
      <c r="T23" s="4">
        <v>166568</v>
      </c>
      <c r="U23" s="5">
        <f>T23/'a1'!$AD24*100</f>
        <v>22.134958824522165</v>
      </c>
      <c r="V23" s="4">
        <v>5019636</v>
      </c>
      <c r="W23" s="5">
        <f>V23/'a1'!$AJ24*100</f>
        <v>69.00212258772325</v>
      </c>
      <c r="X23" s="4">
        <v>1686352</v>
      </c>
      <c r="Y23" s="5">
        <f>X23/'a1'!$AJ24*100</f>
        <v>23.181335744275536</v>
      </c>
      <c r="Z23" s="4">
        <v>7575324</v>
      </c>
      <c r="AA23" s="5">
        <f>Z23/'a1'!$AP24*100</f>
        <v>67.470248229126469</v>
      </c>
      <c r="AB23" s="4">
        <v>2425468</v>
      </c>
      <c r="AC23" s="5">
        <f>AB23/'a1'!$AP24*100</f>
        <v>21.602630861967477</v>
      </c>
      <c r="AD23" s="4">
        <v>736508</v>
      </c>
      <c r="AE23" s="5">
        <f>AD23/'a1'!$AV24*100</f>
        <v>64.826146349707074</v>
      </c>
      <c r="AF23" s="4">
        <v>231797</v>
      </c>
      <c r="AG23" s="5">
        <f>AF23/'a1'!$AV24*100</f>
        <v>20.40236663474538</v>
      </c>
      <c r="AH23" s="4">
        <v>640635</v>
      </c>
      <c r="AI23" s="5">
        <f>AH23/'a1'!$BB24*100</f>
        <v>62.936805311316803</v>
      </c>
      <c r="AJ23" s="4">
        <v>196009</v>
      </c>
      <c r="AK23" s="5">
        <f>AJ23/'a1'!$BB24*100</f>
        <v>19.256175938351632</v>
      </c>
      <c r="AL23" s="4">
        <v>1923300</v>
      </c>
      <c r="AM23" s="5">
        <f>AL23/'a1'!$BH24*100</f>
        <v>67.964781147255977</v>
      </c>
      <c r="AN23" s="4">
        <v>555161</v>
      </c>
      <c r="AO23" s="5">
        <f>AN23/'a1'!$BH24*100</f>
        <v>19.618050156757537</v>
      </c>
      <c r="AP23" s="4">
        <v>2693876</v>
      </c>
      <c r="AQ23" s="5">
        <f>AP23/'a1'!$BN24*100</f>
        <v>68.223866637728008</v>
      </c>
      <c r="AR23" s="4">
        <v>870635</v>
      </c>
      <c r="AS23" s="5">
        <f>AR23/'a1'!$BN24*100</f>
        <v>22.049302243361733</v>
      </c>
    </row>
    <row r="24" spans="1:45" ht="16.5" customHeight="1">
      <c r="A24" s="1">
        <v>1998</v>
      </c>
      <c r="B24" s="4">
        <v>20475752</v>
      </c>
      <c r="C24" s="5">
        <f>B24/'a1'!$F25*100</f>
        <v>67.901291761781636</v>
      </c>
      <c r="D24" s="4">
        <v>6710934</v>
      </c>
      <c r="E24" s="5">
        <f>D24/'a1'!$F25*100</f>
        <v>22.254669207170526</v>
      </c>
      <c r="F24" s="4">
        <v>378231</v>
      </c>
      <c r="G24" s="5">
        <f>F24/'a1'!$L25*100</f>
        <v>70.063147989322829</v>
      </c>
      <c r="H24" s="4">
        <v>126092</v>
      </c>
      <c r="I24" s="5">
        <f>H24/'a1'!$L25*100</f>
        <v>23.357161248733426</v>
      </c>
      <c r="J24" s="4">
        <v>89675</v>
      </c>
      <c r="K24" s="5">
        <f>J24/'a1'!$R25*100</f>
        <v>66.03266472268858</v>
      </c>
      <c r="L24" s="4">
        <v>30449</v>
      </c>
      <c r="M24" s="5">
        <f>L24/'a1'!$R25*100</f>
        <v>22.421283614621071</v>
      </c>
      <c r="N24" s="4">
        <v>632359</v>
      </c>
      <c r="O24" s="5">
        <f>N24/'a1'!$X25*100</f>
        <v>67.861619426594373</v>
      </c>
      <c r="P24" s="4">
        <v>214597</v>
      </c>
      <c r="Q24" s="5">
        <f>P24/'a1'!$X25*100</f>
        <v>23.029481582596077</v>
      </c>
      <c r="R24" s="4">
        <v>513564</v>
      </c>
      <c r="S24" s="5">
        <f>R24/'a1'!$AD25*100</f>
        <v>68.426845029512478</v>
      </c>
      <c r="T24" s="4">
        <v>171658</v>
      </c>
      <c r="U24" s="5">
        <f>T24/'a1'!$AD25*100</f>
        <v>22.871570756665292</v>
      </c>
      <c r="V24" s="4">
        <v>5035857</v>
      </c>
      <c r="W24" s="5">
        <f>V24/'a1'!$AJ25*100</f>
        <v>69.022777752268908</v>
      </c>
      <c r="X24" s="4">
        <v>1730217</v>
      </c>
      <c r="Y24" s="5">
        <f>X24/'a1'!$AJ25*100</f>
        <v>23.714808314492934</v>
      </c>
      <c r="Z24" s="4">
        <v>7674512</v>
      </c>
      <c r="AA24" s="5">
        <f>Z24/'a1'!$AP25*100</f>
        <v>67.522249225996248</v>
      </c>
      <c r="AB24" s="4">
        <v>2498660</v>
      </c>
      <c r="AC24" s="5">
        <f>AB24/'a1'!$AP25*100</f>
        <v>21.983826887107323</v>
      </c>
      <c r="AD24" s="4">
        <v>738922</v>
      </c>
      <c r="AE24" s="5">
        <f>AD24/'a1'!$AV25*100</f>
        <v>64.960804016566314</v>
      </c>
      <c r="AF24" s="4">
        <v>237740</v>
      </c>
      <c r="AG24" s="5">
        <f>AF24/'a1'!$AV25*100</f>
        <v>20.900421894189748</v>
      </c>
      <c r="AH24" s="4">
        <v>643272</v>
      </c>
      <c r="AI24" s="5">
        <f>AH24/'a1'!$BB25*100</f>
        <v>63.231275532471209</v>
      </c>
      <c r="AJ24" s="4">
        <v>200600</v>
      </c>
      <c r="AK24" s="5">
        <f>AJ24/'a1'!$BB25*100</f>
        <v>19.718243405299351</v>
      </c>
      <c r="AL24" s="4">
        <v>1980693</v>
      </c>
      <c r="AM24" s="5">
        <f>AL24/'a1'!$BH25*100</f>
        <v>68.32176294020212</v>
      </c>
      <c r="AN24" s="4">
        <v>581214</v>
      </c>
      <c r="AO24" s="5">
        <f>AN24/'a1'!$BH25*100</f>
        <v>20.048319010329536</v>
      </c>
      <c r="AP24" s="4">
        <v>2722263</v>
      </c>
      <c r="AQ24" s="5">
        <f>AP24/'a1'!$BN25*100</f>
        <v>68.345110972247085</v>
      </c>
      <c r="AR24" s="4">
        <v>902864</v>
      </c>
      <c r="AS24" s="5">
        <f>AR24/'a1'!$BN25*100</f>
        <v>22.667295655433325</v>
      </c>
    </row>
    <row r="25" spans="1:45" ht="16.5" customHeight="1">
      <c r="A25" s="1">
        <v>1999</v>
      </c>
      <c r="B25" s="4">
        <v>20701360</v>
      </c>
      <c r="C25" s="5">
        <f>B25/'a1'!$F26*100</f>
        <v>68.093698404731967</v>
      </c>
      <c r="D25" s="4">
        <v>6934386</v>
      </c>
      <c r="E25" s="5">
        <f>D25/'a1'!$F26*100</f>
        <v>22.8095153606331</v>
      </c>
      <c r="F25" s="4">
        <v>375012</v>
      </c>
      <c r="G25" s="5">
        <f>F25/'a1'!$L26*100</f>
        <v>70.315321311985656</v>
      </c>
      <c r="H25" s="4">
        <v>130044</v>
      </c>
      <c r="I25" s="5">
        <f>H25/'a1'!$L26*100</f>
        <v>24.383448115515939</v>
      </c>
      <c r="J25" s="4">
        <v>90301</v>
      </c>
      <c r="K25" s="5">
        <f>J25/'a1'!$R26*100</f>
        <v>66.260887431116586</v>
      </c>
      <c r="L25" s="4">
        <v>31502</v>
      </c>
      <c r="M25" s="5">
        <f>L25/'a1'!$R26*100</f>
        <v>23.115474644301113</v>
      </c>
      <c r="N25" s="4">
        <v>636121</v>
      </c>
      <c r="O25" s="5">
        <f>N25/'a1'!$X26*100</f>
        <v>68.122927786297467</v>
      </c>
      <c r="P25" s="4">
        <v>221817</v>
      </c>
      <c r="Q25" s="5">
        <f>P25/'a1'!$X26*100</f>
        <v>23.754637046683172</v>
      </c>
      <c r="R25" s="4">
        <v>515486</v>
      </c>
      <c r="S25" s="5">
        <f>R25/'a1'!$AD26*100</f>
        <v>68.676433950927319</v>
      </c>
      <c r="T25" s="4">
        <v>177483</v>
      </c>
      <c r="U25" s="5">
        <f>T25/'a1'!$AD26*100</f>
        <v>23.645452111041685</v>
      </c>
      <c r="V25" s="4">
        <v>5063577</v>
      </c>
      <c r="W25" s="5">
        <f>V25/'a1'!$AJ26*100</f>
        <v>69.143850066568803</v>
      </c>
      <c r="X25" s="4">
        <v>1782246</v>
      </c>
      <c r="Y25" s="5">
        <f>X25/'a1'!$AJ26*100</f>
        <v>24.336817669750452</v>
      </c>
      <c r="Z25" s="4">
        <v>7786381</v>
      </c>
      <c r="AA25" s="5">
        <f>Z25/'a1'!$AP26*100</f>
        <v>67.679653263488618</v>
      </c>
      <c r="AB25" s="4">
        <v>2578334</v>
      </c>
      <c r="AC25" s="5">
        <f>AB25/'a1'!$AP26*100</f>
        <v>22.411021386888677</v>
      </c>
      <c r="AD25" s="4">
        <v>745008</v>
      </c>
      <c r="AE25" s="5">
        <f>AD25/'a1'!$AV26*100</f>
        <v>65.211545733372546</v>
      </c>
      <c r="AF25" s="4">
        <v>244747</v>
      </c>
      <c r="AG25" s="5">
        <f>AF25/'a1'!$AV26*100</f>
        <v>21.423031945436467</v>
      </c>
      <c r="AH25" s="4">
        <v>645246</v>
      </c>
      <c r="AI25" s="5">
        <f>AH25/'a1'!$BB26*100</f>
        <v>63.600861093478322</v>
      </c>
      <c r="AJ25" s="4">
        <v>206316</v>
      </c>
      <c r="AK25" s="5">
        <f>AJ25/'a1'!$BB26*100</f>
        <v>20.336236501058625</v>
      </c>
      <c r="AL25" s="4">
        <v>2027461</v>
      </c>
      <c r="AM25" s="5">
        <f>AL25/'a1'!$BH26*100</f>
        <v>68.664831956736421</v>
      </c>
      <c r="AN25" s="4">
        <v>609270</v>
      </c>
      <c r="AO25" s="5">
        <f>AN25/'a1'!$BH26*100</f>
        <v>20.634390583237263</v>
      </c>
      <c r="AP25" s="4">
        <v>2750165</v>
      </c>
      <c r="AQ25" s="5">
        <f>AP25/'a1'!$BN26*100</f>
        <v>68.559159889065469</v>
      </c>
      <c r="AR25" s="4">
        <v>935073</v>
      </c>
      <c r="AS25" s="5">
        <f>AR25/'a1'!$BN26*100</f>
        <v>23.310535664204917</v>
      </c>
    </row>
    <row r="26" spans="1:45" ht="16.5" customHeight="1">
      <c r="A26" s="1">
        <v>2000</v>
      </c>
      <c r="B26" s="4">
        <v>20957086</v>
      </c>
      <c r="C26" s="5">
        <f>B26/'a1'!$F27*100</f>
        <v>68.295869122227174</v>
      </c>
      <c r="D26" s="4">
        <v>7171472</v>
      </c>
      <c r="E26" s="5">
        <f>D26/'a1'!$F27*100</f>
        <v>23.370706839954597</v>
      </c>
      <c r="F26" s="4">
        <v>372331</v>
      </c>
      <c r="G26" s="5">
        <f>F26/'a1'!$L27*100</f>
        <v>70.521776023456056</v>
      </c>
      <c r="H26" s="4">
        <v>133758</v>
      </c>
      <c r="I26" s="5">
        <f>H26/'a1'!$L27*100</f>
        <v>25.334585939246089</v>
      </c>
      <c r="J26" s="4">
        <v>90859</v>
      </c>
      <c r="K26" s="5">
        <f>J26/'a1'!$R27*100</f>
        <v>66.578002491390052</v>
      </c>
      <c r="L26" s="4">
        <v>32540</v>
      </c>
      <c r="M26" s="5">
        <f>L26/'a1'!$R27*100</f>
        <v>23.844068293397815</v>
      </c>
      <c r="N26" s="4">
        <v>637898</v>
      </c>
      <c r="O26" s="5">
        <f>N26/'a1'!$X27*100</f>
        <v>68.310522037949468</v>
      </c>
      <c r="P26" s="4">
        <v>228325</v>
      </c>
      <c r="Q26" s="5">
        <f>P26/'a1'!$X27*100</f>
        <v>24.450617409546368</v>
      </c>
      <c r="R26" s="4">
        <v>517221</v>
      </c>
      <c r="S26" s="5">
        <f>R26/'a1'!$AD27*100</f>
        <v>68.91529439040022</v>
      </c>
      <c r="T26" s="4">
        <v>183454</v>
      </c>
      <c r="U26" s="5">
        <f>T26/'a1'!$AD27*100</f>
        <v>24.443683487515937</v>
      </c>
      <c r="V26" s="4">
        <v>5093546</v>
      </c>
      <c r="W26" s="5">
        <f>V26/'a1'!$AJ27*100</f>
        <v>69.234469551312756</v>
      </c>
      <c r="X26" s="4">
        <v>1837078</v>
      </c>
      <c r="Y26" s="5">
        <f>X26/'a1'!$AJ27*100</f>
        <v>24.970643409205799</v>
      </c>
      <c r="Z26" s="4">
        <v>7931916</v>
      </c>
      <c r="AA26" s="5">
        <f>Z26/'a1'!$AP27*100</f>
        <v>67.891116286593927</v>
      </c>
      <c r="AB26" s="4">
        <v>2665982</v>
      </c>
      <c r="AC26" s="5">
        <f>AB26/'a1'!$AP27*100</f>
        <v>22.818760811381043</v>
      </c>
      <c r="AD26" s="4">
        <v>750663</v>
      </c>
      <c r="AE26" s="5">
        <f>AD26/'a1'!$AV27*100</f>
        <v>65.427917229212952</v>
      </c>
      <c r="AF26" s="4">
        <v>252140</v>
      </c>
      <c r="AG26" s="5">
        <f>AF26/'a1'!$AV27*100</f>
        <v>21.976566115785317</v>
      </c>
      <c r="AH26" s="4">
        <v>644319</v>
      </c>
      <c r="AI26" s="5">
        <f>AH26/'a1'!$BB27*100</f>
        <v>63.948132378556224</v>
      </c>
      <c r="AJ26" s="4">
        <v>212223</v>
      </c>
      <c r="AK26" s="5">
        <f>AJ26/'a1'!$BB27*100</f>
        <v>21.062958717303598</v>
      </c>
      <c r="AL26" s="4">
        <v>2072472</v>
      </c>
      <c r="AM26" s="5">
        <f>AL26/'a1'!$BH27*100</f>
        <v>68.985865778487295</v>
      </c>
      <c r="AN26" s="4">
        <v>639399</v>
      </c>
      <c r="AO26" s="5">
        <f>AN26/'a1'!$BH27*100</f>
        <v>21.283517264840732</v>
      </c>
      <c r="AP26" s="4">
        <v>2778950</v>
      </c>
      <c r="AQ26" s="5">
        <f>AP26/'a1'!$BN27*100</f>
        <v>68.799003770520613</v>
      </c>
      <c r="AR26" s="4">
        <v>968278</v>
      </c>
      <c r="AS26" s="5">
        <f>AR26/'a1'!$BN27*100</f>
        <v>23.971846119186083</v>
      </c>
    </row>
    <row r="27" spans="1:45" ht="16.5" customHeight="1">
      <c r="A27" s="1">
        <v>2001</v>
      </c>
      <c r="B27" s="4">
        <v>21252902</v>
      </c>
      <c r="C27" s="5">
        <f>B27/'a1'!$F28*100</f>
        <v>68.512229745682518</v>
      </c>
      <c r="D27" s="4">
        <v>7416329</v>
      </c>
      <c r="E27" s="5">
        <f>D27/'a1'!$F28*100</f>
        <v>23.907757929602642</v>
      </c>
      <c r="F27" s="4">
        <v>369180</v>
      </c>
      <c r="G27" s="5">
        <f>F27/'a1'!$L28*100</f>
        <v>70.717906084904385</v>
      </c>
      <c r="H27" s="4">
        <v>137163</v>
      </c>
      <c r="I27" s="5">
        <f>H27/'a1'!$L28*100</f>
        <v>26.274121437574465</v>
      </c>
      <c r="J27" s="4">
        <v>91415</v>
      </c>
      <c r="K27" s="5">
        <f>J27/'a1'!$R28*100</f>
        <v>66.889840120001466</v>
      </c>
      <c r="L27" s="4">
        <v>33591</v>
      </c>
      <c r="M27" s="5">
        <f>L27/'a1'!$R28*100</f>
        <v>24.579080232685765</v>
      </c>
      <c r="N27" s="4">
        <v>639139</v>
      </c>
      <c r="O27" s="5">
        <f>N27/'a1'!$X28*100</f>
        <v>68.541036857192182</v>
      </c>
      <c r="P27" s="4">
        <v>235025</v>
      </c>
      <c r="Q27" s="5">
        <f>P27/'a1'!$X28*100</f>
        <v>25.203996606937761</v>
      </c>
      <c r="R27" s="4">
        <v>518251</v>
      </c>
      <c r="S27" s="5">
        <f>R27/'a1'!$AD28*100</f>
        <v>69.116813524330539</v>
      </c>
      <c r="T27" s="4">
        <v>188736</v>
      </c>
      <c r="U27" s="5">
        <f>T27/'a1'!$AD28*100</f>
        <v>25.170874571063152</v>
      </c>
      <c r="V27" s="4">
        <v>5129020</v>
      </c>
      <c r="W27" s="5">
        <f>V27/'a1'!$AJ28*100</f>
        <v>69.344675765218682</v>
      </c>
      <c r="X27" s="4">
        <v>1891064</v>
      </c>
      <c r="Y27" s="5">
        <f>X27/'a1'!$AJ28*100</f>
        <v>25.567305241796195</v>
      </c>
      <c r="Z27" s="4">
        <v>8103694</v>
      </c>
      <c r="AA27" s="5">
        <f>Z27/'a1'!$AP28*100</f>
        <v>68.113322524221743</v>
      </c>
      <c r="AB27" s="4">
        <v>2760114</v>
      </c>
      <c r="AC27" s="5">
        <f>AB27/'a1'!$AP28*100</f>
        <v>23.199362548193424</v>
      </c>
      <c r="AD27" s="4">
        <v>756153</v>
      </c>
      <c r="AE27" s="5">
        <f>AD27/'a1'!$AV28*100</f>
        <v>65.669633939815014</v>
      </c>
      <c r="AF27" s="4">
        <v>259394</v>
      </c>
      <c r="AG27" s="5">
        <f>AF27/'a1'!$AV28*100</f>
        <v>22.527595640279646</v>
      </c>
      <c r="AH27" s="4">
        <v>643411</v>
      </c>
      <c r="AI27" s="5">
        <f>AH27/'a1'!$BB28*100</f>
        <v>64.3257261514498</v>
      </c>
      <c r="AJ27" s="4">
        <v>218049</v>
      </c>
      <c r="AK27" s="5">
        <f>AJ27/'a1'!$BB28*100</f>
        <v>21.799689874120084</v>
      </c>
      <c r="AL27" s="4">
        <v>2120519</v>
      </c>
      <c r="AM27" s="5">
        <f>AL27/'a1'!$BH28*100</f>
        <v>69.341424238183123</v>
      </c>
      <c r="AN27" s="4">
        <v>671058</v>
      </c>
      <c r="AO27" s="5">
        <f>AN27/'a1'!$BH28*100</f>
        <v>21.943739936509267</v>
      </c>
      <c r="AP27" s="4">
        <v>2814350</v>
      </c>
      <c r="AQ27" s="5">
        <f>AP27/'a1'!$BN28*100</f>
        <v>69.031938876803125</v>
      </c>
      <c r="AR27" s="4">
        <v>1003005</v>
      </c>
      <c r="AS27" s="5">
        <f>AR27/'a1'!$BN28*100</f>
        <v>24.60226334788776</v>
      </c>
    </row>
    <row r="28" spans="1:45" ht="16.5" customHeight="1">
      <c r="A28" s="1">
        <v>2002</v>
      </c>
      <c r="B28" s="4">
        <v>21548007</v>
      </c>
      <c r="C28" s="5">
        <f>B28/'a1'!$F29*100</f>
        <v>68.715223452917812</v>
      </c>
      <c r="D28" s="4">
        <v>7687940</v>
      </c>
      <c r="E28" s="5">
        <f>D28/'a1'!$F29*100</f>
        <v>24.516351558296083</v>
      </c>
      <c r="F28" s="4">
        <v>367945</v>
      </c>
      <c r="G28" s="5">
        <f>F28/'a1'!$L29*100</f>
        <v>70.829074291170258</v>
      </c>
      <c r="H28" s="4">
        <v>140895</v>
      </c>
      <c r="I28" s="5">
        <f>H28/'a1'!$L29*100</f>
        <v>27.122157991695587</v>
      </c>
      <c r="J28" s="4">
        <v>92000</v>
      </c>
      <c r="K28" s="5">
        <f>J28/'a1'!$R29*100</f>
        <v>67.214120810076267</v>
      </c>
      <c r="L28" s="4">
        <v>34559</v>
      </c>
      <c r="M28" s="5">
        <f>L28/'a1'!$R29*100</f>
        <v>25.248400011689416</v>
      </c>
      <c r="N28" s="4">
        <v>643682</v>
      </c>
      <c r="O28" s="5">
        <f>N28/'a1'!$X29*100</f>
        <v>68.83158406895113</v>
      </c>
      <c r="P28" s="4">
        <v>243054</v>
      </c>
      <c r="Q28" s="5">
        <f>P28/'a1'!$X29*100</f>
        <v>25.990771583320409</v>
      </c>
      <c r="R28" s="4">
        <v>519232</v>
      </c>
      <c r="S28" s="5">
        <f>R28/'a1'!$AD29*100</f>
        <v>69.28830404908598</v>
      </c>
      <c r="T28" s="4">
        <v>195115</v>
      </c>
      <c r="U28" s="5">
        <f>T28/'a1'!$AD29*100</f>
        <v>26.036891879809815</v>
      </c>
      <c r="V28" s="4">
        <v>5165903</v>
      </c>
      <c r="W28" s="5">
        <f>V28/'a1'!$AJ29*100</f>
        <v>69.420202760250689</v>
      </c>
      <c r="X28" s="4">
        <v>1951282</v>
      </c>
      <c r="Y28" s="5">
        <f>X28/'a1'!$AJ29*100</f>
        <v>26.221629032219052</v>
      </c>
      <c r="Z28" s="4">
        <v>8265590</v>
      </c>
      <c r="AA28" s="5">
        <f>Z28/'a1'!$AP29*100</f>
        <v>68.348512676317682</v>
      </c>
      <c r="AB28" s="4">
        <v>2864925</v>
      </c>
      <c r="AC28" s="5">
        <f>AB28/'a1'!$AP29*100</f>
        <v>23.690185779744631</v>
      </c>
      <c r="AD28" s="4">
        <v>762762</v>
      </c>
      <c r="AE28" s="5">
        <f>AD28/'a1'!$AV29*100</f>
        <v>65.946589938407584</v>
      </c>
      <c r="AF28" s="4">
        <v>267865</v>
      </c>
      <c r="AG28" s="5">
        <f>AF28/'a1'!$AV29*100</f>
        <v>23.158971361776739</v>
      </c>
      <c r="AH28" s="4">
        <v>643862</v>
      </c>
      <c r="AI28" s="5">
        <f>AH28/'a1'!$BB29*100</f>
        <v>64.591860483780366</v>
      </c>
      <c r="AJ28" s="4">
        <v>224187</v>
      </c>
      <c r="AK28" s="5">
        <f>AJ28/'a1'!$BB29*100</f>
        <v>22.4903091443155</v>
      </c>
      <c r="AL28" s="4">
        <v>2180030</v>
      </c>
      <c r="AM28" s="5">
        <f>AL28/'a1'!$BH29*100</f>
        <v>69.688216651930048</v>
      </c>
      <c r="AN28" s="4">
        <v>706940</v>
      </c>
      <c r="AO28" s="5">
        <f>AN28/'a1'!$BH29*100</f>
        <v>22.598490791372335</v>
      </c>
      <c r="AP28" s="4">
        <v>2837557</v>
      </c>
      <c r="AQ28" s="5">
        <f>AP28/'a1'!$BN29*100</f>
        <v>69.20598971601359</v>
      </c>
      <c r="AR28" s="4">
        <v>1039046</v>
      </c>
      <c r="AS28" s="5">
        <f>AR28/'a1'!$BN29*100</f>
        <v>25.341590244870872</v>
      </c>
    </row>
    <row r="29" spans="1:45" ht="16.5" customHeight="1">
      <c r="A29" s="1">
        <v>2003</v>
      </c>
      <c r="B29" s="4">
        <v>21795003</v>
      </c>
      <c r="C29" s="5">
        <f>B29/'a1'!$F30*100</f>
        <v>68.880784586634761</v>
      </c>
      <c r="D29" s="4">
        <v>7955299</v>
      </c>
      <c r="E29" s="5">
        <f>D29/'a1'!$F30*100</f>
        <v>25.141874802277886</v>
      </c>
      <c r="F29" s="4">
        <v>367972</v>
      </c>
      <c r="G29" s="5">
        <f>F29/'a1'!$L30*100</f>
        <v>70.976091967325374</v>
      </c>
      <c r="H29" s="4">
        <v>144868</v>
      </c>
      <c r="I29" s="5">
        <f>H29/'a1'!$L30*100</f>
        <v>27.942790459933072</v>
      </c>
      <c r="J29" s="4">
        <v>92587</v>
      </c>
      <c r="K29" s="5">
        <f>J29/'a1'!$R30*100</f>
        <v>67.472908665583248</v>
      </c>
      <c r="L29" s="4">
        <v>35537</v>
      </c>
      <c r="M29" s="5">
        <f>L29/'a1'!$R30*100</f>
        <v>25.897639574117665</v>
      </c>
      <c r="N29" s="4">
        <v>647357</v>
      </c>
      <c r="O29" s="5">
        <f>N29/'a1'!$X30*100</f>
        <v>69.038452514514603</v>
      </c>
      <c r="P29" s="4">
        <v>250551</v>
      </c>
      <c r="Q29" s="5">
        <f>P29/'a1'!$X30*100</f>
        <v>26.720423685793389</v>
      </c>
      <c r="R29" s="4">
        <v>520228</v>
      </c>
      <c r="S29" s="5">
        <f>R29/'a1'!$AD30*100</f>
        <v>69.41611936474726</v>
      </c>
      <c r="T29" s="4">
        <v>201250</v>
      </c>
      <c r="U29" s="5">
        <f>T29/'a1'!$AD30*100</f>
        <v>26.853598849264916</v>
      </c>
      <c r="V29" s="4">
        <v>5199503</v>
      </c>
      <c r="W29" s="5">
        <f>V29/'a1'!$AJ30*100</f>
        <v>69.461081444089629</v>
      </c>
      <c r="X29" s="4">
        <v>2010871</v>
      </c>
      <c r="Y29" s="5">
        <f>X29/'a1'!$AJ30*100</f>
        <v>26.863581827832</v>
      </c>
      <c r="Z29" s="4">
        <v>8394752</v>
      </c>
      <c r="AA29" s="5">
        <f>Z29/'a1'!$AP30*100</f>
        <v>68.563524368906997</v>
      </c>
      <c r="AB29" s="4">
        <v>2968191</v>
      </c>
      <c r="AC29" s="5">
        <f>AB29/'a1'!$AP30*100</f>
        <v>24.242483394395737</v>
      </c>
      <c r="AD29" s="4">
        <v>770183</v>
      </c>
      <c r="AE29" s="5">
        <f>AD29/'a1'!$AV30*100</f>
        <v>66.193765856945433</v>
      </c>
      <c r="AF29" s="4">
        <v>276393</v>
      </c>
      <c r="AG29" s="5">
        <f>AF29/'a1'!$AV30*100</f>
        <v>23.754735597252495</v>
      </c>
      <c r="AH29" s="4">
        <v>646885</v>
      </c>
      <c r="AI29" s="5">
        <f>AH29/'a1'!$BB30*100</f>
        <v>64.920200194494143</v>
      </c>
      <c r="AJ29" s="4">
        <v>230820</v>
      </c>
      <c r="AK29" s="5">
        <f>AJ29/'a1'!$BB30*100</f>
        <v>23.164674724090279</v>
      </c>
      <c r="AL29" s="4">
        <v>2225667</v>
      </c>
      <c r="AM29" s="5">
        <f>AL29/'a1'!$BH30*100</f>
        <v>69.926814064870129</v>
      </c>
      <c r="AN29" s="4">
        <v>740632</v>
      </c>
      <c r="AO29" s="5">
        <f>AN29/'a1'!$BH30*100</f>
        <v>23.269445139139364</v>
      </c>
      <c r="AP29" s="4">
        <v>2858504</v>
      </c>
      <c r="AQ29" s="5">
        <f>AP29/'a1'!$BN30*100</f>
        <v>69.314928913802504</v>
      </c>
      <c r="AR29" s="4">
        <v>1075149</v>
      </c>
      <c r="AS29" s="5">
        <f>AR29/'a1'!$BN30*100</f>
        <v>26.070936583172827</v>
      </c>
    </row>
    <row r="30" spans="1:45" ht="16.5" customHeight="1">
      <c r="A30" s="1">
        <v>2004</v>
      </c>
      <c r="B30" s="4">
        <v>22056285</v>
      </c>
      <c r="C30" s="5">
        <f>B30/'a1'!$F31*100</f>
        <v>69.059685132483551</v>
      </c>
      <c r="D30" s="4">
        <v>8217384</v>
      </c>
      <c r="E30" s="5">
        <f>D30/'a1'!$F31*100</f>
        <v>25.729172054709494</v>
      </c>
      <c r="F30" s="4">
        <v>367662</v>
      </c>
      <c r="G30" s="5">
        <f>F30/'a1'!$L31*100</f>
        <v>71.059253733074087</v>
      </c>
      <c r="H30" s="4">
        <v>148366</v>
      </c>
      <c r="I30" s="5">
        <f>H30/'a1'!$L31*100</f>
        <v>28.675188731392609</v>
      </c>
      <c r="J30" s="4">
        <v>93311</v>
      </c>
      <c r="K30" s="5">
        <f>J30/'a1'!$R31*100</f>
        <v>67.773331105962328</v>
      </c>
      <c r="L30" s="4">
        <v>36483</v>
      </c>
      <c r="M30" s="5">
        <f>L30/'a1'!$R31*100</f>
        <v>26.498209629505887</v>
      </c>
      <c r="N30" s="4">
        <v>650591</v>
      </c>
      <c r="O30" s="5">
        <f>N30/'a1'!$X31*100</f>
        <v>69.240388585926965</v>
      </c>
      <c r="P30" s="4">
        <v>257622</v>
      </c>
      <c r="Q30" s="5">
        <f>P30/'a1'!$X31*100</f>
        <v>27.417912925760845</v>
      </c>
      <c r="R30" s="4">
        <v>521057</v>
      </c>
      <c r="S30" s="5">
        <f>R30/'a1'!$AD31*100</f>
        <v>69.529148341090561</v>
      </c>
      <c r="T30" s="4">
        <v>206498</v>
      </c>
      <c r="U30" s="5">
        <f>T30/'a1'!$AD31*100</f>
        <v>27.554816601904434</v>
      </c>
      <c r="V30" s="4">
        <v>5239475</v>
      </c>
      <c r="W30" s="5">
        <f>V30/'a1'!$AJ31*100</f>
        <v>69.53260384022991</v>
      </c>
      <c r="X30" s="4">
        <v>2067714</v>
      </c>
      <c r="Y30" s="5">
        <f>X30/'a1'!$AJ31*100</f>
        <v>27.440447452635457</v>
      </c>
      <c r="Z30" s="4">
        <v>8520445</v>
      </c>
      <c r="AA30" s="5">
        <f>Z30/'a1'!$AP31*100</f>
        <v>68.768347356931372</v>
      </c>
      <c r="AB30" s="4">
        <v>3070773</v>
      </c>
      <c r="AC30" s="5">
        <f>AB30/'a1'!$AP31*100</f>
        <v>24.784149691510976</v>
      </c>
      <c r="AD30" s="4">
        <v>780362</v>
      </c>
      <c r="AE30" s="5">
        <f>AD30/'a1'!$AV31*100</f>
        <v>66.514379619219881</v>
      </c>
      <c r="AF30" s="4">
        <v>285451</v>
      </c>
      <c r="AG30" s="5">
        <f>AF30/'a1'!$AV31*100</f>
        <v>24.330498123545141</v>
      </c>
      <c r="AH30" s="4">
        <v>651303</v>
      </c>
      <c r="AI30" s="5">
        <f>AH30/'a1'!$BB31*100</f>
        <v>65.305842103574406</v>
      </c>
      <c r="AJ30" s="4">
        <v>237564</v>
      </c>
      <c r="AK30" s="5">
        <f>AJ30/'a1'!$BB31*100</f>
        <v>23.820429313996023</v>
      </c>
      <c r="AL30" s="4">
        <v>2272911</v>
      </c>
      <c r="AM30" s="5">
        <f>AL30/'a1'!$BH31*100</f>
        <v>70.186515694387367</v>
      </c>
      <c r="AN30" s="4">
        <v>774685</v>
      </c>
      <c r="AO30" s="5">
        <f>AN30/'a1'!$BH31*100</f>
        <v>23.921940151069034</v>
      </c>
      <c r="AP30" s="4">
        <v>2886073</v>
      </c>
      <c r="AQ30" s="5">
        <f>AP30/'a1'!$BN31*100</f>
        <v>69.459956481525836</v>
      </c>
      <c r="AR30" s="4">
        <v>1110046</v>
      </c>
      <c r="AS30" s="5">
        <f>AR30/'a1'!$BN31*100</f>
        <v>26.715799237403843</v>
      </c>
    </row>
    <row r="31" spans="1:45" ht="16.5" customHeight="1">
      <c r="A31" s="1">
        <v>2005</v>
      </c>
      <c r="B31" s="4">
        <v>22337461</v>
      </c>
      <c r="C31" s="5">
        <f>B31/'a1'!$F32*100</f>
        <v>69.279848710845144</v>
      </c>
      <c r="D31" s="4">
        <v>8484234</v>
      </c>
      <c r="E31" s="5">
        <f>D31/'a1'!$F32*100</f>
        <v>26.313932812122587</v>
      </c>
      <c r="F31" s="4">
        <v>366024</v>
      </c>
      <c r="G31" s="5">
        <f>F31/'a1'!$L32*100</f>
        <v>71.16728075206828</v>
      </c>
      <c r="H31" s="4">
        <v>151521</v>
      </c>
      <c r="I31" s="5">
        <f>H31/'a1'!$L32*100</f>
        <v>29.460739041249042</v>
      </c>
      <c r="J31" s="4">
        <v>93881</v>
      </c>
      <c r="K31" s="5">
        <f>J31/'a1'!$R32*100</f>
        <v>67.998174759531821</v>
      </c>
      <c r="L31" s="4">
        <v>37505</v>
      </c>
      <c r="M31" s="5">
        <f>L31/'a1'!$R32*100</f>
        <v>27.164937999768224</v>
      </c>
      <c r="N31" s="4">
        <v>651526</v>
      </c>
      <c r="O31" s="5">
        <f>N31/'a1'!$X32*100</f>
        <v>69.466541706516367</v>
      </c>
      <c r="P31" s="4">
        <v>264294</v>
      </c>
      <c r="Q31" s="5">
        <f>P31/'a1'!$X32*100</f>
        <v>28.179366861463762</v>
      </c>
      <c r="R31" s="4">
        <v>520857</v>
      </c>
      <c r="S31" s="5">
        <f>R31/'a1'!$AD32*100</f>
        <v>69.629192935174927</v>
      </c>
      <c r="T31" s="4">
        <v>211767</v>
      </c>
      <c r="U31" s="5">
        <f>T31/'a1'!$AD32*100</f>
        <v>28.309430996037666</v>
      </c>
      <c r="V31" s="4">
        <v>5281306</v>
      </c>
      <c r="W31" s="5">
        <f>V31/'a1'!$AJ32*100</f>
        <v>69.66326667363127</v>
      </c>
      <c r="X31" s="4">
        <v>2123144</v>
      </c>
      <c r="Y31" s="5">
        <f>X31/'a1'!$AJ32*100</f>
        <v>28.005411286246279</v>
      </c>
      <c r="Z31" s="4">
        <v>8646191</v>
      </c>
      <c r="AA31" s="5">
        <f>Z31/'a1'!$AP32*100</f>
        <v>69.014989635208849</v>
      </c>
      <c r="AB31" s="4">
        <v>3176677</v>
      </c>
      <c r="AC31" s="5">
        <f>AB31/'a1'!$AP32*100</f>
        <v>25.356637417494749</v>
      </c>
      <c r="AD31" s="4">
        <v>787643</v>
      </c>
      <c r="AE31" s="5">
        <f>AD31/'a1'!$AV32*100</f>
        <v>66.845936844392241</v>
      </c>
      <c r="AF31" s="4">
        <v>294476</v>
      </c>
      <c r="AG31" s="5">
        <f>AF31/'a1'!$AV32*100</f>
        <v>24.991682904804904</v>
      </c>
      <c r="AH31" s="4">
        <v>652220</v>
      </c>
      <c r="AI31" s="5">
        <f>AH31/'a1'!$BB32*100</f>
        <v>65.647196894284278</v>
      </c>
      <c r="AJ31" s="4">
        <v>243753</v>
      </c>
      <c r="AK31" s="5">
        <f>AJ31/'a1'!$BB32*100</f>
        <v>24.53420806564116</v>
      </c>
      <c r="AL31" s="4">
        <v>2341961</v>
      </c>
      <c r="AM31" s="5">
        <f>AL31/'a1'!$BH32*100</f>
        <v>70.506208081675368</v>
      </c>
      <c r="AN31" s="4">
        <v>812138</v>
      </c>
      <c r="AO31" s="5">
        <f>AN31/'a1'!$BH32*100</f>
        <v>24.449925006879138</v>
      </c>
      <c r="AP31" s="4">
        <v>2921693</v>
      </c>
      <c r="AQ31" s="5">
        <f>AP31/'a1'!$BN32*100</f>
        <v>69.634350263742192</v>
      </c>
      <c r="AR31" s="4">
        <v>1145861</v>
      </c>
      <c r="AS31" s="5">
        <f>AR31/'a1'!$BN32*100</f>
        <v>27.30994879597613</v>
      </c>
    </row>
    <row r="32" spans="1:45" ht="16.5" customHeight="1">
      <c r="A32" s="1">
        <v>2006</v>
      </c>
      <c r="B32" s="4">
        <v>22606168</v>
      </c>
      <c r="C32" s="5">
        <f>B32/'a1'!$F33*100</f>
        <v>69.406869804444241</v>
      </c>
      <c r="D32" s="4">
        <v>8747547</v>
      </c>
      <c r="E32" s="5">
        <f>D32/'a1'!$F33*100</f>
        <v>26.857265492199154</v>
      </c>
      <c r="F32" s="4">
        <v>363119</v>
      </c>
      <c r="G32" s="5">
        <f>F32/'a1'!$L33*100</f>
        <v>71.118366419629282</v>
      </c>
      <c r="H32" s="4">
        <v>154406</v>
      </c>
      <c r="I32" s="5">
        <f>H32/'a1'!$L33*100</f>
        <v>30.241057299092805</v>
      </c>
      <c r="J32" s="4">
        <v>93905</v>
      </c>
      <c r="K32" s="5">
        <f>J32/'a1'!$R33*100</f>
        <v>68.113734450368113</v>
      </c>
      <c r="L32" s="4">
        <v>38476</v>
      </c>
      <c r="M32" s="5">
        <f>L32/'a1'!$R33*100</f>
        <v>27.908461175787906</v>
      </c>
      <c r="N32" s="4">
        <v>652521</v>
      </c>
      <c r="O32" s="5">
        <f>N32/'a1'!$X33*100</f>
        <v>69.574855336939379</v>
      </c>
      <c r="P32" s="4">
        <v>271001</v>
      </c>
      <c r="Q32" s="5">
        <f>P32/'a1'!$X33*100</f>
        <v>28.895400103852459</v>
      </c>
      <c r="R32" s="4">
        <v>519020</v>
      </c>
      <c r="S32" s="5">
        <f>R32/'a1'!$AD33*100</f>
        <v>69.610211250132437</v>
      </c>
      <c r="T32" s="4">
        <v>216168</v>
      </c>
      <c r="U32" s="5">
        <f>T32/'a1'!$AD33*100</f>
        <v>28.992139311623117</v>
      </c>
      <c r="V32" s="4">
        <v>5320516</v>
      </c>
      <c r="W32" s="5">
        <f>V32/'a1'!$AJ33*100</f>
        <v>69.714420038174126</v>
      </c>
      <c r="X32" s="4">
        <v>2173720</v>
      </c>
      <c r="Y32" s="5">
        <f>X32/'a1'!$AJ33*100</f>
        <v>28.482130140268318</v>
      </c>
      <c r="Z32" s="4">
        <v>8756941</v>
      </c>
      <c r="AA32" s="5">
        <f>Z32/'a1'!$AP33*100</f>
        <v>69.161595019131127</v>
      </c>
      <c r="AB32" s="4">
        <v>3285717</v>
      </c>
      <c r="AC32" s="5">
        <f>AB32/'a1'!$AP33*100</f>
        <v>25.950320837090768</v>
      </c>
      <c r="AD32" s="4">
        <v>793446</v>
      </c>
      <c r="AE32" s="5">
        <f>AD32/'a1'!$AV33*100</f>
        <v>67.040972553154816</v>
      </c>
      <c r="AF32" s="4">
        <v>302718</v>
      </c>
      <c r="AG32" s="5">
        <f>AF32/'a1'!$AV33*100</f>
        <v>25.577681567927645</v>
      </c>
      <c r="AH32" s="4">
        <v>653562</v>
      </c>
      <c r="AI32" s="5">
        <f>AH32/'a1'!$BB33*100</f>
        <v>65.863215029295517</v>
      </c>
      <c r="AJ32" s="4">
        <v>249453</v>
      </c>
      <c r="AK32" s="5">
        <f>AJ32/'a1'!$BB33*100</f>
        <v>25.138818625781262</v>
      </c>
      <c r="AL32" s="4">
        <v>2421200</v>
      </c>
      <c r="AM32" s="5">
        <f>AL32/'a1'!$BH33*100</f>
        <v>70.767159618642992</v>
      </c>
      <c r="AN32" s="4">
        <v>850773</v>
      </c>
      <c r="AO32" s="5">
        <f>AN32/'a1'!$BH33*100</f>
        <v>24.866507802012123</v>
      </c>
      <c r="AP32" s="4">
        <v>2956794</v>
      </c>
      <c r="AQ32" s="5">
        <f>AP32/'a1'!$BN33*100</f>
        <v>69.707906587254939</v>
      </c>
      <c r="AR32" s="4">
        <v>1180909</v>
      </c>
      <c r="AS32" s="5">
        <f>AR32/'a1'!$BN33*100</f>
        <v>27.84052397970526</v>
      </c>
    </row>
    <row r="33" spans="1:45" ht="16.5" customHeight="1">
      <c r="A33" s="1">
        <v>2007</v>
      </c>
      <c r="B33" s="4">
        <v>22848715</v>
      </c>
      <c r="C33" s="5">
        <f>B33/'a1'!$F34*100</f>
        <v>69.474474038011763</v>
      </c>
      <c r="D33" s="4">
        <v>8998851</v>
      </c>
      <c r="E33" s="5">
        <f>D33/'a1'!$F34*100</f>
        <v>27.362170702879183</v>
      </c>
      <c r="F33" s="4">
        <v>361002</v>
      </c>
      <c r="G33" s="5">
        <f>F33/'a1'!$L34*100</f>
        <v>70.918338280563958</v>
      </c>
      <c r="H33" s="4">
        <v>157093</v>
      </c>
      <c r="I33" s="5">
        <f>H33/'a1'!$L34*100</f>
        <v>30.860700260687295</v>
      </c>
      <c r="J33" s="4">
        <v>93861</v>
      </c>
      <c r="K33" s="5">
        <f>J33/'a1'!$R34*100</f>
        <v>68.153004988345998</v>
      </c>
      <c r="L33" s="4">
        <v>39547</v>
      </c>
      <c r="M33" s="5">
        <f>L33/'a1'!$R34*100</f>
        <v>28.715301224940276</v>
      </c>
      <c r="N33" s="4">
        <v>650256</v>
      </c>
      <c r="O33" s="5">
        <f>N33/'a1'!$X34*100</f>
        <v>69.540815617209816</v>
      </c>
      <c r="P33" s="4">
        <v>276367</v>
      </c>
      <c r="Q33" s="5">
        <f>P33/'a1'!$X34*100</f>
        <v>29.55572357607069</v>
      </c>
      <c r="R33" s="4">
        <v>518215</v>
      </c>
      <c r="S33" s="5">
        <f>R33/'a1'!$AD34*100</f>
        <v>69.521080429885956</v>
      </c>
      <c r="T33" s="4">
        <v>220414</v>
      </c>
      <c r="U33" s="5">
        <f>T33/'a1'!$AD34*100</f>
        <v>29.569617671956394</v>
      </c>
      <c r="V33" s="4">
        <v>5362130</v>
      </c>
      <c r="W33" s="5">
        <f>V33/'a1'!$AJ34*100</f>
        <v>69.703808891920886</v>
      </c>
      <c r="X33" s="4">
        <v>2221972</v>
      </c>
      <c r="Y33" s="5">
        <f>X33/'a1'!$AJ34*100</f>
        <v>28.884027737335582</v>
      </c>
      <c r="Z33" s="4">
        <v>8836976</v>
      </c>
      <c r="AA33" s="5">
        <f>Z33/'a1'!$AP34*100</f>
        <v>69.232536795309059</v>
      </c>
      <c r="AB33" s="4">
        <v>3390811</v>
      </c>
      <c r="AC33" s="5">
        <f>AB33/'a1'!$AP34*100</f>
        <v>26.565020355768613</v>
      </c>
      <c r="AD33" s="4">
        <v>798678</v>
      </c>
      <c r="AE33" s="5">
        <f>AD33/'a1'!$AV34*100</f>
        <v>67.151574872663261</v>
      </c>
      <c r="AF33" s="4">
        <v>309566</v>
      </c>
      <c r="AG33" s="5">
        <f>AF33/'a1'!$AV34*100</f>
        <v>26.027816500555755</v>
      </c>
      <c r="AH33" s="4">
        <v>662133</v>
      </c>
      <c r="AI33" s="5">
        <f>AH33/'a1'!$BB34*100</f>
        <v>66.077972312703579</v>
      </c>
      <c r="AJ33" s="4">
        <v>257248</v>
      </c>
      <c r="AK33" s="5">
        <f>AJ33/'a1'!$BB34*100</f>
        <v>25.672223286708824</v>
      </c>
      <c r="AL33" s="4">
        <v>2496490</v>
      </c>
      <c r="AM33" s="5">
        <f>AL33/'a1'!$BH34*100</f>
        <v>71.043482541844398</v>
      </c>
      <c r="AN33" s="4">
        <v>887580</v>
      </c>
      <c r="AO33" s="5">
        <f>AN33/'a1'!$BH34*100</f>
        <v>25.258172167519295</v>
      </c>
      <c r="AP33" s="4">
        <v>2992757</v>
      </c>
      <c r="AQ33" s="5">
        <f>AP33/'a1'!$BN34*100</f>
        <v>69.74517290656604</v>
      </c>
      <c r="AR33" s="4">
        <v>1213203</v>
      </c>
      <c r="AS33" s="5">
        <f>AR33/'a1'!$BN34*100</f>
        <v>28.273278788008728</v>
      </c>
    </row>
    <row r="34" spans="1:45" ht="16.5" customHeight="1">
      <c r="A34" s="1">
        <v>2008</v>
      </c>
      <c r="B34" s="4">
        <v>23092606</v>
      </c>
      <c r="C34" s="5">
        <f>B34/'a1'!$F35*100</f>
        <v>69.460276950095277</v>
      </c>
      <c r="D34" s="4">
        <v>9246569</v>
      </c>
      <c r="E34" s="5">
        <f>D34/'a1'!$F35*100</f>
        <v>27.812765851466292</v>
      </c>
      <c r="F34" s="4">
        <v>361492</v>
      </c>
      <c r="G34" s="5">
        <f>F34/'a1'!$L35*100</f>
        <v>70.666982052339691</v>
      </c>
      <c r="H34" s="4">
        <v>159707</v>
      </c>
      <c r="I34" s="5">
        <f>H34/'a1'!$L35*100</f>
        <v>31.220640298078557</v>
      </c>
      <c r="J34" s="4">
        <v>94550</v>
      </c>
      <c r="K34" s="5">
        <f>J34/'a1'!$R35*100</f>
        <v>68.137269032313853</v>
      </c>
      <c r="L34" s="4">
        <v>40786</v>
      </c>
      <c r="M34" s="5">
        <f>L34/'a1'!$R35*100</f>
        <v>29.392349600761001</v>
      </c>
      <c r="N34" s="4">
        <v>649822</v>
      </c>
      <c r="O34" s="5">
        <f>N34/'a1'!$X35*100</f>
        <v>69.435442077650094</v>
      </c>
      <c r="P34" s="4">
        <v>281567</v>
      </c>
      <c r="Q34" s="5">
        <f>P34/'a1'!$X35*100</f>
        <v>30.086283812301989</v>
      </c>
      <c r="R34" s="4">
        <v>518606</v>
      </c>
      <c r="S34" s="5">
        <f>R34/'a1'!$AD35*100</f>
        <v>69.438646055793967</v>
      </c>
      <c r="T34" s="4">
        <v>224784</v>
      </c>
      <c r="U34" s="5">
        <f>T34/'a1'!$AD35*100</f>
        <v>30.09740846616813</v>
      </c>
      <c r="V34" s="4">
        <v>5400740</v>
      </c>
      <c r="W34" s="5">
        <f>V34/'a1'!$AJ35*100</f>
        <v>69.58367862723513</v>
      </c>
      <c r="X34" s="4">
        <v>2267412</v>
      </c>
      <c r="Y34" s="5">
        <f>X34/'a1'!$AJ35*100</f>
        <v>29.213564793627629</v>
      </c>
      <c r="Z34" s="4">
        <v>8918280</v>
      </c>
      <c r="AA34" s="5">
        <f>Z34/'a1'!$AP35*100</f>
        <v>69.227195544386333</v>
      </c>
      <c r="AB34" s="4">
        <v>3498210</v>
      </c>
      <c r="AC34" s="5">
        <f>AB34/'a1'!$AP35*100</f>
        <v>27.15448132659299</v>
      </c>
      <c r="AD34" s="4">
        <v>804342</v>
      </c>
      <c r="AE34" s="5">
        <f>AD34/'a1'!$AV35*100</f>
        <v>67.153068942889064</v>
      </c>
      <c r="AF34" s="4">
        <v>315814</v>
      </c>
      <c r="AG34" s="5">
        <f>AF34/'a1'!$AV35*100</f>
        <v>26.366743642790709</v>
      </c>
      <c r="AH34" s="4">
        <v>674426</v>
      </c>
      <c r="AI34" s="5">
        <f>AH34/'a1'!$BB35*100</f>
        <v>66.292687050423353</v>
      </c>
      <c r="AJ34" s="4">
        <v>265980</v>
      </c>
      <c r="AK34" s="5">
        <f>AJ34/'a1'!$BB35*100</f>
        <v>26.144497545574463</v>
      </c>
      <c r="AL34" s="4">
        <v>2559042</v>
      </c>
      <c r="AM34" s="5">
        <f>AL34/'a1'!$BH35*100</f>
        <v>71.168419427908745</v>
      </c>
      <c r="AN34" s="4">
        <v>920577</v>
      </c>
      <c r="AO34" s="5">
        <f>AN34/'a1'!$BH35*100</f>
        <v>25.601772089588977</v>
      </c>
      <c r="AP34" s="4">
        <v>3034241</v>
      </c>
      <c r="AQ34" s="5">
        <f>AP34/'a1'!$BN35*100</f>
        <v>69.762096577652329</v>
      </c>
      <c r="AR34" s="4">
        <v>1245878</v>
      </c>
      <c r="AS34" s="5">
        <f>AR34/'a1'!$BN35*100</f>
        <v>28.644745542615873</v>
      </c>
    </row>
    <row r="35" spans="1:45" ht="16.5" customHeight="1">
      <c r="A35" s="1">
        <v>2009</v>
      </c>
      <c r="B35" s="4">
        <v>23343905</v>
      </c>
      <c r="C35" s="5">
        <f>B35/'a1'!$F36*100</f>
        <v>69.416880663766534</v>
      </c>
      <c r="D35" s="4">
        <v>9478664</v>
      </c>
      <c r="E35" s="5">
        <f>D35/'a1'!$F36*100</f>
        <v>28.186341905518375</v>
      </c>
      <c r="F35" s="4">
        <v>363696</v>
      </c>
      <c r="G35" s="5">
        <f>F35/'a1'!$L36*100</f>
        <v>70.384282670413313</v>
      </c>
      <c r="H35" s="4">
        <v>162915</v>
      </c>
      <c r="I35" s="5">
        <f>H35/'a1'!$L36*100</f>
        <v>31.528131767328716</v>
      </c>
      <c r="J35" s="4">
        <v>95212</v>
      </c>
      <c r="K35" s="5">
        <f>J35/'a1'!$R36*100</f>
        <v>68.052805752310434</v>
      </c>
      <c r="L35" s="4">
        <v>41821</v>
      </c>
      <c r="M35" s="5">
        <f>L35/'a1'!$R36*100</f>
        <v>29.891572379189331</v>
      </c>
      <c r="N35" s="4">
        <v>650363</v>
      </c>
      <c r="O35" s="5">
        <f>N35/'a1'!$X36*100</f>
        <v>69.320737502051813</v>
      </c>
      <c r="P35" s="4">
        <v>286215</v>
      </c>
      <c r="Q35" s="5">
        <f>P35/'a1'!$X36*100</f>
        <v>30.507016672457937</v>
      </c>
      <c r="R35" s="4">
        <v>519710</v>
      </c>
      <c r="S35" s="5">
        <f>R35/'a1'!$AD36*100</f>
        <v>69.298917000242682</v>
      </c>
      <c r="T35" s="4">
        <v>228893</v>
      </c>
      <c r="U35" s="5">
        <f>T35/'a1'!$AD36*100</f>
        <v>30.520938617568543</v>
      </c>
      <c r="V35" s="4">
        <v>5444304</v>
      </c>
      <c r="W35" s="5">
        <f>V35/'a1'!$AJ36*100</f>
        <v>69.411886950618182</v>
      </c>
      <c r="X35" s="4">
        <v>2308246</v>
      </c>
      <c r="Y35" s="5">
        <f>X35/'a1'!$AJ36*100</f>
        <v>29.428869219319242</v>
      </c>
      <c r="Z35" s="4">
        <v>8994421</v>
      </c>
      <c r="AA35" s="5">
        <f>Z35/'a1'!$AP36*100</f>
        <v>69.200166152639312</v>
      </c>
      <c r="AB35" s="4">
        <v>3600209</v>
      </c>
      <c r="AC35" s="5">
        <f>AB35/'a1'!$AP36*100</f>
        <v>27.698843648104464</v>
      </c>
      <c r="AD35" s="4">
        <v>811852</v>
      </c>
      <c r="AE35" s="5">
        <f>AD35/'a1'!$AV36*100</f>
        <v>67.173538729874267</v>
      </c>
      <c r="AF35" s="4">
        <v>321754</v>
      </c>
      <c r="AG35" s="5">
        <f>AF35/'a1'!$AV36*100</f>
        <v>26.622284333218321</v>
      </c>
      <c r="AH35" s="4">
        <v>688559</v>
      </c>
      <c r="AI35" s="5">
        <f>AH35/'a1'!$BB36*100</f>
        <v>66.541455108418972</v>
      </c>
      <c r="AJ35" s="4">
        <v>274134</v>
      </c>
      <c r="AK35" s="5">
        <f>AJ35/'a1'!$BB36*100</f>
        <v>26.491956759974567</v>
      </c>
      <c r="AL35" s="4">
        <v>2621234</v>
      </c>
      <c r="AM35" s="5">
        <f>AL35/'a1'!$BH36*100</f>
        <v>71.246764147240683</v>
      </c>
      <c r="AN35" s="4">
        <v>953380</v>
      </c>
      <c r="AO35" s="5">
        <f>AN35/'a1'!$BH36*100</f>
        <v>25.913459081751693</v>
      </c>
      <c r="AP35" s="4">
        <v>3076639</v>
      </c>
      <c r="AQ35" s="5">
        <f>AP35/'a1'!$BN36*100</f>
        <v>69.754316738987356</v>
      </c>
      <c r="AR35" s="4">
        <v>1274492</v>
      </c>
      <c r="AS35" s="5">
        <f>AR35/'a1'!$BN36*100</f>
        <v>28.89559634695701</v>
      </c>
    </row>
    <row r="36" spans="1:45" ht="16.5" customHeight="1">
      <c r="A36" s="1">
        <v>2010</v>
      </c>
      <c r="B36" s="4">
        <v>23584659</v>
      </c>
      <c r="C36" s="5">
        <f>B36/'a1'!$F37*100</f>
        <v>69.355885795832734</v>
      </c>
      <c r="D36" s="4">
        <v>9684189</v>
      </c>
      <c r="E36" s="5">
        <f>D36/'a1'!$F37*100</f>
        <v>28.478491306966092</v>
      </c>
      <c r="F36" s="4">
        <v>366179</v>
      </c>
      <c r="G36" s="5">
        <f>F36/'a1'!$L37*100</f>
        <v>70.152996712467328</v>
      </c>
      <c r="H36" s="4">
        <v>165983</v>
      </c>
      <c r="I36" s="5">
        <f>H36/'a1'!$L37*100</f>
        <v>31.79921528357843</v>
      </c>
      <c r="J36" s="4">
        <v>96432</v>
      </c>
      <c r="K36" s="5">
        <f>J36/'a1'!$R37*100</f>
        <v>68.064201922669724</v>
      </c>
      <c r="L36" s="4">
        <v>42974</v>
      </c>
      <c r="M36" s="5">
        <f>L36/'a1'!$R37*100</f>
        <v>30.332161662361131</v>
      </c>
      <c r="N36" s="4">
        <v>652308</v>
      </c>
      <c r="O36" s="5">
        <f>N36/'a1'!$X37*100</f>
        <v>69.241767888475735</v>
      </c>
      <c r="P36" s="4">
        <v>290393</v>
      </c>
      <c r="Q36" s="5">
        <f>P36/'a1'!$X37*100</f>
        <v>30.824893612278455</v>
      </c>
      <c r="R36" s="4">
        <v>520754</v>
      </c>
      <c r="S36" s="5">
        <f>R36/'a1'!$AD37*100</f>
        <v>69.153196891549499</v>
      </c>
      <c r="T36" s="4">
        <v>232702</v>
      </c>
      <c r="U36" s="5">
        <f>T36/'a1'!$AD37*100</f>
        <v>30.901514386941532</v>
      </c>
      <c r="V36" s="4">
        <v>5487383</v>
      </c>
      <c r="W36" s="5">
        <f>V36/'a1'!$AJ37*100</f>
        <v>69.20330947055659</v>
      </c>
      <c r="X36" s="4">
        <v>2343142</v>
      </c>
      <c r="Y36" s="5">
        <f>X36/'a1'!$AJ37*100</f>
        <v>29.550184661697376</v>
      </c>
      <c r="Z36" s="4">
        <v>9091503</v>
      </c>
      <c r="AA36" s="5">
        <f>Z36/'a1'!$AP37*100</f>
        <v>69.215526412016445</v>
      </c>
      <c r="AB36" s="4">
        <v>3695927</v>
      </c>
      <c r="AC36" s="5">
        <f>AB36/'a1'!$AP37*100</f>
        <v>28.137870370321028</v>
      </c>
      <c r="AD36" s="4">
        <v>820490</v>
      </c>
      <c r="AE36" s="5">
        <f>AD36/'a1'!$AV37*100</f>
        <v>67.202050895628744</v>
      </c>
      <c r="AF36" s="4">
        <v>327435</v>
      </c>
      <c r="AG36" s="5">
        <f>AF36/'a1'!$AV37*100</f>
        <v>26.818490822569679</v>
      </c>
      <c r="AH36" s="4">
        <v>701519</v>
      </c>
      <c r="AI36" s="5">
        <f>AH36/'a1'!$BB37*100</f>
        <v>66.720783698314193</v>
      </c>
      <c r="AJ36" s="4">
        <v>280903</v>
      </c>
      <c r="AK36" s="5">
        <f>AJ36/'a1'!$BB37*100</f>
        <v>26.716408683453409</v>
      </c>
      <c r="AL36" s="4">
        <v>2654690</v>
      </c>
      <c r="AM36" s="5">
        <f>AL36/'a1'!$BH37*100</f>
        <v>71.122252665922403</v>
      </c>
      <c r="AN36" s="4">
        <v>980086</v>
      </c>
      <c r="AO36" s="5">
        <f>AN36/'a1'!$BH37*100</f>
        <v>26.257651223432198</v>
      </c>
      <c r="AP36" s="4">
        <v>3114133</v>
      </c>
      <c r="AQ36" s="5">
        <f>AP36/'a1'!$BN37*100</f>
        <v>69.730989600360417</v>
      </c>
      <c r="AR36" s="4">
        <v>1297242</v>
      </c>
      <c r="AS36" s="5">
        <f>AR36/'a1'!$BN37*100</f>
        <v>29.047561042238961</v>
      </c>
    </row>
    <row r="37" spans="1:45" ht="16.5" customHeight="1">
      <c r="A37" s="1">
        <v>2011</v>
      </c>
      <c r="B37" s="4">
        <v>23764809</v>
      </c>
      <c r="C37" s="5">
        <f>B37/'a1'!$F38*100</f>
        <v>69.198850529863918</v>
      </c>
      <c r="D37" s="4">
        <v>9814702</v>
      </c>
      <c r="E37" s="5">
        <f>D37/'a1'!$F38*100</f>
        <v>28.578647389640562</v>
      </c>
      <c r="F37" s="4">
        <v>365641</v>
      </c>
      <c r="G37" s="5">
        <f>F37/'a1'!$L38*100</f>
        <v>69.640996729754278</v>
      </c>
      <c r="H37" s="4">
        <v>167001</v>
      </c>
      <c r="I37" s="5">
        <f>H37/'a1'!$L38*100</f>
        <v>31.80747261621562</v>
      </c>
      <c r="J37" s="4">
        <v>97955</v>
      </c>
      <c r="K37" s="5">
        <f>J37/'a1'!$R38*100</f>
        <v>68.006359432927425</v>
      </c>
      <c r="L37" s="4">
        <v>43738</v>
      </c>
      <c r="M37" s="5">
        <f>L37/'a1'!$R38*100</f>
        <v>30.365597967203101</v>
      </c>
      <c r="N37" s="4">
        <v>652545</v>
      </c>
      <c r="O37" s="5">
        <f>N37/'a1'!$X38*100</f>
        <v>69.091203628705657</v>
      </c>
      <c r="P37" s="4">
        <v>291929</v>
      </c>
      <c r="Q37" s="5">
        <f>P37/'a1'!$X38*100</f>
        <v>30.909325769294703</v>
      </c>
      <c r="R37" s="4">
        <v>520602</v>
      </c>
      <c r="S37" s="5">
        <f>R37/'a1'!$AD38*100</f>
        <v>68.905536510793752</v>
      </c>
      <c r="T37" s="4">
        <v>234861</v>
      </c>
      <c r="U37" s="5">
        <f>T37/'a1'!$AD38*100</f>
        <v>31.08559554220216</v>
      </c>
      <c r="V37" s="4">
        <v>5518129</v>
      </c>
      <c r="W37" s="5">
        <f>V37/'a1'!$AJ38*100</f>
        <v>68.910664993601117</v>
      </c>
      <c r="X37" s="4">
        <v>2361000</v>
      </c>
      <c r="Y37" s="5">
        <f>X37/'a1'!$AJ38*100</f>
        <v>29.484283540651596</v>
      </c>
      <c r="Z37" s="4">
        <v>9170428</v>
      </c>
      <c r="AA37" s="5">
        <f>Z37/'a1'!$AP38*100</f>
        <v>69.140103127791491</v>
      </c>
      <c r="AB37" s="4">
        <v>3760476</v>
      </c>
      <c r="AC37" s="5">
        <f>AB37/'a1'!$AP38*100</f>
        <v>28.351969880749824</v>
      </c>
      <c r="AD37" s="4">
        <v>828833</v>
      </c>
      <c r="AE37" s="5">
        <f>AD37/'a1'!$AV38*100</f>
        <v>67.18117769881205</v>
      </c>
      <c r="AF37" s="4">
        <v>330963</v>
      </c>
      <c r="AG37" s="5">
        <f>AF37/'a1'!$AV38*100</f>
        <v>26.826253436738078</v>
      </c>
      <c r="AH37" s="4">
        <v>712425</v>
      </c>
      <c r="AI37" s="5">
        <f>AH37/'a1'!$BB38*100</f>
        <v>66.809740525850358</v>
      </c>
      <c r="AJ37" s="4">
        <v>285359</v>
      </c>
      <c r="AK37" s="5">
        <f>AJ37/'a1'!$BB38*100</f>
        <v>26.760375824425214</v>
      </c>
      <c r="AL37" s="4">
        <v>2688530</v>
      </c>
      <c r="AM37" s="5">
        <f>AL37/'a1'!$BH38*100</f>
        <v>70.933892249757335</v>
      </c>
      <c r="AN37" s="4">
        <v>1000664</v>
      </c>
      <c r="AO37" s="5">
        <f>AN37/'a1'!$BH38*100</f>
        <v>26.4014135435391</v>
      </c>
      <c r="AP37" s="4">
        <v>3129124</v>
      </c>
      <c r="AQ37" s="5">
        <f>AP37/'a1'!$BN38*100</f>
        <v>69.549396006658156</v>
      </c>
      <c r="AR37" s="4">
        <v>1310708</v>
      </c>
      <c r="AS37" s="5">
        <f>AR37/'a1'!$BN38*100</f>
        <v>29.132418447174004</v>
      </c>
    </row>
    <row r="38" spans="1:45" ht="16.5" customHeight="1">
      <c r="A38" s="1">
        <v>2012</v>
      </c>
      <c r="B38" s="4">
        <v>23943224</v>
      </c>
      <c r="C38" s="5">
        <f>B38/'a1'!$F39*100</f>
        <v>68.898437580032564</v>
      </c>
      <c r="D38" s="4">
        <v>9876029</v>
      </c>
      <c r="E38" s="5">
        <f>D38/'a1'!$F39*100</f>
        <v>28.41902024535591</v>
      </c>
      <c r="F38" s="4">
        <v>363885</v>
      </c>
      <c r="G38" s="5">
        <f>F38/'a1'!$L39*100</f>
        <v>69.062147107108629</v>
      </c>
      <c r="H38" s="4">
        <v>167425</v>
      </c>
      <c r="I38" s="5">
        <f>H38/'a1'!$L39*100</f>
        <v>31.775780753281012</v>
      </c>
      <c r="J38" s="4">
        <v>98182</v>
      </c>
      <c r="K38" s="5">
        <f>J38/'a1'!$R39*100</f>
        <v>67.590992640731386</v>
      </c>
      <c r="L38" s="4">
        <v>43931</v>
      </c>
      <c r="M38" s="5">
        <f>L38/'a1'!$R39*100</f>
        <v>30.243220729868721</v>
      </c>
      <c r="N38" s="4">
        <v>648238</v>
      </c>
      <c r="O38" s="5">
        <f>N38/'a1'!$X39*100</f>
        <v>68.608593034762691</v>
      </c>
      <c r="P38" s="4">
        <v>290453</v>
      </c>
      <c r="Q38" s="5">
        <f>P38/'a1'!$X39*100</f>
        <v>30.741134695475932</v>
      </c>
      <c r="R38" s="4">
        <v>517169</v>
      </c>
      <c r="S38" s="5">
        <f>R38/'a1'!$AD39*100</f>
        <v>68.333033840884951</v>
      </c>
      <c r="T38" s="4">
        <v>234340</v>
      </c>
      <c r="U38" s="5">
        <f>T38/'a1'!$AD39*100</f>
        <v>30.963114862400836</v>
      </c>
      <c r="V38" s="4">
        <v>5536165</v>
      </c>
      <c r="W38" s="5">
        <f>V38/'a1'!$AJ39*100</f>
        <v>68.476485657968169</v>
      </c>
      <c r="X38" s="4">
        <v>2366447</v>
      </c>
      <c r="Y38" s="5">
        <f>X38/'a1'!$AJ39*100</f>
        <v>29.270437939592082</v>
      </c>
      <c r="Z38" s="4">
        <v>9239671</v>
      </c>
      <c r="AA38" s="5">
        <f>Z38/'a1'!$AP39*100</f>
        <v>68.903620835228125</v>
      </c>
      <c r="AB38" s="4">
        <v>3791151</v>
      </c>
      <c r="AC38" s="5">
        <f>AB38/'a1'!$AP39*100</f>
        <v>28.272005684303686</v>
      </c>
      <c r="AD38" s="4">
        <v>838301</v>
      </c>
      <c r="AE38" s="5">
        <f>AD38/'a1'!$AV39*100</f>
        <v>67.042304659446614</v>
      </c>
      <c r="AF38" s="4">
        <v>332420</v>
      </c>
      <c r="AG38" s="5">
        <f>AF38/'a1'!$AV39*100</f>
        <v>26.584965203301969</v>
      </c>
      <c r="AH38" s="4">
        <v>726089</v>
      </c>
      <c r="AI38" s="5">
        <f>AH38/'a1'!$BB39*100</f>
        <v>66.783815279845996</v>
      </c>
      <c r="AJ38" s="4">
        <v>287226</v>
      </c>
      <c r="AK38" s="5">
        <f>AJ38/'a1'!$BB39*100</f>
        <v>26.41831528582453</v>
      </c>
      <c r="AL38" s="4">
        <v>2750398</v>
      </c>
      <c r="AM38" s="5">
        <f>AL38/'a1'!$BH39*100</f>
        <v>70.730647294931387</v>
      </c>
      <c r="AN38" s="4">
        <v>1018840</v>
      </c>
      <c r="AO38" s="5">
        <f>AN38/'a1'!$BH39*100</f>
        <v>26.201012613435541</v>
      </c>
      <c r="AP38" s="4">
        <v>3143774</v>
      </c>
      <c r="AQ38" s="5">
        <f>AP38/'a1'!$BN39*100</f>
        <v>69.206824847036202</v>
      </c>
      <c r="AR38" s="4">
        <v>1315515</v>
      </c>
      <c r="AS38" s="5">
        <f>AR38/'a1'!$BN39*100</f>
        <v>28.959656829227811</v>
      </c>
    </row>
    <row r="39" spans="1:45" ht="16.5" customHeight="1">
      <c r="A39" s="1">
        <v>2013</v>
      </c>
      <c r="B39" s="4">
        <v>24103128</v>
      </c>
      <c r="C39" s="5">
        <f>B39/'a1'!$F40*100</f>
        <v>68.561473128286423</v>
      </c>
      <c r="D39" s="4">
        <v>9934260</v>
      </c>
      <c r="E39" s="5">
        <f>D39/'a1'!$F40*100</f>
        <v>28.258054308943247</v>
      </c>
      <c r="F39" s="4">
        <v>361716</v>
      </c>
      <c r="G39" s="5">
        <f>F39/'a1'!$L40*100</f>
        <v>68.504612540884096</v>
      </c>
      <c r="H39" s="4">
        <v>167714</v>
      </c>
      <c r="I39" s="5">
        <f>H39/'a1'!$L40*100</f>
        <v>31.762992479408808</v>
      </c>
      <c r="J39" s="4">
        <v>97294</v>
      </c>
      <c r="K39" s="5">
        <f>J39/'a1'!$R40*100</f>
        <v>66.895854676466755</v>
      </c>
      <c r="L39" s="4">
        <v>43728</v>
      </c>
      <c r="M39" s="5">
        <f>L39/'a1'!$R40*100</f>
        <v>30.065799877613603</v>
      </c>
      <c r="N39" s="4">
        <v>641854</v>
      </c>
      <c r="O39" s="5">
        <f>N39/'a1'!$X40*100</f>
        <v>68.065760966965755</v>
      </c>
      <c r="P39" s="4">
        <v>288618</v>
      </c>
      <c r="Q39" s="5">
        <f>P39/'a1'!$X40*100</f>
        <v>30.606654782495273</v>
      </c>
      <c r="R39" s="4">
        <v>511868</v>
      </c>
      <c r="S39" s="5">
        <f>R39/'a1'!$AD40*100</f>
        <v>67.732672769472217</v>
      </c>
      <c r="T39" s="4">
        <v>233281</v>
      </c>
      <c r="U39" s="5">
        <f>T39/'a1'!$AD40*100</f>
        <v>30.868789680806863</v>
      </c>
      <c r="V39" s="4">
        <v>5544764</v>
      </c>
      <c r="W39" s="5">
        <f>V39/'a1'!$AJ40*100</f>
        <v>67.994193821253617</v>
      </c>
      <c r="X39" s="4">
        <v>2366405</v>
      </c>
      <c r="Y39" s="5">
        <f>X39/'a1'!$AJ40*100</f>
        <v>29.018692270687023</v>
      </c>
      <c r="Z39" s="4">
        <v>9299381</v>
      </c>
      <c r="AA39" s="5">
        <f>Z39/'a1'!$AP40*100</f>
        <v>68.62503324476917</v>
      </c>
      <c r="AB39" s="4">
        <v>3823101</v>
      </c>
      <c r="AC39" s="5">
        <f>AB39/'a1'!$AP40*100</f>
        <v>28.212677082819841</v>
      </c>
      <c r="AD39" s="4">
        <v>846350</v>
      </c>
      <c r="AE39" s="5">
        <f>AD39/'a1'!$AV40*100</f>
        <v>66.887055041245773</v>
      </c>
      <c r="AF39" s="4">
        <v>333526</v>
      </c>
      <c r="AG39" s="5">
        <f>AF39/'a1'!$AV40*100</f>
        <v>26.358565510352143</v>
      </c>
      <c r="AH39" s="4">
        <v>738056</v>
      </c>
      <c r="AI39" s="5">
        <f>AH39/'a1'!$BB40*100</f>
        <v>66.724647010004318</v>
      </c>
      <c r="AJ39" s="4">
        <v>288500</v>
      </c>
      <c r="AK39" s="5">
        <f>AJ39/'a1'!$BB40*100</f>
        <v>26.082113907869115</v>
      </c>
      <c r="AL39" s="4">
        <v>2828154</v>
      </c>
      <c r="AM39" s="5">
        <f>AL39/'a1'!$BH40*100</f>
        <v>70.567161408352021</v>
      </c>
      <c r="AN39" s="4">
        <v>1039822</v>
      </c>
      <c r="AO39" s="5">
        <f>AN39/'a1'!$BH40*100</f>
        <v>25.945293965588657</v>
      </c>
      <c r="AP39" s="4">
        <v>3151940</v>
      </c>
      <c r="AQ39" s="5">
        <f>AP39/'a1'!$BN40*100</f>
        <v>68.780499833391787</v>
      </c>
      <c r="AR39" s="4">
        <v>1320959</v>
      </c>
      <c r="AS39" s="5">
        <f>AR39/'a1'!$BN40*100</f>
        <v>28.825491690646832</v>
      </c>
    </row>
    <row r="40" spans="1:45" ht="16.5" customHeight="1">
      <c r="A40" s="1">
        <v>2014</v>
      </c>
      <c r="B40" s="4">
        <v>24249104</v>
      </c>
      <c r="C40" s="5">
        <f>B40/'a1'!$F41*100</f>
        <v>68.223433840152296</v>
      </c>
      <c r="D40" s="4">
        <v>9991085</v>
      </c>
      <c r="E40" s="5">
        <f>D40/'a1'!$F41*100</f>
        <v>28.109332472195181</v>
      </c>
      <c r="F40" s="4">
        <v>359340</v>
      </c>
      <c r="G40" s="5">
        <f>F40/'a1'!$L41*100</f>
        <v>67.919307311522687</v>
      </c>
      <c r="H40" s="4">
        <v>167633</v>
      </c>
      <c r="I40" s="5">
        <f>H40/'a1'!$L41*100</f>
        <v>31.684525080849568</v>
      </c>
      <c r="J40" s="4">
        <v>96797</v>
      </c>
      <c r="K40" s="5">
        <f>J40/'a1'!$R41*100</f>
        <v>66.225831611499558</v>
      </c>
      <c r="L40" s="4">
        <v>43595</v>
      </c>
      <c r="M40" s="5">
        <f>L40/'a1'!$R41*100</f>
        <v>29.826493890340856</v>
      </c>
      <c r="N40" s="4">
        <v>636643</v>
      </c>
      <c r="O40" s="5">
        <f>N40/'a1'!$X41*100</f>
        <v>67.556428516097952</v>
      </c>
      <c r="P40" s="4">
        <v>286866</v>
      </c>
      <c r="Q40" s="5">
        <f>P40/'a1'!$X41*100</f>
        <v>30.440360488843755</v>
      </c>
      <c r="R40" s="4">
        <v>506442</v>
      </c>
      <c r="S40" s="5">
        <f>R40/'a1'!$AD41*100</f>
        <v>67.115924397477798</v>
      </c>
      <c r="T40" s="4">
        <v>232079</v>
      </c>
      <c r="U40" s="5">
        <f>T40/'a1'!$AD41*100</f>
        <v>30.756131241568134</v>
      </c>
      <c r="V40" s="4">
        <v>5541482</v>
      </c>
      <c r="W40" s="5">
        <f>V40/'a1'!$AJ41*100</f>
        <v>67.456598601197697</v>
      </c>
      <c r="X40" s="4">
        <v>2363369</v>
      </c>
      <c r="Y40" s="5">
        <f>X40/'a1'!$AJ41*100</f>
        <v>28.769349783959242</v>
      </c>
      <c r="Z40" s="4">
        <v>9349243</v>
      </c>
      <c r="AA40" s="5">
        <f>Z40/'a1'!$AP41*100</f>
        <v>68.353976809090597</v>
      </c>
      <c r="AB40" s="4">
        <v>3853530</v>
      </c>
      <c r="AC40" s="5">
        <f>AB40/'a1'!$AP41*100</f>
        <v>28.173842551010271</v>
      </c>
      <c r="AD40" s="4">
        <v>854237</v>
      </c>
      <c r="AE40" s="5">
        <f>AD40/'a1'!$AV41*100</f>
        <v>66.724650495765644</v>
      </c>
      <c r="AF40" s="4">
        <v>334862</v>
      </c>
      <c r="AG40" s="5">
        <f>AF40/'a1'!$AV41*100</f>
        <v>26.156148603154715</v>
      </c>
      <c r="AH40" s="4">
        <v>747207</v>
      </c>
      <c r="AI40" s="5">
        <f>AH40/'a1'!$BB41*100</f>
        <v>66.579196156406184</v>
      </c>
      <c r="AJ40" s="4">
        <v>289732</v>
      </c>
      <c r="AK40" s="5">
        <f>AJ40/'a1'!$BB41*100</f>
        <v>25.816304800126172</v>
      </c>
      <c r="AL40" s="4">
        <v>2902142</v>
      </c>
      <c r="AM40" s="5">
        <f>AL40/'a1'!$BH41*100</f>
        <v>70.425006982703039</v>
      </c>
      <c r="AN40" s="4">
        <v>1059945</v>
      </c>
      <c r="AO40" s="5">
        <f>AN40/'a1'!$BH41*100</f>
        <v>25.721220404198409</v>
      </c>
      <c r="AP40" s="4">
        <v>3173398</v>
      </c>
      <c r="AQ40" s="5">
        <f>AP40/'a1'!$BN41*100</f>
        <v>68.415568680249621</v>
      </c>
      <c r="AR40" s="4">
        <v>1330549</v>
      </c>
      <c r="AS40" s="5">
        <f>AR40/'a1'!$BN41*100</f>
        <v>28.685423792394598</v>
      </c>
    </row>
    <row r="41" spans="1:45" ht="16.5" customHeight="1"/>
    <row r="42" spans="1:45" ht="16.5" customHeight="1">
      <c r="B42" s="4" t="s">
        <v>352</v>
      </c>
      <c r="R42" s="4" t="s">
        <v>352</v>
      </c>
      <c r="AH42" s="4" t="s">
        <v>352</v>
      </c>
    </row>
    <row r="43" spans="1:45" s="5" customFormat="1" ht="16.5" customHeight="1">
      <c r="A43" s="5" t="s">
        <v>1095</v>
      </c>
      <c r="B43" s="5">
        <f>(POWER(B40/B7, 1/33)-1)*100</f>
        <v>1.0982870500362951</v>
      </c>
      <c r="C43" s="5">
        <f t="shared" ref="C43:AS43" si="0">(POWER(C40/C7, 1/33)-1)*100</f>
        <v>4.0713095350808359E-3</v>
      </c>
      <c r="D43" s="5">
        <f t="shared" si="0"/>
        <v>2.3175729968161418</v>
      </c>
      <c r="E43" s="5">
        <f t="shared" si="0"/>
        <v>1.2101605750053812</v>
      </c>
      <c r="F43" s="5">
        <f t="shared" si="0"/>
        <v>-3.2030443061314973E-2</v>
      </c>
      <c r="G43" s="5">
        <f t="shared" si="0"/>
        <v>0.2220781162024954</v>
      </c>
      <c r="H43" s="5">
        <f t="shared" si="0"/>
        <v>1.993609411230568</v>
      </c>
      <c r="I43" s="5">
        <f t="shared" si="0"/>
        <v>2.2528669439830118</v>
      </c>
      <c r="J43" s="5">
        <f t="shared" si="0"/>
        <v>0.65394655732313733</v>
      </c>
      <c r="K43" s="5">
        <f t="shared" si="0"/>
        <v>0.14264175719329586</v>
      </c>
      <c r="L43" s="5">
        <f t="shared" si="0"/>
        <v>2.162174523415672</v>
      </c>
      <c r="M43" s="5">
        <f t="shared" si="0"/>
        <v>1.6432081836728285</v>
      </c>
      <c r="N43" s="5">
        <f t="shared" si="0"/>
        <v>0.37364575580971504</v>
      </c>
      <c r="O43" s="5">
        <f t="shared" si="0"/>
        <v>7.7629738590068165E-2</v>
      </c>
      <c r="P43" s="5">
        <f t="shared" si="0"/>
        <v>1.8544847361342098</v>
      </c>
      <c r="Q43" s="5">
        <f t="shared" si="0"/>
        <v>1.5541015162111371</v>
      </c>
      <c r="R43" s="5">
        <f t="shared" si="0"/>
        <v>0.28648371770922942</v>
      </c>
      <c r="S43" s="5">
        <f t="shared" si="0"/>
        <v>8.6344084606704286E-2</v>
      </c>
      <c r="T43" s="5">
        <f t="shared" si="0"/>
        <v>1.9550040802764013</v>
      </c>
      <c r="U43" s="5">
        <f t="shared" si="0"/>
        <v>1.7515346160659417</v>
      </c>
      <c r="V43" s="5">
        <f t="shared" si="0"/>
        <v>0.58811559199152263</v>
      </c>
      <c r="W43" s="5">
        <f t="shared" si="0"/>
        <v>-0.10115951107163568</v>
      </c>
      <c r="X43" s="5">
        <f t="shared" si="0"/>
        <v>1.9445261204738884</v>
      </c>
      <c r="Y43" s="5">
        <f t="shared" si="0"/>
        <v>1.2459562811358404</v>
      </c>
      <c r="Z43" s="5">
        <f t="shared" si="0"/>
        <v>1.3359829557490155</v>
      </c>
      <c r="AA43" s="5">
        <f t="shared" si="0"/>
        <v>-5.0410634443220914E-3</v>
      </c>
      <c r="AB43" s="5">
        <f t="shared" si="0"/>
        <v>2.4112888178786873</v>
      </c>
      <c r="AC43" s="5">
        <f t="shared" si="0"/>
        <v>1.0560347991626085</v>
      </c>
      <c r="AD43" s="5">
        <f t="shared" si="0"/>
        <v>0.71898120376736596</v>
      </c>
      <c r="AE43" s="5">
        <f t="shared" si="0"/>
        <v>7.3644250161142288E-2</v>
      </c>
      <c r="AF43" s="5">
        <f t="shared" si="0"/>
        <v>1.6017577253408355</v>
      </c>
      <c r="AG43" s="5">
        <f t="shared" si="0"/>
        <v>0.95076455575289209</v>
      </c>
      <c r="AH43" s="5">
        <f t="shared" si="0"/>
        <v>0.56801055740336448</v>
      </c>
      <c r="AI43" s="5">
        <f t="shared" si="0"/>
        <v>0.14255147519621758</v>
      </c>
      <c r="AJ43" s="5">
        <f t="shared" si="0"/>
        <v>1.3814567242432352</v>
      </c>
      <c r="AK43" s="5">
        <f t="shared" si="0"/>
        <v>0.95255630857775664</v>
      </c>
      <c r="AL43" s="5">
        <f t="shared" si="0"/>
        <v>1.8640162747678213</v>
      </c>
      <c r="AM43" s="5">
        <f t="shared" si="0"/>
        <v>6.7979316956812141E-2</v>
      </c>
      <c r="AN43" s="5">
        <f t="shared" si="0"/>
        <v>3.3032112710625894</v>
      </c>
      <c r="AO43" s="5">
        <f t="shared" si="0"/>
        <v>1.4817988421345518</v>
      </c>
      <c r="AP43" s="5">
        <f t="shared" si="0"/>
        <v>1.523839808158578</v>
      </c>
      <c r="AQ43" s="5">
        <f t="shared" si="0"/>
        <v>1.1398163870013356E-2</v>
      </c>
      <c r="AR43" s="5">
        <f t="shared" si="0"/>
        <v>2.7563405515893979</v>
      </c>
      <c r="AS43" s="5">
        <f t="shared" si="0"/>
        <v>1.2255378459530286</v>
      </c>
    </row>
    <row r="44" spans="1:45" ht="16.5" customHeight="1">
      <c r="B44" s="33" t="s">
        <v>1127</v>
      </c>
      <c r="C44" s="33"/>
      <c r="D44" s="33"/>
      <c r="E44" s="33"/>
      <c r="F44" s="33"/>
      <c r="G44" s="33"/>
      <c r="H44" s="33"/>
      <c r="I44" s="33"/>
      <c r="J44" s="33"/>
      <c r="K44" s="33"/>
      <c r="L44" s="33"/>
      <c r="M44" s="33"/>
      <c r="N44" s="33"/>
      <c r="O44" s="33"/>
      <c r="P44" s="33"/>
      <c r="Q44" s="33"/>
    </row>
    <row r="45" spans="1:45" ht="17.25" hidden="1" customHeight="1">
      <c r="B45" s="4" t="s">
        <v>1030</v>
      </c>
    </row>
    <row r="46" spans="1:45">
      <c r="B46" s="4" t="s">
        <v>1120</v>
      </c>
    </row>
  </sheetData>
  <mergeCells count="1">
    <mergeCell ref="B44:Q44"/>
  </mergeCells>
  <phoneticPr fontId="2" type="noConversion"/>
  <pageMargins left="0.35433070866141736" right="0.35433070866141736" top="0.59055118110236227" bottom="0.59055118110236227" header="0.51181102362204722" footer="0.51181102362204722"/>
  <pageSetup scale="71" orientation="landscape" r:id="rId1"/>
  <headerFooter alignWithMargins="0"/>
  <rowBreaks count="2" manualBreakCount="2">
    <brk id="47" max="16383" man="1"/>
    <brk id="53" max="16383" man="1"/>
  </rowBreaks>
  <colBreaks count="2" manualBreakCount="2">
    <brk id="17" max="1048575" man="1"/>
    <brk id="33" max="1048575" man="1"/>
  </colBreaks>
</worksheet>
</file>

<file path=xl/worksheets/sheet63.xml><?xml version="1.0" encoding="utf-8"?>
<worksheet xmlns="http://schemas.openxmlformats.org/spreadsheetml/2006/main" xmlns:r="http://schemas.openxmlformats.org/officeDocument/2006/relationships">
  <dimension ref="A1:CV235"/>
  <sheetViews>
    <sheetView view="pageBreakPreview" zoomScale="70" zoomScaleSheetLayoutView="70" workbookViewId="0">
      <pane xSplit="1" ySplit="6" topLeftCell="B7" activePane="bottomRight" state="frozen"/>
      <selection activeCell="O54" sqref="O54"/>
      <selection pane="topRight" activeCell="O54" sqref="O54"/>
      <selection pane="bottomLeft" activeCell="O54" sqref="O54"/>
      <selection pane="bottomRight" activeCell="O54" sqref="O54"/>
    </sheetView>
  </sheetViews>
  <sheetFormatPr defaultColWidth="8.875" defaultRowHeight="12.75"/>
  <cols>
    <col min="1" max="1" width="12.875" style="1" customWidth="1"/>
    <col min="2" max="6" width="12.25" style="1" customWidth="1"/>
    <col min="7" max="7" width="9.875" style="1" customWidth="1"/>
    <col min="8" max="102" width="12.25" style="1" customWidth="1"/>
    <col min="103" max="16384" width="8.875" style="1"/>
  </cols>
  <sheetData>
    <row r="1" spans="1:100">
      <c r="B1" s="1" t="s">
        <v>261</v>
      </c>
      <c r="K1" s="1" t="s">
        <v>262</v>
      </c>
      <c r="T1" s="1" t="s">
        <v>263</v>
      </c>
      <c r="AC1" s="1" t="s">
        <v>264</v>
      </c>
      <c r="AL1" s="1" t="s">
        <v>265</v>
      </c>
      <c r="AU1" s="1" t="s">
        <v>266</v>
      </c>
      <c r="BD1" s="1" t="s">
        <v>267</v>
      </c>
      <c r="BM1" s="1" t="s">
        <v>268</v>
      </c>
      <c r="BV1" s="1" t="s">
        <v>269</v>
      </c>
      <c r="CE1" s="1" t="s">
        <v>270</v>
      </c>
      <c r="CN1" s="1" t="s">
        <v>271</v>
      </c>
    </row>
    <row r="3" spans="1:100">
      <c r="B3" s="1" t="s">
        <v>272</v>
      </c>
      <c r="K3" s="1" t="s">
        <v>291</v>
      </c>
      <c r="T3" s="1" t="s">
        <v>292</v>
      </c>
      <c r="AC3" s="1" t="s">
        <v>293</v>
      </c>
      <c r="AL3" s="1" t="s">
        <v>294</v>
      </c>
      <c r="AU3" s="1" t="s">
        <v>295</v>
      </c>
      <c r="BD3" s="1" t="s">
        <v>296</v>
      </c>
      <c r="BM3" s="1" t="s">
        <v>297</v>
      </c>
      <c r="BV3" s="1" t="s">
        <v>298</v>
      </c>
      <c r="CE3" s="1" t="s">
        <v>299</v>
      </c>
      <c r="CN3" s="1" t="s">
        <v>300</v>
      </c>
    </row>
    <row r="4" spans="1:100" s="3" customFormat="1" ht="63.75">
      <c r="B4" s="3" t="s">
        <v>2</v>
      </c>
      <c r="C4" s="3" t="s">
        <v>3</v>
      </c>
      <c r="D4" s="3" t="s">
        <v>4</v>
      </c>
      <c r="E4" s="3" t="s">
        <v>5</v>
      </c>
      <c r="F4" s="3" t="s">
        <v>1176</v>
      </c>
      <c r="G4" s="3" t="s">
        <v>6</v>
      </c>
      <c r="H4" s="3" t="s">
        <v>7</v>
      </c>
      <c r="I4" s="3" t="s">
        <v>8</v>
      </c>
      <c r="J4" s="3" t="s">
        <v>9</v>
      </c>
      <c r="K4" s="3" t="s">
        <v>2</v>
      </c>
      <c r="L4" s="3" t="s">
        <v>3</v>
      </c>
      <c r="M4" s="3" t="s">
        <v>4</v>
      </c>
      <c r="N4" s="3" t="s">
        <v>5</v>
      </c>
      <c r="O4" s="3" t="s">
        <v>1176</v>
      </c>
      <c r="P4" s="3" t="s">
        <v>6</v>
      </c>
      <c r="Q4" s="3" t="s">
        <v>7</v>
      </c>
      <c r="R4" s="3" t="s">
        <v>8</v>
      </c>
      <c r="S4" s="3" t="s">
        <v>9</v>
      </c>
      <c r="T4" s="3" t="s">
        <v>2</v>
      </c>
      <c r="U4" s="3" t="s">
        <v>3</v>
      </c>
      <c r="V4" s="3" t="s">
        <v>4</v>
      </c>
      <c r="W4" s="3" t="s">
        <v>5</v>
      </c>
      <c r="X4" s="3" t="s">
        <v>1176</v>
      </c>
      <c r="Y4" s="3" t="s">
        <v>6</v>
      </c>
      <c r="Z4" s="3" t="s">
        <v>7</v>
      </c>
      <c r="AA4" s="3" t="s">
        <v>8</v>
      </c>
      <c r="AB4" s="3" t="s">
        <v>9</v>
      </c>
      <c r="AC4" s="3" t="s">
        <v>2</v>
      </c>
      <c r="AD4" s="3" t="s">
        <v>3</v>
      </c>
      <c r="AE4" s="3" t="s">
        <v>4</v>
      </c>
      <c r="AF4" s="3" t="s">
        <v>5</v>
      </c>
      <c r="AG4" s="3" t="s">
        <v>1176</v>
      </c>
      <c r="AH4" s="3" t="s">
        <v>6</v>
      </c>
      <c r="AI4" s="3" t="s">
        <v>7</v>
      </c>
      <c r="AJ4" s="3" t="s">
        <v>8</v>
      </c>
      <c r="AK4" s="3" t="s">
        <v>9</v>
      </c>
      <c r="AL4" s="3" t="s">
        <v>2</v>
      </c>
      <c r="AM4" s="3" t="s">
        <v>3</v>
      </c>
      <c r="AN4" s="3" t="s">
        <v>4</v>
      </c>
      <c r="AO4" s="3" t="s">
        <v>5</v>
      </c>
      <c r="AP4" s="3" t="s">
        <v>1176</v>
      </c>
      <c r="AQ4" s="3" t="s">
        <v>6</v>
      </c>
      <c r="AR4" s="3" t="s">
        <v>7</v>
      </c>
      <c r="AS4" s="3" t="s">
        <v>8</v>
      </c>
      <c r="AT4" s="3" t="s">
        <v>9</v>
      </c>
      <c r="AU4" s="3" t="s">
        <v>2</v>
      </c>
      <c r="AV4" s="3" t="s">
        <v>3</v>
      </c>
      <c r="AW4" s="3" t="s">
        <v>4</v>
      </c>
      <c r="AX4" s="3" t="s">
        <v>5</v>
      </c>
      <c r="AY4" s="3" t="s">
        <v>1176</v>
      </c>
      <c r="AZ4" s="3" t="s">
        <v>6</v>
      </c>
      <c r="BA4" s="3" t="s">
        <v>7</v>
      </c>
      <c r="BB4" s="3" t="s">
        <v>8</v>
      </c>
      <c r="BC4" s="3" t="s">
        <v>9</v>
      </c>
      <c r="BD4" s="3" t="s">
        <v>2</v>
      </c>
      <c r="BE4" s="3" t="s">
        <v>3</v>
      </c>
      <c r="BF4" s="3" t="s">
        <v>4</v>
      </c>
      <c r="BG4" s="3" t="s">
        <v>5</v>
      </c>
      <c r="BH4" s="3" t="s">
        <v>1176</v>
      </c>
      <c r="BI4" s="3" t="s">
        <v>6</v>
      </c>
      <c r="BJ4" s="3" t="s">
        <v>7</v>
      </c>
      <c r="BK4" s="3" t="s">
        <v>8</v>
      </c>
      <c r="BL4" s="3" t="s">
        <v>9</v>
      </c>
      <c r="BM4" s="3" t="s">
        <v>2</v>
      </c>
      <c r="BN4" s="3" t="s">
        <v>3</v>
      </c>
      <c r="BO4" s="3" t="s">
        <v>4</v>
      </c>
      <c r="BP4" s="3" t="s">
        <v>5</v>
      </c>
      <c r="BQ4" s="3" t="s">
        <v>1176</v>
      </c>
      <c r="BR4" s="3" t="s">
        <v>6</v>
      </c>
      <c r="BS4" s="3" t="s">
        <v>7</v>
      </c>
      <c r="BT4" s="3" t="s">
        <v>8</v>
      </c>
      <c r="BU4" s="3" t="s">
        <v>9</v>
      </c>
      <c r="BV4" s="3" t="s">
        <v>2</v>
      </c>
      <c r="BW4" s="3" t="s">
        <v>3</v>
      </c>
      <c r="BX4" s="3" t="s">
        <v>4</v>
      </c>
      <c r="BY4" s="3" t="s">
        <v>5</v>
      </c>
      <c r="BZ4" s="3" t="s">
        <v>1176</v>
      </c>
      <c r="CA4" s="3" t="s">
        <v>6</v>
      </c>
      <c r="CB4" s="3" t="s">
        <v>7</v>
      </c>
      <c r="CC4" s="3" t="s">
        <v>8</v>
      </c>
      <c r="CD4" s="3" t="s">
        <v>9</v>
      </c>
      <c r="CE4" s="3" t="s">
        <v>2</v>
      </c>
      <c r="CF4" s="3" t="s">
        <v>3</v>
      </c>
      <c r="CG4" s="3" t="s">
        <v>4</v>
      </c>
      <c r="CH4" s="3" t="s">
        <v>5</v>
      </c>
      <c r="CI4" s="3" t="s">
        <v>1176</v>
      </c>
      <c r="CJ4" s="3" t="s">
        <v>6</v>
      </c>
      <c r="CK4" s="3" t="s">
        <v>7</v>
      </c>
      <c r="CL4" s="3" t="s">
        <v>8</v>
      </c>
      <c r="CM4" s="3" t="s">
        <v>9</v>
      </c>
      <c r="CN4" s="3" t="s">
        <v>2</v>
      </c>
      <c r="CO4" s="3" t="s">
        <v>3</v>
      </c>
      <c r="CP4" s="3" t="s">
        <v>4</v>
      </c>
      <c r="CQ4" s="3" t="s">
        <v>5</v>
      </c>
      <c r="CR4" s="3" t="s">
        <v>1176</v>
      </c>
      <c r="CS4" s="3" t="s">
        <v>6</v>
      </c>
      <c r="CT4" s="3" t="s">
        <v>7</v>
      </c>
      <c r="CU4" s="3" t="s">
        <v>8</v>
      </c>
      <c r="CV4" s="3" t="s">
        <v>9</v>
      </c>
    </row>
    <row r="6" spans="1:100">
      <c r="B6" s="1" t="s">
        <v>82</v>
      </c>
      <c r="C6" s="1" t="s">
        <v>256</v>
      </c>
      <c r="D6" s="1" t="s">
        <v>84</v>
      </c>
      <c r="E6" s="1" t="s">
        <v>257</v>
      </c>
      <c r="F6" s="1" t="s">
        <v>86</v>
      </c>
      <c r="G6" s="1" t="s">
        <v>258</v>
      </c>
      <c r="H6" s="1" t="s">
        <v>88</v>
      </c>
      <c r="I6" s="1" t="s">
        <v>259</v>
      </c>
      <c r="J6" s="1" t="s">
        <v>260</v>
      </c>
      <c r="K6" s="1" t="s">
        <v>82</v>
      </c>
      <c r="L6" s="1" t="s">
        <v>256</v>
      </c>
      <c r="M6" s="1" t="s">
        <v>84</v>
      </c>
      <c r="N6" s="1" t="s">
        <v>257</v>
      </c>
      <c r="O6" s="1" t="s">
        <v>86</v>
      </c>
      <c r="P6" s="1" t="s">
        <v>258</v>
      </c>
      <c r="Q6" s="1" t="s">
        <v>88</v>
      </c>
      <c r="R6" s="1" t="s">
        <v>259</v>
      </c>
      <c r="S6" s="1" t="s">
        <v>260</v>
      </c>
      <c r="T6" s="1" t="s">
        <v>82</v>
      </c>
      <c r="U6" s="1" t="s">
        <v>256</v>
      </c>
      <c r="V6" s="1" t="s">
        <v>84</v>
      </c>
      <c r="W6" s="1" t="s">
        <v>257</v>
      </c>
      <c r="X6" s="1" t="s">
        <v>86</v>
      </c>
      <c r="Y6" s="1" t="s">
        <v>258</v>
      </c>
      <c r="Z6" s="1" t="s">
        <v>88</v>
      </c>
      <c r="AA6" s="1" t="s">
        <v>259</v>
      </c>
      <c r="AB6" s="1" t="s">
        <v>260</v>
      </c>
      <c r="AC6" s="1" t="s">
        <v>82</v>
      </c>
      <c r="AD6" s="1" t="s">
        <v>256</v>
      </c>
      <c r="AE6" s="1" t="s">
        <v>84</v>
      </c>
      <c r="AF6" s="1" t="s">
        <v>257</v>
      </c>
      <c r="AG6" s="1" t="s">
        <v>86</v>
      </c>
      <c r="AH6" s="1" t="s">
        <v>258</v>
      </c>
      <c r="AI6" s="1" t="s">
        <v>88</v>
      </c>
      <c r="AJ6" s="1" t="s">
        <v>259</v>
      </c>
      <c r="AK6" s="1" t="s">
        <v>260</v>
      </c>
      <c r="AL6" s="1" t="s">
        <v>82</v>
      </c>
      <c r="AM6" s="1" t="s">
        <v>256</v>
      </c>
      <c r="AN6" s="1" t="s">
        <v>84</v>
      </c>
      <c r="AO6" s="1" t="s">
        <v>257</v>
      </c>
      <c r="AP6" s="1" t="s">
        <v>86</v>
      </c>
      <c r="AQ6" s="1" t="s">
        <v>258</v>
      </c>
      <c r="AR6" s="1" t="s">
        <v>88</v>
      </c>
      <c r="AS6" s="1" t="s">
        <v>259</v>
      </c>
      <c r="AT6" s="1" t="s">
        <v>260</v>
      </c>
      <c r="AU6" s="1" t="s">
        <v>82</v>
      </c>
      <c r="AV6" s="1" t="s">
        <v>256</v>
      </c>
      <c r="AW6" s="1" t="s">
        <v>84</v>
      </c>
      <c r="AX6" s="1" t="s">
        <v>257</v>
      </c>
      <c r="AY6" s="1" t="s">
        <v>86</v>
      </c>
      <c r="AZ6" s="1" t="s">
        <v>258</v>
      </c>
      <c r="BA6" s="1" t="s">
        <v>88</v>
      </c>
      <c r="BB6" s="1" t="s">
        <v>259</v>
      </c>
      <c r="BC6" s="1" t="s">
        <v>260</v>
      </c>
      <c r="BD6" s="1" t="s">
        <v>82</v>
      </c>
      <c r="BE6" s="1" t="s">
        <v>256</v>
      </c>
      <c r="BF6" s="1" t="s">
        <v>84</v>
      </c>
      <c r="BG6" s="1" t="s">
        <v>257</v>
      </c>
      <c r="BH6" s="1" t="s">
        <v>86</v>
      </c>
      <c r="BI6" s="1" t="s">
        <v>258</v>
      </c>
      <c r="BJ6" s="1" t="s">
        <v>88</v>
      </c>
      <c r="BK6" s="1" t="s">
        <v>259</v>
      </c>
      <c r="BL6" s="1" t="s">
        <v>260</v>
      </c>
      <c r="BM6" s="1" t="s">
        <v>82</v>
      </c>
      <c r="BN6" s="1" t="s">
        <v>256</v>
      </c>
      <c r="BO6" s="1" t="s">
        <v>84</v>
      </c>
      <c r="BP6" s="1" t="s">
        <v>257</v>
      </c>
      <c r="BQ6" s="1" t="s">
        <v>86</v>
      </c>
      <c r="BR6" s="1" t="s">
        <v>258</v>
      </c>
      <c r="BS6" s="1" t="s">
        <v>88</v>
      </c>
      <c r="BT6" s="1" t="s">
        <v>259</v>
      </c>
      <c r="BU6" s="1" t="s">
        <v>260</v>
      </c>
      <c r="BV6" s="1" t="s">
        <v>82</v>
      </c>
      <c r="BW6" s="1" t="s">
        <v>256</v>
      </c>
      <c r="BX6" s="1" t="s">
        <v>84</v>
      </c>
      <c r="BY6" s="1" t="s">
        <v>257</v>
      </c>
      <c r="BZ6" s="1" t="s">
        <v>86</v>
      </c>
      <c r="CA6" s="1" t="s">
        <v>258</v>
      </c>
      <c r="CB6" s="1" t="s">
        <v>88</v>
      </c>
      <c r="CC6" s="1" t="s">
        <v>259</v>
      </c>
      <c r="CD6" s="1" t="s">
        <v>260</v>
      </c>
      <c r="CE6" s="1" t="s">
        <v>82</v>
      </c>
      <c r="CF6" s="1" t="s">
        <v>256</v>
      </c>
      <c r="CG6" s="1" t="s">
        <v>84</v>
      </c>
      <c r="CH6" s="1" t="s">
        <v>257</v>
      </c>
      <c r="CI6" s="1" t="s">
        <v>86</v>
      </c>
      <c r="CJ6" s="1" t="s">
        <v>258</v>
      </c>
      <c r="CK6" s="1" t="s">
        <v>88</v>
      </c>
      <c r="CL6" s="1" t="s">
        <v>259</v>
      </c>
      <c r="CM6" s="1" t="s">
        <v>260</v>
      </c>
      <c r="CN6" s="1" t="s">
        <v>82</v>
      </c>
      <c r="CO6" s="1" t="s">
        <v>256</v>
      </c>
      <c r="CP6" s="1" t="s">
        <v>84</v>
      </c>
      <c r="CQ6" s="1" t="s">
        <v>257</v>
      </c>
      <c r="CR6" s="1" t="s">
        <v>86</v>
      </c>
      <c r="CS6" s="1" t="s">
        <v>258</v>
      </c>
      <c r="CT6" s="1" t="s">
        <v>88</v>
      </c>
      <c r="CU6" s="1" t="s">
        <v>259</v>
      </c>
      <c r="CV6" s="1" t="s">
        <v>260</v>
      </c>
    </row>
    <row r="7" spans="1:100" ht="15.75" customHeight="1">
      <c r="A7" s="1">
        <v>1981</v>
      </c>
      <c r="B7" s="5">
        <f>'a28'!C7</f>
        <v>68.131836873736276</v>
      </c>
      <c r="C7" s="5">
        <f t="shared" ref="C7:C35" si="0">B7/J7</f>
        <v>0.28362816436508503</v>
      </c>
      <c r="D7" s="5">
        <v>100</v>
      </c>
      <c r="E7" s="5">
        <f t="shared" ref="E7:E36" si="1">D7/J7</f>
        <v>0.41629314191354072</v>
      </c>
      <c r="F7" s="5">
        <v>53.183812374431092</v>
      </c>
      <c r="G7" s="5">
        <f t="shared" ref="G7:G34" si="2">F7/J7</f>
        <v>0.22140056352292165</v>
      </c>
      <c r="H7" s="5">
        <f>'a28'!E7</f>
        <v>18.899694056164172</v>
      </c>
      <c r="I7" s="5">
        <f t="shared" ref="I7:I28" si="3">H7/J7</f>
        <v>7.8678130198452545E-2</v>
      </c>
      <c r="J7" s="5">
        <f t="shared" ref="J7:J36" si="4">B7+D7+F7+H7</f>
        <v>240.21534330433155</v>
      </c>
      <c r="K7" s="5">
        <f>'a28'!G7</f>
        <v>63.124932644072153</v>
      </c>
      <c r="L7" s="5">
        <f t="shared" ref="L7:L27" si="5">K7/S7</f>
        <v>0.25754903193638484</v>
      </c>
      <c r="M7" s="5">
        <v>100</v>
      </c>
      <c r="N7" s="5">
        <f t="shared" ref="N7:N27" si="6">M7/S7</f>
        <v>0.40799890177874171</v>
      </c>
      <c r="O7" s="5">
        <v>66.783831282952548</v>
      </c>
      <c r="P7" s="5">
        <f t="shared" ref="P7:P27" si="7">O7/S7</f>
        <v>0.27247729820021416</v>
      </c>
      <c r="Q7" s="5">
        <f>'a28'!I7</f>
        <v>15.18993502543012</v>
      </c>
      <c r="R7" s="5">
        <f t="shared" ref="R7:R27" si="8">Q7/S7</f>
        <v>6.1974768084659328E-2</v>
      </c>
      <c r="S7" s="5">
        <f t="shared" ref="S7:S27" si="9">K7+M7+O7+Q7</f>
        <v>245.09869895245481</v>
      </c>
      <c r="T7" s="5">
        <f>'a28'!K7</f>
        <v>63.182815193725673</v>
      </c>
      <c r="U7" s="5">
        <f t="shared" ref="U7:U27" si="10">T7/AB7</f>
        <v>0.26405475360018893</v>
      </c>
      <c r="V7" s="5">
        <v>100</v>
      </c>
      <c r="W7" s="5">
        <f t="shared" ref="W7:W27" si="11">V7/AB7</f>
        <v>0.41792179216859382</v>
      </c>
      <c r="X7" s="5">
        <v>58.677685950413228</v>
      </c>
      <c r="Y7" s="5">
        <f t="shared" ref="Y7:Y27" si="12">X7/AB7</f>
        <v>0.24522683672702617</v>
      </c>
      <c r="Z7" s="5">
        <f>'a28'!M7</f>
        <v>17.418717776464778</v>
      </c>
      <c r="AA7" s="5">
        <f t="shared" ref="AA7:AA27" si="13">Z7/AB7</f>
        <v>7.2796617504191044E-2</v>
      </c>
      <c r="AB7" s="5">
        <f t="shared" ref="AB7:AB27" si="14">T7+V7+X7+Z7</f>
        <v>239.27921892060368</v>
      </c>
      <c r="AC7" s="5">
        <f>'a28'!O7</f>
        <v>65.848414556114307</v>
      </c>
      <c r="AD7" s="5">
        <f t="shared" ref="AD7:AD27" si="15">AC7/AK7</f>
        <v>0.27513833466180432</v>
      </c>
      <c r="AE7" s="5">
        <v>100</v>
      </c>
      <c r="AF7" s="5">
        <f t="shared" ref="AF7:AF27" si="16">AE7/AK7</f>
        <v>0.41783592895367067</v>
      </c>
      <c r="AG7" s="5">
        <v>55.180722891566269</v>
      </c>
      <c r="AH7" s="5">
        <f t="shared" ref="AH7:AH27" si="17">AG7/AK7</f>
        <v>0.23056488609732673</v>
      </c>
      <c r="AI7" s="5">
        <f>'a28'!Q7</f>
        <v>18.299252167870943</v>
      </c>
      <c r="AJ7" s="5">
        <f t="shared" ref="AJ7:AJ27" si="18">AI7/AK7</f>
        <v>7.6460850287198276E-2</v>
      </c>
      <c r="AK7" s="5">
        <f t="shared" ref="AK7:AK27" si="19">AC7+AE7+AG7+AI7</f>
        <v>239.32838961555152</v>
      </c>
      <c r="AL7" s="5">
        <f>'a28'!S7</f>
        <v>65.231343727262697</v>
      </c>
      <c r="AM7" s="5">
        <f t="shared" ref="AM7:AM27" si="20">AL7/AT7</f>
        <v>0.27076160639074853</v>
      </c>
      <c r="AN7" s="5">
        <v>100</v>
      </c>
      <c r="AO7" s="5">
        <f t="shared" ref="AO7:AO27" si="21">AN7/AT7</f>
        <v>0.41507899564789558</v>
      </c>
      <c r="AP7" s="5">
        <v>58.345428156748916</v>
      </c>
      <c r="AQ7" s="5">
        <f t="shared" ref="AQ7:AQ27" si="22">AP7/AT7</f>
        <v>0.24217961719949788</v>
      </c>
      <c r="AR7" s="5">
        <f>'a28'!U7</f>
        <v>17.341224566062415</v>
      </c>
      <c r="AS7" s="5">
        <f t="shared" ref="AS7:AS27" si="23">AR7/AT7</f>
        <v>7.1979780761858014E-2</v>
      </c>
      <c r="AT7" s="5">
        <f t="shared" ref="AT7:AT27" si="24">AL7+AN7+AP7+AR7</f>
        <v>240.91799645007401</v>
      </c>
      <c r="AU7" s="5">
        <f>'a28'!W7</f>
        <v>69.747664920324041</v>
      </c>
      <c r="AV7" s="5">
        <f t="shared" ref="AV7:AV27" si="25">AU7/BC7</f>
        <v>0.28828162245248218</v>
      </c>
      <c r="AW7" s="5">
        <v>100</v>
      </c>
      <c r="AX7" s="5">
        <f t="shared" ref="AX7:AX27" si="26">AW7/BC7</f>
        <v>0.41332082268531789</v>
      </c>
      <c r="AY7" s="5">
        <v>53.076088640942196</v>
      </c>
      <c r="AZ7" s="5">
        <f t="shared" ref="AZ7:AZ27" si="27">AY7/BC7</f>
        <v>0.21937452621993084</v>
      </c>
      <c r="BA7" s="5">
        <f>'a28'!Y7</f>
        <v>19.119053361227163</v>
      </c>
      <c r="BB7" s="5">
        <f t="shared" ref="BB7:BB27" si="28">BA7/BC7</f>
        <v>7.9023028642269025E-2</v>
      </c>
      <c r="BC7" s="5">
        <f t="shared" ref="BC7:BC27" si="29">AU7+AW7+AY7+BA7</f>
        <v>241.94280692249342</v>
      </c>
      <c r="BD7" s="5">
        <f>'a28'!AA7</f>
        <v>68.467784636131881</v>
      </c>
      <c r="BE7" s="5">
        <f t="shared" ref="BE7:BE27" si="30">BD7/BL7</f>
        <v>0.28388103823527239</v>
      </c>
      <c r="BF7" s="5">
        <v>100</v>
      </c>
      <c r="BG7" s="5">
        <f t="shared" ref="BG7:BG27" si="31">BF7/BL7</f>
        <v>0.41461986793342576</v>
      </c>
      <c r="BH7" s="5">
        <v>52.79688216414489</v>
      </c>
      <c r="BI7" s="5">
        <f t="shared" ref="BI7:BI27" si="32">BH7/BL7</f>
        <v>0.21890636310194397</v>
      </c>
      <c r="BJ7" s="5">
        <f>'a28'!AC7</f>
        <v>19.920109265632096</v>
      </c>
      <c r="BK7" s="5">
        <f t="shared" ref="BK7:BK27" si="33">BJ7/BL7</f>
        <v>8.259273072935791E-2</v>
      </c>
      <c r="BL7" s="5">
        <f t="shared" ref="BL7:BL27" si="34">BD7+BF7+BH7+BJ7</f>
        <v>241.18477606590886</v>
      </c>
      <c r="BM7" s="5">
        <f>'a28'!AE7</f>
        <v>65.123195998242466</v>
      </c>
      <c r="BN7" s="5">
        <f t="shared" ref="BN7:BN27" si="35">BM7/BU7</f>
        <v>0.27721776643421325</v>
      </c>
      <c r="BO7" s="5">
        <v>100</v>
      </c>
      <c r="BP7" s="5">
        <f t="shared" ref="BP7:BP27" si="36">BO7/BU7</f>
        <v>0.42568206640487172</v>
      </c>
      <c r="BQ7" s="5">
        <v>50.653266331658287</v>
      </c>
      <c r="BR7" s="5">
        <f t="shared" ref="BR7:BR27" si="37">BQ7/BU7</f>
        <v>0.21562187082216616</v>
      </c>
      <c r="BS7" s="5">
        <f>'a28'!AG7</f>
        <v>19.140645746925532</v>
      </c>
      <c r="BT7" s="5">
        <f t="shared" ref="BT7:BT27" si="38">BS7/BU7</f>
        <v>8.1478296338748799E-2</v>
      </c>
      <c r="BU7" s="5">
        <f t="shared" ref="BU7:BU27" si="39">BM7+BO7+BQ7+BS7</f>
        <v>234.91710807682631</v>
      </c>
      <c r="BV7" s="5">
        <f>'a28'!AI7</f>
        <v>63.521832747635429</v>
      </c>
      <c r="BW7" s="5">
        <f t="shared" ref="BW7:BW27" si="40">BV7/CD7</f>
        <v>0.26987487792980341</v>
      </c>
      <c r="BX7" s="5">
        <v>100</v>
      </c>
      <c r="BY7" s="5">
        <f t="shared" ref="BY7:BY27" si="41">BX7/CD7</f>
        <v>0.42485373336437526</v>
      </c>
      <c r="BZ7" s="5">
        <v>52.972399150743101</v>
      </c>
      <c r="CA7" s="5">
        <f t="shared" ref="CA7:CA27" si="42">BZ7/CD7</f>
        <v>0.22505521544461068</v>
      </c>
      <c r="CB7" s="5">
        <f>'a28'!AK7</f>
        <v>18.880891695592865</v>
      </c>
      <c r="CC7" s="5">
        <f t="shared" ref="CC7:CC27" si="43">CB7/CD7</f>
        <v>8.0216173261210583E-2</v>
      </c>
      <c r="CD7" s="5">
        <f t="shared" ref="CD7:CD27" si="44">BV7+BX7+BZ7+CB7</f>
        <v>235.37512359397141</v>
      </c>
      <c r="CE7" s="5">
        <f>'a28'!AM7</f>
        <v>68.86326417307987</v>
      </c>
      <c r="CF7" s="5">
        <f t="shared" ref="CF7:CF27" si="45">CE7/CM7</f>
        <v>0.28762312204870888</v>
      </c>
      <c r="CG7" s="5">
        <v>100</v>
      </c>
      <c r="CH7" s="5">
        <f t="shared" ref="CH7:CH27" si="46">CG7/CM7</f>
        <v>0.41767279768470073</v>
      </c>
      <c r="CI7" s="5">
        <v>54.728546409807358</v>
      </c>
      <c r="CJ7" s="5">
        <f t="shared" ref="CJ7:CJ27" si="47">CI7/CM7</f>
        <v>0.22858625092201224</v>
      </c>
      <c r="CK7" s="5">
        <f>'a28'!AO7</f>
        <v>15.830053982708773</v>
      </c>
      <c r="CL7" s="5">
        <f t="shared" ref="CL7:CL27" si="48">CK7/CM7</f>
        <v>6.6117829344578119E-2</v>
      </c>
      <c r="CM7" s="5">
        <f t="shared" ref="CM7:CM27" si="49">CE7+CG7+CI7+CK7</f>
        <v>239.421864565596</v>
      </c>
      <c r="CN7" s="5">
        <f>'a28'!AQ7</f>
        <v>68.15872874358142</v>
      </c>
      <c r="CO7" s="5">
        <f t="shared" ref="CO7:CO27" si="50">CN7/CV7</f>
        <v>0.28784224271518666</v>
      </c>
      <c r="CP7" s="5">
        <v>100</v>
      </c>
      <c r="CQ7" s="5">
        <f t="shared" ref="CQ7:CQ27" si="51">CP7/CV7</f>
        <v>0.4223116364128095</v>
      </c>
      <c r="CR7" s="5">
        <v>49.442646530025172</v>
      </c>
      <c r="CS7" s="5">
        <f t="shared" ref="CS7:CS27" si="52">CR7/CV7</f>
        <v>0.20880204964675048</v>
      </c>
      <c r="CT7" s="5">
        <f>'a28'!AS7</f>
        <v>19.190584449355011</v>
      </c>
      <c r="CU7" s="5">
        <f t="shared" ref="CU7:CU27" si="53">CT7/CV7</f>
        <v>8.1044071225253297E-2</v>
      </c>
      <c r="CV7" s="5">
        <f t="shared" ref="CV7:CV27" si="54">CN7+CP7+CR7+CT7</f>
        <v>236.79195972296162</v>
      </c>
    </row>
    <row r="8" spans="1:100" ht="15.75" customHeight="1">
      <c r="A8" s="1">
        <v>1982</v>
      </c>
      <c r="B8" s="5">
        <f>'a28'!C8</f>
        <v>68.280441942335173</v>
      </c>
      <c r="C8" s="5">
        <f t="shared" si="0"/>
        <v>0.28548089786247965</v>
      </c>
      <c r="D8" s="5">
        <v>100</v>
      </c>
      <c r="E8" s="5">
        <f t="shared" si="1"/>
        <v>0.41810054203160635</v>
      </c>
      <c r="F8" s="5">
        <v>51.999675509045183</v>
      </c>
      <c r="G8" s="5">
        <f t="shared" si="2"/>
        <v>0.21741092515799437</v>
      </c>
      <c r="H8" s="5">
        <f>'a28'!E8</f>
        <v>18.8968028034623</v>
      </c>
      <c r="I8" s="5">
        <f t="shared" si="3"/>
        <v>7.9007634947919667E-2</v>
      </c>
      <c r="J8" s="5">
        <f t="shared" si="4"/>
        <v>239.17692025484266</v>
      </c>
      <c r="K8" s="5">
        <f>'a28'!G8</f>
        <v>63.563467789018723</v>
      </c>
      <c r="L8" s="5">
        <f t="shared" si="5"/>
        <v>0.26033585602689852</v>
      </c>
      <c r="M8" s="5">
        <v>100</v>
      </c>
      <c r="N8" s="5">
        <f t="shared" si="6"/>
        <v>0.40956836541865693</v>
      </c>
      <c r="O8" s="5">
        <v>65.27050610820244</v>
      </c>
      <c r="P8" s="5">
        <f t="shared" si="7"/>
        <v>0.26732734496784938</v>
      </c>
      <c r="Q8" s="5">
        <f>'a28'!I8</f>
        <v>15.32550823900522</v>
      </c>
      <c r="R8" s="5">
        <f t="shared" si="8"/>
        <v>6.2768433586595271E-2</v>
      </c>
      <c r="S8" s="5">
        <f t="shared" si="9"/>
        <v>244.15948213622636</v>
      </c>
      <c r="T8" s="5">
        <f>'a28'!K8</f>
        <v>63.203547269961483</v>
      </c>
      <c r="U8" s="5">
        <f t="shared" si="10"/>
        <v>0.2663601041664046</v>
      </c>
      <c r="V8" s="5">
        <v>100</v>
      </c>
      <c r="W8" s="5">
        <f t="shared" si="11"/>
        <v>0.42143220700683137</v>
      </c>
      <c r="X8" s="5">
        <v>56.557377049180324</v>
      </c>
      <c r="Y8" s="5">
        <f t="shared" si="12"/>
        <v>0.23835100232353579</v>
      </c>
      <c r="Z8" s="5">
        <f>'a28'!M8</f>
        <v>17.525164255429328</v>
      </c>
      <c r="AA8" s="5">
        <f t="shared" si="13"/>
        <v>7.3856686503228144E-2</v>
      </c>
      <c r="AB8" s="5">
        <f t="shared" si="14"/>
        <v>237.28608857457115</v>
      </c>
      <c r="AC8" s="5">
        <f>'a28'!O8</f>
        <v>66.043411350836635</v>
      </c>
      <c r="AD8" s="5">
        <f t="shared" si="15"/>
        <v>0.27701929447304607</v>
      </c>
      <c r="AE8" s="5">
        <v>100</v>
      </c>
      <c r="AF8" s="5">
        <f t="shared" si="16"/>
        <v>0.41945031125279209</v>
      </c>
      <c r="AG8" s="5">
        <v>54.112038140643627</v>
      </c>
      <c r="AH8" s="5">
        <f t="shared" si="17"/>
        <v>0.22697311240615925</v>
      </c>
      <c r="AI8" s="5">
        <f>'a28'!Q8</f>
        <v>18.251811910532478</v>
      </c>
      <c r="AJ8" s="5">
        <f t="shared" si="18"/>
        <v>7.6557281868002661E-2</v>
      </c>
      <c r="AK8" s="5">
        <f t="shared" si="19"/>
        <v>238.40726140201272</v>
      </c>
      <c r="AL8" s="5">
        <f>'a28'!S8</f>
        <v>65.489068593568234</v>
      </c>
      <c r="AM8" s="5">
        <f t="shared" si="20"/>
        <v>0.27387468039300428</v>
      </c>
      <c r="AN8" s="5">
        <v>100</v>
      </c>
      <c r="AO8" s="5">
        <f t="shared" si="21"/>
        <v>0.41819907699817527</v>
      </c>
      <c r="AP8" s="5">
        <v>56.258992805755391</v>
      </c>
      <c r="AQ8" s="5">
        <f t="shared" si="22"/>
        <v>0.23527458864213888</v>
      </c>
      <c r="AR8" s="5">
        <f>'a28'!U8</f>
        <v>17.372504618655267</v>
      </c>
      <c r="AS8" s="5">
        <f t="shared" si="23"/>
        <v>7.2651653966681704E-2</v>
      </c>
      <c r="AT8" s="5">
        <f t="shared" si="24"/>
        <v>239.12056601797886</v>
      </c>
      <c r="AU8" s="5">
        <f>'a28'!W8</f>
        <v>69.841889022496474</v>
      </c>
      <c r="AV8" s="5">
        <f t="shared" si="25"/>
        <v>0.28959299350876366</v>
      </c>
      <c r="AW8" s="5">
        <v>100</v>
      </c>
      <c r="AX8" s="5">
        <f t="shared" si="26"/>
        <v>0.41464083741418289</v>
      </c>
      <c r="AY8" s="5">
        <v>52.153774895785091</v>
      </c>
      <c r="AZ8" s="5">
        <f t="shared" si="27"/>
        <v>0.21625084897099117</v>
      </c>
      <c r="BA8" s="5">
        <f>'a28'!Y8</f>
        <v>19.176914797380373</v>
      </c>
      <c r="BB8" s="5">
        <f t="shared" si="28"/>
        <v>7.9515320106062326E-2</v>
      </c>
      <c r="BC8" s="5">
        <f t="shared" si="29"/>
        <v>241.17257871566193</v>
      </c>
      <c r="BD8" s="5">
        <f>'a28'!AA8</f>
        <v>68.659341492113256</v>
      </c>
      <c r="BE8" s="5">
        <f t="shared" si="30"/>
        <v>0.28673153911745547</v>
      </c>
      <c r="BF8" s="5">
        <v>100</v>
      </c>
      <c r="BG8" s="5">
        <f t="shared" si="31"/>
        <v>0.4176147526122016</v>
      </c>
      <c r="BH8" s="5">
        <v>50.836725463591137</v>
      </c>
      <c r="BI8" s="5">
        <f t="shared" si="32"/>
        <v>0.21230166528092023</v>
      </c>
      <c r="BJ8" s="5">
        <f>'a28'!AC8</f>
        <v>19.959075312366597</v>
      </c>
      <c r="BK8" s="5">
        <f t="shared" si="33"/>
        <v>8.3352042989422767E-2</v>
      </c>
      <c r="BL8" s="5">
        <f t="shared" si="34"/>
        <v>239.45514226807097</v>
      </c>
      <c r="BM8" s="5">
        <f>'a28'!AE8</f>
        <v>65.230228161618939</v>
      </c>
      <c r="BN8" s="5">
        <f t="shared" si="35"/>
        <v>0.27855212153302084</v>
      </c>
      <c r="BO8" s="5">
        <v>100</v>
      </c>
      <c r="BP8" s="5">
        <f t="shared" si="36"/>
        <v>0.42702920008628636</v>
      </c>
      <c r="BQ8" s="5">
        <v>50</v>
      </c>
      <c r="BR8" s="5">
        <f t="shared" si="37"/>
        <v>0.21351460004314318</v>
      </c>
      <c r="BS8" s="5">
        <f>'a28'!AG8</f>
        <v>18.945795351044371</v>
      </c>
      <c r="BT8" s="5">
        <f t="shared" si="38"/>
        <v>8.0904078337549604E-2</v>
      </c>
      <c r="BU8" s="5">
        <f t="shared" si="39"/>
        <v>234.17602351266331</v>
      </c>
      <c r="BV8" s="5">
        <f>'a28'!AI8</f>
        <v>63.447336359268668</v>
      </c>
      <c r="BW8" s="5">
        <f t="shared" si="40"/>
        <v>0.26792772615974408</v>
      </c>
      <c r="BX8" s="5">
        <v>100</v>
      </c>
      <c r="BY8" s="5">
        <f t="shared" si="41"/>
        <v>0.42228364740579688</v>
      </c>
      <c r="BZ8" s="5">
        <v>54.764397905759168</v>
      </c>
      <c r="CA8" s="5">
        <f t="shared" si="42"/>
        <v>0.23126109695626365</v>
      </c>
      <c r="CB8" s="5">
        <f>'a28'!AK8</f>
        <v>18.595920055302042</v>
      </c>
      <c r="CC8" s="5">
        <f t="shared" si="43"/>
        <v>7.8527529478195537E-2</v>
      </c>
      <c r="CD8" s="5">
        <f t="shared" si="44"/>
        <v>236.80765432032985</v>
      </c>
      <c r="CE8" s="5">
        <f>'a28'!AM8</f>
        <v>69.109053108096077</v>
      </c>
      <c r="CF8" s="5">
        <f t="shared" si="45"/>
        <v>0.28789527437386919</v>
      </c>
      <c r="CG8" s="5">
        <v>100</v>
      </c>
      <c r="CH8" s="5">
        <f t="shared" si="46"/>
        <v>0.41658113000558894</v>
      </c>
      <c r="CI8" s="5">
        <v>55.221314997851309</v>
      </c>
      <c r="CJ8" s="5">
        <f t="shared" si="47"/>
        <v>0.23004157802199474</v>
      </c>
      <c r="CK8" s="5">
        <f>'a28'!AO8</f>
        <v>15.71891112726794</v>
      </c>
      <c r="CL8" s="5">
        <f t="shared" si="48"/>
        <v>6.5482017598547049E-2</v>
      </c>
      <c r="CM8" s="5">
        <f t="shared" si="49"/>
        <v>240.04927923321534</v>
      </c>
      <c r="CN8" s="5">
        <f>'a28'!AQ8</f>
        <v>68.184638831807817</v>
      </c>
      <c r="CO8" s="5">
        <f t="shared" si="50"/>
        <v>0.28990795843026396</v>
      </c>
      <c r="CP8" s="5">
        <v>100</v>
      </c>
      <c r="CQ8" s="5">
        <f t="shared" si="51"/>
        <v>0.42518074950192919</v>
      </c>
      <c r="CR8" s="5">
        <v>47.815275310834814</v>
      </c>
      <c r="CS8" s="5">
        <f t="shared" si="52"/>
        <v>0.20330134594301838</v>
      </c>
      <c r="CT8" s="5">
        <f>'a28'!AS8</f>
        <v>19.19417711652963</v>
      </c>
      <c r="CU8" s="5">
        <f t="shared" si="53"/>
        <v>8.160994612478846E-2</v>
      </c>
      <c r="CV8" s="5">
        <f t="shared" si="54"/>
        <v>235.19409125917227</v>
      </c>
    </row>
    <row r="9" spans="1:100" ht="15.75" customHeight="1">
      <c r="A9" s="1">
        <v>1983</v>
      </c>
      <c r="B9" s="5">
        <f>'a28'!C9</f>
        <v>68.375666741870987</v>
      </c>
      <c r="C9" s="5">
        <f t="shared" si="0"/>
        <v>0.28679863111161735</v>
      </c>
      <c r="D9" s="5">
        <v>100</v>
      </c>
      <c r="E9" s="5">
        <f t="shared" si="1"/>
        <v>0.41944546178149572</v>
      </c>
      <c r="F9" s="5">
        <v>51.096826034552038</v>
      </c>
      <c r="G9" s="5">
        <f t="shared" si="2"/>
        <v>0.21432331791631434</v>
      </c>
      <c r="H9" s="5">
        <f>'a28'!E9</f>
        <v>18.937525001033844</v>
      </c>
      <c r="I9" s="5">
        <f t="shared" si="3"/>
        <v>7.9432589190572611E-2</v>
      </c>
      <c r="J9" s="5">
        <f t="shared" si="4"/>
        <v>238.41001777745686</v>
      </c>
      <c r="K9" s="5">
        <f>'a28'!G9</f>
        <v>64.221187781008496</v>
      </c>
      <c r="L9" s="5">
        <f t="shared" si="5"/>
        <v>0.26239860828797568</v>
      </c>
      <c r="M9" s="5">
        <v>100</v>
      </c>
      <c r="N9" s="5">
        <f t="shared" si="6"/>
        <v>0.40858572903189477</v>
      </c>
      <c r="O9" s="5">
        <v>65.217391304347828</v>
      </c>
      <c r="P9" s="5">
        <f t="shared" si="7"/>
        <v>0.26646895371645313</v>
      </c>
      <c r="Q9" s="5">
        <f>'a28'!I9</f>
        <v>15.30809926031314</v>
      </c>
      <c r="R9" s="5">
        <f t="shared" si="8"/>
        <v>6.2546708963676534E-2</v>
      </c>
      <c r="S9" s="5">
        <f t="shared" si="9"/>
        <v>244.74667834566944</v>
      </c>
      <c r="T9" s="5">
        <f>'a28'!K9</f>
        <v>63.615289923422495</v>
      </c>
      <c r="U9" s="5">
        <f t="shared" si="10"/>
        <v>0.27014073969717173</v>
      </c>
      <c r="V9" s="5">
        <v>100</v>
      </c>
      <c r="W9" s="5">
        <f t="shared" si="11"/>
        <v>0.42464750223154868</v>
      </c>
      <c r="X9" s="5">
        <v>54.471544715447152</v>
      </c>
      <c r="Y9" s="5">
        <f t="shared" si="12"/>
        <v>0.23131205406108749</v>
      </c>
      <c r="Z9" s="5">
        <f>'a28'!M9</f>
        <v>17.40259947882528</v>
      </c>
      <c r="AA9" s="5">
        <f t="shared" si="13"/>
        <v>7.3899704010192066E-2</v>
      </c>
      <c r="AB9" s="5">
        <f t="shared" si="14"/>
        <v>235.48943411769494</v>
      </c>
      <c r="AC9" s="5">
        <f>'a28'!O9</f>
        <v>66.330104377689906</v>
      </c>
      <c r="AD9" s="5">
        <f t="shared" si="15"/>
        <v>0.27895512248318655</v>
      </c>
      <c r="AE9" s="5">
        <v>100</v>
      </c>
      <c r="AF9" s="5">
        <f t="shared" si="16"/>
        <v>0.42055583222783671</v>
      </c>
      <c r="AG9" s="5">
        <v>53.301886792452834</v>
      </c>
      <c r="AH9" s="5">
        <f t="shared" si="17"/>
        <v>0.22416419359313938</v>
      </c>
      <c r="AI9" s="5">
        <f>'a28'!Q9</f>
        <v>18.148565742511998</v>
      </c>
      <c r="AJ9" s="5">
        <f t="shared" si="18"/>
        <v>7.6324851695837401E-2</v>
      </c>
      <c r="AK9" s="5">
        <f t="shared" si="19"/>
        <v>237.78055691265473</v>
      </c>
      <c r="AL9" s="5">
        <f>'a28'!S9</f>
        <v>65.830071540284436</v>
      </c>
      <c r="AM9" s="5">
        <f t="shared" si="20"/>
        <v>0.27678586554969897</v>
      </c>
      <c r="AN9" s="5">
        <v>100</v>
      </c>
      <c r="AO9" s="5">
        <f t="shared" si="21"/>
        <v>0.42045505811173395</v>
      </c>
      <c r="AP9" s="5">
        <v>54.700854700854705</v>
      </c>
      <c r="AQ9" s="5">
        <f t="shared" si="22"/>
        <v>0.2299925104200938</v>
      </c>
      <c r="AR9" s="5">
        <f>'a28'!U9</f>
        <v>17.306621603095511</v>
      </c>
      <c r="AS9" s="5">
        <f t="shared" si="23"/>
        <v>7.2766565918473136E-2</v>
      </c>
      <c r="AT9" s="5">
        <f t="shared" si="24"/>
        <v>237.83754784423468</v>
      </c>
      <c r="AU9" s="5">
        <f>'a28'!W9</f>
        <v>69.896846512845116</v>
      </c>
      <c r="AV9" s="5">
        <f t="shared" si="25"/>
        <v>0.29193863232867406</v>
      </c>
      <c r="AW9" s="5">
        <v>100</v>
      </c>
      <c r="AX9" s="5">
        <f t="shared" si="26"/>
        <v>0.41767067742465863</v>
      </c>
      <c r="AY9" s="5">
        <v>50.269189355483768</v>
      </c>
      <c r="AZ9" s="5">
        <f t="shared" si="27"/>
        <v>0.20995966371693345</v>
      </c>
      <c r="BA9" s="5">
        <f>'a28'!Y9</f>
        <v>19.257044096480133</v>
      </c>
      <c r="BB9" s="5">
        <f t="shared" si="28"/>
        <v>8.0431026529733801E-2</v>
      </c>
      <c r="BC9" s="5">
        <f t="shared" si="29"/>
        <v>239.42307996480903</v>
      </c>
      <c r="BD9" s="5">
        <f>'a28'!AA9</f>
        <v>68.82531060126351</v>
      </c>
      <c r="BE9" s="5">
        <f t="shared" si="30"/>
        <v>0.28813035606037452</v>
      </c>
      <c r="BF9" s="5">
        <v>100</v>
      </c>
      <c r="BG9" s="5">
        <f t="shared" si="31"/>
        <v>0.4186401100746866</v>
      </c>
      <c r="BH9" s="5">
        <v>50.033452274754687</v>
      </c>
      <c r="BI9" s="5">
        <f t="shared" si="32"/>
        <v>0.20946009967719881</v>
      </c>
      <c r="BJ9" s="5">
        <f>'a28'!AC9</f>
        <v>20.009892070015766</v>
      </c>
      <c r="BK9" s="5">
        <f t="shared" si="33"/>
        <v>8.3769434187739994E-2</v>
      </c>
      <c r="BL9" s="5">
        <f t="shared" si="34"/>
        <v>238.86865494603398</v>
      </c>
      <c r="BM9" s="5">
        <f>'a28'!AE9</f>
        <v>65.376050245717863</v>
      </c>
      <c r="BN9" s="5">
        <f t="shared" si="35"/>
        <v>0.27952130655163571</v>
      </c>
      <c r="BO9" s="5">
        <v>100</v>
      </c>
      <c r="BP9" s="5">
        <f t="shared" si="36"/>
        <v>0.42755918337226917</v>
      </c>
      <c r="BQ9" s="5">
        <v>49.754178957718779</v>
      </c>
      <c r="BR9" s="5">
        <f t="shared" si="37"/>
        <v>0.21272856124519982</v>
      </c>
      <c r="BS9" s="5">
        <f>'a28'!AG9</f>
        <v>18.755520159433527</v>
      </c>
      <c r="BT9" s="5">
        <f t="shared" si="38"/>
        <v>8.0190948830895309E-2</v>
      </c>
      <c r="BU9" s="5">
        <f t="shared" si="39"/>
        <v>233.88574936287017</v>
      </c>
      <c r="BV9" s="5">
        <f>'a28'!AI9</f>
        <v>63.447953506070917</v>
      </c>
      <c r="BW9" s="5">
        <f t="shared" si="40"/>
        <v>0.26840964819903929</v>
      </c>
      <c r="BX9" s="5">
        <v>100</v>
      </c>
      <c r="BY9" s="5">
        <f t="shared" si="41"/>
        <v>0.42303909482810492</v>
      </c>
      <c r="BZ9" s="5">
        <v>54.648760330578519</v>
      </c>
      <c r="CA9" s="5">
        <f t="shared" si="42"/>
        <v>0.23118562103725987</v>
      </c>
      <c r="CB9" s="5">
        <f>'a28'!AK9</f>
        <v>18.288058215289105</v>
      </c>
      <c r="CC9" s="5">
        <f t="shared" si="43"/>
        <v>7.7365635935595908E-2</v>
      </c>
      <c r="CD9" s="5">
        <f t="shared" si="44"/>
        <v>236.38477205193854</v>
      </c>
      <c r="CE9" s="5">
        <f>'a28'!AM9</f>
        <v>68.971840171257611</v>
      </c>
      <c r="CF9" s="5">
        <f t="shared" si="45"/>
        <v>0.28891204369345436</v>
      </c>
      <c r="CG9" s="5">
        <v>100</v>
      </c>
      <c r="CH9" s="5">
        <f t="shared" si="46"/>
        <v>0.41888405902478976</v>
      </c>
      <c r="CI9" s="5">
        <v>53.918629550321192</v>
      </c>
      <c r="CJ9" s="5">
        <f t="shared" si="47"/>
        <v>0.22585654403092514</v>
      </c>
      <c r="CK9" s="5">
        <f>'a28'!AO9</f>
        <v>15.839073323844088</v>
      </c>
      <c r="CL9" s="5">
        <f t="shared" si="48"/>
        <v>6.6347353250830798E-2</v>
      </c>
      <c r="CM9" s="5">
        <f t="shared" si="49"/>
        <v>238.72954304542287</v>
      </c>
      <c r="CN9" s="5">
        <f>'a28'!AQ9</f>
        <v>68.149050284402207</v>
      </c>
      <c r="CO9" s="5">
        <f t="shared" si="50"/>
        <v>0.28848110255704784</v>
      </c>
      <c r="CP9" s="5">
        <v>100</v>
      </c>
      <c r="CQ9" s="5">
        <f t="shared" si="51"/>
        <v>0.42330905765105681</v>
      </c>
      <c r="CR9" s="5">
        <v>48.755695758850329</v>
      </c>
      <c r="CS9" s="5">
        <f t="shared" si="52"/>
        <v>0.2063872762680056</v>
      </c>
      <c r="CT9" s="5">
        <f>'a28'!AS9</f>
        <v>19.329273032314337</v>
      </c>
      <c r="CU9" s="5">
        <f t="shared" si="53"/>
        <v>8.1822563523889669E-2</v>
      </c>
      <c r="CV9" s="5">
        <f t="shared" si="54"/>
        <v>236.23401907556689</v>
      </c>
    </row>
    <row r="10" spans="1:100" ht="15.75" customHeight="1">
      <c r="A10" s="1">
        <v>1984</v>
      </c>
      <c r="B10" s="5">
        <f>'a28'!C10</f>
        <v>68.439023420617744</v>
      </c>
      <c r="C10" s="5">
        <f t="shared" si="0"/>
        <v>0.28890489947670678</v>
      </c>
      <c r="D10" s="5">
        <v>100</v>
      </c>
      <c r="E10" s="5">
        <f t="shared" si="1"/>
        <v>0.42213474862306721</v>
      </c>
      <c r="F10" s="5">
        <v>49.46275071633238</v>
      </c>
      <c r="G10" s="5">
        <f t="shared" si="2"/>
        <v>0.20879945839844408</v>
      </c>
      <c r="H10" s="5">
        <f>'a28'!E10</f>
        <v>18.989408894494812</v>
      </c>
      <c r="I10" s="5">
        <f t="shared" si="3"/>
        <v>8.0160893501782043E-2</v>
      </c>
      <c r="J10" s="5">
        <f t="shared" si="4"/>
        <v>236.89118303144491</v>
      </c>
      <c r="K10" s="5">
        <f>'a28'!G10</f>
        <v>64.757225483350993</v>
      </c>
      <c r="L10" s="5">
        <f t="shared" si="5"/>
        <v>0.26810193957305578</v>
      </c>
      <c r="M10" s="5">
        <v>100</v>
      </c>
      <c r="N10" s="5">
        <f t="shared" si="6"/>
        <v>0.41401084986567943</v>
      </c>
      <c r="O10" s="5">
        <v>61.391304347826093</v>
      </c>
      <c r="P10" s="5">
        <f t="shared" si="7"/>
        <v>0.25416666087406059</v>
      </c>
      <c r="Q10" s="5">
        <f>'a28'!I10</f>
        <v>15.391033763457543</v>
      </c>
      <c r="R10" s="5">
        <f t="shared" si="8"/>
        <v>6.3720549687204239E-2</v>
      </c>
      <c r="S10" s="5">
        <f t="shared" si="9"/>
        <v>241.53956359463461</v>
      </c>
      <c r="T10" s="5">
        <f>'a28'!K10</f>
        <v>64.03530257658241</v>
      </c>
      <c r="U10" s="5">
        <f t="shared" si="10"/>
        <v>0.27112377163658119</v>
      </c>
      <c r="V10" s="5">
        <v>100</v>
      </c>
      <c r="W10" s="5">
        <f t="shared" si="11"/>
        <v>0.42339734603788787</v>
      </c>
      <c r="X10" s="5">
        <v>54.838709677419352</v>
      </c>
      <c r="Y10" s="5">
        <f t="shared" si="12"/>
        <v>0.23218564137561593</v>
      </c>
      <c r="Z10" s="5">
        <f>'a28'!M10</f>
        <v>17.310746426680783</v>
      </c>
      <c r="AA10" s="5">
        <f t="shared" si="13"/>
        <v>7.3293240949914948E-2</v>
      </c>
      <c r="AB10" s="5">
        <f t="shared" si="14"/>
        <v>236.18475868068256</v>
      </c>
      <c r="AC10" s="5">
        <f>'a28'!O10</f>
        <v>66.580547961129199</v>
      </c>
      <c r="AD10" s="5">
        <f t="shared" si="15"/>
        <v>0.28094059402047122</v>
      </c>
      <c r="AE10" s="5">
        <v>100</v>
      </c>
      <c r="AF10" s="5">
        <f t="shared" si="16"/>
        <v>0.42195596555391657</v>
      </c>
      <c r="AG10" s="5">
        <v>52.336448598130836</v>
      </c>
      <c r="AH10" s="5">
        <f t="shared" si="17"/>
        <v>0.2208367670188722</v>
      </c>
      <c r="AI10" s="5">
        <f>'a28'!Q10</f>
        <v>18.074557449761873</v>
      </c>
      <c r="AJ10" s="5">
        <f t="shared" si="18"/>
        <v>7.6266673406740065E-2</v>
      </c>
      <c r="AK10" s="5">
        <f t="shared" si="19"/>
        <v>236.99155400902188</v>
      </c>
      <c r="AL10" s="5">
        <f>'a28'!S10</f>
        <v>66.097700447474494</v>
      </c>
      <c r="AM10" s="5">
        <f t="shared" si="20"/>
        <v>0.28115415011446804</v>
      </c>
      <c r="AN10" s="5">
        <v>100</v>
      </c>
      <c r="AO10" s="5">
        <f t="shared" si="21"/>
        <v>0.42536146978046735</v>
      </c>
      <c r="AP10" s="5">
        <v>51.699716713881017</v>
      </c>
      <c r="AQ10" s="5">
        <f t="shared" si="22"/>
        <v>0.21991067488650223</v>
      </c>
      <c r="AR10" s="5">
        <f>'a28'!U10</f>
        <v>17.296748870210191</v>
      </c>
      <c r="AS10" s="5">
        <f t="shared" si="23"/>
        <v>7.3573705218562449E-2</v>
      </c>
      <c r="AT10" s="5">
        <f t="shared" si="24"/>
        <v>235.09416603156569</v>
      </c>
      <c r="AU10" s="5">
        <f>'a28'!W10</f>
        <v>69.923603801412099</v>
      </c>
      <c r="AV10" s="5">
        <f t="shared" si="25"/>
        <v>0.29421303901165824</v>
      </c>
      <c r="AW10" s="5">
        <v>100</v>
      </c>
      <c r="AX10" s="5">
        <f t="shared" si="26"/>
        <v>0.42076355195771054</v>
      </c>
      <c r="AY10" s="5">
        <v>48.369315571887917</v>
      </c>
      <c r="AZ10" s="5">
        <f t="shared" si="27"/>
        <v>0.20352045025790957</v>
      </c>
      <c r="BA10" s="5">
        <f>'a28'!Y10</f>
        <v>19.370251627905574</v>
      </c>
      <c r="BB10" s="5">
        <f t="shared" si="28"/>
        <v>8.1502958772721734E-2</v>
      </c>
      <c r="BC10" s="5">
        <f t="shared" si="29"/>
        <v>237.66317100120557</v>
      </c>
      <c r="BD10" s="5">
        <f>'a28'!AA10</f>
        <v>68.952735559723905</v>
      </c>
      <c r="BE10" s="5">
        <f t="shared" si="30"/>
        <v>0.29008576708793088</v>
      </c>
      <c r="BF10" s="5">
        <v>100</v>
      </c>
      <c r="BG10" s="5">
        <f t="shared" si="31"/>
        <v>0.42070233288521386</v>
      </c>
      <c r="BH10" s="5">
        <v>48.708933084276453</v>
      </c>
      <c r="BI10" s="5">
        <f t="shared" si="32"/>
        <v>0.2049196178090488</v>
      </c>
      <c r="BJ10" s="5">
        <f>'a28'!AC10</f>
        <v>20.036086236965346</v>
      </c>
      <c r="BK10" s="5">
        <f t="shared" si="33"/>
        <v>8.4292282217806463E-2</v>
      </c>
      <c r="BL10" s="5">
        <f t="shared" si="34"/>
        <v>237.6977548809657</v>
      </c>
      <c r="BM10" s="5">
        <f>'a28'!AE10</f>
        <v>65.476996855786012</v>
      </c>
      <c r="BN10" s="5">
        <f t="shared" si="35"/>
        <v>0.28027829228756834</v>
      </c>
      <c r="BO10" s="5">
        <v>100</v>
      </c>
      <c r="BP10" s="5">
        <f t="shared" si="36"/>
        <v>0.42805612008272936</v>
      </c>
      <c r="BQ10" s="5">
        <v>49.561830574488802</v>
      </c>
      <c r="BR10" s="5">
        <f t="shared" si="37"/>
        <v>0.21215244899913269</v>
      </c>
      <c r="BS10" s="5">
        <f>'a28'!AG10</f>
        <v>18.575400490758621</v>
      </c>
      <c r="BT10" s="5">
        <f t="shared" si="38"/>
        <v>7.9513138630569635E-2</v>
      </c>
      <c r="BU10" s="5">
        <f t="shared" si="39"/>
        <v>233.61422792103343</v>
      </c>
      <c r="BV10" s="5">
        <f>'a28'!AI10</f>
        <v>63.455990695978279</v>
      </c>
      <c r="BW10" s="5">
        <f t="shared" si="40"/>
        <v>0.27106838524707055</v>
      </c>
      <c r="BX10" s="5">
        <v>100</v>
      </c>
      <c r="BY10" s="5">
        <f t="shared" si="41"/>
        <v>0.42717540499174711</v>
      </c>
      <c r="BZ10" s="5">
        <v>52.653061224489797</v>
      </c>
      <c r="CA10" s="5">
        <f t="shared" si="42"/>
        <v>0.22492092752626686</v>
      </c>
      <c r="CB10" s="5">
        <f>'a28'!AK10</f>
        <v>17.986822587878159</v>
      </c>
      <c r="CC10" s="5">
        <f t="shared" si="43"/>
        <v>7.6835282234915578E-2</v>
      </c>
      <c r="CD10" s="5">
        <f t="shared" si="44"/>
        <v>234.09587450834621</v>
      </c>
      <c r="CE10" s="5">
        <f>'a28'!AM10</f>
        <v>68.729654075951984</v>
      </c>
      <c r="CF10" s="5">
        <f t="shared" si="45"/>
        <v>0.2915799673470727</v>
      </c>
      <c r="CG10" s="5">
        <v>100</v>
      </c>
      <c r="CH10" s="5">
        <f t="shared" si="46"/>
        <v>0.42424186658185792</v>
      </c>
      <c r="CI10" s="5">
        <v>50.91919623770842</v>
      </c>
      <c r="CJ10" s="5">
        <f t="shared" si="47"/>
        <v>0.21602054856733338</v>
      </c>
      <c r="CK10" s="5">
        <f>'a28'!AO10</f>
        <v>16.065745244071721</v>
      </c>
      <c r="CL10" s="5">
        <f t="shared" si="48"/>
        <v>6.8157617503735932E-2</v>
      </c>
      <c r="CM10" s="5">
        <f t="shared" si="49"/>
        <v>235.71459555773214</v>
      </c>
      <c r="CN10" s="5">
        <f>'a28'!AQ10</f>
        <v>68.148546017363714</v>
      </c>
      <c r="CO10" s="5">
        <f t="shared" si="50"/>
        <v>0.28926577767988909</v>
      </c>
      <c r="CP10" s="5">
        <v>100</v>
      </c>
      <c r="CQ10" s="5">
        <f t="shared" si="51"/>
        <v>0.42446360866772781</v>
      </c>
      <c r="CR10" s="5">
        <v>48.044305988231223</v>
      </c>
      <c r="CS10" s="5">
        <f t="shared" si="52"/>
        <v>0.20393059495701149</v>
      </c>
      <c r="CT10" s="5">
        <f>'a28'!AS10</f>
        <v>19.398604972005451</v>
      </c>
      <c r="CU10" s="5">
        <f t="shared" si="53"/>
        <v>8.2340018695371608E-2</v>
      </c>
      <c r="CV10" s="5">
        <f t="shared" si="54"/>
        <v>235.59145697760039</v>
      </c>
    </row>
    <row r="11" spans="1:100" ht="15.75" customHeight="1">
      <c r="A11" s="1">
        <v>1985</v>
      </c>
      <c r="B11" s="5">
        <f>'a28'!C11</f>
        <v>68.450687242484321</v>
      </c>
      <c r="C11" s="5">
        <f t="shared" si="0"/>
        <v>0.28925694171424332</v>
      </c>
      <c r="D11" s="5">
        <v>100</v>
      </c>
      <c r="E11" s="5">
        <f t="shared" si="1"/>
        <v>0.42257711845837292</v>
      </c>
      <c r="F11" s="5">
        <v>49.234955438126036</v>
      </c>
      <c r="G11" s="5">
        <f t="shared" si="2"/>
        <v>0.20805565596469699</v>
      </c>
      <c r="H11" s="5">
        <f>'a28'!E11</f>
        <v>18.957553630670184</v>
      </c>
      <c r="I11" s="5">
        <f t="shared" si="3"/>
        <v>8.0110283862686718E-2</v>
      </c>
      <c r="J11" s="5">
        <f t="shared" si="4"/>
        <v>236.64319631128055</v>
      </c>
      <c r="K11" s="5">
        <f>'a28'!G11</f>
        <v>65.201501877346686</v>
      </c>
      <c r="L11" s="5">
        <f t="shared" si="5"/>
        <v>0.26923920106378602</v>
      </c>
      <c r="M11" s="5">
        <v>100</v>
      </c>
      <c r="N11" s="5">
        <f t="shared" si="6"/>
        <v>0.41293404800745742</v>
      </c>
      <c r="O11" s="5">
        <v>61.53846153846154</v>
      </c>
      <c r="P11" s="5">
        <f t="shared" si="7"/>
        <v>0.25411326031228149</v>
      </c>
      <c r="Q11" s="5">
        <f>'a28'!I11</f>
        <v>15.429459237840405</v>
      </c>
      <c r="R11" s="5">
        <f t="shared" si="8"/>
        <v>6.371349061647498E-2</v>
      </c>
      <c r="S11" s="5">
        <f t="shared" si="9"/>
        <v>242.16942265364864</v>
      </c>
      <c r="T11" s="5">
        <f>'a28'!K11</f>
        <v>64.200471716593924</v>
      </c>
      <c r="U11" s="5">
        <f t="shared" si="10"/>
        <v>0.27218962715004291</v>
      </c>
      <c r="V11" s="5">
        <v>100</v>
      </c>
      <c r="W11" s="5">
        <f t="shared" si="11"/>
        <v>0.42396826669996246</v>
      </c>
      <c r="X11" s="5">
        <v>54.400000000000006</v>
      </c>
      <c r="Y11" s="5">
        <f t="shared" si="12"/>
        <v>0.23063873708477961</v>
      </c>
      <c r="Z11" s="5">
        <f>'a28'!M11</f>
        <v>17.26623778590962</v>
      </c>
      <c r="AA11" s="5">
        <f t="shared" si="13"/>
        <v>7.320336906521499E-2</v>
      </c>
      <c r="AB11" s="5">
        <f t="shared" si="14"/>
        <v>235.86670950250357</v>
      </c>
      <c r="AC11" s="5">
        <f>'a28'!O11</f>
        <v>66.744972049380934</v>
      </c>
      <c r="AD11" s="5">
        <f t="shared" si="15"/>
        <v>0.2813641641339012</v>
      </c>
      <c r="AE11" s="5">
        <v>100</v>
      </c>
      <c r="AF11" s="5">
        <f t="shared" si="16"/>
        <v>0.42155110039709853</v>
      </c>
      <c r="AG11" s="5">
        <v>52.558139534883722</v>
      </c>
      <c r="AH11" s="5">
        <f t="shared" si="17"/>
        <v>0.22155941555754483</v>
      </c>
      <c r="AI11" s="5">
        <f>'a28'!Q11</f>
        <v>17.916053318402252</v>
      </c>
      <c r="AJ11" s="5">
        <f t="shared" si="18"/>
        <v>7.5525319911455585E-2</v>
      </c>
      <c r="AK11" s="5">
        <f t="shared" si="19"/>
        <v>237.21916490266688</v>
      </c>
      <c r="AL11" s="5">
        <f>'a28'!S11</f>
        <v>66.319040712746116</v>
      </c>
      <c r="AM11" s="5">
        <f t="shared" si="20"/>
        <v>0.27967917700243133</v>
      </c>
      <c r="AN11" s="5">
        <v>100</v>
      </c>
      <c r="AO11" s="5">
        <f t="shared" si="21"/>
        <v>0.42171776611460948</v>
      </c>
      <c r="AP11" s="5">
        <v>53.531073446327682</v>
      </c>
      <c r="AQ11" s="5">
        <f t="shared" si="22"/>
        <v>0.225750047115024</v>
      </c>
      <c r="AR11" s="5">
        <f>'a28'!U11</f>
        <v>17.275300122911101</v>
      </c>
      <c r="AS11" s="5">
        <f t="shared" si="23"/>
        <v>7.2853009767935087E-2</v>
      </c>
      <c r="AT11" s="5">
        <f t="shared" si="24"/>
        <v>237.12541428198492</v>
      </c>
      <c r="AU11" s="5">
        <f>'a28'!W11</f>
        <v>69.941666434136508</v>
      </c>
      <c r="AV11" s="5">
        <f t="shared" si="25"/>
        <v>0.2945070344439159</v>
      </c>
      <c r="AW11" s="5">
        <v>100</v>
      </c>
      <c r="AX11" s="5">
        <f t="shared" si="26"/>
        <v>0.42107523234558725</v>
      </c>
      <c r="AY11" s="5">
        <v>48.096253426743829</v>
      </c>
      <c r="AZ11" s="5">
        <f t="shared" si="27"/>
        <v>0.20252141086618403</v>
      </c>
      <c r="BA11" s="5">
        <f>'a28'!Y11</f>
        <v>19.449332578435424</v>
      </c>
      <c r="BB11" s="5">
        <f t="shared" si="28"/>
        <v>8.1896322344312947E-2</v>
      </c>
      <c r="BC11" s="5">
        <f t="shared" si="29"/>
        <v>237.48725243931574</v>
      </c>
      <c r="BD11" s="5">
        <f>'a28'!AA11</f>
        <v>68.992712695046194</v>
      </c>
      <c r="BE11" s="5">
        <f t="shared" si="30"/>
        <v>0.29025839519125474</v>
      </c>
      <c r="BF11" s="5">
        <v>100</v>
      </c>
      <c r="BG11" s="5">
        <f t="shared" si="31"/>
        <v>0.42070877322105332</v>
      </c>
      <c r="BH11" s="5">
        <v>48.770447405481534</v>
      </c>
      <c r="BI11" s="5">
        <f t="shared" si="32"/>
        <v>0.20518155097402038</v>
      </c>
      <c r="BJ11" s="5">
        <f>'a28'!AC11</f>
        <v>19.930956032051533</v>
      </c>
      <c r="BK11" s="5">
        <f t="shared" si="33"/>
        <v>8.3851280613671531E-2</v>
      </c>
      <c r="BL11" s="5">
        <f t="shared" si="34"/>
        <v>237.69411613257927</v>
      </c>
      <c r="BM11" s="5">
        <f>'a28'!AE11</f>
        <v>65.524829213991751</v>
      </c>
      <c r="BN11" s="5">
        <f t="shared" si="35"/>
        <v>0.28316355656926295</v>
      </c>
      <c r="BO11" s="5">
        <v>100</v>
      </c>
      <c r="BP11" s="5">
        <f t="shared" si="36"/>
        <v>0.43214695858955099</v>
      </c>
      <c r="BQ11" s="5">
        <v>47.536231884057969</v>
      </c>
      <c r="BR11" s="5">
        <f t="shared" si="37"/>
        <v>0.20542638031503294</v>
      </c>
      <c r="BS11" s="5">
        <f>'a28'!AG11</f>
        <v>18.341701347350334</v>
      </c>
      <c r="BT11" s="5">
        <f t="shared" si="38"/>
        <v>7.9263104526153164E-2</v>
      </c>
      <c r="BU11" s="5">
        <f t="shared" si="39"/>
        <v>231.40276244540004</v>
      </c>
      <c r="BV11" s="5">
        <f>'a28'!AI11</f>
        <v>63.356060133004469</v>
      </c>
      <c r="BW11" s="5">
        <f t="shared" si="40"/>
        <v>0.27143132222780997</v>
      </c>
      <c r="BX11" s="5">
        <v>100</v>
      </c>
      <c r="BY11" s="5">
        <f t="shared" si="41"/>
        <v>0.42842203517388788</v>
      </c>
      <c r="BZ11" s="5">
        <v>52.385786802030452</v>
      </c>
      <c r="CA11" s="5">
        <f t="shared" si="42"/>
        <v>0.22443225395911284</v>
      </c>
      <c r="CB11" s="5">
        <f>'a28'!AK11</f>
        <v>17.672851166130695</v>
      </c>
      <c r="CC11" s="5">
        <f t="shared" si="43"/>
        <v>7.5714388639189306E-2</v>
      </c>
      <c r="CD11" s="5">
        <f t="shared" si="44"/>
        <v>233.41469810116561</v>
      </c>
      <c r="CE11" s="5">
        <f>'a28'!AM11</f>
        <v>68.577619370427826</v>
      </c>
      <c r="CF11" s="5">
        <f t="shared" si="45"/>
        <v>0.28946619657094957</v>
      </c>
      <c r="CG11" s="5">
        <v>100</v>
      </c>
      <c r="CH11" s="5">
        <f t="shared" si="46"/>
        <v>0.42210009508696028</v>
      </c>
      <c r="CI11" s="5">
        <v>52.159187129551235</v>
      </c>
      <c r="CJ11" s="5">
        <f t="shared" si="47"/>
        <v>0.22016397847042132</v>
      </c>
      <c r="CK11" s="5">
        <f>'a28'!AO11</f>
        <v>16.173824802764827</v>
      </c>
      <c r="CL11" s="5">
        <f t="shared" si="48"/>
        <v>6.8269729871668697E-2</v>
      </c>
      <c r="CM11" s="5">
        <f t="shared" si="49"/>
        <v>236.91063130274392</v>
      </c>
      <c r="CN11" s="5">
        <f>'a28'!AQ11</f>
        <v>68.022550939773737</v>
      </c>
      <c r="CO11" s="5">
        <f t="shared" si="50"/>
        <v>0.29171639405814442</v>
      </c>
      <c r="CP11" s="5">
        <v>100</v>
      </c>
      <c r="CQ11" s="5">
        <f t="shared" si="51"/>
        <v>0.42885247616841982</v>
      </c>
      <c r="CR11" s="5">
        <v>45.763293310463119</v>
      </c>
      <c r="CS11" s="5">
        <f t="shared" si="52"/>
        <v>0.19625701653813793</v>
      </c>
      <c r="CT11" s="5">
        <f>'a28'!AS11</f>
        <v>19.394574558229539</v>
      </c>
      <c r="CU11" s="5">
        <f t="shared" si="53"/>
        <v>8.3174113235297747E-2</v>
      </c>
      <c r="CV11" s="5">
        <f t="shared" si="54"/>
        <v>233.18041880846641</v>
      </c>
    </row>
    <row r="12" spans="1:100" ht="15.75" customHeight="1">
      <c r="A12" s="1">
        <v>1986</v>
      </c>
      <c r="B12" s="5">
        <f>'a28'!C12</f>
        <v>68.497814467723288</v>
      </c>
      <c r="C12" s="5">
        <f t="shared" si="0"/>
        <v>0.28982484154238408</v>
      </c>
      <c r="D12" s="5">
        <v>100</v>
      </c>
      <c r="E12" s="5">
        <f t="shared" si="1"/>
        <v>0.42311545820042457</v>
      </c>
      <c r="F12" s="5">
        <v>48.887240356083083</v>
      </c>
      <c r="G12" s="5">
        <f t="shared" si="2"/>
        <v>0.2068494710341838</v>
      </c>
      <c r="H12" s="5">
        <f>'a28'!E12</f>
        <v>18.957054786926026</v>
      </c>
      <c r="I12" s="5">
        <f t="shared" si="3"/>
        <v>8.0210229223007565E-2</v>
      </c>
      <c r="J12" s="5">
        <f t="shared" si="4"/>
        <v>236.34210961073239</v>
      </c>
      <c r="K12" s="5">
        <f>'a28'!G12</f>
        <v>65.686458235728935</v>
      </c>
      <c r="L12" s="5">
        <f t="shared" si="5"/>
        <v>0.27193097205711692</v>
      </c>
      <c r="M12" s="5">
        <v>100</v>
      </c>
      <c r="N12" s="5">
        <f t="shared" si="6"/>
        <v>0.41398330700254604</v>
      </c>
      <c r="O12" s="5">
        <v>60.245183887915928</v>
      </c>
      <c r="P12" s="5">
        <f t="shared" si="7"/>
        <v>0.24940500456895939</v>
      </c>
      <c r="Q12" s="5">
        <f>'a28'!I12</f>
        <v>15.623991421224142</v>
      </c>
      <c r="R12" s="5">
        <f t="shared" si="8"/>
        <v>6.4680716371377789E-2</v>
      </c>
      <c r="S12" s="5">
        <f t="shared" si="9"/>
        <v>241.55563354486898</v>
      </c>
      <c r="T12" s="5">
        <f>'a28'!K12</f>
        <v>64.380703229624089</v>
      </c>
      <c r="U12" s="5">
        <f t="shared" si="10"/>
        <v>0.26904043485638524</v>
      </c>
      <c r="V12" s="5">
        <v>100</v>
      </c>
      <c r="W12" s="5">
        <f t="shared" si="11"/>
        <v>0.41788986662169475</v>
      </c>
      <c r="X12" s="5">
        <v>57.599999999999994</v>
      </c>
      <c r="Y12" s="5">
        <f t="shared" si="12"/>
        <v>0.24070456317409614</v>
      </c>
      <c r="Z12" s="5">
        <f>'a28'!M12</f>
        <v>17.316795913918213</v>
      </c>
      <c r="AA12" s="5">
        <f t="shared" si="13"/>
        <v>7.2365135347823906E-2</v>
      </c>
      <c r="AB12" s="5">
        <f t="shared" si="14"/>
        <v>239.2974991435423</v>
      </c>
      <c r="AC12" s="5">
        <f>'a28'!O12</f>
        <v>66.959476406695856</v>
      </c>
      <c r="AD12" s="5">
        <f t="shared" si="15"/>
        <v>0.28436310359458394</v>
      </c>
      <c r="AE12" s="5">
        <v>100</v>
      </c>
      <c r="AF12" s="5">
        <f t="shared" si="16"/>
        <v>0.4246794014150147</v>
      </c>
      <c r="AG12" s="5">
        <v>50.578703703703709</v>
      </c>
      <c r="AH12" s="5">
        <f t="shared" si="17"/>
        <v>0.21479733613236279</v>
      </c>
      <c r="AI12" s="5">
        <f>'a28'!Q12</f>
        <v>17.933565556576578</v>
      </c>
      <c r="AJ12" s="5">
        <f t="shared" si="18"/>
        <v>7.616015885803866E-2</v>
      </c>
      <c r="AK12" s="5">
        <f t="shared" si="19"/>
        <v>235.47174566697612</v>
      </c>
      <c r="AL12" s="5">
        <f>'a28'!S12</f>
        <v>66.582117158308947</v>
      </c>
      <c r="AM12" s="5">
        <f t="shared" si="20"/>
        <v>0.28148558726648271</v>
      </c>
      <c r="AN12" s="5">
        <v>100</v>
      </c>
      <c r="AO12" s="5">
        <f t="shared" si="21"/>
        <v>0.42276454892115939</v>
      </c>
      <c r="AP12" s="5">
        <v>52.609308885754579</v>
      </c>
      <c r="AQ12" s="5">
        <f t="shared" si="22"/>
        <v>0.22241350740139978</v>
      </c>
      <c r="AR12" s="5">
        <f>'a28'!U12</f>
        <v>17.346855737573776</v>
      </c>
      <c r="AS12" s="5">
        <f t="shared" si="23"/>
        <v>7.3336356410958037E-2</v>
      </c>
      <c r="AT12" s="5">
        <f t="shared" si="24"/>
        <v>236.53828178163732</v>
      </c>
      <c r="AU12" s="5">
        <f>'a28'!W12</f>
        <v>69.947929166971022</v>
      </c>
      <c r="AV12" s="5">
        <f t="shared" si="25"/>
        <v>0.29505166327249543</v>
      </c>
      <c r="AW12" s="5">
        <v>100</v>
      </c>
      <c r="AX12" s="5">
        <f t="shared" si="26"/>
        <v>0.42181615208104972</v>
      </c>
      <c r="AY12" s="5">
        <v>47.549909255898363</v>
      </c>
      <c r="AZ12" s="5">
        <f t="shared" si="27"/>
        <v>0.20057319754126138</v>
      </c>
      <c r="BA12" s="5">
        <f>'a28'!Y12</f>
        <v>19.572267846521481</v>
      </c>
      <c r="BB12" s="5">
        <f t="shared" si="28"/>
        <v>8.2558987105193452E-2</v>
      </c>
      <c r="BC12" s="5">
        <f t="shared" si="29"/>
        <v>237.07010626939086</v>
      </c>
      <c r="BD12" s="5">
        <f>'a28'!AA12</f>
        <v>69.053937653532088</v>
      </c>
      <c r="BE12" s="5">
        <f t="shared" si="30"/>
        <v>0.29044076131537983</v>
      </c>
      <c r="BF12" s="5">
        <v>100</v>
      </c>
      <c r="BG12" s="5">
        <f t="shared" si="31"/>
        <v>0.4205998545262159</v>
      </c>
      <c r="BH12" s="5">
        <v>48.897176345231749</v>
      </c>
      <c r="BI12" s="5">
        <f t="shared" si="32"/>
        <v>0.205661452575472</v>
      </c>
      <c r="BJ12" s="5">
        <f>'a28'!AC12</f>
        <v>19.804555490577396</v>
      </c>
      <c r="BK12" s="5">
        <f t="shared" si="33"/>
        <v>8.3297931582932236E-2</v>
      </c>
      <c r="BL12" s="5">
        <f t="shared" si="34"/>
        <v>237.75566948934124</v>
      </c>
      <c r="BM12" s="5">
        <f>'a28'!AE12</f>
        <v>65.644330274691455</v>
      </c>
      <c r="BN12" s="5">
        <f t="shared" si="35"/>
        <v>0.28216436066393391</v>
      </c>
      <c r="BO12" s="5">
        <v>100</v>
      </c>
      <c r="BP12" s="5">
        <f t="shared" si="36"/>
        <v>0.42983812841597335</v>
      </c>
      <c r="BQ12" s="5">
        <v>48.799231508165228</v>
      </c>
      <c r="BR12" s="5">
        <f t="shared" si="37"/>
        <v>0.20975770339607536</v>
      </c>
      <c r="BS12" s="5">
        <f>'a28'!AG12</f>
        <v>18.202156195948522</v>
      </c>
      <c r="BT12" s="5">
        <f t="shared" si="38"/>
        <v>7.8239807524017255E-2</v>
      </c>
      <c r="BU12" s="5">
        <f t="shared" si="39"/>
        <v>232.64571797880524</v>
      </c>
      <c r="BV12" s="5">
        <f>'a28'!AI12</f>
        <v>63.254519950579216</v>
      </c>
      <c r="BW12" s="5">
        <f t="shared" si="40"/>
        <v>0.27205300242116248</v>
      </c>
      <c r="BX12" s="5">
        <v>100</v>
      </c>
      <c r="BY12" s="5">
        <f t="shared" si="41"/>
        <v>0.43009258885170198</v>
      </c>
      <c r="BZ12" s="5">
        <v>51.720647773279346</v>
      </c>
      <c r="CA12" s="5">
        <f t="shared" si="42"/>
        <v>0.22244667297896728</v>
      </c>
      <c r="CB12" s="5">
        <f>'a28'!AK12</f>
        <v>17.532907495453074</v>
      </c>
      <c r="CC12" s="5">
        <f t="shared" si="43"/>
        <v>7.5407735748168225E-2</v>
      </c>
      <c r="CD12" s="5">
        <f t="shared" si="44"/>
        <v>232.50807521931165</v>
      </c>
      <c r="CE12" s="5">
        <f>'a28'!AM12</f>
        <v>68.588122140793189</v>
      </c>
      <c r="CF12" s="5">
        <f t="shared" si="45"/>
        <v>0.29123442017618928</v>
      </c>
      <c r="CG12" s="5">
        <v>100</v>
      </c>
      <c r="CH12" s="5">
        <f t="shared" si="46"/>
        <v>0.42461349149982913</v>
      </c>
      <c r="CI12" s="5">
        <v>50.674536256323776</v>
      </c>
      <c r="CJ12" s="5">
        <f t="shared" si="47"/>
        <v>0.21517091769932317</v>
      </c>
      <c r="CK12" s="5">
        <f>'a28'!AO12</f>
        <v>16.245637975609657</v>
      </c>
      <c r="CL12" s="5">
        <f t="shared" si="48"/>
        <v>6.898117062465832E-2</v>
      </c>
      <c r="CM12" s="5">
        <f t="shared" si="49"/>
        <v>235.50829637272665</v>
      </c>
      <c r="CN12" s="5">
        <f>'a28'!AQ12</f>
        <v>67.942393531008065</v>
      </c>
      <c r="CO12" s="5">
        <f t="shared" si="50"/>
        <v>0.29163659622522753</v>
      </c>
      <c r="CP12" s="5">
        <v>100</v>
      </c>
      <c r="CQ12" s="5">
        <f t="shared" si="51"/>
        <v>0.42924098058471871</v>
      </c>
      <c r="CR12" s="5">
        <v>45.568760611205434</v>
      </c>
      <c r="CS12" s="5">
        <f t="shared" si="52"/>
        <v>0.19559979488784127</v>
      </c>
      <c r="CT12" s="5">
        <f>'a28'!AS12</f>
        <v>19.458213935779515</v>
      </c>
      <c r="CU12" s="5">
        <f t="shared" si="53"/>
        <v>8.3522628302212382E-2</v>
      </c>
      <c r="CV12" s="5">
        <f t="shared" si="54"/>
        <v>232.96936807799304</v>
      </c>
    </row>
    <row r="13" spans="1:100" ht="15.75" customHeight="1">
      <c r="A13" s="1">
        <v>1987</v>
      </c>
      <c r="B13" s="5">
        <f>'a28'!C13</f>
        <v>68.371875085195256</v>
      </c>
      <c r="C13" s="5">
        <f t="shared" si="0"/>
        <v>0.29034567263280148</v>
      </c>
      <c r="D13" s="5">
        <v>100</v>
      </c>
      <c r="E13" s="5">
        <f t="shared" si="1"/>
        <v>0.42465658908873594</v>
      </c>
      <c r="F13" s="5">
        <v>48.146290652366808</v>
      </c>
      <c r="G13" s="5">
        <f t="shared" si="2"/>
        <v>0.20445639565708981</v>
      </c>
      <c r="H13" s="5">
        <f>'a28'!E13</f>
        <v>18.96622934644796</v>
      </c>
      <c r="I13" s="5">
        <f t="shared" si="3"/>
        <v>8.0541342621372761E-2</v>
      </c>
      <c r="J13" s="5">
        <f t="shared" si="4"/>
        <v>235.48439508401003</v>
      </c>
      <c r="K13" s="5">
        <f>'a28'!G13</f>
        <v>66.155113847737127</v>
      </c>
      <c r="L13" s="5">
        <f t="shared" si="5"/>
        <v>0.27482119077293554</v>
      </c>
      <c r="M13" s="5">
        <v>100</v>
      </c>
      <c r="N13" s="5">
        <f t="shared" si="6"/>
        <v>0.41541942079559424</v>
      </c>
      <c r="O13" s="5">
        <v>58.771929824561411</v>
      </c>
      <c r="P13" s="5">
        <f t="shared" si="7"/>
        <v>0.24415001046758611</v>
      </c>
      <c r="Q13" s="5">
        <f>'a28'!I13</f>
        <v>15.793526898244565</v>
      </c>
      <c r="R13" s="5">
        <f t="shared" si="8"/>
        <v>6.5609377963883955E-2</v>
      </c>
      <c r="S13" s="5">
        <f t="shared" si="9"/>
        <v>240.72057057054315</v>
      </c>
      <c r="T13" s="5">
        <f>'a28'!K13</f>
        <v>64.418031576247074</v>
      </c>
      <c r="U13" s="5">
        <f t="shared" si="10"/>
        <v>0.2732083504349645</v>
      </c>
      <c r="V13" s="5">
        <v>100</v>
      </c>
      <c r="W13" s="5">
        <f t="shared" si="11"/>
        <v>0.4241178187998294</v>
      </c>
      <c r="X13" s="5">
        <v>53.968253968253968</v>
      </c>
      <c r="Y13" s="5">
        <f t="shared" si="12"/>
        <v>0.22888898157451112</v>
      </c>
      <c r="Z13" s="5">
        <f>'a28'!M13</f>
        <v>17.397252819863031</v>
      </c>
      <c r="AA13" s="5">
        <f t="shared" si="13"/>
        <v>7.3784849190694904E-2</v>
      </c>
      <c r="AB13" s="5">
        <f t="shared" si="14"/>
        <v>235.78353836436409</v>
      </c>
      <c r="AC13" s="5">
        <f>'a28'!O13</f>
        <v>67.016671777047151</v>
      </c>
      <c r="AD13" s="5">
        <f t="shared" si="15"/>
        <v>0.28652491510931039</v>
      </c>
      <c r="AE13" s="5">
        <v>100</v>
      </c>
      <c r="AF13" s="5">
        <f t="shared" si="16"/>
        <v>0.42754274050273511</v>
      </c>
      <c r="AG13" s="5">
        <v>48.904267589388695</v>
      </c>
      <c r="AH13" s="5">
        <f t="shared" si="17"/>
        <v>0.20908664587446329</v>
      </c>
      <c r="AI13" s="5">
        <f>'a28'!Q13</f>
        <v>17.973805010261792</v>
      </c>
      <c r="AJ13" s="5">
        <f t="shared" si="18"/>
        <v>7.684569851349117E-2</v>
      </c>
      <c r="AK13" s="5">
        <f t="shared" si="19"/>
        <v>233.89474437669764</v>
      </c>
      <c r="AL13" s="5">
        <f>'a28'!S13</f>
        <v>66.720988007167108</v>
      </c>
      <c r="AM13" s="5">
        <f t="shared" si="20"/>
        <v>0.28415630372814077</v>
      </c>
      <c r="AN13" s="5">
        <v>100</v>
      </c>
      <c r="AO13" s="5">
        <f t="shared" si="21"/>
        <v>0.42588743394749629</v>
      </c>
      <c r="AP13" s="5">
        <v>50.632911392405063</v>
      </c>
      <c r="AQ13" s="5">
        <f t="shared" si="22"/>
        <v>0.21563920706202344</v>
      </c>
      <c r="AR13" s="5">
        <f>'a28'!U13</f>
        <v>17.44992909828407</v>
      </c>
      <c r="AS13" s="5">
        <f t="shared" si="23"/>
        <v>7.4317055262339504E-2</v>
      </c>
      <c r="AT13" s="5">
        <f t="shared" si="24"/>
        <v>234.80382849785624</v>
      </c>
      <c r="AU13" s="5">
        <f>'a28'!W13</f>
        <v>69.821942959464366</v>
      </c>
      <c r="AV13" s="5">
        <f t="shared" si="25"/>
        <v>0.29603329960531538</v>
      </c>
      <c r="AW13" s="5">
        <v>100</v>
      </c>
      <c r="AX13" s="5">
        <f t="shared" si="26"/>
        <v>0.42398318788862643</v>
      </c>
      <c r="AY13" s="5">
        <v>46.331582895723933</v>
      </c>
      <c r="AZ13" s="5">
        <f t="shared" si="27"/>
        <v>0.1964381221605519</v>
      </c>
      <c r="BA13" s="5">
        <f>'a28'!Y13</f>
        <v>19.704882818950914</v>
      </c>
      <c r="BB13" s="5">
        <f t="shared" si="28"/>
        <v>8.3545390345506315E-2</v>
      </c>
      <c r="BC13" s="5">
        <f t="shared" si="29"/>
        <v>235.85840867413921</v>
      </c>
      <c r="BD13" s="5">
        <f>'a28'!AA13</f>
        <v>68.935203510706899</v>
      </c>
      <c r="BE13" s="5">
        <f t="shared" si="30"/>
        <v>0.29061694107119679</v>
      </c>
      <c r="BF13" s="5">
        <v>100</v>
      </c>
      <c r="BG13" s="5">
        <f t="shared" si="31"/>
        <v>0.42157986960328431</v>
      </c>
      <c r="BH13" s="5">
        <v>48.589636439615546</v>
      </c>
      <c r="BI13" s="5">
        <f t="shared" si="32"/>
        <v>0.20484412594284113</v>
      </c>
      <c r="BJ13" s="5">
        <f>'a28'!AC13</f>
        <v>19.678136781232929</v>
      </c>
      <c r="BK13" s="5">
        <f t="shared" si="33"/>
        <v>8.2959063382677709E-2</v>
      </c>
      <c r="BL13" s="5">
        <f t="shared" si="34"/>
        <v>237.2029767315554</v>
      </c>
      <c r="BM13" s="5">
        <f>'a28'!AE13</f>
        <v>65.461186682483998</v>
      </c>
      <c r="BN13" s="5">
        <f t="shared" si="35"/>
        <v>0.28358832149186575</v>
      </c>
      <c r="BO13" s="5">
        <v>100</v>
      </c>
      <c r="BP13" s="5">
        <f t="shared" si="36"/>
        <v>0.43321598013093743</v>
      </c>
      <c r="BQ13" s="5">
        <v>47.323135755258129</v>
      </c>
      <c r="BR13" s="5">
        <f t="shared" si="37"/>
        <v>0.2050113863908356</v>
      </c>
      <c r="BS13" s="5">
        <f>'a28'!AG13</f>
        <v>18.047421049133582</v>
      </c>
      <c r="BT13" s="5">
        <f t="shared" si="38"/>
        <v>7.8184311986361166E-2</v>
      </c>
      <c r="BU13" s="5">
        <f t="shared" si="39"/>
        <v>230.83174348687572</v>
      </c>
      <c r="BV13" s="5">
        <f>'a28'!AI13</f>
        <v>63.023201997678157</v>
      </c>
      <c r="BW13" s="5">
        <f t="shared" si="40"/>
        <v>0.27171446817614098</v>
      </c>
      <c r="BX13" s="5">
        <v>100</v>
      </c>
      <c r="BY13" s="5">
        <f t="shared" si="41"/>
        <v>0.43113402614191393</v>
      </c>
      <c r="BZ13" s="5">
        <v>51.521298174442187</v>
      </c>
      <c r="CA13" s="5">
        <f t="shared" si="42"/>
        <v>0.22212584714005298</v>
      </c>
      <c r="CB13" s="5">
        <f>'a28'!AK13</f>
        <v>17.401933967790441</v>
      </c>
      <c r="CC13" s="5">
        <f t="shared" si="43"/>
        <v>7.5025658541892234E-2</v>
      </c>
      <c r="CD13" s="5">
        <f t="shared" si="44"/>
        <v>231.94643413991076</v>
      </c>
      <c r="CE13" s="5">
        <f>'a28'!AM13</f>
        <v>68.297624173606451</v>
      </c>
      <c r="CF13" s="5">
        <f t="shared" si="45"/>
        <v>0.2901024057508807</v>
      </c>
      <c r="CG13" s="5">
        <v>100</v>
      </c>
      <c r="CH13" s="5">
        <f t="shared" si="46"/>
        <v>0.42476207519820358</v>
      </c>
      <c r="CI13" s="5">
        <v>50.714886459209417</v>
      </c>
      <c r="CJ13" s="5">
        <f t="shared" si="47"/>
        <v>0.21541760415855066</v>
      </c>
      <c r="CK13" s="5">
        <f>'a28'!AO13</f>
        <v>16.413403870821842</v>
      </c>
      <c r="CL13" s="5">
        <f t="shared" si="48"/>
        <v>6.9717914892365132E-2</v>
      </c>
      <c r="CM13" s="5">
        <f t="shared" si="49"/>
        <v>235.4259145036377</v>
      </c>
      <c r="CN13" s="5">
        <f>'a28'!AQ13</f>
        <v>67.68882367971932</v>
      </c>
      <c r="CO13" s="5">
        <f t="shared" si="50"/>
        <v>0.29177460684930351</v>
      </c>
      <c r="CP13" s="5">
        <v>100</v>
      </c>
      <c r="CQ13" s="5">
        <f t="shared" si="51"/>
        <v>0.43105285479606287</v>
      </c>
      <c r="CR13" s="5">
        <v>44.833333333333329</v>
      </c>
      <c r="CS13" s="5">
        <f t="shared" si="52"/>
        <v>0.19325536323356815</v>
      </c>
      <c r="CT13" s="5">
        <f>'a28'!AS13</f>
        <v>19.467954842978092</v>
      </c>
      <c r="CU13" s="5">
        <f t="shared" si="53"/>
        <v>8.3917175121065432E-2</v>
      </c>
      <c r="CV13" s="5">
        <f t="shared" si="54"/>
        <v>231.99011185603075</v>
      </c>
    </row>
    <row r="14" spans="1:100" ht="15.75" customHeight="1">
      <c r="A14" s="1">
        <v>1988</v>
      </c>
      <c r="B14" s="5">
        <f>'a28'!C14</f>
        <v>68.260602789358984</v>
      </c>
      <c r="C14" s="5">
        <f t="shared" si="0"/>
        <v>0.29032622457201213</v>
      </c>
      <c r="D14" s="5">
        <v>100</v>
      </c>
      <c r="E14" s="5">
        <f t="shared" si="1"/>
        <v>0.4253203351688985</v>
      </c>
      <c r="F14" s="5">
        <v>47.781205957414393</v>
      </c>
      <c r="G14" s="5">
        <f t="shared" si="2"/>
        <v>0.2032231853258166</v>
      </c>
      <c r="H14" s="5">
        <f>'a28'!E14</f>
        <v>19.075094281832385</v>
      </c>
      <c r="I14" s="5">
        <f t="shared" si="3"/>
        <v>8.1130254933272888E-2</v>
      </c>
      <c r="J14" s="5">
        <f t="shared" si="4"/>
        <v>235.11690302860575</v>
      </c>
      <c r="K14" s="5">
        <f>'a28'!G14</f>
        <v>66.66173897617665</v>
      </c>
      <c r="L14" s="5">
        <f t="shared" si="5"/>
        <v>0.27749490760272993</v>
      </c>
      <c r="M14" s="5">
        <v>100</v>
      </c>
      <c r="N14" s="5">
        <f t="shared" si="6"/>
        <v>0.41627313038128233</v>
      </c>
      <c r="O14" s="5">
        <v>57.443082311733797</v>
      </c>
      <c r="P14" s="5">
        <f t="shared" si="7"/>
        <v>0.23912011692655097</v>
      </c>
      <c r="Q14" s="5">
        <f>'a28'!I14</f>
        <v>16.122069908275389</v>
      </c>
      <c r="R14" s="5">
        <f t="shared" si="8"/>
        <v>6.7111845089436697E-2</v>
      </c>
      <c r="S14" s="5">
        <f t="shared" si="9"/>
        <v>240.22689119618585</v>
      </c>
      <c r="T14" s="5">
        <f>'a28'!K14</f>
        <v>64.375159526332482</v>
      </c>
      <c r="U14" s="5">
        <f t="shared" si="10"/>
        <v>0.2753520763530668</v>
      </c>
      <c r="V14" s="5">
        <v>100</v>
      </c>
      <c r="W14" s="5">
        <f t="shared" si="11"/>
        <v>0.42773032079312329</v>
      </c>
      <c r="X14" s="5">
        <v>51.968503937007867</v>
      </c>
      <c r="Y14" s="5">
        <f t="shared" si="12"/>
        <v>0.22228504860115064</v>
      </c>
      <c r="Z14" s="5">
        <f>'a28'!M14</f>
        <v>17.448506833527986</v>
      </c>
      <c r="AA14" s="5">
        <f t="shared" si="13"/>
        <v>7.4632554252659286E-2</v>
      </c>
      <c r="AB14" s="5">
        <f t="shared" si="14"/>
        <v>233.79217029686833</v>
      </c>
      <c r="AC14" s="5">
        <f>'a28'!O14</f>
        <v>67.091759397959919</v>
      </c>
      <c r="AD14" s="5">
        <f t="shared" si="15"/>
        <v>0.28629225586501239</v>
      </c>
      <c r="AE14" s="5">
        <v>100</v>
      </c>
      <c r="AF14" s="5">
        <f t="shared" si="16"/>
        <v>0.42671746639829178</v>
      </c>
      <c r="AG14" s="5">
        <v>49.082568807339449</v>
      </c>
      <c r="AH14" s="5">
        <f t="shared" si="17"/>
        <v>0.20944389405787714</v>
      </c>
      <c r="AI14" s="5">
        <f>'a28'!Q14</f>
        <v>18.17276999072687</v>
      </c>
      <c r="AJ14" s="5">
        <f t="shared" si="18"/>
        <v>7.7546383678818775E-2</v>
      </c>
      <c r="AK14" s="5">
        <f t="shared" si="19"/>
        <v>234.34709819602622</v>
      </c>
      <c r="AL14" s="5">
        <f>'a28'!S14</f>
        <v>66.908833995802013</v>
      </c>
      <c r="AM14" s="5">
        <f t="shared" si="20"/>
        <v>0.28464638454868807</v>
      </c>
      <c r="AN14" s="5">
        <v>100</v>
      </c>
      <c r="AO14" s="5">
        <f t="shared" si="21"/>
        <v>0.42542421911962675</v>
      </c>
      <c r="AP14" s="5">
        <v>50.489510489510494</v>
      </c>
      <c r="AQ14" s="5">
        <f t="shared" si="22"/>
        <v>0.21479460573732206</v>
      </c>
      <c r="AR14" s="5">
        <f>'a28'!U14</f>
        <v>17.661145561916289</v>
      </c>
      <c r="AS14" s="5">
        <f t="shared" si="23"/>
        <v>7.5134790594362996E-2</v>
      </c>
      <c r="AT14" s="5">
        <f t="shared" si="24"/>
        <v>235.05949004722882</v>
      </c>
      <c r="AU14" s="5">
        <f>'a28'!W14</f>
        <v>69.667593329722635</v>
      </c>
      <c r="AV14" s="5">
        <f t="shared" si="25"/>
        <v>0.294051229702604</v>
      </c>
      <c r="AW14" s="5">
        <v>100</v>
      </c>
      <c r="AX14" s="5">
        <f t="shared" si="26"/>
        <v>0.4220774906216711</v>
      </c>
      <c r="AY14" s="5">
        <v>47.29247247842904</v>
      </c>
      <c r="AZ14" s="5">
        <f t="shared" si="27"/>
        <v>0.19961088108989772</v>
      </c>
      <c r="BA14" s="5">
        <f>'a28'!Y14</f>
        <v>19.963253302544349</v>
      </c>
      <c r="BB14" s="5">
        <f t="shared" si="28"/>
        <v>8.4260398585827068E-2</v>
      </c>
      <c r="BC14" s="5">
        <f t="shared" si="29"/>
        <v>236.92331911069604</v>
      </c>
      <c r="BD14" s="5">
        <f>'a28'!AA14</f>
        <v>68.811693103301081</v>
      </c>
      <c r="BE14" s="5">
        <f t="shared" si="30"/>
        <v>0.29210735301228563</v>
      </c>
      <c r="BF14" s="5">
        <v>100</v>
      </c>
      <c r="BG14" s="5">
        <f t="shared" si="31"/>
        <v>0.42450249345524743</v>
      </c>
      <c r="BH14" s="5">
        <v>47.125846848696369</v>
      </c>
      <c r="BI14" s="5">
        <f t="shared" si="32"/>
        <v>0.20005039493461724</v>
      </c>
      <c r="BJ14" s="5">
        <f>'a28'!AC14</f>
        <v>19.632336648838962</v>
      </c>
      <c r="BK14" s="5">
        <f t="shared" si="33"/>
        <v>8.3339758597849756E-2</v>
      </c>
      <c r="BL14" s="5">
        <f t="shared" si="34"/>
        <v>235.56987660083641</v>
      </c>
      <c r="BM14" s="5">
        <f>'a28'!AE14</f>
        <v>65.319393332317148</v>
      </c>
      <c r="BN14" s="5">
        <f t="shared" si="35"/>
        <v>0.28341104784471677</v>
      </c>
      <c r="BO14" s="5">
        <v>100</v>
      </c>
      <c r="BP14" s="5">
        <f t="shared" si="36"/>
        <v>0.43388499706793432</v>
      </c>
      <c r="BQ14" s="5">
        <v>47.137404580152669</v>
      </c>
      <c r="BR14" s="5">
        <f t="shared" si="37"/>
        <v>0.20452212648049575</v>
      </c>
      <c r="BS14" s="5">
        <f>'a28'!AG14</f>
        <v>18.019020969884373</v>
      </c>
      <c r="BT14" s="5">
        <f t="shared" si="38"/>
        <v>7.8181828606853285E-2</v>
      </c>
      <c r="BU14" s="5">
        <f t="shared" si="39"/>
        <v>230.47581888235416</v>
      </c>
      <c r="BV14" s="5">
        <f>'a28'!AI14</f>
        <v>62.861824989666658</v>
      </c>
      <c r="BW14" s="5">
        <f t="shared" si="40"/>
        <v>0.27238212687403768</v>
      </c>
      <c r="BX14" s="5">
        <v>100</v>
      </c>
      <c r="BY14" s="5">
        <f t="shared" si="41"/>
        <v>0.43330292577221918</v>
      </c>
      <c r="BZ14" s="5">
        <v>50.460593654042981</v>
      </c>
      <c r="CA14" s="5">
        <f t="shared" si="42"/>
        <v>0.218647228664999</v>
      </c>
      <c r="CB14" s="5">
        <f>'a28'!AK14</f>
        <v>17.463006637652263</v>
      </c>
      <c r="CC14" s="5">
        <f t="shared" si="43"/>
        <v>7.5667718688744098E-2</v>
      </c>
      <c r="CD14" s="5">
        <f t="shared" si="44"/>
        <v>230.78542528136191</v>
      </c>
      <c r="CE14" s="5">
        <f>'a28'!AM14</f>
        <v>68.06873200266709</v>
      </c>
      <c r="CF14" s="5">
        <f t="shared" si="45"/>
        <v>0.28789578620199174</v>
      </c>
      <c r="CG14" s="5">
        <v>100</v>
      </c>
      <c r="CH14" s="5">
        <f t="shared" si="46"/>
        <v>0.42294865459035041</v>
      </c>
      <c r="CI14" s="5">
        <v>51.721277478224806</v>
      </c>
      <c r="CJ14" s="5">
        <f t="shared" si="47"/>
        <v>0.21875444723109375</v>
      </c>
      <c r="CK14" s="5">
        <f>'a28'!AO14</f>
        <v>16.645309356699915</v>
      </c>
      <c r="CL14" s="5">
        <f t="shared" si="48"/>
        <v>7.0401111976563999E-2</v>
      </c>
      <c r="CM14" s="5">
        <f t="shared" si="49"/>
        <v>236.43531883759184</v>
      </c>
      <c r="CN14" s="5">
        <f>'a28'!AQ14</f>
        <v>67.534587725992452</v>
      </c>
      <c r="CO14" s="5">
        <f t="shared" si="50"/>
        <v>0.29200302374492393</v>
      </c>
      <c r="CP14" s="5">
        <v>100</v>
      </c>
      <c r="CQ14" s="5">
        <f t="shared" si="51"/>
        <v>0.43237551834870969</v>
      </c>
      <c r="CR14" s="5">
        <v>44.183773216031277</v>
      </c>
      <c r="CS14" s="5">
        <f t="shared" si="52"/>
        <v>0.19103981846883358</v>
      </c>
      <c r="CT14" s="5">
        <f>'a28'!AS14</f>
        <v>19.562078759814959</v>
      </c>
      <c r="CU14" s="5">
        <f t="shared" si="53"/>
        <v>8.458163943753276E-2</v>
      </c>
      <c r="CV14" s="5">
        <f t="shared" si="54"/>
        <v>231.2804397018387</v>
      </c>
    </row>
    <row r="15" spans="1:100" ht="15.75" customHeight="1">
      <c r="A15" s="1">
        <v>1989</v>
      </c>
      <c r="B15" s="5">
        <f>'a28'!C15</f>
        <v>68.168699964999533</v>
      </c>
      <c r="C15" s="5">
        <f t="shared" si="0"/>
        <v>0.29135118239945307</v>
      </c>
      <c r="D15" s="5">
        <v>100</v>
      </c>
      <c r="E15" s="5">
        <f t="shared" si="1"/>
        <v>0.42739729897892159</v>
      </c>
      <c r="F15" s="5">
        <v>46.682945154019535</v>
      </c>
      <c r="G15" s="5">
        <f t="shared" si="2"/>
        <v>0.19952164667209085</v>
      </c>
      <c r="H15" s="5">
        <f>'a28'!E15</f>
        <v>19.122692666704332</v>
      </c>
      <c r="I15" s="5">
        <f t="shared" si="3"/>
        <v>8.1729871949534627E-2</v>
      </c>
      <c r="J15" s="5">
        <f t="shared" si="4"/>
        <v>233.97433778572338</v>
      </c>
      <c r="K15" s="5">
        <f>'a28'!G15</f>
        <v>67.202727946009972</v>
      </c>
      <c r="L15" s="5">
        <f t="shared" si="5"/>
        <v>0.281777627134223</v>
      </c>
      <c r="M15" s="5">
        <v>100</v>
      </c>
      <c r="N15" s="5">
        <f t="shared" si="6"/>
        <v>0.41929492409980801</v>
      </c>
      <c r="O15" s="5">
        <v>54.81611208406305</v>
      </c>
      <c r="P15" s="5">
        <f t="shared" si="7"/>
        <v>0.22984117555733785</v>
      </c>
      <c r="Q15" s="5">
        <f>'a28'!I15</f>
        <v>16.476773086856149</v>
      </c>
      <c r="R15" s="5">
        <f t="shared" si="8"/>
        <v>6.9086273208631088E-2</v>
      </c>
      <c r="S15" s="5">
        <f t="shared" si="9"/>
        <v>238.49561311692918</v>
      </c>
      <c r="T15" s="5">
        <f>'a28'!K15</f>
        <v>64.323526926002472</v>
      </c>
      <c r="U15" s="5">
        <f t="shared" si="10"/>
        <v>0.27402726599277155</v>
      </c>
      <c r="V15" s="5">
        <v>100</v>
      </c>
      <c r="W15" s="5">
        <f t="shared" si="11"/>
        <v>0.4260140559581122</v>
      </c>
      <c r="X15" s="5">
        <v>52.755905511811022</v>
      </c>
      <c r="Y15" s="5">
        <f t="shared" si="12"/>
        <v>0.22474757282829538</v>
      </c>
      <c r="Z15" s="5">
        <f>'a28'!M15</f>
        <v>17.654606501578911</v>
      </c>
      <c r="AA15" s="5">
        <f t="shared" si="13"/>
        <v>7.521110522082089E-2</v>
      </c>
      <c r="AB15" s="5">
        <f t="shared" si="14"/>
        <v>234.73403893939241</v>
      </c>
      <c r="AC15" s="5">
        <f>'a28'!O15</f>
        <v>67.163693614252949</v>
      </c>
      <c r="AD15" s="5">
        <f t="shared" si="15"/>
        <v>0.28847677190474497</v>
      </c>
      <c r="AE15" s="5">
        <v>100</v>
      </c>
      <c r="AF15" s="5">
        <f t="shared" si="16"/>
        <v>0.42951296508732612</v>
      </c>
      <c r="AG15" s="5">
        <v>47.320410490307871</v>
      </c>
      <c r="AH15" s="5">
        <f t="shared" si="17"/>
        <v>0.20324729818841547</v>
      </c>
      <c r="AI15" s="5">
        <f>'a28'!Q15</f>
        <v>18.337738606679714</v>
      </c>
      <c r="AJ15" s="5">
        <f t="shared" si="18"/>
        <v>7.8762964819513365E-2</v>
      </c>
      <c r="AK15" s="5">
        <f t="shared" si="19"/>
        <v>232.82184271124055</v>
      </c>
      <c r="AL15" s="5">
        <f>'a28'!S15</f>
        <v>67.069725177485864</v>
      </c>
      <c r="AM15" s="5">
        <f t="shared" si="20"/>
        <v>0.28781395546766858</v>
      </c>
      <c r="AN15" s="5">
        <v>100</v>
      </c>
      <c r="AO15" s="5">
        <f t="shared" si="21"/>
        <v>0.42912648695969707</v>
      </c>
      <c r="AP15" s="5">
        <v>48.055555555555557</v>
      </c>
      <c r="AQ15" s="5">
        <f t="shared" si="22"/>
        <v>0.20621911734452111</v>
      </c>
      <c r="AR15" s="5">
        <f>'a28'!U15</f>
        <v>17.906245026383125</v>
      </c>
      <c r="AS15" s="5">
        <f t="shared" si="23"/>
        <v>7.6840440228113385E-2</v>
      </c>
      <c r="AT15" s="5">
        <f t="shared" si="24"/>
        <v>233.03152575942451</v>
      </c>
      <c r="AU15" s="5">
        <f>'a28'!W15</f>
        <v>69.535797749875528</v>
      </c>
      <c r="AV15" s="5">
        <f t="shared" si="25"/>
        <v>0.29467974156093102</v>
      </c>
      <c r="AW15" s="5">
        <v>100</v>
      </c>
      <c r="AX15" s="5">
        <f t="shared" si="26"/>
        <v>0.42378134873912271</v>
      </c>
      <c r="AY15" s="5">
        <v>46.273932253313696</v>
      </c>
      <c r="AZ15" s="5">
        <f t="shared" si="27"/>
        <v>0.19610029421772068</v>
      </c>
      <c r="BA15" s="5">
        <f>'a28'!Y15</f>
        <v>20.161013630361779</v>
      </c>
      <c r="BB15" s="5">
        <f t="shared" si="28"/>
        <v>8.5438615482225505E-2</v>
      </c>
      <c r="BC15" s="5">
        <f t="shared" si="29"/>
        <v>235.97074363355102</v>
      </c>
      <c r="BD15" s="5">
        <f>'a28'!AA15</f>
        <v>68.742723296980543</v>
      </c>
      <c r="BE15" s="5">
        <f t="shared" si="30"/>
        <v>0.29398203307100323</v>
      </c>
      <c r="BF15" s="5">
        <v>100</v>
      </c>
      <c r="BG15" s="5">
        <f t="shared" si="31"/>
        <v>0.42765549424184091</v>
      </c>
      <c r="BH15" s="5">
        <v>45.592981040742238</v>
      </c>
      <c r="BI15" s="5">
        <f t="shared" si="32"/>
        <v>0.19498088840937502</v>
      </c>
      <c r="BJ15" s="5">
        <f>'a28'!AC15</f>
        <v>19.497372394478838</v>
      </c>
      <c r="BK15" s="5">
        <f t="shared" si="33"/>
        <v>8.3381584277780724E-2</v>
      </c>
      <c r="BL15" s="5">
        <f t="shared" si="34"/>
        <v>233.83307673220165</v>
      </c>
      <c r="BM15" s="5">
        <f>'a28'!AE15</f>
        <v>65.130296287706386</v>
      </c>
      <c r="BN15" s="5">
        <f t="shared" si="35"/>
        <v>0.28413056808395648</v>
      </c>
      <c r="BO15" s="5">
        <v>100</v>
      </c>
      <c r="BP15" s="5">
        <f t="shared" si="36"/>
        <v>0.43624946342764809</v>
      </c>
      <c r="BQ15" s="5">
        <v>46.04385128693994</v>
      </c>
      <c r="BR15" s="5">
        <f t="shared" si="37"/>
        <v>0.20086605418069972</v>
      </c>
      <c r="BS15" s="5">
        <f>'a28'!AG15</f>
        <v>18.052495397683622</v>
      </c>
      <c r="BT15" s="5">
        <f t="shared" si="38"/>
        <v>7.8753914307695669E-2</v>
      </c>
      <c r="BU15" s="5">
        <f t="shared" si="39"/>
        <v>229.22664297232996</v>
      </c>
      <c r="BV15" s="5">
        <f>'a28'!AI15</f>
        <v>62.558622928885399</v>
      </c>
      <c r="BW15" s="5">
        <f t="shared" si="40"/>
        <v>0.27262678508834803</v>
      </c>
      <c r="BX15" s="5">
        <v>100</v>
      </c>
      <c r="BY15" s="5">
        <f t="shared" si="41"/>
        <v>0.43579409572084288</v>
      </c>
      <c r="BZ15" s="5">
        <v>49.378881987577635</v>
      </c>
      <c r="CA15" s="5">
        <f t="shared" si="42"/>
        <v>0.21519025223482613</v>
      </c>
      <c r="CB15" s="5">
        <f>'a28'!AK15</f>
        <v>17.528660371047213</v>
      </c>
      <c r="CC15" s="5">
        <f t="shared" si="43"/>
        <v>7.6388866955982945E-2</v>
      </c>
      <c r="CD15" s="5">
        <f t="shared" si="44"/>
        <v>229.46616528751025</v>
      </c>
      <c r="CE15" s="5">
        <f>'a28'!AM15</f>
        <v>67.824602483664052</v>
      </c>
      <c r="CF15" s="5">
        <f t="shared" si="45"/>
        <v>0.28833801132147774</v>
      </c>
      <c r="CG15" s="5">
        <v>100</v>
      </c>
      <c r="CH15" s="5">
        <f t="shared" si="46"/>
        <v>0.42512303907851967</v>
      </c>
      <c r="CI15" s="5">
        <v>50.611246943765273</v>
      </c>
      <c r="CJ15" s="5">
        <f t="shared" si="47"/>
        <v>0.21516007112286933</v>
      </c>
      <c r="CK15" s="5">
        <f>'a28'!AO15</f>
        <v>16.790169413507051</v>
      </c>
      <c r="CL15" s="5">
        <f t="shared" si="48"/>
        <v>7.1378878477133242E-2</v>
      </c>
      <c r="CM15" s="5">
        <f t="shared" si="49"/>
        <v>235.22601884093638</v>
      </c>
      <c r="CN15" s="5">
        <f>'a28'!AQ15</f>
        <v>67.390563780118711</v>
      </c>
      <c r="CO15" s="5">
        <f t="shared" si="50"/>
        <v>0.29035679971997963</v>
      </c>
      <c r="CP15" s="5">
        <v>100</v>
      </c>
      <c r="CQ15" s="5">
        <f t="shared" si="51"/>
        <v>0.43085676010569229</v>
      </c>
      <c r="CR15" s="5">
        <v>45.111111111111114</v>
      </c>
      <c r="CS15" s="5">
        <f t="shared" si="52"/>
        <v>0.19436427178101232</v>
      </c>
      <c r="CT15" s="5">
        <f>'a28'!AS15</f>
        <v>19.594022006897685</v>
      </c>
      <c r="CU15" s="5">
        <f t="shared" si="53"/>
        <v>8.4422168393315705E-2</v>
      </c>
      <c r="CV15" s="5">
        <f t="shared" si="54"/>
        <v>232.09569689812753</v>
      </c>
    </row>
    <row r="16" spans="1:100" ht="15.75" customHeight="1">
      <c r="A16" s="1">
        <v>1990</v>
      </c>
      <c r="B16" s="5">
        <f>'a28'!C16</f>
        <v>68.026333912315195</v>
      </c>
      <c r="C16" s="5">
        <f t="shared" si="0"/>
        <v>0.29174415807852666</v>
      </c>
      <c r="D16" s="5">
        <v>100</v>
      </c>
      <c r="E16" s="5">
        <f t="shared" si="1"/>
        <v>0.42886944114110276</v>
      </c>
      <c r="F16" s="5">
        <v>45.935440882505368</v>
      </c>
      <c r="G16" s="5">
        <f t="shared" si="2"/>
        <v>0.19700306859850242</v>
      </c>
      <c r="H16" s="5">
        <f>'a28'!E16</f>
        <v>19.209419995667929</v>
      </c>
      <c r="I16" s="5">
        <f t="shared" si="3"/>
        <v>8.2383332181868288E-2</v>
      </c>
      <c r="J16" s="5">
        <f t="shared" si="4"/>
        <v>233.17119479048847</v>
      </c>
      <c r="K16" s="5">
        <f>'a28'!G16</f>
        <v>67.697205248645574</v>
      </c>
      <c r="L16" s="5">
        <f t="shared" si="5"/>
        <v>0.28230040445490978</v>
      </c>
      <c r="M16" s="5">
        <v>100</v>
      </c>
      <c r="N16" s="5">
        <f t="shared" si="6"/>
        <v>0.41700451801229682</v>
      </c>
      <c r="O16" s="5">
        <v>55.24475524475524</v>
      </c>
      <c r="P16" s="5">
        <f t="shared" si="7"/>
        <v>0.23037312533546467</v>
      </c>
      <c r="Q16" s="5">
        <f>'a28'!I16</f>
        <v>16.863594795693562</v>
      </c>
      <c r="R16" s="5">
        <f t="shared" si="8"/>
        <v>7.0321952197328716E-2</v>
      </c>
      <c r="S16" s="5">
        <f t="shared" si="9"/>
        <v>239.80555528909437</v>
      </c>
      <c r="T16" s="5">
        <f>'a28'!K16</f>
        <v>64.280236802552068</v>
      </c>
      <c r="U16" s="5">
        <f t="shared" si="10"/>
        <v>0.27685793459700303</v>
      </c>
      <c r="V16" s="5">
        <v>100</v>
      </c>
      <c r="W16" s="5">
        <f t="shared" si="11"/>
        <v>0.43070459657362548</v>
      </c>
      <c r="X16" s="5">
        <v>50</v>
      </c>
      <c r="Y16" s="5">
        <f t="shared" si="12"/>
        <v>0.21535229828681274</v>
      </c>
      <c r="Z16" s="5">
        <f>'a28'!M16</f>
        <v>17.897457133216772</v>
      </c>
      <c r="AA16" s="5">
        <f t="shared" si="13"/>
        <v>7.7085170542558853E-2</v>
      </c>
      <c r="AB16" s="5">
        <f t="shared" si="14"/>
        <v>232.17769393576881</v>
      </c>
      <c r="AC16" s="5">
        <f>'a28'!O16</f>
        <v>67.19581833618723</v>
      </c>
      <c r="AD16" s="5">
        <f t="shared" si="15"/>
        <v>0.29032505759432903</v>
      </c>
      <c r="AE16" s="5">
        <v>100</v>
      </c>
      <c r="AF16" s="5">
        <f t="shared" si="16"/>
        <v>0.43205822145331196</v>
      </c>
      <c r="AG16" s="5">
        <v>45.701357466063349</v>
      </c>
      <c r="AH16" s="5">
        <f t="shared" si="17"/>
        <v>0.1974564722478937</v>
      </c>
      <c r="AI16" s="5">
        <f>'a28'!Q16</f>
        <v>18.553112688107323</v>
      </c>
      <c r="AJ16" s="5">
        <f t="shared" si="18"/>
        <v>8.0160248704465253E-2</v>
      </c>
      <c r="AK16" s="5">
        <f t="shared" si="19"/>
        <v>231.45028849035791</v>
      </c>
      <c r="AL16" s="5">
        <f>'a28'!S16</f>
        <v>67.191916298726213</v>
      </c>
      <c r="AM16" s="5">
        <f t="shared" si="20"/>
        <v>0.28995853423257556</v>
      </c>
      <c r="AN16" s="5">
        <v>100</v>
      </c>
      <c r="AO16" s="5">
        <f t="shared" si="21"/>
        <v>0.43153782509112998</v>
      </c>
      <c r="AP16" s="5">
        <v>46.418732782369148</v>
      </c>
      <c r="AQ16" s="5">
        <f t="shared" si="22"/>
        <v>0.20031438988389919</v>
      </c>
      <c r="AR16" s="5">
        <f>'a28'!U16</f>
        <v>18.118747939623539</v>
      </c>
      <c r="AS16" s="5">
        <f t="shared" si="23"/>
        <v>7.8189250792395346E-2</v>
      </c>
      <c r="AT16" s="5">
        <f t="shared" si="24"/>
        <v>231.72939702071889</v>
      </c>
      <c r="AU16" s="5">
        <f>'a28'!W16</f>
        <v>69.354004710028008</v>
      </c>
      <c r="AV16" s="5">
        <f t="shared" si="25"/>
        <v>0.29455116945772036</v>
      </c>
      <c r="AW16" s="5">
        <v>100</v>
      </c>
      <c r="AX16" s="5">
        <f t="shared" si="26"/>
        <v>0.42470679334128014</v>
      </c>
      <c r="AY16" s="5">
        <v>45.679731895672447</v>
      </c>
      <c r="AZ16" s="5">
        <f t="shared" si="27"/>
        <v>0.1940049245410044</v>
      </c>
      <c r="BA16" s="5">
        <f>'a28'!Y16</f>
        <v>20.422822055096294</v>
      </c>
      <c r="BB16" s="5">
        <f t="shared" si="28"/>
        <v>8.6737112659995202E-2</v>
      </c>
      <c r="BC16" s="5">
        <f t="shared" si="29"/>
        <v>235.45655866079673</v>
      </c>
      <c r="BD16" s="5">
        <f>'a28'!AA16</f>
        <v>68.540823121433988</v>
      </c>
      <c r="BE16" s="5">
        <f t="shared" si="30"/>
        <v>0.2939478513526268</v>
      </c>
      <c r="BF16" s="5">
        <v>100</v>
      </c>
      <c r="BG16" s="5">
        <f t="shared" si="31"/>
        <v>0.42886536514427098</v>
      </c>
      <c r="BH16" s="5">
        <v>45.18687419450778</v>
      </c>
      <c r="BI16" s="5">
        <f t="shared" si="32"/>
        <v>0.19379085301155816</v>
      </c>
      <c r="BJ16" s="5">
        <f>'a28'!AC16</f>
        <v>19.44571356642183</v>
      </c>
      <c r="BK16" s="5">
        <f t="shared" si="33"/>
        <v>8.3395930491544021E-2</v>
      </c>
      <c r="BL16" s="5">
        <f t="shared" si="34"/>
        <v>233.17341088236361</v>
      </c>
      <c r="BM16" s="5">
        <f>'a28'!AE16</f>
        <v>64.954890489686733</v>
      </c>
      <c r="BN16" s="5">
        <f t="shared" si="35"/>
        <v>0.28264862043241618</v>
      </c>
      <c r="BO16" s="5">
        <v>100</v>
      </c>
      <c r="BP16" s="5">
        <f t="shared" si="36"/>
        <v>0.43514601949378073</v>
      </c>
      <c r="BQ16" s="5">
        <v>46.768060836501903</v>
      </c>
      <c r="BR16" s="5">
        <f t="shared" si="37"/>
        <v>0.2035093551244678</v>
      </c>
      <c r="BS16" s="5">
        <f>'a28'!AG16</f>
        <v>18.084964913820166</v>
      </c>
      <c r="BT16" s="5">
        <f t="shared" si="38"/>
        <v>7.8696004949335305E-2</v>
      </c>
      <c r="BU16" s="5">
        <f t="shared" si="39"/>
        <v>229.80791624000881</v>
      </c>
      <c r="BV16" s="5">
        <f>'a28'!AI16</f>
        <v>62.253070524060583</v>
      </c>
      <c r="BW16" s="5">
        <f t="shared" si="40"/>
        <v>0.27091022127291481</v>
      </c>
      <c r="BX16" s="5">
        <v>100</v>
      </c>
      <c r="BY16" s="5">
        <f t="shared" si="41"/>
        <v>0.4351756772675317</v>
      </c>
      <c r="BZ16" s="5">
        <v>49.895615866388312</v>
      </c>
      <c r="CA16" s="5">
        <f t="shared" si="42"/>
        <v>0.21713358427336135</v>
      </c>
      <c r="CB16" s="5">
        <f>'a28'!AK16</f>
        <v>17.643568148913346</v>
      </c>
      <c r="CC16" s="5">
        <f t="shared" si="43"/>
        <v>7.6780517186192165E-2</v>
      </c>
      <c r="CD16" s="5">
        <f t="shared" si="44"/>
        <v>229.79225453936223</v>
      </c>
      <c r="CE16" s="5">
        <f>'a28'!AM16</f>
        <v>67.635297756328242</v>
      </c>
      <c r="CF16" s="5">
        <f t="shared" si="45"/>
        <v>0.28981877257455663</v>
      </c>
      <c r="CG16" s="5">
        <v>100</v>
      </c>
      <c r="CH16" s="5">
        <f t="shared" si="46"/>
        <v>0.42850224984400248</v>
      </c>
      <c r="CI16" s="5">
        <v>48.842777334397447</v>
      </c>
      <c r="CJ16" s="5">
        <f t="shared" si="47"/>
        <v>0.20929239976418954</v>
      </c>
      <c r="CK16" s="5">
        <f>'a28'!AO16</f>
        <v>16.892928297016862</v>
      </c>
      <c r="CL16" s="5">
        <f t="shared" si="48"/>
        <v>7.2386577817251385E-2</v>
      </c>
      <c r="CM16" s="5">
        <f t="shared" si="49"/>
        <v>233.37100338774255</v>
      </c>
      <c r="CN16" s="5">
        <f>'a28'!AQ16</f>
        <v>67.340044123664129</v>
      </c>
      <c r="CO16" s="5">
        <f t="shared" si="50"/>
        <v>0.2925258446127888</v>
      </c>
      <c r="CP16" s="5">
        <v>100</v>
      </c>
      <c r="CQ16" s="5">
        <f t="shared" si="51"/>
        <v>0.43440102901564859</v>
      </c>
      <c r="CR16" s="5">
        <v>43.2674490426189</v>
      </c>
      <c r="CS16" s="5">
        <f t="shared" si="52"/>
        <v>0.1879542438699579</v>
      </c>
      <c r="CT16" s="5">
        <f>'a28'!AS16</f>
        <v>19.594539795286366</v>
      </c>
      <c r="CU16" s="5">
        <f t="shared" si="53"/>
        <v>8.5118882501604737E-2</v>
      </c>
      <c r="CV16" s="5">
        <f t="shared" si="54"/>
        <v>230.20203296156939</v>
      </c>
    </row>
    <row r="17" spans="1:100" ht="15.75" customHeight="1">
      <c r="A17" s="1">
        <v>1991</v>
      </c>
      <c r="B17" s="5">
        <f>'a28'!C17</f>
        <v>67.87133766230987</v>
      </c>
      <c r="C17" s="5">
        <f t="shared" si="0"/>
        <v>0.29163369934619404</v>
      </c>
      <c r="D17" s="5">
        <v>100</v>
      </c>
      <c r="E17" s="5">
        <f t="shared" si="1"/>
        <v>0.42968609340985969</v>
      </c>
      <c r="F17" s="5">
        <v>45.441590236416125</v>
      </c>
      <c r="G17" s="5">
        <f t="shared" si="2"/>
        <v>0.19525619387017268</v>
      </c>
      <c r="H17" s="5">
        <f>'a28'!E17</f>
        <v>19.415106668159908</v>
      </c>
      <c r="I17" s="5">
        <f t="shared" si="3"/>
        <v>8.3424013373773476E-2</v>
      </c>
      <c r="J17" s="5">
        <f t="shared" si="4"/>
        <v>232.72803456688592</v>
      </c>
      <c r="K17" s="5">
        <f>'a28'!G17</f>
        <v>68.2054847458095</v>
      </c>
      <c r="L17" s="5">
        <f t="shared" si="5"/>
        <v>0.28456305710908614</v>
      </c>
      <c r="M17" s="5">
        <v>100</v>
      </c>
      <c r="N17" s="5">
        <f t="shared" si="6"/>
        <v>0.41721433132482727</v>
      </c>
      <c r="O17" s="5">
        <v>54.10122164048866</v>
      </c>
      <c r="P17" s="5">
        <f t="shared" si="7"/>
        <v>0.22571805010592749</v>
      </c>
      <c r="Q17" s="5">
        <f>'a28'!I17</f>
        <v>17.378252858651173</v>
      </c>
      <c r="R17" s="5">
        <f t="shared" si="8"/>
        <v>7.250456146015917E-2</v>
      </c>
      <c r="S17" s="5">
        <f t="shared" si="9"/>
        <v>239.68495924494931</v>
      </c>
      <c r="T17" s="5">
        <f>'a28'!K17</f>
        <v>64.340449033129048</v>
      </c>
      <c r="U17" s="5">
        <f t="shared" si="10"/>
        <v>0.27747822374178321</v>
      </c>
      <c r="V17" s="5">
        <v>100</v>
      </c>
      <c r="W17" s="5">
        <f t="shared" si="11"/>
        <v>0.43126560027411226</v>
      </c>
      <c r="X17" s="5">
        <v>49.21875</v>
      </c>
      <c r="Y17" s="5">
        <f t="shared" si="12"/>
        <v>0.21226353763491462</v>
      </c>
      <c r="Z17" s="5">
        <f>'a28'!M17</f>
        <v>18.316470940177496</v>
      </c>
      <c r="AA17" s="5">
        <f t="shared" si="13"/>
        <v>7.8992638349189806E-2</v>
      </c>
      <c r="AB17" s="5">
        <f t="shared" si="14"/>
        <v>231.87566997330657</v>
      </c>
      <c r="AC17" s="5">
        <f>'a28'!O17</f>
        <v>67.215719876848283</v>
      </c>
      <c r="AD17" s="5">
        <f t="shared" si="15"/>
        <v>0.29221493418873107</v>
      </c>
      <c r="AE17" s="5">
        <v>100</v>
      </c>
      <c r="AF17" s="5">
        <f t="shared" si="16"/>
        <v>0.43474195429896939</v>
      </c>
      <c r="AG17" s="5">
        <v>43.918918918918919</v>
      </c>
      <c r="AH17" s="5">
        <f t="shared" si="17"/>
        <v>0.19093396641508792</v>
      </c>
      <c r="AI17" s="5">
        <f>'a28'!Q17</f>
        <v>18.886869391203419</v>
      </c>
      <c r="AJ17" s="5">
        <f t="shared" si="18"/>
        <v>8.2109145097211608E-2</v>
      </c>
      <c r="AK17" s="5">
        <f t="shared" si="19"/>
        <v>230.02150818697064</v>
      </c>
      <c r="AL17" s="5">
        <f>'a28'!S17</f>
        <v>67.330501484105383</v>
      </c>
      <c r="AM17" s="5">
        <f t="shared" si="20"/>
        <v>0.28906204521633611</v>
      </c>
      <c r="AN17" s="5">
        <v>100</v>
      </c>
      <c r="AO17" s="5">
        <f t="shared" si="21"/>
        <v>0.4293181230568654</v>
      </c>
      <c r="AP17" s="5">
        <v>47.187928669410148</v>
      </c>
      <c r="AQ17" s="5">
        <f t="shared" si="22"/>
        <v>0.20258632967292411</v>
      </c>
      <c r="AR17" s="5">
        <f>'a28'!U17</f>
        <v>18.409076581983914</v>
      </c>
      <c r="AS17" s="5">
        <f t="shared" si="23"/>
        <v>7.9033502053874286E-2</v>
      </c>
      <c r="AT17" s="5">
        <f t="shared" si="24"/>
        <v>232.92750673549946</v>
      </c>
      <c r="AU17" s="5">
        <f>'a28'!W17</f>
        <v>69.135718445662306</v>
      </c>
      <c r="AV17" s="5">
        <f t="shared" si="25"/>
        <v>0.29354205011404777</v>
      </c>
      <c r="AW17" s="5">
        <v>100</v>
      </c>
      <c r="AX17" s="5">
        <f t="shared" si="26"/>
        <v>0.42458812421940645</v>
      </c>
      <c r="AY17" s="5">
        <v>45.659396215513503</v>
      </c>
      <c r="AZ17" s="5">
        <f t="shared" si="27"/>
        <v>0.19386437392135544</v>
      </c>
      <c r="BA17" s="5">
        <f>'a28'!Y17</f>
        <v>20.727252300564452</v>
      </c>
      <c r="BB17" s="5">
        <f t="shared" si="28"/>
        <v>8.8005451745190366E-2</v>
      </c>
      <c r="BC17" s="5">
        <f t="shared" si="29"/>
        <v>235.52236696174026</v>
      </c>
      <c r="BD17" s="5">
        <f>'a28'!AA17</f>
        <v>68.288929220435847</v>
      </c>
      <c r="BE17" s="5">
        <f t="shared" si="30"/>
        <v>0.29428129477743631</v>
      </c>
      <c r="BF17" s="5">
        <v>100</v>
      </c>
      <c r="BG17" s="5">
        <f t="shared" si="31"/>
        <v>0.43093558229255552</v>
      </c>
      <c r="BH17" s="5">
        <v>44.187408491947288</v>
      </c>
      <c r="BI17" s="5">
        <f t="shared" si="32"/>
        <v>0.19041926608476317</v>
      </c>
      <c r="BJ17" s="5">
        <f>'a28'!AC17</f>
        <v>19.576906691351311</v>
      </c>
      <c r="BK17" s="5">
        <f t="shared" si="33"/>
        <v>8.4363856845245042E-2</v>
      </c>
      <c r="BL17" s="5">
        <f t="shared" si="34"/>
        <v>232.05324440373442</v>
      </c>
      <c r="BM17" s="5">
        <f>'a28'!AE17</f>
        <v>64.860166329609484</v>
      </c>
      <c r="BN17" s="5">
        <f t="shared" si="35"/>
        <v>0.28421351345840612</v>
      </c>
      <c r="BO17" s="5">
        <v>100</v>
      </c>
      <c r="BP17" s="5">
        <f t="shared" si="36"/>
        <v>0.43819424084433634</v>
      </c>
      <c r="BQ17" s="5">
        <v>45.118483412322277</v>
      </c>
      <c r="BR17" s="5">
        <f t="shared" si="37"/>
        <v>0.19770659586910344</v>
      </c>
      <c r="BS17" s="5">
        <f>'a28'!AG17</f>
        <v>18.230648051016399</v>
      </c>
      <c r="BT17" s="5">
        <f t="shared" si="38"/>
        <v>7.9885649828154118E-2</v>
      </c>
      <c r="BU17" s="5">
        <f t="shared" si="39"/>
        <v>228.20929779294815</v>
      </c>
      <c r="BV17" s="5">
        <f>'a28'!AI17</f>
        <v>62.100521285751753</v>
      </c>
      <c r="BW17" s="5">
        <f t="shared" si="40"/>
        <v>0.27139996382547388</v>
      </c>
      <c r="BX17" s="5">
        <v>100</v>
      </c>
      <c r="BY17" s="5">
        <f t="shared" si="41"/>
        <v>0.43703331019822445</v>
      </c>
      <c r="BZ17" s="5">
        <v>48.953974895397486</v>
      </c>
      <c r="CA17" s="5">
        <f t="shared" si="42"/>
        <v>0.21394517695896342</v>
      </c>
      <c r="CB17" s="5">
        <f>'a28'!AK17</f>
        <v>17.761014368019563</v>
      </c>
      <c r="CC17" s="5">
        <f t="shared" si="43"/>
        <v>7.7621549017338143E-2</v>
      </c>
      <c r="CD17" s="5">
        <f t="shared" si="44"/>
        <v>228.81551054916883</v>
      </c>
      <c r="CE17" s="5">
        <f>'a28'!AM17</f>
        <v>67.50634377268733</v>
      </c>
      <c r="CF17" s="5">
        <f t="shared" si="45"/>
        <v>0.28819663811802776</v>
      </c>
      <c r="CG17" s="5">
        <v>100</v>
      </c>
      <c r="CH17" s="5">
        <f t="shared" si="46"/>
        <v>0.4269178598806449</v>
      </c>
      <c r="CI17" s="5">
        <v>49.64650432050275</v>
      </c>
      <c r="CJ17" s="5">
        <f t="shared" si="47"/>
        <v>0.21194979375064224</v>
      </c>
      <c r="CK17" s="5">
        <f>'a28'!AO17</f>
        <v>17.084248541645934</v>
      </c>
      <c r="CL17" s="5">
        <f t="shared" si="48"/>
        <v>7.2935708250685113E-2</v>
      </c>
      <c r="CM17" s="5">
        <f t="shared" si="49"/>
        <v>234.23709663483601</v>
      </c>
      <c r="CN17" s="5">
        <f>'a28'!AQ17</f>
        <v>67.31038444335698</v>
      </c>
      <c r="CO17" s="5">
        <f t="shared" si="50"/>
        <v>0.29242323585221519</v>
      </c>
      <c r="CP17" s="5">
        <v>100</v>
      </c>
      <c r="CQ17" s="5">
        <f t="shared" si="51"/>
        <v>0.43444000249069309</v>
      </c>
      <c r="CR17" s="5">
        <v>43.110709987966302</v>
      </c>
      <c r="CS17" s="5">
        <f t="shared" si="52"/>
        <v>0.18729016954547628</v>
      </c>
      <c r="CT17" s="5">
        <f>'a28'!AS17</f>
        <v>19.760287178769733</v>
      </c>
      <c r="CU17" s="5">
        <f t="shared" si="53"/>
        <v>8.5846592111615341E-2</v>
      </c>
      <c r="CV17" s="5">
        <f t="shared" si="54"/>
        <v>230.18138161009304</v>
      </c>
    </row>
    <row r="18" spans="1:100" ht="15.75" customHeight="1">
      <c r="A18" s="1">
        <v>1992</v>
      </c>
      <c r="B18" s="5">
        <f>'a28'!C18</f>
        <v>67.700956150561353</v>
      </c>
      <c r="C18" s="5">
        <f t="shared" si="0"/>
        <v>0.29140094973043867</v>
      </c>
      <c r="D18" s="5">
        <v>100</v>
      </c>
      <c r="E18" s="5">
        <f t="shared" si="1"/>
        <v>0.4304236842421944</v>
      </c>
      <c r="F18" s="5">
        <v>44.827710626014792</v>
      </c>
      <c r="G18" s="5">
        <f t="shared" si="2"/>
        <v>0.19294908363792251</v>
      </c>
      <c r="H18" s="5">
        <f>'a28'!E18</f>
        <v>19.800555942801843</v>
      </c>
      <c r="I18" s="5">
        <f t="shared" si="3"/>
        <v>8.5226282389444463E-2</v>
      </c>
      <c r="J18" s="5">
        <f t="shared" si="4"/>
        <v>232.32922271937798</v>
      </c>
      <c r="K18" s="5">
        <f>'a28'!G18</f>
        <v>68.530569255088267</v>
      </c>
      <c r="L18" s="5">
        <f t="shared" si="5"/>
        <v>0.28690609402956319</v>
      </c>
      <c r="M18" s="5">
        <v>100</v>
      </c>
      <c r="N18" s="5">
        <f t="shared" si="6"/>
        <v>0.41865418184638958</v>
      </c>
      <c r="O18" s="5">
        <v>52.356020942408378</v>
      </c>
      <c r="P18" s="5">
        <f t="shared" si="7"/>
        <v>0.2191906711237642</v>
      </c>
      <c r="Q18" s="5">
        <f>'a28'!I18</f>
        <v>17.974035913940313</v>
      </c>
      <c r="R18" s="5">
        <f t="shared" si="8"/>
        <v>7.5249053000283048E-2</v>
      </c>
      <c r="S18" s="5">
        <f t="shared" si="9"/>
        <v>238.86062611143694</v>
      </c>
      <c r="T18" s="5">
        <f>'a28'!K18</f>
        <v>64.497389682557881</v>
      </c>
      <c r="U18" s="5">
        <f t="shared" si="10"/>
        <v>0.2767361103960731</v>
      </c>
      <c r="V18" s="5">
        <v>100</v>
      </c>
      <c r="W18" s="5">
        <f t="shared" si="11"/>
        <v>0.42906559747318151</v>
      </c>
      <c r="X18" s="5">
        <v>49.612403100775197</v>
      </c>
      <c r="Y18" s="5">
        <f t="shared" si="12"/>
        <v>0.21286975378514433</v>
      </c>
      <c r="Z18" s="5">
        <f>'a28'!M18</f>
        <v>18.954802907656678</v>
      </c>
      <c r="AA18" s="5">
        <f t="shared" si="13"/>
        <v>8.1328538345601109E-2</v>
      </c>
      <c r="AB18" s="5">
        <f t="shared" si="14"/>
        <v>233.06459569098973</v>
      </c>
      <c r="AC18" s="5">
        <f>'a28'!O18</f>
        <v>67.224898336072286</v>
      </c>
      <c r="AD18" s="5">
        <f t="shared" si="15"/>
        <v>0.29055944597999944</v>
      </c>
      <c r="AE18" s="5">
        <v>100</v>
      </c>
      <c r="AF18" s="5">
        <f t="shared" si="16"/>
        <v>0.43221998570742026</v>
      </c>
      <c r="AG18" s="5">
        <v>44.680851063829785</v>
      </c>
      <c r="AH18" s="5">
        <f t="shared" si="17"/>
        <v>0.19311956808203881</v>
      </c>
      <c r="AI18" s="5">
        <f>'a28'!Q18</f>
        <v>19.457915647489642</v>
      </c>
      <c r="AJ18" s="5">
        <f t="shared" si="18"/>
        <v>8.4101000230541623E-2</v>
      </c>
      <c r="AK18" s="5">
        <f t="shared" si="19"/>
        <v>231.36366504739169</v>
      </c>
      <c r="AL18" s="5">
        <f>'a28'!S18</f>
        <v>67.524103721189491</v>
      </c>
      <c r="AM18" s="5">
        <f t="shared" si="20"/>
        <v>0.28897556338636682</v>
      </c>
      <c r="AN18" s="5">
        <v>100</v>
      </c>
      <c r="AO18" s="5">
        <f t="shared" si="21"/>
        <v>0.42795912490680638</v>
      </c>
      <c r="AP18" s="5">
        <v>47.12328767123288</v>
      </c>
      <c r="AQ18" s="5">
        <f t="shared" si="22"/>
        <v>0.20166840954512522</v>
      </c>
      <c r="AR18" s="5">
        <f>'a28'!U18</f>
        <v>19.019784232764486</v>
      </c>
      <c r="AS18" s="5">
        <f t="shared" si="23"/>
        <v>8.1396902161701631E-2</v>
      </c>
      <c r="AT18" s="5">
        <f t="shared" si="24"/>
        <v>233.66717562518684</v>
      </c>
      <c r="AU18" s="5">
        <f>'a28'!W18</f>
        <v>68.961239154375306</v>
      </c>
      <c r="AV18" s="5">
        <f t="shared" si="25"/>
        <v>0.29475942705107605</v>
      </c>
      <c r="AW18" s="5">
        <v>100</v>
      </c>
      <c r="AX18" s="5">
        <f t="shared" si="26"/>
        <v>0.42742768352992216</v>
      </c>
      <c r="AY18" s="5">
        <v>43.90139028235631</v>
      </c>
      <c r="AZ18" s="5">
        <f t="shared" si="27"/>
        <v>0.18764669552130595</v>
      </c>
      <c r="BA18" s="5">
        <f>'a28'!Y18</f>
        <v>21.095075815645828</v>
      </c>
      <c r="BB18" s="5">
        <f t="shared" si="28"/>
        <v>9.0166193897695798E-2</v>
      </c>
      <c r="BC18" s="5">
        <f t="shared" si="29"/>
        <v>233.95770525237745</v>
      </c>
      <c r="BD18" s="5">
        <f>'a28'!AA18</f>
        <v>67.980180104339638</v>
      </c>
      <c r="BE18" s="5">
        <f t="shared" si="30"/>
        <v>0.29226008304355744</v>
      </c>
      <c r="BF18" s="5">
        <v>100</v>
      </c>
      <c r="BG18" s="5">
        <f t="shared" si="31"/>
        <v>0.42991954801381954</v>
      </c>
      <c r="BH18" s="5">
        <v>44.676348946811579</v>
      </c>
      <c r="BI18" s="5">
        <f t="shared" si="32"/>
        <v>0.19207235746120918</v>
      </c>
      <c r="BJ18" s="5">
        <f>'a28'!AC18</f>
        <v>19.945129705676344</v>
      </c>
      <c r="BK18" s="5">
        <f t="shared" si="33"/>
        <v>8.5748011481413797E-2</v>
      </c>
      <c r="BL18" s="5">
        <f t="shared" si="34"/>
        <v>232.60165875682756</v>
      </c>
      <c r="BM18" s="5">
        <f>'a28'!AE18</f>
        <v>64.696514479787254</v>
      </c>
      <c r="BN18" s="5">
        <f t="shared" si="35"/>
        <v>0.28356777349857842</v>
      </c>
      <c r="BO18" s="5">
        <v>100</v>
      </c>
      <c r="BP18" s="5">
        <f t="shared" si="36"/>
        <v>0.43830456057593609</v>
      </c>
      <c r="BQ18" s="5">
        <v>44.886363636363633</v>
      </c>
      <c r="BR18" s="5">
        <f t="shared" si="37"/>
        <v>0.1967389788948804</v>
      </c>
      <c r="BS18" s="5">
        <f>'a28'!AG18</f>
        <v>18.568980191230434</v>
      </c>
      <c r="BT18" s="5">
        <f t="shared" si="38"/>
        <v>8.1388687030605172E-2</v>
      </c>
      <c r="BU18" s="5">
        <f t="shared" si="39"/>
        <v>228.1518583073813</v>
      </c>
      <c r="BV18" s="5">
        <f>'a28'!AI18</f>
        <v>62.068137789530823</v>
      </c>
      <c r="BW18" s="5">
        <f t="shared" si="40"/>
        <v>0.2735156808927065</v>
      </c>
      <c r="BX18" s="5">
        <v>100</v>
      </c>
      <c r="BY18" s="5">
        <f t="shared" si="41"/>
        <v>0.44067002915438042</v>
      </c>
      <c r="BZ18" s="5">
        <v>46.861924686192467</v>
      </c>
      <c r="CA18" s="5">
        <f t="shared" si="42"/>
        <v>0.20650645717694813</v>
      </c>
      <c r="CB18" s="5">
        <f>'a28'!AK18</f>
        <v>17.997101579191131</v>
      </c>
      <c r="CC18" s="5">
        <f t="shared" si="43"/>
        <v>7.9307832775965009E-2</v>
      </c>
      <c r="CD18" s="5">
        <f t="shared" si="44"/>
        <v>226.92716405491441</v>
      </c>
      <c r="CE18" s="5">
        <f>'a28'!AM18</f>
        <v>67.36961535656549</v>
      </c>
      <c r="CF18" s="5">
        <f t="shared" si="45"/>
        <v>0.29050045005038444</v>
      </c>
      <c r="CG18" s="5">
        <v>100</v>
      </c>
      <c r="CH18" s="5">
        <f t="shared" si="46"/>
        <v>0.43120396118169879</v>
      </c>
      <c r="CI18" s="5">
        <v>47.036032545524989</v>
      </c>
      <c r="CJ18" s="5">
        <f t="shared" si="47"/>
        <v>0.20282123551901679</v>
      </c>
      <c r="CK18" s="5">
        <f>'a28'!AO18</f>
        <v>17.503167884187622</v>
      </c>
      <c r="CL18" s="5">
        <f t="shared" si="48"/>
        <v>7.5474353248899964E-2</v>
      </c>
      <c r="CM18" s="5">
        <f t="shared" si="49"/>
        <v>231.9088157862781</v>
      </c>
      <c r="CN18" s="5">
        <f>'a28'!AQ18</f>
        <v>67.274897788919631</v>
      </c>
      <c r="CO18" s="5">
        <f t="shared" si="50"/>
        <v>0.29195106400093046</v>
      </c>
      <c r="CP18" s="5">
        <v>100</v>
      </c>
      <c r="CQ18" s="5">
        <f t="shared" si="51"/>
        <v>0.43396730964489943</v>
      </c>
      <c r="CR18" s="5">
        <v>43.028354282373577</v>
      </c>
      <c r="CS18" s="5">
        <f t="shared" si="52"/>
        <v>0.18672899146369248</v>
      </c>
      <c r="CT18" s="5">
        <f>'a28'!AS18</f>
        <v>20.128851401723129</v>
      </c>
      <c r="CU18" s="5">
        <f t="shared" si="53"/>
        <v>8.7352634890477496E-2</v>
      </c>
      <c r="CV18" s="5">
        <f t="shared" si="54"/>
        <v>230.43210347301635</v>
      </c>
    </row>
    <row r="19" spans="1:100" ht="15.75" customHeight="1">
      <c r="A19" s="1">
        <v>1993</v>
      </c>
      <c r="B19" s="5">
        <f>'a28'!C19</f>
        <v>67.605799371401488</v>
      </c>
      <c r="C19" s="5">
        <f t="shared" si="0"/>
        <v>0.29155073072564197</v>
      </c>
      <c r="D19" s="5">
        <v>100</v>
      </c>
      <c r="E19" s="5">
        <f t="shared" si="1"/>
        <v>0.43125106638258809</v>
      </c>
      <c r="F19" s="5">
        <v>44.086903785095075</v>
      </c>
      <c r="G19" s="5">
        <f t="shared" si="2"/>
        <v>0.19012524270828809</v>
      </c>
      <c r="H19" s="5">
        <f>'a28'!E19</f>
        <v>20.190781419711175</v>
      </c>
      <c r="I19" s="5">
        <f t="shared" si="3"/>
        <v>8.7072960183481901E-2</v>
      </c>
      <c r="J19" s="5">
        <f t="shared" si="4"/>
        <v>231.88348457620774</v>
      </c>
      <c r="K19" s="5">
        <f>'a28'!G19</f>
        <v>68.891007746858918</v>
      </c>
      <c r="L19" s="5">
        <f t="shared" si="5"/>
        <v>0.28843992045293276</v>
      </c>
      <c r="M19" s="5">
        <v>100</v>
      </c>
      <c r="N19" s="5">
        <f t="shared" si="6"/>
        <v>0.41869023242163877</v>
      </c>
      <c r="O19" s="5">
        <v>51.313485113835377</v>
      </c>
      <c r="P19" s="5">
        <f t="shared" si="7"/>
        <v>0.21484455008676037</v>
      </c>
      <c r="Q19" s="5">
        <f>'a28'!I19</f>
        <v>18.635566582812764</v>
      </c>
      <c r="R19" s="5">
        <f t="shared" si="8"/>
        <v>7.8025297038668007E-2</v>
      </c>
      <c r="S19" s="5">
        <f t="shared" si="9"/>
        <v>238.84005944350707</v>
      </c>
      <c r="T19" s="5">
        <f>'a28'!K19</f>
        <v>64.687502364253987</v>
      </c>
      <c r="U19" s="5">
        <f t="shared" si="10"/>
        <v>0.27761739578989142</v>
      </c>
      <c r="V19" s="5">
        <v>100</v>
      </c>
      <c r="W19" s="5">
        <f t="shared" si="11"/>
        <v>0.42916697297514073</v>
      </c>
      <c r="X19" s="5">
        <v>48.854961832061065</v>
      </c>
      <c r="Y19" s="5">
        <f t="shared" si="12"/>
        <v>0.20966936084281682</v>
      </c>
      <c r="Z19" s="5">
        <f>'a28'!M19</f>
        <v>19.467078236001726</v>
      </c>
      <c r="AA19" s="5">
        <f t="shared" si="13"/>
        <v>8.3546270392151026E-2</v>
      </c>
      <c r="AB19" s="5">
        <f t="shared" si="14"/>
        <v>233.00954243231678</v>
      </c>
      <c r="AC19" s="5">
        <f>'a28'!O19</f>
        <v>67.267040073599048</v>
      </c>
      <c r="AD19" s="5">
        <f t="shared" si="15"/>
        <v>0.29232123834505436</v>
      </c>
      <c r="AE19" s="5">
        <v>100</v>
      </c>
      <c r="AF19" s="5">
        <f t="shared" si="16"/>
        <v>0.43456830867720092</v>
      </c>
      <c r="AG19" s="5">
        <v>42.809364548494983</v>
      </c>
      <c r="AH19" s="5">
        <f t="shared" si="17"/>
        <v>0.18603593147385189</v>
      </c>
      <c r="AI19" s="5">
        <f>'a28'!Q19</f>
        <v>20.037015991557755</v>
      </c>
      <c r="AJ19" s="5">
        <f t="shared" si="18"/>
        <v>8.7074521503892818E-2</v>
      </c>
      <c r="AK19" s="5">
        <f t="shared" si="19"/>
        <v>230.11342061365178</v>
      </c>
      <c r="AL19" s="5">
        <f>'a28'!S19</f>
        <v>67.608692168394739</v>
      </c>
      <c r="AM19" s="5">
        <f t="shared" si="20"/>
        <v>0.29075192151888118</v>
      </c>
      <c r="AN19" s="5">
        <v>100</v>
      </c>
      <c r="AO19" s="5">
        <f t="shared" si="21"/>
        <v>0.43005109578912987</v>
      </c>
      <c r="AP19" s="5">
        <v>45.280437756497946</v>
      </c>
      <c r="AQ19" s="5">
        <f t="shared" si="22"/>
        <v>0.19472901874993431</v>
      </c>
      <c r="AR19" s="5">
        <f>'a28'!U19</f>
        <v>19.641378610385519</v>
      </c>
      <c r="AS19" s="5">
        <f t="shared" si="23"/>
        <v>8.4467963942054691E-2</v>
      </c>
      <c r="AT19" s="5">
        <f t="shared" si="24"/>
        <v>232.53050853527819</v>
      </c>
      <c r="AU19" s="5">
        <f>'a28'!W19</f>
        <v>68.864074901031046</v>
      </c>
      <c r="AV19" s="5">
        <f t="shared" si="25"/>
        <v>0.2937972738505043</v>
      </c>
      <c r="AW19" s="5">
        <v>100</v>
      </c>
      <c r="AX19" s="5">
        <f t="shared" si="26"/>
        <v>0.42663358837353016</v>
      </c>
      <c r="AY19" s="5">
        <v>44.069485974654704</v>
      </c>
      <c r="AZ19" s="5">
        <f t="shared" si="27"/>
        <v>0.18801522939143897</v>
      </c>
      <c r="BA19" s="5">
        <f>'a28'!Y19</f>
        <v>21.459610982239035</v>
      </c>
      <c r="BB19" s="5">
        <f t="shared" si="28"/>
        <v>9.1553908384526553E-2</v>
      </c>
      <c r="BC19" s="5">
        <f t="shared" si="29"/>
        <v>234.39317185792478</v>
      </c>
      <c r="BD19" s="5">
        <f>'a28'!AA19</f>
        <v>67.739057616072088</v>
      </c>
      <c r="BE19" s="5">
        <f t="shared" si="30"/>
        <v>0.29290311597422319</v>
      </c>
      <c r="BF19" s="5">
        <v>100</v>
      </c>
      <c r="BG19" s="5">
        <f t="shared" si="31"/>
        <v>0.43239915977916943</v>
      </c>
      <c r="BH19" s="5">
        <v>43.212691175073623</v>
      </c>
      <c r="BI19" s="5">
        <f t="shared" si="32"/>
        <v>0.18685131355898565</v>
      </c>
      <c r="BJ19" s="5">
        <f>'a28'!AC19</f>
        <v>20.316045649229686</v>
      </c>
      <c r="BK19" s="5">
        <f t="shared" si="33"/>
        <v>8.7846410687621668E-2</v>
      </c>
      <c r="BL19" s="5">
        <f t="shared" si="34"/>
        <v>231.26779444037541</v>
      </c>
      <c r="BM19" s="5">
        <f>'a28'!AE19</f>
        <v>64.637559523916039</v>
      </c>
      <c r="BN19" s="5">
        <f t="shared" si="35"/>
        <v>0.28270499155910367</v>
      </c>
      <c r="BO19" s="5">
        <v>100</v>
      </c>
      <c r="BP19" s="5">
        <f t="shared" si="36"/>
        <v>0.43736953195843076</v>
      </c>
      <c r="BQ19" s="5">
        <v>45.094339622641513</v>
      </c>
      <c r="BR19" s="5">
        <f t="shared" si="37"/>
        <v>0.19722890214729236</v>
      </c>
      <c r="BS19" s="5">
        <f>'a28'!AG19</f>
        <v>18.907712653160562</v>
      </c>
      <c r="BT19" s="5">
        <f t="shared" si="38"/>
        <v>8.2696574335173342E-2</v>
      </c>
      <c r="BU19" s="5">
        <f t="shared" si="39"/>
        <v>228.6396117997181</v>
      </c>
      <c r="BV19" s="5">
        <f>'a28'!AI19</f>
        <v>62.083623001291087</v>
      </c>
      <c r="BW19" s="5">
        <f t="shared" si="40"/>
        <v>0.27383644476406893</v>
      </c>
      <c r="BX19" s="5">
        <v>100</v>
      </c>
      <c r="BY19" s="5">
        <f t="shared" si="41"/>
        <v>0.44107677923109329</v>
      </c>
      <c r="BZ19" s="5">
        <v>46.450939457202509</v>
      </c>
      <c r="CA19" s="5">
        <f t="shared" si="42"/>
        <v>0.20488430768041391</v>
      </c>
      <c r="CB19" s="5">
        <f>'a28'!AK19</f>
        <v>18.183334988578807</v>
      </c>
      <c r="CC19" s="5">
        <f t="shared" si="43"/>
        <v>8.020246832442389E-2</v>
      </c>
      <c r="CD19" s="5">
        <f t="shared" si="44"/>
        <v>226.7178974470724</v>
      </c>
      <c r="CE19" s="5">
        <f>'a28'!AM19</f>
        <v>67.32348764214791</v>
      </c>
      <c r="CF19" s="5">
        <f t="shared" si="45"/>
        <v>0.28867819117382371</v>
      </c>
      <c r="CG19" s="5">
        <v>100</v>
      </c>
      <c r="CH19" s="5">
        <f t="shared" si="46"/>
        <v>0.42879268630328143</v>
      </c>
      <c r="CI19" s="5">
        <v>47.932618683001529</v>
      </c>
      <c r="CJ19" s="5">
        <f t="shared" si="47"/>
        <v>0.2055315632663508</v>
      </c>
      <c r="CK19" s="5">
        <f>'a28'!AO19</f>
        <v>17.956826624156637</v>
      </c>
      <c r="CL19" s="5">
        <f t="shared" si="48"/>
        <v>7.6997559256544085E-2</v>
      </c>
      <c r="CM19" s="5">
        <f t="shared" si="49"/>
        <v>233.21293294930607</v>
      </c>
      <c r="CN19" s="5">
        <f>'a28'!AQ19</f>
        <v>67.378773083033323</v>
      </c>
      <c r="CO19" s="5">
        <f t="shared" si="50"/>
        <v>0.29347604170783076</v>
      </c>
      <c r="CP19" s="5">
        <v>100</v>
      </c>
      <c r="CQ19" s="5">
        <f t="shared" si="51"/>
        <v>0.43556156973379367</v>
      </c>
      <c r="CR19" s="5">
        <v>41.709256104486087</v>
      </c>
      <c r="CS19" s="5">
        <f t="shared" si="52"/>
        <v>0.18166949061298776</v>
      </c>
      <c r="CT19" s="5">
        <f>'a28'!AS19</f>
        <v>20.500637372567528</v>
      </c>
      <c r="CU19" s="5">
        <f t="shared" si="53"/>
        <v>8.9292897945387875E-2</v>
      </c>
      <c r="CV19" s="5">
        <f t="shared" si="54"/>
        <v>229.58866656008692</v>
      </c>
    </row>
    <row r="20" spans="1:100" ht="15.75" customHeight="1">
      <c r="A20" s="1">
        <v>1994</v>
      </c>
      <c r="B20" s="5">
        <f>'a28'!C20</f>
        <v>67.602578603116754</v>
      </c>
      <c r="C20" s="5">
        <f t="shared" si="0"/>
        <v>0.29082950487350967</v>
      </c>
      <c r="D20" s="5">
        <v>100</v>
      </c>
      <c r="E20" s="5">
        <f t="shared" si="1"/>
        <v>0.43020475088815802</v>
      </c>
      <c r="F20" s="5">
        <v>44.25593453493704</v>
      </c>
      <c r="G20" s="5">
        <f t="shared" si="2"/>
        <v>0.19039113291925219</v>
      </c>
      <c r="H20" s="5">
        <f>'a28'!E20</f>
        <v>20.58894308726666</v>
      </c>
      <c r="I20" s="5">
        <f t="shared" si="3"/>
        <v>8.8574611319080163E-2</v>
      </c>
      <c r="J20" s="5">
        <f t="shared" si="4"/>
        <v>232.44745622532045</v>
      </c>
      <c r="K20" s="5">
        <f>'a28'!G20</f>
        <v>69.161273252028849</v>
      </c>
      <c r="L20" s="5">
        <f t="shared" si="5"/>
        <v>0.28856316252961067</v>
      </c>
      <c r="M20" s="5">
        <v>100</v>
      </c>
      <c r="N20" s="5">
        <f t="shared" si="6"/>
        <v>0.41723228760995329</v>
      </c>
      <c r="O20" s="5">
        <v>51.063829787234042</v>
      </c>
      <c r="P20" s="5">
        <f t="shared" si="7"/>
        <v>0.21305478516252932</v>
      </c>
      <c r="Q20" s="5">
        <f>'a28'!I20</f>
        <v>19.449540965000541</v>
      </c>
      <c r="R20" s="5">
        <f t="shared" si="8"/>
        <v>8.1149764697906732E-2</v>
      </c>
      <c r="S20" s="5">
        <f t="shared" si="9"/>
        <v>239.67464400426343</v>
      </c>
      <c r="T20" s="5">
        <f>'a28'!K20</f>
        <v>64.959493993420111</v>
      </c>
      <c r="U20" s="5">
        <f t="shared" si="10"/>
        <v>0.27915109644492087</v>
      </c>
      <c r="V20" s="5">
        <v>100</v>
      </c>
      <c r="W20" s="5">
        <f t="shared" si="11"/>
        <v>0.42973102049285772</v>
      </c>
      <c r="X20" s="5">
        <v>47.727272727272727</v>
      </c>
      <c r="Y20" s="5">
        <f t="shared" si="12"/>
        <v>0.20509889614431845</v>
      </c>
      <c r="Z20" s="5">
        <f>'a28'!M20</f>
        <v>20.016936831613421</v>
      </c>
      <c r="AA20" s="5">
        <f t="shared" si="13"/>
        <v>8.6018986917903051E-2</v>
      </c>
      <c r="AB20" s="5">
        <f t="shared" si="14"/>
        <v>232.70370355230625</v>
      </c>
      <c r="AC20" s="5">
        <f>'a28'!O20</f>
        <v>67.341409969672156</v>
      </c>
      <c r="AD20" s="5">
        <f t="shared" si="15"/>
        <v>0.29136396306277157</v>
      </c>
      <c r="AE20" s="5">
        <v>100</v>
      </c>
      <c r="AF20" s="5">
        <f t="shared" si="16"/>
        <v>0.43266685861491483</v>
      </c>
      <c r="AG20" s="5">
        <v>43.159065628476085</v>
      </c>
      <c r="AH20" s="5">
        <f t="shared" si="17"/>
        <v>0.18673497346227694</v>
      </c>
      <c r="AI20" s="5">
        <f>'a28'!Q20</f>
        <v>20.62422926167719</v>
      </c>
      <c r="AJ20" s="5">
        <f t="shared" si="18"/>
        <v>8.9234204860036734E-2</v>
      </c>
      <c r="AK20" s="5">
        <f t="shared" si="19"/>
        <v>231.12470485982541</v>
      </c>
      <c r="AL20" s="5">
        <f>'a28'!S20</f>
        <v>67.753287522411142</v>
      </c>
      <c r="AM20" s="5">
        <f t="shared" si="20"/>
        <v>0.29225588506597122</v>
      </c>
      <c r="AN20" s="5">
        <v>100</v>
      </c>
      <c r="AO20" s="5">
        <f t="shared" si="21"/>
        <v>0.43135306898473386</v>
      </c>
      <c r="AP20" s="5">
        <v>43.792633015006821</v>
      </c>
      <c r="AQ20" s="5">
        <f t="shared" si="22"/>
        <v>0.1889008664994537</v>
      </c>
      <c r="AR20" s="5">
        <f>'a28'!U20</f>
        <v>20.282730259869233</v>
      </c>
      <c r="AS20" s="5">
        <f t="shared" si="23"/>
        <v>8.7490179449841221E-2</v>
      </c>
      <c r="AT20" s="5">
        <f t="shared" si="24"/>
        <v>231.8286507972872</v>
      </c>
      <c r="AU20" s="5">
        <f>'a28'!W20</f>
        <v>68.859809440600031</v>
      </c>
      <c r="AV20" s="5">
        <f t="shared" si="25"/>
        <v>0.29407830219474207</v>
      </c>
      <c r="AW20" s="5">
        <v>100</v>
      </c>
      <c r="AX20" s="5">
        <f t="shared" si="26"/>
        <v>0.42706813246182507</v>
      </c>
      <c r="AY20" s="5">
        <v>43.416017009213327</v>
      </c>
      <c r="AZ20" s="5">
        <f t="shared" si="27"/>
        <v>0.18541597303055565</v>
      </c>
      <c r="BA20" s="5">
        <f>'a28'!Y20</f>
        <v>21.878849113432604</v>
      </c>
      <c r="BB20" s="5">
        <f t="shared" si="28"/>
        <v>9.3437592312877196E-2</v>
      </c>
      <c r="BC20" s="5">
        <f t="shared" si="29"/>
        <v>234.15467556324597</v>
      </c>
      <c r="BD20" s="5">
        <f>'a28'!AA20</f>
        <v>67.617065154680418</v>
      </c>
      <c r="BE20" s="5">
        <f t="shared" si="30"/>
        <v>0.29096006822802745</v>
      </c>
      <c r="BF20" s="5">
        <v>100</v>
      </c>
      <c r="BG20" s="5">
        <f t="shared" si="31"/>
        <v>0.43030567440693979</v>
      </c>
      <c r="BH20" s="5">
        <v>44.112412177985952</v>
      </c>
      <c r="BI20" s="5">
        <f t="shared" si="32"/>
        <v>0.18981821271965149</v>
      </c>
      <c r="BJ20" s="5">
        <f>'a28'!AC20</f>
        <v>20.663460868353194</v>
      </c>
      <c r="BK20" s="5">
        <f t="shared" si="33"/>
        <v>8.8916044645381317E-2</v>
      </c>
      <c r="BL20" s="5">
        <f t="shared" si="34"/>
        <v>232.39293820101955</v>
      </c>
      <c r="BM20" s="5">
        <f>'a28'!AE20</f>
        <v>64.597544581252293</v>
      </c>
      <c r="BN20" s="5">
        <f t="shared" si="35"/>
        <v>0.28261420885602445</v>
      </c>
      <c r="BO20" s="5">
        <v>100</v>
      </c>
      <c r="BP20" s="5">
        <f t="shared" si="36"/>
        <v>0.43749992463033283</v>
      </c>
      <c r="BQ20" s="5">
        <v>44.726930320150657</v>
      </c>
      <c r="BR20" s="5">
        <f t="shared" si="37"/>
        <v>0.19568028644012062</v>
      </c>
      <c r="BS20" s="5">
        <f>'a28'!AG20</f>
        <v>19.246993046838138</v>
      </c>
      <c r="BT20" s="5">
        <f t="shared" si="38"/>
        <v>8.420558007352226E-2</v>
      </c>
      <c r="BU20" s="5">
        <f t="shared" si="39"/>
        <v>228.57146794824106</v>
      </c>
      <c r="BV20" s="5">
        <f>'a28'!AI20</f>
        <v>62.205779659757823</v>
      </c>
      <c r="BW20" s="5">
        <f t="shared" si="40"/>
        <v>0.27351181949643649</v>
      </c>
      <c r="BX20" s="5">
        <v>100</v>
      </c>
      <c r="BY20" s="5">
        <f t="shared" si="41"/>
        <v>0.43968875720623246</v>
      </c>
      <c r="BZ20" s="5">
        <v>46.826222684703431</v>
      </c>
      <c r="CA20" s="5">
        <f t="shared" si="42"/>
        <v>0.20588963656899542</v>
      </c>
      <c r="CB20" s="5">
        <f>'a28'!AK20</f>
        <v>18.401604635613996</v>
      </c>
      <c r="CC20" s="5">
        <f t="shared" si="43"/>
        <v>8.0909786728335639E-2</v>
      </c>
      <c r="CD20" s="5">
        <f t="shared" si="44"/>
        <v>227.43360698007524</v>
      </c>
      <c r="CE20" s="5">
        <f>'a28'!AM20</f>
        <v>67.385764528405844</v>
      </c>
      <c r="CF20" s="5">
        <f t="shared" si="45"/>
        <v>0.28855832538798937</v>
      </c>
      <c r="CG20" s="5">
        <v>100</v>
      </c>
      <c r="CH20" s="5">
        <f t="shared" si="46"/>
        <v>0.42821852272129424</v>
      </c>
      <c r="CI20" s="5">
        <v>47.748770336738552</v>
      </c>
      <c r="CJ20" s="5">
        <f t="shared" si="47"/>
        <v>0.20446907895356536</v>
      </c>
      <c r="CK20" s="5">
        <f>'a28'!AO20</f>
        <v>18.391094443247184</v>
      </c>
      <c r="CL20" s="5">
        <f t="shared" si="48"/>
        <v>7.8754072937151115E-2</v>
      </c>
      <c r="CM20" s="5">
        <f t="shared" si="49"/>
        <v>233.52562930839156</v>
      </c>
      <c r="CN20" s="5">
        <f>'a28'!AQ20</f>
        <v>67.560917554728888</v>
      </c>
      <c r="CO20" s="5">
        <f t="shared" si="50"/>
        <v>0.29304285826759868</v>
      </c>
      <c r="CP20" s="5">
        <v>100</v>
      </c>
      <c r="CQ20" s="5">
        <f t="shared" si="51"/>
        <v>0.43374611961155535</v>
      </c>
      <c r="CR20" s="5">
        <v>42.116868798235942</v>
      </c>
      <c r="CS20" s="5">
        <f t="shared" si="52"/>
        <v>0.18268028411423831</v>
      </c>
      <c r="CT20" s="5">
        <f>'a28'!AS20</f>
        <v>20.871826608543078</v>
      </c>
      <c r="CU20" s="5">
        <f t="shared" si="53"/>
        <v>9.05307380066077E-2</v>
      </c>
      <c r="CV20" s="5">
        <f t="shared" si="54"/>
        <v>230.5496129615079</v>
      </c>
    </row>
    <row r="21" spans="1:100" ht="15.75" customHeight="1">
      <c r="A21" s="1">
        <v>1995</v>
      </c>
      <c r="B21" s="5">
        <f>'a28'!C21</f>
        <v>67.64423120074045</v>
      </c>
      <c r="C21" s="5">
        <f t="shared" si="0"/>
        <v>0.29047673699559867</v>
      </c>
      <c r="D21" s="5">
        <v>100</v>
      </c>
      <c r="E21" s="5">
        <f t="shared" si="1"/>
        <v>0.42941834335226953</v>
      </c>
      <c r="F21" s="5">
        <v>44.260693601283933</v>
      </c>
      <c r="G21" s="5">
        <f t="shared" si="2"/>
        <v>0.19006353721885741</v>
      </c>
      <c r="H21" s="5">
        <f>'a28'!E21</f>
        <v>20.968219878630052</v>
      </c>
      <c r="I21" s="5">
        <f t="shared" si="3"/>
        <v>9.0041382433274419E-2</v>
      </c>
      <c r="J21" s="5">
        <f t="shared" si="4"/>
        <v>232.87314468065443</v>
      </c>
      <c r="K21" s="5">
        <f>'a28'!G21</f>
        <v>69.413126964012847</v>
      </c>
      <c r="L21" s="5">
        <f t="shared" si="5"/>
        <v>0.28880207133273456</v>
      </c>
      <c r="M21" s="5">
        <v>100</v>
      </c>
      <c r="N21" s="5">
        <f t="shared" si="6"/>
        <v>0.41606261519159576</v>
      </c>
      <c r="O21" s="5">
        <v>50.628366247755828</v>
      </c>
      <c r="P21" s="5">
        <f t="shared" si="7"/>
        <v>0.21064570463919208</v>
      </c>
      <c r="Q21" s="5">
        <f>'a28'!I21</f>
        <v>20.306945577787687</v>
      </c>
      <c r="R21" s="5">
        <f t="shared" si="8"/>
        <v>8.4489608836477548E-2</v>
      </c>
      <c r="S21" s="5">
        <f t="shared" si="9"/>
        <v>240.34843878955638</v>
      </c>
      <c r="T21" s="5">
        <f>'a28'!K21</f>
        <v>65.187665067142802</v>
      </c>
      <c r="U21" s="5">
        <f t="shared" si="10"/>
        <v>0.27775282244282229</v>
      </c>
      <c r="V21" s="5">
        <v>100</v>
      </c>
      <c r="W21" s="5">
        <f t="shared" si="11"/>
        <v>0.4260818701770327</v>
      </c>
      <c r="X21" s="5">
        <v>48.872180451127818</v>
      </c>
      <c r="Y21" s="5">
        <f t="shared" si="12"/>
        <v>0.20823550046245956</v>
      </c>
      <c r="Z21" s="5">
        <f>'a28'!M21</f>
        <v>20.636833686716514</v>
      </c>
      <c r="AA21" s="5">
        <f t="shared" si="13"/>
        <v>8.7929806917685607E-2</v>
      </c>
      <c r="AB21" s="5">
        <f t="shared" si="14"/>
        <v>234.69667920498711</v>
      </c>
      <c r="AC21" s="5">
        <f>'a28'!O21</f>
        <v>67.437939059604361</v>
      </c>
      <c r="AD21" s="5">
        <f t="shared" si="15"/>
        <v>0.29097330584879216</v>
      </c>
      <c r="AE21" s="5">
        <v>100</v>
      </c>
      <c r="AF21" s="5">
        <f t="shared" si="16"/>
        <v>0.43146826535078164</v>
      </c>
      <c r="AG21" s="5">
        <v>43.126385809312637</v>
      </c>
      <c r="AH21" s="5">
        <f t="shared" si="17"/>
        <v>0.1860766687599269</v>
      </c>
      <c r="AI21" s="5">
        <f>'a28'!Q21</f>
        <v>21.202430720165495</v>
      </c>
      <c r="AJ21" s="5">
        <f t="shared" si="18"/>
        <v>9.1481760040499308E-2</v>
      </c>
      <c r="AK21" s="5">
        <f t="shared" si="19"/>
        <v>231.76675558908249</v>
      </c>
      <c r="AL21" s="5">
        <f>'a28'!S21</f>
        <v>67.939643887751799</v>
      </c>
      <c r="AM21" s="5">
        <f t="shared" si="20"/>
        <v>0.2929038916575093</v>
      </c>
      <c r="AN21" s="5">
        <v>100</v>
      </c>
      <c r="AO21" s="5">
        <f t="shared" si="21"/>
        <v>0.43112367815974706</v>
      </c>
      <c r="AP21" s="5">
        <v>43.110504774897677</v>
      </c>
      <c r="AQ21" s="5">
        <f t="shared" si="22"/>
        <v>0.18585959385877224</v>
      </c>
      <c r="AR21" s="5">
        <f>'a28'!U21</f>
        <v>20.901852737158482</v>
      </c>
      <c r="AS21" s="5">
        <f t="shared" si="23"/>
        <v>9.0112836323971407E-2</v>
      </c>
      <c r="AT21" s="5">
        <f t="shared" si="24"/>
        <v>231.95200139980795</v>
      </c>
      <c r="AU21" s="5">
        <f>'a28'!W21</f>
        <v>68.920156044580452</v>
      </c>
      <c r="AV21" s="5">
        <f t="shared" si="25"/>
        <v>0.29403571266982365</v>
      </c>
      <c r="AW21" s="5">
        <v>100</v>
      </c>
      <c r="AX21" s="5">
        <f t="shared" si="26"/>
        <v>0.42663239543397002</v>
      </c>
      <c r="AY21" s="5">
        <v>43.191759559757301</v>
      </c>
      <c r="AZ21" s="5">
        <f t="shared" si="27"/>
        <v>0.1842700384398733</v>
      </c>
      <c r="BA21" s="5">
        <f>'a28'!Y21</f>
        <v>22.28191165831096</v>
      </c>
      <c r="BB21" s="5">
        <f t="shared" si="28"/>
        <v>9.5061853456333084E-2</v>
      </c>
      <c r="BC21" s="5">
        <f t="shared" si="29"/>
        <v>234.3938272626487</v>
      </c>
      <c r="BD21" s="5">
        <f>'a28'!AA21</f>
        <v>67.532973842567372</v>
      </c>
      <c r="BE21" s="5">
        <f t="shared" si="30"/>
        <v>0.29009507871736667</v>
      </c>
      <c r="BF21" s="5">
        <v>100</v>
      </c>
      <c r="BG21" s="5">
        <f t="shared" si="31"/>
        <v>0.42956064602402266</v>
      </c>
      <c r="BH21" s="5">
        <v>44.298650896322307</v>
      </c>
      <c r="BI21" s="5">
        <f t="shared" si="32"/>
        <v>0.1902895709701686</v>
      </c>
      <c r="BJ21" s="5">
        <f>'a28'!AC21</f>
        <v>20.964374907706482</v>
      </c>
      <c r="BK21" s="5">
        <f t="shared" si="33"/>
        <v>9.0054704288442075E-2</v>
      </c>
      <c r="BL21" s="5">
        <f t="shared" si="34"/>
        <v>232.79599964659616</v>
      </c>
      <c r="BM21" s="5">
        <f>'a28'!AE21</f>
        <v>64.600008856219276</v>
      </c>
      <c r="BN21" s="5">
        <f t="shared" si="35"/>
        <v>0.28282664268688928</v>
      </c>
      <c r="BO21" s="5">
        <v>100</v>
      </c>
      <c r="BP21" s="5">
        <f t="shared" si="36"/>
        <v>0.43781208036113223</v>
      </c>
      <c r="BQ21" s="5">
        <v>44.225352112676056</v>
      </c>
      <c r="BR21" s="5">
        <f t="shared" si="37"/>
        <v>0.193623934131543</v>
      </c>
      <c r="BS21" s="5">
        <f>'a28'!AG21</f>
        <v>19.583137758490903</v>
      </c>
      <c r="BT21" s="5">
        <f t="shared" si="38"/>
        <v>8.5737342820435422E-2</v>
      </c>
      <c r="BU21" s="5">
        <f t="shared" si="39"/>
        <v>228.40849872738625</v>
      </c>
      <c r="BV21" s="5">
        <f>'a28'!AI21</f>
        <v>62.434935569081439</v>
      </c>
      <c r="BW21" s="5">
        <f t="shared" si="40"/>
        <v>0.27269463882786554</v>
      </c>
      <c r="BX21" s="5">
        <v>100</v>
      </c>
      <c r="BY21" s="5">
        <f t="shared" si="41"/>
        <v>0.43676610913795405</v>
      </c>
      <c r="BZ21" s="5">
        <v>47.871235721703009</v>
      </c>
      <c r="CA21" s="5">
        <f t="shared" si="42"/>
        <v>0.2090853336579406</v>
      </c>
      <c r="CB21" s="5">
        <f>'a28'!AK21</f>
        <v>18.649322067823785</v>
      </c>
      <c r="CC21" s="5">
        <f t="shared" si="43"/>
        <v>8.1453918376239789E-2</v>
      </c>
      <c r="CD21" s="5">
        <f t="shared" si="44"/>
        <v>228.95549335860824</v>
      </c>
      <c r="CE21" s="5">
        <f>'a28'!AM21</f>
        <v>67.491833115805747</v>
      </c>
      <c r="CF21" s="5">
        <f t="shared" si="45"/>
        <v>0.28755121188485216</v>
      </c>
      <c r="CG21" s="5">
        <v>100</v>
      </c>
      <c r="CH21" s="5">
        <f t="shared" si="46"/>
        <v>0.42605334395267924</v>
      </c>
      <c r="CI21" s="5">
        <v>48.39432412247946</v>
      </c>
      <c r="CJ21" s="5">
        <f t="shared" si="47"/>
        <v>0.20618563620712185</v>
      </c>
      <c r="CK21" s="5">
        <f>'a28'!AO21</f>
        <v>18.826235985195204</v>
      </c>
      <c r="CL21" s="5">
        <f t="shared" si="48"/>
        <v>8.0209807955346796E-2</v>
      </c>
      <c r="CM21" s="5">
        <f t="shared" si="49"/>
        <v>234.7123932234804</v>
      </c>
      <c r="CN21" s="5">
        <f>'a28'!AQ21</f>
        <v>67.775051027296627</v>
      </c>
      <c r="CO21" s="5">
        <f t="shared" si="50"/>
        <v>0.29372899766903082</v>
      </c>
      <c r="CP21" s="5">
        <v>100</v>
      </c>
      <c r="CQ21" s="5">
        <f t="shared" si="51"/>
        <v>0.4333880878241323</v>
      </c>
      <c r="CR21" s="5">
        <v>41.698011821601291</v>
      </c>
      <c r="CS21" s="5">
        <f t="shared" si="52"/>
        <v>0.18071421609431848</v>
      </c>
      <c r="CT21" s="5">
        <f>'a28'!AS21</f>
        <v>21.267012408038354</v>
      </c>
      <c r="CU21" s="5">
        <f t="shared" si="53"/>
        <v>9.2168698412518374E-2</v>
      </c>
      <c r="CV21" s="5">
        <f t="shared" si="54"/>
        <v>230.74007525693628</v>
      </c>
    </row>
    <row r="22" spans="1:100" ht="15.75" customHeight="1">
      <c r="A22" s="1">
        <v>1996</v>
      </c>
      <c r="B22" s="5">
        <f>'a28'!C22</f>
        <v>67.69741107613595</v>
      </c>
      <c r="C22" s="5">
        <f t="shared" si="0"/>
        <v>0.29106912760888809</v>
      </c>
      <c r="D22" s="5">
        <v>100</v>
      </c>
      <c r="E22" s="5">
        <f t="shared" si="1"/>
        <v>0.42995606919374946</v>
      </c>
      <c r="F22" s="5">
        <v>43.539199779058926</v>
      </c>
      <c r="G22" s="5">
        <f t="shared" si="2"/>
        <v>0.18719943192845542</v>
      </c>
      <c r="H22" s="5">
        <f>'a28'!E22</f>
        <v>21.345290331871247</v>
      </c>
      <c r="I22" s="5">
        <f t="shared" si="3"/>
        <v>9.1775371268907058E-2</v>
      </c>
      <c r="J22" s="5">
        <f t="shared" si="4"/>
        <v>232.58190118706611</v>
      </c>
      <c r="K22" s="5">
        <f>'a28'!G22</f>
        <v>69.643986578476245</v>
      </c>
      <c r="L22" s="5">
        <f t="shared" si="5"/>
        <v>0.29140567368543657</v>
      </c>
      <c r="M22" s="5">
        <v>100</v>
      </c>
      <c r="N22" s="5">
        <f t="shared" si="6"/>
        <v>0.4184218738786224</v>
      </c>
      <c r="O22" s="5">
        <v>48.087431693989068</v>
      </c>
      <c r="P22" s="5">
        <f t="shared" si="7"/>
        <v>0.20120833279409162</v>
      </c>
      <c r="Q22" s="5">
        <f>'a28'!I22</f>
        <v>21.261823340444312</v>
      </c>
      <c r="R22" s="5">
        <f t="shared" si="8"/>
        <v>8.8964119641849401E-2</v>
      </c>
      <c r="S22" s="5">
        <f t="shared" si="9"/>
        <v>238.99324161290963</v>
      </c>
      <c r="T22" s="5">
        <f>'a28'!K22</f>
        <v>65.548081952599517</v>
      </c>
      <c r="U22" s="5">
        <f t="shared" si="10"/>
        <v>0.28132626382753806</v>
      </c>
      <c r="V22" s="5">
        <v>100</v>
      </c>
      <c r="W22" s="5">
        <f t="shared" si="11"/>
        <v>0.42919068788462267</v>
      </c>
      <c r="X22" s="5">
        <v>46.268656716417908</v>
      </c>
      <c r="Y22" s="5">
        <f t="shared" si="12"/>
        <v>0.19858076603616867</v>
      </c>
      <c r="Z22" s="5">
        <f>'a28'!M22</f>
        <v>21.179928832963746</v>
      </c>
      <c r="AA22" s="5">
        <f t="shared" si="13"/>
        <v>9.090228225167063E-2</v>
      </c>
      <c r="AB22" s="5">
        <f t="shared" si="14"/>
        <v>232.99666750198116</v>
      </c>
      <c r="AC22" s="5">
        <f>'a28'!O22</f>
        <v>67.517209315310296</v>
      </c>
      <c r="AD22" s="5">
        <f t="shared" si="15"/>
        <v>0.29279953482228033</v>
      </c>
      <c r="AE22" s="5">
        <v>100</v>
      </c>
      <c r="AF22" s="5">
        <f t="shared" si="16"/>
        <v>0.43366652412259088</v>
      </c>
      <c r="AG22" s="5">
        <v>41.325966850828728</v>
      </c>
      <c r="AH22" s="5">
        <f t="shared" si="17"/>
        <v>0.17921688400204308</v>
      </c>
      <c r="AI22" s="5">
        <f>'a28'!Q22</f>
        <v>21.748752049494968</v>
      </c>
      <c r="AJ22" s="5">
        <f t="shared" si="18"/>
        <v>9.4317057053085573E-2</v>
      </c>
      <c r="AK22" s="5">
        <f t="shared" si="19"/>
        <v>230.59192821563403</v>
      </c>
      <c r="AL22" s="5">
        <f>'a28'!S22</f>
        <v>68.141008257695404</v>
      </c>
      <c r="AM22" s="5">
        <f t="shared" si="20"/>
        <v>0.29247436803048105</v>
      </c>
      <c r="AN22" s="5">
        <v>100</v>
      </c>
      <c r="AO22" s="5">
        <f t="shared" si="21"/>
        <v>0.42921931375655992</v>
      </c>
      <c r="AP22" s="5">
        <v>43.324250681198912</v>
      </c>
      <c r="AQ22" s="5">
        <f t="shared" si="22"/>
        <v>0.1859560514640137</v>
      </c>
      <c r="AR22" s="5">
        <f>'a28'!U22</f>
        <v>21.51586934443576</v>
      </c>
      <c r="AS22" s="5">
        <f t="shared" si="23"/>
        <v>9.2350266748945226E-2</v>
      </c>
      <c r="AT22" s="5">
        <f t="shared" si="24"/>
        <v>232.98112828333009</v>
      </c>
      <c r="AU22" s="5">
        <f>'a28'!W22</f>
        <v>68.956051120914225</v>
      </c>
      <c r="AV22" s="5">
        <f t="shared" si="25"/>
        <v>0.29426076643346638</v>
      </c>
      <c r="AW22" s="5">
        <v>100</v>
      </c>
      <c r="AX22" s="5">
        <f t="shared" si="26"/>
        <v>0.42673668467105375</v>
      </c>
      <c r="AY22" s="5">
        <v>42.670414617006323</v>
      </c>
      <c r="AZ22" s="5">
        <f t="shared" si="27"/>
        <v>0.18209031267200548</v>
      </c>
      <c r="BA22" s="5">
        <f>'a28'!Y22</f>
        <v>22.710078534302337</v>
      </c>
      <c r="BB22" s="5">
        <f t="shared" si="28"/>
        <v>9.6912236223474432E-2</v>
      </c>
      <c r="BC22" s="5">
        <f t="shared" si="29"/>
        <v>234.33654427222288</v>
      </c>
      <c r="BD22" s="5">
        <f>'a28'!AA22</f>
        <v>67.427189428618121</v>
      </c>
      <c r="BE22" s="5">
        <f t="shared" si="30"/>
        <v>0.29000561467797048</v>
      </c>
      <c r="BF22" s="5">
        <v>100</v>
      </c>
      <c r="BG22" s="5">
        <f t="shared" si="31"/>
        <v>0.43010188788157233</v>
      </c>
      <c r="BH22" s="5">
        <v>43.804139691802682</v>
      </c>
      <c r="BI22" s="5">
        <f t="shared" si="32"/>
        <v>0.18840243178472449</v>
      </c>
      <c r="BJ22" s="5">
        <f>'a28'!AC22</f>
        <v>21.271719151561644</v>
      </c>
      <c r="BK22" s="5">
        <f t="shared" si="33"/>
        <v>9.1490065655732616E-2</v>
      </c>
      <c r="BL22" s="5">
        <f t="shared" si="34"/>
        <v>232.50304827198246</v>
      </c>
      <c r="BM22" s="5">
        <f>'a28'!AE22</f>
        <v>64.721176939435509</v>
      </c>
      <c r="BN22" s="5">
        <f t="shared" si="35"/>
        <v>0.28310074274684488</v>
      </c>
      <c r="BO22" s="5">
        <v>100</v>
      </c>
      <c r="BP22" s="5">
        <f t="shared" si="36"/>
        <v>0.43741593730868583</v>
      </c>
      <c r="BQ22" s="5">
        <v>43.913857677902627</v>
      </c>
      <c r="BR22" s="5">
        <f t="shared" si="37"/>
        <v>0.19208621217020008</v>
      </c>
      <c r="BS22" s="5">
        <f>'a28'!AG22</f>
        <v>19.980320861650014</v>
      </c>
      <c r="BT22" s="5">
        <f t="shared" si="38"/>
        <v>8.7397107774269303E-2</v>
      </c>
      <c r="BU22" s="5">
        <f t="shared" si="39"/>
        <v>228.61535547898814</v>
      </c>
      <c r="BV22" s="5">
        <f>'a28'!AI22</f>
        <v>62.697299657979578</v>
      </c>
      <c r="BW22" s="5">
        <f t="shared" si="40"/>
        <v>0.27789746607629789</v>
      </c>
      <c r="BX22" s="5">
        <v>100</v>
      </c>
      <c r="BY22" s="5">
        <f t="shared" si="41"/>
        <v>0.44323673841179456</v>
      </c>
      <c r="BZ22" s="5">
        <v>44.029075804776738</v>
      </c>
      <c r="CA22" s="5">
        <f t="shared" si="42"/>
        <v>0.195153039549949</v>
      </c>
      <c r="CB22" s="5">
        <f>'a28'!AK22</f>
        <v>18.886691627124133</v>
      </c>
      <c r="CC22" s="5">
        <f t="shared" si="43"/>
        <v>8.3712755961958499E-2</v>
      </c>
      <c r="CD22" s="5">
        <f t="shared" si="44"/>
        <v>225.61306708988045</v>
      </c>
      <c r="CE22" s="5">
        <f>'a28'!AM22</f>
        <v>67.695602336897011</v>
      </c>
      <c r="CF22" s="5">
        <f t="shared" si="45"/>
        <v>0.28995307791054858</v>
      </c>
      <c r="CG22" s="5">
        <v>100</v>
      </c>
      <c r="CH22" s="5">
        <f t="shared" si="46"/>
        <v>0.42831892752435369</v>
      </c>
      <c r="CI22" s="5">
        <v>46.546656869948563</v>
      </c>
      <c r="CJ22" s="5">
        <f t="shared" si="47"/>
        <v>0.19936814150380458</v>
      </c>
      <c r="CK22" s="5">
        <f>'a28'!AO22</f>
        <v>19.228627961254467</v>
      </c>
      <c r="CL22" s="5">
        <f t="shared" si="48"/>
        <v>8.2359853061293134E-2</v>
      </c>
      <c r="CM22" s="5">
        <f t="shared" si="49"/>
        <v>233.47088716810003</v>
      </c>
      <c r="CN22" s="5">
        <f>'a28'!AQ22</f>
        <v>68.065803598414902</v>
      </c>
      <c r="CO22" s="5">
        <f t="shared" si="50"/>
        <v>0.29401490930858482</v>
      </c>
      <c r="CP22" s="5">
        <v>100</v>
      </c>
      <c r="CQ22" s="5">
        <f t="shared" si="51"/>
        <v>0.43195686198499794</v>
      </c>
      <c r="CR22" s="5">
        <v>41.848254134943552</v>
      </c>
      <c r="CS22" s="5">
        <f t="shared" si="52"/>
        <v>0.18076640535680932</v>
      </c>
      <c r="CT22" s="5">
        <f>'a28'!AS22</f>
        <v>21.590540990837869</v>
      </c>
      <c r="CU22" s="5">
        <f t="shared" si="53"/>
        <v>9.3261823349607947E-2</v>
      </c>
      <c r="CV22" s="5">
        <f t="shared" si="54"/>
        <v>231.50459872419631</v>
      </c>
    </row>
    <row r="23" spans="1:100" ht="15.75" customHeight="1">
      <c r="A23" s="1">
        <v>1997</v>
      </c>
      <c r="B23" s="5">
        <f>'a28'!C23</f>
        <v>67.797506368967149</v>
      </c>
      <c r="C23" s="5">
        <f t="shared" si="0"/>
        <v>0.29127317519007928</v>
      </c>
      <c r="D23" s="5">
        <v>100</v>
      </c>
      <c r="E23" s="5">
        <f t="shared" si="1"/>
        <v>0.42962225425359196</v>
      </c>
      <c r="F23" s="5">
        <v>43.19978102439525</v>
      </c>
      <c r="G23" s="5">
        <f t="shared" si="2"/>
        <v>0.18559587306962233</v>
      </c>
      <c r="H23" s="5">
        <f>'a28'!E23</f>
        <v>21.765329091055733</v>
      </c>
      <c r="I23" s="5">
        <f t="shared" si="3"/>
        <v>9.3508697486706482E-2</v>
      </c>
      <c r="J23" s="5">
        <f t="shared" si="4"/>
        <v>232.76261648441812</v>
      </c>
      <c r="K23" s="5">
        <f>'a28'!G23</f>
        <v>69.894229739467889</v>
      </c>
      <c r="L23" s="5">
        <f t="shared" si="5"/>
        <v>0.29153175251470981</v>
      </c>
      <c r="M23" s="5">
        <v>100</v>
      </c>
      <c r="N23" s="5">
        <f t="shared" si="6"/>
        <v>0.41710417812943945</v>
      </c>
      <c r="O23" s="5">
        <v>47.583643122676577</v>
      </c>
      <c r="P23" s="5">
        <f t="shared" si="7"/>
        <v>0.19847336357088569</v>
      </c>
      <c r="Q23" s="5">
        <f>'a28'!I23</f>
        <v>22.270384871603579</v>
      </c>
      <c r="R23" s="5">
        <f t="shared" si="8"/>
        <v>9.2890705784965125E-2</v>
      </c>
      <c r="S23" s="5">
        <f t="shared" si="9"/>
        <v>239.74825773374803</v>
      </c>
      <c r="T23" s="5">
        <f>'a28'!K23</f>
        <v>65.823138249017234</v>
      </c>
      <c r="U23" s="5">
        <f t="shared" si="10"/>
        <v>0.28148901176387936</v>
      </c>
      <c r="V23" s="5">
        <v>100</v>
      </c>
      <c r="W23" s="5">
        <f t="shared" si="11"/>
        <v>0.42764447161265834</v>
      </c>
      <c r="X23" s="5">
        <v>46.268656716417908</v>
      </c>
      <c r="Y23" s="5">
        <f t="shared" si="12"/>
        <v>0.19786535253720011</v>
      </c>
      <c r="Z23" s="5">
        <f>'a28'!M23</f>
        <v>21.747308865130975</v>
      </c>
      <c r="AA23" s="5">
        <f t="shared" si="13"/>
        <v>9.3001164086262161E-2</v>
      </c>
      <c r="AB23" s="5">
        <f t="shared" si="14"/>
        <v>233.83910383056613</v>
      </c>
      <c r="AC23" s="5">
        <f>'a28'!O23</f>
        <v>67.668881019131234</v>
      </c>
      <c r="AD23" s="5">
        <f t="shared" si="15"/>
        <v>0.29304794177960491</v>
      </c>
      <c r="AE23" s="5">
        <v>100</v>
      </c>
      <c r="AF23" s="5">
        <f t="shared" si="16"/>
        <v>0.43306160433886132</v>
      </c>
      <c r="AG23" s="5">
        <v>40.883977900552487</v>
      </c>
      <c r="AH23" s="5">
        <f t="shared" si="17"/>
        <v>0.17705281061367811</v>
      </c>
      <c r="AI23" s="5">
        <f>'a28'!Q23</f>
        <v>22.361170396459894</v>
      </c>
      <c r="AJ23" s="5">
        <f t="shared" si="18"/>
        <v>9.6837643267855725E-2</v>
      </c>
      <c r="AK23" s="5">
        <f t="shared" si="19"/>
        <v>230.9140293161436</v>
      </c>
      <c r="AL23" s="5">
        <f>'a28'!S23</f>
        <v>68.269168158339212</v>
      </c>
      <c r="AM23" s="5">
        <f t="shared" si="20"/>
        <v>0.29390033306376456</v>
      </c>
      <c r="AN23" s="5">
        <v>100</v>
      </c>
      <c r="AO23" s="5">
        <f t="shared" si="21"/>
        <v>0.43050229113984606</v>
      </c>
      <c r="AP23" s="5">
        <v>41.882673942701224</v>
      </c>
      <c r="AQ23" s="5">
        <f t="shared" si="22"/>
        <v>0.18030587091396005</v>
      </c>
      <c r="AR23" s="5">
        <f>'a28'!U23</f>
        <v>22.134958824522165</v>
      </c>
      <c r="AS23" s="5">
        <f t="shared" si="23"/>
        <v>9.5291504882429462E-2</v>
      </c>
      <c r="AT23" s="5">
        <f t="shared" si="24"/>
        <v>232.28680092556257</v>
      </c>
      <c r="AU23" s="5">
        <f>'a28'!W23</f>
        <v>69.00212258772325</v>
      </c>
      <c r="AV23" s="5">
        <f t="shared" si="25"/>
        <v>0.29601510276685122</v>
      </c>
      <c r="AW23" s="5">
        <v>100</v>
      </c>
      <c r="AX23" s="5">
        <f t="shared" si="26"/>
        <v>0.42899419853428944</v>
      </c>
      <c r="AY23" s="5">
        <v>40.919927078951055</v>
      </c>
      <c r="AZ23" s="5">
        <f t="shared" si="27"/>
        <v>0.17554411321316174</v>
      </c>
      <c r="BA23" s="5">
        <f>'a28'!Y23</f>
        <v>23.181335744275536</v>
      </c>
      <c r="BB23" s="5">
        <f t="shared" si="28"/>
        <v>9.9446585485697597E-2</v>
      </c>
      <c r="BC23" s="5">
        <f t="shared" si="29"/>
        <v>233.10338541094984</v>
      </c>
      <c r="BD23" s="5">
        <f>'a28'!AA23</f>
        <v>67.470248229126469</v>
      </c>
      <c r="BE23" s="5">
        <f t="shared" si="30"/>
        <v>0.28891058098881078</v>
      </c>
      <c r="BF23" s="5">
        <v>100</v>
      </c>
      <c r="BG23" s="5">
        <f t="shared" si="31"/>
        <v>0.42820441390356406</v>
      </c>
      <c r="BH23" s="5">
        <v>44.460444604446039</v>
      </c>
      <c r="BI23" s="5">
        <f t="shared" si="32"/>
        <v>0.19038158623738693</v>
      </c>
      <c r="BJ23" s="5">
        <f>'a28'!AC23</f>
        <v>21.602630861967477</v>
      </c>
      <c r="BK23" s="5">
        <f t="shared" si="33"/>
        <v>9.2503418870238288E-2</v>
      </c>
      <c r="BL23" s="5">
        <f t="shared" si="34"/>
        <v>233.53332369553996</v>
      </c>
      <c r="BM23" s="5">
        <f>'a28'!AE23</f>
        <v>64.826146349707074</v>
      </c>
      <c r="BN23" s="5">
        <f t="shared" si="35"/>
        <v>0.28308844744990791</v>
      </c>
      <c r="BO23" s="5">
        <v>100</v>
      </c>
      <c r="BP23" s="5">
        <f t="shared" si="36"/>
        <v>0.43668868718923481</v>
      </c>
      <c r="BQ23" s="5">
        <v>43.767572633552014</v>
      </c>
      <c r="BR23" s="5">
        <f t="shared" si="37"/>
        <v>0.19112803834805311</v>
      </c>
      <c r="BS23" s="5">
        <f>'a28'!AG23</f>
        <v>20.40236663474538</v>
      </c>
      <c r="BT23" s="5">
        <f t="shared" si="38"/>
        <v>8.9094827012804079E-2</v>
      </c>
      <c r="BU23" s="5">
        <f t="shared" si="39"/>
        <v>228.99608561800449</v>
      </c>
      <c r="BV23" s="5">
        <f>'a28'!AI23</f>
        <v>62.936805311316803</v>
      </c>
      <c r="BW23" s="5">
        <f t="shared" si="40"/>
        <v>0.27919530486718475</v>
      </c>
      <c r="BX23" s="5">
        <v>100</v>
      </c>
      <c r="BY23" s="5">
        <f t="shared" si="41"/>
        <v>0.44361213360949231</v>
      </c>
      <c r="BZ23" s="5">
        <v>43.229166666666671</v>
      </c>
      <c r="CA23" s="5">
        <f t="shared" si="42"/>
        <v>0.19176982859160349</v>
      </c>
      <c r="CB23" s="5">
        <f>'a28'!AK23</f>
        <v>19.256175938351632</v>
      </c>
      <c r="CC23" s="5">
        <f t="shared" si="43"/>
        <v>8.5422732931719356E-2</v>
      </c>
      <c r="CD23" s="5">
        <f t="shared" si="44"/>
        <v>225.42214791633512</v>
      </c>
      <c r="CE23" s="5">
        <f>'a28'!AM23</f>
        <v>67.964781147255977</v>
      </c>
      <c r="CF23" s="5">
        <f t="shared" si="45"/>
        <v>0.2899430168891321</v>
      </c>
      <c r="CG23" s="5">
        <v>100</v>
      </c>
      <c r="CH23" s="5">
        <f t="shared" si="46"/>
        <v>0.42660774006014485</v>
      </c>
      <c r="CI23" s="5">
        <v>46.824542518837461</v>
      </c>
      <c r="CJ23" s="5">
        <f t="shared" si="47"/>
        <v>0.1997571226331141</v>
      </c>
      <c r="CK23" s="5">
        <f>'a28'!AO23</f>
        <v>19.618050156757537</v>
      </c>
      <c r="CL23" s="5">
        <f t="shared" si="48"/>
        <v>8.3692120417609026E-2</v>
      </c>
      <c r="CM23" s="5">
        <f t="shared" si="49"/>
        <v>234.40737382285096</v>
      </c>
      <c r="CN23" s="5">
        <f>'a28'!AQ23</f>
        <v>68.223866637728008</v>
      </c>
      <c r="CO23" s="5">
        <f t="shared" si="50"/>
        <v>0.29494039680418949</v>
      </c>
      <c r="CP23" s="5">
        <v>100</v>
      </c>
      <c r="CQ23" s="5">
        <f t="shared" si="51"/>
        <v>0.43231263682303017</v>
      </c>
      <c r="CR23" s="5">
        <v>41.040911444847225</v>
      </c>
      <c r="CS23" s="5">
        <f t="shared" si="52"/>
        <v>0.1774250464434238</v>
      </c>
      <c r="CT23" s="5">
        <f>'a28'!AS23</f>
        <v>22.049302243361733</v>
      </c>
      <c r="CU23" s="5">
        <f t="shared" si="53"/>
        <v>9.5321919929356652E-2</v>
      </c>
      <c r="CV23" s="5">
        <f t="shared" si="54"/>
        <v>231.31408032593694</v>
      </c>
    </row>
    <row r="24" spans="1:100" ht="15.75" customHeight="1">
      <c r="A24" s="1">
        <v>1998</v>
      </c>
      <c r="B24" s="5">
        <f>'a28'!C24</f>
        <v>67.901291761781636</v>
      </c>
      <c r="C24" s="5">
        <f t="shared" si="0"/>
        <v>0.29234048201007373</v>
      </c>
      <c r="D24" s="5">
        <v>100</v>
      </c>
      <c r="E24" s="5">
        <f t="shared" si="1"/>
        <v>0.43053743813253648</v>
      </c>
      <c r="F24" s="5">
        <v>42.111877186428018</v>
      </c>
      <c r="G24" s="5">
        <f t="shared" si="2"/>
        <v>0.18130739718796729</v>
      </c>
      <c r="H24" s="5">
        <f>'a28'!E24</f>
        <v>22.254669207170526</v>
      </c>
      <c r="I24" s="5">
        <f t="shared" si="3"/>
        <v>9.581468266942246E-2</v>
      </c>
      <c r="J24" s="5">
        <f t="shared" si="4"/>
        <v>232.26783815538019</v>
      </c>
      <c r="K24" s="5">
        <f>'a28'!G24</f>
        <v>70.063147989322829</v>
      </c>
      <c r="L24" s="5">
        <f t="shared" si="5"/>
        <v>0.29305231211568217</v>
      </c>
      <c r="M24" s="5">
        <v>100</v>
      </c>
      <c r="N24" s="5">
        <f t="shared" si="6"/>
        <v>0.41826883393869407</v>
      </c>
      <c r="O24" s="5">
        <v>45.660377358490564</v>
      </c>
      <c r="P24" s="5">
        <f t="shared" si="7"/>
        <v>0.19098312794936595</v>
      </c>
      <c r="Q24" s="5">
        <f>'a28'!I24</f>
        <v>23.357161248733426</v>
      </c>
      <c r="R24" s="5">
        <f t="shared" si="8"/>
        <v>9.769572599625781E-2</v>
      </c>
      <c r="S24" s="5">
        <f t="shared" si="9"/>
        <v>239.08068659654683</v>
      </c>
      <c r="T24" s="5">
        <f>'a28'!K24</f>
        <v>66.03266472268858</v>
      </c>
      <c r="U24" s="5">
        <f t="shared" si="10"/>
        <v>0.28221941474732865</v>
      </c>
      <c r="V24" s="5">
        <v>100</v>
      </c>
      <c r="W24" s="5">
        <f t="shared" si="11"/>
        <v>0.42739364817782238</v>
      </c>
      <c r="X24" s="5">
        <v>45.522388059701491</v>
      </c>
      <c r="Y24" s="5">
        <f t="shared" si="12"/>
        <v>0.19455979506602361</v>
      </c>
      <c r="Z24" s="5">
        <f>'a28'!M24</f>
        <v>22.421283614621071</v>
      </c>
      <c r="AA24" s="5">
        <f t="shared" si="13"/>
        <v>9.582714200882532E-2</v>
      </c>
      <c r="AB24" s="5">
        <f t="shared" si="14"/>
        <v>233.97633639701115</v>
      </c>
      <c r="AC24" s="5">
        <f>'a28'!O24</f>
        <v>67.861619426594373</v>
      </c>
      <c r="AD24" s="5">
        <f t="shared" si="15"/>
        <v>0.29363075647071007</v>
      </c>
      <c r="AE24" s="5">
        <v>100</v>
      </c>
      <c r="AF24" s="5">
        <f t="shared" si="16"/>
        <v>0.43269046473069983</v>
      </c>
      <c r="AG24" s="5">
        <v>40.22099447513812</v>
      </c>
      <c r="AH24" s="5">
        <f t="shared" si="17"/>
        <v>0.17403240791378424</v>
      </c>
      <c r="AI24" s="5">
        <f>'a28'!Q24</f>
        <v>23.029481582596077</v>
      </c>
      <c r="AJ24" s="5">
        <f t="shared" si="18"/>
        <v>9.9646370884805893E-2</v>
      </c>
      <c r="AK24" s="5">
        <f t="shared" si="19"/>
        <v>231.11209548432856</v>
      </c>
      <c r="AL24" s="5">
        <f>'a28'!S24</f>
        <v>68.426845029512478</v>
      </c>
      <c r="AM24" s="5">
        <f t="shared" si="20"/>
        <v>0.29503525347772164</v>
      </c>
      <c r="AN24" s="5">
        <v>100</v>
      </c>
      <c r="AO24" s="5">
        <f t="shared" si="21"/>
        <v>0.4311688685200567</v>
      </c>
      <c r="AP24" s="5">
        <v>40.629274965800271</v>
      </c>
      <c r="AQ24" s="5">
        <f t="shared" si="22"/>
        <v>0.17518078515794369</v>
      </c>
      <c r="AR24" s="5">
        <f>'a28'!U24</f>
        <v>22.871570756665292</v>
      </c>
      <c r="AS24" s="5">
        <f t="shared" si="23"/>
        <v>9.8615092844277913E-2</v>
      </c>
      <c r="AT24" s="5">
        <f t="shared" si="24"/>
        <v>231.92769075197805</v>
      </c>
      <c r="AU24" s="5">
        <f>'a28'!W24</f>
        <v>69.022777752268908</v>
      </c>
      <c r="AV24" s="5">
        <f t="shared" si="25"/>
        <v>0.29611020536696642</v>
      </c>
      <c r="AW24" s="5">
        <v>100</v>
      </c>
      <c r="AX24" s="5">
        <f t="shared" si="26"/>
        <v>0.42900360578031466</v>
      </c>
      <c r="AY24" s="5">
        <v>40.360687823290924</v>
      </c>
      <c r="AZ24" s="5">
        <f t="shared" si="27"/>
        <v>0.17314880607965444</v>
      </c>
      <c r="BA24" s="5">
        <f>'a28'!Y24</f>
        <v>23.714808314492934</v>
      </c>
      <c r="BB24" s="5">
        <f t="shared" si="28"/>
        <v>0.10173738277306454</v>
      </c>
      <c r="BC24" s="5">
        <f t="shared" si="29"/>
        <v>233.09827389005275</v>
      </c>
      <c r="BD24" s="5">
        <f>'a28'!AA24</f>
        <v>67.522249225996248</v>
      </c>
      <c r="BE24" s="5">
        <f t="shared" si="30"/>
        <v>0.29057810078669966</v>
      </c>
      <c r="BF24" s="5">
        <v>100</v>
      </c>
      <c r="BG24" s="5">
        <f t="shared" si="31"/>
        <v>0.43034422596637423</v>
      </c>
      <c r="BH24" s="5">
        <v>42.86604361370717</v>
      </c>
      <c r="BI24" s="5">
        <f t="shared" si="32"/>
        <v>0.1844715435918165</v>
      </c>
      <c r="BJ24" s="5">
        <f>'a28'!AC24</f>
        <v>21.983826887107323</v>
      </c>
      <c r="BK24" s="5">
        <f t="shared" si="33"/>
        <v>9.4606129655109672E-2</v>
      </c>
      <c r="BL24" s="5">
        <f t="shared" si="34"/>
        <v>232.37211972681072</v>
      </c>
      <c r="BM24" s="5">
        <f>'a28'!AE24</f>
        <v>64.960804016566314</v>
      </c>
      <c r="BN24" s="5">
        <f t="shared" si="35"/>
        <v>0.28334216773783161</v>
      </c>
      <c r="BO24" s="5">
        <v>100</v>
      </c>
      <c r="BP24" s="5">
        <f t="shared" si="36"/>
        <v>0.43617404683841909</v>
      </c>
      <c r="BQ24" s="5">
        <v>43.405051449953227</v>
      </c>
      <c r="BR24" s="5">
        <f t="shared" si="37"/>
        <v>0.1893215694415589</v>
      </c>
      <c r="BS24" s="5">
        <f>'a28'!AG24</f>
        <v>20.900421894189748</v>
      </c>
      <c r="BT24" s="5">
        <f t="shared" si="38"/>
        <v>9.1162215982190389E-2</v>
      </c>
      <c r="BU24" s="5">
        <f t="shared" si="39"/>
        <v>229.2662773607093</v>
      </c>
      <c r="BV24" s="5">
        <f>'a28'!AI24</f>
        <v>63.231275532471209</v>
      </c>
      <c r="BW24" s="5">
        <f t="shared" si="40"/>
        <v>0.28056183270999402</v>
      </c>
      <c r="BX24" s="5">
        <v>100</v>
      </c>
      <c r="BY24" s="5">
        <f t="shared" si="41"/>
        <v>0.44370737478784039</v>
      </c>
      <c r="BZ24" s="5">
        <v>42.424242424242422</v>
      </c>
      <c r="CA24" s="5">
        <f t="shared" si="42"/>
        <v>0.18823949233423531</v>
      </c>
      <c r="CB24" s="5">
        <f>'a28'!AK24</f>
        <v>19.718243405299351</v>
      </c>
      <c r="CC24" s="5">
        <f t="shared" si="43"/>
        <v>8.7491300167930205E-2</v>
      </c>
      <c r="CD24" s="5">
        <f t="shared" si="44"/>
        <v>225.373761362013</v>
      </c>
      <c r="CE24" s="5">
        <f>'a28'!AM24</f>
        <v>68.32176294020212</v>
      </c>
      <c r="CF24" s="5">
        <f t="shared" si="45"/>
        <v>0.29198085313498912</v>
      </c>
      <c r="CG24" s="5">
        <v>100</v>
      </c>
      <c r="CH24" s="5">
        <f t="shared" si="46"/>
        <v>0.42736141541099021</v>
      </c>
      <c r="CI24" s="5">
        <v>45.623901581722322</v>
      </c>
      <c r="CJ24" s="5">
        <f t="shared" si="47"/>
        <v>0.19497895156536565</v>
      </c>
      <c r="CK24" s="5">
        <f>'a28'!AO24</f>
        <v>20.048319010329536</v>
      </c>
      <c r="CL24" s="5">
        <f t="shared" si="48"/>
        <v>8.5678779888654924E-2</v>
      </c>
      <c r="CM24" s="5">
        <f t="shared" si="49"/>
        <v>233.99398353225399</v>
      </c>
      <c r="CN24" s="5">
        <f>'a28'!AQ24</f>
        <v>68.345110972247085</v>
      </c>
      <c r="CO24" s="5">
        <f t="shared" si="50"/>
        <v>0.29556724157613612</v>
      </c>
      <c r="CP24" s="5">
        <v>100</v>
      </c>
      <c r="CQ24" s="5">
        <f t="shared" si="51"/>
        <v>0.43246288925649295</v>
      </c>
      <c r="CR24" s="5">
        <v>40.221307256819351</v>
      </c>
      <c r="CS24" s="5">
        <f t="shared" si="52"/>
        <v>0.17394222745957244</v>
      </c>
      <c r="CT24" s="5">
        <f>'a28'!AS24</f>
        <v>22.667295655433325</v>
      </c>
      <c r="CU24" s="5">
        <f t="shared" si="53"/>
        <v>9.8027641707798457E-2</v>
      </c>
      <c r="CV24" s="5">
        <f t="shared" si="54"/>
        <v>231.23371388449976</v>
      </c>
    </row>
    <row r="25" spans="1:100" ht="15.75" customHeight="1">
      <c r="A25" s="1">
        <v>1999</v>
      </c>
      <c r="B25" s="5">
        <f>'a28'!C25</f>
        <v>68.093698404731967</v>
      </c>
      <c r="C25" s="5">
        <f t="shared" si="0"/>
        <v>0.29205860194305855</v>
      </c>
      <c r="D25" s="5">
        <v>100</v>
      </c>
      <c r="E25" s="5">
        <f t="shared" si="1"/>
        <v>0.42890694555483688</v>
      </c>
      <c r="F25" s="5">
        <v>42.247592106149391</v>
      </c>
      <c r="G25" s="5">
        <f t="shared" si="2"/>
        <v>0.18120285687295173</v>
      </c>
      <c r="H25" s="5">
        <f>'a28'!E25</f>
        <v>22.8095153606331</v>
      </c>
      <c r="I25" s="5">
        <f t="shared" si="3"/>
        <v>9.7831595629152765E-2</v>
      </c>
      <c r="J25" s="5">
        <f t="shared" si="4"/>
        <v>233.15080587151448</v>
      </c>
      <c r="K25" s="5">
        <f>'a28'!G25</f>
        <v>70.315321311985656</v>
      </c>
      <c r="L25" s="5">
        <f t="shared" si="5"/>
        <v>0.2955209206896493</v>
      </c>
      <c r="M25" s="5">
        <v>100</v>
      </c>
      <c r="N25" s="5">
        <f t="shared" si="6"/>
        <v>0.42027955668215944</v>
      </c>
      <c r="O25" s="5">
        <v>43.238095238095234</v>
      </c>
      <c r="P25" s="5">
        <f t="shared" si="7"/>
        <v>0.18172087498447653</v>
      </c>
      <c r="Q25" s="5">
        <f>'a28'!I25</f>
        <v>24.383448115515939</v>
      </c>
      <c r="R25" s="5">
        <f t="shared" si="8"/>
        <v>0.10247864764371475</v>
      </c>
      <c r="S25" s="5">
        <f t="shared" si="9"/>
        <v>237.93686466559683</v>
      </c>
      <c r="T25" s="5">
        <f>'a28'!K25</f>
        <v>66.260887431116586</v>
      </c>
      <c r="U25" s="5">
        <f t="shared" si="10"/>
        <v>0.28388656253009609</v>
      </c>
      <c r="V25" s="5">
        <v>100</v>
      </c>
      <c r="W25" s="5">
        <f t="shared" si="11"/>
        <v>0.42843761008365389</v>
      </c>
      <c r="X25" s="5">
        <v>44.029850746268657</v>
      </c>
      <c r="Y25" s="5">
        <f t="shared" si="12"/>
        <v>0.18864044026071328</v>
      </c>
      <c r="Z25" s="5">
        <f>'a28'!M25</f>
        <v>23.115474644301113</v>
      </c>
      <c r="AA25" s="5">
        <f t="shared" si="13"/>
        <v>9.9035387125536681E-2</v>
      </c>
      <c r="AB25" s="5">
        <f t="shared" si="14"/>
        <v>233.40621282168638</v>
      </c>
      <c r="AC25" s="5">
        <f>'a28'!O25</f>
        <v>68.122927786297467</v>
      </c>
      <c r="AD25" s="5">
        <f t="shared" si="15"/>
        <v>0.29278600863287607</v>
      </c>
      <c r="AE25" s="5">
        <v>100</v>
      </c>
      <c r="AF25" s="5">
        <f t="shared" si="16"/>
        <v>0.42979070064538283</v>
      </c>
      <c r="AG25" s="5">
        <v>40.793825799338478</v>
      </c>
      <c r="AH25" s="5">
        <f t="shared" si="17"/>
        <v>0.1753280697230338</v>
      </c>
      <c r="AI25" s="5">
        <f>'a28'!Q25</f>
        <v>23.754637046683172</v>
      </c>
      <c r="AJ25" s="5">
        <f t="shared" si="18"/>
        <v>0.10209522099870728</v>
      </c>
      <c r="AK25" s="5">
        <f t="shared" si="19"/>
        <v>232.67139063231912</v>
      </c>
      <c r="AL25" s="5">
        <f>'a28'!S25</f>
        <v>68.676433950927319</v>
      </c>
      <c r="AM25" s="5">
        <f t="shared" si="20"/>
        <v>0.29411956013810009</v>
      </c>
      <c r="AN25" s="5">
        <v>100</v>
      </c>
      <c r="AO25" s="5">
        <f t="shared" si="21"/>
        <v>0.42826853873668363</v>
      </c>
      <c r="AP25" s="5">
        <v>41.17647058823529</v>
      </c>
      <c r="AQ25" s="5">
        <f t="shared" si="22"/>
        <v>0.17634586889157558</v>
      </c>
      <c r="AR25" s="5">
        <f>'a28'!U25</f>
        <v>23.645452111041685</v>
      </c>
      <c r="AS25" s="5">
        <f t="shared" si="23"/>
        <v>0.10126603223364053</v>
      </c>
      <c r="AT25" s="5">
        <f t="shared" si="24"/>
        <v>233.49835665020433</v>
      </c>
      <c r="AU25" s="5">
        <f>'a28'!W25</f>
        <v>69.143850066568803</v>
      </c>
      <c r="AV25" s="5">
        <f t="shared" si="25"/>
        <v>0.29662520927562053</v>
      </c>
      <c r="AW25" s="5">
        <v>100</v>
      </c>
      <c r="AX25" s="5">
        <f t="shared" si="26"/>
        <v>0.42899724124422084</v>
      </c>
      <c r="AY25" s="5">
        <v>39.621064363332401</v>
      </c>
      <c r="AZ25" s="5">
        <f t="shared" si="27"/>
        <v>0.16997327307029311</v>
      </c>
      <c r="BA25" s="5">
        <f>'a28'!Y25</f>
        <v>24.336817669750452</v>
      </c>
      <c r="BB25" s="5">
        <f t="shared" si="28"/>
        <v>0.10440427640986552</v>
      </c>
      <c r="BC25" s="5">
        <f t="shared" si="29"/>
        <v>233.10173209965166</v>
      </c>
      <c r="BD25" s="5">
        <f>'a28'!AA25</f>
        <v>67.679653263488618</v>
      </c>
      <c r="BE25" s="5">
        <f t="shared" si="30"/>
        <v>0.28983033755526305</v>
      </c>
      <c r="BF25" s="5">
        <v>100</v>
      </c>
      <c r="BG25" s="5">
        <f t="shared" si="31"/>
        <v>0.42823850829569615</v>
      </c>
      <c r="BH25" s="5">
        <v>43.424056189640034</v>
      </c>
      <c r="BI25" s="5">
        <f t="shared" si="32"/>
        <v>0.18595853046799937</v>
      </c>
      <c r="BJ25" s="5">
        <f>'a28'!AC25</f>
        <v>22.411021386888677</v>
      </c>
      <c r="BK25" s="5">
        <f t="shared" si="33"/>
        <v>9.5972623681041508E-2</v>
      </c>
      <c r="BL25" s="5">
        <f t="shared" si="34"/>
        <v>233.51473084001731</v>
      </c>
      <c r="BM25" s="5">
        <f>'a28'!AE25</f>
        <v>65.211545733372546</v>
      </c>
      <c r="BN25" s="5">
        <f t="shared" si="35"/>
        <v>0.28299077626146657</v>
      </c>
      <c r="BO25" s="5">
        <v>100</v>
      </c>
      <c r="BP25" s="5">
        <f t="shared" si="36"/>
        <v>0.4339580868371346</v>
      </c>
      <c r="BQ25" s="5">
        <v>43.80242311276794</v>
      </c>
      <c r="BR25" s="5">
        <f t="shared" si="37"/>
        <v>0.19008415732847461</v>
      </c>
      <c r="BS25" s="5">
        <f>'a28'!AG25</f>
        <v>21.423031945436467</v>
      </c>
      <c r="BT25" s="5">
        <f t="shared" si="38"/>
        <v>9.2966979572924269E-2</v>
      </c>
      <c r="BU25" s="5">
        <f t="shared" si="39"/>
        <v>230.43700079157693</v>
      </c>
      <c r="BV25" s="5">
        <f>'a28'!AI25</f>
        <v>63.600861093478322</v>
      </c>
      <c r="BW25" s="5">
        <f t="shared" si="40"/>
        <v>0.27852800211382378</v>
      </c>
      <c r="BX25" s="5">
        <v>100</v>
      </c>
      <c r="BY25" s="5">
        <f t="shared" si="41"/>
        <v>0.43793118100154815</v>
      </c>
      <c r="BZ25" s="5">
        <v>44.40928270042194</v>
      </c>
      <c r="CA25" s="5">
        <f t="shared" si="42"/>
        <v>0.19448209620427401</v>
      </c>
      <c r="CB25" s="5">
        <f>'a28'!AK25</f>
        <v>20.336236501058625</v>
      </c>
      <c r="CC25" s="5">
        <f t="shared" si="43"/>
        <v>8.9058720680353948E-2</v>
      </c>
      <c r="CD25" s="5">
        <f t="shared" si="44"/>
        <v>228.34638029495892</v>
      </c>
      <c r="CE25" s="5">
        <f>'a28'!AM25</f>
        <v>68.664831956736421</v>
      </c>
      <c r="CF25" s="5">
        <f t="shared" si="45"/>
        <v>0.29121087592968742</v>
      </c>
      <c r="CG25" s="5">
        <v>100</v>
      </c>
      <c r="CH25" s="5">
        <f t="shared" si="46"/>
        <v>0.42410484032520512</v>
      </c>
      <c r="CI25" s="5">
        <v>46.491531282405809</v>
      </c>
      <c r="CJ25" s="5">
        <f t="shared" si="47"/>
        <v>0.19717283450998993</v>
      </c>
      <c r="CK25" s="5">
        <f>'a28'!AO25</f>
        <v>20.634390583237263</v>
      </c>
      <c r="CL25" s="5">
        <f t="shared" si="48"/>
        <v>8.7511449235117555E-2</v>
      </c>
      <c r="CM25" s="5">
        <f t="shared" si="49"/>
        <v>235.79075382237949</v>
      </c>
      <c r="CN25" s="5">
        <f>'a28'!AQ25</f>
        <v>68.559159889065469</v>
      </c>
      <c r="CO25" s="5">
        <f t="shared" si="50"/>
        <v>0.29582963674431212</v>
      </c>
      <c r="CP25" s="5">
        <v>100</v>
      </c>
      <c r="CQ25" s="5">
        <f t="shared" si="51"/>
        <v>0.4314954226728997</v>
      </c>
      <c r="CR25" s="5">
        <v>39.882473173224327</v>
      </c>
      <c r="CS25" s="5">
        <f t="shared" si="52"/>
        <v>0.17209104619121013</v>
      </c>
      <c r="CT25" s="5">
        <f>'a28'!AS25</f>
        <v>23.310535664204917</v>
      </c>
      <c r="CU25" s="5">
        <f t="shared" si="53"/>
        <v>0.10058389439157803</v>
      </c>
      <c r="CV25" s="5">
        <f t="shared" si="54"/>
        <v>231.75216872649472</v>
      </c>
    </row>
    <row r="26" spans="1:100" ht="15.75" customHeight="1">
      <c r="A26" s="1">
        <v>2000</v>
      </c>
      <c r="B26" s="5">
        <f>'a28'!C26</f>
        <v>68.295869122227174</v>
      </c>
      <c r="C26" s="5">
        <f t="shared" si="0"/>
        <v>0.29250857918422191</v>
      </c>
      <c r="D26" s="5">
        <v>100</v>
      </c>
      <c r="E26" s="5">
        <f t="shared" si="1"/>
        <v>0.42829615164678203</v>
      </c>
      <c r="F26" s="5">
        <v>41.816726690676269</v>
      </c>
      <c r="G26" s="5">
        <f>F26/J26</f>
        <v>0.17909943116081922</v>
      </c>
      <c r="H26" s="5">
        <f>'a28'!E26</f>
        <v>23.370706839954597</v>
      </c>
      <c r="I26" s="5">
        <f t="shared" si="3"/>
        <v>0.10009583800817681</v>
      </c>
      <c r="J26" s="5">
        <f t="shared" si="4"/>
        <v>233.48330265285804</v>
      </c>
      <c r="K26" s="5">
        <f>'a28'!G26</f>
        <v>70.521776023456056</v>
      </c>
      <c r="L26" s="5">
        <f t="shared" si="5"/>
        <v>0.29600456133049569</v>
      </c>
      <c r="M26" s="5">
        <v>100</v>
      </c>
      <c r="N26" s="5">
        <f t="shared" si="6"/>
        <v>0.41973497835908502</v>
      </c>
      <c r="O26" s="5">
        <v>42.389210019267821</v>
      </c>
      <c r="P26" s="5">
        <f t="shared" si="7"/>
        <v>0.17792234150096087</v>
      </c>
      <c r="Q26" s="5">
        <f>'a28'!I26</f>
        <v>25.334585939246089</v>
      </c>
      <c r="R26" s="5">
        <f t="shared" si="8"/>
        <v>0.10633811880945837</v>
      </c>
      <c r="S26" s="5">
        <f t="shared" si="9"/>
        <v>238.24557198196999</v>
      </c>
      <c r="T26" s="5">
        <f>'a28'!K26</f>
        <v>66.578002491390052</v>
      </c>
      <c r="U26" s="5">
        <f t="shared" si="10"/>
        <v>0.28397294445962062</v>
      </c>
      <c r="V26" s="5">
        <v>100</v>
      </c>
      <c r="W26" s="5">
        <f t="shared" si="11"/>
        <v>0.42652668123580961</v>
      </c>
      <c r="X26" s="5">
        <v>44.029850746268657</v>
      </c>
      <c r="Y26" s="5">
        <f t="shared" si="12"/>
        <v>0.18779906114114006</v>
      </c>
      <c r="Z26" s="5">
        <f>'a28'!M26</f>
        <v>23.844068293397815</v>
      </c>
      <c r="AA26" s="5">
        <f t="shared" si="13"/>
        <v>0.10170131316342965</v>
      </c>
      <c r="AB26" s="5">
        <f t="shared" si="14"/>
        <v>234.45192153105654</v>
      </c>
      <c r="AC26" s="5">
        <f>'a28'!O26</f>
        <v>68.310522037949468</v>
      </c>
      <c r="AD26" s="5">
        <f t="shared" si="15"/>
        <v>0.2924815662375449</v>
      </c>
      <c r="AE26" s="5">
        <v>100</v>
      </c>
      <c r="AF26" s="5">
        <f t="shared" si="16"/>
        <v>0.4281647358441481</v>
      </c>
      <c r="AG26" s="5">
        <v>40.793825799338478</v>
      </c>
      <c r="AH26" s="5">
        <f t="shared" si="17"/>
        <v>0.17466477647445952</v>
      </c>
      <c r="AI26" s="5">
        <f>'a28'!Q26</f>
        <v>24.450617409546368</v>
      </c>
      <c r="AJ26" s="5">
        <f t="shared" si="18"/>
        <v>0.10468892144384749</v>
      </c>
      <c r="AK26" s="5">
        <f t="shared" si="19"/>
        <v>233.55496524683431</v>
      </c>
      <c r="AL26" s="5">
        <f>'a28'!S26</f>
        <v>68.91529439040022</v>
      </c>
      <c r="AM26" s="5">
        <f t="shared" si="20"/>
        <v>0.29342410181185646</v>
      </c>
      <c r="AN26" s="5">
        <v>100</v>
      </c>
      <c r="AO26" s="5">
        <f t="shared" si="21"/>
        <v>0.42577501033316334</v>
      </c>
      <c r="AP26" s="5">
        <v>41.506849315068493</v>
      </c>
      <c r="AQ26" s="5">
        <f t="shared" si="22"/>
        <v>0.17672579196020341</v>
      </c>
      <c r="AR26" s="5">
        <f>'a28'!U26</f>
        <v>24.443683487515937</v>
      </c>
      <c r="AS26" s="5">
        <f t="shared" si="23"/>
        <v>0.10407509589477673</v>
      </c>
      <c r="AT26" s="5">
        <f t="shared" si="24"/>
        <v>234.86582719298465</v>
      </c>
      <c r="AU26" s="5">
        <f>'a28'!W26</f>
        <v>69.234469551312756</v>
      </c>
      <c r="AV26" s="5">
        <f t="shared" si="25"/>
        <v>0.29793692936344596</v>
      </c>
      <c r="AW26" s="5">
        <v>100</v>
      </c>
      <c r="AX26" s="5">
        <f t="shared" si="26"/>
        <v>0.4303303416553681</v>
      </c>
      <c r="AY26" s="5">
        <v>38.174504092107085</v>
      </c>
      <c r="AZ26" s="5">
        <f t="shared" si="27"/>
        <v>0.1642764738848069</v>
      </c>
      <c r="BA26" s="5">
        <f>'a28'!Y26</f>
        <v>24.970643409205799</v>
      </c>
      <c r="BB26" s="5">
        <f t="shared" si="28"/>
        <v>0.10745625509637896</v>
      </c>
      <c r="BC26" s="5">
        <f t="shared" si="29"/>
        <v>232.37961705262566</v>
      </c>
      <c r="BD26" s="5">
        <f>'a28'!AA26</f>
        <v>67.891116286593927</v>
      </c>
      <c r="BE26" s="5">
        <f t="shared" si="30"/>
        <v>0.29026172451438975</v>
      </c>
      <c r="BF26" s="5">
        <v>100</v>
      </c>
      <c r="BG26" s="5">
        <f t="shared" si="31"/>
        <v>0.42754006767113073</v>
      </c>
      <c r="BH26" s="5">
        <v>43.186329507206352</v>
      </c>
      <c r="BI26" s="5">
        <f t="shared" si="32"/>
        <v>0.18463886239978752</v>
      </c>
      <c r="BJ26" s="5">
        <f>'a28'!AC26</f>
        <v>22.818760811381043</v>
      </c>
      <c r="BK26" s="5">
        <f t="shared" si="33"/>
        <v>9.7559345414691967E-2</v>
      </c>
      <c r="BL26" s="5">
        <f t="shared" si="34"/>
        <v>233.89620660518133</v>
      </c>
      <c r="BM26" s="5">
        <f>'a28'!AE26</f>
        <v>65.427917229212952</v>
      </c>
      <c r="BN26" s="5">
        <f t="shared" si="35"/>
        <v>0.283361744932138</v>
      </c>
      <c r="BO26" s="5">
        <v>100</v>
      </c>
      <c r="BP26" s="5">
        <f t="shared" si="36"/>
        <v>0.43308996668721655</v>
      </c>
      <c r="BQ26" s="5">
        <v>43.494423791821561</v>
      </c>
      <c r="BR26" s="5">
        <f t="shared" si="37"/>
        <v>0.18836998551079678</v>
      </c>
      <c r="BS26" s="5">
        <f>'a28'!AG26</f>
        <v>21.976566115785317</v>
      </c>
      <c r="BT26" s="5">
        <f t="shared" si="38"/>
        <v>9.5178302869848755E-2</v>
      </c>
      <c r="BU26" s="5">
        <f t="shared" si="39"/>
        <v>230.89890713681982</v>
      </c>
      <c r="BV26" s="5">
        <f>'a28'!AI26</f>
        <v>63.948132378556224</v>
      </c>
      <c r="BW26" s="5">
        <f t="shared" si="40"/>
        <v>0.2803741004708753</v>
      </c>
      <c r="BX26" s="5">
        <v>100</v>
      </c>
      <c r="BY26" s="5">
        <f t="shared" si="41"/>
        <v>0.43843985749440489</v>
      </c>
      <c r="BZ26" s="5">
        <v>43.070362473347544</v>
      </c>
      <c r="CA26" s="5">
        <f t="shared" si="42"/>
        <v>0.18883763585046862</v>
      </c>
      <c r="CB26" s="5">
        <f>'a28'!AK26</f>
        <v>21.062958717303598</v>
      </c>
      <c r="CC26" s="5">
        <f t="shared" si="43"/>
        <v>9.2348406184251233E-2</v>
      </c>
      <c r="CD26" s="5">
        <f t="shared" si="44"/>
        <v>228.08145356920735</v>
      </c>
      <c r="CE26" s="5">
        <f>'a28'!AM26</f>
        <v>68.985865778487295</v>
      </c>
      <c r="CF26" s="5">
        <f t="shared" si="45"/>
        <v>0.2911498241221836</v>
      </c>
      <c r="CG26" s="5">
        <v>100</v>
      </c>
      <c r="CH26" s="5">
        <f t="shared" si="46"/>
        <v>0.42204271967400081</v>
      </c>
      <c r="CI26" s="5">
        <v>46.673455532925999</v>
      </c>
      <c r="CJ26" s="5">
        <f t="shared" si="47"/>
        <v>0.1969819210969963</v>
      </c>
      <c r="CK26" s="5">
        <f>'a28'!AO26</f>
        <v>21.283517264840732</v>
      </c>
      <c r="CL26" s="5">
        <f t="shared" si="48"/>
        <v>8.9825535106819343E-2</v>
      </c>
      <c r="CM26" s="5">
        <f t="shared" si="49"/>
        <v>236.94283857625402</v>
      </c>
      <c r="CN26" s="5">
        <f>'a28'!AQ26</f>
        <v>68.799003770520613</v>
      </c>
      <c r="CO26" s="5">
        <f t="shared" si="50"/>
        <v>0.29528225984472539</v>
      </c>
      <c r="CP26" s="5">
        <v>100</v>
      </c>
      <c r="CQ26" s="5">
        <f t="shared" si="51"/>
        <v>0.42919554595534654</v>
      </c>
      <c r="CR26" s="5">
        <v>40.223180319553641</v>
      </c>
      <c r="CS26" s="5">
        <f t="shared" si="52"/>
        <v>0.17263609837311175</v>
      </c>
      <c r="CT26" s="5">
        <f>'a28'!AS26</f>
        <v>23.971846119186083</v>
      </c>
      <c r="CU26" s="5">
        <f t="shared" si="53"/>
        <v>0.10288609582681625</v>
      </c>
      <c r="CV26" s="5">
        <f t="shared" si="54"/>
        <v>232.99403020926036</v>
      </c>
    </row>
    <row r="27" spans="1:100" ht="15.75" customHeight="1">
      <c r="A27" s="1">
        <v>2001</v>
      </c>
      <c r="B27" s="5">
        <f>'a28'!C27</f>
        <v>68.512229745682518</v>
      </c>
      <c r="C27" s="5">
        <f t="shared" si="0"/>
        <v>0.29355884520646969</v>
      </c>
      <c r="D27" s="5">
        <v>100</v>
      </c>
      <c r="E27" s="5">
        <f t="shared" si="1"/>
        <v>0.42847656001878859</v>
      </c>
      <c r="F27" s="5">
        <v>40.965007750404006</v>
      </c>
      <c r="G27" s="5">
        <f t="shared" si="2"/>
        <v>0.17552545602036121</v>
      </c>
      <c r="H27" s="5">
        <f>'a28'!E27</f>
        <v>23.907757929602642</v>
      </c>
      <c r="I27" s="5">
        <f t="shared" si="3"/>
        <v>0.10243913875438054</v>
      </c>
      <c r="J27" s="5">
        <f t="shared" si="4"/>
        <v>233.38499542568917</v>
      </c>
      <c r="K27" s="5">
        <f>'a28'!G27</f>
        <v>70.717906084904385</v>
      </c>
      <c r="L27" s="5">
        <f t="shared" si="5"/>
        <v>0.29611281671717693</v>
      </c>
      <c r="M27" s="5">
        <v>100</v>
      </c>
      <c r="N27" s="5">
        <f t="shared" si="6"/>
        <v>0.41872395990014455</v>
      </c>
      <c r="O27" s="5">
        <v>41.828793774319067</v>
      </c>
      <c r="P27" s="5">
        <f t="shared" si="7"/>
        <v>0.17514718167029392</v>
      </c>
      <c r="Q27" s="5">
        <f>'a28'!I27</f>
        <v>26.274121437574465</v>
      </c>
      <c r="R27" s="5">
        <f t="shared" si="8"/>
        <v>0.11001604171238458</v>
      </c>
      <c r="S27" s="5">
        <f t="shared" si="9"/>
        <v>238.82082129679793</v>
      </c>
      <c r="T27" s="5">
        <f>'a28'!K27</f>
        <v>66.889840120001466</v>
      </c>
      <c r="U27" s="5">
        <f t="shared" si="10"/>
        <v>0.28584640262749983</v>
      </c>
      <c r="V27" s="5">
        <v>100</v>
      </c>
      <c r="W27" s="5">
        <f t="shared" si="11"/>
        <v>0.42733904299171099</v>
      </c>
      <c r="X27" s="5">
        <v>42.537313432835823</v>
      </c>
      <c r="Y27" s="5">
        <f t="shared" si="12"/>
        <v>0.18177854813826513</v>
      </c>
      <c r="Z27" s="5">
        <f>'a28'!M27</f>
        <v>24.579080232685765</v>
      </c>
      <c r="AA27" s="5">
        <f t="shared" si="13"/>
        <v>0.10503600624252417</v>
      </c>
      <c r="AB27" s="5">
        <f t="shared" si="14"/>
        <v>234.00623378552302</v>
      </c>
      <c r="AC27" s="5">
        <f>'a28'!O27</f>
        <v>68.541036857192182</v>
      </c>
      <c r="AD27" s="5">
        <f t="shared" si="15"/>
        <v>0.29347908983909793</v>
      </c>
      <c r="AE27" s="5">
        <v>100</v>
      </c>
      <c r="AF27" s="5">
        <f t="shared" si="16"/>
        <v>0.42818011412720913</v>
      </c>
      <c r="AG27" s="5">
        <v>39.801543550165377</v>
      </c>
      <c r="AH27" s="5">
        <f t="shared" si="17"/>
        <v>0.17042229459748895</v>
      </c>
      <c r="AI27" s="5">
        <f>'a28'!Q27</f>
        <v>25.203996606937761</v>
      </c>
      <c r="AJ27" s="5">
        <f t="shared" si="18"/>
        <v>0.10791850143620402</v>
      </c>
      <c r="AK27" s="5">
        <f t="shared" si="19"/>
        <v>233.54657701429531</v>
      </c>
      <c r="AL27" s="5">
        <f>'a28'!S27</f>
        <v>69.116813524330539</v>
      </c>
      <c r="AM27" s="5">
        <f t="shared" si="20"/>
        <v>0.29538931425928849</v>
      </c>
      <c r="AN27" s="5">
        <v>100</v>
      </c>
      <c r="AO27" s="5">
        <f t="shared" si="21"/>
        <v>0.42737692783725539</v>
      </c>
      <c r="AP27" s="5">
        <v>39.697802197802197</v>
      </c>
      <c r="AQ27" s="5">
        <f t="shared" si="22"/>
        <v>0.16965924745187749</v>
      </c>
      <c r="AR27" s="5">
        <f>'a28'!U27</f>
        <v>25.170874571063152</v>
      </c>
      <c r="AS27" s="5">
        <f t="shared" si="23"/>
        <v>0.10757451045157863</v>
      </c>
      <c r="AT27" s="5">
        <f t="shared" si="24"/>
        <v>233.98549029319588</v>
      </c>
      <c r="AU27" s="5">
        <f>'a28'!W27</f>
        <v>69.344675765218682</v>
      </c>
      <c r="AV27" s="5">
        <f t="shared" si="25"/>
        <v>0.29812416956981219</v>
      </c>
      <c r="AW27" s="5">
        <v>100</v>
      </c>
      <c r="AX27" s="5">
        <f t="shared" si="26"/>
        <v>0.42991645181120425</v>
      </c>
      <c r="AY27" s="5">
        <v>37.691352916839058</v>
      </c>
      <c r="AZ27" s="5">
        <f t="shared" si="27"/>
        <v>0.16204132709971331</v>
      </c>
      <c r="BA27" s="5">
        <f>'a28'!Y27</f>
        <v>25.567305241796195</v>
      </c>
      <c r="BB27" s="5">
        <f t="shared" si="28"/>
        <v>0.10991805151927023</v>
      </c>
      <c r="BC27" s="5">
        <f t="shared" si="29"/>
        <v>232.60333392385394</v>
      </c>
      <c r="BD27" s="5">
        <f>'a28'!AA27</f>
        <v>68.113322524221743</v>
      </c>
      <c r="BE27" s="5">
        <f t="shared" si="30"/>
        <v>0.29131603471069123</v>
      </c>
      <c r="BF27" s="5">
        <v>100</v>
      </c>
      <c r="BG27" s="5">
        <f t="shared" si="31"/>
        <v>0.42769317941742818</v>
      </c>
      <c r="BH27" s="5">
        <v>42.499788009836344</v>
      </c>
      <c r="BI27" s="5">
        <f t="shared" si="32"/>
        <v>0.181768694584936</v>
      </c>
      <c r="BJ27" s="5">
        <f>'a28'!AC27</f>
        <v>23.199362548193424</v>
      </c>
      <c r="BK27" s="5">
        <f t="shared" si="33"/>
        <v>9.9222091286944536E-2</v>
      </c>
      <c r="BL27" s="5">
        <f t="shared" si="34"/>
        <v>233.81247308225153</v>
      </c>
      <c r="BM27" s="5">
        <f>'a28'!AE27</f>
        <v>65.669633939815014</v>
      </c>
      <c r="BN27" s="5">
        <f t="shared" si="35"/>
        <v>0.28547799081357383</v>
      </c>
      <c r="BO27" s="5">
        <v>100</v>
      </c>
      <c r="BP27" s="5">
        <f t="shared" si="36"/>
        <v>0.43471841349870938</v>
      </c>
      <c r="BQ27" s="5">
        <v>41.836734693877553</v>
      </c>
      <c r="BR27" s="5">
        <f t="shared" si="37"/>
        <v>0.18187198932088863</v>
      </c>
      <c r="BS27" s="5">
        <f>'a28'!AG27</f>
        <v>22.527595640279646</v>
      </c>
      <c r="BT27" s="5">
        <f t="shared" si="38"/>
        <v>9.79316063668281E-2</v>
      </c>
      <c r="BU27" s="5">
        <f t="shared" si="39"/>
        <v>230.03396427397223</v>
      </c>
      <c r="BV27" s="5">
        <f>'a28'!AI27</f>
        <v>64.3257261514498</v>
      </c>
      <c r="BW27" s="5">
        <f t="shared" si="40"/>
        <v>0.28325699782853697</v>
      </c>
      <c r="BX27" s="5">
        <v>100</v>
      </c>
      <c r="BY27" s="5">
        <f t="shared" si="41"/>
        <v>0.44034792108157617</v>
      </c>
      <c r="BZ27" s="5">
        <v>40.967741935483872</v>
      </c>
      <c r="CA27" s="5">
        <f t="shared" si="42"/>
        <v>0.1804005999269683</v>
      </c>
      <c r="CB27" s="5">
        <f>'a28'!AK27</f>
        <v>21.799689874120084</v>
      </c>
      <c r="CC27" s="5">
        <f t="shared" si="43"/>
        <v>9.5994481162918657E-2</v>
      </c>
      <c r="CD27" s="5">
        <f t="shared" si="44"/>
        <v>227.09315796105375</v>
      </c>
      <c r="CE27" s="5">
        <f>'a28'!AM27</f>
        <v>69.341424238183123</v>
      </c>
      <c r="CF27" s="5">
        <f t="shared" si="45"/>
        <v>0.29191606593258762</v>
      </c>
      <c r="CG27" s="5">
        <v>100</v>
      </c>
      <c r="CH27" s="5">
        <f t="shared" si="46"/>
        <v>0.42098366040171831</v>
      </c>
      <c r="CI27" s="5">
        <v>46.25374625374625</v>
      </c>
      <c r="CJ27" s="5">
        <f t="shared" si="47"/>
        <v>0.19472071405194363</v>
      </c>
      <c r="CK27" s="5">
        <f>'a28'!AO27</f>
        <v>21.943739936509267</v>
      </c>
      <c r="CL27" s="5">
        <f t="shared" si="48"/>
        <v>9.2379559613750412E-2</v>
      </c>
      <c r="CM27" s="5">
        <f t="shared" si="49"/>
        <v>237.53891042843864</v>
      </c>
      <c r="CN27" s="5">
        <f>'a28'!AQ27</f>
        <v>69.031938876803125</v>
      </c>
      <c r="CO27" s="5">
        <f t="shared" si="50"/>
        <v>0.29738169121847335</v>
      </c>
      <c r="CP27" s="5">
        <v>100</v>
      </c>
      <c r="CQ27" s="5">
        <f t="shared" si="51"/>
        <v>0.4307885539028411</v>
      </c>
      <c r="CR27" s="5">
        <v>38.498242089402311</v>
      </c>
      <c r="CS27" s="5">
        <f t="shared" si="52"/>
        <v>0.16584602037495114</v>
      </c>
      <c r="CT27" s="5">
        <f>'a28'!AS27</f>
        <v>24.60226334788776</v>
      </c>
      <c r="CU27" s="5">
        <f t="shared" si="53"/>
        <v>0.10598373450373438</v>
      </c>
      <c r="CV27" s="5">
        <f t="shared" si="54"/>
        <v>232.13244431409319</v>
      </c>
    </row>
    <row r="28" spans="1:100" ht="15.75" customHeight="1">
      <c r="A28" s="1">
        <v>2002</v>
      </c>
      <c r="B28" s="5">
        <f>'a28'!C28</f>
        <v>68.715223452917812</v>
      </c>
      <c r="C28" s="5">
        <f t="shared" si="0"/>
        <v>0.29423655018955147</v>
      </c>
      <c r="D28" s="5">
        <v>100</v>
      </c>
      <c r="E28" s="5">
        <f t="shared" si="1"/>
        <v>0.42819703612134219</v>
      </c>
      <c r="F28" s="5">
        <v>40.305772434745677</v>
      </c>
      <c r="G28" s="5">
        <f t="shared" si="2"/>
        <v>0.17258812295139392</v>
      </c>
      <c r="H28" s="5">
        <f>'a28'!E28</f>
        <v>24.516351558296083</v>
      </c>
      <c r="I28" s="5">
        <f t="shared" si="3"/>
        <v>0.10497829073771231</v>
      </c>
      <c r="J28" s="5">
        <f t="shared" si="4"/>
        <v>233.5373474459596</v>
      </c>
      <c r="K28" s="5">
        <f>'a28'!G28</f>
        <v>70.829074291170258</v>
      </c>
      <c r="L28" s="5">
        <f t="shared" ref="L28:L34" si="55">K28/S28</f>
        <v>0.29844450825295521</v>
      </c>
      <c r="M28" s="5">
        <v>100</v>
      </c>
      <c r="N28" s="5">
        <f t="shared" ref="N28:N34" si="56">M28/S28</f>
        <v>0.4213587587296197</v>
      </c>
      <c r="O28" s="5">
        <v>39.376218323586741</v>
      </c>
      <c r="P28" s="5">
        <f t="shared" ref="P28:P34" si="57">O28/S28</f>
        <v>0.16591514476293015</v>
      </c>
      <c r="Q28" s="5">
        <f>'a28'!I28</f>
        <v>27.122157991695587</v>
      </c>
      <c r="R28" s="5">
        <f t="shared" ref="R28:R34" si="58">Q28/S28</f>
        <v>0.11428158825449489</v>
      </c>
      <c r="S28" s="5">
        <f t="shared" ref="S28:S33" si="59">K28+M28+O28+Q28</f>
        <v>237.3274506064526</v>
      </c>
      <c r="T28" s="5">
        <f>'a28'!K28</f>
        <v>67.214120810076267</v>
      </c>
      <c r="U28" s="5">
        <f t="shared" ref="U28:U34" si="60">T28/AB28</f>
        <v>0.28822118678670616</v>
      </c>
      <c r="V28" s="5">
        <v>100</v>
      </c>
      <c r="W28" s="5">
        <f t="shared" ref="W28:W34" si="61">V28/AB28</f>
        <v>0.4288104691588826</v>
      </c>
      <c r="X28" s="5">
        <v>40.74074074074074</v>
      </c>
      <c r="Y28" s="5">
        <f t="shared" ref="Y28:Y34" si="62">X28/AB28</f>
        <v>0.1747005615091744</v>
      </c>
      <c r="Z28" s="5">
        <f>'a28'!M28</f>
        <v>25.248400011689416</v>
      </c>
      <c r="AA28" s="5">
        <f t="shared" ref="AA28:AA34" si="63">Z28/AB28</f>
        <v>0.10826778254523675</v>
      </c>
      <c r="AB28" s="5">
        <f t="shared" ref="AB28:AB33" si="64">T28+V28+X28+Z28</f>
        <v>233.20326156250644</v>
      </c>
      <c r="AC28" s="5">
        <f>'a28'!O28</f>
        <v>68.83158406895113</v>
      </c>
      <c r="AD28" s="5">
        <f t="shared" ref="AD28:AD34" si="65">AC28/AK28</f>
        <v>0.29466978651560616</v>
      </c>
      <c r="AE28" s="5">
        <v>100</v>
      </c>
      <c r="AF28" s="5">
        <f t="shared" ref="AF28:AF34" si="66">AE28/AK28</f>
        <v>0.42810257892717474</v>
      </c>
      <c r="AG28" s="5">
        <v>38.766519823788549</v>
      </c>
      <c r="AH28" s="5">
        <f t="shared" ref="AH28:AH34" si="67">AG28/AK28</f>
        <v>0.16596047112595322</v>
      </c>
      <c r="AI28" s="5">
        <f>'a28'!Q28</f>
        <v>25.990771583320409</v>
      </c>
      <c r="AJ28" s="5">
        <f t="shared" ref="AJ28:AJ34" si="68">AI28/AK28</f>
        <v>0.11126716343126596</v>
      </c>
      <c r="AK28" s="5">
        <f t="shared" ref="AK28:AK34" si="69">AC28+AE28+AG28+AI28</f>
        <v>233.58887547606008</v>
      </c>
      <c r="AL28" s="5">
        <f>'a28'!S28</f>
        <v>69.28830404908598</v>
      </c>
      <c r="AM28" s="5">
        <f t="shared" ref="AM28:AM34" si="70">AL28/AT28</f>
        <v>0.29685565966428584</v>
      </c>
      <c r="AN28" s="5">
        <v>100</v>
      </c>
      <c r="AO28" s="5">
        <f t="shared" ref="AO28:AO34" si="71">AN28/AT28</f>
        <v>0.4284354534843054</v>
      </c>
      <c r="AP28" s="5">
        <v>38.082191780821915</v>
      </c>
      <c r="AQ28" s="5">
        <f t="shared" ref="AQ28:AQ34" si="72">AP28/AT28</f>
        <v>0.16315761105292725</v>
      </c>
      <c r="AR28" s="5">
        <f>'a28'!U28</f>
        <v>26.036891879809815</v>
      </c>
      <c r="AS28" s="5">
        <f t="shared" ref="AS28:AS34" si="73">AR28/AT28</f>
        <v>0.11155127579848147</v>
      </c>
      <c r="AT28" s="5">
        <f t="shared" ref="AT28:AT34" si="74">AL28+AN28+AP28+AR28</f>
        <v>233.40738770971771</v>
      </c>
      <c r="AU28" s="5">
        <f>'a28'!W28</f>
        <v>69.420202760250689</v>
      </c>
      <c r="AV28" s="5">
        <f t="shared" ref="AV28:AV33" si="75">AU28/BC28</f>
        <v>0.298677235795834</v>
      </c>
      <c r="AW28" s="5">
        <v>100</v>
      </c>
      <c r="AX28" s="5">
        <f t="shared" ref="AX28:AX33" si="76">AW28/BC28</f>
        <v>0.43024540972221642</v>
      </c>
      <c r="AY28" s="5">
        <v>36.783657800932275</v>
      </c>
      <c r="AZ28" s="5">
        <f t="shared" ref="AZ28:AZ33" si="77">AY28/BC28</f>
        <v>0.1582599992164391</v>
      </c>
      <c r="BA28" s="5">
        <f>'a28'!Y28</f>
        <v>26.221629032219052</v>
      </c>
      <c r="BB28" s="5">
        <f t="shared" ref="BB28:BB33" si="78">BA28/BC28</f>
        <v>0.11281735526551052</v>
      </c>
      <c r="BC28" s="5">
        <f t="shared" ref="BC28:BC33" si="79">AU28+AW28+AY28+BA28</f>
        <v>232.42548959340201</v>
      </c>
      <c r="BD28" s="5">
        <f>'a28'!AA28</f>
        <v>68.348512676317682</v>
      </c>
      <c r="BE28" s="5">
        <f t="shared" ref="BE28:BE33" si="80">BD28/BL28</f>
        <v>0.29087609700200473</v>
      </c>
      <c r="BF28" s="5">
        <v>100</v>
      </c>
      <c r="BG28" s="5">
        <f t="shared" ref="BG28:BG33" si="81">BF28/BL28</f>
        <v>0.42557780061656175</v>
      </c>
      <c r="BH28" s="5">
        <v>42.935963885637854</v>
      </c>
      <c r="BI28" s="5">
        <f t="shared" ref="BI28:BI33" si="82">BH28/BL28</f>
        <v>0.18272593077801882</v>
      </c>
      <c r="BJ28" s="5">
        <f>'a28'!AC28</f>
        <v>23.690185779744631</v>
      </c>
      <c r="BK28" s="5">
        <f t="shared" ref="BK28:BK33" si="83">BJ28/BL28</f>
        <v>0.10082017160341468</v>
      </c>
      <c r="BL28" s="5">
        <f t="shared" ref="BL28:BL33" si="84">BD28+BF28+BH28+BJ28</f>
        <v>234.97466234170017</v>
      </c>
      <c r="BM28" s="5">
        <f>'a28'!AE28</f>
        <v>65.946589938407584</v>
      </c>
      <c r="BN28" s="5">
        <f t="shared" ref="BN28:BN33" si="85">BM28/BU28</f>
        <v>0.28476786358563605</v>
      </c>
      <c r="BO28" s="5">
        <v>100</v>
      </c>
      <c r="BP28" s="5">
        <f t="shared" ref="BP28:BP33" si="86">BO28/BU28</f>
        <v>0.43181590413029985</v>
      </c>
      <c r="BQ28" s="5">
        <v>42.474607571560483</v>
      </c>
      <c r="BR28" s="5">
        <f t="shared" ref="BR28:BR33" si="87">BQ28/BU28</f>
        <v>0.18341211071093069</v>
      </c>
      <c r="BS28" s="5">
        <f>'a28'!AG28</f>
        <v>23.158971361776739</v>
      </c>
      <c r="BT28" s="5">
        <f t="shared" ref="BT28:BT33" si="88">BS28/BU28</f>
        <v>0.10000412157313344</v>
      </c>
      <c r="BU28" s="5">
        <f t="shared" ref="BU28:BU33" si="89">BM28+BO28+BQ28+BS28</f>
        <v>231.5801688717448</v>
      </c>
      <c r="BV28" s="5">
        <f>'a28'!AI28</f>
        <v>64.591860483780366</v>
      </c>
      <c r="BW28" s="5">
        <f t="shared" ref="BW28:BW33" si="90">BV28/CD28</f>
        <v>0.28355269107676084</v>
      </c>
      <c r="BX28" s="5">
        <v>100</v>
      </c>
      <c r="BY28" s="5">
        <f t="shared" ref="BY28:BY33" si="91">BX28/CD28</f>
        <v>0.43899136664125604</v>
      </c>
      <c r="BZ28" s="5">
        <v>40.712742980561558</v>
      </c>
      <c r="CA28" s="5">
        <f t="shared" ref="CA28:CA33" si="92">BZ28/CD28</f>
        <v>0.17872542680750922</v>
      </c>
      <c r="CB28" s="5">
        <f>'a28'!AK28</f>
        <v>22.4903091443155</v>
      </c>
      <c r="CC28" s="5">
        <f t="shared" ref="CC28:CC33" si="93">CB28/CD28</f>
        <v>9.8730515474473993E-2</v>
      </c>
      <c r="CD28" s="5">
        <f t="shared" ref="CD28:CD33" si="94">BV28+BX28+BZ28+CB28</f>
        <v>227.7949126086574</v>
      </c>
      <c r="CE28" s="5">
        <f>'a28'!AM28</f>
        <v>69.688216651930048</v>
      </c>
      <c r="CF28" s="5">
        <f t="shared" ref="CF28:CF33" si="95">CE28/CM28</f>
        <v>0.29555123704816849</v>
      </c>
      <c r="CG28" s="5">
        <v>100</v>
      </c>
      <c r="CH28" s="5">
        <f t="shared" ref="CH28:CH33" si="96">CG28/CM28</f>
        <v>0.42410503704571845</v>
      </c>
      <c r="CI28" s="5">
        <v>43.503937007874015</v>
      </c>
      <c r="CJ28" s="5">
        <f t="shared" ref="CJ28:CJ33" si="97">CI28/CM28</f>
        <v>0.1845023881635901</v>
      </c>
      <c r="CK28" s="5">
        <f>'a28'!AO28</f>
        <v>22.598490791372335</v>
      </c>
      <c r="CL28" s="5">
        <f t="shared" ref="CL28:CL33" si="98">CK28/CM28</f>
        <v>9.5841337742522917E-2</v>
      </c>
      <c r="CM28" s="5">
        <f t="shared" ref="CM28:CM33" si="99">CE28+CG28+CI28+CK28</f>
        <v>235.79064445117641</v>
      </c>
      <c r="CN28" s="5">
        <f>'a28'!AQ28</f>
        <v>69.20598971601359</v>
      </c>
      <c r="CO28" s="5">
        <f t="shared" ref="CO28:CO33" si="100">CN28/CV28</f>
        <v>0.29938212085317462</v>
      </c>
      <c r="CP28" s="5">
        <v>100</v>
      </c>
      <c r="CQ28" s="5">
        <f t="shared" ref="CQ28:CQ33" si="101">CP28/CV28</f>
        <v>0.43259567861349507</v>
      </c>
      <c r="CR28" s="5">
        <v>36.615154536390826</v>
      </c>
      <c r="CS28" s="5">
        <f t="shared" ref="CS28:CS33" si="102">CR28/CV28</f>
        <v>0.15839557624207984</v>
      </c>
      <c r="CT28" s="5">
        <f>'a28'!AS28</f>
        <v>25.341590244870872</v>
      </c>
      <c r="CU28" s="5">
        <f t="shared" ref="CU28:CU33" si="103">CT28/CV28</f>
        <v>0.10962662429125042</v>
      </c>
      <c r="CV28" s="5">
        <f t="shared" ref="CV28:CV33" si="104">CN28+CP28+CR28+CT28</f>
        <v>231.1627344972753</v>
      </c>
    </row>
    <row r="29" spans="1:100" ht="15.75" customHeight="1">
      <c r="A29" s="1">
        <v>2003</v>
      </c>
      <c r="B29" s="5">
        <f>'a28'!C29</f>
        <v>68.880784586634761</v>
      </c>
      <c r="C29" s="5">
        <f t="shared" si="0"/>
        <v>0.29452203507949154</v>
      </c>
      <c r="D29" s="5">
        <f t="shared" ref="D29:D38" si="105">D28</f>
        <v>100</v>
      </c>
      <c r="E29" s="5">
        <f t="shared" si="1"/>
        <v>0.42758228851045771</v>
      </c>
      <c r="F29" s="5">
        <v>39.850451558605506</v>
      </c>
      <c r="G29" s="5">
        <f>F29/J29</f>
        <v>0.17039347275603678</v>
      </c>
      <c r="H29" s="5">
        <f>'a28'!E29</f>
        <v>25.141874802277886</v>
      </c>
      <c r="I29" s="5">
        <f t="shared" ref="I29:I37" si="106">H29/J29</f>
        <v>0.1075022036540139</v>
      </c>
      <c r="J29" s="5">
        <f t="shared" si="4"/>
        <v>233.87311094751817</v>
      </c>
      <c r="K29" s="5">
        <f>'a28'!G29</f>
        <v>70.976091967325374</v>
      </c>
      <c r="L29" s="5">
        <f t="shared" si="55"/>
        <v>0.30064625695087355</v>
      </c>
      <c r="M29" s="5">
        <f t="shared" ref="M29:M40" si="107">M28</f>
        <v>100</v>
      </c>
      <c r="N29" s="5">
        <f t="shared" si="56"/>
        <v>0.4235880683445904</v>
      </c>
      <c r="O29" s="5">
        <v>37.159533073929964</v>
      </c>
      <c r="P29" s="5">
        <f t="shared" si="57"/>
        <v>0.15740334835372913</v>
      </c>
      <c r="Q29" s="5">
        <f>'a28'!I29</f>
        <v>27.942790459933072</v>
      </c>
      <c r="R29" s="5">
        <f t="shared" si="58"/>
        <v>0.11836232635080698</v>
      </c>
      <c r="S29" s="5">
        <f t="shared" si="59"/>
        <v>236.0784155011884</v>
      </c>
      <c r="T29" s="5">
        <f>'a28'!K29</f>
        <v>67.472908665583248</v>
      </c>
      <c r="U29" s="5">
        <f t="shared" si="60"/>
        <v>0.2876732733707496</v>
      </c>
      <c r="V29" s="5">
        <f t="shared" ref="V29:V40" si="108">V28</f>
        <v>100</v>
      </c>
      <c r="W29" s="5">
        <f t="shared" si="61"/>
        <v>0.42635374561447753</v>
      </c>
      <c r="X29" s="5">
        <v>41.17647058823529</v>
      </c>
      <c r="Y29" s="5">
        <f t="shared" si="62"/>
        <v>0.17555742466478486</v>
      </c>
      <c r="Z29" s="5">
        <f>'a28'!M29</f>
        <v>25.897639574117665</v>
      </c>
      <c r="AA29" s="5">
        <f t="shared" si="63"/>
        <v>0.1104155563499879</v>
      </c>
      <c r="AB29" s="5">
        <f t="shared" si="64"/>
        <v>234.54701882793623</v>
      </c>
      <c r="AC29" s="5">
        <f>'a28'!O29</f>
        <v>69.038452514514603</v>
      </c>
      <c r="AD29" s="5">
        <f t="shared" si="65"/>
        <v>0.29614792499995274</v>
      </c>
      <c r="AE29" s="5">
        <f t="shared" ref="AE29:AE40" si="109">AE28</f>
        <v>100</v>
      </c>
      <c r="AF29" s="5">
        <f t="shared" si="66"/>
        <v>0.42896083879877056</v>
      </c>
      <c r="AG29" s="5">
        <v>37.362637362637365</v>
      </c>
      <c r="AH29" s="5">
        <f t="shared" si="67"/>
        <v>0.16027108262811207</v>
      </c>
      <c r="AI29" s="5">
        <f>'a28'!Q29</f>
        <v>26.720423685793389</v>
      </c>
      <c r="AJ29" s="5">
        <f t="shared" si="68"/>
        <v>0.11462015357316467</v>
      </c>
      <c r="AK29" s="5">
        <f t="shared" si="69"/>
        <v>233.12151356294535</v>
      </c>
      <c r="AL29" s="5">
        <f>'a28'!S29</f>
        <v>69.41611936474726</v>
      </c>
      <c r="AM29" s="5">
        <f t="shared" si="70"/>
        <v>0.29707286760810597</v>
      </c>
      <c r="AN29" s="5">
        <f t="shared" ref="AN29:AN40" si="110">AN28</f>
        <v>100</v>
      </c>
      <c r="AO29" s="5">
        <f t="shared" si="71"/>
        <v>0.42795948596194999</v>
      </c>
      <c r="AP29" s="5">
        <v>37.397260273972606</v>
      </c>
      <c r="AQ29" s="5">
        <f t="shared" si="72"/>
        <v>0.16004512283234568</v>
      </c>
      <c r="AR29" s="5">
        <f>'a28'!U29</f>
        <v>26.853598849264916</v>
      </c>
      <c r="AS29" s="5">
        <f t="shared" si="73"/>
        <v>0.11492252359759825</v>
      </c>
      <c r="AT29" s="5">
        <f t="shared" si="74"/>
        <v>233.66697848798481</v>
      </c>
      <c r="AU29" s="5">
        <f>'a28'!W29</f>
        <v>69.461081444089629</v>
      </c>
      <c r="AV29" s="5">
        <f t="shared" si="75"/>
        <v>0.29816507289039135</v>
      </c>
      <c r="AW29" s="5">
        <f t="shared" ref="AW29:AW40" si="111">AW28</f>
        <v>100</v>
      </c>
      <c r="AX29" s="5">
        <f t="shared" si="76"/>
        <v>0.42925486717391426</v>
      </c>
      <c r="AY29" s="5">
        <v>36.637168141592916</v>
      </c>
      <c r="AZ29" s="5">
        <f t="shared" si="77"/>
        <v>0.1572668274424783</v>
      </c>
      <c r="BA29" s="5">
        <f>'a28'!Y29</f>
        <v>26.863581827832</v>
      </c>
      <c r="BB29" s="5">
        <f t="shared" si="78"/>
        <v>0.11531323249321601</v>
      </c>
      <c r="BC29" s="5">
        <f t="shared" si="79"/>
        <v>232.96183141351457</v>
      </c>
      <c r="BD29" s="5">
        <f>'a28'!AA29</f>
        <v>68.563524368906997</v>
      </c>
      <c r="BE29" s="5">
        <f t="shared" si="80"/>
        <v>0.29145672858897664</v>
      </c>
      <c r="BF29" s="5">
        <f t="shared" ref="BF29:BF40" si="112">BF28</f>
        <v>100</v>
      </c>
      <c r="BG29" s="5">
        <f t="shared" si="81"/>
        <v>0.42509006249560571</v>
      </c>
      <c r="BH29" s="5">
        <v>42.43825885851161</v>
      </c>
      <c r="BI29" s="5">
        <f t="shared" si="82"/>
        <v>0.18040082110369393</v>
      </c>
      <c r="BJ29" s="5">
        <f>'a28'!AC29</f>
        <v>24.242483394395737</v>
      </c>
      <c r="BK29" s="5">
        <f t="shared" si="83"/>
        <v>0.10305238781172368</v>
      </c>
      <c r="BL29" s="5">
        <f t="shared" si="84"/>
        <v>235.24426662181435</v>
      </c>
      <c r="BM29" s="5">
        <f>'a28'!AE29</f>
        <v>66.193765856945433</v>
      </c>
      <c r="BN29" s="5">
        <f t="shared" si="85"/>
        <v>0.28581088445559416</v>
      </c>
      <c r="BO29" s="5">
        <f t="shared" ref="BO29:BO40" si="113">BO28</f>
        <v>100</v>
      </c>
      <c r="BP29" s="5">
        <f t="shared" si="86"/>
        <v>0.4317791573805817</v>
      </c>
      <c r="BQ29" s="5">
        <v>41.651376146788991</v>
      </c>
      <c r="BR29" s="5">
        <f t="shared" si="87"/>
        <v>0.17984196096402208</v>
      </c>
      <c r="BS29" s="5">
        <f>'a28'!AG29</f>
        <v>23.754735597252495</v>
      </c>
      <c r="BT29" s="5">
        <f t="shared" si="88"/>
        <v>0.10256799719980191</v>
      </c>
      <c r="BU29" s="5">
        <f t="shared" si="89"/>
        <v>231.59987760098696</v>
      </c>
      <c r="BV29" s="5">
        <f>'a28'!AI29</f>
        <v>64.920200194494143</v>
      </c>
      <c r="BW29" s="5">
        <f t="shared" si="90"/>
        <v>0.28463176358216474</v>
      </c>
      <c r="BX29" s="5">
        <f t="shared" ref="BX29:BX40" si="114">BX28</f>
        <v>100</v>
      </c>
      <c r="BY29" s="5">
        <f t="shared" si="91"/>
        <v>0.43843328074996335</v>
      </c>
      <c r="BZ29" s="5">
        <v>40</v>
      </c>
      <c r="CA29" s="5">
        <f t="shared" si="92"/>
        <v>0.17537331229998535</v>
      </c>
      <c r="CB29" s="5">
        <f>'a28'!AK29</f>
        <v>23.164674724090279</v>
      </c>
      <c r="CC29" s="5">
        <f t="shared" si="93"/>
        <v>0.10156164336788653</v>
      </c>
      <c r="CD29" s="5">
        <f t="shared" si="94"/>
        <v>228.08487491858443</v>
      </c>
      <c r="CE29" s="5">
        <f>'a28'!AM29</f>
        <v>69.926814064870129</v>
      </c>
      <c r="CF29" s="5">
        <f t="shared" si="95"/>
        <v>0.29657595554330313</v>
      </c>
      <c r="CG29" s="5">
        <f t="shared" ref="CG29:CG40" si="115">CG28</f>
        <v>100</v>
      </c>
      <c r="CH29" s="5">
        <f t="shared" si="96"/>
        <v>0.42412336313245125</v>
      </c>
      <c r="CI29" s="5">
        <v>42.584196891191709</v>
      </c>
      <c r="CJ29" s="5">
        <f t="shared" si="97"/>
        <v>0.18060952801786703</v>
      </c>
      <c r="CK29" s="5">
        <f>'a28'!AO29</f>
        <v>23.269445139139364</v>
      </c>
      <c r="CL29" s="5">
        <f t="shared" si="98"/>
        <v>9.8691153306378579E-2</v>
      </c>
      <c r="CM29" s="5">
        <f t="shared" si="99"/>
        <v>235.7804560952012</v>
      </c>
      <c r="CN29" s="5">
        <f>'a28'!AQ29</f>
        <v>69.314928913802504</v>
      </c>
      <c r="CO29" s="5">
        <f t="shared" si="100"/>
        <v>0.29879898971929414</v>
      </c>
      <c r="CP29" s="5">
        <f t="shared" ref="CP29:CP40" si="116">CP28</f>
        <v>100</v>
      </c>
      <c r="CQ29" s="5">
        <f t="shared" si="101"/>
        <v>0.43107450934685304</v>
      </c>
      <c r="CR29" s="5">
        <v>36.592592592592595</v>
      </c>
      <c r="CS29" s="5">
        <f t="shared" si="102"/>
        <v>0.15774133897581141</v>
      </c>
      <c r="CT29" s="5">
        <f>'a28'!AS29</f>
        <v>26.070936583172827</v>
      </c>
      <c r="CU29" s="5">
        <f t="shared" si="103"/>
        <v>0.11238516195804148</v>
      </c>
      <c r="CV29" s="5">
        <f t="shared" si="104"/>
        <v>231.97845808956791</v>
      </c>
    </row>
    <row r="30" spans="1:100" ht="15.75" customHeight="1">
      <c r="A30" s="1">
        <v>2004</v>
      </c>
      <c r="B30" s="5">
        <f>'a28'!C30</f>
        <v>69.059685132483551</v>
      </c>
      <c r="C30" s="5">
        <f t="shared" si="0"/>
        <v>0.29521618893707757</v>
      </c>
      <c r="D30" s="5">
        <f t="shared" si="105"/>
        <v>100</v>
      </c>
      <c r="E30" s="5">
        <f t="shared" si="1"/>
        <v>0.42747977835511003</v>
      </c>
      <c r="F30" s="5">
        <v>39.140336808340017</v>
      </c>
      <c r="G30" s="5">
        <f t="shared" si="2"/>
        <v>0.16731702503573545</v>
      </c>
      <c r="H30" s="5">
        <f>'a28'!E30</f>
        <v>25.729172054709494</v>
      </c>
      <c r="I30" s="5">
        <f t="shared" si="106"/>
        <v>0.10998700767207706</v>
      </c>
      <c r="J30" s="5">
        <f t="shared" si="4"/>
        <v>233.92919399553304</v>
      </c>
      <c r="K30" s="5">
        <f>'a28'!G30</f>
        <v>71.059253733074087</v>
      </c>
      <c r="L30" s="5">
        <f t="shared" si="55"/>
        <v>0.30002579123153594</v>
      </c>
      <c r="M30" s="5">
        <f t="shared" si="107"/>
        <v>100</v>
      </c>
      <c r="N30" s="5">
        <f t="shared" si="56"/>
        <v>0.42221916987553554</v>
      </c>
      <c r="O30" s="5">
        <v>37.109375</v>
      </c>
      <c r="P30" s="5">
        <f t="shared" si="57"/>
        <v>0.15668289507099953</v>
      </c>
      <c r="Q30" s="5">
        <f>'a28'!I30</f>
        <v>28.675188731392609</v>
      </c>
      <c r="R30" s="5">
        <f t="shared" si="58"/>
        <v>0.12107214382192899</v>
      </c>
      <c r="S30" s="5">
        <f t="shared" si="59"/>
        <v>236.8438174644667</v>
      </c>
      <c r="T30" s="5">
        <f>'a28'!K30</f>
        <v>67.773331105962328</v>
      </c>
      <c r="U30" s="5">
        <f t="shared" si="60"/>
        <v>0.28875014491210338</v>
      </c>
      <c r="V30" s="5">
        <f t="shared" si="108"/>
        <v>100</v>
      </c>
      <c r="W30" s="5">
        <f t="shared" si="61"/>
        <v>0.42605275585561514</v>
      </c>
      <c r="X30" s="5">
        <v>40.441176470588239</v>
      </c>
      <c r="Y30" s="5">
        <f t="shared" si="62"/>
        <v>0.17230074685337379</v>
      </c>
      <c r="Z30" s="5">
        <f>'a28'!M30</f>
        <v>26.498209629505887</v>
      </c>
      <c r="AA30" s="5">
        <f t="shared" si="63"/>
        <v>0.11289635237890781</v>
      </c>
      <c r="AB30" s="5">
        <f t="shared" si="64"/>
        <v>234.71271720605642</v>
      </c>
      <c r="AC30" s="5">
        <f>'a28'!O30</f>
        <v>69.240388585926965</v>
      </c>
      <c r="AD30" s="5">
        <f t="shared" si="65"/>
        <v>0.29783056933747531</v>
      </c>
      <c r="AE30" s="5">
        <f t="shared" si="109"/>
        <v>100</v>
      </c>
      <c r="AF30" s="5">
        <f t="shared" si="66"/>
        <v>0.43013994493671726</v>
      </c>
      <c r="AG30" s="5">
        <v>35.824175824175825</v>
      </c>
      <c r="AH30" s="5">
        <f t="shared" si="67"/>
        <v>0.15409409016414269</v>
      </c>
      <c r="AI30" s="5">
        <f>'a28'!Q30</f>
        <v>27.417912925760845</v>
      </c>
      <c r="AJ30" s="5">
        <f t="shared" si="68"/>
        <v>0.11793539556166478</v>
      </c>
      <c r="AK30" s="5">
        <f t="shared" si="69"/>
        <v>232.48247733586362</v>
      </c>
      <c r="AL30" s="5">
        <f>'a28'!S30</f>
        <v>69.529148341090561</v>
      </c>
      <c r="AM30" s="5">
        <f t="shared" si="70"/>
        <v>0.29687017615810046</v>
      </c>
      <c r="AN30" s="5">
        <f t="shared" si="110"/>
        <v>100</v>
      </c>
      <c r="AO30" s="5">
        <f t="shared" si="71"/>
        <v>0.42697226018322332</v>
      </c>
      <c r="AP30" s="5">
        <v>37.123287671232873</v>
      </c>
      <c r="AQ30" s="5">
        <f t="shared" si="72"/>
        <v>0.15850614042418287</v>
      </c>
      <c r="AR30" s="5">
        <f>'a28'!U30</f>
        <v>27.554816601904434</v>
      </c>
      <c r="AS30" s="5">
        <f t="shared" si="73"/>
        <v>0.11765142323449342</v>
      </c>
      <c r="AT30" s="5">
        <f t="shared" si="74"/>
        <v>234.20725261422785</v>
      </c>
      <c r="AU30" s="5">
        <f>'a28'!W30</f>
        <v>69.53260384022991</v>
      </c>
      <c r="AV30" s="5">
        <f t="shared" si="75"/>
        <v>0.29797218705271672</v>
      </c>
      <c r="AW30" s="5">
        <f t="shared" si="111"/>
        <v>100</v>
      </c>
      <c r="AX30" s="5">
        <f t="shared" si="76"/>
        <v>0.42853592501352167</v>
      </c>
      <c r="AY30" s="5">
        <v>36.379613356766257</v>
      </c>
      <c r="AZ30" s="5">
        <f t="shared" si="77"/>
        <v>0.15589971261476096</v>
      </c>
      <c r="BA30" s="5">
        <f>'a28'!Y30</f>
        <v>27.440447452635457</v>
      </c>
      <c r="BB30" s="5">
        <f t="shared" si="78"/>
        <v>0.11759217531900069</v>
      </c>
      <c r="BC30" s="5">
        <f t="shared" si="79"/>
        <v>233.35266464963161</v>
      </c>
      <c r="BD30" s="5">
        <f>'a28'!AA30</f>
        <v>68.768347356931372</v>
      </c>
      <c r="BE30" s="5">
        <f t="shared" si="80"/>
        <v>0.29298414428700248</v>
      </c>
      <c r="BF30" s="5">
        <f t="shared" si="112"/>
        <v>100</v>
      </c>
      <c r="BG30" s="5">
        <f t="shared" si="81"/>
        <v>0.42604505640700363</v>
      </c>
      <c r="BH30" s="5">
        <v>41.164461865098808</v>
      </c>
      <c r="BI30" s="5">
        <f t="shared" si="82"/>
        <v>0.17537915477279972</v>
      </c>
      <c r="BJ30" s="5">
        <f>'a28'!AC30</f>
        <v>24.784149691510976</v>
      </c>
      <c r="BK30" s="5">
        <f t="shared" si="83"/>
        <v>0.10559164453319415</v>
      </c>
      <c r="BL30" s="5">
        <f t="shared" si="84"/>
        <v>234.71695891354116</v>
      </c>
      <c r="BM30" s="5">
        <f>'a28'!AE30</f>
        <v>66.514379619219881</v>
      </c>
      <c r="BN30" s="5">
        <f t="shared" si="85"/>
        <v>0.28636881622090155</v>
      </c>
      <c r="BO30" s="5">
        <f t="shared" si="113"/>
        <v>100</v>
      </c>
      <c r="BP30" s="5">
        <f t="shared" si="86"/>
        <v>0.43053670177832182</v>
      </c>
      <c r="BQ30" s="5">
        <v>41.423357664233578</v>
      </c>
      <c r="BR30" s="5">
        <f t="shared" si="87"/>
        <v>0.17834275785342893</v>
      </c>
      <c r="BS30" s="5">
        <f>'a28'!AG30</f>
        <v>24.330498123545141</v>
      </c>
      <c r="BT30" s="5">
        <f t="shared" si="88"/>
        <v>0.10475172414734772</v>
      </c>
      <c r="BU30" s="5">
        <f t="shared" si="89"/>
        <v>232.2682354069986</v>
      </c>
      <c r="BV30" s="5">
        <f>'a28'!AI30</f>
        <v>65.305842103574406</v>
      </c>
      <c r="BW30" s="5">
        <f t="shared" si="90"/>
        <v>0.285236753275039</v>
      </c>
      <c r="BX30" s="5">
        <f t="shared" si="114"/>
        <v>100</v>
      </c>
      <c r="BY30" s="5">
        <f t="shared" si="91"/>
        <v>0.43677065341666738</v>
      </c>
      <c r="BZ30" s="5">
        <v>39.82683982683983</v>
      </c>
      <c r="CA30" s="5">
        <f t="shared" si="92"/>
        <v>0.17395194854689786</v>
      </c>
      <c r="CB30" s="5">
        <f>'a28'!AK30</f>
        <v>23.820429313996023</v>
      </c>
      <c r="CC30" s="5">
        <f t="shared" si="93"/>
        <v>0.10404064476139581</v>
      </c>
      <c r="CD30" s="5">
        <f t="shared" si="94"/>
        <v>228.95311124441025</v>
      </c>
      <c r="CE30" s="5">
        <f>'a28'!AM30</f>
        <v>70.186515694387367</v>
      </c>
      <c r="CF30" s="5">
        <f t="shared" si="95"/>
        <v>0.29728801645354169</v>
      </c>
      <c r="CG30" s="5">
        <f t="shared" si="115"/>
        <v>100</v>
      </c>
      <c r="CH30" s="5">
        <f t="shared" si="96"/>
        <v>0.42356856372244028</v>
      </c>
      <c r="CI30" s="5">
        <v>41.980830670926515</v>
      </c>
      <c r="CJ30" s="5">
        <f t="shared" si="97"/>
        <v>0.17781760151159315</v>
      </c>
      <c r="CK30" s="5">
        <f>'a28'!AO30</f>
        <v>23.921940151069034</v>
      </c>
      <c r="CL30" s="5">
        <f t="shared" si="98"/>
        <v>0.10132581831242488</v>
      </c>
      <c r="CM30" s="5">
        <f t="shared" si="99"/>
        <v>236.08928651638291</v>
      </c>
      <c r="CN30" s="5">
        <f>'a28'!AQ30</f>
        <v>69.459956481525836</v>
      </c>
      <c r="CO30" s="5">
        <f t="shared" si="100"/>
        <v>0.29864201998074347</v>
      </c>
      <c r="CP30" s="5">
        <f t="shared" si="116"/>
        <v>100</v>
      </c>
      <c r="CQ30" s="5">
        <f t="shared" si="101"/>
        <v>0.42994846974914658</v>
      </c>
      <c r="CR30" s="5">
        <v>36.410256410256409</v>
      </c>
      <c r="CS30" s="5">
        <f t="shared" si="102"/>
        <v>0.15654534026763797</v>
      </c>
      <c r="CT30" s="5">
        <f>'a28'!AS30</f>
        <v>26.715799237403843</v>
      </c>
      <c r="CU30" s="5">
        <f t="shared" si="103"/>
        <v>0.11486417000247198</v>
      </c>
      <c r="CV30" s="5">
        <f t="shared" si="104"/>
        <v>232.58601212918609</v>
      </c>
    </row>
    <row r="31" spans="1:100" ht="15.75" customHeight="1">
      <c r="A31" s="1">
        <v>2005</v>
      </c>
      <c r="B31" s="5">
        <f>'a28'!C31</f>
        <v>69.279848710845144</v>
      </c>
      <c r="C31" s="5">
        <f t="shared" si="0"/>
        <v>0.29600793913324608</v>
      </c>
      <c r="D31" s="5">
        <f t="shared" si="105"/>
        <v>100</v>
      </c>
      <c r="E31" s="5">
        <f t="shared" si="1"/>
        <v>0.42726412462114499</v>
      </c>
      <c r="F31" s="5">
        <v>38.453483944663027</v>
      </c>
      <c r="G31" s="5">
        <f t="shared" si="2"/>
        <v>0.16429794156249702</v>
      </c>
      <c r="H31" s="5">
        <f>'a28'!E31</f>
        <v>26.313932812122587</v>
      </c>
      <c r="I31" s="5">
        <f t="shared" si="106"/>
        <v>0.11242999468311181</v>
      </c>
      <c r="J31" s="5">
        <f t="shared" si="4"/>
        <v>234.04726546763078</v>
      </c>
      <c r="K31" s="5">
        <f>'a28'!G31</f>
        <v>71.16728075206828</v>
      </c>
      <c r="L31" s="5">
        <f t="shared" si="55"/>
        <v>0.30274050454468071</v>
      </c>
      <c r="M31" s="5">
        <f t="shared" si="107"/>
        <v>100</v>
      </c>
      <c r="N31" s="5">
        <f t="shared" si="56"/>
        <v>0.42539282286106234</v>
      </c>
      <c r="O31" s="5">
        <v>34.448818897637793</v>
      </c>
      <c r="P31" s="5">
        <f t="shared" si="57"/>
        <v>0.1465428031509565</v>
      </c>
      <c r="Q31" s="5">
        <f>'a28'!I31</f>
        <v>29.460739041249042</v>
      </c>
      <c r="R31" s="5">
        <f t="shared" si="58"/>
        <v>0.12532386944330037</v>
      </c>
      <c r="S31" s="5">
        <f t="shared" si="59"/>
        <v>235.07683869095513</v>
      </c>
      <c r="T31" s="5">
        <f>'a28'!K31</f>
        <v>67.998174759531821</v>
      </c>
      <c r="U31" s="5">
        <f t="shared" si="60"/>
        <v>0.28861178623612982</v>
      </c>
      <c r="V31" s="5">
        <f t="shared" si="108"/>
        <v>100</v>
      </c>
      <c r="W31" s="5">
        <f t="shared" si="61"/>
        <v>0.42444049014076357</v>
      </c>
      <c r="X31" s="5">
        <v>40.441176470588239</v>
      </c>
      <c r="Y31" s="5">
        <f t="shared" si="62"/>
        <v>0.17164872763045586</v>
      </c>
      <c r="Z31" s="5">
        <f>'a28'!M31</f>
        <v>27.164937999768224</v>
      </c>
      <c r="AA31" s="5">
        <f t="shared" si="63"/>
        <v>0.11529899599265078</v>
      </c>
      <c r="AB31" s="5">
        <f t="shared" si="64"/>
        <v>235.60428922988828</v>
      </c>
      <c r="AC31" s="5">
        <f>'a28'!O31</f>
        <v>69.466541706516367</v>
      </c>
      <c r="AD31" s="5">
        <f t="shared" si="65"/>
        <v>0.29623310019599497</v>
      </c>
      <c r="AE31" s="5">
        <f t="shared" si="109"/>
        <v>100</v>
      </c>
      <c r="AF31" s="5">
        <f t="shared" si="66"/>
        <v>0.42643997083880542</v>
      </c>
      <c r="AG31" s="5">
        <v>36.853685368536851</v>
      </c>
      <c r="AH31" s="5">
        <f t="shared" si="67"/>
        <v>0.15715884513861364</v>
      </c>
      <c r="AI31" s="5">
        <f>'a28'!Q31</f>
        <v>28.179366861463762</v>
      </c>
      <c r="AJ31" s="5">
        <f t="shared" si="68"/>
        <v>0.12016808382658606</v>
      </c>
      <c r="AK31" s="5">
        <f t="shared" si="69"/>
        <v>234.49959393651696</v>
      </c>
      <c r="AL31" s="5">
        <f>'a28'!S31</f>
        <v>69.629192935174927</v>
      </c>
      <c r="AM31" s="5">
        <f t="shared" si="70"/>
        <v>0.2989428839585046</v>
      </c>
      <c r="AN31" s="5">
        <f t="shared" si="110"/>
        <v>100</v>
      </c>
      <c r="AO31" s="5">
        <f t="shared" si="71"/>
        <v>0.42933555791293126</v>
      </c>
      <c r="AP31" s="5">
        <v>34.979423868312757</v>
      </c>
      <c r="AQ31" s="5">
        <f t="shared" si="72"/>
        <v>0.15017910461974962</v>
      </c>
      <c r="AR31" s="5">
        <f>'a28'!U31</f>
        <v>28.309430996037666</v>
      </c>
      <c r="AS31" s="5">
        <f t="shared" si="73"/>
        <v>0.1215424535088146</v>
      </c>
      <c r="AT31" s="5">
        <f t="shared" si="74"/>
        <v>232.91804779952534</v>
      </c>
      <c r="AU31" s="5">
        <f>'a28'!W31</f>
        <v>69.66326667363127</v>
      </c>
      <c r="AV31" s="5">
        <f t="shared" si="75"/>
        <v>0.29891825579789039</v>
      </c>
      <c r="AW31" s="5">
        <f t="shared" si="111"/>
        <v>100</v>
      </c>
      <c r="AX31" s="5">
        <f t="shared" si="76"/>
        <v>0.42909020789723606</v>
      </c>
      <c r="AY31" s="5">
        <v>35.382550335570464</v>
      </c>
      <c r="AZ31" s="5">
        <f t="shared" si="77"/>
        <v>0.15182305879424349</v>
      </c>
      <c r="BA31" s="5">
        <f>'a28'!Y31</f>
        <v>28.005411286246279</v>
      </c>
      <c r="BB31" s="5">
        <f t="shared" si="78"/>
        <v>0.12016847751063016</v>
      </c>
      <c r="BC31" s="5">
        <f t="shared" si="79"/>
        <v>233.051228295448</v>
      </c>
      <c r="BD31" s="5">
        <f>'a28'!AA31</f>
        <v>69.014989635208849</v>
      </c>
      <c r="BE31" s="5">
        <f t="shared" si="80"/>
        <v>0.2937489359084775</v>
      </c>
      <c r="BF31" s="5">
        <f t="shared" si="112"/>
        <v>100</v>
      </c>
      <c r="BG31" s="5">
        <f t="shared" si="81"/>
        <v>0.42563063105731147</v>
      </c>
      <c r="BH31" s="5">
        <v>40.573869589747723</v>
      </c>
      <c r="BI31" s="5">
        <f t="shared" si="82"/>
        <v>0.17269481717921381</v>
      </c>
      <c r="BJ31" s="5">
        <f>'a28'!AC31</f>
        <v>25.356637417494749</v>
      </c>
      <c r="BK31" s="5">
        <f t="shared" si="83"/>
        <v>0.10792561585499727</v>
      </c>
      <c r="BL31" s="5">
        <f t="shared" si="84"/>
        <v>234.9454966424513</v>
      </c>
      <c r="BM31" s="5">
        <f>'a28'!AE31</f>
        <v>66.845936844392241</v>
      </c>
      <c r="BN31" s="5">
        <f t="shared" si="85"/>
        <v>0.28796851504082982</v>
      </c>
      <c r="BO31" s="5">
        <f t="shared" si="113"/>
        <v>100</v>
      </c>
      <c r="BP31" s="5">
        <f t="shared" si="86"/>
        <v>0.43079434388238025</v>
      </c>
      <c r="BQ31" s="5">
        <v>40.291704649042842</v>
      </c>
      <c r="BR31" s="5">
        <f t="shared" si="87"/>
        <v>0.17357438468187061</v>
      </c>
      <c r="BS31" s="5">
        <f>'a28'!AG31</f>
        <v>24.991682904804904</v>
      </c>
      <c r="BT31" s="5">
        <f t="shared" si="88"/>
        <v>0.10766275639491928</v>
      </c>
      <c r="BU31" s="5">
        <f t="shared" si="89"/>
        <v>232.12932439823999</v>
      </c>
      <c r="BV31" s="5">
        <f>'a28'!AI31</f>
        <v>65.647196894284278</v>
      </c>
      <c r="BW31" s="5">
        <f t="shared" si="90"/>
        <v>0.2872321952663478</v>
      </c>
      <c r="BX31" s="5">
        <f t="shared" si="114"/>
        <v>100</v>
      </c>
      <c r="BY31" s="5">
        <f t="shared" si="91"/>
        <v>0.4375391621502065</v>
      </c>
      <c r="BZ31" s="5">
        <v>38.369565217391305</v>
      </c>
      <c r="CA31" s="5">
        <f t="shared" si="92"/>
        <v>0.16788187417285097</v>
      </c>
      <c r="CB31" s="5">
        <f>'a28'!AK31</f>
        <v>24.53420806564116</v>
      </c>
      <c r="CC31" s="5">
        <f t="shared" si="93"/>
        <v>0.10734676841059472</v>
      </c>
      <c r="CD31" s="5">
        <f t="shared" si="94"/>
        <v>228.55097017731674</v>
      </c>
      <c r="CE31" s="5">
        <f>'a28'!AM31</f>
        <v>70.506208081675368</v>
      </c>
      <c r="CF31" s="5">
        <f t="shared" si="95"/>
        <v>0.29726909680873026</v>
      </c>
      <c r="CG31" s="5">
        <f t="shared" si="115"/>
        <v>100</v>
      </c>
      <c r="CH31" s="5">
        <f t="shared" si="96"/>
        <v>0.42162116627286156</v>
      </c>
      <c r="CI31" s="5">
        <v>42.223610243597754</v>
      </c>
      <c r="CJ31" s="5">
        <f t="shared" si="97"/>
        <v>0.17802367795156429</v>
      </c>
      <c r="CK31" s="5">
        <f>'a28'!AO31</f>
        <v>24.449925006879138</v>
      </c>
      <c r="CL31" s="5">
        <f t="shared" si="98"/>
        <v>0.10308605896684385</v>
      </c>
      <c r="CM31" s="5">
        <f t="shared" si="99"/>
        <v>237.17974333215227</v>
      </c>
      <c r="CN31" s="5">
        <f>'a28'!AQ31</f>
        <v>69.634350263742192</v>
      </c>
      <c r="CO31" s="5">
        <f t="shared" si="100"/>
        <v>0.29936032481852937</v>
      </c>
      <c r="CP31" s="5">
        <f t="shared" si="116"/>
        <v>100</v>
      </c>
      <c r="CQ31" s="5">
        <f t="shared" si="101"/>
        <v>0.42990323552197035</v>
      </c>
      <c r="CR31" s="5">
        <v>35.666185666185669</v>
      </c>
      <c r="CS31" s="5">
        <f t="shared" si="102"/>
        <v>0.15333008616620541</v>
      </c>
      <c r="CT31" s="5">
        <f>'a28'!AS31</f>
        <v>27.30994879597613</v>
      </c>
      <c r="CU31" s="5">
        <f t="shared" si="103"/>
        <v>0.11740635349329477</v>
      </c>
      <c r="CV31" s="5">
        <f t="shared" si="104"/>
        <v>232.610484725904</v>
      </c>
    </row>
    <row r="32" spans="1:100" ht="15.75" customHeight="1">
      <c r="A32" s="1">
        <v>2006</v>
      </c>
      <c r="B32" s="5">
        <f>'a28'!C32</f>
        <v>69.406869804444241</v>
      </c>
      <c r="C32" s="5">
        <f t="shared" si="0"/>
        <v>0.29601138072452871</v>
      </c>
      <c r="D32" s="5">
        <f t="shared" si="105"/>
        <v>100</v>
      </c>
      <c r="E32" s="5">
        <f t="shared" si="1"/>
        <v>0.42648714969937251</v>
      </c>
      <c r="F32" s="5">
        <v>38.209517826291815</v>
      </c>
      <c r="G32" s="5">
        <f t="shared" si="2"/>
        <v>0.16295868349122561</v>
      </c>
      <c r="H32" s="5">
        <f>'a28'!E32</f>
        <v>26.857265492199154</v>
      </c>
      <c r="I32" s="5">
        <f t="shared" si="106"/>
        <v>0.11454278608487332</v>
      </c>
      <c r="J32" s="5">
        <f t="shared" si="4"/>
        <v>234.47365312293519</v>
      </c>
      <c r="K32" s="5">
        <f>'a28'!G32</f>
        <v>71.118366419629282</v>
      </c>
      <c r="L32" s="5">
        <f t="shared" si="55"/>
        <v>0.30183197732173334</v>
      </c>
      <c r="M32" s="5">
        <f t="shared" si="107"/>
        <v>100</v>
      </c>
      <c r="N32" s="5">
        <f t="shared" si="56"/>
        <v>0.42440791671281292</v>
      </c>
      <c r="O32" s="5">
        <v>34.262948207171313</v>
      </c>
      <c r="P32" s="5">
        <f t="shared" si="57"/>
        <v>0.14541466469044584</v>
      </c>
      <c r="Q32" s="5">
        <f>'a28'!I32</f>
        <v>30.241057299092805</v>
      </c>
      <c r="R32" s="5">
        <f t="shared" si="58"/>
        <v>0.12834544127500783</v>
      </c>
      <c r="S32" s="5">
        <f t="shared" si="59"/>
        <v>235.62237192589342</v>
      </c>
      <c r="T32" s="5">
        <f>'a28'!K32</f>
        <v>68.113734450368113</v>
      </c>
      <c r="U32" s="5">
        <f t="shared" si="60"/>
        <v>0.28895045102097677</v>
      </c>
      <c r="V32" s="5">
        <f t="shared" si="108"/>
        <v>100</v>
      </c>
      <c r="W32" s="5">
        <f t="shared" si="61"/>
        <v>0.42421760215118431</v>
      </c>
      <c r="X32" s="5">
        <v>39.705882352941174</v>
      </c>
      <c r="Y32" s="5">
        <f t="shared" si="62"/>
        <v>0.16843934203061728</v>
      </c>
      <c r="Z32" s="5">
        <f>'a28'!M32</f>
        <v>27.908461175787906</v>
      </c>
      <c r="AA32" s="5">
        <f t="shared" si="63"/>
        <v>0.11839260479722168</v>
      </c>
      <c r="AB32" s="5">
        <f t="shared" si="64"/>
        <v>235.72807797909718</v>
      </c>
      <c r="AC32" s="5">
        <f>'a28'!O32</f>
        <v>69.574855336939379</v>
      </c>
      <c r="AD32" s="5">
        <f t="shared" si="65"/>
        <v>0.2973236021023723</v>
      </c>
      <c r="AE32" s="5">
        <f t="shared" si="109"/>
        <v>100</v>
      </c>
      <c r="AF32" s="5">
        <f t="shared" si="66"/>
        <v>0.42734347152068636</v>
      </c>
      <c r="AG32" s="5">
        <v>35.533553355335535</v>
      </c>
      <c r="AH32" s="5">
        <f t="shared" si="67"/>
        <v>0.15185032046334621</v>
      </c>
      <c r="AI32" s="5">
        <f>'a28'!Q32</f>
        <v>28.895400103852459</v>
      </c>
      <c r="AJ32" s="5">
        <f t="shared" si="68"/>
        <v>0.12348260591359513</v>
      </c>
      <c r="AK32" s="5">
        <f t="shared" si="69"/>
        <v>234.00380879612737</v>
      </c>
      <c r="AL32" s="5">
        <f>'a28'!S32</f>
        <v>69.610211250132437</v>
      </c>
      <c r="AM32" s="5">
        <f t="shared" si="70"/>
        <v>0.29571849552805829</v>
      </c>
      <c r="AN32" s="5">
        <f t="shared" si="110"/>
        <v>100</v>
      </c>
      <c r="AO32" s="5">
        <f t="shared" si="71"/>
        <v>0.42482056901888177</v>
      </c>
      <c r="AP32" s="5">
        <v>36.791147994467501</v>
      </c>
      <c r="AQ32" s="5">
        <f t="shared" si="72"/>
        <v>0.15629636425867574</v>
      </c>
      <c r="AR32" s="5">
        <f>'a28'!U32</f>
        <v>28.992139311623117</v>
      </c>
      <c r="AS32" s="5">
        <f t="shared" si="73"/>
        <v>0.12316457119438423</v>
      </c>
      <c r="AT32" s="5">
        <f t="shared" si="74"/>
        <v>235.39349855622305</v>
      </c>
      <c r="AU32" s="5">
        <f>'a28'!W32</f>
        <v>69.714420038174126</v>
      </c>
      <c r="AV32" s="5">
        <f t="shared" si="75"/>
        <v>0.2969812765414272</v>
      </c>
      <c r="AW32" s="5">
        <f t="shared" si="111"/>
        <v>100</v>
      </c>
      <c r="AX32" s="5">
        <f t="shared" si="76"/>
        <v>0.42599691194276107</v>
      </c>
      <c r="AY32" s="5">
        <v>36.54693550540793</v>
      </c>
      <c r="AZ32" s="5">
        <f t="shared" si="77"/>
        <v>0.15568881666275031</v>
      </c>
      <c r="BA32" s="5">
        <f>'a28'!Y32</f>
        <v>28.482130140268318</v>
      </c>
      <c r="BB32" s="5">
        <f t="shared" si="78"/>
        <v>0.12133299485306144</v>
      </c>
      <c r="BC32" s="5">
        <f t="shared" si="79"/>
        <v>234.74348568385037</v>
      </c>
      <c r="BD32" s="5">
        <f>'a28'!AA32</f>
        <v>69.161595019131127</v>
      </c>
      <c r="BE32" s="5">
        <f t="shared" si="80"/>
        <v>0.29513395861090286</v>
      </c>
      <c r="BF32" s="5">
        <f t="shared" si="112"/>
        <v>100</v>
      </c>
      <c r="BG32" s="5">
        <f t="shared" si="81"/>
        <v>0.42673098925677527</v>
      </c>
      <c r="BH32" s="5">
        <v>39.227756015668717</v>
      </c>
      <c r="BI32" s="5">
        <f t="shared" si="82"/>
        <v>0.16739699130889729</v>
      </c>
      <c r="BJ32" s="5">
        <f>'a28'!AC32</f>
        <v>25.950320837090768</v>
      </c>
      <c r="BK32" s="5">
        <f t="shared" si="83"/>
        <v>0.11073806082342452</v>
      </c>
      <c r="BL32" s="5">
        <f t="shared" si="84"/>
        <v>234.33967187189063</v>
      </c>
      <c r="BM32" s="5">
        <f>'a28'!AE32</f>
        <v>67.040972553154816</v>
      </c>
      <c r="BN32" s="5">
        <f t="shared" si="85"/>
        <v>0.28715486014000902</v>
      </c>
      <c r="BO32" s="5">
        <f t="shared" si="113"/>
        <v>100</v>
      </c>
      <c r="BP32" s="5">
        <f t="shared" si="86"/>
        <v>0.42832740815675424</v>
      </c>
      <c r="BQ32" s="5">
        <v>40.847610459873763</v>
      </c>
      <c r="BR32" s="5">
        <f t="shared" si="87"/>
        <v>0.17496151117674452</v>
      </c>
      <c r="BS32" s="5">
        <f>'a28'!AG32</f>
        <v>25.577681567927645</v>
      </c>
      <c r="BT32" s="5">
        <f t="shared" si="88"/>
        <v>0.10955622052649235</v>
      </c>
      <c r="BU32" s="5">
        <f t="shared" si="89"/>
        <v>233.46626458095619</v>
      </c>
      <c r="BV32" s="5">
        <f>'a28'!AI32</f>
        <v>65.863215029295517</v>
      </c>
      <c r="BW32" s="5">
        <f t="shared" si="90"/>
        <v>0.28743839243798025</v>
      </c>
      <c r="BX32" s="5">
        <f t="shared" si="114"/>
        <v>100</v>
      </c>
      <c r="BY32" s="5">
        <f t="shared" si="91"/>
        <v>0.43641719024819786</v>
      </c>
      <c r="BZ32" s="5">
        <v>38.136511375947997</v>
      </c>
      <c r="CA32" s="5">
        <f t="shared" si="92"/>
        <v>0.1664342914055966</v>
      </c>
      <c r="CB32" s="5">
        <f>'a28'!AK32</f>
        <v>25.138818625781262</v>
      </c>
      <c r="CC32" s="5">
        <f t="shared" si="93"/>
        <v>0.10971012590822521</v>
      </c>
      <c r="CD32" s="5">
        <f t="shared" si="94"/>
        <v>229.13854503102479</v>
      </c>
      <c r="CE32" s="5">
        <f>'a28'!AM32</f>
        <v>70.767159618642992</v>
      </c>
      <c r="CF32" s="5">
        <f t="shared" si="95"/>
        <v>0.29725075907275694</v>
      </c>
      <c r="CG32" s="5">
        <f t="shared" si="115"/>
        <v>100</v>
      </c>
      <c r="CH32" s="5">
        <f t="shared" si="96"/>
        <v>0.42004053953078091</v>
      </c>
      <c r="CI32" s="5">
        <v>42.438591299200944</v>
      </c>
      <c r="CJ32" s="5">
        <f t="shared" si="97"/>
        <v>0.1782592878624267</v>
      </c>
      <c r="CK32" s="5">
        <f>'a28'!AO32</f>
        <v>24.866507802012123</v>
      </c>
      <c r="CL32" s="5">
        <f t="shared" si="98"/>
        <v>0.10444941353403546</v>
      </c>
      <c r="CM32" s="5">
        <f t="shared" si="99"/>
        <v>238.07225871985605</v>
      </c>
      <c r="CN32" s="5">
        <f>'a28'!AQ32</f>
        <v>69.707906587254939</v>
      </c>
      <c r="CO32" s="5">
        <f t="shared" si="100"/>
        <v>0.29937241254864427</v>
      </c>
      <c r="CP32" s="5">
        <f t="shared" si="116"/>
        <v>100</v>
      </c>
      <c r="CQ32" s="5">
        <f t="shared" si="101"/>
        <v>0.42946693883844173</v>
      </c>
      <c r="CR32" s="5">
        <v>35.298363811357078</v>
      </c>
      <c r="CS32" s="5">
        <f t="shared" si="102"/>
        <v>0.15159480252069155</v>
      </c>
      <c r="CT32" s="5">
        <f>'a28'!AS32</f>
        <v>27.84052397970526</v>
      </c>
      <c r="CU32" s="5">
        <f t="shared" si="103"/>
        <v>0.1195658460922225</v>
      </c>
      <c r="CV32" s="5">
        <f t="shared" si="104"/>
        <v>232.84679437831727</v>
      </c>
    </row>
    <row r="33" spans="1:100" ht="15.75" customHeight="1">
      <c r="A33" s="1">
        <v>2007</v>
      </c>
      <c r="B33" s="5">
        <f>'a28'!C33</f>
        <v>69.474474038011763</v>
      </c>
      <c r="C33" s="5">
        <f t="shared" si="0"/>
        <v>0.296585992880118</v>
      </c>
      <c r="D33" s="5">
        <f t="shared" si="105"/>
        <v>100</v>
      </c>
      <c r="E33" s="5">
        <f t="shared" si="1"/>
        <v>0.42689922735916802</v>
      </c>
      <c r="F33" s="5">
        <v>37.410675448952965</v>
      </c>
      <c r="G33" s="5">
        <f>F33/J33</f>
        <v>0.15970588444142617</v>
      </c>
      <c r="H33" s="5">
        <f>'a28'!E33</f>
        <v>27.362170702879183</v>
      </c>
      <c r="I33" s="5">
        <f t="shared" si="106"/>
        <v>0.11680889531928787</v>
      </c>
      <c r="J33" s="5">
        <f>B33+D33+F33+H33</f>
        <v>234.24732018984389</v>
      </c>
      <c r="K33" s="5">
        <f>'a28'!G33</f>
        <v>70.918338280563958</v>
      </c>
      <c r="L33" s="5">
        <f t="shared" si="55"/>
        <v>0.30103840613198596</v>
      </c>
      <c r="M33" s="5">
        <f t="shared" si="107"/>
        <v>100</v>
      </c>
      <c r="N33" s="5">
        <f t="shared" si="56"/>
        <v>0.42448598406385563</v>
      </c>
      <c r="O33" s="5">
        <v>33.800000000000004</v>
      </c>
      <c r="P33" s="5">
        <f t="shared" si="57"/>
        <v>0.14347626261358321</v>
      </c>
      <c r="Q33" s="5">
        <f>'a28'!I33</f>
        <v>30.860700260687295</v>
      </c>
      <c r="R33" s="5">
        <f t="shared" si="58"/>
        <v>0.13099934719057532</v>
      </c>
      <c r="S33" s="5">
        <f t="shared" si="59"/>
        <v>235.57903854125124</v>
      </c>
      <c r="T33" s="5">
        <f>'a28'!K33</f>
        <v>68.153004988345998</v>
      </c>
      <c r="U33" s="5">
        <f t="shared" si="60"/>
        <v>0.28808301278085963</v>
      </c>
      <c r="V33" s="5">
        <f t="shared" si="108"/>
        <v>100</v>
      </c>
      <c r="W33" s="5">
        <f t="shared" si="61"/>
        <v>0.42270038251449238</v>
      </c>
      <c r="X33" s="5">
        <v>39.705882352941174</v>
      </c>
      <c r="Y33" s="5">
        <f t="shared" si="62"/>
        <v>0.16783691658663669</v>
      </c>
      <c r="Z33" s="5">
        <f>'a28'!M33</f>
        <v>28.715301224940276</v>
      </c>
      <c r="AA33" s="5">
        <f t="shared" si="63"/>
        <v>0.12137968811801127</v>
      </c>
      <c r="AB33" s="5">
        <f t="shared" si="64"/>
        <v>236.57418856622746</v>
      </c>
      <c r="AC33" s="5">
        <f>'a28'!O33</f>
        <v>69.540815617209816</v>
      </c>
      <c r="AD33" s="5">
        <f t="shared" si="65"/>
        <v>0.29792144673589455</v>
      </c>
      <c r="AE33" s="5">
        <f t="shared" si="109"/>
        <v>100</v>
      </c>
      <c r="AF33" s="5">
        <f t="shared" si="66"/>
        <v>0.42841235624243318</v>
      </c>
      <c r="AG33" s="5">
        <v>34.323432343234323</v>
      </c>
      <c r="AH33" s="5">
        <f t="shared" si="67"/>
        <v>0.14704582524492757</v>
      </c>
      <c r="AI33" s="5">
        <f>'a28'!Q33</f>
        <v>29.55572357607069</v>
      </c>
      <c r="AJ33" s="5">
        <f t="shared" si="68"/>
        <v>0.12662037177674479</v>
      </c>
      <c r="AK33" s="5">
        <f t="shared" si="69"/>
        <v>233.41997153651482</v>
      </c>
      <c r="AL33" s="5">
        <f>'a28'!S33</f>
        <v>69.521080429885956</v>
      </c>
      <c r="AM33" s="5">
        <f t="shared" si="70"/>
        <v>0.29758050510231959</v>
      </c>
      <c r="AN33" s="5">
        <f t="shared" si="110"/>
        <v>100</v>
      </c>
      <c r="AO33" s="5">
        <f t="shared" si="71"/>
        <v>0.4280435563748729</v>
      </c>
      <c r="AP33" s="5">
        <v>34.530386740331494</v>
      </c>
      <c r="AQ33" s="5">
        <f t="shared" si="72"/>
        <v>0.14780509543331247</v>
      </c>
      <c r="AR33" s="5">
        <f>'a28'!U33</f>
        <v>29.569617671956394</v>
      </c>
      <c r="AS33" s="5">
        <f t="shared" si="73"/>
        <v>0.12657084308949504</v>
      </c>
      <c r="AT33" s="5">
        <f t="shared" si="74"/>
        <v>233.62108484217384</v>
      </c>
      <c r="AU33" s="5">
        <f>'a28'!W33</f>
        <v>69.703808891920886</v>
      </c>
      <c r="AV33" s="5">
        <f t="shared" si="75"/>
        <v>0.29727684205778898</v>
      </c>
      <c r="AW33" s="5">
        <f t="shared" si="111"/>
        <v>100</v>
      </c>
      <c r="AX33" s="5">
        <f t="shared" si="76"/>
        <v>0.4264857929338281</v>
      </c>
      <c r="AY33" s="5">
        <v>35.886562417174659</v>
      </c>
      <c r="AZ33" s="5">
        <f t="shared" si="77"/>
        <v>0.15305109028158051</v>
      </c>
      <c r="BA33" s="5">
        <f>'a28'!Y33</f>
        <v>28.884027737335582</v>
      </c>
      <c r="BB33" s="5">
        <f t="shared" si="78"/>
        <v>0.12318627472680251</v>
      </c>
      <c r="BC33" s="5">
        <f t="shared" si="79"/>
        <v>234.4743990464311</v>
      </c>
      <c r="BD33" s="5">
        <f>'a28'!AA33</f>
        <v>69.232536795309059</v>
      </c>
      <c r="BE33" s="5">
        <f t="shared" si="80"/>
        <v>0.29546001096740626</v>
      </c>
      <c r="BF33" s="5">
        <f t="shared" si="112"/>
        <v>100</v>
      </c>
      <c r="BG33" s="5">
        <f t="shared" si="81"/>
        <v>0.4267646754602607</v>
      </c>
      <c r="BH33" s="5">
        <v>38.523617374792309</v>
      </c>
      <c r="BI33" s="5">
        <f t="shared" si="82"/>
        <v>0.16440519066508499</v>
      </c>
      <c r="BJ33" s="5">
        <f>'a28'!AC33</f>
        <v>26.565020355768613</v>
      </c>
      <c r="BK33" s="5">
        <f t="shared" si="83"/>
        <v>0.11337012290724811</v>
      </c>
      <c r="BL33" s="5">
        <f t="shared" si="84"/>
        <v>234.32117452586996</v>
      </c>
      <c r="BM33" s="5">
        <f>'a28'!AE33</f>
        <v>67.151574872663261</v>
      </c>
      <c r="BN33" s="5">
        <f t="shared" si="85"/>
        <v>0.28672973096399462</v>
      </c>
      <c r="BO33" s="5">
        <f t="shared" si="113"/>
        <v>100</v>
      </c>
      <c r="BP33" s="5">
        <f t="shared" si="86"/>
        <v>0.42698884055617203</v>
      </c>
      <c r="BQ33" s="5">
        <v>41.018766756032171</v>
      </c>
      <c r="BR33" s="5">
        <f t="shared" si="87"/>
        <v>0.1751455565820223</v>
      </c>
      <c r="BS33" s="5">
        <f>'a28'!AG33</f>
        <v>26.027816500555755</v>
      </c>
      <c r="BT33" s="5">
        <f t="shared" si="88"/>
        <v>0.11113587189781104</v>
      </c>
      <c r="BU33" s="5">
        <f t="shared" si="89"/>
        <v>234.1981581292512</v>
      </c>
      <c r="BV33" s="5">
        <f>'a28'!AI33</f>
        <v>66.077972312703579</v>
      </c>
      <c r="BW33" s="5">
        <f t="shared" si="90"/>
        <v>0.28684677713770379</v>
      </c>
      <c r="BX33" s="5">
        <f t="shared" si="114"/>
        <v>100</v>
      </c>
      <c r="BY33" s="5">
        <f t="shared" si="91"/>
        <v>0.43410347971975694</v>
      </c>
      <c r="BZ33" s="5">
        <v>38.609625668449198</v>
      </c>
      <c r="CA33" s="5">
        <f t="shared" si="92"/>
        <v>0.16760572853351041</v>
      </c>
      <c r="CB33" s="5">
        <f>'a28'!AK33</f>
        <v>25.672223286708824</v>
      </c>
      <c r="CC33" s="5">
        <f t="shared" si="93"/>
        <v>0.11144401460902875</v>
      </c>
      <c r="CD33" s="5">
        <f t="shared" si="94"/>
        <v>230.35982126786163</v>
      </c>
      <c r="CE33" s="5">
        <f>'a28'!AM33</f>
        <v>71.043482541844398</v>
      </c>
      <c r="CF33" s="5">
        <f t="shared" si="95"/>
        <v>0.29878720708752521</v>
      </c>
      <c r="CG33" s="5">
        <f t="shared" si="115"/>
        <v>100</v>
      </c>
      <c r="CH33" s="5">
        <f t="shared" si="96"/>
        <v>0.42056948279744089</v>
      </c>
      <c r="CI33" s="5">
        <v>41.471184477266142</v>
      </c>
      <c r="CJ33" s="5">
        <f t="shared" si="97"/>
        <v>0.1744151460660108</v>
      </c>
      <c r="CK33" s="5">
        <f>'a28'!AO33</f>
        <v>25.258172167519295</v>
      </c>
      <c r="CL33" s="5">
        <f t="shared" si="98"/>
        <v>0.10622816404902306</v>
      </c>
      <c r="CM33" s="5">
        <f t="shared" si="99"/>
        <v>237.77283918662985</v>
      </c>
      <c r="CN33" s="5">
        <f>'a28'!AQ33</f>
        <v>69.74517290656604</v>
      </c>
      <c r="CO33" s="5">
        <f t="shared" si="100"/>
        <v>0.30086271583337287</v>
      </c>
      <c r="CP33" s="5">
        <f t="shared" si="116"/>
        <v>100</v>
      </c>
      <c r="CQ33" s="5">
        <f t="shared" si="101"/>
        <v>0.43137424899128562</v>
      </c>
      <c r="CR33" s="5">
        <v>33.798816568047336</v>
      </c>
      <c r="CS33" s="5">
        <f t="shared" si="102"/>
        <v>0.14579939113835641</v>
      </c>
      <c r="CT33" s="5">
        <f>'a28'!AS33</f>
        <v>28.273278788008728</v>
      </c>
      <c r="CU33" s="5">
        <f t="shared" si="103"/>
        <v>0.12196364403698512</v>
      </c>
      <c r="CV33" s="5">
        <f t="shared" si="104"/>
        <v>231.81726826262209</v>
      </c>
    </row>
    <row r="34" spans="1:100" ht="15.75" customHeight="1">
      <c r="A34" s="1">
        <v>2008</v>
      </c>
      <c r="B34" s="5">
        <f>'a28'!C34</f>
        <v>69.460276950095277</v>
      </c>
      <c r="C34" s="5">
        <f t="shared" si="0"/>
        <v>0.29551654242343511</v>
      </c>
      <c r="D34" s="5">
        <f t="shared" si="105"/>
        <v>100</v>
      </c>
      <c r="E34" s="5">
        <f t="shared" si="1"/>
        <v>0.42544682428455211</v>
      </c>
      <c r="F34" s="5">
        <v>37.773957885689732</v>
      </c>
      <c r="G34" s="5">
        <f t="shared" si="2"/>
        <v>0.16070810423125112</v>
      </c>
      <c r="H34" s="5">
        <f>'a28'!E34</f>
        <v>27.812765851466292</v>
      </c>
      <c r="I34" s="5">
        <f t="shared" si="106"/>
        <v>0.11832852906076172</v>
      </c>
      <c r="J34" s="5">
        <f t="shared" si="4"/>
        <v>235.04700068725128</v>
      </c>
      <c r="K34" s="5">
        <f>'a28'!G34</f>
        <v>70.666982052339691</v>
      </c>
      <c r="L34" s="5">
        <f t="shared" si="55"/>
        <v>0.30008788295116173</v>
      </c>
      <c r="M34" s="5">
        <f t="shared" si="107"/>
        <v>100</v>
      </c>
      <c r="N34" s="5">
        <f t="shared" si="56"/>
        <v>0.42465076933510598</v>
      </c>
      <c r="O34" s="5">
        <v>33.6</v>
      </c>
      <c r="P34" s="5">
        <f t="shared" si="57"/>
        <v>0.14268265849659562</v>
      </c>
      <c r="Q34" s="5">
        <f>'a28'!I34</f>
        <v>31.220640298078557</v>
      </c>
      <c r="R34" s="5">
        <f t="shared" si="58"/>
        <v>0.13257868921713672</v>
      </c>
      <c r="S34" s="5">
        <f t="shared" ref="S34:S40" si="117">K34+M34+O34+Q34</f>
        <v>235.48762235041823</v>
      </c>
      <c r="T34" s="5">
        <f>'a28'!K34</f>
        <v>68.137269032313853</v>
      </c>
      <c r="U34" s="5">
        <f t="shared" si="60"/>
        <v>0.28968599821924335</v>
      </c>
      <c r="V34" s="5">
        <f t="shared" si="108"/>
        <v>100</v>
      </c>
      <c r="W34" s="5">
        <f t="shared" si="61"/>
        <v>0.42515058547747314</v>
      </c>
      <c r="X34" s="5">
        <v>37.681159420289859</v>
      </c>
      <c r="Y34" s="5">
        <f t="shared" si="62"/>
        <v>0.16020166989006235</v>
      </c>
      <c r="Z34" s="5">
        <f>'a28'!M34</f>
        <v>29.392349600761001</v>
      </c>
      <c r="AA34" s="5">
        <f t="shared" si="63"/>
        <v>0.12496174641322114</v>
      </c>
      <c r="AB34" s="5">
        <f t="shared" ref="AB34:AB39" si="118">T34+V34+X34+Z34</f>
        <v>235.21077805336472</v>
      </c>
      <c r="AC34" s="5">
        <f>'a28'!O34</f>
        <v>69.435442077650094</v>
      </c>
      <c r="AD34" s="5">
        <f t="shared" si="65"/>
        <v>0.29730405912184593</v>
      </c>
      <c r="AE34" s="5">
        <f t="shared" si="109"/>
        <v>100</v>
      </c>
      <c r="AF34" s="5">
        <f t="shared" si="66"/>
        <v>0.42817335099468212</v>
      </c>
      <c r="AG34" s="5">
        <v>34.028540065861691</v>
      </c>
      <c r="AH34" s="5">
        <f t="shared" si="67"/>
        <v>0.14570114029456802</v>
      </c>
      <c r="AI34" s="5">
        <f>'a28'!Q34</f>
        <v>30.086283812301989</v>
      </c>
      <c r="AJ34" s="5">
        <f t="shared" si="68"/>
        <v>0.12882144958890401</v>
      </c>
      <c r="AK34" s="5">
        <f t="shared" si="69"/>
        <v>233.55026595581376</v>
      </c>
      <c r="AL34" s="5">
        <f>'a28'!S34</f>
        <v>69.438646055793967</v>
      </c>
      <c r="AM34" s="5">
        <f t="shared" si="70"/>
        <v>0.29619875480503527</v>
      </c>
      <c r="AN34" s="5">
        <f t="shared" si="110"/>
        <v>100</v>
      </c>
      <c r="AO34" s="5">
        <f t="shared" si="71"/>
        <v>0.42656182346504784</v>
      </c>
      <c r="AP34" s="5">
        <v>34.896551724137929</v>
      </c>
      <c r="AQ34" s="5">
        <f t="shared" si="72"/>
        <v>0.14885536736090635</v>
      </c>
      <c r="AR34" s="5">
        <f>'a28'!U34</f>
        <v>30.09740846616813</v>
      </c>
      <c r="AS34" s="5">
        <f t="shared" si="73"/>
        <v>0.12838405436901046</v>
      </c>
      <c r="AT34" s="5">
        <f t="shared" si="74"/>
        <v>234.43260624610005</v>
      </c>
      <c r="AU34" s="5">
        <f>'a28'!W34</f>
        <v>69.58367862723513</v>
      </c>
      <c r="AV34" s="5">
        <f t="shared" ref="AV34:AV39" si="119">AU34/BC34</f>
        <v>0.29622455969386574</v>
      </c>
      <c r="AW34" s="5">
        <f t="shared" si="111"/>
        <v>100</v>
      </c>
      <c r="AX34" s="5">
        <f t="shared" ref="AX34:AX39" si="120">AW34/BC34</f>
        <v>0.4257098295719064</v>
      </c>
      <c r="AY34" s="5">
        <v>36.104544260572631</v>
      </c>
      <c r="AZ34" s="5">
        <f t="shared" ref="AZ34:AZ39" si="121">AY34/BC34</f>
        <v>0.15370059383939724</v>
      </c>
      <c r="BA34" s="5">
        <f>'a28'!Y34</f>
        <v>29.213564793627629</v>
      </c>
      <c r="BB34" s="5">
        <f t="shared" ref="BB34:BB39" si="122">BA34/BC34</f>
        <v>0.12436501689483062</v>
      </c>
      <c r="BC34" s="5">
        <f t="shared" ref="BC34:BC39" si="123">AU34+AW34+AY34+BA34</f>
        <v>234.90178768143539</v>
      </c>
      <c r="BD34" s="5">
        <f>'a28'!AA34</f>
        <v>69.227195544386333</v>
      </c>
      <c r="BE34" s="5">
        <f t="shared" ref="BE34:BE39" si="124">BD34/BL34</f>
        <v>0.29384473477927897</v>
      </c>
      <c r="BF34" s="5">
        <f t="shared" si="112"/>
        <v>100</v>
      </c>
      <c r="BG34" s="5">
        <f t="shared" ref="BG34:BG39" si="125">BF34/BL34</f>
        <v>0.42446430549230441</v>
      </c>
      <c r="BH34" s="5">
        <v>39.209393346379642</v>
      </c>
      <c r="BI34" s="5">
        <f t="shared" ref="BI34:BI39" si="126">BH34/BL34</f>
        <v>0.16642987915545615</v>
      </c>
      <c r="BJ34" s="5">
        <f>'a28'!AC34</f>
        <v>27.15448132659299</v>
      </c>
      <c r="BK34" s="5">
        <f t="shared" ref="BK34:BK39" si="127">BJ34/BL34</f>
        <v>0.11526108057296042</v>
      </c>
      <c r="BL34" s="5">
        <f t="shared" ref="BL34:BL39" si="128">BD34+BF34+BH34+BJ34</f>
        <v>235.59107021735898</v>
      </c>
      <c r="BM34" s="5">
        <f>'a28'!AE34</f>
        <v>67.153068942889064</v>
      </c>
      <c r="BN34" s="5">
        <f t="shared" ref="BN34:BN39" si="129">BM34/BU34</f>
        <v>0.28811496847844631</v>
      </c>
      <c r="BO34" s="5">
        <f t="shared" si="113"/>
        <v>100</v>
      </c>
      <c r="BP34" s="5">
        <f t="shared" ref="BP34:BP39" si="130">BO34/BU34</f>
        <v>0.42904214656738365</v>
      </c>
      <c r="BQ34" s="5">
        <v>39.557522123893804</v>
      </c>
      <c r="BR34" s="5">
        <f t="shared" ref="BR34:BR39" si="131">BQ34/BU34</f>
        <v>0.16971844204922168</v>
      </c>
      <c r="BS34" s="5">
        <f>'a28'!AG34</f>
        <v>26.366743642790709</v>
      </c>
      <c r="BT34" s="5">
        <f t="shared" ref="BT34:BT39" si="132">BS34/BU34</f>
        <v>0.11312444290494843</v>
      </c>
      <c r="BU34" s="5">
        <f t="shared" ref="BU34:BU39" si="133">BM34+BO34+BQ34+BS34</f>
        <v>233.07733470957356</v>
      </c>
      <c r="BV34" s="5">
        <f>'a28'!AI34</f>
        <v>66.292687050423353</v>
      </c>
      <c r="BW34" s="5">
        <f t="shared" ref="BW34:BW39" si="134">BV34/CD34</f>
        <v>0.28740040957644108</v>
      </c>
      <c r="BX34" s="5">
        <f t="shared" si="114"/>
        <v>100</v>
      </c>
      <c r="BY34" s="5">
        <f t="shared" ref="BY34:BY39" si="135">BX34/CD34</f>
        <v>0.43353259969359731</v>
      </c>
      <c r="BZ34" s="5">
        <v>38.225976768743401</v>
      </c>
      <c r="CA34" s="5">
        <f t="shared" ref="CA34:CA39" si="136">BZ34/CD34</f>
        <v>0.16572207084380383</v>
      </c>
      <c r="CB34" s="5">
        <f>'a28'!AK34</f>
        <v>26.144497545574463</v>
      </c>
      <c r="CC34" s="5">
        <f t="shared" ref="CC34:CC39" si="137">CB34/CD34</f>
        <v>0.11334491988615771</v>
      </c>
      <c r="CD34" s="5">
        <f t="shared" ref="CD34:CD39" si="138">BV34+BX34+BZ34+CB34</f>
        <v>230.66316136474123</v>
      </c>
      <c r="CE34" s="5">
        <f>'a28'!AM34</f>
        <v>71.168419427908745</v>
      </c>
      <c r="CF34" s="5">
        <f t="shared" ref="CF34:CF39" si="139">CE34/CM34</f>
        <v>0.30005003338094965</v>
      </c>
      <c r="CG34" s="5">
        <f t="shared" si="115"/>
        <v>100</v>
      </c>
      <c r="CH34" s="5">
        <f t="shared" ref="CH34:CH39" si="140">CG34/CM34</f>
        <v>0.42160558825518168</v>
      </c>
      <c r="CI34" s="5">
        <v>40.418315432447713</v>
      </c>
      <c r="CJ34" s="5">
        <f t="shared" ref="CJ34:CJ39" si="141">CI34/CM34</f>
        <v>0.17040587654180606</v>
      </c>
      <c r="CK34" s="5">
        <f>'a28'!AO34</f>
        <v>25.601772089588977</v>
      </c>
      <c r="CL34" s="5">
        <f t="shared" ref="CL34:CL39" si="142">CK34/CM34</f>
        <v>0.10793850182206252</v>
      </c>
      <c r="CM34" s="5">
        <f t="shared" ref="CM34:CM39" si="143">CE34+CG34+CI34+CK34</f>
        <v>237.18850694994546</v>
      </c>
      <c r="CN34" s="5">
        <f>'a28'!AQ34</f>
        <v>69.762096577652329</v>
      </c>
      <c r="CO34" s="5">
        <f t="shared" ref="CO34:CO39" si="144">CN34/CV34</f>
        <v>0.29826218040543384</v>
      </c>
      <c r="CP34" s="5">
        <f t="shared" si="116"/>
        <v>100</v>
      </c>
      <c r="CQ34" s="5">
        <f t="shared" ref="CQ34:CQ39" si="145">CP34/CV34</f>
        <v>0.42754188167701868</v>
      </c>
      <c r="CR34" s="5">
        <v>35.488372093023258</v>
      </c>
      <c r="CS34" s="5">
        <f t="shared" ref="CS34:CS39" si="146">CR34/CV34</f>
        <v>0.15172765382305362</v>
      </c>
      <c r="CT34" s="5">
        <f>'a28'!AS34</f>
        <v>28.644745542615873</v>
      </c>
      <c r="CU34" s="5">
        <f t="shared" ref="CU34:CU39" si="147">CT34/CV34</f>
        <v>0.12246828409449384</v>
      </c>
      <c r="CV34" s="5">
        <f t="shared" ref="CV34:CV39" si="148">CN34+CP34+CR34+CT34</f>
        <v>233.89521421329147</v>
      </c>
    </row>
    <row r="35" spans="1:100" ht="15.75" customHeight="1">
      <c r="A35" s="1">
        <v>2009</v>
      </c>
      <c r="B35" s="5">
        <f>'a28'!C35</f>
        <v>69.416880663766534</v>
      </c>
      <c r="C35" s="5">
        <f t="shared" si="0"/>
        <v>0.29530606476788718</v>
      </c>
      <c r="D35" s="5">
        <f t="shared" si="105"/>
        <v>100</v>
      </c>
      <c r="E35" s="5">
        <f t="shared" si="1"/>
        <v>0.42540958617581298</v>
      </c>
      <c r="F35" s="5">
        <v>37.464352891208058</v>
      </c>
      <c r="G35" s="5">
        <f t="shared" ref="G35:G40" si="149">F35/J35</f>
        <v>0.15937694859793444</v>
      </c>
      <c r="H35" s="5">
        <f>'a28'!E35</f>
        <v>28.186341905518375</v>
      </c>
      <c r="I35" s="5">
        <f t="shared" si="106"/>
        <v>0.11990740045836548</v>
      </c>
      <c r="J35" s="5">
        <f t="shared" si="4"/>
        <v>235.06757546049295</v>
      </c>
      <c r="K35" s="5">
        <f>'a28'!G35</f>
        <v>70.384282670413313</v>
      </c>
      <c r="L35" s="5">
        <f t="shared" ref="L35:L40" si="150">K35/S35</f>
        <v>0.29885795260198045</v>
      </c>
      <c r="M35" s="5">
        <f t="shared" si="107"/>
        <v>100</v>
      </c>
      <c r="N35" s="5">
        <f t="shared" ref="N35:N40" si="151">M35/S35</f>
        <v>0.42460893435745445</v>
      </c>
      <c r="O35" s="5">
        <v>33.598409542743539</v>
      </c>
      <c r="P35" s="5">
        <f t="shared" ref="P35:P40" si="152">O35/S35</f>
        <v>0.14266184872049661</v>
      </c>
      <c r="Q35" s="5">
        <f>'a28'!I35</f>
        <v>31.528131767328716</v>
      </c>
      <c r="R35" s="5">
        <f t="shared" ref="R35:R40" si="153">Q35/S35</f>
        <v>0.13387126432006854</v>
      </c>
      <c r="S35" s="5">
        <f t="shared" si="117"/>
        <v>235.51082398048555</v>
      </c>
      <c r="T35" s="5">
        <f>'a28'!K35</f>
        <v>68.052805752310434</v>
      </c>
      <c r="U35" s="5">
        <f t="shared" ref="U35:U40" si="154">T35/AB35</f>
        <v>0.29003685862487372</v>
      </c>
      <c r="V35" s="5">
        <f t="shared" si="108"/>
        <v>100</v>
      </c>
      <c r="W35" s="5">
        <f t="shared" ref="W35:W40" si="155">V35/AB35</f>
        <v>0.4261938290693133</v>
      </c>
      <c r="X35" s="5">
        <v>36.690647482014391</v>
      </c>
      <c r="Y35" s="5">
        <f t="shared" ref="Y35:Y40" si="156">X35/AB35</f>
        <v>0.15637327541392071</v>
      </c>
      <c r="Z35" s="5">
        <f>'a28'!M35</f>
        <v>29.891572379189331</v>
      </c>
      <c r="AA35" s="5">
        <f t="shared" ref="AA35:AA40" si="157">Z35/AB35</f>
        <v>0.12739603689189224</v>
      </c>
      <c r="AB35" s="5">
        <f t="shared" si="118"/>
        <v>234.63502561351416</v>
      </c>
      <c r="AC35" s="5">
        <f>'a28'!O35</f>
        <v>69.320737502051813</v>
      </c>
      <c r="AD35" s="5">
        <f t="shared" ref="AD35:AD40" si="158">AC35/AK35</f>
        <v>0.29740138262155208</v>
      </c>
      <c r="AE35" s="5">
        <f t="shared" si="109"/>
        <v>100</v>
      </c>
      <c r="AF35" s="5">
        <f t="shared" ref="AF35:AF40" si="159">AE35/AK35</f>
        <v>0.42902224260489058</v>
      </c>
      <c r="AG35" s="5">
        <v>33.260393873085334</v>
      </c>
      <c r="AH35" s="5">
        <f t="shared" ref="AH35:AH40" si="160">AG35/AK35</f>
        <v>0.14269448769353033</v>
      </c>
      <c r="AI35" s="5">
        <f>'a28'!Q35</f>
        <v>30.507016672457937</v>
      </c>
      <c r="AJ35" s="5">
        <f t="shared" ref="AJ35:AJ40" si="161">AI35/AK35</f>
        <v>0.1308818870800269</v>
      </c>
      <c r="AK35" s="5">
        <f t="shared" ref="AK35:AK40" si="162">AC35+AE35+AG35+AI35</f>
        <v>233.0881480475951</v>
      </c>
      <c r="AL35" s="5">
        <f>'a28'!S35</f>
        <v>69.298917000242682</v>
      </c>
      <c r="AM35" s="5">
        <f t="shared" ref="AM35:AM40" si="163">AL35/AT35</f>
        <v>0.29364455333766282</v>
      </c>
      <c r="AN35" s="5">
        <f t="shared" si="110"/>
        <v>100</v>
      </c>
      <c r="AO35" s="5">
        <f t="shared" ref="AO35:AO40" si="164">AN35/AT35</f>
        <v>0.42373613621787837</v>
      </c>
      <c r="AP35" s="5">
        <v>36.176066024759287</v>
      </c>
      <c r="AQ35" s="5">
        <f t="shared" ref="AQ35:AQ40" si="165">AP35/AT35</f>
        <v>0.15329106440894363</v>
      </c>
      <c r="AR35" s="5">
        <f>'a28'!U35</f>
        <v>30.520938617568543</v>
      </c>
      <c r="AS35" s="5">
        <f t="shared" ref="AS35:AS40" si="166">AR35/AT35</f>
        <v>0.12932824603551529</v>
      </c>
      <c r="AT35" s="5">
        <f t="shared" ref="AT35:AT40" si="167">AL35+AN35+AP35+AR35</f>
        <v>235.99592164257049</v>
      </c>
      <c r="AU35" s="5">
        <f>'a28'!W35</f>
        <v>69.411886950618182</v>
      </c>
      <c r="AV35" s="5">
        <f t="shared" si="119"/>
        <v>0.29628890622571785</v>
      </c>
      <c r="AW35" s="5">
        <f t="shared" si="111"/>
        <v>100</v>
      </c>
      <c r="AX35" s="5">
        <f t="shared" si="120"/>
        <v>0.42685614704079028</v>
      </c>
      <c r="AY35" s="5">
        <v>35.430205354821936</v>
      </c>
      <c r="AZ35" s="5">
        <f t="shared" si="121"/>
        <v>0.15123600946623267</v>
      </c>
      <c r="BA35" s="5">
        <f>'a28'!Y35</f>
        <v>29.428869219319242</v>
      </c>
      <c r="BB35" s="5">
        <f t="shared" si="122"/>
        <v>0.12561893726725923</v>
      </c>
      <c r="BC35" s="5">
        <f t="shared" si="123"/>
        <v>234.27096152475934</v>
      </c>
      <c r="BD35" s="5">
        <f>'a28'!AA35</f>
        <v>69.200166152639312</v>
      </c>
      <c r="BE35" s="5">
        <f t="shared" si="124"/>
        <v>0.29347463206241481</v>
      </c>
      <c r="BF35" s="5">
        <f t="shared" si="112"/>
        <v>100</v>
      </c>
      <c r="BG35" s="5">
        <f t="shared" si="125"/>
        <v>0.42409527083371257</v>
      </c>
      <c r="BH35" s="5">
        <v>38.897064518627531</v>
      </c>
      <c r="BI35" s="5">
        <f t="shared" si="126"/>
        <v>0.16496061111663735</v>
      </c>
      <c r="BJ35" s="5">
        <f>'a28'!AC35</f>
        <v>27.698843648104464</v>
      </c>
      <c r="BK35" s="5">
        <f t="shared" si="127"/>
        <v>0.11746948598723522</v>
      </c>
      <c r="BL35" s="5">
        <f t="shared" si="128"/>
        <v>235.79607431937131</v>
      </c>
      <c r="BM35" s="5">
        <f>'a28'!AE35</f>
        <v>67.173538729874267</v>
      </c>
      <c r="BN35" s="5">
        <f t="shared" si="129"/>
        <v>0.28954720099493397</v>
      </c>
      <c r="BO35" s="5">
        <f t="shared" si="113"/>
        <v>100</v>
      </c>
      <c r="BP35" s="5">
        <f t="shared" si="130"/>
        <v>0.43104354254625987</v>
      </c>
      <c r="BQ35" s="5">
        <v>38.1993006993007</v>
      </c>
      <c r="BR35" s="5">
        <f t="shared" si="131"/>
        <v>0.16465561896216396</v>
      </c>
      <c r="BS35" s="5">
        <f>'a28'!AG35</f>
        <v>26.622284333218321</v>
      </c>
      <c r="BT35" s="5">
        <f t="shared" si="132"/>
        <v>0.11475363749664219</v>
      </c>
      <c r="BU35" s="5">
        <f t="shared" si="133"/>
        <v>231.99512376239329</v>
      </c>
      <c r="BV35" s="5">
        <f>'a28'!AI35</f>
        <v>66.541455108418972</v>
      </c>
      <c r="BW35" s="5">
        <f t="shared" si="134"/>
        <v>0.28939157975109436</v>
      </c>
      <c r="BX35" s="5">
        <f t="shared" si="114"/>
        <v>100</v>
      </c>
      <c r="BY35" s="5">
        <f t="shared" si="135"/>
        <v>0.43490419510600675</v>
      </c>
      <c r="BZ35" s="5">
        <v>36.902286902286903</v>
      </c>
      <c r="CA35" s="5">
        <f t="shared" si="136"/>
        <v>0.16048959382810021</v>
      </c>
      <c r="CB35" s="5">
        <f>'a28'!AK35</f>
        <v>26.491956759974567</v>
      </c>
      <c r="CC35" s="5">
        <f t="shared" si="137"/>
        <v>0.11521463131479874</v>
      </c>
      <c r="CD35" s="5">
        <f t="shared" si="138"/>
        <v>229.93569877068043</v>
      </c>
      <c r="CE35" s="5">
        <f>'a28'!AM35</f>
        <v>71.246764147240683</v>
      </c>
      <c r="CF35" s="5">
        <f t="shared" si="139"/>
        <v>0.29981834803049262</v>
      </c>
      <c r="CG35" s="5">
        <f t="shared" si="115"/>
        <v>100</v>
      </c>
      <c r="CH35" s="5">
        <f t="shared" si="140"/>
        <v>0.42081679304182729</v>
      </c>
      <c r="CI35" s="5">
        <v>40.472878998609183</v>
      </c>
      <c r="CJ35" s="5">
        <f t="shared" si="141"/>
        <v>0.1703166714536464</v>
      </c>
      <c r="CK35" s="5">
        <f>'a28'!AO35</f>
        <v>25.913459081751693</v>
      </c>
      <c r="CL35" s="5">
        <f t="shared" si="142"/>
        <v>0.10904818747403362</v>
      </c>
      <c r="CM35" s="5">
        <f t="shared" si="143"/>
        <v>237.63310222760157</v>
      </c>
      <c r="CN35" s="5">
        <f>'a28'!AQ35</f>
        <v>69.754316738987356</v>
      </c>
      <c r="CO35" s="5">
        <f t="shared" si="144"/>
        <v>0.2975097984350551</v>
      </c>
      <c r="CP35" s="5">
        <f t="shared" si="116"/>
        <v>100</v>
      </c>
      <c r="CQ35" s="5">
        <f t="shared" si="145"/>
        <v>0.42651094920519772</v>
      </c>
      <c r="CR35" s="5">
        <v>35.81065630002287</v>
      </c>
      <c r="CS35" s="5">
        <f t="shared" si="146"/>
        <v>0.15273637010183846</v>
      </c>
      <c r="CT35" s="5">
        <f>'a28'!AS35</f>
        <v>28.89559634695701</v>
      </c>
      <c r="CU35" s="5">
        <f t="shared" si="147"/>
        <v>0.12324288225790878</v>
      </c>
      <c r="CV35" s="5">
        <f t="shared" si="148"/>
        <v>234.46056938596723</v>
      </c>
    </row>
    <row r="36" spans="1:100" ht="15.75" customHeight="1">
      <c r="A36" s="1">
        <v>2010</v>
      </c>
      <c r="B36" s="5">
        <f>'a28'!C36</f>
        <v>69.355885795832734</v>
      </c>
      <c r="C36" s="5">
        <f>B36/J36</f>
        <v>0.2944211320226599</v>
      </c>
      <c r="D36" s="5">
        <f t="shared" si="105"/>
        <v>100</v>
      </c>
      <c r="E36" s="5">
        <f t="shared" si="1"/>
        <v>0.42450778134297906</v>
      </c>
      <c r="F36" s="5">
        <v>37.732565118233111</v>
      </c>
      <c r="G36" s="5">
        <f t="shared" si="149"/>
        <v>0.1601776750272062</v>
      </c>
      <c r="H36" s="5">
        <f>'a28'!E36</f>
        <v>28.478491306966092</v>
      </c>
      <c r="I36" s="5">
        <f t="shared" si="106"/>
        <v>0.12089341160715492</v>
      </c>
      <c r="J36" s="5">
        <f t="shared" si="4"/>
        <v>235.56694222103192</v>
      </c>
      <c r="K36" s="5">
        <f>'a28'!G36</f>
        <v>70.152996712467328</v>
      </c>
      <c r="L36" s="5">
        <f t="shared" si="150"/>
        <v>0.29891731592680787</v>
      </c>
      <c r="M36" s="5">
        <f t="shared" si="107"/>
        <v>100</v>
      </c>
      <c r="N36" s="5">
        <f t="shared" si="151"/>
        <v>0.42609343853401693</v>
      </c>
      <c r="O36" s="5">
        <v>32.738095238095241</v>
      </c>
      <c r="P36" s="5">
        <f t="shared" si="152"/>
        <v>0.13949487571054126</v>
      </c>
      <c r="Q36" s="5">
        <f>'a28'!I36</f>
        <v>31.79921528357843</v>
      </c>
      <c r="R36" s="5">
        <f t="shared" si="153"/>
        <v>0.13549436982863397</v>
      </c>
      <c r="S36" s="5">
        <f t="shared" si="117"/>
        <v>234.69030723414099</v>
      </c>
      <c r="T36" s="5">
        <f>'a28'!K36</f>
        <v>68.064201922669724</v>
      </c>
      <c r="U36" s="5">
        <f t="shared" si="154"/>
        <v>0.29105007831881435</v>
      </c>
      <c r="V36" s="5">
        <f t="shared" si="108"/>
        <v>100</v>
      </c>
      <c r="W36" s="5">
        <f t="shared" si="155"/>
        <v>0.42761109378684437</v>
      </c>
      <c r="X36" s="5">
        <v>35.460992907801419</v>
      </c>
      <c r="Y36" s="5">
        <f t="shared" si="156"/>
        <v>0.15163513964072495</v>
      </c>
      <c r="Z36" s="5">
        <f>'a28'!M36</f>
        <v>30.332161662361131</v>
      </c>
      <c r="AA36" s="5">
        <f t="shared" si="157"/>
        <v>0.12970368825361631</v>
      </c>
      <c r="AB36" s="5">
        <f t="shared" si="118"/>
        <v>233.85735649283228</v>
      </c>
      <c r="AC36" s="5">
        <f>'a28'!O36</f>
        <v>69.241767888475735</v>
      </c>
      <c r="AD36" s="5">
        <f t="shared" si="158"/>
        <v>0.29652682997637031</v>
      </c>
      <c r="AE36" s="5">
        <f t="shared" si="109"/>
        <v>100</v>
      </c>
      <c r="AF36" s="5">
        <f t="shared" si="159"/>
        <v>0.4282484965634778</v>
      </c>
      <c r="AG36" s="5">
        <v>33.442622950819676</v>
      </c>
      <c r="AH36" s="5">
        <f t="shared" si="160"/>
        <v>0.14321752999827783</v>
      </c>
      <c r="AI36" s="5">
        <f>'a28'!Q36</f>
        <v>30.824893612278455</v>
      </c>
      <c r="AJ36" s="5">
        <f t="shared" si="161"/>
        <v>0.132007143461874</v>
      </c>
      <c r="AK36" s="5">
        <f t="shared" si="162"/>
        <v>233.50928445157388</v>
      </c>
      <c r="AL36" s="5">
        <f>'a28'!S36</f>
        <v>69.153196891549499</v>
      </c>
      <c r="AM36" s="5">
        <f t="shared" si="163"/>
        <v>0.29514646670900602</v>
      </c>
      <c r="AN36" s="5">
        <f t="shared" si="110"/>
        <v>100</v>
      </c>
      <c r="AO36" s="5">
        <f t="shared" si="164"/>
        <v>0.4268008999958075</v>
      </c>
      <c r="AP36" s="5">
        <v>34.246575342465754</v>
      </c>
      <c r="AQ36" s="5">
        <f t="shared" si="165"/>
        <v>0.14616469177938612</v>
      </c>
      <c r="AR36" s="5">
        <f>'a28'!U36</f>
        <v>30.901514386941532</v>
      </c>
      <c r="AS36" s="5">
        <f t="shared" si="166"/>
        <v>0.13188794151580038</v>
      </c>
      <c r="AT36" s="5">
        <f t="shared" si="167"/>
        <v>234.30128662095677</v>
      </c>
      <c r="AU36" s="5">
        <f>'a28'!W36</f>
        <v>69.20330947055659</v>
      </c>
      <c r="AV36" s="5">
        <f t="shared" si="119"/>
        <v>0.29431056546841067</v>
      </c>
      <c r="AW36" s="5">
        <f t="shared" si="111"/>
        <v>100</v>
      </c>
      <c r="AX36" s="5">
        <f t="shared" si="120"/>
        <v>0.42528394627373822</v>
      </c>
      <c r="AY36" s="5">
        <v>36.38352638352638</v>
      </c>
      <c r="AZ36" s="5">
        <f t="shared" si="121"/>
        <v>0.15473329679740769</v>
      </c>
      <c r="BA36" s="5">
        <f>'a28'!Y36</f>
        <v>29.550184661697376</v>
      </c>
      <c r="BB36" s="5">
        <f t="shared" si="122"/>
        <v>0.12567219146044351</v>
      </c>
      <c r="BC36" s="5">
        <f t="shared" si="123"/>
        <v>235.13702051578034</v>
      </c>
      <c r="BD36" s="5">
        <f>'a28'!AA36</f>
        <v>69.215526412016445</v>
      </c>
      <c r="BE36" s="5">
        <f t="shared" si="124"/>
        <v>0.29232561396635881</v>
      </c>
      <c r="BF36" s="5">
        <f t="shared" si="112"/>
        <v>100</v>
      </c>
      <c r="BG36" s="5">
        <f t="shared" si="125"/>
        <v>0.42234109761189137</v>
      </c>
      <c r="BH36" s="5">
        <v>39.422045071286213</v>
      </c>
      <c r="BI36" s="5">
        <f t="shared" si="126"/>
        <v>0.16649549785512471</v>
      </c>
      <c r="BJ36" s="5">
        <f>'a28'!AC36</f>
        <v>28.137870370321028</v>
      </c>
      <c r="BK36" s="5">
        <f t="shared" si="127"/>
        <v>0.118837790566625</v>
      </c>
      <c r="BL36" s="5">
        <f t="shared" si="128"/>
        <v>236.7754418536237</v>
      </c>
      <c r="BM36" s="5">
        <f>'a28'!AE36</f>
        <v>67.202050895628744</v>
      </c>
      <c r="BN36" s="5">
        <f t="shared" si="129"/>
        <v>0.29048020184277079</v>
      </c>
      <c r="BO36" s="5">
        <f t="shared" si="113"/>
        <v>100</v>
      </c>
      <c r="BP36" s="5">
        <f t="shared" si="130"/>
        <v>0.43224901319442544</v>
      </c>
      <c r="BQ36" s="5">
        <v>37.327586206896548</v>
      </c>
      <c r="BR36" s="5">
        <f t="shared" si="131"/>
        <v>0.16134812302860879</v>
      </c>
      <c r="BS36" s="5">
        <f>'a28'!AG36</f>
        <v>26.818490822569679</v>
      </c>
      <c r="BT36" s="5">
        <f t="shared" si="132"/>
        <v>0.11592266193419498</v>
      </c>
      <c r="BU36" s="5">
        <f t="shared" si="133"/>
        <v>231.34812792509499</v>
      </c>
      <c r="BV36" s="5">
        <f>'a28'!AI36</f>
        <v>66.720783698314193</v>
      </c>
      <c r="BW36" s="5">
        <f t="shared" si="134"/>
        <v>0.28801862651956345</v>
      </c>
      <c r="BX36" s="5">
        <f t="shared" si="114"/>
        <v>100</v>
      </c>
      <c r="BY36" s="5">
        <f t="shared" si="135"/>
        <v>0.43167752318658792</v>
      </c>
      <c r="BZ36" s="5">
        <v>38.217213114754102</v>
      </c>
      <c r="CA36" s="5">
        <f t="shared" si="136"/>
        <v>0.16497511900471037</v>
      </c>
      <c r="CB36" s="5">
        <f>'a28'!AK36</f>
        <v>26.716408683453409</v>
      </c>
      <c r="CC36" s="5">
        <f t="shared" si="137"/>
        <v>0.11532873128913819</v>
      </c>
      <c r="CD36" s="5">
        <f t="shared" si="138"/>
        <v>231.65440549652172</v>
      </c>
      <c r="CE36" s="5">
        <f>'a28'!AM36</f>
        <v>71.122252665922403</v>
      </c>
      <c r="CF36" s="5">
        <f t="shared" si="139"/>
        <v>0.30009852469470821</v>
      </c>
      <c r="CG36" s="5">
        <f t="shared" si="115"/>
        <v>100</v>
      </c>
      <c r="CH36" s="5">
        <f t="shared" si="140"/>
        <v>0.42194744042253568</v>
      </c>
      <c r="CI36" s="5">
        <v>39.616438356164387</v>
      </c>
      <c r="CJ36" s="5">
        <f t="shared" si="141"/>
        <v>0.1671605476304073</v>
      </c>
      <c r="CK36" s="5">
        <f>'a28'!AO36</f>
        <v>26.257651223432198</v>
      </c>
      <c r="CL36" s="5">
        <f t="shared" si="142"/>
        <v>0.11079348725234878</v>
      </c>
      <c r="CM36" s="5">
        <f t="shared" si="143"/>
        <v>236.996342245519</v>
      </c>
      <c r="CN36" s="5">
        <f>'a28'!AQ36</f>
        <v>69.730989600360417</v>
      </c>
      <c r="CO36" s="5">
        <f t="shared" si="144"/>
        <v>0.29742252937396541</v>
      </c>
      <c r="CP36" s="5">
        <f t="shared" si="116"/>
        <v>100</v>
      </c>
      <c r="CQ36" s="5">
        <f t="shared" si="145"/>
        <v>0.4265284790572198</v>
      </c>
      <c r="CR36" s="5">
        <v>35.672382671480143</v>
      </c>
      <c r="CS36" s="5">
        <f t="shared" si="146"/>
        <v>0.15215287125213547</v>
      </c>
      <c r="CT36" s="5">
        <f>'a28'!AS36</f>
        <v>29.047561042238961</v>
      </c>
      <c r="CU36" s="5">
        <f t="shared" si="147"/>
        <v>0.12389612031667933</v>
      </c>
      <c r="CV36" s="5">
        <f t="shared" si="148"/>
        <v>234.45093331407952</v>
      </c>
    </row>
    <row r="37" spans="1:100" ht="15.75" customHeight="1">
      <c r="A37" s="1">
        <v>2011</v>
      </c>
      <c r="B37" s="5">
        <f>'a28'!C37</f>
        <v>69.198850529863918</v>
      </c>
      <c r="C37" s="5">
        <f>B37/J37</f>
        <v>0.2948296203093993</v>
      </c>
      <c r="D37" s="5">
        <f t="shared" si="105"/>
        <v>100</v>
      </c>
      <c r="E37" s="5">
        <f>D37/J37</f>
        <v>0.42606144184744899</v>
      </c>
      <c r="F37" s="5">
        <v>36.930434266025067</v>
      </c>
      <c r="G37" s="5">
        <f t="shared" si="149"/>
        <v>0.15734634071435077</v>
      </c>
      <c r="H37" s="5">
        <f>'a28'!E37</f>
        <v>28.578647389640562</v>
      </c>
      <c r="I37" s="5">
        <f t="shared" si="106"/>
        <v>0.12176259712880091</v>
      </c>
      <c r="J37" s="5">
        <f>B37+D37+F37+H37</f>
        <v>234.70793218552956</v>
      </c>
      <c r="K37" s="5">
        <f>'a28'!G37</f>
        <v>69.640996729754278</v>
      </c>
      <c r="L37" s="5">
        <f t="shared" si="150"/>
        <v>0.29779685626518698</v>
      </c>
      <c r="M37" s="5">
        <f t="shared" si="107"/>
        <v>100</v>
      </c>
      <c r="N37" s="5">
        <f t="shared" si="151"/>
        <v>0.42761716553369289</v>
      </c>
      <c r="O37" s="5">
        <v>32.405566600397613</v>
      </c>
      <c r="P37" s="5">
        <f t="shared" si="152"/>
        <v>0.13857176537175336</v>
      </c>
      <c r="Q37" s="5">
        <f>'a28'!I37</f>
        <v>31.80747261621562</v>
      </c>
      <c r="R37" s="5">
        <f t="shared" si="153"/>
        <v>0.13601421282936679</v>
      </c>
      <c r="S37" s="5">
        <f t="shared" si="117"/>
        <v>233.8540359463675</v>
      </c>
      <c r="T37" s="5">
        <f>'a28'!K37</f>
        <v>68.006359432927425</v>
      </c>
      <c r="U37" s="5">
        <f t="shared" si="154"/>
        <v>0.29232734792865933</v>
      </c>
      <c r="V37" s="5">
        <f t="shared" si="108"/>
        <v>100</v>
      </c>
      <c r="W37" s="5">
        <f t="shared" si="155"/>
        <v>0.42985295840894522</v>
      </c>
      <c r="X37" s="5">
        <v>34.265734265734267</v>
      </c>
      <c r="Y37" s="5">
        <f t="shared" si="156"/>
        <v>0.1472922724618064</v>
      </c>
      <c r="Z37" s="5">
        <f>'a28'!M37</f>
        <v>30.365597967203101</v>
      </c>
      <c r="AA37" s="5">
        <f t="shared" si="157"/>
        <v>0.13052742120058905</v>
      </c>
      <c r="AB37" s="5">
        <f t="shared" si="118"/>
        <v>232.63769166586479</v>
      </c>
      <c r="AC37" s="5">
        <f>'a28'!O37</f>
        <v>69.091203628705657</v>
      </c>
      <c r="AD37" s="5">
        <f t="shared" si="158"/>
        <v>0.29721818217219004</v>
      </c>
      <c r="AE37" s="5">
        <f t="shared" si="109"/>
        <v>100</v>
      </c>
      <c r="AF37" s="5">
        <f t="shared" si="159"/>
        <v>0.43018237715097984</v>
      </c>
      <c r="AG37" s="5">
        <v>32.459016393442624</v>
      </c>
      <c r="AH37" s="5">
        <f t="shared" si="160"/>
        <v>0.13963296832113772</v>
      </c>
      <c r="AI37" s="5">
        <f>'a28'!Q37</f>
        <v>30.909325769294703</v>
      </c>
      <c r="AJ37" s="5">
        <f t="shared" si="161"/>
        <v>0.13296647235569234</v>
      </c>
      <c r="AK37" s="5">
        <f t="shared" si="162"/>
        <v>232.45954579144299</v>
      </c>
      <c r="AL37" s="5">
        <f>'a28'!S37</f>
        <v>68.905536510793752</v>
      </c>
      <c r="AM37" s="5">
        <f t="shared" si="163"/>
        <v>0.29665412391418938</v>
      </c>
      <c r="AN37" s="5">
        <f t="shared" si="110"/>
        <v>100</v>
      </c>
      <c r="AO37" s="5">
        <f t="shared" si="164"/>
        <v>0.4305229143201284</v>
      </c>
      <c r="AP37" s="5">
        <v>32.284541723666209</v>
      </c>
      <c r="AQ37" s="5">
        <f t="shared" si="165"/>
        <v>0.13899234990362558</v>
      </c>
      <c r="AR37" s="5">
        <f>'a28'!U37</f>
        <v>31.08559554220216</v>
      </c>
      <c r="AS37" s="5">
        <f t="shared" si="166"/>
        <v>0.13383061186205666</v>
      </c>
      <c r="AT37" s="5">
        <f t="shared" si="167"/>
        <v>232.27567377666213</v>
      </c>
      <c r="AU37" s="5">
        <f>'a28'!W37</f>
        <v>68.910664993601117</v>
      </c>
      <c r="AV37" s="5">
        <f t="shared" si="119"/>
        <v>0.29487806749864476</v>
      </c>
      <c r="AW37" s="5">
        <f t="shared" si="111"/>
        <v>100</v>
      </c>
      <c r="AX37" s="5">
        <f t="shared" si="120"/>
        <v>0.42791354215784516</v>
      </c>
      <c r="AY37" s="5">
        <v>35.297118082121912</v>
      </c>
      <c r="AZ37" s="5">
        <f t="shared" si="121"/>
        <v>0.15104114826484513</v>
      </c>
      <c r="BA37" s="5">
        <f>'a28'!Y37</f>
        <v>29.484283540651596</v>
      </c>
      <c r="BB37" s="5">
        <f t="shared" si="122"/>
        <v>0.12616724207866478</v>
      </c>
      <c r="BC37" s="5">
        <f t="shared" si="123"/>
        <v>233.69206661637466</v>
      </c>
      <c r="BD37" s="5">
        <f>'a28'!AA37</f>
        <v>69.140103127791491</v>
      </c>
      <c r="BE37" s="5">
        <f t="shared" si="124"/>
        <v>0.2926602353511974</v>
      </c>
      <c r="BF37" s="5">
        <f t="shared" si="112"/>
        <v>100</v>
      </c>
      <c r="BG37" s="5">
        <f t="shared" si="125"/>
        <v>0.42328579523561621</v>
      </c>
      <c r="BH37" s="5">
        <v>38.754928723081591</v>
      </c>
      <c r="BI37" s="5">
        <f t="shared" si="126"/>
        <v>0.16404410823849216</v>
      </c>
      <c r="BJ37" s="5">
        <f>'a28'!AC37</f>
        <v>28.351969880749824</v>
      </c>
      <c r="BK37" s="5">
        <f t="shared" si="127"/>
        <v>0.12000986117469428</v>
      </c>
      <c r="BL37" s="5">
        <f t="shared" si="128"/>
        <v>236.2470017316229</v>
      </c>
      <c r="BM37" s="5">
        <f>'a28'!AE37</f>
        <v>67.18117769881205</v>
      </c>
      <c r="BN37" s="5">
        <f t="shared" si="129"/>
        <v>0.2895371052029736</v>
      </c>
      <c r="BO37" s="5">
        <f t="shared" si="113"/>
        <v>100</v>
      </c>
      <c r="BP37" s="5">
        <f t="shared" si="130"/>
        <v>0.43097950217698167</v>
      </c>
      <c r="BQ37" s="5">
        <v>38.022165387894283</v>
      </c>
      <c r="BR37" s="5">
        <f t="shared" si="131"/>
        <v>0.16386773910565541</v>
      </c>
      <c r="BS37" s="5">
        <f>'a28'!AG37</f>
        <v>26.826253436738078</v>
      </c>
      <c r="BT37" s="5">
        <f t="shared" si="132"/>
        <v>0.1156156535143892</v>
      </c>
      <c r="BU37" s="5">
        <f t="shared" si="133"/>
        <v>232.02959652344444</v>
      </c>
      <c r="BV37" s="5">
        <f>'a28'!AI37</f>
        <v>66.809740525850358</v>
      </c>
      <c r="BW37" s="5">
        <f t="shared" si="134"/>
        <v>0.28848493533871722</v>
      </c>
      <c r="BX37" s="5">
        <f t="shared" si="114"/>
        <v>100</v>
      </c>
      <c r="BY37" s="5">
        <f t="shared" si="135"/>
        <v>0.43180071209391274</v>
      </c>
      <c r="BZ37" s="5">
        <v>38.01820020222447</v>
      </c>
      <c r="CA37" s="5">
        <f t="shared" si="136"/>
        <v>0.16416285919849463</v>
      </c>
      <c r="CB37" s="5">
        <f>'a28'!AK37</f>
        <v>26.760375824425214</v>
      </c>
      <c r="CC37" s="5">
        <f t="shared" si="137"/>
        <v>0.11555149336887534</v>
      </c>
      <c r="CD37" s="5">
        <f t="shared" si="138"/>
        <v>231.58831655250006</v>
      </c>
      <c r="CE37" s="5">
        <f>'a28'!AM37</f>
        <v>70.933892249757335</v>
      </c>
      <c r="CF37" s="5">
        <f t="shared" si="139"/>
        <v>0.29969204094710272</v>
      </c>
      <c r="CG37" s="5">
        <f t="shared" si="115"/>
        <v>100</v>
      </c>
      <c r="CH37" s="5">
        <f t="shared" si="140"/>
        <v>0.42249484899530232</v>
      </c>
      <c r="CI37" s="5">
        <v>39.353970390309556</v>
      </c>
      <c r="CJ37" s="5">
        <f t="shared" si="141"/>
        <v>0.16626849777419433</v>
      </c>
      <c r="CK37" s="5">
        <f>'a28'!AO37</f>
        <v>26.4014135435391</v>
      </c>
      <c r="CL37" s="5">
        <f t="shared" si="142"/>
        <v>0.1115446122834008</v>
      </c>
      <c r="CM37" s="5">
        <f t="shared" si="143"/>
        <v>236.68927618360595</v>
      </c>
      <c r="CN37" s="5">
        <f>'a28'!AQ37</f>
        <v>69.549396006658156</v>
      </c>
      <c r="CO37" s="5">
        <f t="shared" si="144"/>
        <v>0.29874360283998858</v>
      </c>
      <c r="CP37" s="5">
        <f t="shared" si="116"/>
        <v>100</v>
      </c>
      <c r="CQ37" s="5">
        <f t="shared" si="145"/>
        <v>0.42954162076603658</v>
      </c>
      <c r="CR37" s="5">
        <v>34.124496193461709</v>
      </c>
      <c r="CS37" s="5">
        <f t="shared" si="146"/>
        <v>0.14657891402763989</v>
      </c>
      <c r="CT37" s="5">
        <f>'a28'!AS37</f>
        <v>29.132418447174004</v>
      </c>
      <c r="CU37" s="5">
        <f t="shared" si="147"/>
        <v>0.12513586236633503</v>
      </c>
      <c r="CV37" s="5">
        <f t="shared" si="148"/>
        <v>232.80631064729386</v>
      </c>
    </row>
    <row r="38" spans="1:100" ht="15.75" customHeight="1">
      <c r="A38" s="1">
        <v>2012</v>
      </c>
      <c r="B38" s="5">
        <f>'a28'!C38</f>
        <v>68.898437580032564</v>
      </c>
      <c r="C38" s="5">
        <f>B38/J38</f>
        <v>0.29444530196049912</v>
      </c>
      <c r="D38" s="5">
        <f t="shared" si="105"/>
        <v>100</v>
      </c>
      <c r="E38" s="5">
        <f>D38/J38</f>
        <v>0.42736136304755945</v>
      </c>
      <c r="F38" s="5">
        <v>36.676554377514762</v>
      </c>
      <c r="G38" s="5">
        <f t="shared" si="149"/>
        <v>0.15674142270662642</v>
      </c>
      <c r="H38" s="5">
        <f>'a28'!E38</f>
        <v>28.41902024535591</v>
      </c>
      <c r="I38" s="5">
        <f>H38/J38</f>
        <v>0.12145191228531489</v>
      </c>
      <c r="J38" s="5">
        <f>B38+D38+F38+H38</f>
        <v>233.99401220290326</v>
      </c>
      <c r="K38" s="5">
        <f>'a28'!G38</f>
        <v>69.062147107108629</v>
      </c>
      <c r="L38" s="5">
        <f t="shared" si="150"/>
        <v>0.29889707718591541</v>
      </c>
      <c r="M38" s="5">
        <f t="shared" si="107"/>
        <v>100</v>
      </c>
      <c r="N38" s="5">
        <f t="shared" si="151"/>
        <v>0.43279435943738509</v>
      </c>
      <c r="O38" s="5">
        <v>30.218687872763418</v>
      </c>
      <c r="P38" s="5">
        <f t="shared" si="152"/>
        <v>0.13078477660930921</v>
      </c>
      <c r="Q38" s="5">
        <f>'a28'!I38</f>
        <v>31.775780753281012</v>
      </c>
      <c r="R38" s="5">
        <f t="shared" si="153"/>
        <v>0.13752378676739047</v>
      </c>
      <c r="S38" s="5">
        <f t="shared" si="117"/>
        <v>231.05661573315302</v>
      </c>
      <c r="T38" s="5">
        <f>'a28'!K38</f>
        <v>67.590992640731386</v>
      </c>
      <c r="U38" s="5">
        <f t="shared" si="154"/>
        <v>0.28604404487452301</v>
      </c>
      <c r="V38" s="5">
        <f t="shared" si="108"/>
        <v>100</v>
      </c>
      <c r="W38" s="5">
        <f t="shared" si="155"/>
        <v>0.42319846727942328</v>
      </c>
      <c r="X38" s="5">
        <v>38.461538461538467</v>
      </c>
      <c r="Y38" s="5">
        <f t="shared" si="156"/>
        <v>0.16276864126131665</v>
      </c>
      <c r="Z38" s="5">
        <f>'a28'!M38</f>
        <v>30.243220729868721</v>
      </c>
      <c r="AA38" s="5">
        <f t="shared" si="157"/>
        <v>0.12798884658473722</v>
      </c>
      <c r="AB38" s="5">
        <f t="shared" si="118"/>
        <v>236.29575183213854</v>
      </c>
      <c r="AC38" s="5">
        <f>'a28'!O38</f>
        <v>68.608593034762691</v>
      </c>
      <c r="AD38" s="5">
        <f t="shared" si="158"/>
        <v>0.29935796650255342</v>
      </c>
      <c r="AE38" s="5">
        <f t="shared" si="109"/>
        <v>100</v>
      </c>
      <c r="AF38" s="5">
        <f t="shared" si="159"/>
        <v>0.43632721975638583</v>
      </c>
      <c r="AG38" s="5">
        <v>29.836065573770494</v>
      </c>
      <c r="AH38" s="5">
        <f t="shared" si="160"/>
        <v>0.13018287540272497</v>
      </c>
      <c r="AI38" s="5">
        <f>'a28'!Q38</f>
        <v>30.741134695475932</v>
      </c>
      <c r="AJ38" s="5">
        <f t="shared" si="161"/>
        <v>0.13413193833833584</v>
      </c>
      <c r="AK38" s="5">
        <f t="shared" si="162"/>
        <v>229.18579330400911</v>
      </c>
      <c r="AL38" s="5">
        <f>'a28'!S38</f>
        <v>68.333033840884951</v>
      </c>
      <c r="AM38" s="5">
        <f t="shared" si="163"/>
        <v>0.29403010990184308</v>
      </c>
      <c r="AN38" s="5">
        <f t="shared" si="110"/>
        <v>100</v>
      </c>
      <c r="AO38" s="5">
        <f t="shared" si="164"/>
        <v>0.43028985159139715</v>
      </c>
      <c r="AP38" s="5">
        <v>33.105335157318741</v>
      </c>
      <c r="AQ38" s="5">
        <f t="shared" si="165"/>
        <v>0.14244889751726145</v>
      </c>
      <c r="AR38" s="5">
        <f>'a28'!U38</f>
        <v>30.963114862400836</v>
      </c>
      <c r="AS38" s="5">
        <f t="shared" si="166"/>
        <v>0.1332311409894984</v>
      </c>
      <c r="AT38" s="5">
        <f t="shared" si="167"/>
        <v>232.40148386060451</v>
      </c>
      <c r="AU38" s="5">
        <f>'a28'!W38</f>
        <v>68.476485657968169</v>
      </c>
      <c r="AV38" s="5">
        <f t="shared" si="119"/>
        <v>0.29439952685459986</v>
      </c>
      <c r="AW38" s="5">
        <f t="shared" si="111"/>
        <v>100</v>
      </c>
      <c r="AX38" s="5">
        <f t="shared" si="120"/>
        <v>0.42992791470796293</v>
      </c>
      <c r="AY38" s="5">
        <v>34.850208570345089</v>
      </c>
      <c r="AZ38" s="5">
        <f t="shared" si="121"/>
        <v>0.14983077497786043</v>
      </c>
      <c r="BA38" s="5">
        <f>'a28'!Y38</f>
        <v>29.270437939592082</v>
      </c>
      <c r="BB38" s="5">
        <f t="shared" si="122"/>
        <v>0.12584178345957667</v>
      </c>
      <c r="BC38" s="5">
        <f t="shared" si="123"/>
        <v>232.59713216790536</v>
      </c>
      <c r="BD38" s="5">
        <f>'a28'!AA38</f>
        <v>68.903620835228125</v>
      </c>
      <c r="BE38" s="5">
        <f t="shared" si="124"/>
        <v>0.29265064227666393</v>
      </c>
      <c r="BF38" s="5">
        <f t="shared" si="112"/>
        <v>100</v>
      </c>
      <c r="BG38" s="5">
        <f t="shared" si="125"/>
        <v>0.42472462075177536</v>
      </c>
      <c r="BH38" s="5">
        <v>38.271049076992348</v>
      </c>
      <c r="BI38" s="5">
        <f t="shared" si="126"/>
        <v>0.16254656804998158</v>
      </c>
      <c r="BJ38" s="5">
        <f>'a28'!AC38</f>
        <v>28.272005684303686</v>
      </c>
      <c r="BK38" s="5">
        <f t="shared" si="127"/>
        <v>0.1200781689215792</v>
      </c>
      <c r="BL38" s="5">
        <f t="shared" si="128"/>
        <v>235.44667559652416</v>
      </c>
      <c r="BM38" s="5">
        <f>'a28'!AE38</f>
        <v>67.042304659446614</v>
      </c>
      <c r="BN38" s="5">
        <f t="shared" si="129"/>
        <v>0.28926130889590057</v>
      </c>
      <c r="BO38" s="5">
        <f t="shared" si="113"/>
        <v>100</v>
      </c>
      <c r="BP38" s="5">
        <f t="shared" si="130"/>
        <v>0.43146086693358049</v>
      </c>
      <c r="BQ38" s="5">
        <v>38.143459915611814</v>
      </c>
      <c r="BR38" s="5">
        <f t="shared" si="131"/>
        <v>0.1645741028303615</v>
      </c>
      <c r="BS38" s="5">
        <f>'a28'!AG38</f>
        <v>26.584965203301969</v>
      </c>
      <c r="BT38" s="5">
        <f t="shared" si="132"/>
        <v>0.11470372134015738</v>
      </c>
      <c r="BU38" s="5">
        <f t="shared" si="133"/>
        <v>231.77072977836042</v>
      </c>
      <c r="BV38" s="5">
        <f>'a28'!AI38</f>
        <v>66.783815279845996</v>
      </c>
      <c r="BW38" s="5">
        <f t="shared" si="134"/>
        <v>0.28985463366073755</v>
      </c>
      <c r="BX38" s="5">
        <f t="shared" si="114"/>
        <v>100</v>
      </c>
      <c r="BY38" s="5">
        <f t="shared" si="135"/>
        <v>0.43401927914143862</v>
      </c>
      <c r="BZ38" s="5">
        <v>37.202380952380956</v>
      </c>
      <c r="CA38" s="5">
        <f t="shared" si="136"/>
        <v>0.16146550563297568</v>
      </c>
      <c r="CB38" s="5">
        <f>'a28'!AK38</f>
        <v>26.41831528582453</v>
      </c>
      <c r="CC38" s="5">
        <f t="shared" si="137"/>
        <v>0.11466058156484811</v>
      </c>
      <c r="CD38" s="5">
        <f t="shared" si="138"/>
        <v>230.40451151805149</v>
      </c>
      <c r="CE38" s="5">
        <f>'a28'!AM38</f>
        <v>70.730647294931387</v>
      </c>
      <c r="CF38" s="5">
        <f t="shared" si="139"/>
        <v>0.29844203332146024</v>
      </c>
      <c r="CG38" s="5">
        <f t="shared" si="115"/>
        <v>100</v>
      </c>
      <c r="CH38" s="5">
        <f t="shared" si="140"/>
        <v>0.4219416119253398</v>
      </c>
      <c r="CI38" s="5">
        <v>40.067956089911135</v>
      </c>
      <c r="CJ38" s="5">
        <f t="shared" si="141"/>
        <v>0.16906337979130839</v>
      </c>
      <c r="CK38" s="5">
        <f>'a28'!AO38</f>
        <v>26.201012613435541</v>
      </c>
      <c r="CL38" s="5">
        <f t="shared" si="142"/>
        <v>0.11055297496189152</v>
      </c>
      <c r="CM38" s="5">
        <f t="shared" si="143"/>
        <v>236.99961599827807</v>
      </c>
      <c r="CN38" s="5">
        <f>'a28'!AQ38</f>
        <v>69.206824847036202</v>
      </c>
      <c r="CO38" s="5">
        <f t="shared" si="144"/>
        <v>0.29758845187477745</v>
      </c>
      <c r="CP38" s="5">
        <f t="shared" si="116"/>
        <v>100</v>
      </c>
      <c r="CQ38" s="5">
        <f t="shared" si="145"/>
        <v>0.42999870682193525</v>
      </c>
      <c r="CR38" s="5">
        <v>34.392357253943565</v>
      </c>
      <c r="CS38" s="5">
        <f t="shared" si="146"/>
        <v>0.14788669143753738</v>
      </c>
      <c r="CT38" s="5">
        <f>'a28'!AS38</f>
        <v>28.959656829227811</v>
      </c>
      <c r="CU38" s="5">
        <f t="shared" si="147"/>
        <v>0.12452614986574985</v>
      </c>
      <c r="CV38" s="5">
        <f t="shared" si="148"/>
        <v>232.5588389302076</v>
      </c>
    </row>
    <row r="39" spans="1:100" ht="15.75" customHeight="1">
      <c r="A39" s="1">
        <v>2013</v>
      </c>
      <c r="B39" s="5">
        <f>'a28'!C39</f>
        <v>68.561473128286423</v>
      </c>
      <c r="C39" s="5">
        <f>B39/J39</f>
        <v>0.29468624900272933</v>
      </c>
      <c r="D39" s="5">
        <f>D38</f>
        <v>100</v>
      </c>
      <c r="E39" s="5">
        <f>D39/J39</f>
        <v>0.42981318159739268</v>
      </c>
      <c r="F39" s="5">
        <v>35.839693548855159</v>
      </c>
      <c r="G39" s="5">
        <f t="shared" si="149"/>
        <v>0.15404372711708986</v>
      </c>
      <c r="H39" s="5">
        <f>'a28'!E39</f>
        <v>28.258054308943247</v>
      </c>
      <c r="I39" s="5">
        <f>H39/J39</f>
        <v>0.12145684228278808</v>
      </c>
      <c r="J39" s="5">
        <f>B39+D39+F39+H39</f>
        <v>232.65922098608485</v>
      </c>
      <c r="K39" s="5">
        <f>'a28'!G39</f>
        <v>68.504612540884096</v>
      </c>
      <c r="L39" s="5">
        <f t="shared" si="150"/>
        <v>0.29652907115976435</v>
      </c>
      <c r="M39" s="5">
        <f t="shared" si="107"/>
        <v>100</v>
      </c>
      <c r="N39" s="5">
        <f t="shared" si="151"/>
        <v>0.43286000775903</v>
      </c>
      <c r="O39" s="5">
        <v>30.753968253968257</v>
      </c>
      <c r="P39" s="5">
        <f t="shared" si="152"/>
        <v>0.13312162937033661</v>
      </c>
      <c r="Q39" s="5">
        <f>'a28'!I39</f>
        <v>31.762992479408808</v>
      </c>
      <c r="R39" s="5">
        <f t="shared" si="153"/>
        <v>0.13748929171086907</v>
      </c>
      <c r="S39" s="5">
        <f t="shared" si="117"/>
        <v>231.02157327426116</v>
      </c>
      <c r="T39" s="5">
        <f>'a28'!K39</f>
        <v>66.895854676466755</v>
      </c>
      <c r="U39" s="5">
        <f t="shared" si="154"/>
        <v>0.28701703729968392</v>
      </c>
      <c r="V39" s="5">
        <f t="shared" si="108"/>
        <v>100</v>
      </c>
      <c r="W39" s="5">
        <f t="shared" si="155"/>
        <v>0.42905055729955932</v>
      </c>
      <c r="X39" s="5">
        <v>36.111111111111107</v>
      </c>
      <c r="Y39" s="5">
        <f t="shared" si="156"/>
        <v>0.15493492346928531</v>
      </c>
      <c r="Z39" s="5">
        <f>'a28'!M39</f>
        <v>30.065799877613603</v>
      </c>
      <c r="AA39" s="5">
        <f t="shared" si="157"/>
        <v>0.1289974819314714</v>
      </c>
      <c r="AB39" s="5">
        <f t="shared" si="118"/>
        <v>233.07276566519147</v>
      </c>
      <c r="AC39" s="5">
        <f>'a28'!O39</f>
        <v>68.065760966965755</v>
      </c>
      <c r="AD39" s="5">
        <f t="shared" si="158"/>
        <v>0.29640819891400855</v>
      </c>
      <c r="AE39" s="5">
        <f t="shared" si="109"/>
        <v>100</v>
      </c>
      <c r="AF39" s="5">
        <f t="shared" si="159"/>
        <v>0.4354732757015144</v>
      </c>
      <c r="AG39" s="5">
        <v>30.962800875273523</v>
      </c>
      <c r="AH39" s="5">
        <f t="shared" si="160"/>
        <v>0.13483472322049078</v>
      </c>
      <c r="AI39" s="5">
        <f>'a28'!Q39</f>
        <v>30.606654782495273</v>
      </c>
      <c r="AJ39" s="5">
        <f t="shared" si="161"/>
        <v>0.13328380216398636</v>
      </c>
      <c r="AK39" s="5">
        <f t="shared" si="162"/>
        <v>229.63521662473454</v>
      </c>
      <c r="AL39" s="5">
        <f>'a28'!S39</f>
        <v>67.732672769472217</v>
      </c>
      <c r="AM39" s="5">
        <f t="shared" si="163"/>
        <v>0.29347771108527859</v>
      </c>
      <c r="AN39" s="5">
        <f t="shared" si="110"/>
        <v>100</v>
      </c>
      <c r="AO39" s="5">
        <f t="shared" si="164"/>
        <v>0.43328824788020459</v>
      </c>
      <c r="AP39" s="5">
        <v>32.19178082191781</v>
      </c>
      <c r="AQ39" s="5">
        <f t="shared" si="165"/>
        <v>0.1394832030847234</v>
      </c>
      <c r="AR39" s="5">
        <f>'a28'!U39</f>
        <v>30.868789680806863</v>
      </c>
      <c r="AS39" s="5">
        <f t="shared" si="166"/>
        <v>0.13375083794979345</v>
      </c>
      <c r="AT39" s="5">
        <f t="shared" si="167"/>
        <v>230.79324327219689</v>
      </c>
      <c r="AU39" s="5">
        <f>'a28'!W39</f>
        <v>67.994193821253617</v>
      </c>
      <c r="AV39" s="5">
        <f t="shared" si="119"/>
        <v>0.29578370807121257</v>
      </c>
      <c r="AW39" s="5">
        <f t="shared" si="111"/>
        <v>100</v>
      </c>
      <c r="AX39" s="5">
        <f t="shared" si="120"/>
        <v>0.43501318487396567</v>
      </c>
      <c r="AY39" s="5">
        <v>32.865203761755488</v>
      </c>
      <c r="AZ39" s="5">
        <f t="shared" si="121"/>
        <v>0.14296796959933092</v>
      </c>
      <c r="BA39" s="5">
        <f>'a28'!Y39</f>
        <v>29.018692270687023</v>
      </c>
      <c r="BB39" s="5">
        <f t="shared" si="122"/>
        <v>0.12623513745549092</v>
      </c>
      <c r="BC39" s="5">
        <f t="shared" si="123"/>
        <v>229.87808985369611</v>
      </c>
      <c r="BD39" s="5">
        <f>'a28'!AA39</f>
        <v>68.62503324476917</v>
      </c>
      <c r="BE39" s="5">
        <f t="shared" si="124"/>
        <v>0.29310102079626693</v>
      </c>
      <c r="BF39" s="5">
        <f t="shared" si="112"/>
        <v>100</v>
      </c>
      <c r="BG39" s="5">
        <f t="shared" si="125"/>
        <v>0.42710510572846688</v>
      </c>
      <c r="BH39" s="5">
        <v>37.296695135536581</v>
      </c>
      <c r="BI39" s="5">
        <f t="shared" si="126"/>
        <v>0.15929608919185748</v>
      </c>
      <c r="BJ39" s="5">
        <f>'a28'!AC39</f>
        <v>28.212677082819841</v>
      </c>
      <c r="BK39" s="5">
        <f t="shared" si="127"/>
        <v>0.12049778428340864</v>
      </c>
      <c r="BL39" s="5">
        <f t="shared" si="128"/>
        <v>234.1344054631256</v>
      </c>
      <c r="BM39" s="5">
        <f>'a28'!AE39</f>
        <v>66.887055041245773</v>
      </c>
      <c r="BN39" s="5">
        <f t="shared" si="129"/>
        <v>0.29074126389482374</v>
      </c>
      <c r="BO39" s="5">
        <f t="shared" si="113"/>
        <v>100</v>
      </c>
      <c r="BP39" s="5">
        <f t="shared" si="130"/>
        <v>0.43467493630200743</v>
      </c>
      <c r="BQ39" s="5">
        <v>36.811352253756262</v>
      </c>
      <c r="BR39" s="5">
        <f t="shared" si="131"/>
        <v>0.16000972196092261</v>
      </c>
      <c r="BS39" s="5">
        <f>'a28'!AG39</f>
        <v>26.358565510352143</v>
      </c>
      <c r="BT39" s="5">
        <f t="shared" si="132"/>
        <v>0.11457407784224609</v>
      </c>
      <c r="BU39" s="5">
        <f t="shared" si="133"/>
        <v>230.05697280535421</v>
      </c>
      <c r="BV39" s="5">
        <f>'a28'!AI39</f>
        <v>66.724647010004318</v>
      </c>
      <c r="BW39" s="5">
        <f t="shared" si="134"/>
        <v>0.28844152186566213</v>
      </c>
      <c r="BX39" s="5">
        <f t="shared" si="114"/>
        <v>100</v>
      </c>
      <c r="BY39" s="5">
        <f t="shared" si="135"/>
        <v>0.43228632115867893</v>
      </c>
      <c r="BZ39" s="5">
        <v>38.521400778210122</v>
      </c>
      <c r="CA39" s="5">
        <f t="shared" si="136"/>
        <v>0.16652274628291525</v>
      </c>
      <c r="CB39" s="5">
        <f>'a28'!AK39</f>
        <v>26.082113907869115</v>
      </c>
      <c r="CC39" s="5">
        <f t="shared" si="137"/>
        <v>0.11274941069274355</v>
      </c>
      <c r="CD39" s="5">
        <f t="shared" si="138"/>
        <v>231.32816169608358</v>
      </c>
      <c r="CE39" s="5">
        <f>'a28'!AM39</f>
        <v>70.567161408352021</v>
      </c>
      <c r="CF39" s="5">
        <f t="shared" si="139"/>
        <v>0.29772894220554974</v>
      </c>
      <c r="CG39" s="5">
        <f t="shared" si="115"/>
        <v>100</v>
      </c>
      <c r="CH39" s="5">
        <f t="shared" si="140"/>
        <v>0.42190862755932224</v>
      </c>
      <c r="CI39" s="5">
        <v>40.505689001264223</v>
      </c>
      <c r="CJ39" s="5">
        <f t="shared" si="141"/>
        <v>0.17089699654868123</v>
      </c>
      <c r="CK39" s="5">
        <f>'a28'!AO39</f>
        <v>25.945293965588657</v>
      </c>
      <c r="CL39" s="5">
        <f t="shared" si="142"/>
        <v>0.10946543368644676</v>
      </c>
      <c r="CM39" s="5">
        <f t="shared" si="143"/>
        <v>237.01814437520491</v>
      </c>
      <c r="CN39" s="5">
        <f>'a28'!AQ39</f>
        <v>68.780499833391787</v>
      </c>
      <c r="CO39" s="5">
        <f t="shared" si="144"/>
        <v>0.29700870292332465</v>
      </c>
      <c r="CP39" s="5">
        <f t="shared" si="116"/>
        <v>100</v>
      </c>
      <c r="CQ39" s="5">
        <f t="shared" si="145"/>
        <v>0.43182108830667709</v>
      </c>
      <c r="CR39" s="5">
        <v>33.971397139713972</v>
      </c>
      <c r="CS39" s="5">
        <f t="shared" si="146"/>
        <v>0.14669565684169625</v>
      </c>
      <c r="CT39" s="5">
        <f>'a28'!AS39</f>
        <v>28.825491690646832</v>
      </c>
      <c r="CU39" s="5">
        <f t="shared" si="147"/>
        <v>0.12447455192830192</v>
      </c>
      <c r="CV39" s="5">
        <f t="shared" si="148"/>
        <v>231.5773886637526</v>
      </c>
    </row>
    <row r="40" spans="1:100" ht="15.75" customHeight="1">
      <c r="A40" s="1">
        <v>2014</v>
      </c>
      <c r="B40" s="5">
        <f>'a28'!C40</f>
        <v>68.223433840152296</v>
      </c>
      <c r="C40" s="5">
        <f>B40/J40</f>
        <v>0.29384808982485533</v>
      </c>
      <c r="D40" s="5">
        <f>D39</f>
        <v>100</v>
      </c>
      <c r="E40" s="5">
        <f>D40/J40</f>
        <v>0.43071430633840901</v>
      </c>
      <c r="F40" s="17">
        <f>F39</f>
        <v>35.839693548855159</v>
      </c>
      <c r="G40" s="5">
        <f t="shared" si="149"/>
        <v>0.15436668746276302</v>
      </c>
      <c r="H40" s="5">
        <f>'a28'!E40</f>
        <v>28.109332472195181</v>
      </c>
      <c r="I40" s="5">
        <f>H40/J40</f>
        <v>0.12107091637397263</v>
      </c>
      <c r="J40" s="5">
        <f>B40+D40+F40+H40</f>
        <v>232.17245986120264</v>
      </c>
      <c r="K40" s="5">
        <f>'a28'!G40</f>
        <v>67.919307311522687</v>
      </c>
      <c r="L40" s="5">
        <f t="shared" si="150"/>
        <v>0.29484266267933595</v>
      </c>
      <c r="M40" s="5">
        <f t="shared" si="107"/>
        <v>100</v>
      </c>
      <c r="N40" s="5">
        <f t="shared" si="151"/>
        <v>0.43410728753017641</v>
      </c>
      <c r="O40" s="17">
        <f>O39</f>
        <v>30.753968253968257</v>
      </c>
      <c r="P40" s="5">
        <f t="shared" si="152"/>
        <v>0.13350521739519317</v>
      </c>
      <c r="Q40" s="5">
        <f>'a28'!I40</f>
        <v>31.684525080849568</v>
      </c>
      <c r="R40" s="5">
        <f t="shared" si="153"/>
        <v>0.1375448323952945</v>
      </c>
      <c r="S40" s="5">
        <f t="shared" si="117"/>
        <v>230.35780064634051</v>
      </c>
      <c r="T40" s="5">
        <f>'a28'!K40</f>
        <v>66.225831611499558</v>
      </c>
      <c r="U40" s="5">
        <f t="shared" si="154"/>
        <v>0.2852552175212118</v>
      </c>
      <c r="V40" s="5">
        <f t="shared" si="108"/>
        <v>100</v>
      </c>
      <c r="W40" s="5">
        <f t="shared" si="155"/>
        <v>0.43073104645118515</v>
      </c>
      <c r="X40" s="17">
        <f>X39</f>
        <v>36.111111111111107</v>
      </c>
      <c r="Y40" s="5">
        <f t="shared" si="156"/>
        <v>0.15554176677403905</v>
      </c>
      <c r="Z40" s="5">
        <f>'a28'!M40</f>
        <v>29.826493890340856</v>
      </c>
      <c r="AA40" s="5">
        <f t="shared" si="157"/>
        <v>0.12847196925356397</v>
      </c>
      <c r="AB40" s="5">
        <f t="shared" ref="AB40" si="168">T40+V40+X40+Z40</f>
        <v>232.16343661295153</v>
      </c>
      <c r="AC40" s="5">
        <f>'a28'!O40</f>
        <v>67.556428516097952</v>
      </c>
      <c r="AD40" s="5">
        <f t="shared" si="158"/>
        <v>0.29505830505479785</v>
      </c>
      <c r="AE40" s="5">
        <f t="shared" si="109"/>
        <v>100</v>
      </c>
      <c r="AF40" s="5">
        <f t="shared" si="159"/>
        <v>0.43675829456332005</v>
      </c>
      <c r="AG40" s="17">
        <f>AG39</f>
        <v>30.962800875273523</v>
      </c>
      <c r="AH40" s="5">
        <f t="shared" si="160"/>
        <v>0.13523260105188137</v>
      </c>
      <c r="AI40" s="5">
        <f>'a28'!Q40</f>
        <v>30.440360488843755</v>
      </c>
      <c r="AJ40" s="5">
        <f t="shared" si="161"/>
        <v>0.1329507993300007</v>
      </c>
      <c r="AK40" s="5">
        <f t="shared" si="162"/>
        <v>228.95958988021525</v>
      </c>
      <c r="AL40" s="5">
        <f>'a28'!S40</f>
        <v>67.115924397477798</v>
      </c>
      <c r="AM40" s="5">
        <f t="shared" si="163"/>
        <v>0.29172739805573811</v>
      </c>
      <c r="AN40" s="5">
        <f t="shared" si="110"/>
        <v>100</v>
      </c>
      <c r="AO40" s="5">
        <f t="shared" si="164"/>
        <v>0.43466196834011145</v>
      </c>
      <c r="AP40" s="17">
        <f>AP39</f>
        <v>32.19178082191781</v>
      </c>
      <c r="AQ40" s="5">
        <f t="shared" si="165"/>
        <v>0.13992542816428247</v>
      </c>
      <c r="AR40" s="5">
        <f>'a28'!U40</f>
        <v>30.756131241568134</v>
      </c>
      <c r="AS40" s="5">
        <f t="shared" si="166"/>
        <v>0.133685205439868</v>
      </c>
      <c r="AT40" s="5">
        <f t="shared" si="167"/>
        <v>230.06383646096373</v>
      </c>
      <c r="AU40" s="5">
        <f>'a28'!W40</f>
        <v>67.456598601197697</v>
      </c>
      <c r="AV40" s="5">
        <f t="shared" ref="AV40" si="169">AU40/BC40</f>
        <v>0.29445309418994448</v>
      </c>
      <c r="AW40" s="5">
        <f t="shared" si="111"/>
        <v>100</v>
      </c>
      <c r="AX40" s="5">
        <f t="shared" ref="AX40" si="170">AW40/BC40</f>
        <v>0.43650747339151552</v>
      </c>
      <c r="AY40" s="17">
        <f>AY39</f>
        <v>32.865203761755488</v>
      </c>
      <c r="AZ40" s="5">
        <f t="shared" ref="AZ40" si="171">AY40/BC40</f>
        <v>0.14345907056541218</v>
      </c>
      <c r="BA40" s="5">
        <f>'a28'!Y40</f>
        <v>28.769349783959242</v>
      </c>
      <c r="BB40" s="5">
        <f t="shared" ref="BB40" si="172">BA40/BC40</f>
        <v>0.1255803618531279</v>
      </c>
      <c r="BC40" s="5">
        <f t="shared" ref="BC40" si="173">AU40+AW40+AY40+BA40</f>
        <v>229.09115214691241</v>
      </c>
      <c r="BD40" s="5">
        <f>'a28'!AA40</f>
        <v>68.353976809090597</v>
      </c>
      <c r="BE40" s="5">
        <f t="shared" ref="BE40" si="174">BD40/BL40</f>
        <v>0.29233024157681253</v>
      </c>
      <c r="BF40" s="5">
        <f t="shared" si="112"/>
        <v>100</v>
      </c>
      <c r="BG40" s="5">
        <f t="shared" ref="BG40" si="175">BF40/BL40</f>
        <v>0.42767115422307761</v>
      </c>
      <c r="BH40" s="17">
        <f>BH39</f>
        <v>37.296695135536581</v>
      </c>
      <c r="BI40" s="5">
        <f t="shared" ref="BI40" si="176">BH40/BL40</f>
        <v>0.15950720657321174</v>
      </c>
      <c r="BJ40" s="5">
        <f>'a28'!AC40</f>
        <v>28.173842551010271</v>
      </c>
      <c r="BK40" s="5">
        <f t="shared" ref="BK40" si="177">BJ40/BL40</f>
        <v>0.1204913976268982</v>
      </c>
      <c r="BL40" s="5">
        <f t="shared" ref="BL40" si="178">BD40+BF40+BH40+BJ40</f>
        <v>233.82451449563743</v>
      </c>
      <c r="BM40" s="5">
        <f>'a28'!AE40</f>
        <v>66.724650495765644</v>
      </c>
      <c r="BN40" s="5">
        <f t="shared" ref="BN40" si="179">BM40/BU40</f>
        <v>0.29049599693685002</v>
      </c>
      <c r="BO40" s="5">
        <f t="shared" si="113"/>
        <v>100</v>
      </c>
      <c r="BP40" s="5">
        <f t="shared" ref="BP40" si="180">BO40/BU40</f>
        <v>0.43536533316916354</v>
      </c>
      <c r="BQ40" s="17">
        <f>BQ39</f>
        <v>36.811352253756262</v>
      </c>
      <c r="BR40" s="5">
        <f t="shared" ref="BR40" si="181">BQ40/BU40</f>
        <v>0.16026386638364035</v>
      </c>
      <c r="BS40" s="5">
        <f>'a28'!AG40</f>
        <v>26.156148603154715</v>
      </c>
      <c r="BT40" s="5">
        <f t="shared" ref="BT40" si="182">BS40/BU40</f>
        <v>0.11387480351034604</v>
      </c>
      <c r="BU40" s="5">
        <f t="shared" ref="BU40" si="183">BM40+BO40+BQ40+BS40</f>
        <v>229.69215135267663</v>
      </c>
      <c r="BV40" s="5">
        <f>'a28'!AI40</f>
        <v>66.579196156406184</v>
      </c>
      <c r="BW40" s="5">
        <f t="shared" ref="BW40" si="184">BV40/CD40</f>
        <v>0.28832534845321389</v>
      </c>
      <c r="BX40" s="5">
        <f t="shared" si="114"/>
        <v>100</v>
      </c>
      <c r="BY40" s="5">
        <f t="shared" ref="BY40" si="185">BX40/CD40</f>
        <v>0.4330562174044385</v>
      </c>
      <c r="BZ40" s="17">
        <f>BZ39</f>
        <v>38.521400778210122</v>
      </c>
      <c r="CA40" s="5">
        <f t="shared" ref="CA40" si="186">BZ40/CD40</f>
        <v>0.16681932110132069</v>
      </c>
      <c r="CB40" s="5">
        <f>'a28'!AK40</f>
        <v>25.816304800126172</v>
      </c>
      <c r="CC40" s="5">
        <f t="shared" ref="CC40" si="187">CB40/CD40</f>
        <v>0.11179911304102688</v>
      </c>
      <c r="CD40" s="5">
        <f t="shared" ref="CD40" si="188">BV40+BX40+BZ40+CB40</f>
        <v>230.91690173474248</v>
      </c>
      <c r="CE40" s="5">
        <f>'a28'!AM40</f>
        <v>70.425006982703039</v>
      </c>
      <c r="CF40" s="5">
        <f t="shared" ref="CF40" si="189">CE40/CM40</f>
        <v>0.29758899930980992</v>
      </c>
      <c r="CG40" s="5">
        <f t="shared" si="115"/>
        <v>100</v>
      </c>
      <c r="CH40" s="5">
        <f t="shared" ref="CH40" si="190">CG40/CM40</f>
        <v>0.42256154746693919</v>
      </c>
      <c r="CI40" s="17">
        <f>CI39</f>
        <v>40.505689001264223</v>
      </c>
      <c r="CJ40" s="5">
        <f t="shared" ref="CJ40" si="191">CI40/CM40</f>
        <v>0.17116146625588788</v>
      </c>
      <c r="CK40" s="5">
        <f>'a28'!AO40</f>
        <v>25.721220404198409</v>
      </c>
      <c r="CL40" s="5">
        <f t="shared" ref="CL40" si="192">CK40/CM40</f>
        <v>0.10868798696736291</v>
      </c>
      <c r="CM40" s="5">
        <f t="shared" ref="CM40" si="193">CE40+CG40+CI40+CK40</f>
        <v>236.65191638816569</v>
      </c>
      <c r="CN40" s="5">
        <f>'a28'!AQ40</f>
        <v>68.415568680249621</v>
      </c>
      <c r="CO40" s="5">
        <f t="shared" ref="CO40" si="194">CN40/CV40</f>
        <v>0.29607850940141323</v>
      </c>
      <c r="CP40" s="5">
        <f t="shared" si="116"/>
        <v>100</v>
      </c>
      <c r="CQ40" s="5">
        <f t="shared" ref="CQ40" si="195">CP40/CV40</f>
        <v>0.43276481525013749</v>
      </c>
      <c r="CR40" s="17">
        <f>CR39</f>
        <v>33.971397139713972</v>
      </c>
      <c r="CS40" s="5">
        <f t="shared" ref="CS40" si="196">CR40/CV40</f>
        <v>0.14701625406957367</v>
      </c>
      <c r="CT40" s="5">
        <f>'a28'!AS40</f>
        <v>28.685423792394598</v>
      </c>
      <c r="CU40" s="5">
        <f t="shared" ref="CU40" si="197">CT40/CV40</f>
        <v>0.12414042127887547</v>
      </c>
      <c r="CV40" s="5">
        <f t="shared" ref="CV40" si="198">CN40+CP40+CR40+CT40</f>
        <v>231.07238961235822</v>
      </c>
    </row>
    <row r="41" spans="1:100" ht="15.75" customHeight="1"/>
    <row r="42" spans="1:100" ht="15.75" customHeight="1">
      <c r="B42" s="1" t="s">
        <v>352</v>
      </c>
      <c r="K42" s="1" t="s">
        <v>352</v>
      </c>
      <c r="T42" s="1" t="s">
        <v>352</v>
      </c>
      <c r="AC42" s="1" t="s">
        <v>352</v>
      </c>
      <c r="AL42" s="1" t="s">
        <v>352</v>
      </c>
      <c r="AU42" s="1" t="s">
        <v>352</v>
      </c>
      <c r="BD42" s="1" t="s">
        <v>352</v>
      </c>
      <c r="BM42" s="1" t="s">
        <v>352</v>
      </c>
      <c r="BV42" s="1" t="s">
        <v>352</v>
      </c>
      <c r="CE42" s="1" t="s">
        <v>352</v>
      </c>
      <c r="CN42" s="1" t="s">
        <v>352</v>
      </c>
    </row>
    <row r="43" spans="1:100" s="5" customFormat="1" ht="15.75" customHeight="1">
      <c r="A43" s="5" t="s">
        <v>1095</v>
      </c>
      <c r="B43" s="5">
        <f>(POWER(B40/B7, 1/33)-1)*100</f>
        <v>4.0713095350808359E-3</v>
      </c>
      <c r="C43" s="5">
        <f t="shared" ref="C43:BN43" si="199">(POWER(C40/C7, 1/33)-1)*100</f>
        <v>0.10732674374989148</v>
      </c>
      <c r="D43" s="5">
        <f t="shared" si="199"/>
        <v>0</v>
      </c>
      <c r="E43" s="5">
        <f t="shared" si="199"/>
        <v>0.10325123053762653</v>
      </c>
      <c r="F43" s="5">
        <f t="shared" si="199"/>
        <v>-1.1889303461768752</v>
      </c>
      <c r="G43" s="5">
        <f t="shared" si="199"/>
        <v>-1.0869067008519084</v>
      </c>
      <c r="H43" s="5">
        <f t="shared" si="199"/>
        <v>1.2101605750053812</v>
      </c>
      <c r="I43" s="5">
        <f t="shared" si="199"/>
        <v>1.3146613112281713</v>
      </c>
      <c r="J43" s="5">
        <f t="shared" si="199"/>
        <v>-0.10314473233226096</v>
      </c>
      <c r="K43" s="5">
        <f t="shared" si="199"/>
        <v>0.2220781162024954</v>
      </c>
      <c r="L43" s="5">
        <f t="shared" si="199"/>
        <v>0.41063398203526891</v>
      </c>
      <c r="M43" s="5">
        <f t="shared" si="199"/>
        <v>0</v>
      </c>
      <c r="N43" s="5">
        <f t="shared" si="199"/>
        <v>0.18813805239015213</v>
      </c>
      <c r="O43" s="5">
        <f t="shared" si="199"/>
        <v>-2.322430767989947</v>
      </c>
      <c r="P43" s="5">
        <f t="shared" si="199"/>
        <v>-2.1386620916147958</v>
      </c>
      <c r="Q43" s="5">
        <f t="shared" si="199"/>
        <v>2.2528669439830118</v>
      </c>
      <c r="R43" s="5">
        <f t="shared" si="199"/>
        <v>2.445243496364502</v>
      </c>
      <c r="S43" s="5">
        <f t="shared" si="199"/>
        <v>-0.18778475780414361</v>
      </c>
      <c r="T43" s="5">
        <f t="shared" si="199"/>
        <v>0.14264175719329586</v>
      </c>
      <c r="U43" s="5">
        <f t="shared" si="199"/>
        <v>0.23429767927651834</v>
      </c>
      <c r="V43" s="5">
        <f t="shared" si="199"/>
        <v>0</v>
      </c>
      <c r="W43" s="5">
        <f t="shared" si="199"/>
        <v>9.1525368689038267E-2</v>
      </c>
      <c r="X43" s="5">
        <f t="shared" si="199"/>
        <v>-1.4603199847021187</v>
      </c>
      <c r="Y43" s="5">
        <f t="shared" si="199"/>
        <v>-1.370131179263101</v>
      </c>
      <c r="Z43" s="5">
        <f t="shared" si="199"/>
        <v>1.6432081836728285</v>
      </c>
      <c r="AA43" s="5">
        <f t="shared" si="199"/>
        <v>1.7362375047103251</v>
      </c>
      <c r="AB43" s="5">
        <f t="shared" si="199"/>
        <v>-9.1441676357628676E-2</v>
      </c>
      <c r="AC43" s="5">
        <f t="shared" si="199"/>
        <v>7.7629738590068165E-2</v>
      </c>
      <c r="AD43" s="5">
        <f t="shared" si="199"/>
        <v>0.21203956158162285</v>
      </c>
      <c r="AE43" s="5">
        <f t="shared" si="199"/>
        <v>0</v>
      </c>
      <c r="AF43" s="5">
        <f t="shared" si="199"/>
        <v>0.13430556193489984</v>
      </c>
      <c r="AG43" s="5">
        <f t="shared" si="199"/>
        <v>-1.7357506156018609</v>
      </c>
      <c r="AH43" s="5">
        <f t="shared" si="199"/>
        <v>-1.6037762632850394</v>
      </c>
      <c r="AI43" s="5">
        <f t="shared" si="199"/>
        <v>1.5541015162111371</v>
      </c>
      <c r="AJ43" s="5">
        <f t="shared" si="199"/>
        <v>1.6904943229204106</v>
      </c>
      <c r="AK43" s="5">
        <f t="shared" si="199"/>
        <v>-0.13412542403045125</v>
      </c>
      <c r="AL43" s="5">
        <f t="shared" si="199"/>
        <v>8.6344084606704286E-2</v>
      </c>
      <c r="AM43" s="5">
        <f t="shared" si="199"/>
        <v>0.22625874754607089</v>
      </c>
      <c r="AN43" s="5">
        <f t="shared" si="199"/>
        <v>0</v>
      </c>
      <c r="AO43" s="5">
        <f t="shared" si="199"/>
        <v>0.13979395912500081</v>
      </c>
      <c r="AP43" s="5">
        <f t="shared" si="199"/>
        <v>-1.7858903451256958</v>
      </c>
      <c r="AQ43" s="5">
        <f t="shared" si="199"/>
        <v>-1.6485929528197718</v>
      </c>
      <c r="AR43" s="5">
        <f t="shared" si="199"/>
        <v>1.7515346160659417</v>
      </c>
      <c r="AS43" s="5">
        <f t="shared" si="199"/>
        <v>1.893777114776185</v>
      </c>
      <c r="AT43" s="5">
        <f t="shared" si="199"/>
        <v>-0.13959880842382422</v>
      </c>
      <c r="AU43" s="5">
        <f t="shared" si="199"/>
        <v>-0.10115951107163568</v>
      </c>
      <c r="AV43" s="5">
        <f t="shared" si="199"/>
        <v>6.4208057955550402E-2</v>
      </c>
      <c r="AW43" s="5">
        <f t="shared" si="199"/>
        <v>0</v>
      </c>
      <c r="AX43" s="5">
        <f t="shared" si="199"/>
        <v>0.16553502344756055</v>
      </c>
      <c r="AY43" s="5">
        <f t="shared" si="199"/>
        <v>-1.4419634521288804</v>
      </c>
      <c r="AZ43" s="5">
        <f t="shared" si="199"/>
        <v>-1.2788153832199112</v>
      </c>
      <c r="BA43" s="5">
        <f t="shared" si="199"/>
        <v>1.2459562811358404</v>
      </c>
      <c r="BB43" s="5">
        <f t="shared" si="199"/>
        <v>1.4135537986055047</v>
      </c>
      <c r="BC43" s="5">
        <f t="shared" si="199"/>
        <v>-0.1652614578545486</v>
      </c>
      <c r="BD43" s="5">
        <f t="shared" si="199"/>
        <v>-5.0410634443220914E-3</v>
      </c>
      <c r="BE43" s="5">
        <f t="shared" si="199"/>
        <v>8.891482872896983E-2</v>
      </c>
      <c r="BF43" s="5">
        <f t="shared" si="199"/>
        <v>0</v>
      </c>
      <c r="BG43" s="5">
        <f t="shared" si="199"/>
        <v>9.3960628788214429E-2</v>
      </c>
      <c r="BH43" s="5">
        <f t="shared" si="199"/>
        <v>-1.0476475364852078</v>
      </c>
      <c r="BI43" s="5">
        <f t="shared" si="199"/>
        <v>-0.9546712839097693</v>
      </c>
      <c r="BJ43" s="5">
        <f t="shared" si="199"/>
        <v>1.0560347991626085</v>
      </c>
      <c r="BK43" s="5">
        <f t="shared" si="199"/>
        <v>1.1509876848883271</v>
      </c>
      <c r="BL43" s="5">
        <f t="shared" si="199"/>
        <v>-9.3872425666796655E-2</v>
      </c>
      <c r="BM43" s="5">
        <f t="shared" si="199"/>
        <v>7.3644250161142288E-2</v>
      </c>
      <c r="BN43" s="5">
        <f t="shared" si="199"/>
        <v>0.14187763774649031</v>
      </c>
      <c r="BO43" s="5">
        <f t="shared" ref="BO43:CV43" si="200">(POWER(BO40/BO7, 1/33)-1)*100</f>
        <v>0</v>
      </c>
      <c r="BP43" s="5">
        <f t="shared" si="200"/>
        <v>6.8183174597691298E-2</v>
      </c>
      <c r="BQ43" s="5">
        <f t="shared" si="200"/>
        <v>-0.96260199101343424</v>
      </c>
      <c r="BR43" s="5">
        <f t="shared" si="200"/>
        <v>-0.89507514901195906</v>
      </c>
      <c r="BS43" s="5">
        <f t="shared" si="200"/>
        <v>0.95076455575289209</v>
      </c>
      <c r="BT43" s="5">
        <f t="shared" si="200"/>
        <v>1.0195959918076536</v>
      </c>
      <c r="BU43" s="5">
        <f t="shared" si="200"/>
        <v>-6.8136716821098897E-2</v>
      </c>
      <c r="BV43" s="5">
        <f t="shared" si="200"/>
        <v>0.14255147519621758</v>
      </c>
      <c r="BW43" s="5">
        <f t="shared" si="200"/>
        <v>0.20059816624957705</v>
      </c>
      <c r="BX43" s="5">
        <f t="shared" si="200"/>
        <v>0</v>
      </c>
      <c r="BY43" s="5">
        <f t="shared" si="200"/>
        <v>5.7964062427307006E-2</v>
      </c>
      <c r="BZ43" s="5">
        <f t="shared" si="200"/>
        <v>-0.96068011202613546</v>
      </c>
      <c r="CA43" s="5">
        <f t="shared" si="200"/>
        <v>-0.90327289881869666</v>
      </c>
      <c r="CB43" s="5">
        <f t="shared" si="200"/>
        <v>0.95255630857775664</v>
      </c>
      <c r="CC43" s="5">
        <f t="shared" si="200"/>
        <v>1.0110725113384289</v>
      </c>
      <c r="CD43" s="5">
        <f t="shared" si="200"/>
        <v>-5.7930483565638013E-2</v>
      </c>
      <c r="CE43" s="5">
        <f t="shared" si="200"/>
        <v>6.7979316956812141E-2</v>
      </c>
      <c r="CF43" s="5">
        <f t="shared" si="200"/>
        <v>0.10327243602932246</v>
      </c>
      <c r="CG43" s="5">
        <f t="shared" si="200"/>
        <v>0</v>
      </c>
      <c r="CH43" s="5">
        <f t="shared" si="200"/>
        <v>3.5269143349769827E-2</v>
      </c>
      <c r="CI43" s="5">
        <f t="shared" si="200"/>
        <v>-0.90780288256949726</v>
      </c>
      <c r="CJ43" s="5">
        <f t="shared" si="200"/>
        <v>-0.87285391351972219</v>
      </c>
      <c r="CK43" s="5">
        <f t="shared" si="200"/>
        <v>1.4817988421345518</v>
      </c>
      <c r="CL43" s="5">
        <f t="shared" si="200"/>
        <v>1.5175906032421249</v>
      </c>
      <c r="CM43" s="5">
        <f t="shared" si="200"/>
        <v>-3.5256708610664766E-2</v>
      </c>
      <c r="CN43" s="5">
        <f t="shared" si="200"/>
        <v>1.1398163870013356E-2</v>
      </c>
      <c r="CO43" s="5">
        <f t="shared" si="200"/>
        <v>8.5527741749613639E-2</v>
      </c>
      <c r="CP43" s="5">
        <f t="shared" si="200"/>
        <v>0</v>
      </c>
      <c r="CQ43" s="5">
        <f t="shared" si="200"/>
        <v>7.4121129431814481E-2</v>
      </c>
      <c r="CR43" s="5">
        <f t="shared" si="200"/>
        <v>-1.1308135448074408</v>
      </c>
      <c r="CS43" s="5">
        <f t="shared" si="200"/>
        <v>-1.0575305871468044</v>
      </c>
      <c r="CT43" s="5">
        <f t="shared" si="200"/>
        <v>1.2255378459530286</v>
      </c>
      <c r="CU43" s="5">
        <f t="shared" si="200"/>
        <v>1.3005673578778687</v>
      </c>
      <c r="CV43" s="5">
        <f t="shared" si="200"/>
        <v>-7.4066230705083225E-2</v>
      </c>
    </row>
    <row r="44" spans="1:100" ht="15.75" customHeight="1"/>
    <row r="45" spans="1:100">
      <c r="B45" s="36" t="s">
        <v>1177</v>
      </c>
      <c r="C45" s="36"/>
      <c r="D45" s="36"/>
      <c r="E45" s="36"/>
      <c r="F45" s="36"/>
      <c r="G45" s="36"/>
      <c r="H45" s="36"/>
      <c r="I45" s="36"/>
      <c r="J45" s="36"/>
      <c r="K45" s="1" t="s">
        <v>1007</v>
      </c>
      <c r="T45" s="1" t="s">
        <v>1007</v>
      </c>
      <c r="AC45" s="1" t="s">
        <v>1007</v>
      </c>
      <c r="AL45" s="1" t="s">
        <v>1007</v>
      </c>
      <c r="AU45" s="1" t="s">
        <v>1007</v>
      </c>
      <c r="BD45" s="1" t="s">
        <v>1007</v>
      </c>
      <c r="BM45" s="1" t="s">
        <v>1007</v>
      </c>
      <c r="BV45" s="1" t="s">
        <v>1007</v>
      </c>
      <c r="CE45" s="1" t="s">
        <v>1007</v>
      </c>
      <c r="CN45" s="1" t="s">
        <v>1007</v>
      </c>
    </row>
    <row r="46" spans="1:100" hidden="1">
      <c r="B46" s="1" t="s">
        <v>1039</v>
      </c>
    </row>
    <row r="47" spans="1:100">
      <c r="B47" s="1" t="s">
        <v>1178</v>
      </c>
    </row>
    <row r="48" spans="1:100">
      <c r="B48" s="1" t="s">
        <v>1163</v>
      </c>
    </row>
    <row r="228" spans="2:2">
      <c r="B228" s="1">
        <v>1998</v>
      </c>
    </row>
    <row r="229" spans="2:2">
      <c r="B229" s="1">
        <v>1999</v>
      </c>
    </row>
    <row r="230" spans="2:2">
      <c r="B230" s="1">
        <v>2000</v>
      </c>
    </row>
    <row r="231" spans="2:2">
      <c r="B231" s="1">
        <v>2001</v>
      </c>
    </row>
    <row r="232" spans="2:2">
      <c r="B232" s="1">
        <v>2002</v>
      </c>
    </row>
    <row r="233" spans="2:2">
      <c r="B233" s="1">
        <v>2003</v>
      </c>
    </row>
    <row r="234" spans="2:2">
      <c r="B234" s="1">
        <v>2004</v>
      </c>
    </row>
    <row r="235" spans="2:2">
      <c r="B235" s="1">
        <v>2005</v>
      </c>
    </row>
  </sheetData>
  <mergeCells count="1">
    <mergeCell ref="B45:J45"/>
  </mergeCells>
  <phoneticPr fontId="2" type="noConversion"/>
  <pageMargins left="0.55118110236220474" right="0.55118110236220474" top="0.98425196850393704" bottom="0.98425196850393704" header="0.51181102362204722" footer="0.51181102362204722"/>
  <pageSetup scale="62" orientation="landscape" r:id="rId1"/>
  <headerFooter alignWithMargins="0"/>
  <colBreaks count="10" manualBreakCount="10">
    <brk id="10" max="1048575" man="1"/>
    <brk id="19" max="1048575" man="1"/>
    <brk id="28" max="1048575" man="1"/>
    <brk id="37" max="1048575" man="1"/>
    <brk id="46" max="1048575" man="1"/>
    <brk id="55" max="1048575" man="1"/>
    <brk id="64" max="1048575" man="1"/>
    <brk id="73" max="1048575" man="1"/>
    <brk id="82" max="1048575" man="1"/>
    <brk id="91" max="1048575" man="1"/>
  </colBreaks>
</worksheet>
</file>

<file path=xl/worksheets/sheet64.xml><?xml version="1.0" encoding="utf-8"?>
<worksheet xmlns="http://schemas.openxmlformats.org/spreadsheetml/2006/main" xmlns:r="http://schemas.openxmlformats.org/officeDocument/2006/relationships">
  <dimension ref="A1:L43"/>
  <sheetViews>
    <sheetView view="pageBreakPreview" zoomScale="75" zoomScaleSheetLayoutView="75" workbookViewId="0">
      <selection activeCell="O54" sqref="O54"/>
    </sheetView>
  </sheetViews>
  <sheetFormatPr defaultRowHeight="12.75"/>
  <cols>
    <col min="1" max="1" width="9.125" style="1" bestFit="1" customWidth="1"/>
    <col min="2" max="2" width="13.625" style="1" customWidth="1"/>
    <col min="3" max="3" width="14.75" style="1" bestFit="1" customWidth="1"/>
    <col min="4" max="4" width="8.25" style="1" bestFit="1" customWidth="1"/>
    <col min="5" max="5" width="12.625" style="1" bestFit="1" customWidth="1"/>
    <col min="6" max="6" width="15.25" style="1" bestFit="1" customWidth="1"/>
    <col min="7" max="7" width="8.75" style="1" bestFit="1" customWidth="1"/>
    <col min="8" max="8" width="8.25" style="1" bestFit="1" customWidth="1"/>
    <col min="9" max="9" width="10" style="1" bestFit="1" customWidth="1"/>
    <col min="10" max="10" width="15.125" style="1" bestFit="1" customWidth="1"/>
    <col min="11" max="11" width="8.125" style="1" bestFit="1" customWidth="1"/>
    <col min="12" max="12" width="16.5" style="1" bestFit="1" customWidth="1"/>
    <col min="13" max="16384" width="9" style="1"/>
  </cols>
  <sheetData>
    <row r="1" spans="1:12">
      <c r="A1" s="1" t="s">
        <v>1069</v>
      </c>
    </row>
    <row r="3" spans="1:12">
      <c r="B3" s="1" t="s">
        <v>272</v>
      </c>
      <c r="C3" s="1" t="s">
        <v>291</v>
      </c>
      <c r="D3" s="1" t="s">
        <v>367</v>
      </c>
      <c r="E3" s="1" t="s">
        <v>293</v>
      </c>
      <c r="F3" s="1" t="s">
        <v>294</v>
      </c>
      <c r="G3" s="1" t="s">
        <v>295</v>
      </c>
      <c r="H3" s="1" t="s">
        <v>296</v>
      </c>
      <c r="I3" s="1" t="s">
        <v>297</v>
      </c>
      <c r="J3" s="1" t="s">
        <v>298</v>
      </c>
      <c r="K3" s="1" t="s">
        <v>299</v>
      </c>
      <c r="L3" s="1" t="s">
        <v>300</v>
      </c>
    </row>
    <row r="4" spans="1:12">
      <c r="A4" s="1">
        <v>1981</v>
      </c>
      <c r="B4" s="4">
        <f>('a30-1'!B4*1000000)/'a1'!$F$8</f>
        <v>32107.362172674646</v>
      </c>
      <c r="C4" s="4">
        <f>('a30-1'!C4*1000000)/'a1'!$L8</f>
        <v>22388.241306305212</v>
      </c>
      <c r="D4" s="4">
        <f>('a30-1'!D4*1000000)/'a1'!$R8</f>
        <v>18850.515171872343</v>
      </c>
      <c r="E4" s="4">
        <f>('a30-1'!E4*1000000)/'a1'!$X8</f>
        <v>22539.073146708684</v>
      </c>
      <c r="F4" s="4">
        <f>('a30-1'!F4*1000000)/'a1'!$AD8</f>
        <v>21377.672209026128</v>
      </c>
      <c r="G4" s="4">
        <f>('a30-1'!G4*1000000)/'a1'!$AJ8</f>
        <v>27432.155421388081</v>
      </c>
      <c r="H4" s="4">
        <f>('a30-1'!H4*1000000)/'a1'!$AP8</f>
        <v>31952.775931239634</v>
      </c>
      <c r="I4" s="4">
        <f>('a30-1'!I4*1000000)/'a1'!$AV8</f>
        <v>28430.440009849885</v>
      </c>
      <c r="J4" s="4">
        <f>('a30-1'!J4*1000000)/'a1'!$BB8</f>
        <v>32284.611261592258</v>
      </c>
      <c r="K4" s="4">
        <f>('a30-1'!K4*1000000)/'a1'!$BH8</f>
        <v>50414.123496794557</v>
      </c>
      <c r="L4" s="4">
        <f>('a30-1'!L4*1000000)/'a1'!$BN8</f>
        <v>35293.102069725792</v>
      </c>
    </row>
    <row r="5" spans="1:12">
      <c r="A5" s="1">
        <v>1982</v>
      </c>
      <c r="B5" s="4">
        <f>('a30-1'!B5*1000000)/'a1'!F9</f>
        <v>30711.740306602613</v>
      </c>
      <c r="C5" s="4">
        <f>('a30-1'!C5*1000000)/'a1'!$L9</f>
        <v>22555.093718139753</v>
      </c>
      <c r="D5" s="4">
        <f>('a30-1'!D5*1000000)/'a1'!$R9</f>
        <v>18852.963070848302</v>
      </c>
      <c r="E5" s="4">
        <f>('a30-1'!E5*1000000)/'a1'!$X9</f>
        <v>23458.799261499491</v>
      </c>
      <c r="F5" s="4">
        <f>('a30-1'!F5*1000000)/'a1'!$AD9</f>
        <v>21489.645307064598</v>
      </c>
      <c r="G5" s="4">
        <f>('a30-1'!G5*1000000)/'a1'!$AJ9</f>
        <v>26260.095726382471</v>
      </c>
      <c r="H5" s="4">
        <f>('a30-1'!H5*1000000)/'a1'!$AP9</f>
        <v>30551.367848212973</v>
      </c>
      <c r="I5" s="4">
        <f>('a30-1'!I5*1000000)/'a1'!$AV9</f>
        <v>27509.892616319565</v>
      </c>
      <c r="J5" s="4">
        <f>('a30-1'!J5*1000000)/'a1'!$BB9</f>
        <v>31111.453482832647</v>
      </c>
      <c r="K5" s="4">
        <f>('a30-1'!K5*1000000)/'a1'!$BH9</f>
        <v>47513.594874224997</v>
      </c>
      <c r="L5" s="4">
        <f>('a30-1'!L5*1000000)/'a1'!$BN9</f>
        <v>32399.297343693561</v>
      </c>
    </row>
    <row r="6" spans="1:12">
      <c r="A6" s="1">
        <v>1983</v>
      </c>
      <c r="B6" s="4">
        <f>('a30-1'!B6*1000000)/'a1'!F10</f>
        <v>31199.871042267601</v>
      </c>
      <c r="C6" s="4">
        <f>('a30-1'!C6*1000000)/'a1'!$L10</f>
        <v>23100.538016865688</v>
      </c>
      <c r="D6" s="4">
        <f>('a30-1'!D6*1000000)/'a1'!$R10</f>
        <v>20479.28890025739</v>
      </c>
      <c r="E6" s="4">
        <f>('a30-1'!E6*1000000)/'a1'!$X10</f>
        <v>23667.235217767357</v>
      </c>
      <c r="F6" s="4">
        <f>('a30-1'!F6*1000000)/'a1'!$AD10</f>
        <v>22838.61328797133</v>
      </c>
      <c r="G6" s="4">
        <f>('a30-1'!G6*1000000)/'a1'!$AJ10</f>
        <v>26653.890609325248</v>
      </c>
      <c r="H6" s="4">
        <f>('a30-1'!H6*1000000)/'a1'!$AP10</f>
        <v>31694.448980061428</v>
      </c>
      <c r="I6" s="4">
        <f>('a30-1'!I6*1000000)/'a1'!$AV10</f>
        <v>27350.738663385397</v>
      </c>
      <c r="J6" s="4">
        <f>('a30-1'!J6*1000000)/'a1'!$BB10</f>
        <v>31359.831570368609</v>
      </c>
      <c r="K6" s="4">
        <f>('a30-1'!K6*1000000)/'a1'!$BH10</f>
        <v>46759.528690622064</v>
      </c>
      <c r="L6" s="4">
        <f>('a30-1'!L6*1000000)/'a1'!$BN10</f>
        <v>32255.523813913111</v>
      </c>
    </row>
    <row r="7" spans="1:12">
      <c r="A7" s="1">
        <v>1984</v>
      </c>
      <c r="B7" s="4">
        <f>('a30-1'!B7*1000000)/'a1'!F11</f>
        <v>32738.050723759581</v>
      </c>
      <c r="C7" s="4">
        <f>('a30-1'!C7*1000000)/'a1'!$L11</f>
        <v>23730.099213019232</v>
      </c>
      <c r="D7" s="4">
        <f>('a30-1'!D7*1000000)/'a1'!$R11</f>
        <v>20598.437141976723</v>
      </c>
      <c r="E7" s="4">
        <f>('a30-1'!E7*1000000)/'a1'!$X11</f>
        <v>25227.044540503332</v>
      </c>
      <c r="F7" s="4">
        <f>('a30-1'!F7*1000000)/'a1'!$AD11</f>
        <v>23153.751346309724</v>
      </c>
      <c r="G7" s="4">
        <f>('a30-1'!G7*1000000)/'a1'!$AJ11</f>
        <v>27774.2255572881</v>
      </c>
      <c r="H7" s="4">
        <f>('a30-1'!H7*1000000)/'a1'!$AP11</f>
        <v>34018.275897727231</v>
      </c>
      <c r="I7" s="4">
        <f>('a30-1'!I7*1000000)/'a1'!$AV11</f>
        <v>29145.091014265588</v>
      </c>
      <c r="J7" s="4">
        <f>('a30-1'!J7*1000000)/'a1'!$BB11</f>
        <v>31899.784647378561</v>
      </c>
      <c r="K7" s="4">
        <f>('a30-1'!K7*1000000)/'a1'!$BH11</f>
        <v>49029.055848869648</v>
      </c>
      <c r="L7" s="4">
        <f>('a30-1'!L7*1000000)/'a1'!$BN11</f>
        <v>32102.880684966414</v>
      </c>
    </row>
    <row r="8" spans="1:12">
      <c r="A8" s="1">
        <v>1985</v>
      </c>
      <c r="B8" s="4">
        <f>('a30-1'!B8*1000000)/'a1'!F12</f>
        <v>33976.01032361282</v>
      </c>
      <c r="C8" s="4">
        <f>('a30-1'!C8*1000000)/'a1'!$L12</f>
        <v>24168.141210996506</v>
      </c>
      <c r="D8" s="4">
        <f>('a30-1'!D8*1000000)/'a1'!$R12</f>
        <v>20396.649401734852</v>
      </c>
      <c r="E8" s="4">
        <f>('a30-1'!E8*1000000)/'a1'!$X12</f>
        <v>26309.253957789599</v>
      </c>
      <c r="F8" s="4">
        <f>('a30-1'!F8*1000000)/'a1'!$AD12</f>
        <v>23922.730534352202</v>
      </c>
      <c r="G8" s="4">
        <f>('a30-1'!G8*1000000)/'a1'!$AJ12</f>
        <v>28541.501832787711</v>
      </c>
      <c r="H8" s="4">
        <f>('a30-1'!H8*1000000)/'a1'!$AP12</f>
        <v>35271.984754251826</v>
      </c>
      <c r="I8" s="4">
        <f>('a30-1'!I8*1000000)/'a1'!$AV12</f>
        <v>30835.246352177146</v>
      </c>
      <c r="J8" s="4">
        <f>('a30-1'!J8*1000000)/'a1'!$BB12</f>
        <v>32471.549221018453</v>
      </c>
      <c r="K8" s="4">
        <f>('a30-1'!K8*1000000)/'a1'!$BH12</f>
        <v>52386.992667883831</v>
      </c>
      <c r="L8" s="4">
        <f>('a30-1'!L8*1000000)/'a1'!$BN12</f>
        <v>34048.584751394141</v>
      </c>
    </row>
    <row r="9" spans="1:12">
      <c r="A9" s="1">
        <v>1986</v>
      </c>
      <c r="B9" s="4">
        <f>('a30-1'!B9*1000000)/'a1'!F13</f>
        <v>34367.181836147494</v>
      </c>
      <c r="C9" s="4">
        <f>('a30-1'!C9*1000000)/'a1'!$L13</f>
        <v>24349.911331827188</v>
      </c>
      <c r="D9" s="4">
        <f>('a30-1'!D9*1000000)/'a1'!$R13</f>
        <v>21240.150736553613</v>
      </c>
      <c r="E9" s="4">
        <f>('a30-1'!E9*1000000)/'a1'!$X13</f>
        <v>26775.782347509299</v>
      </c>
      <c r="F9" s="4">
        <f>('a30-1'!F9*1000000)/'a1'!$AD13</f>
        <v>25493.125007758419</v>
      </c>
      <c r="G9" s="4">
        <f>('a30-1'!G9*1000000)/'a1'!$AJ13</f>
        <v>28795.036500267583</v>
      </c>
      <c r="H9" s="4">
        <f>('a30-1'!H9*1000000)/'a1'!$AP13</f>
        <v>36019.61099498281</v>
      </c>
      <c r="I9" s="4">
        <f>('a30-1'!I9*1000000)/'a1'!$AV13</f>
        <v>30632.530561988802</v>
      </c>
      <c r="J9" s="4">
        <f>('a30-1'!J9*1000000)/'a1'!$BB13</f>
        <v>34091.008508656902</v>
      </c>
      <c r="K9" s="4">
        <f>('a30-1'!K9*1000000)/'a1'!$BH13</f>
        <v>50322.039680549788</v>
      </c>
      <c r="L9" s="4">
        <f>('a30-1'!L9*1000000)/'a1'!$BN13</f>
        <v>34065.216616876765</v>
      </c>
    </row>
    <row r="10" spans="1:12">
      <c r="A10" s="1">
        <v>1987</v>
      </c>
      <c r="B10" s="4">
        <f>('a30-1'!B10*1000000)/'a1'!F14</f>
        <v>35306.540904821755</v>
      </c>
      <c r="C10" s="4">
        <f>('a30-1'!C10*1000000)/'a1'!$L14</f>
        <v>25391.052809078614</v>
      </c>
      <c r="D10" s="4">
        <f>('a30-1'!D10*1000000)/'a1'!$R14</f>
        <v>21727.132096299003</v>
      </c>
      <c r="E10" s="4">
        <f>('a30-1'!E10*1000000)/'a1'!$X14</f>
        <v>27488.624740657517</v>
      </c>
      <c r="F10" s="4">
        <f>('a30-1'!F10*1000000)/'a1'!$AD14</f>
        <v>26750.283057238023</v>
      </c>
      <c r="G10" s="4">
        <f>('a30-1'!G10*1000000)/'a1'!$AJ14</f>
        <v>29696.177401775054</v>
      </c>
      <c r="H10" s="4">
        <f>('a30-1'!H10*1000000)/'a1'!$AP14</f>
        <v>36983.091312515273</v>
      </c>
      <c r="I10" s="4">
        <f>('a30-1'!I10*1000000)/'a1'!$AV14</f>
        <v>30891.145357724563</v>
      </c>
      <c r="J10" s="4">
        <f>('a30-1'!J10*1000000)/'a1'!$BB14</f>
        <v>34256.423563539473</v>
      </c>
      <c r="K10" s="4">
        <f>('a30-1'!K10*1000000)/'a1'!$BH14</f>
        <v>51030.428817183332</v>
      </c>
      <c r="L10" s="4">
        <f>('a30-1'!L10*1000000)/'a1'!$BN14</f>
        <v>35656.754413673458</v>
      </c>
    </row>
    <row r="11" spans="1:12">
      <c r="A11" s="1">
        <v>1988</v>
      </c>
      <c r="B11" s="4">
        <f>('a30-1'!B11*1000000)/'a1'!F15</f>
        <v>36395.424307343601</v>
      </c>
      <c r="C11" s="4">
        <f>('a30-1'!C11*1000000)/'a1'!$L15</f>
        <v>26755.620175935943</v>
      </c>
      <c r="D11" s="4">
        <f>('a30-1'!D11*1000000)/'a1'!$R15</f>
        <v>22190.596261089497</v>
      </c>
      <c r="E11" s="4">
        <f>('a30-1'!E11*1000000)/'a1'!$X15</f>
        <v>27744.71253299094</v>
      </c>
      <c r="F11" s="4">
        <f>('a30-1'!F11*1000000)/'a1'!$AD15</f>
        <v>26769.393810356418</v>
      </c>
      <c r="G11" s="4">
        <f>('a30-1'!G11*1000000)/'a1'!$AJ15</f>
        <v>30641.164345523681</v>
      </c>
      <c r="H11" s="4">
        <f>('a30-1'!H11*1000000)/'a1'!$AP15</f>
        <v>37883.158410427481</v>
      </c>
      <c r="I11" s="4">
        <f>('a30-1'!I11*1000000)/'a1'!$AV15</f>
        <v>30635.520327504735</v>
      </c>
      <c r="J11" s="4">
        <f>('a30-1'!J11*1000000)/'a1'!$BB15</f>
        <v>33139.633835006927</v>
      </c>
      <c r="K11" s="4">
        <f>('a30-1'!K11*1000000)/'a1'!$BH15</f>
        <v>54635.771024670539</v>
      </c>
      <c r="L11" s="4">
        <f>('a30-1'!L11*1000000)/'a1'!$BN15</f>
        <v>36839.744686670987</v>
      </c>
    </row>
    <row r="12" spans="1:12">
      <c r="A12" s="1">
        <v>1989</v>
      </c>
      <c r="B12" s="4">
        <f>('a30-1'!B12*1000000)/'a1'!F16</f>
        <v>36579.023015948987</v>
      </c>
      <c r="C12" s="4">
        <f>('a30-1'!C12*1000000)/'a1'!$L16</f>
        <v>27685.3218535741</v>
      </c>
      <c r="D12" s="4">
        <f>('a30-1'!D12*1000000)/'a1'!$R16</f>
        <v>22704.048312370825</v>
      </c>
      <c r="E12" s="4">
        <f>('a30-1'!E12*1000000)/'a1'!$X16</f>
        <v>28207.394884719768</v>
      </c>
      <c r="F12" s="4">
        <f>('a30-1'!F12*1000000)/'a1'!$AD16</f>
        <v>26674.229965080958</v>
      </c>
      <c r="G12" s="4">
        <f>('a30-1'!G12*1000000)/'a1'!$AJ16</f>
        <v>30346.009488922082</v>
      </c>
      <c r="H12" s="4">
        <f>('a30-1'!H12*1000000)/'a1'!$AP16</f>
        <v>38111.786192735941</v>
      </c>
      <c r="I12" s="4">
        <f>('a30-1'!I12*1000000)/'a1'!$AV16</f>
        <v>31380.006378013248</v>
      </c>
      <c r="J12" s="4">
        <f>('a30-1'!J12*1000000)/'a1'!$BB16</f>
        <v>33999.091657274243</v>
      </c>
      <c r="K12" s="4">
        <f>('a30-1'!K12*1000000)/'a1'!$BH16</f>
        <v>54522.930363343439</v>
      </c>
      <c r="L12" s="4">
        <f>('a30-1'!L12*1000000)/'a1'!$BN16</f>
        <v>37012.880369753417</v>
      </c>
    </row>
    <row r="13" spans="1:12">
      <c r="A13" s="1">
        <v>1990</v>
      </c>
      <c r="B13" s="4">
        <f>('a30-1'!B13*1000000)/'a1'!F17</f>
        <v>36087.285397949337</v>
      </c>
      <c r="C13" s="4">
        <f>('a30-1'!C13*1000000)/'a1'!$L17</f>
        <v>27737.941832592038</v>
      </c>
      <c r="D13" s="4">
        <f>('a30-1'!D13*1000000)/'a1'!$R17</f>
        <v>22691.021747799146</v>
      </c>
      <c r="E13" s="4">
        <f>('a30-1'!E13*1000000)/'a1'!$X17</f>
        <v>27717.032547605526</v>
      </c>
      <c r="F13" s="4">
        <f>('a30-1'!F13*1000000)/'a1'!$AD17</f>
        <v>26228.254584168742</v>
      </c>
      <c r="G13" s="4">
        <f>('a30-1'!G13*1000000)/'a1'!$AJ17</f>
        <v>30188.855601540436</v>
      </c>
      <c r="H13" s="4">
        <f>('a30-1'!H13*1000000)/'a1'!$AP17</f>
        <v>36794.403793690493</v>
      </c>
      <c r="I13" s="4">
        <f>('a30-1'!I13*1000000)/'a1'!$AV17</f>
        <v>32232.968253724146</v>
      </c>
      <c r="J13" s="4">
        <f>('a30-1'!J13*1000000)/'a1'!$BB17</f>
        <v>37012.008212541688</v>
      </c>
      <c r="K13" s="4">
        <f>('a30-1'!K13*1000000)/'a1'!$BH17</f>
        <v>54625.816590705348</v>
      </c>
      <c r="L13" s="4">
        <f>('a30-1'!L13*1000000)/'a1'!$BN17</f>
        <v>36526.107412538644</v>
      </c>
    </row>
    <row r="14" spans="1:12">
      <c r="A14" s="1">
        <v>1991</v>
      </c>
      <c r="B14" s="4">
        <f>('a30-1'!B14*1000000)/'a1'!F18</f>
        <v>34883.951519077003</v>
      </c>
      <c r="C14" s="4">
        <f>('a30-1'!C14*1000000)/'a1'!$L18</f>
        <v>27754.966841716639</v>
      </c>
      <c r="D14" s="4">
        <f>('a30-1'!D14*1000000)/'a1'!$R18</f>
        <v>22605.067155535442</v>
      </c>
      <c r="E14" s="4">
        <f>('a30-1'!E14*1000000)/'a1'!$X18</f>
        <v>27233.709557372982</v>
      </c>
      <c r="F14" s="4">
        <f>('a30-1'!F14*1000000)/'a1'!$AD18</f>
        <v>25952.060646461017</v>
      </c>
      <c r="G14" s="4">
        <f>('a30-1'!G14*1000000)/'a1'!$AJ18</f>
        <v>29114.259339649285</v>
      </c>
      <c r="H14" s="4">
        <f>('a30-1'!H14*1000000)/'a1'!$AP18</f>
        <v>35093.750395443873</v>
      </c>
      <c r="I14" s="4">
        <f>('a30-1'!I14*1000000)/'a1'!$AV18</f>
        <v>31044.4086358737</v>
      </c>
      <c r="J14" s="4">
        <f>('a30-1'!J14*1000000)/'a1'!$BB18</f>
        <v>37491.286140700278</v>
      </c>
      <c r="K14" s="4">
        <f>('a30-1'!K14*1000000)/'a1'!$BH18</f>
        <v>53920.717693050123</v>
      </c>
      <c r="L14" s="4">
        <f>('a30-1'!L14*1000000)/'a1'!$BN18</f>
        <v>35709.723227933478</v>
      </c>
    </row>
    <row r="15" spans="1:12">
      <c r="A15" s="1">
        <v>1992</v>
      </c>
      <c r="B15" s="4">
        <f>('a30-1'!B15*1000000)/'a1'!F19</f>
        <v>34777.86537815164</v>
      </c>
      <c r="C15" s="4">
        <f>('a30-1'!C15*1000000)/'a1'!$L19</f>
        <v>27205.23212017052</v>
      </c>
      <c r="D15" s="4">
        <f>('a30-1'!D15*1000000)/'a1'!$R19</f>
        <v>23137.425760737464</v>
      </c>
      <c r="E15" s="4">
        <f>('a30-1'!E15*1000000)/'a1'!$X19</f>
        <v>27414.185203996734</v>
      </c>
      <c r="F15" s="4">
        <f>('a30-1'!F15*1000000)/'a1'!$AD19</f>
        <v>26154.859975859519</v>
      </c>
      <c r="G15" s="4">
        <f>('a30-1'!G15*1000000)/'a1'!$AJ19</f>
        <v>29065.078670775427</v>
      </c>
      <c r="H15" s="4">
        <f>('a30-1'!H15*1000000)/'a1'!$AP19</f>
        <v>35063.357170996969</v>
      </c>
      <c r="I15" s="4">
        <f>('a30-1'!I15*1000000)/'a1'!$AV19</f>
        <v>31216.269775292109</v>
      </c>
      <c r="J15" s="4">
        <f>('a30-1'!J15*1000000)/'a1'!$BB19</f>
        <v>35800.975104457691</v>
      </c>
      <c r="K15" s="4">
        <f>('a30-1'!K15*1000000)/'a1'!$BH19</f>
        <v>53405.817359701476</v>
      </c>
      <c r="L15" s="4">
        <f>('a30-1'!L15*1000000)/'a1'!$BN19</f>
        <v>35723.57257635345</v>
      </c>
    </row>
    <row r="16" spans="1:12">
      <c r="A16" s="1">
        <v>1993</v>
      </c>
      <c r="B16" s="4">
        <f>('a30-1'!B16*1000000)/'a1'!F20</f>
        <v>35311.114987733556</v>
      </c>
      <c r="C16" s="4">
        <f>('a30-1'!C16*1000000)/'a1'!$L20</f>
        <v>27597.646113552779</v>
      </c>
      <c r="D16" s="4">
        <f>('a30-1'!D16*1000000)/'a1'!$R20</f>
        <v>23256.69367590428</v>
      </c>
      <c r="E16" s="4">
        <f>('a30-1'!E16*1000000)/'a1'!$X20</f>
        <v>27435.127310117165</v>
      </c>
      <c r="F16" s="4">
        <f>('a30-1'!F16*1000000)/'a1'!$AD20</f>
        <v>26934.664508581594</v>
      </c>
      <c r="G16" s="4">
        <f>('a30-1'!G16*1000000)/'a1'!$AJ20</f>
        <v>29506.589569787735</v>
      </c>
      <c r="H16" s="4">
        <f>('a30-1'!H16*1000000)/'a1'!$AP20</f>
        <v>35178.265970616754</v>
      </c>
      <c r="I16" s="4">
        <f>('a30-1'!I16*1000000)/'a1'!$AV20</f>
        <v>31113.49316134851</v>
      </c>
      <c r="J16" s="4">
        <f>('a30-1'!J16*1000000)/'a1'!$BB20</f>
        <v>37981.92471943589</v>
      </c>
      <c r="K16" s="4">
        <f>('a30-1'!K16*1000000)/'a1'!$BH20</f>
        <v>56832.547767548509</v>
      </c>
      <c r="L16" s="4">
        <f>('a30-1'!L16*1000000)/'a1'!$BN20</f>
        <v>36398.065795684255</v>
      </c>
    </row>
    <row r="17" spans="1:12">
      <c r="A17" s="1">
        <v>1994</v>
      </c>
      <c r="B17" s="4">
        <f>('a30-1'!B17*1000000)/'a1'!F21</f>
        <v>36495.889766382235</v>
      </c>
      <c r="C17" s="4">
        <f>('a30-1'!C17*1000000)/'a1'!$L21</f>
        <v>28917.290144238301</v>
      </c>
      <c r="D17" s="4">
        <f>('a30-1'!D17*1000000)/'a1'!$R21</f>
        <v>24273.627254809384</v>
      </c>
      <c r="E17" s="4">
        <f>('a30-1'!E17*1000000)/'a1'!$X21</f>
        <v>27302.612769198735</v>
      </c>
      <c r="F17" s="4">
        <f>('a30-1'!F17*1000000)/'a1'!$AD21</f>
        <v>27415.904076994342</v>
      </c>
      <c r="G17" s="4">
        <f>('a30-1'!G17*1000000)/'a1'!$AJ21</f>
        <v>30688.769803360574</v>
      </c>
      <c r="H17" s="4">
        <f>('a30-1'!H17*1000000)/'a1'!$AP21</f>
        <v>36651.321647752971</v>
      </c>
      <c r="I17" s="4">
        <f>('a30-1'!I17*1000000)/'a1'!$AV21</f>
        <v>32181.298576426911</v>
      </c>
      <c r="J17" s="4">
        <f>('a30-1'!J17*1000000)/'a1'!$BB21</f>
        <v>39353.193175346059</v>
      </c>
      <c r="K17" s="4">
        <f>('a30-1'!K17*1000000)/'a1'!$BH21</f>
        <v>59266.327631650085</v>
      </c>
      <c r="L17" s="4">
        <f>('a30-1'!L17*1000000)/'a1'!$BN21</f>
        <v>36270.750732778848</v>
      </c>
    </row>
    <row r="18" spans="1:12">
      <c r="A18" s="1">
        <v>1995</v>
      </c>
      <c r="B18" s="4">
        <f>('a30-1'!B18*1000000)/'a1'!F22</f>
        <v>37087.381947451177</v>
      </c>
      <c r="C18" s="4">
        <f>('a30-1'!C18*1000000)/'a1'!$L22</f>
        <v>30231.037527516008</v>
      </c>
      <c r="D18" s="4">
        <f>('a30-1'!D18*1000000)/'a1'!$R22</f>
        <v>25607.261094371908</v>
      </c>
      <c r="E18" s="4">
        <f>('a30-1'!E18*1000000)/'a1'!$X22</f>
        <v>27595.569538421754</v>
      </c>
      <c r="F18" s="4">
        <f>('a30-1'!F18*1000000)/'a1'!$AD22</f>
        <v>28323.055145330603</v>
      </c>
      <c r="G18" s="4">
        <f>('a30-1'!G18*1000000)/'a1'!$AJ22</f>
        <v>31225.122828383515</v>
      </c>
      <c r="H18" s="4">
        <f>('a30-1'!H18*1000000)/'a1'!$AP22</f>
        <v>37380.780975987567</v>
      </c>
      <c r="I18" s="4">
        <f>('a30-1'!I18*1000000)/'a1'!$AV22</f>
        <v>32021.432050657575</v>
      </c>
      <c r="J18" s="4">
        <f>('a30-1'!J18*1000000)/'a1'!$BB22</f>
        <v>39580.471845921908</v>
      </c>
      <c r="K18" s="4">
        <f>('a30-1'!K18*1000000)/'a1'!$BH22</f>
        <v>60348.456163588547</v>
      </c>
      <c r="L18" s="4">
        <f>('a30-1'!L18*1000000)/'a1'!$BN22</f>
        <v>36214.423186380016</v>
      </c>
    </row>
    <row r="19" spans="1:12">
      <c r="A19" s="1">
        <v>1996</v>
      </c>
      <c r="B19" s="4">
        <f>('a30-1'!B19*1000000)/'a1'!F23</f>
        <v>37293.004732352863</v>
      </c>
      <c r="C19" s="4">
        <f>('a30-1'!C19*1000000)/'a1'!$L23</f>
        <v>29210.395606201917</v>
      </c>
      <c r="D19" s="4">
        <f>('a30-1'!D19*1000000)/'a1'!$R23</f>
        <v>26278.759660225289</v>
      </c>
      <c r="E19" s="4">
        <f>('a30-1'!E19*1000000)/'a1'!$X23</f>
        <v>27485.512607279721</v>
      </c>
      <c r="F19" s="4">
        <f>('a30-1'!F19*1000000)/'a1'!$AD23</f>
        <v>28531.055421737998</v>
      </c>
      <c r="G19" s="4">
        <f>('a30-1'!G19*1000000)/'a1'!$AJ23</f>
        <v>31461.051536954368</v>
      </c>
      <c r="H19" s="4">
        <f>('a30-1'!H19*1000000)/'a1'!$AP23</f>
        <v>37559.202674606102</v>
      </c>
      <c r="I19" s="4">
        <f>('a30-1'!I19*1000000)/'a1'!$AV23</f>
        <v>32680.418551996303</v>
      </c>
      <c r="J19" s="4">
        <f>('a30-1'!J19*1000000)/'a1'!$BB23</f>
        <v>40560.579815397301</v>
      </c>
      <c r="K19" s="4">
        <f>('a30-1'!K19*1000000)/'a1'!$BH23</f>
        <v>60936.538897415005</v>
      </c>
      <c r="L19" s="4">
        <f>('a30-1'!L19*1000000)/'a1'!$BN23</f>
        <v>36165.342175149839</v>
      </c>
    </row>
    <row r="20" spans="1:12">
      <c r="A20" s="1">
        <v>1997</v>
      </c>
      <c r="B20" s="4">
        <f>('a30-1'!B20*1000000)/'a1'!F24</f>
        <v>38504.514219044322</v>
      </c>
      <c r="C20" s="4">
        <f>('a30-1'!C20*1000000)/'a1'!$L24</f>
        <v>29992.140291263018</v>
      </c>
      <c r="D20" s="4">
        <f>('a30-1'!D20*1000000)/'a1'!$R24</f>
        <v>26525.588743157354</v>
      </c>
      <c r="E20" s="4">
        <f>('a30-1'!E20*1000000)/'a1'!$X24</f>
        <v>28567.077290696503</v>
      </c>
      <c r="F20" s="4">
        <f>('a30-1'!F20*1000000)/'a1'!$AD24</f>
        <v>28794.263472560535</v>
      </c>
      <c r="G20" s="4">
        <f>('a30-1'!G20*1000000)/'a1'!$AJ24</f>
        <v>32229.62712370462</v>
      </c>
      <c r="H20" s="4">
        <f>('a30-1'!H20*1000000)/'a1'!$AP24</f>
        <v>38869.572985480219</v>
      </c>
      <c r="I20" s="4">
        <f>('a30-1'!I20*1000000)/'a1'!$AV24</f>
        <v>34023.455103650296</v>
      </c>
      <c r="J20" s="4">
        <f>('a30-1'!J20*1000000)/'a1'!$BB24</f>
        <v>42338.063978654136</v>
      </c>
      <c r="K20" s="4">
        <f>('a30-1'!K20*1000000)/'a1'!$BH24</f>
        <v>63845.47862641386</v>
      </c>
      <c r="L20" s="4">
        <f>('a30-1'!L20*1000000)/'a1'!$BN24</f>
        <v>36657.20082368789</v>
      </c>
    </row>
    <row r="21" spans="1:12">
      <c r="A21" s="1">
        <v>1998</v>
      </c>
      <c r="B21" s="4">
        <f>('a30-1'!B21*1000000)/'a1'!F25</f>
        <v>39668.583562760527</v>
      </c>
      <c r="C21" s="4">
        <f>('a30-1'!C21*1000000)/'a1'!$L25</f>
        <v>32116.745053654489</v>
      </c>
      <c r="D21" s="4">
        <f>('a30-1'!D21*1000000)/'a1'!$R25</f>
        <v>27554.416659303115</v>
      </c>
      <c r="E21" s="4">
        <f>('a30-1'!E21*1000000)/'a1'!$X25</f>
        <v>29656.506080469095</v>
      </c>
      <c r="F21" s="4">
        <f>('a30-1'!F21*1000000)/'a1'!$AD25</f>
        <v>29846.908184882683</v>
      </c>
      <c r="G21" s="4">
        <f>('a30-1'!G21*1000000)/'a1'!$AJ25</f>
        <v>33167.647463964524</v>
      </c>
      <c r="H21" s="4">
        <f>('a30-1'!H21*1000000)/'a1'!$AP25</f>
        <v>40141.824216135617</v>
      </c>
      <c r="I21" s="4">
        <f>('a30-1'!I21*1000000)/'a1'!$AV25</f>
        <v>35502.760905819749</v>
      </c>
      <c r="J21" s="4">
        <f>('a30-1'!J21*1000000)/'a1'!$BB25</f>
        <v>44210.739463616599</v>
      </c>
      <c r="K21" s="4">
        <f>('a30-1'!K21*1000000)/'a1'!$BH25</f>
        <v>65421.41503504922</v>
      </c>
      <c r="L21" s="4">
        <f>('a30-1'!L21*1000000)/'a1'!$BN25</f>
        <v>36747.890406322891</v>
      </c>
    </row>
    <row r="22" spans="1:12">
      <c r="A22" s="1">
        <v>1999</v>
      </c>
      <c r="B22" s="4">
        <f>('a30-1'!B22*1000000)/'a1'!F26</f>
        <v>41379.039031440974</v>
      </c>
      <c r="C22" s="4">
        <f>('a30-1'!C22*1000000)/'a1'!$L26</f>
        <v>34470.280071025576</v>
      </c>
      <c r="D22" s="4">
        <f>('a30-1'!D22*1000000)/'a1'!$R26</f>
        <v>28661.368789486427</v>
      </c>
      <c r="E22" s="4">
        <f>('a30-1'!E22*1000000)/'a1'!$X26</f>
        <v>31156.02751814124</v>
      </c>
      <c r="F22" s="4">
        <f>('a30-1'!F22*1000000)/'a1'!$AD26</f>
        <v>31721.247373771152</v>
      </c>
      <c r="G22" s="4">
        <f>('a30-1'!G22*1000000)/'a1'!$AJ26</f>
        <v>35018.332024715804</v>
      </c>
      <c r="H22" s="4">
        <f>('a30-1'!H22*1000000)/'a1'!$AP26</f>
        <v>42402.539679449175</v>
      </c>
      <c r="I22" s="4">
        <f>('a30-1'!I22*1000000)/'a1'!$AV26</f>
        <v>35822.199347366361</v>
      </c>
      <c r="J22" s="4">
        <f>('a30-1'!J22*1000000)/'a1'!$BB26</f>
        <v>44374.504693826857</v>
      </c>
      <c r="K22" s="4">
        <f>('a30-1'!K22*1000000)/'a1'!$BH26</f>
        <v>65024.72997522261</v>
      </c>
      <c r="L22" s="4">
        <f>('a30-1'!L22*1000000)/'a1'!$BN26</f>
        <v>37738.43133588857</v>
      </c>
    </row>
    <row r="23" spans="1:12">
      <c r="A23" s="1">
        <v>2000</v>
      </c>
      <c r="B23" s="4">
        <f>('a30-1'!B23*1000000)/'a1'!F27</f>
        <v>43120.140860263062</v>
      </c>
      <c r="C23" s="4">
        <f>('a30-1'!C23*1000000)/'a1'!$L27</f>
        <v>36680.392297988888</v>
      </c>
      <c r="D23" s="4">
        <f>('a30-1'!D23*1000000)/'a1'!$R27</f>
        <v>29361.764490364181</v>
      </c>
      <c r="E23" s="4">
        <f>('a30-1'!E23*1000000)/'a1'!$X27</f>
        <v>32085.378247008794</v>
      </c>
      <c r="F23" s="4">
        <f>('a30-1'!F23*1000000)/'a1'!$AD27</f>
        <v>32373.683740674762</v>
      </c>
      <c r="G23" s="4">
        <f>('a30-1'!G23*1000000)/'a1'!$AJ27</f>
        <v>36402.172584811291</v>
      </c>
      <c r="H23" s="4">
        <f>('a30-1'!H23*1000000)/'a1'!$AP27</f>
        <v>44393.146108673158</v>
      </c>
      <c r="I23" s="4">
        <f>('a30-1'!I23*1000000)/'a1'!$AV27</f>
        <v>37186.887972157558</v>
      </c>
      <c r="J23" s="4">
        <f>('a30-1'!J23*1000000)/'a1'!$BB27</f>
        <v>45841.211236992152</v>
      </c>
      <c r="K23" s="4">
        <f>('a30-1'!K23*1000000)/'a1'!$BH27</f>
        <v>67835.076116820535</v>
      </c>
      <c r="L23" s="4">
        <f>('a30-1'!L23*1000000)/'a1'!$BN27</f>
        <v>39176.526219106119</v>
      </c>
    </row>
    <row r="24" spans="1:12">
      <c r="A24" s="1">
        <v>2001</v>
      </c>
      <c r="B24" s="4">
        <f>('a30-1'!B24*1000000)/'a1'!F28</f>
        <v>43409.997667356227</v>
      </c>
      <c r="C24" s="4">
        <f>('a30-1'!C24*1000000)/'a1'!$L28</f>
        <v>37977.496235963881</v>
      </c>
      <c r="D24" s="4">
        <f>('a30-1'!D24*1000000)/'a1'!$R28</f>
        <v>28888.157172648447</v>
      </c>
      <c r="E24" s="4">
        <f>('a30-1'!E24*1000000)/'a1'!$X28</f>
        <v>33099.515169583407</v>
      </c>
      <c r="F24" s="4">
        <f>('a30-1'!F24*1000000)/'a1'!$AD28</f>
        <v>32982.626473855693</v>
      </c>
      <c r="G24" s="4">
        <f>('a30-1'!G24*1000000)/'a1'!$AJ28</f>
        <v>36825.13758354554</v>
      </c>
      <c r="H24" s="4">
        <f>('a30-1'!H24*1000000)/'a1'!$AP28</f>
        <v>44382.582032835831</v>
      </c>
      <c r="I24" s="4">
        <f>('a30-1'!I24*1000000)/'a1'!$AV28</f>
        <v>37448.434582482958</v>
      </c>
      <c r="J24" s="4">
        <f>('a30-1'!J24*1000000)/'a1'!$BB28</f>
        <v>45783.057849174045</v>
      </c>
      <c r="K24" s="4">
        <f>('a30-1'!K24*1000000)/'a1'!$BH28</f>
        <v>67745.032510552366</v>
      </c>
      <c r="L24" s="4">
        <f>('a30-1'!L24*1000000)/'a1'!$BN28</f>
        <v>39080.365603018581</v>
      </c>
    </row>
    <row r="25" spans="1:12">
      <c r="A25" s="1">
        <v>2002</v>
      </c>
      <c r="B25" s="4">
        <f>('a30-1'!B25*1000000)/'a1'!F29</f>
        <v>44234.916442532274</v>
      </c>
      <c r="C25" s="4">
        <f>('a30-1'!C25*1000000)/'a1'!$L29</f>
        <v>44378.738091525614</v>
      </c>
      <c r="D25" s="4">
        <f>('a30-1'!D25*1000000)/'a1'!$R29</f>
        <v>30224.436716444081</v>
      </c>
      <c r="E25" s="4">
        <f>('a30-1'!E25*1000000)/'a1'!$X29</f>
        <v>34445.626660820933</v>
      </c>
      <c r="F25" s="4">
        <f>('a30-1'!F25*1000000)/'a1'!$AD29</f>
        <v>34581.967202176733</v>
      </c>
      <c r="G25" s="4">
        <f>('a30-1'!G25*1000000)/'a1'!$AJ29</f>
        <v>37671.716098022196</v>
      </c>
      <c r="H25" s="4">
        <f>('a30-1'!H25*1000000)/'a1'!$AP29</f>
        <v>45136.732334162909</v>
      </c>
      <c r="I25" s="4">
        <f>('a30-1'!I25*1000000)/'a1'!$AV29</f>
        <v>37920.313737424738</v>
      </c>
      <c r="J25" s="4">
        <f>('a30-1'!J25*1000000)/'a1'!$BB29</f>
        <v>45788.791512174765</v>
      </c>
      <c r="K25" s="4">
        <f>('a30-1'!K25*1000000)/'a1'!$BH29</f>
        <v>67733.776774451762</v>
      </c>
      <c r="L25" s="4">
        <f>('a30-1'!L25*1000000)/'a1'!$BN29</f>
        <v>40340.367122169104</v>
      </c>
    </row>
    <row r="26" spans="1:12">
      <c r="A26" s="1">
        <v>2003</v>
      </c>
      <c r="B26" s="4">
        <f>('a30-1'!B26*1000000)/'a1'!F30</f>
        <v>44629.085164070246</v>
      </c>
      <c r="C26" s="4">
        <f>('a30-1'!C26*1000000)/'a1'!$L30</f>
        <v>47374.359864595084</v>
      </c>
      <c r="D26" s="4">
        <f>('a30-1'!D26*1000000)/'a1'!$R30</f>
        <v>30746.022839069821</v>
      </c>
      <c r="E26" s="4">
        <f>('a30-1'!E26*1000000)/'a1'!$X30</f>
        <v>34745.477115762798</v>
      </c>
      <c r="F26" s="4">
        <f>('a30-1'!F26*1000000)/'a1'!$AD30</f>
        <v>35446.750481029681</v>
      </c>
      <c r="G26" s="4">
        <f>('a30-1'!G26*1000000)/'a1'!$AJ30</f>
        <v>37908.268141662316</v>
      </c>
      <c r="H26" s="4">
        <f>('a30-1'!H26*1000000)/'a1'!$AP30</f>
        <v>45090.894478639646</v>
      </c>
      <c r="I26" s="4">
        <f>('a30-1'!I26*1000000)/'a1'!$AV30</f>
        <v>38186.446737852464</v>
      </c>
      <c r="J26" s="4">
        <f>('a30-1'!J26*1000000)/'a1'!$BB30</f>
        <v>47896.944193827774</v>
      </c>
      <c r="K26" s="4">
        <f>('a30-1'!K26*1000000)/'a1'!$BH30</f>
        <v>68831.978364058392</v>
      </c>
      <c r="L26" s="4">
        <f>('a30-1'!L26*1000000)/'a1'!$BN30</f>
        <v>40984.864705741144</v>
      </c>
    </row>
    <row r="27" spans="1:12">
      <c r="A27" s="1">
        <v>2004</v>
      </c>
      <c r="B27" s="4">
        <f>('a30-1'!B27*1000000)/'a1'!F31</f>
        <v>45579.398136464632</v>
      </c>
      <c r="C27" s="4">
        <f>('a30-1'!C27*1000000)/'a1'!$L31</f>
        <v>47150.958055825067</v>
      </c>
      <c r="D27" s="4">
        <f>('a30-1'!D27*1000000)/'a1'!$R31</f>
        <v>31667.405088574313</v>
      </c>
      <c r="E27" s="4">
        <f>('a30-1'!E27*1000000)/'a1'!$X31</f>
        <v>34974.010549035134</v>
      </c>
      <c r="F27" s="4">
        <f>('a30-1'!F27*1000000)/'a1'!$AD31</f>
        <v>36355.363166659547</v>
      </c>
      <c r="G27" s="4">
        <f>('a30-1'!G27*1000000)/'a1'!$AJ31</f>
        <v>38610.519744593366</v>
      </c>
      <c r="H27" s="4">
        <f>('a30-1'!H27*1000000)/'a1'!$AP31</f>
        <v>45810.886590775772</v>
      </c>
      <c r="I27" s="4">
        <f>('a30-1'!I27*1000000)/'a1'!$AV31</f>
        <v>38805.069453974225</v>
      </c>
      <c r="J27" s="4">
        <f>('a30-1'!J27*1000000)/'a1'!$BB31</f>
        <v>50143.786498106914</v>
      </c>
      <c r="K27" s="4">
        <f>('a30-1'!K27*1000000)/'a1'!$BH31</f>
        <v>71392.949638199512</v>
      </c>
      <c r="L27" s="4">
        <f>('a30-1'!L27*1000000)/'a1'!$BN31</f>
        <v>42255.182108761532</v>
      </c>
    </row>
    <row r="28" spans="1:12">
      <c r="A28" s="1">
        <v>2005</v>
      </c>
      <c r="B28" s="4">
        <f>('a30-1'!B28*1000000)/'a1'!F32</f>
        <v>46594.53630633287</v>
      </c>
      <c r="C28" s="4">
        <f>('a30-1'!C28*1000000)/'a1'!$L32</f>
        <v>48812.498177187132</v>
      </c>
      <c r="D28" s="4">
        <f>('a30-1'!D28*1000000)/'a1'!$R32</f>
        <v>32723.954108239657</v>
      </c>
      <c r="E28" s="4">
        <f>('a30-1'!E28*1000000)/'a1'!$X32</f>
        <v>35448.379836208376</v>
      </c>
      <c r="F28" s="4">
        <f>('a30-1'!F28*1000000)/'a1'!$AD32</f>
        <v>36705.060130152771</v>
      </c>
      <c r="G28" s="4">
        <f>('a30-1'!G28*1000000)/'a1'!$AJ32</f>
        <v>38946.777762652629</v>
      </c>
      <c r="H28" s="4">
        <f>('a30-1'!H28*1000000)/'a1'!$AP32</f>
        <v>46762.72889745282</v>
      </c>
      <c r="I28" s="4">
        <f>('a30-1'!I28*1000000)/'a1'!$AV32</f>
        <v>39706.491407931455</v>
      </c>
      <c r="J28" s="4">
        <f>('a30-1'!J28*1000000)/'a1'!$BB32</f>
        <v>51646.514474249714</v>
      </c>
      <c r="K28" s="4">
        <f>('a30-1'!K28*1000000)/'a1'!$BH32</f>
        <v>72653.91352097971</v>
      </c>
      <c r="L28" s="4">
        <f>('a30-1'!L28*1000000)/'a1'!$BN32</f>
        <v>43917.389061920549</v>
      </c>
    </row>
    <row r="29" spans="1:12">
      <c r="A29" s="1">
        <v>2006</v>
      </c>
      <c r="B29" s="4">
        <f>('a30-1'!B29*1000000)/'a1'!F33</f>
        <v>47335.157990335123</v>
      </c>
      <c r="C29" s="4">
        <f>('a30-1'!C29*1000000)/'a1'!$L33</f>
        <v>51162.981997085692</v>
      </c>
      <c r="D29" s="4">
        <f>('a30-1'!D29*1000000)/'a1'!$R33</f>
        <v>33677.873281833679</v>
      </c>
      <c r="E29" s="4">
        <f>('a30-1'!E29*1000000)/'a1'!$X33</f>
        <v>35705.413016103528</v>
      </c>
      <c r="F29" s="4">
        <f>('a30-1'!F29*1000000)/'a1'!$AD33</f>
        <v>37626.959975000304</v>
      </c>
      <c r="G29" s="4">
        <f>('a30-1'!G29*1000000)/'a1'!$AJ33</f>
        <v>39151.987985125015</v>
      </c>
      <c r="H29" s="4">
        <f>('a30-1'!H29*1000000)/'a1'!$AP33</f>
        <v>47134.532963773992</v>
      </c>
      <c r="I29" s="4">
        <f>('a30-1'!I29*1000000)/'a1'!$AV33</f>
        <v>40981.002497625734</v>
      </c>
      <c r="J29" s="4">
        <f>('a30-1'!J29*1000000)/'a1'!$BB33</f>
        <v>50933.08287194826</v>
      </c>
      <c r="K29" s="4">
        <f>('a30-1'!K29*1000000)/'a1'!$BH33</f>
        <v>75003.485455057205</v>
      </c>
      <c r="L29" s="4">
        <f>('a30-1'!L29*1000000)/'a1'!$BN33</f>
        <v>45355.731947470951</v>
      </c>
    </row>
    <row r="30" spans="1:12">
      <c r="A30" s="1">
        <v>2007</v>
      </c>
      <c r="B30" s="4">
        <f>('a30-1'!B30*1000000)/'a1'!F34</f>
        <v>47845.276236313824</v>
      </c>
      <c r="C30" s="4">
        <f>('a30-1'!C30*1000000)/'a1'!$L34</f>
        <v>57099.750706723848</v>
      </c>
      <c r="D30" s="4">
        <f>('a30-1'!D30*1000000)/'a1'!$R34</f>
        <v>33618.692864559511</v>
      </c>
      <c r="E30" s="4">
        <f>('a30-1'!E30*1000000)/'a1'!$X34</f>
        <v>36297.77845746473</v>
      </c>
      <c r="F30" s="4">
        <f>('a30-1'!F30*1000000)/'a1'!$AD34</f>
        <v>37948.395976962922</v>
      </c>
      <c r="G30" s="4">
        <f>('a30-1'!G30*1000000)/'a1'!$AJ34</f>
        <v>39781.554963019662</v>
      </c>
      <c r="H30" s="4">
        <f>('a30-1'!H30*1000000)/'a1'!$AP34</f>
        <v>47142.416736817322</v>
      </c>
      <c r="I30" s="4">
        <f>('a30-1'!I30*1000000)/'a1'!$AV34</f>
        <v>41808.829241797728</v>
      </c>
      <c r="J30" s="4">
        <f>('a30-1'!J30*1000000)/'a1'!$BB34</f>
        <v>52274.940920993802</v>
      </c>
      <c r="K30" s="4">
        <f>('a30-1'!K30*1000000)/'a1'!$BH34</f>
        <v>74263.431369842787</v>
      </c>
      <c r="L30" s="4">
        <f>('a30-1'!L30*1000000)/'a1'!$BN34</f>
        <v>46218.959363204929</v>
      </c>
    </row>
    <row r="31" spans="1:12">
      <c r="A31" s="1">
        <v>2008</v>
      </c>
      <c r="B31" s="4">
        <f>('a30-1'!B31*1000000)/'a1'!F35</f>
        <v>47803.761398479139</v>
      </c>
      <c r="C31" s="4">
        <f>('a30-1'!C31*1000000)/'a1'!$L35</f>
        <v>55965.969625231897</v>
      </c>
      <c r="D31" s="4">
        <f>('a30-1'!D31*1000000)/'a1'!$R35</f>
        <v>33747.946153180943</v>
      </c>
      <c r="E31" s="4">
        <f>('a30-1'!E31*1000000)/'a1'!$X35</f>
        <v>36990.377885699323</v>
      </c>
      <c r="F31" s="4">
        <f>('a30-1'!F31*1000000)/'a1'!$AD35</f>
        <v>38161.356622102016</v>
      </c>
      <c r="G31" s="4">
        <f>('a30-1'!G31*1000000)/'a1'!$AJ35</f>
        <v>40191.308282518439</v>
      </c>
      <c r="H31" s="4">
        <f>('a30-1'!H31*1000000)/'a1'!$AP35</f>
        <v>46708.104908743364</v>
      </c>
      <c r="I31" s="4">
        <f>('a30-1'!I31*1000000)/'a1'!$AV35</f>
        <v>43033.159844845519</v>
      </c>
      <c r="J31" s="4">
        <f>('a30-1'!J31*1000000)/'a1'!$BB35</f>
        <v>54198.86646234418</v>
      </c>
      <c r="K31" s="4">
        <f>('a30-1'!K31*1000000)/'a1'!$BH35</f>
        <v>73743.900794130852</v>
      </c>
      <c r="L31" s="4">
        <f>('a30-1'!L31*1000000)/'a1'!$BN35</f>
        <v>45929.886614558476</v>
      </c>
    </row>
    <row r="32" spans="1:12">
      <c r="A32" s="1">
        <v>2009</v>
      </c>
      <c r="B32" s="4">
        <f>('a30-1'!B32*1000000)/'a1'!F36</f>
        <v>45865.642045866298</v>
      </c>
      <c r="C32" s="4">
        <f>('a30-1'!C32*1000000)/'a1'!$L36</f>
        <v>49813.345099655722</v>
      </c>
      <c r="D32" s="4">
        <f>('a30-1'!D32*1000000)/'a1'!$R36</f>
        <v>33557.526678055023</v>
      </c>
      <c r="E32" s="4">
        <f>('a30-1'!E32*1000000)/'a1'!$X36</f>
        <v>37008.337294845202</v>
      </c>
      <c r="F32" s="4">
        <f>('a30-1'!F32*1000000)/'a1'!$AD36</f>
        <v>37442.296460849597</v>
      </c>
      <c r="G32" s="4">
        <f>('a30-1'!G32*1000000)/'a1'!$AJ36</f>
        <v>39441.574047217589</v>
      </c>
      <c r="H32" s="4">
        <f>('a30-1'!H32*1000000)/'a1'!$AP36</f>
        <v>44846.748502252747</v>
      </c>
      <c r="I32" s="4">
        <f>('a30-1'!I32*1000000)/'a1'!$AV36</f>
        <v>42581.886811811128</v>
      </c>
      <c r="J32" s="4">
        <f>('a30-1'!J32*1000000)/'a1'!$BB36</f>
        <v>50440.575889414387</v>
      </c>
      <c r="K32" s="4">
        <f>('a30-1'!K32*1000000)/'a1'!$BH36</f>
        <v>68090.170074572743</v>
      </c>
      <c r="L32" s="4">
        <f>('a30-1'!L32*1000000)/'a1'!$BN36</f>
        <v>44207.93261082931</v>
      </c>
    </row>
    <row r="33" spans="1:12">
      <c r="A33" s="1">
        <v>2010</v>
      </c>
      <c r="B33" s="4">
        <f>('a30-1'!B33*1000000)/'a1'!F37</f>
        <v>46756.159059327088</v>
      </c>
      <c r="C33" s="4">
        <f>('a30-1'!C33*1000000)/'a1'!$L37</f>
        <v>52041.105653176797</v>
      </c>
      <c r="D33" s="4">
        <f>('a30-1'!D33*1000000)/'a1'!$R37</f>
        <v>33879.642569770891</v>
      </c>
      <c r="E33" s="4">
        <f>('a30-1'!E33*1000000)/'a1'!$X37</f>
        <v>37887.722076739279</v>
      </c>
      <c r="F33" s="4">
        <f>('a30-1'!F33*1000000)/'a1'!$AD37</f>
        <v>38036.290044140849</v>
      </c>
      <c r="G33" s="4">
        <f>('a30-1'!G33*1000000)/'a1'!$AJ37</f>
        <v>39815.041935892725</v>
      </c>
      <c r="H33" s="4">
        <f>('a30-1'!H33*1000000)/'a1'!$AP37</f>
        <v>45689.236511465533</v>
      </c>
      <c r="I33" s="4">
        <f>('a30-1'!I33*1000000)/'a1'!$AV37</f>
        <v>43193.303465391138</v>
      </c>
      <c r="J33" s="4">
        <f>('a30-1'!J33*1000000)/'a1'!$BB37</f>
        <v>51974.225455928856</v>
      </c>
      <c r="K33" s="4">
        <f>('a30-1'!K33*1000000)/'a1'!$BH37</f>
        <v>70385.763386275372</v>
      </c>
      <c r="L33" s="4">
        <f>('a30-1'!L33*1000000)/'a1'!$BN37</f>
        <v>44856.114882384922</v>
      </c>
    </row>
    <row r="34" spans="1:12">
      <c r="A34" s="1">
        <v>2011</v>
      </c>
      <c r="B34" s="4">
        <f>('a30-1'!B34*1000000)/'a1'!F38</f>
        <v>47750.939207600546</v>
      </c>
      <c r="C34" s="4">
        <f>('a30-1'!C34*1000000)/'a1'!$L38</f>
        <v>53226.724973668519</v>
      </c>
      <c r="D34" s="4">
        <f>('a30-1'!D34*1000000)/'a1'!$R38</f>
        <v>33984.08753245671</v>
      </c>
      <c r="E34" s="4">
        <f>('a30-1'!E34*1000000)/'a1'!$X38</f>
        <v>37993.83568968383</v>
      </c>
      <c r="F34" s="4">
        <f>('a30-1'!F34*1000000)/'a1'!$AD38</f>
        <v>37989.226106177121</v>
      </c>
      <c r="G34" s="4">
        <f>('a30-1'!G34*1000000)/'a1'!$AJ38</f>
        <v>40167.43476492996</v>
      </c>
      <c r="H34" s="4">
        <f>('a30-1'!H34*1000000)/'a1'!$AP38</f>
        <v>46337.992319398196</v>
      </c>
      <c r="I34" s="4">
        <f>('a30-1'!I34*1000000)/'a1'!$AV38</f>
        <v>43806.252269544013</v>
      </c>
      <c r="J34" s="4">
        <f>('a30-1'!J34*1000000)/'a1'!$BB38</f>
        <v>53964.508805278572</v>
      </c>
      <c r="K34" s="4">
        <f>('a30-1'!K34*1000000)/'a1'!$BH38</f>
        <v>73783.880548500063</v>
      </c>
      <c r="L34" s="4">
        <f>('a30-1'!L34*1000000)/'a1'!$BN38</f>
        <v>45866.553578362436</v>
      </c>
    </row>
    <row r="35" spans="1:12">
      <c r="A35" s="1">
        <v>2012</v>
      </c>
      <c r="B35" s="4">
        <f>('a30-1'!B35*1000000)/'a1'!F39</f>
        <v>48013.039791460942</v>
      </c>
      <c r="C35" s="4">
        <f>('a30-1'!C35*1000000)/'a1'!$L39</f>
        <v>50710.293322198922</v>
      </c>
      <c r="D35" s="4">
        <f>('a30-1'!D35*1000000)/'a1'!$R39</f>
        <v>34090.830860738402</v>
      </c>
      <c r="E35" s="4">
        <f>('a30-1'!E35*1000000)/'a1'!$X39</f>
        <v>37643.609730799559</v>
      </c>
      <c r="F35" s="4">
        <f>('a30-1'!F35*1000000)/'a1'!$AD39</f>
        <v>37547.10399611012</v>
      </c>
      <c r="G35" s="4">
        <f>('a30-1'!G35*1000000)/'a1'!$AJ39</f>
        <v>40198.185031407207</v>
      </c>
      <c r="H35" s="4">
        <f>('a30-1'!H35*1000000)/'a1'!$AP39</f>
        <v>46438.294237587848</v>
      </c>
      <c r="I35" s="4">
        <f>('a30-1'!I35*1000000)/'a1'!$AV39</f>
        <v>44524.738364979057</v>
      </c>
      <c r="J35" s="4">
        <f>('a30-1'!J35*1000000)/'a1'!$BB39</f>
        <v>53819.68556588667</v>
      </c>
      <c r="K35" s="4">
        <f>('a30-1'!K35*1000000)/'a1'!$BH39</f>
        <v>74717.786980860736</v>
      </c>
      <c r="L35" s="4">
        <f>('a30-1'!L35*1000000)/'a1'!$BN39</f>
        <v>46543.394521789167</v>
      </c>
    </row>
    <row r="36" spans="1:12">
      <c r="A36" s="1">
        <v>2013</v>
      </c>
      <c r="B36" s="4">
        <f>('a30-1'!B36*1000000)/'a1'!F40</f>
        <v>48513.975011419978</v>
      </c>
      <c r="C36" s="4">
        <f>('a30-1'!C36*1000000)/'a1'!$L40</f>
        <v>53543.730599582967</v>
      </c>
      <c r="D36" s="4">
        <f>('a30-1'!D36*1000000)/'a1'!$R40</f>
        <v>34728.859125006013</v>
      </c>
      <c r="E36" s="4">
        <f>('a30-1'!E36*1000000)/'a1'!$X40</f>
        <v>37711.918777591723</v>
      </c>
      <c r="F36" s="4">
        <f>('a30-1'!F36*1000000)/'a1'!$AD40</f>
        <v>37752.177399506167</v>
      </c>
      <c r="G36" s="4">
        <f>('a30-1'!G36*1000000)/'a1'!$AJ40</f>
        <v>40349.189878158293</v>
      </c>
      <c r="H36" s="4">
        <f>('a30-1'!H36*1000000)/'a1'!$AP40</f>
        <v>46569.833497208027</v>
      </c>
      <c r="I36" s="4">
        <f>('a30-1'!I36*1000000)/'a1'!$AV40</f>
        <v>45051.061294100728</v>
      </c>
      <c r="J36" s="4">
        <f>('a30-1'!J36*1000000)/'a1'!$BB40</f>
        <v>55987.495050274745</v>
      </c>
      <c r="K36" s="4">
        <f>('a30-1'!K36*1000000)/'a1'!$BH40</f>
        <v>76190.668674776956</v>
      </c>
      <c r="L36" s="4">
        <f>('a30-1'!L36*1000000)/'a1'!$BN40</f>
        <v>47113.138874880606</v>
      </c>
    </row>
    <row r="37" spans="1:12">
      <c r="A37" s="1">
        <v>2014</v>
      </c>
      <c r="B37" s="4">
        <f>('a30-1'!B37*1000000)/'a1'!F41</f>
        <v>49170.769086288194</v>
      </c>
      <c r="C37" s="4">
        <f>('a30-1'!C37*1000000)/'a1'!$L41</f>
        <v>52346.669338025851</v>
      </c>
      <c r="D37" s="4">
        <f>('a30-1'!D37*1000000)/'a1'!$R41</f>
        <v>35070.675004447119</v>
      </c>
      <c r="E37" s="4">
        <f>('a30-1'!E37*1000000)/'a1'!$X41</f>
        <v>37944.071809139983</v>
      </c>
      <c r="F37" s="4">
        <f>('a30-1'!F37*1000000)/'a1'!$AD41</f>
        <v>37684.639626387201</v>
      </c>
      <c r="G37" s="4">
        <f>('a30-1'!G37*1000000)/'a1'!$AJ41</f>
        <v>40670.441521701156</v>
      </c>
      <c r="H37" s="4">
        <f>('a30-1'!H37*1000000)/'a1'!$AP41</f>
        <v>47402.166755241582</v>
      </c>
      <c r="I37" s="4">
        <f>('a30-1'!I37*1000000)/'a1'!$AV41</f>
        <v>45539.04652401655</v>
      </c>
      <c r="J37" s="4">
        <f>('a30-1'!J37*1000000)/'a1'!$BB41</f>
        <v>56248.735835791864</v>
      </c>
      <c r="K37" s="4">
        <f>('a30-1'!K37*1000000)/'a1'!$BH41</f>
        <v>77680.417637228005</v>
      </c>
      <c r="L37" s="4">
        <f>('a30-1'!L37*1000000)/'a1'!$BN41</f>
        <v>48048.309605759729</v>
      </c>
    </row>
    <row r="39" spans="1:12">
      <c r="B39" s="1" t="s">
        <v>822</v>
      </c>
    </row>
    <row r="40" spans="1:12">
      <c r="A40" s="1" t="s">
        <v>1095</v>
      </c>
      <c r="B40" s="5">
        <f>100*(POWER(B37/B4, 1/33)-1)</f>
        <v>1.2999341054930058</v>
      </c>
      <c r="C40" s="5">
        <f t="shared" ref="C40:L40" si="0">100*(POWER(C37/C4, 1/33)-1)</f>
        <v>2.6072033644569448</v>
      </c>
      <c r="D40" s="5">
        <f t="shared" si="0"/>
        <v>1.8990958044922124</v>
      </c>
      <c r="E40" s="5">
        <f t="shared" si="0"/>
        <v>1.5908944973623829</v>
      </c>
      <c r="F40" s="5">
        <f t="shared" si="0"/>
        <v>1.7327362989664419</v>
      </c>
      <c r="G40" s="5">
        <f t="shared" si="0"/>
        <v>1.2004380947245874</v>
      </c>
      <c r="H40" s="5">
        <f t="shared" si="0"/>
        <v>1.2023492183842466</v>
      </c>
      <c r="I40" s="5">
        <f t="shared" si="0"/>
        <v>1.4378441637156181</v>
      </c>
      <c r="J40" s="5">
        <f t="shared" si="0"/>
        <v>1.6966347670536841</v>
      </c>
      <c r="K40" s="5">
        <f t="shared" si="0"/>
        <v>1.3187158373761054</v>
      </c>
      <c r="L40" s="5">
        <f t="shared" si="0"/>
        <v>0.93929123958094163</v>
      </c>
    </row>
    <row r="42" spans="1:12">
      <c r="A42" s="1" t="s">
        <v>948</v>
      </c>
    </row>
    <row r="43" spans="1:12">
      <c r="A43" s="1" t="s">
        <v>1120</v>
      </c>
    </row>
  </sheetData>
  <pageMargins left="0.70866141732283472" right="0.70866141732283472" top="0.74803149606299213" bottom="0.74803149606299213" header="0.31496062992125984" footer="0.31496062992125984"/>
  <pageSetup scale="91" orientation="landscape" r:id="rId1"/>
</worksheet>
</file>

<file path=xl/worksheets/sheet65.xml><?xml version="1.0" encoding="utf-8"?>
<worksheet xmlns="http://schemas.openxmlformats.org/spreadsheetml/2006/main" xmlns:r="http://schemas.openxmlformats.org/officeDocument/2006/relationships">
  <dimension ref="A1:L43"/>
  <sheetViews>
    <sheetView view="pageBreakPreview" zoomScale="75" zoomScaleSheetLayoutView="75" workbookViewId="0">
      <selection activeCell="O54" sqref="O54"/>
    </sheetView>
  </sheetViews>
  <sheetFormatPr defaultRowHeight="12.75"/>
  <cols>
    <col min="1" max="1" width="9.25" style="1" bestFit="1" customWidth="1"/>
    <col min="2" max="2" width="10.125" style="1" bestFit="1" customWidth="1"/>
    <col min="3" max="3" width="14.75" style="1" bestFit="1" customWidth="1"/>
    <col min="4" max="4" width="7.25" style="1" bestFit="1" customWidth="1"/>
    <col min="5" max="5" width="12.625" style="1" bestFit="1" customWidth="1"/>
    <col min="6" max="6" width="15.25" style="1" bestFit="1" customWidth="1"/>
    <col min="7" max="7" width="9.25" style="1" bestFit="1" customWidth="1"/>
    <col min="8" max="8" width="9" style="1" bestFit="1" customWidth="1"/>
    <col min="9" max="9" width="10" style="1" bestFit="1" customWidth="1"/>
    <col min="10" max="10" width="15.125" style="1" bestFit="1" customWidth="1"/>
    <col min="11" max="11" width="9.25" style="1" bestFit="1" customWidth="1"/>
    <col min="12" max="12" width="16.5" style="1" bestFit="1" customWidth="1"/>
    <col min="13" max="16384" width="9" style="1"/>
  </cols>
  <sheetData>
    <row r="1" spans="1:12">
      <c r="A1" s="1" t="s">
        <v>1068</v>
      </c>
    </row>
    <row r="3" spans="1:12">
      <c r="B3" s="1" t="s">
        <v>272</v>
      </c>
      <c r="C3" s="1" t="s">
        <v>291</v>
      </c>
      <c r="D3" s="1" t="s">
        <v>367</v>
      </c>
      <c r="E3" s="1" t="s">
        <v>293</v>
      </c>
      <c r="F3" s="1" t="s">
        <v>294</v>
      </c>
      <c r="G3" s="1" t="s">
        <v>295</v>
      </c>
      <c r="H3" s="1" t="s">
        <v>296</v>
      </c>
      <c r="I3" s="1" t="s">
        <v>297</v>
      </c>
      <c r="J3" s="1" t="s">
        <v>298</v>
      </c>
      <c r="K3" s="1" t="s">
        <v>299</v>
      </c>
      <c r="L3" s="1" t="s">
        <v>300</v>
      </c>
    </row>
    <row r="4" spans="1:12">
      <c r="A4" s="1">
        <v>1981</v>
      </c>
      <c r="B4" s="4">
        <v>796902</v>
      </c>
      <c r="C4" s="4">
        <v>12880</v>
      </c>
      <c r="D4" s="4">
        <v>2329</v>
      </c>
      <c r="E4" s="4">
        <v>19268</v>
      </c>
      <c r="F4" s="4">
        <v>15102</v>
      </c>
      <c r="G4" s="4">
        <v>179604</v>
      </c>
      <c r="H4" s="4">
        <v>281577</v>
      </c>
      <c r="I4" s="4">
        <v>29441</v>
      </c>
      <c r="J4" s="4">
        <v>31502</v>
      </c>
      <c r="K4" s="4">
        <v>115504</v>
      </c>
      <c r="L4" s="4">
        <v>99758</v>
      </c>
    </row>
    <row r="5" spans="1:12">
      <c r="A5" s="1">
        <v>1982</v>
      </c>
      <c r="B5" s="4">
        <v>771385</v>
      </c>
      <c r="C5" s="4">
        <v>12942</v>
      </c>
      <c r="D5" s="4">
        <v>2330</v>
      </c>
      <c r="E5" s="4">
        <v>20152</v>
      </c>
      <c r="F5" s="4">
        <v>15203</v>
      </c>
      <c r="G5" s="4">
        <v>172808</v>
      </c>
      <c r="H5" s="4">
        <v>272527</v>
      </c>
      <c r="I5" s="4">
        <v>28754</v>
      </c>
      <c r="J5" s="4">
        <v>30694</v>
      </c>
      <c r="K5" s="4">
        <v>112599</v>
      </c>
      <c r="L5" s="4">
        <v>93197</v>
      </c>
    </row>
    <row r="6" spans="1:12">
      <c r="A6" s="1">
        <v>1983</v>
      </c>
      <c r="B6" s="4">
        <v>791430</v>
      </c>
      <c r="C6" s="4">
        <v>13379</v>
      </c>
      <c r="D6" s="4">
        <v>2562</v>
      </c>
      <c r="E6" s="4">
        <v>20550</v>
      </c>
      <c r="F6" s="4">
        <v>16326</v>
      </c>
      <c r="G6" s="4">
        <v>175995</v>
      </c>
      <c r="H6" s="4">
        <v>286504</v>
      </c>
      <c r="I6" s="4">
        <v>28985</v>
      </c>
      <c r="J6" s="4">
        <v>31399</v>
      </c>
      <c r="K6" s="4">
        <v>111923</v>
      </c>
      <c r="L6" s="4">
        <v>93783</v>
      </c>
    </row>
    <row r="7" spans="1:12">
      <c r="A7" s="1">
        <v>1984</v>
      </c>
      <c r="B7" s="4">
        <v>838325</v>
      </c>
      <c r="C7" s="4">
        <v>13765</v>
      </c>
      <c r="D7" s="4">
        <v>2607</v>
      </c>
      <c r="E7" s="4">
        <v>22136</v>
      </c>
      <c r="F7" s="4">
        <v>16682</v>
      </c>
      <c r="G7" s="4">
        <v>184177</v>
      </c>
      <c r="H7" s="4">
        <v>311862</v>
      </c>
      <c r="I7" s="4">
        <v>31238</v>
      </c>
      <c r="J7" s="4">
        <v>32366</v>
      </c>
      <c r="K7" s="4">
        <v>117371</v>
      </c>
      <c r="L7" s="4">
        <v>94613</v>
      </c>
    </row>
    <row r="8" spans="1:12">
      <c r="A8" s="1">
        <v>1985</v>
      </c>
      <c r="B8" s="4">
        <v>878012</v>
      </c>
      <c r="C8" s="4">
        <v>14000</v>
      </c>
      <c r="D8" s="4">
        <v>2603</v>
      </c>
      <c r="E8" s="4">
        <v>23306</v>
      </c>
      <c r="F8" s="4">
        <v>17303</v>
      </c>
      <c r="G8" s="4">
        <v>190252</v>
      </c>
      <c r="H8" s="4">
        <v>327841</v>
      </c>
      <c r="I8" s="4">
        <v>33379</v>
      </c>
      <c r="J8" s="4">
        <v>33281</v>
      </c>
      <c r="K8" s="4">
        <v>125964</v>
      </c>
      <c r="L8" s="4">
        <v>101299</v>
      </c>
    </row>
    <row r="9" spans="1:12">
      <c r="A9" s="1">
        <v>1986</v>
      </c>
      <c r="B9" s="4">
        <v>896993</v>
      </c>
      <c r="C9" s="4">
        <v>14033</v>
      </c>
      <c r="D9" s="4">
        <v>2728</v>
      </c>
      <c r="E9" s="4">
        <v>23806</v>
      </c>
      <c r="F9" s="4">
        <v>18483</v>
      </c>
      <c r="G9" s="4">
        <v>193162</v>
      </c>
      <c r="H9" s="4">
        <v>339930</v>
      </c>
      <c r="I9" s="4">
        <v>33437</v>
      </c>
      <c r="J9" s="4">
        <v>35070</v>
      </c>
      <c r="K9" s="4">
        <v>122430</v>
      </c>
      <c r="L9" s="4">
        <v>102319</v>
      </c>
    </row>
    <row r="10" spans="1:12">
      <c r="A10" s="1">
        <v>1987</v>
      </c>
      <c r="B10" s="4">
        <v>933738</v>
      </c>
      <c r="C10" s="4">
        <v>14606</v>
      </c>
      <c r="D10" s="4">
        <v>2795</v>
      </c>
      <c r="E10" s="4">
        <v>24564</v>
      </c>
      <c r="F10" s="4">
        <v>19468</v>
      </c>
      <c r="G10" s="4">
        <v>201399</v>
      </c>
      <c r="H10" s="4">
        <v>356441</v>
      </c>
      <c r="I10" s="4">
        <v>33930</v>
      </c>
      <c r="J10" s="4">
        <v>35380</v>
      </c>
      <c r="K10" s="4">
        <v>124559</v>
      </c>
      <c r="L10" s="4">
        <v>108705</v>
      </c>
    </row>
    <row r="11" spans="1:12">
      <c r="A11" s="1">
        <v>1988</v>
      </c>
      <c r="B11" s="4">
        <v>975097</v>
      </c>
      <c r="C11" s="4">
        <v>15384</v>
      </c>
      <c r="D11" s="4">
        <v>2869</v>
      </c>
      <c r="E11" s="4">
        <v>24893</v>
      </c>
      <c r="F11" s="4">
        <v>19551</v>
      </c>
      <c r="G11" s="4">
        <v>209496</v>
      </c>
      <c r="H11" s="4">
        <v>372718</v>
      </c>
      <c r="I11" s="4">
        <v>33765</v>
      </c>
      <c r="J11" s="4">
        <v>34075</v>
      </c>
      <c r="K11" s="4">
        <v>134219</v>
      </c>
      <c r="L11" s="4">
        <v>114747</v>
      </c>
    </row>
    <row r="12" spans="1:12">
      <c r="A12" s="1">
        <v>1989</v>
      </c>
      <c r="B12" s="4">
        <v>997758</v>
      </c>
      <c r="C12" s="4">
        <v>15962</v>
      </c>
      <c r="D12" s="4">
        <v>2955</v>
      </c>
      <c r="E12" s="4">
        <v>25495</v>
      </c>
      <c r="F12" s="4">
        <v>19609</v>
      </c>
      <c r="G12" s="4">
        <v>210150</v>
      </c>
      <c r="H12" s="4">
        <v>385055</v>
      </c>
      <c r="I12" s="4">
        <v>34637</v>
      </c>
      <c r="J12" s="4">
        <v>34660</v>
      </c>
      <c r="K12" s="4">
        <v>136216</v>
      </c>
      <c r="L12" s="4">
        <v>118320</v>
      </c>
    </row>
    <row r="13" spans="1:12">
      <c r="A13" s="1">
        <v>1990</v>
      </c>
      <c r="B13" s="4">
        <v>999298</v>
      </c>
      <c r="C13" s="4">
        <v>16015</v>
      </c>
      <c r="D13" s="4">
        <v>2959</v>
      </c>
      <c r="E13" s="4">
        <v>25235</v>
      </c>
      <c r="F13" s="4">
        <v>19413</v>
      </c>
      <c r="G13" s="4">
        <v>211231</v>
      </c>
      <c r="H13" s="4">
        <v>378829</v>
      </c>
      <c r="I13" s="4">
        <v>35631</v>
      </c>
      <c r="J13" s="4">
        <v>37298</v>
      </c>
      <c r="K13" s="4">
        <v>139175</v>
      </c>
      <c r="L13" s="4">
        <v>120248</v>
      </c>
    </row>
    <row r="14" spans="1:12">
      <c r="A14" s="1">
        <v>1991</v>
      </c>
      <c r="B14" s="4">
        <v>978056</v>
      </c>
      <c r="C14" s="4">
        <v>16088</v>
      </c>
      <c r="D14" s="4">
        <v>2947</v>
      </c>
      <c r="E14" s="4">
        <v>24918</v>
      </c>
      <c r="F14" s="4">
        <v>19349</v>
      </c>
      <c r="G14" s="4">
        <v>205762</v>
      </c>
      <c r="H14" s="4">
        <v>366074</v>
      </c>
      <c r="I14" s="4">
        <v>34447</v>
      </c>
      <c r="J14" s="4">
        <v>37593</v>
      </c>
      <c r="K14" s="4">
        <v>139779</v>
      </c>
      <c r="L14" s="4">
        <v>120477</v>
      </c>
    </row>
    <row r="15" spans="1:12">
      <c r="A15" s="1">
        <v>1992</v>
      </c>
      <c r="B15" s="4">
        <v>986692</v>
      </c>
      <c r="C15" s="4">
        <v>15782</v>
      </c>
      <c r="D15" s="4">
        <v>3027</v>
      </c>
      <c r="E15" s="4">
        <v>25206</v>
      </c>
      <c r="F15" s="4">
        <v>19567</v>
      </c>
      <c r="G15" s="4">
        <v>206653</v>
      </c>
      <c r="H15" s="4">
        <v>370697</v>
      </c>
      <c r="I15" s="4">
        <v>34734</v>
      </c>
      <c r="J15" s="4">
        <v>35944</v>
      </c>
      <c r="K15" s="4">
        <v>140600</v>
      </c>
      <c r="L15" s="4">
        <v>123918</v>
      </c>
    </row>
    <row r="16" spans="1:12">
      <c r="A16" s="1">
        <v>1993</v>
      </c>
      <c r="B16" s="4">
        <v>1012891</v>
      </c>
      <c r="C16" s="4">
        <v>16006</v>
      </c>
      <c r="D16" s="4">
        <v>3074</v>
      </c>
      <c r="E16" s="4">
        <v>25348</v>
      </c>
      <c r="F16" s="4">
        <v>20169</v>
      </c>
      <c r="G16" s="4">
        <v>211165</v>
      </c>
      <c r="H16" s="4">
        <v>376057</v>
      </c>
      <c r="I16" s="4">
        <v>34773</v>
      </c>
      <c r="J16" s="4">
        <v>38244</v>
      </c>
      <c r="K16" s="4">
        <v>151589</v>
      </c>
      <c r="L16" s="4">
        <v>129860</v>
      </c>
    </row>
    <row r="17" spans="1:12">
      <c r="A17" s="1">
        <v>1994</v>
      </c>
      <c r="B17" s="4">
        <v>1058405</v>
      </c>
      <c r="C17" s="4">
        <v>16612</v>
      </c>
      <c r="D17" s="4">
        <v>3239</v>
      </c>
      <c r="E17" s="4">
        <v>25306</v>
      </c>
      <c r="F17" s="4">
        <v>20567</v>
      </c>
      <c r="G17" s="4">
        <v>220726</v>
      </c>
      <c r="H17" s="4">
        <v>396536</v>
      </c>
      <c r="I17" s="4">
        <v>36147</v>
      </c>
      <c r="J17" s="4">
        <v>39730</v>
      </c>
      <c r="K17" s="4">
        <v>160055</v>
      </c>
      <c r="L17" s="4">
        <v>133334</v>
      </c>
    </row>
    <row r="18" spans="1:12">
      <c r="A18" s="1">
        <v>1995</v>
      </c>
      <c r="B18" s="4">
        <v>1086746</v>
      </c>
      <c r="C18" s="4">
        <v>17153</v>
      </c>
      <c r="D18" s="4">
        <v>3442</v>
      </c>
      <c r="E18" s="4">
        <v>25612</v>
      </c>
      <c r="F18" s="4">
        <v>21269</v>
      </c>
      <c r="G18" s="4">
        <v>225421</v>
      </c>
      <c r="H18" s="4">
        <v>409324</v>
      </c>
      <c r="I18" s="4">
        <v>36157</v>
      </c>
      <c r="J18" s="4">
        <v>40142</v>
      </c>
      <c r="K18" s="4">
        <v>165024</v>
      </c>
      <c r="L18" s="4">
        <v>136796</v>
      </c>
    </row>
    <row r="19" spans="1:12">
      <c r="A19" s="1">
        <v>1996</v>
      </c>
      <c r="B19" s="4">
        <v>1104254</v>
      </c>
      <c r="C19" s="4">
        <v>16349</v>
      </c>
      <c r="D19" s="4">
        <v>3567</v>
      </c>
      <c r="E19" s="4">
        <v>25598</v>
      </c>
      <c r="F19" s="4">
        <v>21463</v>
      </c>
      <c r="G19" s="4">
        <v>227995</v>
      </c>
      <c r="H19" s="4">
        <v>416265</v>
      </c>
      <c r="I19" s="4">
        <v>37066</v>
      </c>
      <c r="J19" s="4">
        <v>41329</v>
      </c>
      <c r="K19" s="4">
        <v>169107</v>
      </c>
      <c r="L19" s="4">
        <v>140116</v>
      </c>
    </row>
    <row r="20" spans="1:12">
      <c r="A20" s="1">
        <v>1997</v>
      </c>
      <c r="B20" s="4">
        <v>1151514</v>
      </c>
      <c r="C20" s="4">
        <v>16523</v>
      </c>
      <c r="D20" s="4">
        <v>3610</v>
      </c>
      <c r="E20" s="4">
        <v>26636</v>
      </c>
      <c r="F20" s="4">
        <v>21668</v>
      </c>
      <c r="G20" s="4">
        <v>234458</v>
      </c>
      <c r="H20" s="4">
        <v>436414</v>
      </c>
      <c r="I20" s="4">
        <v>38655</v>
      </c>
      <c r="J20" s="4">
        <v>43096</v>
      </c>
      <c r="K20" s="4">
        <v>180673</v>
      </c>
      <c r="L20" s="4">
        <v>144744</v>
      </c>
    </row>
    <row r="21" spans="1:12">
      <c r="A21" s="1">
        <v>1998</v>
      </c>
      <c r="B21" s="4">
        <v>1196213</v>
      </c>
      <c r="C21" s="4">
        <v>17338</v>
      </c>
      <c r="D21" s="4">
        <v>3742</v>
      </c>
      <c r="E21" s="4">
        <v>27635</v>
      </c>
      <c r="F21" s="4">
        <v>22401</v>
      </c>
      <c r="G21" s="4">
        <v>241989</v>
      </c>
      <c r="H21" s="4">
        <v>456248</v>
      </c>
      <c r="I21" s="4">
        <v>40384</v>
      </c>
      <c r="J21" s="4">
        <v>44977</v>
      </c>
      <c r="K21" s="4">
        <v>189661</v>
      </c>
      <c r="L21" s="4">
        <v>146371</v>
      </c>
    </row>
    <row r="22" spans="1:12">
      <c r="A22" s="1">
        <v>1999</v>
      </c>
      <c r="B22" s="4">
        <v>1257976</v>
      </c>
      <c r="C22" s="4">
        <v>18384</v>
      </c>
      <c r="D22" s="4">
        <v>3906</v>
      </c>
      <c r="E22" s="4">
        <v>29093</v>
      </c>
      <c r="F22" s="4">
        <v>23810</v>
      </c>
      <c r="G22" s="4">
        <v>256448</v>
      </c>
      <c r="H22" s="4">
        <v>487831</v>
      </c>
      <c r="I22" s="4">
        <v>40925</v>
      </c>
      <c r="J22" s="4">
        <v>45019</v>
      </c>
      <c r="K22" s="4">
        <v>191998</v>
      </c>
      <c r="L22" s="4">
        <v>151383</v>
      </c>
    </row>
    <row r="23" spans="1:12">
      <c r="A23" s="1">
        <v>2000</v>
      </c>
      <c r="B23" s="4">
        <v>1323173</v>
      </c>
      <c r="C23" s="4">
        <v>19366</v>
      </c>
      <c r="D23" s="4">
        <v>4007</v>
      </c>
      <c r="E23" s="4">
        <v>29962</v>
      </c>
      <c r="F23" s="4">
        <v>24297</v>
      </c>
      <c r="G23" s="4">
        <v>267809</v>
      </c>
      <c r="H23" s="4">
        <v>518658</v>
      </c>
      <c r="I23" s="4">
        <v>42665</v>
      </c>
      <c r="J23" s="4">
        <v>46188</v>
      </c>
      <c r="K23" s="4">
        <v>203790</v>
      </c>
      <c r="L23" s="4">
        <v>158243</v>
      </c>
    </row>
    <row r="24" spans="1:12">
      <c r="A24" s="1">
        <v>2001</v>
      </c>
      <c r="B24" s="4">
        <v>1346604</v>
      </c>
      <c r="C24" s="4">
        <v>19826</v>
      </c>
      <c r="D24" s="4">
        <v>3948</v>
      </c>
      <c r="E24" s="4">
        <v>30865</v>
      </c>
      <c r="F24" s="4">
        <v>24731</v>
      </c>
      <c r="G24" s="4">
        <v>272374</v>
      </c>
      <c r="H24" s="4">
        <v>528036</v>
      </c>
      <c r="I24" s="4">
        <v>43120</v>
      </c>
      <c r="J24" s="4">
        <v>45794</v>
      </c>
      <c r="K24" s="4">
        <v>207170</v>
      </c>
      <c r="L24" s="4">
        <v>159326</v>
      </c>
    </row>
    <row r="25" spans="1:12">
      <c r="A25" s="1">
        <v>2002</v>
      </c>
      <c r="B25" s="4">
        <v>1387137</v>
      </c>
      <c r="C25" s="4">
        <v>23054</v>
      </c>
      <c r="D25" s="4">
        <v>4137</v>
      </c>
      <c r="E25" s="4">
        <v>32212</v>
      </c>
      <c r="F25" s="4">
        <v>25915</v>
      </c>
      <c r="G25" s="4">
        <v>280334</v>
      </c>
      <c r="H25" s="4">
        <v>545852</v>
      </c>
      <c r="I25" s="4">
        <v>43860</v>
      </c>
      <c r="J25" s="4">
        <v>45643</v>
      </c>
      <c r="K25" s="4">
        <v>211889</v>
      </c>
      <c r="L25" s="4">
        <v>165402</v>
      </c>
    </row>
    <row r="26" spans="1:12">
      <c r="A26" s="1">
        <v>2003</v>
      </c>
      <c r="B26" s="4">
        <v>1412137</v>
      </c>
      <c r="C26" s="4">
        <v>24561</v>
      </c>
      <c r="D26" s="4">
        <v>4219</v>
      </c>
      <c r="E26" s="4">
        <v>32580</v>
      </c>
      <c r="F26" s="4">
        <v>26565</v>
      </c>
      <c r="G26" s="4">
        <v>283762</v>
      </c>
      <c r="H26" s="4">
        <v>552082</v>
      </c>
      <c r="I26" s="4">
        <v>44431</v>
      </c>
      <c r="J26" s="4">
        <v>47726</v>
      </c>
      <c r="K26" s="4">
        <v>219082</v>
      </c>
      <c r="L26" s="4">
        <v>169019</v>
      </c>
    </row>
    <row r="27" spans="1:12">
      <c r="A27" s="1">
        <v>2004</v>
      </c>
      <c r="B27" s="4">
        <v>1455715</v>
      </c>
      <c r="C27" s="4">
        <v>24396</v>
      </c>
      <c r="D27" s="4">
        <v>4360</v>
      </c>
      <c r="E27" s="4">
        <v>32862</v>
      </c>
      <c r="F27" s="4">
        <v>27245</v>
      </c>
      <c r="G27" s="4">
        <v>290941</v>
      </c>
      <c r="H27" s="4">
        <v>567600</v>
      </c>
      <c r="I27" s="4">
        <v>45527</v>
      </c>
      <c r="J27" s="4">
        <v>50009</v>
      </c>
      <c r="K27" s="4">
        <v>231198</v>
      </c>
      <c r="L27" s="4">
        <v>175571</v>
      </c>
    </row>
    <row r="28" spans="1:12">
      <c r="A28" s="1">
        <v>2005</v>
      </c>
      <c r="B28" s="4">
        <v>1502318</v>
      </c>
      <c r="C28" s="4">
        <v>25105</v>
      </c>
      <c r="D28" s="4">
        <v>4518</v>
      </c>
      <c r="E28" s="4">
        <v>33247</v>
      </c>
      <c r="F28" s="4">
        <v>27457</v>
      </c>
      <c r="G28" s="4">
        <v>295263</v>
      </c>
      <c r="H28" s="4">
        <v>585843</v>
      </c>
      <c r="I28" s="4">
        <v>46786</v>
      </c>
      <c r="J28" s="4">
        <v>51312</v>
      </c>
      <c r="K28" s="4">
        <v>241330</v>
      </c>
      <c r="L28" s="4">
        <v>184267</v>
      </c>
    </row>
    <row r="29" spans="1:12">
      <c r="A29" s="1">
        <v>2006</v>
      </c>
      <c r="B29" s="4">
        <v>1541730</v>
      </c>
      <c r="C29" s="4">
        <v>26123</v>
      </c>
      <c r="D29" s="4">
        <v>4643</v>
      </c>
      <c r="E29" s="4">
        <v>33487</v>
      </c>
      <c r="F29" s="4">
        <v>28055</v>
      </c>
      <c r="G29" s="4">
        <v>298803</v>
      </c>
      <c r="H29" s="4">
        <v>596797</v>
      </c>
      <c r="I29" s="4">
        <v>48502</v>
      </c>
      <c r="J29" s="4">
        <v>50541</v>
      </c>
      <c r="K29" s="4">
        <v>256614</v>
      </c>
      <c r="L29" s="4">
        <v>192385</v>
      </c>
    </row>
    <row r="30" spans="1:12">
      <c r="A30" s="1">
        <v>2007</v>
      </c>
      <c r="B30" s="4">
        <v>1573532</v>
      </c>
      <c r="C30" s="4">
        <v>29066</v>
      </c>
      <c r="D30" s="4">
        <v>4630</v>
      </c>
      <c r="E30" s="4">
        <v>33941</v>
      </c>
      <c r="F30" s="4">
        <v>28287</v>
      </c>
      <c r="G30" s="4">
        <v>306029</v>
      </c>
      <c r="H30" s="4">
        <v>601735</v>
      </c>
      <c r="I30" s="4">
        <v>49726</v>
      </c>
      <c r="J30" s="4">
        <v>52382</v>
      </c>
      <c r="K30" s="4">
        <v>260964</v>
      </c>
      <c r="L30" s="4">
        <v>198325</v>
      </c>
    </row>
    <row r="31" spans="1:12">
      <c r="A31" s="1">
        <v>2008</v>
      </c>
      <c r="B31" s="4">
        <v>1589273</v>
      </c>
      <c r="C31" s="4">
        <v>28629</v>
      </c>
      <c r="D31" s="4">
        <v>4683</v>
      </c>
      <c r="E31" s="4">
        <v>34618</v>
      </c>
      <c r="F31" s="4">
        <v>28501</v>
      </c>
      <c r="G31" s="4">
        <v>311945</v>
      </c>
      <c r="H31" s="4">
        <v>601723</v>
      </c>
      <c r="I31" s="4">
        <v>51544</v>
      </c>
      <c r="J31" s="4">
        <v>55139</v>
      </c>
      <c r="K31" s="4">
        <v>265165</v>
      </c>
      <c r="L31" s="4">
        <v>199768</v>
      </c>
    </row>
    <row r="32" spans="1:12">
      <c r="A32" s="1">
        <v>2009</v>
      </c>
      <c r="B32" s="4">
        <v>1542396</v>
      </c>
      <c r="C32" s="4">
        <v>25740</v>
      </c>
      <c r="D32" s="4">
        <v>4695</v>
      </c>
      <c r="E32" s="4">
        <v>34721</v>
      </c>
      <c r="F32" s="4">
        <v>28080</v>
      </c>
      <c r="G32" s="4">
        <v>309359</v>
      </c>
      <c r="H32" s="4">
        <v>582904</v>
      </c>
      <c r="I32" s="4">
        <v>51464</v>
      </c>
      <c r="J32" s="4">
        <v>52195</v>
      </c>
      <c r="K32" s="4">
        <v>250510</v>
      </c>
      <c r="L32" s="4">
        <v>194987</v>
      </c>
    </row>
    <row r="33" spans="1:12">
      <c r="A33" s="1">
        <v>2010</v>
      </c>
      <c r="B33" s="4">
        <v>1589956</v>
      </c>
      <c r="C33" s="4">
        <v>27164</v>
      </c>
      <c r="D33" s="4">
        <v>4800</v>
      </c>
      <c r="E33" s="4">
        <v>35693</v>
      </c>
      <c r="F33" s="4">
        <v>28643</v>
      </c>
      <c r="G33" s="4">
        <v>315708</v>
      </c>
      <c r="H33" s="4">
        <v>600131</v>
      </c>
      <c r="I33" s="4">
        <v>52736</v>
      </c>
      <c r="J33" s="4">
        <v>54647</v>
      </c>
      <c r="K33" s="4">
        <v>262720</v>
      </c>
      <c r="L33" s="4">
        <v>200324</v>
      </c>
    </row>
    <row r="34" spans="1:12">
      <c r="A34" s="1">
        <v>2011</v>
      </c>
      <c r="B34" s="4">
        <v>1639900</v>
      </c>
      <c r="C34" s="4">
        <v>27946</v>
      </c>
      <c r="D34" s="4">
        <v>4895</v>
      </c>
      <c r="E34" s="4">
        <v>35884</v>
      </c>
      <c r="F34" s="4">
        <v>28702</v>
      </c>
      <c r="G34" s="4">
        <v>321647</v>
      </c>
      <c r="H34" s="4">
        <v>614606</v>
      </c>
      <c r="I34" s="4">
        <v>54045</v>
      </c>
      <c r="J34" s="4">
        <v>57545</v>
      </c>
      <c r="K34" s="4">
        <v>279655</v>
      </c>
      <c r="L34" s="4">
        <v>206360</v>
      </c>
    </row>
    <row r="35" spans="1:12">
      <c r="A35" s="1">
        <v>2012</v>
      </c>
      <c r="B35" s="4">
        <v>1668524</v>
      </c>
      <c r="C35" s="4">
        <v>26719</v>
      </c>
      <c r="D35" s="4">
        <v>4952</v>
      </c>
      <c r="E35" s="4">
        <v>35567</v>
      </c>
      <c r="F35" s="4">
        <v>28417</v>
      </c>
      <c r="G35" s="4">
        <v>324993</v>
      </c>
      <c r="H35" s="4">
        <v>622717</v>
      </c>
      <c r="I35" s="4">
        <v>55674</v>
      </c>
      <c r="J35" s="4">
        <v>58514</v>
      </c>
      <c r="K35" s="4">
        <v>290544</v>
      </c>
      <c r="L35" s="4">
        <v>211427</v>
      </c>
    </row>
    <row r="36" spans="1:12">
      <c r="A36" s="1">
        <v>2013</v>
      </c>
      <c r="B36" s="4">
        <v>1705533</v>
      </c>
      <c r="C36" s="4">
        <v>28272</v>
      </c>
      <c r="D36" s="4">
        <v>5051</v>
      </c>
      <c r="E36" s="4">
        <v>35562</v>
      </c>
      <c r="F36" s="4">
        <v>28530</v>
      </c>
      <c r="G36" s="4">
        <v>329038</v>
      </c>
      <c r="H36" s="4">
        <v>631068</v>
      </c>
      <c r="I36" s="4">
        <v>57005</v>
      </c>
      <c r="J36" s="4">
        <v>61929</v>
      </c>
      <c r="K36" s="4">
        <v>305353</v>
      </c>
      <c r="L36" s="4">
        <v>215901</v>
      </c>
    </row>
    <row r="37" spans="1:12">
      <c r="A37" s="1">
        <v>2014</v>
      </c>
      <c r="B37" s="4">
        <v>1747709</v>
      </c>
      <c r="C37" s="4">
        <v>27695</v>
      </c>
      <c r="D37" s="4">
        <v>5126</v>
      </c>
      <c r="E37" s="4">
        <v>35758</v>
      </c>
      <c r="F37" s="4">
        <v>28436</v>
      </c>
      <c r="G37" s="4">
        <v>334103</v>
      </c>
      <c r="H37" s="4">
        <v>648352</v>
      </c>
      <c r="I37" s="4">
        <v>58301</v>
      </c>
      <c r="J37" s="4">
        <v>63127</v>
      </c>
      <c r="K37" s="4">
        <v>320113</v>
      </c>
      <c r="L37" s="4">
        <v>222868</v>
      </c>
    </row>
    <row r="39" spans="1:12">
      <c r="B39" s="1" t="s">
        <v>822</v>
      </c>
    </row>
    <row r="40" spans="1:12">
      <c r="A40" s="1" t="s">
        <v>1095</v>
      </c>
      <c r="B40" s="5">
        <f>100*(POWER(B37/B4, 1/33)-1)</f>
        <v>2.4083288034136618</v>
      </c>
      <c r="C40" s="5">
        <f t="shared" ref="C40:L40" si="0">100*(POWER(C37/C4, 1/33)-1)</f>
        <v>2.3470474276902076</v>
      </c>
      <c r="D40" s="5">
        <f t="shared" si="0"/>
        <v>2.4193686463057196</v>
      </c>
      <c r="E40" s="5">
        <f t="shared" si="0"/>
        <v>1.8913865459195156</v>
      </c>
      <c r="F40" s="5">
        <f t="shared" si="0"/>
        <v>1.9361681727511293</v>
      </c>
      <c r="G40" s="5">
        <f t="shared" si="0"/>
        <v>1.8986938708315249</v>
      </c>
      <c r="H40" s="5">
        <f t="shared" si="0"/>
        <v>2.5595654475218721</v>
      </c>
      <c r="I40" s="5">
        <f t="shared" si="0"/>
        <v>2.0919783248475543</v>
      </c>
      <c r="J40" s="5">
        <f t="shared" si="0"/>
        <v>2.1286964257009711</v>
      </c>
      <c r="K40" s="5">
        <f t="shared" si="0"/>
        <v>3.137201225049413</v>
      </c>
      <c r="L40" s="5">
        <f t="shared" si="0"/>
        <v>2.4657651257431024</v>
      </c>
    </row>
    <row r="42" spans="1:12">
      <c r="A42" s="1" t="s">
        <v>1083</v>
      </c>
    </row>
    <row r="43" spans="1:12">
      <c r="A43" s="1" t="s">
        <v>1120</v>
      </c>
    </row>
  </sheetData>
  <pageMargins left="0.70866141732283472" right="0.70866141732283472" top="0.74803149606299213" bottom="0.74803149606299213" header="0.31496062992125984" footer="0.31496062992125984"/>
  <pageSetup scale="68" orientation="landscape" r:id="rId1"/>
  <rowBreaks count="1" manualBreakCount="1">
    <brk id="44" max="16383" man="1"/>
  </rowBreaks>
</worksheet>
</file>

<file path=xl/worksheets/sheet66.xml><?xml version="1.0" encoding="utf-8"?>
<worksheet xmlns="http://schemas.openxmlformats.org/spreadsheetml/2006/main" xmlns:r="http://schemas.openxmlformats.org/officeDocument/2006/relationships">
  <dimension ref="A1:M42"/>
  <sheetViews>
    <sheetView view="pageBreakPreview" zoomScale="75" zoomScaleSheetLayoutView="75" workbookViewId="0">
      <selection activeCell="O54" sqref="O54"/>
    </sheetView>
  </sheetViews>
  <sheetFormatPr defaultRowHeight="12.75"/>
  <cols>
    <col min="1" max="1" width="8.875" style="1" customWidth="1"/>
    <col min="2" max="2" width="17.875" style="1" customWidth="1"/>
    <col min="3" max="3" width="17.25" style="1" bestFit="1" customWidth="1"/>
    <col min="4" max="4" width="19.5" style="1" bestFit="1" customWidth="1"/>
    <col min="5" max="5" width="12.875" style="1" bestFit="1" customWidth="1"/>
    <col min="6" max="6" width="14.75" style="1" bestFit="1" customWidth="1"/>
    <col min="7" max="9" width="12.875" style="1" bestFit="1" customWidth="1"/>
    <col min="10" max="11" width="14.125" style="1" bestFit="1" customWidth="1"/>
    <col min="12" max="12" width="16" style="1" bestFit="1" customWidth="1"/>
    <col min="13" max="37" width="11.25" style="1" customWidth="1"/>
    <col min="38" max="16384" width="9" style="1"/>
  </cols>
  <sheetData>
    <row r="1" spans="1:12">
      <c r="B1" s="1" t="s">
        <v>995</v>
      </c>
    </row>
    <row r="3" spans="1:12">
      <c r="B3" s="1" t="s">
        <v>272</v>
      </c>
      <c r="C3" s="1" t="s">
        <v>291</v>
      </c>
      <c r="D3" s="1" t="s">
        <v>292</v>
      </c>
      <c r="E3" s="1" t="s">
        <v>293</v>
      </c>
      <c r="F3" s="1" t="s">
        <v>294</v>
      </c>
      <c r="G3" s="1" t="s">
        <v>295</v>
      </c>
      <c r="H3" s="1" t="s">
        <v>296</v>
      </c>
      <c r="I3" s="1" t="s">
        <v>297</v>
      </c>
      <c r="J3" s="1" t="s">
        <v>298</v>
      </c>
      <c r="K3" s="1" t="s">
        <v>299</v>
      </c>
      <c r="L3" s="1" t="s">
        <v>300</v>
      </c>
    </row>
    <row r="4" spans="1:12">
      <c r="A4" s="1">
        <v>1981</v>
      </c>
      <c r="B4" s="11">
        <v>46.1</v>
      </c>
      <c r="C4" s="11">
        <v>40.700000000000003</v>
      </c>
      <c r="D4" s="11">
        <v>46</v>
      </c>
      <c r="E4" s="11">
        <v>41.9</v>
      </c>
      <c r="F4" s="11">
        <v>43.9</v>
      </c>
      <c r="G4" s="11">
        <v>45.9</v>
      </c>
      <c r="H4" s="11">
        <v>47</v>
      </c>
      <c r="I4" s="11">
        <v>47</v>
      </c>
      <c r="J4" s="11">
        <v>47.9</v>
      </c>
      <c r="K4" s="11">
        <v>47.2</v>
      </c>
      <c r="L4" s="11">
        <v>46.1</v>
      </c>
    </row>
    <row r="5" spans="1:12">
      <c r="A5" s="1">
        <v>1982</v>
      </c>
      <c r="B5" s="11">
        <v>50.1</v>
      </c>
      <c r="C5" s="11">
        <v>43.6</v>
      </c>
      <c r="D5" s="11">
        <v>49.4</v>
      </c>
      <c r="E5" s="11">
        <v>46.6</v>
      </c>
      <c r="F5" s="11">
        <v>47.8</v>
      </c>
      <c r="G5" s="11">
        <v>50.5</v>
      </c>
      <c r="H5" s="11">
        <v>51.4</v>
      </c>
      <c r="I5" s="11">
        <v>49.9</v>
      </c>
      <c r="J5" s="11">
        <v>49.8</v>
      </c>
      <c r="K5" s="11">
        <v>51.8</v>
      </c>
      <c r="L5" s="11">
        <v>49.3</v>
      </c>
    </row>
    <row r="6" spans="1:12">
      <c r="A6" s="1">
        <v>1983</v>
      </c>
      <c r="B6" s="11">
        <v>53</v>
      </c>
      <c r="C6" s="11">
        <v>45.3</v>
      </c>
      <c r="D6" s="11">
        <v>52.1</v>
      </c>
      <c r="E6" s="11">
        <v>51.7</v>
      </c>
      <c r="F6" s="11">
        <v>50.8</v>
      </c>
      <c r="G6" s="11">
        <v>53.5</v>
      </c>
      <c r="H6" s="11">
        <v>54.6</v>
      </c>
      <c r="I6" s="11">
        <v>53.1</v>
      </c>
      <c r="J6" s="11">
        <v>51.7</v>
      </c>
      <c r="K6" s="11">
        <v>53.8</v>
      </c>
      <c r="L6" s="11">
        <v>51.8</v>
      </c>
    </row>
    <row r="7" spans="1:12">
      <c r="A7" s="1">
        <v>1984</v>
      </c>
      <c r="B7" s="11">
        <v>54.9</v>
      </c>
      <c r="C7" s="11">
        <v>47.2</v>
      </c>
      <c r="D7" s="11">
        <v>52.8</v>
      </c>
      <c r="E7" s="11">
        <v>53.7</v>
      </c>
      <c r="F7" s="11">
        <v>55</v>
      </c>
      <c r="G7" s="11">
        <v>55.9</v>
      </c>
      <c r="H7" s="11">
        <v>56.4</v>
      </c>
      <c r="I7" s="11">
        <v>55.3</v>
      </c>
      <c r="J7" s="11">
        <v>53.5</v>
      </c>
      <c r="K7" s="11">
        <v>55</v>
      </c>
      <c r="L7" s="11">
        <v>53.8</v>
      </c>
    </row>
    <row r="8" spans="1:12">
      <c r="A8" s="1">
        <v>1985</v>
      </c>
      <c r="B8" s="11">
        <v>56.7</v>
      </c>
      <c r="C8" s="11">
        <v>48.7</v>
      </c>
      <c r="D8" s="11">
        <v>55.2</v>
      </c>
      <c r="E8" s="11">
        <v>55.3</v>
      </c>
      <c r="F8" s="11">
        <v>56.4</v>
      </c>
      <c r="G8" s="11">
        <v>57.9</v>
      </c>
      <c r="H8" s="11">
        <v>59</v>
      </c>
      <c r="I8" s="11">
        <v>56.5</v>
      </c>
      <c r="J8" s="11">
        <v>54.7</v>
      </c>
      <c r="K8" s="11">
        <v>54.7</v>
      </c>
      <c r="L8" s="11">
        <v>54.2</v>
      </c>
    </row>
    <row r="9" spans="1:12">
      <c r="A9" s="1">
        <v>1986</v>
      </c>
      <c r="B9" s="11">
        <v>58.5</v>
      </c>
      <c r="C9" s="11">
        <v>52.6</v>
      </c>
      <c r="D9" s="11">
        <v>61.3</v>
      </c>
      <c r="E9" s="11">
        <v>59</v>
      </c>
      <c r="F9" s="11">
        <v>59.2</v>
      </c>
      <c r="G9" s="11">
        <v>62</v>
      </c>
      <c r="H9" s="11">
        <v>62.6</v>
      </c>
      <c r="I9" s="11">
        <v>58</v>
      </c>
      <c r="J9" s="11">
        <v>51.2</v>
      </c>
      <c r="K9" s="11">
        <v>48.7</v>
      </c>
      <c r="L9" s="11">
        <v>56.6</v>
      </c>
    </row>
    <row r="10" spans="1:12">
      <c r="A10" s="1">
        <v>1987</v>
      </c>
      <c r="B10" s="11">
        <v>61.3</v>
      </c>
      <c r="C10" s="11">
        <v>54.6</v>
      </c>
      <c r="D10" s="11">
        <v>63.4</v>
      </c>
      <c r="E10" s="11">
        <v>61.3</v>
      </c>
      <c r="F10" s="11">
        <v>61.9</v>
      </c>
      <c r="G10" s="11">
        <v>65.2</v>
      </c>
      <c r="H10" s="11">
        <v>66.099999999999994</v>
      </c>
      <c r="I10" s="11">
        <v>61.2</v>
      </c>
      <c r="J10" s="11">
        <v>52.3</v>
      </c>
      <c r="K10" s="11">
        <v>49.4</v>
      </c>
      <c r="L10" s="11">
        <v>58.9</v>
      </c>
    </row>
    <row r="11" spans="1:12">
      <c r="A11" s="1">
        <v>1988</v>
      </c>
      <c r="B11" s="11">
        <v>64</v>
      </c>
      <c r="C11" s="11">
        <v>55.7</v>
      </c>
      <c r="D11" s="11">
        <v>67.7</v>
      </c>
      <c r="E11" s="11">
        <v>63.9</v>
      </c>
      <c r="F11" s="11">
        <v>65.599999999999994</v>
      </c>
      <c r="G11" s="11">
        <v>68.400000000000006</v>
      </c>
      <c r="H11" s="11">
        <v>69.8</v>
      </c>
      <c r="I11" s="11">
        <v>66.400000000000006</v>
      </c>
      <c r="J11" s="11">
        <v>56.1</v>
      </c>
      <c r="K11" s="11">
        <v>48.7</v>
      </c>
      <c r="L11" s="11">
        <v>61.8</v>
      </c>
    </row>
    <row r="12" spans="1:12">
      <c r="A12" s="1">
        <v>1989</v>
      </c>
      <c r="B12" s="11">
        <v>67.099999999999994</v>
      </c>
      <c r="C12" s="11">
        <v>56.8</v>
      </c>
      <c r="D12" s="11">
        <v>70.8</v>
      </c>
      <c r="E12" s="11">
        <v>66.8</v>
      </c>
      <c r="F12" s="11">
        <v>68.5</v>
      </c>
      <c r="G12" s="11">
        <v>71.5</v>
      </c>
      <c r="H12" s="11">
        <v>73.400000000000006</v>
      </c>
      <c r="I12" s="11">
        <v>68.8</v>
      </c>
      <c r="J12" s="11">
        <v>58.1</v>
      </c>
      <c r="K12" s="11">
        <v>50.7</v>
      </c>
      <c r="L12" s="11">
        <v>65.3</v>
      </c>
    </row>
    <row r="13" spans="1:12">
      <c r="A13" s="1">
        <v>1990</v>
      </c>
      <c r="B13" s="11">
        <v>69.3</v>
      </c>
      <c r="C13" s="11">
        <v>58.1</v>
      </c>
      <c r="D13" s="11">
        <v>73.8</v>
      </c>
      <c r="E13" s="11">
        <v>69.8</v>
      </c>
      <c r="F13" s="11">
        <v>70.900000000000006</v>
      </c>
      <c r="G13" s="11">
        <v>73.7</v>
      </c>
      <c r="H13" s="11">
        <v>75.8</v>
      </c>
      <c r="I13" s="11">
        <v>69.5</v>
      </c>
      <c r="J13" s="11">
        <v>58</v>
      </c>
      <c r="K13" s="11">
        <v>54.1</v>
      </c>
      <c r="L13" s="11">
        <v>67.5</v>
      </c>
    </row>
    <row r="14" spans="1:12">
      <c r="A14" s="1">
        <v>1991</v>
      </c>
      <c r="B14" s="11">
        <v>71.5</v>
      </c>
      <c r="C14" s="11">
        <v>60.3</v>
      </c>
      <c r="D14" s="11">
        <v>76.599999999999994</v>
      </c>
      <c r="E14" s="11">
        <v>73.3</v>
      </c>
      <c r="F14" s="11">
        <v>71.900000000000006</v>
      </c>
      <c r="G14" s="11">
        <v>76.5</v>
      </c>
      <c r="H14" s="11">
        <v>78.7</v>
      </c>
      <c r="I14" s="11">
        <v>71.400000000000006</v>
      </c>
      <c r="J14" s="11">
        <v>57.9</v>
      </c>
      <c r="K14" s="11">
        <v>53.7</v>
      </c>
      <c r="L14" s="11">
        <v>69.5</v>
      </c>
    </row>
    <row r="15" spans="1:12">
      <c r="A15" s="1">
        <v>1992</v>
      </c>
      <c r="B15" s="11">
        <v>72.599999999999994</v>
      </c>
      <c r="C15" s="11">
        <v>61.3</v>
      </c>
      <c r="D15" s="11">
        <v>76.099999999999994</v>
      </c>
      <c r="E15" s="11">
        <v>74.400000000000006</v>
      </c>
      <c r="F15" s="11">
        <v>73.5</v>
      </c>
      <c r="G15" s="11">
        <v>77.8</v>
      </c>
      <c r="H15" s="11">
        <v>79.099999999999994</v>
      </c>
      <c r="I15" s="11">
        <v>72.2</v>
      </c>
      <c r="J15" s="11">
        <v>60.4</v>
      </c>
      <c r="K15" s="11">
        <v>54.5</v>
      </c>
      <c r="L15" s="11">
        <v>72.099999999999994</v>
      </c>
    </row>
    <row r="16" spans="1:12">
      <c r="A16" s="1">
        <v>1993</v>
      </c>
      <c r="B16" s="11">
        <v>73.5</v>
      </c>
      <c r="C16" s="11">
        <v>61.7</v>
      </c>
      <c r="D16" s="11">
        <v>80.900000000000006</v>
      </c>
      <c r="E16" s="11">
        <v>74.599999999999994</v>
      </c>
      <c r="F16" s="11">
        <v>74.8</v>
      </c>
      <c r="G16" s="11">
        <v>78.099999999999994</v>
      </c>
      <c r="H16" s="11">
        <v>80.400000000000006</v>
      </c>
      <c r="I16" s="11">
        <v>72.3</v>
      </c>
      <c r="J16" s="11">
        <v>60.4</v>
      </c>
      <c r="K16" s="11">
        <v>54.7</v>
      </c>
      <c r="L16" s="11">
        <v>74</v>
      </c>
    </row>
    <row r="17" spans="1:13">
      <c r="A17" s="1">
        <v>1994</v>
      </c>
      <c r="B17" s="11">
        <v>74.599999999999994</v>
      </c>
      <c r="C17" s="11">
        <v>62.6</v>
      </c>
      <c r="D17" s="11">
        <v>78.5</v>
      </c>
      <c r="E17" s="11">
        <v>76.099999999999994</v>
      </c>
      <c r="F17" s="11">
        <v>76.599999999999994</v>
      </c>
      <c r="G17" s="11">
        <v>78.900000000000006</v>
      </c>
      <c r="H17" s="11">
        <v>80.7</v>
      </c>
      <c r="I17" s="11">
        <v>73.7</v>
      </c>
      <c r="J17" s="11">
        <v>62.1</v>
      </c>
      <c r="K17" s="11">
        <v>56.2</v>
      </c>
      <c r="L17" s="11">
        <v>76.8</v>
      </c>
    </row>
    <row r="18" spans="1:13">
      <c r="A18" s="1">
        <v>1995</v>
      </c>
      <c r="B18" s="11">
        <v>76.3</v>
      </c>
      <c r="C18" s="11">
        <v>63.3</v>
      </c>
      <c r="D18" s="11">
        <v>77.599999999999994</v>
      </c>
      <c r="E18" s="11">
        <v>77.3</v>
      </c>
      <c r="F18" s="11">
        <v>79.900000000000006</v>
      </c>
      <c r="G18" s="11">
        <v>80.5</v>
      </c>
      <c r="H18" s="11">
        <v>82.4</v>
      </c>
      <c r="I18" s="11">
        <v>76.5</v>
      </c>
      <c r="J18" s="11">
        <v>66.2</v>
      </c>
      <c r="K18" s="11">
        <v>56.7</v>
      </c>
      <c r="L18" s="11">
        <v>78.900000000000006</v>
      </c>
    </row>
    <row r="19" spans="1:13">
      <c r="A19" s="1">
        <v>1996</v>
      </c>
      <c r="B19" s="11">
        <v>77.599999999999994</v>
      </c>
      <c r="C19" s="11">
        <v>64.900000000000006</v>
      </c>
      <c r="D19" s="11">
        <v>79.3</v>
      </c>
      <c r="E19" s="11">
        <v>78.2</v>
      </c>
      <c r="F19" s="11">
        <v>80.400000000000006</v>
      </c>
      <c r="G19" s="11">
        <v>80.900000000000006</v>
      </c>
      <c r="H19" s="11">
        <v>83.6</v>
      </c>
      <c r="I19" s="11">
        <v>78.400000000000006</v>
      </c>
      <c r="J19" s="11">
        <v>70.400000000000006</v>
      </c>
      <c r="K19" s="11">
        <v>59.4</v>
      </c>
      <c r="L19" s="11">
        <v>79.400000000000006</v>
      </c>
    </row>
    <row r="20" spans="1:13">
      <c r="A20" s="1">
        <v>1997</v>
      </c>
      <c r="B20" s="11">
        <v>78.5</v>
      </c>
      <c r="C20" s="11">
        <v>64.900000000000006</v>
      </c>
      <c r="D20" s="11">
        <v>78.599999999999994</v>
      </c>
      <c r="E20" s="11">
        <v>78.7</v>
      </c>
      <c r="F20" s="11">
        <v>80.3</v>
      </c>
      <c r="G20" s="11">
        <v>82.3</v>
      </c>
      <c r="H20" s="11">
        <v>84.5</v>
      </c>
      <c r="I20" s="11">
        <v>78.099999999999994</v>
      </c>
      <c r="J20" s="11">
        <v>67.7</v>
      </c>
      <c r="K20" s="11">
        <v>60.4</v>
      </c>
      <c r="L20" s="11">
        <v>80.900000000000006</v>
      </c>
    </row>
    <row r="21" spans="1:13">
      <c r="A21" s="1">
        <v>1998</v>
      </c>
      <c r="B21" s="11">
        <v>78.400000000000006</v>
      </c>
      <c r="C21" s="11">
        <v>65</v>
      </c>
      <c r="D21" s="11">
        <v>79.599999999999994</v>
      </c>
      <c r="E21" s="11">
        <v>79.5</v>
      </c>
      <c r="F21" s="11">
        <v>81.099999999999994</v>
      </c>
      <c r="G21" s="11">
        <v>82.8</v>
      </c>
      <c r="H21" s="11">
        <v>85.3</v>
      </c>
      <c r="I21" s="11">
        <v>78.5</v>
      </c>
      <c r="J21" s="11">
        <v>66.400000000000006</v>
      </c>
      <c r="K21" s="11">
        <v>57.6</v>
      </c>
      <c r="L21" s="11">
        <v>80.7</v>
      </c>
    </row>
    <row r="22" spans="1:13">
      <c r="A22" s="1">
        <v>1999</v>
      </c>
      <c r="B22" s="11">
        <v>79.8</v>
      </c>
      <c r="C22" s="11">
        <v>67.2</v>
      </c>
      <c r="D22" s="11">
        <v>80.900000000000006</v>
      </c>
      <c r="E22" s="11">
        <v>81.7</v>
      </c>
      <c r="F22" s="11">
        <v>82.7</v>
      </c>
      <c r="G22" s="11">
        <v>84</v>
      </c>
      <c r="H22" s="11">
        <v>85.7</v>
      </c>
      <c r="I22" s="11">
        <v>80.099999999999994</v>
      </c>
      <c r="J22" s="11">
        <v>69.099999999999994</v>
      </c>
      <c r="K22" s="11">
        <v>62</v>
      </c>
      <c r="L22" s="11">
        <v>81.900000000000006</v>
      </c>
    </row>
    <row r="23" spans="1:13">
      <c r="A23" s="1">
        <v>2000</v>
      </c>
      <c r="B23" s="11">
        <v>83.3</v>
      </c>
      <c r="C23" s="11">
        <v>73.099999999999994</v>
      </c>
      <c r="D23" s="11">
        <v>84.5</v>
      </c>
      <c r="E23" s="11">
        <v>85</v>
      </c>
      <c r="F23" s="11">
        <v>85.7</v>
      </c>
      <c r="G23" s="11">
        <v>86</v>
      </c>
      <c r="H23" s="11">
        <v>87.2</v>
      </c>
      <c r="I23" s="11">
        <v>81.8</v>
      </c>
      <c r="J23" s="11">
        <v>74.2</v>
      </c>
      <c r="K23" s="11">
        <v>72.099999999999994</v>
      </c>
      <c r="L23" s="11">
        <v>85.1</v>
      </c>
    </row>
    <row r="24" spans="1:13">
      <c r="A24" s="1">
        <v>2001</v>
      </c>
      <c r="B24" s="11">
        <v>84.7</v>
      </c>
      <c r="C24" s="11">
        <v>72.8</v>
      </c>
      <c r="D24" s="11">
        <v>87.3</v>
      </c>
      <c r="E24" s="11">
        <v>86.6</v>
      </c>
      <c r="F24" s="11">
        <v>86.7</v>
      </c>
      <c r="G24" s="11">
        <v>87.6</v>
      </c>
      <c r="H24" s="11">
        <v>88.8</v>
      </c>
      <c r="I24" s="11">
        <v>83.7</v>
      </c>
      <c r="J24" s="11">
        <v>73.599999999999994</v>
      </c>
      <c r="K24" s="11">
        <v>74.400000000000006</v>
      </c>
      <c r="L24" s="11">
        <v>85.9</v>
      </c>
      <c r="M24" s="5"/>
    </row>
    <row r="25" spans="1:13">
      <c r="A25" s="1">
        <v>2002</v>
      </c>
      <c r="B25" s="11">
        <v>85.7</v>
      </c>
      <c r="C25" s="11">
        <v>72.5</v>
      </c>
      <c r="D25" s="11">
        <v>89.6</v>
      </c>
      <c r="E25" s="11">
        <v>86.9</v>
      </c>
      <c r="F25" s="11">
        <v>84.9</v>
      </c>
      <c r="G25" s="11">
        <v>89.1</v>
      </c>
      <c r="H25" s="11">
        <v>90.7</v>
      </c>
      <c r="I25" s="11">
        <v>85.7</v>
      </c>
      <c r="J25" s="11">
        <v>76.8</v>
      </c>
      <c r="K25" s="11">
        <v>72.599999999999994</v>
      </c>
      <c r="L25" s="11">
        <v>85.8</v>
      </c>
    </row>
    <row r="26" spans="1:13">
      <c r="A26" s="1">
        <v>2003</v>
      </c>
      <c r="B26" s="11">
        <v>88.5</v>
      </c>
      <c r="C26" s="11">
        <v>74.900000000000006</v>
      </c>
      <c r="D26" s="11">
        <v>90.1</v>
      </c>
      <c r="E26" s="11">
        <v>91.4</v>
      </c>
      <c r="F26" s="11">
        <v>86.9</v>
      </c>
      <c r="G26" s="11">
        <v>91.3</v>
      </c>
      <c r="H26" s="11">
        <v>92.3</v>
      </c>
      <c r="I26" s="11">
        <v>86.7</v>
      </c>
      <c r="J26" s="11">
        <v>78.599999999999994</v>
      </c>
      <c r="K26" s="11">
        <v>79.400000000000006</v>
      </c>
      <c r="L26" s="11">
        <v>88.6</v>
      </c>
    </row>
    <row r="27" spans="1:13">
      <c r="A27" s="1">
        <v>2004</v>
      </c>
      <c r="B27" s="11">
        <v>91.4</v>
      </c>
      <c r="C27" s="11">
        <v>80.599999999999994</v>
      </c>
      <c r="D27" s="11">
        <v>92.3</v>
      </c>
      <c r="E27" s="11">
        <v>93.9</v>
      </c>
      <c r="F27" s="11">
        <v>89.6</v>
      </c>
      <c r="G27" s="11">
        <v>93.4</v>
      </c>
      <c r="H27" s="11">
        <v>94</v>
      </c>
      <c r="I27" s="11">
        <v>90.1</v>
      </c>
      <c r="J27" s="11">
        <v>83</v>
      </c>
      <c r="K27" s="11">
        <v>84.1</v>
      </c>
      <c r="L27" s="11">
        <v>92.4</v>
      </c>
    </row>
    <row r="28" spans="1:13">
      <c r="A28" s="1">
        <v>2005</v>
      </c>
      <c r="B28" s="11">
        <v>94.3</v>
      </c>
      <c r="C28" s="11">
        <v>88.6</v>
      </c>
      <c r="D28" s="11">
        <v>94.2</v>
      </c>
      <c r="E28" s="11">
        <v>96.6</v>
      </c>
      <c r="F28" s="11">
        <v>93.1</v>
      </c>
      <c r="G28" s="11">
        <v>94.9</v>
      </c>
      <c r="H28" s="11">
        <v>95</v>
      </c>
      <c r="I28" s="11">
        <v>92.1</v>
      </c>
      <c r="J28" s="11">
        <v>87.5</v>
      </c>
      <c r="K28" s="11">
        <v>93.4</v>
      </c>
      <c r="L28" s="11">
        <v>94.9</v>
      </c>
    </row>
    <row r="29" spans="1:13">
      <c r="A29" s="1">
        <v>2006</v>
      </c>
      <c r="B29" s="11">
        <v>96.8</v>
      </c>
      <c r="C29" s="11">
        <v>94.1</v>
      </c>
      <c r="D29" s="11">
        <v>95.3</v>
      </c>
      <c r="E29" s="11">
        <v>97.7</v>
      </c>
      <c r="F29" s="11">
        <v>95.2</v>
      </c>
      <c r="G29" s="11">
        <v>97.3</v>
      </c>
      <c r="H29" s="11">
        <v>96.9</v>
      </c>
      <c r="I29" s="11">
        <v>96.1</v>
      </c>
      <c r="J29" s="11">
        <v>91.4</v>
      </c>
      <c r="K29" s="11">
        <v>95.8</v>
      </c>
      <c r="L29" s="11">
        <v>97.8</v>
      </c>
    </row>
    <row r="30" spans="1:13">
      <c r="A30" s="1">
        <v>2007</v>
      </c>
      <c r="B30" s="11">
        <v>100</v>
      </c>
      <c r="C30" s="11">
        <v>100</v>
      </c>
      <c r="D30" s="11">
        <v>100</v>
      </c>
      <c r="E30" s="11">
        <v>100</v>
      </c>
      <c r="F30" s="11">
        <v>100</v>
      </c>
      <c r="G30" s="11">
        <v>100</v>
      </c>
      <c r="H30" s="11">
        <v>100</v>
      </c>
      <c r="I30" s="11">
        <v>100</v>
      </c>
      <c r="J30" s="11">
        <v>100</v>
      </c>
      <c r="K30" s="11">
        <v>100</v>
      </c>
      <c r="L30" s="11">
        <v>100</v>
      </c>
    </row>
    <row r="31" spans="1:13">
      <c r="A31" s="1">
        <v>2008</v>
      </c>
      <c r="B31" s="11">
        <v>104</v>
      </c>
      <c r="C31" s="11">
        <v>110.3</v>
      </c>
      <c r="D31" s="11">
        <v>101.5</v>
      </c>
      <c r="E31" s="11">
        <v>102.3</v>
      </c>
      <c r="F31" s="11">
        <v>101</v>
      </c>
      <c r="G31" s="11">
        <v>100.8</v>
      </c>
      <c r="H31" s="11">
        <v>101.1</v>
      </c>
      <c r="I31" s="11">
        <v>101.2</v>
      </c>
      <c r="J31" s="11">
        <v>122.6</v>
      </c>
      <c r="K31" s="11">
        <v>111.7</v>
      </c>
      <c r="L31" s="11">
        <v>102.3</v>
      </c>
    </row>
    <row r="32" spans="1:13">
      <c r="A32" s="1">
        <v>2009</v>
      </c>
      <c r="B32" s="11">
        <v>101.6</v>
      </c>
      <c r="C32" s="11">
        <v>97.1</v>
      </c>
      <c r="D32" s="11">
        <v>104.9</v>
      </c>
      <c r="E32" s="11">
        <v>100.6</v>
      </c>
      <c r="F32" s="11">
        <v>102.8</v>
      </c>
      <c r="G32" s="11">
        <v>101.7</v>
      </c>
      <c r="H32" s="11">
        <v>102.6</v>
      </c>
      <c r="I32" s="11">
        <v>98.7</v>
      </c>
      <c r="J32" s="11">
        <v>115.1</v>
      </c>
      <c r="K32" s="11">
        <v>98.1</v>
      </c>
      <c r="L32" s="11">
        <v>100.6</v>
      </c>
    </row>
    <row r="33" spans="1:12">
      <c r="A33" s="1">
        <v>2010</v>
      </c>
      <c r="B33" s="11">
        <v>104.5</v>
      </c>
      <c r="C33" s="11">
        <v>107.1</v>
      </c>
      <c r="D33" s="11">
        <v>108.8</v>
      </c>
      <c r="E33" s="11">
        <v>103.2</v>
      </c>
      <c r="F33" s="11">
        <v>105.5</v>
      </c>
      <c r="G33" s="11">
        <v>103.9</v>
      </c>
      <c r="H33" s="11">
        <v>105.1</v>
      </c>
      <c r="I33" s="11">
        <v>101.1</v>
      </c>
      <c r="J33" s="11">
        <v>116</v>
      </c>
      <c r="K33" s="11">
        <v>102.8</v>
      </c>
      <c r="L33" s="11">
        <v>102.4</v>
      </c>
    </row>
    <row r="34" spans="1:12">
      <c r="A34" s="1">
        <v>2011</v>
      </c>
      <c r="B34" s="11">
        <v>107.9</v>
      </c>
      <c r="C34" s="11">
        <v>120</v>
      </c>
      <c r="D34" s="11">
        <v>110.8</v>
      </c>
      <c r="E34" s="11">
        <v>104.9</v>
      </c>
      <c r="F34" s="11">
        <v>109.7</v>
      </c>
      <c r="G34" s="11">
        <v>107.2</v>
      </c>
      <c r="H34" s="11">
        <v>107.3</v>
      </c>
      <c r="I34" s="11">
        <v>104</v>
      </c>
      <c r="J34" s="11">
        <v>130</v>
      </c>
      <c r="K34" s="11">
        <v>107.1</v>
      </c>
      <c r="L34" s="11">
        <v>105.1</v>
      </c>
    </row>
    <row r="35" spans="1:12">
      <c r="A35" s="1">
        <v>2012</v>
      </c>
      <c r="B35" s="11">
        <v>109.2</v>
      </c>
      <c r="C35" s="11">
        <v>119.9</v>
      </c>
      <c r="D35" s="11">
        <v>112.5</v>
      </c>
      <c r="E35" s="11">
        <v>106.4</v>
      </c>
      <c r="F35" s="11">
        <v>111.6</v>
      </c>
      <c r="G35" s="11">
        <v>108.9</v>
      </c>
      <c r="H35" s="11">
        <v>109.2</v>
      </c>
      <c r="I35" s="11">
        <v>107.4</v>
      </c>
      <c r="J35" s="11">
        <v>133.19999999999999</v>
      </c>
      <c r="K35" s="11">
        <v>107.6</v>
      </c>
      <c r="L35" s="11">
        <v>104.7</v>
      </c>
    </row>
    <row r="36" spans="1:12">
      <c r="A36" s="1">
        <v>2013</v>
      </c>
      <c r="B36" s="11">
        <v>110.9</v>
      </c>
      <c r="C36" s="11">
        <v>123.8</v>
      </c>
      <c r="D36" s="11">
        <v>114.5</v>
      </c>
      <c r="E36" s="11">
        <v>108.5</v>
      </c>
      <c r="F36" s="11">
        <v>111.7</v>
      </c>
      <c r="G36" s="11">
        <v>109.8</v>
      </c>
      <c r="H36" s="11">
        <v>109.8</v>
      </c>
      <c r="I36" s="11">
        <v>108.6</v>
      </c>
      <c r="J36" s="11">
        <v>134.80000000000001</v>
      </c>
      <c r="K36" s="11">
        <v>112.8</v>
      </c>
      <c r="L36" s="11">
        <v>105</v>
      </c>
    </row>
    <row r="37" spans="1:12">
      <c r="A37" s="1">
        <v>2014</v>
      </c>
      <c r="B37" s="11">
        <v>112.9</v>
      </c>
      <c r="C37" s="11">
        <v>121</v>
      </c>
      <c r="D37" s="11">
        <v>117.1</v>
      </c>
      <c r="E37" s="11">
        <v>109.3</v>
      </c>
      <c r="F37" s="11">
        <v>112.7</v>
      </c>
      <c r="G37" s="11">
        <v>110.8</v>
      </c>
      <c r="H37" s="11">
        <v>111.4</v>
      </c>
      <c r="I37" s="11">
        <v>109.9</v>
      </c>
      <c r="J37" s="11">
        <v>131.1</v>
      </c>
      <c r="K37" s="11">
        <v>117.4</v>
      </c>
      <c r="L37" s="11">
        <v>106.4</v>
      </c>
    </row>
    <row r="39" spans="1:12">
      <c r="A39" s="1" t="s">
        <v>1076</v>
      </c>
      <c r="B39" s="5">
        <f>(POWER(B36/B4, 1/32)-1)*100</f>
        <v>2.7811462793626562</v>
      </c>
      <c r="C39" s="5">
        <f t="shared" ref="C39:L39" si="0">(POWER(C36/C4, 1/32)-1)*100</f>
        <v>3.5375048851602475</v>
      </c>
      <c r="D39" s="5">
        <f t="shared" si="0"/>
        <v>2.8907870270023839</v>
      </c>
      <c r="E39" s="5">
        <f t="shared" si="0"/>
        <v>3.0179708005116934</v>
      </c>
      <c r="F39" s="5">
        <f t="shared" si="0"/>
        <v>2.9614488903450198</v>
      </c>
      <c r="G39" s="5">
        <f t="shared" si="0"/>
        <v>2.763095216008904</v>
      </c>
      <c r="H39" s="5">
        <f t="shared" si="0"/>
        <v>2.6870706819961399</v>
      </c>
      <c r="I39" s="5">
        <f t="shared" si="0"/>
        <v>2.6518129642709942</v>
      </c>
      <c r="J39" s="5">
        <f t="shared" si="0"/>
        <v>3.2862058828903251</v>
      </c>
      <c r="K39" s="5">
        <f t="shared" si="0"/>
        <v>2.7599707338197499</v>
      </c>
      <c r="L39" s="5">
        <f t="shared" si="0"/>
        <v>2.6057056939865708</v>
      </c>
    </row>
    <row r="40" spans="1:12">
      <c r="B40" s="1" t="s">
        <v>663</v>
      </c>
    </row>
    <row r="41" spans="1:12">
      <c r="B41" s="1" t="s">
        <v>1084</v>
      </c>
    </row>
    <row r="42" spans="1:12">
      <c r="B42" s="1" t="s">
        <v>1123</v>
      </c>
    </row>
  </sheetData>
  <pageMargins left="0.70866141732283472" right="0.70866141732283472" top="0.74803149606299213" bottom="0.74803149606299213" header="0.31496062992125984" footer="0.31496062992125984"/>
  <pageSetup scale="68" orientation="landscape" r:id="rId1"/>
</worksheet>
</file>

<file path=xl/worksheets/sheet67.xml><?xml version="1.0" encoding="utf-8"?>
<worksheet xmlns="http://schemas.openxmlformats.org/spreadsheetml/2006/main" xmlns:r="http://schemas.openxmlformats.org/officeDocument/2006/relationships">
  <dimension ref="A1:CK57"/>
  <sheetViews>
    <sheetView view="pageBreakPreview" zoomScale="75" zoomScaleSheetLayoutView="75" workbookViewId="0">
      <pane xSplit="1" topLeftCell="B1" activePane="topRight" state="frozen"/>
      <selection activeCell="O54" sqref="O54"/>
      <selection pane="topRight" activeCell="O54" sqref="O54"/>
    </sheetView>
  </sheetViews>
  <sheetFormatPr defaultColWidth="8.875" defaultRowHeight="12.75"/>
  <cols>
    <col min="1" max="1" width="8.875" style="1"/>
    <col min="2" max="89" width="9.75" style="1" customWidth="1"/>
    <col min="90" max="16384" width="8.875" style="1"/>
  </cols>
  <sheetData>
    <row r="1" spans="1:89">
      <c r="B1" s="1" t="s">
        <v>836</v>
      </c>
      <c r="R1" s="1" t="s">
        <v>836</v>
      </c>
      <c r="AH1" s="1" t="s">
        <v>836</v>
      </c>
      <c r="AX1" s="1" t="s">
        <v>836</v>
      </c>
      <c r="BN1" s="1" t="s">
        <v>836</v>
      </c>
      <c r="CD1" s="1" t="s">
        <v>836</v>
      </c>
    </row>
    <row r="3" spans="1:89">
      <c r="B3" s="1" t="s">
        <v>272</v>
      </c>
      <c r="J3" s="1" t="s">
        <v>291</v>
      </c>
      <c r="R3" s="1" t="s">
        <v>292</v>
      </c>
      <c r="Z3" s="1" t="s">
        <v>293</v>
      </c>
      <c r="AH3" s="1" t="s">
        <v>294</v>
      </c>
      <c r="AP3" s="1" t="s">
        <v>295</v>
      </c>
      <c r="AX3" s="1" t="s">
        <v>296</v>
      </c>
      <c r="BF3" s="1" t="s">
        <v>297</v>
      </c>
      <c r="BN3" s="1" t="s">
        <v>298</v>
      </c>
      <c r="BV3" s="1" t="s">
        <v>299</v>
      </c>
      <c r="CD3" s="1" t="s">
        <v>300</v>
      </c>
    </row>
    <row r="4" spans="1:89" s="3" customFormat="1" ht="99.75" customHeight="1">
      <c r="B4" s="3" t="s">
        <v>22</v>
      </c>
      <c r="C4" s="3" t="s">
        <v>141</v>
      </c>
      <c r="D4" s="3" t="s">
        <v>23</v>
      </c>
      <c r="E4" s="3" t="s">
        <v>142</v>
      </c>
      <c r="F4" s="3" t="s">
        <v>516</v>
      </c>
      <c r="G4" s="3" t="s">
        <v>20</v>
      </c>
      <c r="H4" s="3" t="s">
        <v>21</v>
      </c>
      <c r="I4" s="3" t="s">
        <v>143</v>
      </c>
      <c r="J4" s="3" t="s">
        <v>22</v>
      </c>
      <c r="K4" s="3" t="s">
        <v>141</v>
      </c>
      <c r="L4" s="3" t="s">
        <v>23</v>
      </c>
      <c r="M4" s="3" t="s">
        <v>142</v>
      </c>
      <c r="N4" s="3" t="s">
        <v>516</v>
      </c>
      <c r="O4" s="3" t="s">
        <v>20</v>
      </c>
      <c r="P4" s="3" t="s">
        <v>21</v>
      </c>
      <c r="Q4" s="3" t="s">
        <v>143</v>
      </c>
      <c r="R4" s="3" t="s">
        <v>22</v>
      </c>
      <c r="S4" s="3" t="s">
        <v>141</v>
      </c>
      <c r="T4" s="3" t="s">
        <v>23</v>
      </c>
      <c r="U4" s="3" t="s">
        <v>142</v>
      </c>
      <c r="V4" s="3" t="s">
        <v>516</v>
      </c>
      <c r="W4" s="3" t="s">
        <v>20</v>
      </c>
      <c r="X4" s="3" t="s">
        <v>21</v>
      </c>
      <c r="Y4" s="3" t="s">
        <v>143</v>
      </c>
      <c r="Z4" s="3" t="s">
        <v>22</v>
      </c>
      <c r="AA4" s="3" t="s">
        <v>141</v>
      </c>
      <c r="AB4" s="3" t="s">
        <v>23</v>
      </c>
      <c r="AC4" s="3" t="s">
        <v>142</v>
      </c>
      <c r="AD4" s="3" t="s">
        <v>516</v>
      </c>
      <c r="AE4" s="3" t="s">
        <v>20</v>
      </c>
      <c r="AF4" s="3" t="s">
        <v>21</v>
      </c>
      <c r="AG4" s="3" t="s">
        <v>143</v>
      </c>
      <c r="AH4" s="3" t="s">
        <v>22</v>
      </c>
      <c r="AI4" s="3" t="s">
        <v>141</v>
      </c>
      <c r="AJ4" s="3" t="s">
        <v>23</v>
      </c>
      <c r="AK4" s="3" t="s">
        <v>142</v>
      </c>
      <c r="AL4" s="3" t="s">
        <v>516</v>
      </c>
      <c r="AM4" s="3" t="s">
        <v>20</v>
      </c>
      <c r="AN4" s="3" t="s">
        <v>21</v>
      </c>
      <c r="AO4" s="3" t="s">
        <v>143</v>
      </c>
      <c r="AP4" s="3" t="s">
        <v>22</v>
      </c>
      <c r="AQ4" s="3" t="s">
        <v>141</v>
      </c>
      <c r="AR4" s="3" t="s">
        <v>23</v>
      </c>
      <c r="AS4" s="3" t="s">
        <v>142</v>
      </c>
      <c r="AT4" s="3" t="s">
        <v>516</v>
      </c>
      <c r="AU4" s="3" t="s">
        <v>20</v>
      </c>
      <c r="AV4" s="3" t="s">
        <v>21</v>
      </c>
      <c r="AW4" s="3" t="s">
        <v>143</v>
      </c>
      <c r="AX4" s="3" t="s">
        <v>22</v>
      </c>
      <c r="AY4" s="3" t="s">
        <v>141</v>
      </c>
      <c r="AZ4" s="3" t="s">
        <v>23</v>
      </c>
      <c r="BA4" s="3" t="s">
        <v>142</v>
      </c>
      <c r="BB4" s="3" t="s">
        <v>516</v>
      </c>
      <c r="BC4" s="3" t="s">
        <v>20</v>
      </c>
      <c r="BD4" s="3" t="s">
        <v>21</v>
      </c>
      <c r="BE4" s="3" t="s">
        <v>143</v>
      </c>
      <c r="BF4" s="3" t="s">
        <v>22</v>
      </c>
      <c r="BG4" s="3" t="s">
        <v>141</v>
      </c>
      <c r="BH4" s="3" t="s">
        <v>23</v>
      </c>
      <c r="BI4" s="3" t="s">
        <v>142</v>
      </c>
      <c r="BJ4" s="3" t="s">
        <v>516</v>
      </c>
      <c r="BK4" s="3" t="s">
        <v>20</v>
      </c>
      <c r="BL4" s="3" t="s">
        <v>21</v>
      </c>
      <c r="BM4" s="3" t="s">
        <v>143</v>
      </c>
      <c r="BN4" s="3" t="s">
        <v>22</v>
      </c>
      <c r="BO4" s="3" t="s">
        <v>141</v>
      </c>
      <c r="BP4" s="3" t="s">
        <v>23</v>
      </c>
      <c r="BQ4" s="3" t="s">
        <v>142</v>
      </c>
      <c r="BR4" s="3" t="s">
        <v>516</v>
      </c>
      <c r="BS4" s="3" t="s">
        <v>20</v>
      </c>
      <c r="BT4" s="3" t="s">
        <v>21</v>
      </c>
      <c r="BU4" s="3" t="s">
        <v>143</v>
      </c>
      <c r="BV4" s="3" t="s">
        <v>22</v>
      </c>
      <c r="BW4" s="3" t="s">
        <v>141</v>
      </c>
      <c r="BX4" s="3" t="s">
        <v>23</v>
      </c>
      <c r="BY4" s="3" t="s">
        <v>142</v>
      </c>
      <c r="BZ4" s="3" t="s">
        <v>516</v>
      </c>
      <c r="CA4" s="3" t="s">
        <v>20</v>
      </c>
      <c r="CB4" s="3" t="s">
        <v>21</v>
      </c>
      <c r="CC4" s="3" t="s">
        <v>143</v>
      </c>
      <c r="CD4" s="3" t="s">
        <v>22</v>
      </c>
      <c r="CE4" s="3" t="s">
        <v>141</v>
      </c>
      <c r="CF4" s="3" t="s">
        <v>23</v>
      </c>
      <c r="CG4" s="3" t="s">
        <v>142</v>
      </c>
      <c r="CH4" s="3" t="s">
        <v>516</v>
      </c>
      <c r="CI4" s="3" t="s">
        <v>20</v>
      </c>
      <c r="CJ4" s="3" t="s">
        <v>21</v>
      </c>
      <c r="CK4" s="3" t="s">
        <v>143</v>
      </c>
    </row>
    <row r="5" spans="1:89" hidden="1"/>
    <row r="6" spans="1:89" ht="61.5" customHeight="1">
      <c r="B6" s="1" t="s">
        <v>82</v>
      </c>
      <c r="C6" s="1" t="s">
        <v>218</v>
      </c>
      <c r="D6" s="1" t="s">
        <v>83</v>
      </c>
      <c r="E6" s="1" t="s">
        <v>145</v>
      </c>
      <c r="F6" s="1" t="s">
        <v>84</v>
      </c>
      <c r="G6" s="1" t="s">
        <v>85</v>
      </c>
      <c r="H6" s="1" t="s">
        <v>832</v>
      </c>
      <c r="I6" s="1" t="s">
        <v>833</v>
      </c>
      <c r="J6" s="1" t="s">
        <v>87</v>
      </c>
      <c r="K6" s="1" t="s">
        <v>147</v>
      </c>
      <c r="L6" s="1" t="s">
        <v>88</v>
      </c>
      <c r="M6" s="1" t="s">
        <v>148</v>
      </c>
      <c r="N6" s="1" t="s">
        <v>89</v>
      </c>
      <c r="O6" s="1" t="s">
        <v>106</v>
      </c>
      <c r="P6" s="1" t="s">
        <v>834</v>
      </c>
      <c r="Q6" s="1" t="s">
        <v>835</v>
      </c>
      <c r="R6" s="1" t="s">
        <v>82</v>
      </c>
      <c r="S6" s="1" t="s">
        <v>218</v>
      </c>
      <c r="T6" s="1" t="s">
        <v>83</v>
      </c>
      <c r="U6" s="1" t="s">
        <v>145</v>
      </c>
      <c r="V6" s="1" t="s">
        <v>84</v>
      </c>
      <c r="W6" s="1" t="s">
        <v>85</v>
      </c>
      <c r="X6" s="1" t="s">
        <v>832</v>
      </c>
      <c r="Y6" s="1" t="s">
        <v>833</v>
      </c>
      <c r="Z6" s="1" t="s">
        <v>87</v>
      </c>
      <c r="AA6" s="1" t="s">
        <v>147</v>
      </c>
      <c r="AB6" s="1" t="s">
        <v>88</v>
      </c>
      <c r="AC6" s="1" t="s">
        <v>148</v>
      </c>
      <c r="AD6" s="1" t="s">
        <v>89</v>
      </c>
      <c r="AE6" s="1" t="s">
        <v>106</v>
      </c>
      <c r="AF6" s="1" t="s">
        <v>834</v>
      </c>
      <c r="AG6" s="1" t="s">
        <v>835</v>
      </c>
      <c r="AH6" s="1" t="s">
        <v>82</v>
      </c>
      <c r="AI6" s="1" t="s">
        <v>218</v>
      </c>
      <c r="AJ6" s="1" t="s">
        <v>83</v>
      </c>
      <c r="AK6" s="1" t="s">
        <v>145</v>
      </c>
      <c r="AL6" s="1" t="s">
        <v>84</v>
      </c>
      <c r="AM6" s="1" t="s">
        <v>85</v>
      </c>
      <c r="AN6" s="1" t="s">
        <v>832</v>
      </c>
      <c r="AO6" s="1" t="s">
        <v>833</v>
      </c>
      <c r="AP6" s="1" t="s">
        <v>87</v>
      </c>
      <c r="AQ6" s="1" t="s">
        <v>147</v>
      </c>
      <c r="AR6" s="1" t="s">
        <v>88</v>
      </c>
      <c r="AS6" s="1" t="s">
        <v>148</v>
      </c>
      <c r="AT6" s="1" t="s">
        <v>89</v>
      </c>
      <c r="AU6" s="1" t="s">
        <v>106</v>
      </c>
      <c r="AV6" s="1" t="s">
        <v>834</v>
      </c>
      <c r="AW6" s="1" t="s">
        <v>835</v>
      </c>
      <c r="AX6" s="1" t="s">
        <v>82</v>
      </c>
      <c r="AY6" s="1" t="s">
        <v>218</v>
      </c>
      <c r="AZ6" s="1" t="s">
        <v>83</v>
      </c>
      <c r="BA6" s="1" t="s">
        <v>145</v>
      </c>
      <c r="BB6" s="1" t="s">
        <v>84</v>
      </c>
      <c r="BC6" s="1" t="s">
        <v>85</v>
      </c>
      <c r="BD6" s="1" t="s">
        <v>832</v>
      </c>
      <c r="BE6" s="1" t="s">
        <v>833</v>
      </c>
      <c r="BF6" s="1" t="s">
        <v>87</v>
      </c>
      <c r="BG6" s="1" t="s">
        <v>147</v>
      </c>
      <c r="BH6" s="1" t="s">
        <v>88</v>
      </c>
      <c r="BI6" s="1" t="s">
        <v>148</v>
      </c>
      <c r="BJ6" s="1" t="s">
        <v>89</v>
      </c>
      <c r="BK6" s="1" t="s">
        <v>106</v>
      </c>
      <c r="BL6" s="1" t="s">
        <v>834</v>
      </c>
      <c r="BM6" s="1" t="s">
        <v>835</v>
      </c>
      <c r="BN6" s="1" t="s">
        <v>82</v>
      </c>
      <c r="BO6" s="1" t="s">
        <v>218</v>
      </c>
      <c r="BP6" s="1" t="s">
        <v>83</v>
      </c>
      <c r="BQ6" s="1" t="s">
        <v>145</v>
      </c>
      <c r="BR6" s="1" t="s">
        <v>84</v>
      </c>
      <c r="BS6" s="1" t="s">
        <v>85</v>
      </c>
      <c r="BT6" s="1" t="s">
        <v>832</v>
      </c>
      <c r="BU6" s="1" t="s">
        <v>833</v>
      </c>
      <c r="BV6" s="1" t="s">
        <v>87</v>
      </c>
      <c r="BW6" s="1" t="s">
        <v>147</v>
      </c>
      <c r="BX6" s="1" t="s">
        <v>88</v>
      </c>
      <c r="BY6" s="1" t="s">
        <v>148</v>
      </c>
      <c r="BZ6" s="1" t="s">
        <v>89</v>
      </c>
      <c r="CA6" s="1" t="s">
        <v>106</v>
      </c>
      <c r="CB6" s="1" t="s">
        <v>834</v>
      </c>
      <c r="CC6" s="1" t="s">
        <v>835</v>
      </c>
      <c r="CD6" s="1" t="s">
        <v>82</v>
      </c>
      <c r="CE6" s="1" t="s">
        <v>218</v>
      </c>
      <c r="CF6" s="1" t="s">
        <v>83</v>
      </c>
      <c r="CG6" s="1" t="s">
        <v>145</v>
      </c>
      <c r="CH6" s="1" t="s">
        <v>84</v>
      </c>
      <c r="CI6" s="1" t="s">
        <v>85</v>
      </c>
      <c r="CJ6" s="1" t="s">
        <v>832</v>
      </c>
      <c r="CK6" s="1" t="s">
        <v>833</v>
      </c>
    </row>
    <row r="7" spans="1:89" hidden="1"/>
    <row r="8" spans="1:89" hidden="1">
      <c r="A8" s="1">
        <v>1971</v>
      </c>
      <c r="B8" s="1" t="e">
        <f>'1'!#REF!</f>
        <v>#REF!</v>
      </c>
      <c r="C8" s="1" t="e">
        <f>'1'!#REF!</f>
        <v>#REF!</v>
      </c>
      <c r="D8" s="1" t="e">
        <f>'2'!#REF!</f>
        <v>#REF!</v>
      </c>
      <c r="E8" s="1" t="e">
        <f>'2'!#REF!</f>
        <v>#REF!</v>
      </c>
      <c r="F8" s="1" t="e">
        <f>'3'!#REF!</f>
        <v>#REF!</v>
      </c>
      <c r="G8" s="1" t="e">
        <f>'8'!#REF!</f>
        <v>#REF!</v>
      </c>
      <c r="H8" s="1" t="e">
        <f>SUM(B8,D8,F8,G8)/4</f>
        <v>#REF!</v>
      </c>
      <c r="I8" s="1" t="e">
        <f>SUM(C8,E8,F8,G8)/4</f>
        <v>#REF!</v>
      </c>
      <c r="J8" s="1" t="e">
        <f>'1'!#REF!</f>
        <v>#REF!</v>
      </c>
      <c r="K8" s="1" t="e">
        <f>'1'!#REF!</f>
        <v>#REF!</v>
      </c>
      <c r="L8" s="1" t="e">
        <f>'2'!#REF!</f>
        <v>#REF!</v>
      </c>
      <c r="M8" s="1" t="e">
        <f>'2'!#REF!</f>
        <v>#REF!</v>
      </c>
      <c r="N8" s="1" t="e">
        <f>'3'!#REF!</f>
        <v>#REF!</v>
      </c>
      <c r="O8" s="1" t="e">
        <f>'8'!#REF!</f>
        <v>#REF!</v>
      </c>
      <c r="P8" s="1" t="e">
        <f>SUM(J8,L8,N8,O8)/4</f>
        <v>#REF!</v>
      </c>
      <c r="Q8" s="1" t="e">
        <f>SUM(K8,M8,N8,O8)/4</f>
        <v>#REF!</v>
      </c>
      <c r="R8" s="1" t="e">
        <f>'1'!#REF!</f>
        <v>#REF!</v>
      </c>
      <c r="S8" s="1" t="e">
        <f>'1'!#REF!</f>
        <v>#REF!</v>
      </c>
      <c r="T8" s="1" t="e">
        <f>'2'!#REF!</f>
        <v>#REF!</v>
      </c>
      <c r="U8" s="1" t="e">
        <f>'2'!#REF!</f>
        <v>#REF!</v>
      </c>
      <c r="V8" s="1" t="e">
        <f>'3'!#REF!</f>
        <v>#REF!</v>
      </c>
      <c r="W8" s="1" t="e">
        <f>'8'!#REF!</f>
        <v>#REF!</v>
      </c>
      <c r="X8" s="1" t="e">
        <f>SUM(R8,T8,V8,W8)/4</f>
        <v>#REF!</v>
      </c>
      <c r="Y8" s="1" t="e">
        <f>SUM(S8,U8,V8,W8)/4</f>
        <v>#REF!</v>
      </c>
      <c r="Z8" s="1" t="e">
        <f>'1'!#REF!</f>
        <v>#REF!</v>
      </c>
      <c r="AA8" s="1" t="e">
        <f>'1'!#REF!</f>
        <v>#REF!</v>
      </c>
      <c r="AB8" s="1" t="e">
        <f>'2'!#REF!</f>
        <v>#REF!</v>
      </c>
      <c r="AC8" s="1" t="e">
        <f>'2'!#REF!</f>
        <v>#REF!</v>
      </c>
      <c r="AD8" s="1" t="e">
        <f>'3'!#REF!</f>
        <v>#REF!</v>
      </c>
      <c r="AE8" s="1" t="e">
        <f>'8'!#REF!</f>
        <v>#REF!</v>
      </c>
      <c r="AF8" s="1" t="e">
        <f>SUM(Z8,AB8,AD8,AE8)/4</f>
        <v>#REF!</v>
      </c>
      <c r="AG8" s="1" t="e">
        <f>SUM(AA8,AC8,AD8,AE8)/4</f>
        <v>#REF!</v>
      </c>
      <c r="AH8" s="1" t="e">
        <f>'1'!#REF!</f>
        <v>#REF!</v>
      </c>
      <c r="AI8" s="1" t="e">
        <f>'1'!#REF!</f>
        <v>#REF!</v>
      </c>
      <c r="AJ8" s="1" t="e">
        <f>'2'!#REF!</f>
        <v>#REF!</v>
      </c>
      <c r="AK8" s="1" t="e">
        <f>'2'!#REF!</f>
        <v>#REF!</v>
      </c>
      <c r="AL8" s="1" t="e">
        <f>'3'!#REF!</f>
        <v>#REF!</v>
      </c>
      <c r="AM8" s="1" t="e">
        <f>'8'!#REF!</f>
        <v>#REF!</v>
      </c>
      <c r="AN8" s="1" t="e">
        <f>SUM(AH8,AJ8,AL8,AM8)/4</f>
        <v>#REF!</v>
      </c>
      <c r="AO8" s="1" t="e">
        <f>SUM(AI8,AK8,AL8,AM8)/4</f>
        <v>#REF!</v>
      </c>
      <c r="AP8" s="1" t="e">
        <f>'1'!#REF!</f>
        <v>#REF!</v>
      </c>
      <c r="AQ8" s="1" t="e">
        <f>'1'!#REF!</f>
        <v>#REF!</v>
      </c>
      <c r="AR8" s="1" t="e">
        <f>'2'!#REF!</f>
        <v>#REF!</v>
      </c>
      <c r="AS8" s="1" t="e">
        <f>'2'!#REF!</f>
        <v>#REF!</v>
      </c>
      <c r="AT8" s="1" t="e">
        <f>'3'!#REF!</f>
        <v>#REF!</v>
      </c>
      <c r="AU8" s="1" t="e">
        <f>'8'!#REF!</f>
        <v>#REF!</v>
      </c>
      <c r="AV8" s="1" t="e">
        <f>SUM(AP8,AR8,AT8,AU8)/4</f>
        <v>#REF!</v>
      </c>
      <c r="AW8" s="1" t="e">
        <f>SUM(AQ8,AS8,AT8,AU8)/4</f>
        <v>#REF!</v>
      </c>
      <c r="AX8" s="1" t="e">
        <f>'1'!#REF!</f>
        <v>#REF!</v>
      </c>
      <c r="AY8" s="1" t="e">
        <f>'1'!#REF!</f>
        <v>#REF!</v>
      </c>
      <c r="AZ8" s="1" t="e">
        <f>'2'!#REF!</f>
        <v>#REF!</v>
      </c>
      <c r="BA8" s="1" t="e">
        <f>'2'!#REF!</f>
        <v>#REF!</v>
      </c>
      <c r="BB8" s="1" t="e">
        <f>'3'!#REF!</f>
        <v>#REF!</v>
      </c>
      <c r="BC8" s="1" t="e">
        <f>'8'!#REF!</f>
        <v>#REF!</v>
      </c>
      <c r="BD8" s="1" t="e">
        <f>SUM(AX8,AZ8,BB8,BC8)/4</f>
        <v>#REF!</v>
      </c>
      <c r="BE8" s="1" t="e">
        <f>SUM(AY8,BA8,BB8,BC8)/4</f>
        <v>#REF!</v>
      </c>
      <c r="BF8" s="1" t="e">
        <f>'1'!#REF!</f>
        <v>#REF!</v>
      </c>
      <c r="BG8" s="1" t="e">
        <f>'1'!#REF!</f>
        <v>#REF!</v>
      </c>
      <c r="BH8" s="1" t="e">
        <f>'2'!#REF!</f>
        <v>#REF!</v>
      </c>
      <c r="BI8" s="1" t="e">
        <f>'2'!#REF!</f>
        <v>#REF!</v>
      </c>
      <c r="BJ8" s="1" t="e">
        <f>'3'!#REF!</f>
        <v>#REF!</v>
      </c>
      <c r="BK8" s="1" t="e">
        <f>'8'!#REF!</f>
        <v>#REF!</v>
      </c>
      <c r="BL8" s="1" t="e">
        <f>SUM(BF8,BH8,BJ8,BK8)/4</f>
        <v>#REF!</v>
      </c>
      <c r="BM8" s="1" t="e">
        <f>SUM(BG8,BI8,BJ8,BK8)/4</f>
        <v>#REF!</v>
      </c>
      <c r="BN8" s="1" t="e">
        <f>'1'!#REF!</f>
        <v>#REF!</v>
      </c>
      <c r="BO8" s="1" t="e">
        <f>'1'!#REF!</f>
        <v>#REF!</v>
      </c>
      <c r="BP8" s="1" t="e">
        <f>'2'!#REF!</f>
        <v>#REF!</v>
      </c>
      <c r="BQ8" s="1" t="e">
        <f>'2'!#REF!</f>
        <v>#REF!</v>
      </c>
      <c r="BR8" s="1" t="e">
        <f>'3'!#REF!</f>
        <v>#REF!</v>
      </c>
      <c r="BS8" s="1" t="e">
        <f>'8'!#REF!</f>
        <v>#REF!</v>
      </c>
      <c r="BT8" s="1" t="e">
        <f>SUM(BN8,BP8,BR8,BS8)/4</f>
        <v>#REF!</v>
      </c>
      <c r="BU8" s="1" t="e">
        <f>SUM(BO8,BQ8,BR8,BS8)/4</f>
        <v>#REF!</v>
      </c>
      <c r="BV8" s="1" t="e">
        <f>'1'!#REF!</f>
        <v>#REF!</v>
      </c>
      <c r="BW8" s="1" t="e">
        <f>'1'!#REF!</f>
        <v>#REF!</v>
      </c>
      <c r="BX8" s="1" t="e">
        <f>'2'!#REF!</f>
        <v>#REF!</v>
      </c>
      <c r="BY8" s="1" t="e">
        <f>'2'!#REF!</f>
        <v>#REF!</v>
      </c>
      <c r="BZ8" s="1" t="e">
        <f>'3'!#REF!</f>
        <v>#REF!</v>
      </c>
      <c r="CA8" s="1" t="e">
        <f>'8'!#REF!</f>
        <v>#REF!</v>
      </c>
      <c r="CB8" s="1" t="e">
        <f>SUM(BV8,BX8,BZ8,CA8)/4</f>
        <v>#REF!</v>
      </c>
      <c r="CC8" s="1" t="e">
        <f>SUM(BW8,BY8,BZ8,CA8)/4</f>
        <v>#REF!</v>
      </c>
      <c r="CD8" s="1" t="e">
        <f>'1'!#REF!</f>
        <v>#REF!</v>
      </c>
      <c r="CE8" s="1" t="e">
        <f>'1'!#REF!</f>
        <v>#REF!</v>
      </c>
      <c r="CF8" s="1" t="e">
        <f>'2'!#REF!</f>
        <v>#REF!</v>
      </c>
      <c r="CG8" s="1" t="e">
        <f>'2'!#REF!</f>
        <v>#REF!</v>
      </c>
      <c r="CH8" s="1" t="e">
        <f>'3'!#REF!</f>
        <v>#REF!</v>
      </c>
      <c r="CI8" s="1" t="e">
        <f>'8'!#REF!</f>
        <v>#REF!</v>
      </c>
      <c r="CJ8" s="1" t="e">
        <f>SUM(CD8,CF8,CH8,CI8)/4</f>
        <v>#REF!</v>
      </c>
      <c r="CK8" s="1" t="e">
        <f>SUM(CE8,CG8,CH8,CI8)/4</f>
        <v>#REF!</v>
      </c>
    </row>
    <row r="9" spans="1:89" hidden="1">
      <c r="A9" s="1">
        <v>1972</v>
      </c>
      <c r="B9" s="1" t="e">
        <f>'1'!#REF!</f>
        <v>#REF!</v>
      </c>
      <c r="C9" s="1" t="e">
        <f>'1'!#REF!</f>
        <v>#REF!</v>
      </c>
      <c r="D9" s="1" t="e">
        <f>'2'!#REF!</f>
        <v>#REF!</v>
      </c>
      <c r="E9" s="1" t="e">
        <f>'2'!#REF!</f>
        <v>#REF!</v>
      </c>
      <c r="F9" s="1" t="e">
        <f>'3'!#REF!</f>
        <v>#REF!</v>
      </c>
      <c r="G9" s="1" t="e">
        <f>'8'!#REF!</f>
        <v>#REF!</v>
      </c>
      <c r="H9" s="1" t="e">
        <f t="shared" ref="H9:H17" si="0">SUM(B9,D9,F9,G9)/4</f>
        <v>#REF!</v>
      </c>
      <c r="I9" s="1" t="e">
        <f t="shared" ref="I9:I17" si="1">SUM(C9,E9,F9,G9)/4</f>
        <v>#REF!</v>
      </c>
      <c r="J9" s="1" t="e">
        <f>'1'!#REF!</f>
        <v>#REF!</v>
      </c>
      <c r="K9" s="1" t="e">
        <f>'1'!#REF!</f>
        <v>#REF!</v>
      </c>
      <c r="L9" s="1" t="e">
        <f>'2'!#REF!</f>
        <v>#REF!</v>
      </c>
      <c r="M9" s="1" t="e">
        <f>'2'!#REF!</f>
        <v>#REF!</v>
      </c>
      <c r="N9" s="1" t="e">
        <f>'3'!#REF!</f>
        <v>#REF!</v>
      </c>
      <c r="O9" s="1" t="e">
        <f>'8'!#REF!</f>
        <v>#REF!</v>
      </c>
      <c r="P9" s="1" t="e">
        <f t="shared" ref="P9:P17" si="2">SUM(J9,L9,N9,O9)/4</f>
        <v>#REF!</v>
      </c>
      <c r="Q9" s="1" t="e">
        <f t="shared" ref="Q9:Q17" si="3">SUM(K9,M9,N9,O9)/4</f>
        <v>#REF!</v>
      </c>
      <c r="R9" s="1" t="e">
        <f>'1'!#REF!</f>
        <v>#REF!</v>
      </c>
      <c r="S9" s="1" t="e">
        <f>'1'!#REF!</f>
        <v>#REF!</v>
      </c>
      <c r="T9" s="1" t="e">
        <f>'2'!#REF!</f>
        <v>#REF!</v>
      </c>
      <c r="U9" s="1" t="e">
        <f>'2'!#REF!</f>
        <v>#REF!</v>
      </c>
      <c r="V9" s="1" t="e">
        <f>'3'!#REF!</f>
        <v>#REF!</v>
      </c>
      <c r="W9" s="1" t="e">
        <f>'8'!#REF!</f>
        <v>#REF!</v>
      </c>
      <c r="X9" s="1" t="e">
        <f t="shared" ref="X9:X17" si="4">SUM(R9,T9,V9,W9)/4</f>
        <v>#REF!</v>
      </c>
      <c r="Y9" s="1" t="e">
        <f t="shared" ref="Y9:Y17" si="5">SUM(S9,U9,V9,W9)/4</f>
        <v>#REF!</v>
      </c>
      <c r="Z9" s="1" t="e">
        <f>'1'!#REF!</f>
        <v>#REF!</v>
      </c>
      <c r="AA9" s="1" t="e">
        <f>'1'!#REF!</f>
        <v>#REF!</v>
      </c>
      <c r="AB9" s="1" t="e">
        <f>'2'!#REF!</f>
        <v>#REF!</v>
      </c>
      <c r="AC9" s="1" t="e">
        <f>'2'!#REF!</f>
        <v>#REF!</v>
      </c>
      <c r="AD9" s="1" t="e">
        <f>'3'!#REF!</f>
        <v>#REF!</v>
      </c>
      <c r="AE9" s="1" t="e">
        <f>'8'!#REF!</f>
        <v>#REF!</v>
      </c>
      <c r="AF9" s="1" t="e">
        <f t="shared" ref="AF9:AF17" si="6">SUM(Z9,AB9,AD9,AE9)/4</f>
        <v>#REF!</v>
      </c>
      <c r="AG9" s="1" t="e">
        <f t="shared" ref="AG9:AG17" si="7">SUM(AA9,AC9,AD9,AE9)/4</f>
        <v>#REF!</v>
      </c>
      <c r="AH9" s="1" t="e">
        <f>'1'!#REF!</f>
        <v>#REF!</v>
      </c>
      <c r="AI9" s="1" t="e">
        <f>'1'!#REF!</f>
        <v>#REF!</v>
      </c>
      <c r="AJ9" s="1" t="e">
        <f>'2'!#REF!</f>
        <v>#REF!</v>
      </c>
      <c r="AK9" s="1" t="e">
        <f>'2'!#REF!</f>
        <v>#REF!</v>
      </c>
      <c r="AL9" s="1" t="e">
        <f>'3'!#REF!</f>
        <v>#REF!</v>
      </c>
      <c r="AM9" s="1" t="e">
        <f>'8'!#REF!</f>
        <v>#REF!</v>
      </c>
      <c r="AN9" s="1" t="e">
        <f t="shared" ref="AN9:AN17" si="8">SUM(AH9,AJ9,AL9,AM9)/4</f>
        <v>#REF!</v>
      </c>
      <c r="AO9" s="1" t="e">
        <f t="shared" ref="AO9:AO17" si="9">SUM(AI9,AK9,AL9,AM9)/4</f>
        <v>#REF!</v>
      </c>
      <c r="AP9" s="1" t="e">
        <f>'1'!#REF!</f>
        <v>#REF!</v>
      </c>
      <c r="AQ9" s="1" t="e">
        <f>'1'!#REF!</f>
        <v>#REF!</v>
      </c>
      <c r="AR9" s="1" t="e">
        <f>'2'!#REF!</f>
        <v>#REF!</v>
      </c>
      <c r="AS9" s="1" t="e">
        <f>'2'!#REF!</f>
        <v>#REF!</v>
      </c>
      <c r="AT9" s="1" t="e">
        <f>'3'!#REF!</f>
        <v>#REF!</v>
      </c>
      <c r="AU9" s="1" t="e">
        <f>'8'!#REF!</f>
        <v>#REF!</v>
      </c>
      <c r="AV9" s="1" t="e">
        <f t="shared" ref="AV9:AV17" si="10">SUM(AP9,AR9,AT9,AU9)/4</f>
        <v>#REF!</v>
      </c>
      <c r="AW9" s="1" t="e">
        <f t="shared" ref="AW9:AW17" si="11">SUM(AQ9,AS9,AT9,AU9)/4</f>
        <v>#REF!</v>
      </c>
      <c r="AX9" s="1" t="e">
        <f>'1'!#REF!</f>
        <v>#REF!</v>
      </c>
      <c r="AY9" s="1" t="e">
        <f>'1'!#REF!</f>
        <v>#REF!</v>
      </c>
      <c r="AZ9" s="1" t="e">
        <f>'2'!#REF!</f>
        <v>#REF!</v>
      </c>
      <c r="BA9" s="1" t="e">
        <f>'2'!#REF!</f>
        <v>#REF!</v>
      </c>
      <c r="BB9" s="1" t="e">
        <f>'3'!#REF!</f>
        <v>#REF!</v>
      </c>
      <c r="BC9" s="1" t="e">
        <f>'8'!#REF!</f>
        <v>#REF!</v>
      </c>
      <c r="BD9" s="1" t="e">
        <f t="shared" ref="BD9:BD17" si="12">SUM(AX9,AZ9,BB9,BC9)/4</f>
        <v>#REF!</v>
      </c>
      <c r="BE9" s="1" t="e">
        <f t="shared" ref="BE9:BE17" si="13">SUM(AY9,BA9,BB9,BC9)/4</f>
        <v>#REF!</v>
      </c>
      <c r="BF9" s="1" t="e">
        <f>'1'!#REF!</f>
        <v>#REF!</v>
      </c>
      <c r="BG9" s="1" t="e">
        <f>'1'!#REF!</f>
        <v>#REF!</v>
      </c>
      <c r="BH9" s="1" t="e">
        <f>'2'!#REF!</f>
        <v>#REF!</v>
      </c>
      <c r="BI9" s="1" t="e">
        <f>'2'!#REF!</f>
        <v>#REF!</v>
      </c>
      <c r="BJ9" s="1" t="e">
        <f>'3'!#REF!</f>
        <v>#REF!</v>
      </c>
      <c r="BK9" s="1" t="e">
        <f>'8'!#REF!</f>
        <v>#REF!</v>
      </c>
      <c r="BL9" s="1" t="e">
        <f t="shared" ref="BL9:BL17" si="14">SUM(BF9,BH9,BJ9,BK9)/4</f>
        <v>#REF!</v>
      </c>
      <c r="BM9" s="1" t="e">
        <f t="shared" ref="BM9:BM17" si="15">SUM(BG9,BI9,BJ9,BK9)/4</f>
        <v>#REF!</v>
      </c>
      <c r="BN9" s="1" t="e">
        <f>'1'!#REF!</f>
        <v>#REF!</v>
      </c>
      <c r="BO9" s="1" t="e">
        <f>'1'!#REF!</f>
        <v>#REF!</v>
      </c>
      <c r="BP9" s="1" t="e">
        <f>'2'!#REF!</f>
        <v>#REF!</v>
      </c>
      <c r="BQ9" s="1" t="e">
        <f>'2'!#REF!</f>
        <v>#REF!</v>
      </c>
      <c r="BR9" s="1" t="e">
        <f>'3'!#REF!</f>
        <v>#REF!</v>
      </c>
      <c r="BS9" s="1" t="e">
        <f>'8'!#REF!</f>
        <v>#REF!</v>
      </c>
      <c r="BT9" s="1" t="e">
        <f t="shared" ref="BT9:BT17" si="16">SUM(BN9,BP9,BR9,BS9)/4</f>
        <v>#REF!</v>
      </c>
      <c r="BU9" s="1" t="e">
        <f t="shared" ref="BU9:BU17" si="17">SUM(BO9,BQ9,BR9,BS9)/4</f>
        <v>#REF!</v>
      </c>
      <c r="BV9" s="1" t="e">
        <f>'1'!#REF!</f>
        <v>#REF!</v>
      </c>
      <c r="BW9" s="1" t="e">
        <f>'1'!#REF!</f>
        <v>#REF!</v>
      </c>
      <c r="BX9" s="1" t="e">
        <f>'2'!#REF!</f>
        <v>#REF!</v>
      </c>
      <c r="BY9" s="1" t="e">
        <f>'2'!#REF!</f>
        <v>#REF!</v>
      </c>
      <c r="BZ9" s="1" t="e">
        <f>'3'!#REF!</f>
        <v>#REF!</v>
      </c>
      <c r="CA9" s="1" t="e">
        <f>'8'!#REF!</f>
        <v>#REF!</v>
      </c>
      <c r="CB9" s="1" t="e">
        <f t="shared" ref="CB9:CB17" si="18">SUM(BV9,BX9,BZ9,CA9)/4</f>
        <v>#REF!</v>
      </c>
      <c r="CC9" s="1" t="e">
        <f t="shared" ref="CC9:CC17" si="19">SUM(BW9,BY9,BZ9,CA9)/4</f>
        <v>#REF!</v>
      </c>
      <c r="CD9" s="1" t="e">
        <f>'1'!#REF!</f>
        <v>#REF!</v>
      </c>
      <c r="CE9" s="1" t="e">
        <f>'1'!#REF!</f>
        <v>#REF!</v>
      </c>
      <c r="CF9" s="1" t="e">
        <f>'2'!#REF!</f>
        <v>#REF!</v>
      </c>
      <c r="CG9" s="1" t="e">
        <f>'2'!#REF!</f>
        <v>#REF!</v>
      </c>
      <c r="CH9" s="1" t="e">
        <f>'3'!#REF!</f>
        <v>#REF!</v>
      </c>
      <c r="CI9" s="1" t="e">
        <f>'8'!#REF!</f>
        <v>#REF!</v>
      </c>
      <c r="CJ9" s="1" t="e">
        <f t="shared" ref="CJ9:CJ17" si="20">SUM(CD9,CF9,CH9,CI9)/4</f>
        <v>#REF!</v>
      </c>
      <c r="CK9" s="1" t="e">
        <f t="shared" ref="CK9:CK17" si="21">SUM(CE9,CG9,CH9,CI9)/4</f>
        <v>#REF!</v>
      </c>
    </row>
    <row r="10" spans="1:89" hidden="1">
      <c r="A10" s="1">
        <v>1973</v>
      </c>
      <c r="B10" s="1" t="e">
        <f>'1'!#REF!</f>
        <v>#REF!</v>
      </c>
      <c r="C10" s="1" t="e">
        <f>'1'!#REF!</f>
        <v>#REF!</v>
      </c>
      <c r="D10" s="1" t="e">
        <f>'2'!#REF!</f>
        <v>#REF!</v>
      </c>
      <c r="E10" s="1" t="e">
        <f>'2'!#REF!</f>
        <v>#REF!</v>
      </c>
      <c r="F10" s="1" t="e">
        <f>'3'!#REF!</f>
        <v>#REF!</v>
      </c>
      <c r="G10" s="1" t="e">
        <f>'8'!#REF!</f>
        <v>#REF!</v>
      </c>
      <c r="H10" s="1" t="e">
        <f>SUM(B10,D10,F10,G10)/4</f>
        <v>#REF!</v>
      </c>
      <c r="I10" s="1" t="e">
        <f>SUM(C10,E10,F10,G10)/4</f>
        <v>#REF!</v>
      </c>
      <c r="J10" s="1" t="e">
        <f>'1'!#REF!</f>
        <v>#REF!</v>
      </c>
      <c r="K10" s="1" t="e">
        <f>'1'!#REF!</f>
        <v>#REF!</v>
      </c>
      <c r="L10" s="1" t="e">
        <f>'2'!#REF!</f>
        <v>#REF!</v>
      </c>
      <c r="M10" s="1" t="e">
        <f>'2'!#REF!</f>
        <v>#REF!</v>
      </c>
      <c r="N10" s="1" t="e">
        <f>'3'!#REF!</f>
        <v>#REF!</v>
      </c>
      <c r="O10" s="1" t="e">
        <f>'8'!#REF!</f>
        <v>#REF!</v>
      </c>
      <c r="P10" s="1" t="e">
        <f t="shared" si="2"/>
        <v>#REF!</v>
      </c>
      <c r="Q10" s="1" t="e">
        <f t="shared" si="3"/>
        <v>#REF!</v>
      </c>
      <c r="R10" s="1" t="e">
        <f>'1'!#REF!</f>
        <v>#REF!</v>
      </c>
      <c r="S10" s="1" t="e">
        <f>'1'!#REF!</f>
        <v>#REF!</v>
      </c>
      <c r="T10" s="1" t="e">
        <f>'2'!#REF!</f>
        <v>#REF!</v>
      </c>
      <c r="U10" s="1" t="e">
        <f>'2'!#REF!</f>
        <v>#REF!</v>
      </c>
      <c r="V10" s="1" t="e">
        <f>'3'!#REF!</f>
        <v>#REF!</v>
      </c>
      <c r="W10" s="1" t="e">
        <f>'8'!#REF!</f>
        <v>#REF!</v>
      </c>
      <c r="X10" s="1" t="e">
        <f t="shared" si="4"/>
        <v>#REF!</v>
      </c>
      <c r="Y10" s="1" t="e">
        <f t="shared" si="5"/>
        <v>#REF!</v>
      </c>
      <c r="Z10" s="1" t="e">
        <f>'1'!#REF!</f>
        <v>#REF!</v>
      </c>
      <c r="AA10" s="1" t="e">
        <f>'1'!#REF!</f>
        <v>#REF!</v>
      </c>
      <c r="AB10" s="1" t="e">
        <f>'2'!#REF!</f>
        <v>#REF!</v>
      </c>
      <c r="AC10" s="1" t="e">
        <f>'2'!#REF!</f>
        <v>#REF!</v>
      </c>
      <c r="AD10" s="1" t="e">
        <f>'3'!#REF!</f>
        <v>#REF!</v>
      </c>
      <c r="AE10" s="1" t="e">
        <f>'8'!#REF!</f>
        <v>#REF!</v>
      </c>
      <c r="AF10" s="1" t="e">
        <f t="shared" si="6"/>
        <v>#REF!</v>
      </c>
      <c r="AG10" s="1" t="e">
        <f t="shared" si="7"/>
        <v>#REF!</v>
      </c>
      <c r="AH10" s="1" t="e">
        <f>'1'!#REF!</f>
        <v>#REF!</v>
      </c>
      <c r="AI10" s="1" t="e">
        <f>'1'!#REF!</f>
        <v>#REF!</v>
      </c>
      <c r="AJ10" s="1" t="e">
        <f>'2'!#REF!</f>
        <v>#REF!</v>
      </c>
      <c r="AK10" s="1" t="e">
        <f>'2'!#REF!</f>
        <v>#REF!</v>
      </c>
      <c r="AL10" s="1" t="e">
        <f>'3'!#REF!</f>
        <v>#REF!</v>
      </c>
      <c r="AM10" s="1" t="e">
        <f>'8'!#REF!</f>
        <v>#REF!</v>
      </c>
      <c r="AN10" s="1" t="e">
        <f t="shared" si="8"/>
        <v>#REF!</v>
      </c>
      <c r="AO10" s="1" t="e">
        <f t="shared" si="9"/>
        <v>#REF!</v>
      </c>
      <c r="AP10" s="1" t="e">
        <f>'1'!#REF!</f>
        <v>#REF!</v>
      </c>
      <c r="AQ10" s="1" t="e">
        <f>'1'!#REF!</f>
        <v>#REF!</v>
      </c>
      <c r="AR10" s="1" t="e">
        <f>'2'!#REF!</f>
        <v>#REF!</v>
      </c>
      <c r="AS10" s="1" t="e">
        <f>'2'!#REF!</f>
        <v>#REF!</v>
      </c>
      <c r="AT10" s="1" t="e">
        <f>'3'!#REF!</f>
        <v>#REF!</v>
      </c>
      <c r="AU10" s="1" t="e">
        <f>'8'!#REF!</f>
        <v>#REF!</v>
      </c>
      <c r="AV10" s="1" t="e">
        <f t="shared" si="10"/>
        <v>#REF!</v>
      </c>
      <c r="AW10" s="1" t="e">
        <f t="shared" si="11"/>
        <v>#REF!</v>
      </c>
      <c r="AX10" s="1" t="e">
        <f>'1'!#REF!</f>
        <v>#REF!</v>
      </c>
      <c r="AY10" s="1" t="e">
        <f>'1'!#REF!</f>
        <v>#REF!</v>
      </c>
      <c r="AZ10" s="1" t="e">
        <f>'2'!#REF!</f>
        <v>#REF!</v>
      </c>
      <c r="BA10" s="1" t="e">
        <f>'2'!#REF!</f>
        <v>#REF!</v>
      </c>
      <c r="BB10" s="1" t="e">
        <f>'3'!#REF!</f>
        <v>#REF!</v>
      </c>
      <c r="BC10" s="1" t="e">
        <f>'8'!#REF!</f>
        <v>#REF!</v>
      </c>
      <c r="BD10" s="1" t="e">
        <f t="shared" si="12"/>
        <v>#REF!</v>
      </c>
      <c r="BE10" s="1" t="e">
        <f t="shared" si="13"/>
        <v>#REF!</v>
      </c>
      <c r="BF10" s="1" t="e">
        <f>'1'!#REF!</f>
        <v>#REF!</v>
      </c>
      <c r="BG10" s="1" t="e">
        <f>'1'!#REF!</f>
        <v>#REF!</v>
      </c>
      <c r="BH10" s="1" t="e">
        <f>'2'!#REF!</f>
        <v>#REF!</v>
      </c>
      <c r="BI10" s="1" t="e">
        <f>'2'!#REF!</f>
        <v>#REF!</v>
      </c>
      <c r="BJ10" s="1" t="e">
        <f>'3'!#REF!</f>
        <v>#REF!</v>
      </c>
      <c r="BK10" s="1" t="e">
        <f>'8'!#REF!</f>
        <v>#REF!</v>
      </c>
      <c r="BL10" s="1" t="e">
        <f t="shared" si="14"/>
        <v>#REF!</v>
      </c>
      <c r="BM10" s="1" t="e">
        <f t="shared" si="15"/>
        <v>#REF!</v>
      </c>
      <c r="BN10" s="1" t="e">
        <f>'1'!#REF!</f>
        <v>#REF!</v>
      </c>
      <c r="BO10" s="1" t="e">
        <f>'1'!#REF!</f>
        <v>#REF!</v>
      </c>
      <c r="BP10" s="1" t="e">
        <f>'2'!#REF!</f>
        <v>#REF!</v>
      </c>
      <c r="BQ10" s="1" t="e">
        <f>'2'!#REF!</f>
        <v>#REF!</v>
      </c>
      <c r="BR10" s="1" t="e">
        <f>'3'!#REF!</f>
        <v>#REF!</v>
      </c>
      <c r="BS10" s="1" t="e">
        <f>'8'!#REF!</f>
        <v>#REF!</v>
      </c>
      <c r="BT10" s="1" t="e">
        <f t="shared" si="16"/>
        <v>#REF!</v>
      </c>
      <c r="BU10" s="1" t="e">
        <f t="shared" si="17"/>
        <v>#REF!</v>
      </c>
      <c r="BV10" s="1" t="e">
        <f>'1'!#REF!</f>
        <v>#REF!</v>
      </c>
      <c r="BW10" s="1" t="e">
        <f>'1'!#REF!</f>
        <v>#REF!</v>
      </c>
      <c r="BX10" s="1" t="e">
        <f>'2'!#REF!</f>
        <v>#REF!</v>
      </c>
      <c r="BY10" s="1" t="e">
        <f>'2'!#REF!</f>
        <v>#REF!</v>
      </c>
      <c r="BZ10" s="1" t="e">
        <f>'3'!#REF!</f>
        <v>#REF!</v>
      </c>
      <c r="CA10" s="1" t="e">
        <f>'8'!#REF!</f>
        <v>#REF!</v>
      </c>
      <c r="CB10" s="1" t="e">
        <f t="shared" si="18"/>
        <v>#REF!</v>
      </c>
      <c r="CC10" s="1" t="e">
        <f t="shared" si="19"/>
        <v>#REF!</v>
      </c>
      <c r="CD10" s="1" t="e">
        <f>'1'!#REF!</f>
        <v>#REF!</v>
      </c>
      <c r="CE10" s="1" t="e">
        <f>'1'!#REF!</f>
        <v>#REF!</v>
      </c>
      <c r="CF10" s="1" t="e">
        <f>'2'!#REF!</f>
        <v>#REF!</v>
      </c>
      <c r="CG10" s="1" t="e">
        <f>'2'!#REF!</f>
        <v>#REF!</v>
      </c>
      <c r="CH10" s="1" t="e">
        <f>'3'!#REF!</f>
        <v>#REF!</v>
      </c>
      <c r="CI10" s="1" t="e">
        <f>'8'!#REF!</f>
        <v>#REF!</v>
      </c>
      <c r="CJ10" s="1" t="e">
        <f t="shared" si="20"/>
        <v>#REF!</v>
      </c>
      <c r="CK10" s="1" t="e">
        <f t="shared" si="21"/>
        <v>#REF!</v>
      </c>
    </row>
    <row r="11" spans="1:89" hidden="1">
      <c r="A11" s="1">
        <v>1974</v>
      </c>
      <c r="B11" s="1" t="e">
        <f>'1'!#REF!</f>
        <v>#REF!</v>
      </c>
      <c r="C11" s="1" t="e">
        <f>'1'!#REF!</f>
        <v>#REF!</v>
      </c>
      <c r="D11" s="1" t="e">
        <f>'2'!#REF!</f>
        <v>#REF!</v>
      </c>
      <c r="E11" s="1" t="e">
        <f>'2'!#REF!</f>
        <v>#REF!</v>
      </c>
      <c r="F11" s="1" t="e">
        <f>'3'!#REF!</f>
        <v>#REF!</v>
      </c>
      <c r="G11" s="1" t="e">
        <f>'8'!#REF!</f>
        <v>#REF!</v>
      </c>
      <c r="H11" s="1" t="e">
        <f t="shared" si="0"/>
        <v>#REF!</v>
      </c>
      <c r="I11" s="1" t="e">
        <f t="shared" si="1"/>
        <v>#REF!</v>
      </c>
      <c r="J11" s="1" t="e">
        <f>'1'!#REF!</f>
        <v>#REF!</v>
      </c>
      <c r="K11" s="1" t="e">
        <f>'1'!#REF!</f>
        <v>#REF!</v>
      </c>
      <c r="L11" s="1" t="e">
        <f>'2'!#REF!</f>
        <v>#REF!</v>
      </c>
      <c r="M11" s="1" t="e">
        <f>'2'!#REF!</f>
        <v>#REF!</v>
      </c>
      <c r="N11" s="1" t="e">
        <f>'3'!#REF!</f>
        <v>#REF!</v>
      </c>
      <c r="O11" s="1" t="e">
        <f>'8'!#REF!</f>
        <v>#REF!</v>
      </c>
      <c r="P11" s="1" t="e">
        <f t="shared" si="2"/>
        <v>#REF!</v>
      </c>
      <c r="Q11" s="1" t="e">
        <f t="shared" si="3"/>
        <v>#REF!</v>
      </c>
      <c r="R11" s="1" t="e">
        <f>'1'!#REF!</f>
        <v>#REF!</v>
      </c>
      <c r="S11" s="1" t="e">
        <f>'1'!#REF!</f>
        <v>#REF!</v>
      </c>
      <c r="T11" s="1" t="e">
        <f>'2'!#REF!</f>
        <v>#REF!</v>
      </c>
      <c r="U11" s="1" t="e">
        <f>'2'!#REF!</f>
        <v>#REF!</v>
      </c>
      <c r="V11" s="1" t="e">
        <f>'3'!#REF!</f>
        <v>#REF!</v>
      </c>
      <c r="W11" s="1" t="e">
        <f>'8'!#REF!</f>
        <v>#REF!</v>
      </c>
      <c r="X11" s="1" t="e">
        <f t="shared" si="4"/>
        <v>#REF!</v>
      </c>
      <c r="Y11" s="1" t="e">
        <f t="shared" si="5"/>
        <v>#REF!</v>
      </c>
      <c r="Z11" s="1" t="e">
        <f>'1'!#REF!</f>
        <v>#REF!</v>
      </c>
      <c r="AA11" s="1" t="e">
        <f>'1'!#REF!</f>
        <v>#REF!</v>
      </c>
      <c r="AB11" s="1" t="e">
        <f>'2'!#REF!</f>
        <v>#REF!</v>
      </c>
      <c r="AC11" s="1" t="e">
        <f>'2'!#REF!</f>
        <v>#REF!</v>
      </c>
      <c r="AD11" s="1" t="e">
        <f>'3'!#REF!</f>
        <v>#REF!</v>
      </c>
      <c r="AE11" s="1" t="e">
        <f>'8'!#REF!</f>
        <v>#REF!</v>
      </c>
      <c r="AF11" s="1" t="e">
        <f t="shared" si="6"/>
        <v>#REF!</v>
      </c>
      <c r="AG11" s="1" t="e">
        <f t="shared" si="7"/>
        <v>#REF!</v>
      </c>
      <c r="AH11" s="1" t="e">
        <f>'1'!#REF!</f>
        <v>#REF!</v>
      </c>
      <c r="AI11" s="1" t="e">
        <f>'1'!#REF!</f>
        <v>#REF!</v>
      </c>
      <c r="AJ11" s="1" t="e">
        <f>'2'!#REF!</f>
        <v>#REF!</v>
      </c>
      <c r="AK11" s="1" t="e">
        <f>'2'!#REF!</f>
        <v>#REF!</v>
      </c>
      <c r="AL11" s="1" t="e">
        <f>'3'!#REF!</f>
        <v>#REF!</v>
      </c>
      <c r="AM11" s="1" t="e">
        <f>'8'!#REF!</f>
        <v>#REF!</v>
      </c>
      <c r="AN11" s="1" t="e">
        <f t="shared" si="8"/>
        <v>#REF!</v>
      </c>
      <c r="AO11" s="1" t="e">
        <f t="shared" si="9"/>
        <v>#REF!</v>
      </c>
      <c r="AP11" s="1" t="e">
        <f>'1'!#REF!</f>
        <v>#REF!</v>
      </c>
      <c r="AQ11" s="1" t="e">
        <f>'1'!#REF!</f>
        <v>#REF!</v>
      </c>
      <c r="AR11" s="1" t="e">
        <f>'2'!#REF!</f>
        <v>#REF!</v>
      </c>
      <c r="AS11" s="1" t="e">
        <f>'2'!#REF!</f>
        <v>#REF!</v>
      </c>
      <c r="AT11" s="1" t="e">
        <f>'3'!#REF!</f>
        <v>#REF!</v>
      </c>
      <c r="AU11" s="1" t="e">
        <f>'8'!#REF!</f>
        <v>#REF!</v>
      </c>
      <c r="AV11" s="1" t="e">
        <f t="shared" si="10"/>
        <v>#REF!</v>
      </c>
      <c r="AW11" s="1" t="e">
        <f t="shared" si="11"/>
        <v>#REF!</v>
      </c>
      <c r="AX11" s="1" t="e">
        <f>'1'!#REF!</f>
        <v>#REF!</v>
      </c>
      <c r="AY11" s="1" t="e">
        <f>'1'!#REF!</f>
        <v>#REF!</v>
      </c>
      <c r="AZ11" s="1" t="e">
        <f>'2'!#REF!</f>
        <v>#REF!</v>
      </c>
      <c r="BA11" s="1" t="e">
        <f>'2'!#REF!</f>
        <v>#REF!</v>
      </c>
      <c r="BB11" s="1" t="e">
        <f>'3'!#REF!</f>
        <v>#REF!</v>
      </c>
      <c r="BC11" s="1" t="e">
        <f>'8'!#REF!</f>
        <v>#REF!</v>
      </c>
      <c r="BD11" s="1" t="e">
        <f t="shared" si="12"/>
        <v>#REF!</v>
      </c>
      <c r="BE11" s="1" t="e">
        <f t="shared" si="13"/>
        <v>#REF!</v>
      </c>
      <c r="BF11" s="1" t="e">
        <f>'1'!#REF!</f>
        <v>#REF!</v>
      </c>
      <c r="BG11" s="1" t="e">
        <f>'1'!#REF!</f>
        <v>#REF!</v>
      </c>
      <c r="BH11" s="1" t="e">
        <f>'2'!#REF!</f>
        <v>#REF!</v>
      </c>
      <c r="BI11" s="1" t="e">
        <f>'2'!#REF!</f>
        <v>#REF!</v>
      </c>
      <c r="BJ11" s="1" t="e">
        <f>'3'!#REF!</f>
        <v>#REF!</v>
      </c>
      <c r="BK11" s="1" t="e">
        <f>'8'!#REF!</f>
        <v>#REF!</v>
      </c>
      <c r="BL11" s="1" t="e">
        <f t="shared" si="14"/>
        <v>#REF!</v>
      </c>
      <c r="BM11" s="1" t="e">
        <f t="shared" si="15"/>
        <v>#REF!</v>
      </c>
      <c r="BN11" s="1" t="e">
        <f>'1'!#REF!</f>
        <v>#REF!</v>
      </c>
      <c r="BO11" s="1" t="e">
        <f>'1'!#REF!</f>
        <v>#REF!</v>
      </c>
      <c r="BP11" s="1" t="e">
        <f>'2'!#REF!</f>
        <v>#REF!</v>
      </c>
      <c r="BQ11" s="1" t="e">
        <f>'2'!#REF!</f>
        <v>#REF!</v>
      </c>
      <c r="BR11" s="1" t="e">
        <f>'3'!#REF!</f>
        <v>#REF!</v>
      </c>
      <c r="BS11" s="1" t="e">
        <f>'8'!#REF!</f>
        <v>#REF!</v>
      </c>
      <c r="BT11" s="1" t="e">
        <f t="shared" si="16"/>
        <v>#REF!</v>
      </c>
      <c r="BU11" s="1" t="e">
        <f t="shared" si="17"/>
        <v>#REF!</v>
      </c>
      <c r="BV11" s="1" t="e">
        <f>'1'!#REF!</f>
        <v>#REF!</v>
      </c>
      <c r="BW11" s="1" t="e">
        <f>'1'!#REF!</f>
        <v>#REF!</v>
      </c>
      <c r="BX11" s="1" t="e">
        <f>'2'!#REF!</f>
        <v>#REF!</v>
      </c>
      <c r="BY11" s="1" t="e">
        <f>'2'!#REF!</f>
        <v>#REF!</v>
      </c>
      <c r="BZ11" s="1" t="e">
        <f>'3'!#REF!</f>
        <v>#REF!</v>
      </c>
      <c r="CA11" s="1" t="e">
        <f>'8'!#REF!</f>
        <v>#REF!</v>
      </c>
      <c r="CB11" s="1" t="e">
        <f t="shared" si="18"/>
        <v>#REF!</v>
      </c>
      <c r="CC11" s="1" t="e">
        <f t="shared" si="19"/>
        <v>#REF!</v>
      </c>
      <c r="CD11" s="1" t="e">
        <f>'1'!#REF!</f>
        <v>#REF!</v>
      </c>
      <c r="CE11" s="1" t="e">
        <f>'1'!#REF!</f>
        <v>#REF!</v>
      </c>
      <c r="CF11" s="1" t="e">
        <f>'2'!#REF!</f>
        <v>#REF!</v>
      </c>
      <c r="CG11" s="1" t="e">
        <f>'2'!#REF!</f>
        <v>#REF!</v>
      </c>
      <c r="CH11" s="1" t="e">
        <f>'3'!#REF!</f>
        <v>#REF!</v>
      </c>
      <c r="CI11" s="1" t="e">
        <f>'8'!#REF!</f>
        <v>#REF!</v>
      </c>
      <c r="CJ11" s="1" t="e">
        <f t="shared" si="20"/>
        <v>#REF!</v>
      </c>
      <c r="CK11" s="1" t="e">
        <f t="shared" si="21"/>
        <v>#REF!</v>
      </c>
    </row>
    <row r="12" spans="1:89" hidden="1">
      <c r="A12" s="1">
        <v>1975</v>
      </c>
      <c r="B12" s="1" t="e">
        <f>'1'!#REF!</f>
        <v>#REF!</v>
      </c>
      <c r="C12" s="1" t="e">
        <f>'1'!#REF!</f>
        <v>#REF!</v>
      </c>
      <c r="D12" s="1" t="e">
        <f>'2'!#REF!</f>
        <v>#REF!</v>
      </c>
      <c r="E12" s="1" t="e">
        <f>'2'!#REF!</f>
        <v>#REF!</v>
      </c>
      <c r="F12" s="1" t="e">
        <f>'3'!#REF!</f>
        <v>#REF!</v>
      </c>
      <c r="G12" s="1" t="e">
        <f>'8'!#REF!</f>
        <v>#REF!</v>
      </c>
      <c r="H12" s="1" t="e">
        <f t="shared" si="0"/>
        <v>#REF!</v>
      </c>
      <c r="I12" s="1" t="e">
        <f t="shared" si="1"/>
        <v>#REF!</v>
      </c>
      <c r="J12" s="1" t="e">
        <f>'1'!#REF!</f>
        <v>#REF!</v>
      </c>
      <c r="K12" s="1" t="e">
        <f>'1'!#REF!</f>
        <v>#REF!</v>
      </c>
      <c r="L12" s="1" t="e">
        <f>'2'!#REF!</f>
        <v>#REF!</v>
      </c>
      <c r="M12" s="1" t="e">
        <f>'2'!#REF!</f>
        <v>#REF!</v>
      </c>
      <c r="N12" s="1" t="e">
        <f>'3'!#REF!</f>
        <v>#REF!</v>
      </c>
      <c r="O12" s="1" t="e">
        <f>'8'!#REF!</f>
        <v>#REF!</v>
      </c>
      <c r="P12" s="1" t="e">
        <f t="shared" si="2"/>
        <v>#REF!</v>
      </c>
      <c r="Q12" s="1" t="e">
        <f t="shared" si="3"/>
        <v>#REF!</v>
      </c>
      <c r="R12" s="1" t="e">
        <f>'1'!#REF!</f>
        <v>#REF!</v>
      </c>
      <c r="S12" s="1" t="e">
        <f>'1'!#REF!</f>
        <v>#REF!</v>
      </c>
      <c r="T12" s="1" t="e">
        <f>'2'!#REF!</f>
        <v>#REF!</v>
      </c>
      <c r="U12" s="1" t="e">
        <f>'2'!#REF!</f>
        <v>#REF!</v>
      </c>
      <c r="V12" s="1" t="e">
        <f>'3'!#REF!</f>
        <v>#REF!</v>
      </c>
      <c r="W12" s="1" t="e">
        <f>'8'!#REF!</f>
        <v>#REF!</v>
      </c>
      <c r="X12" s="1" t="e">
        <f t="shared" si="4"/>
        <v>#REF!</v>
      </c>
      <c r="Y12" s="1" t="e">
        <f t="shared" si="5"/>
        <v>#REF!</v>
      </c>
      <c r="Z12" s="1" t="e">
        <f>'1'!#REF!</f>
        <v>#REF!</v>
      </c>
      <c r="AA12" s="1" t="e">
        <f>'1'!#REF!</f>
        <v>#REF!</v>
      </c>
      <c r="AB12" s="1" t="e">
        <f>'2'!#REF!</f>
        <v>#REF!</v>
      </c>
      <c r="AC12" s="1" t="e">
        <f>'2'!#REF!</f>
        <v>#REF!</v>
      </c>
      <c r="AD12" s="1" t="e">
        <f>'3'!#REF!</f>
        <v>#REF!</v>
      </c>
      <c r="AE12" s="1" t="e">
        <f>'8'!#REF!</f>
        <v>#REF!</v>
      </c>
      <c r="AF12" s="1" t="e">
        <f t="shared" si="6"/>
        <v>#REF!</v>
      </c>
      <c r="AG12" s="1" t="e">
        <f t="shared" si="7"/>
        <v>#REF!</v>
      </c>
      <c r="AH12" s="1" t="e">
        <f>'1'!#REF!</f>
        <v>#REF!</v>
      </c>
      <c r="AI12" s="1" t="e">
        <f>'1'!#REF!</f>
        <v>#REF!</v>
      </c>
      <c r="AJ12" s="1" t="e">
        <f>'2'!#REF!</f>
        <v>#REF!</v>
      </c>
      <c r="AK12" s="1" t="e">
        <f>'2'!#REF!</f>
        <v>#REF!</v>
      </c>
      <c r="AL12" s="1" t="e">
        <f>'3'!#REF!</f>
        <v>#REF!</v>
      </c>
      <c r="AM12" s="1" t="e">
        <f>'8'!#REF!</f>
        <v>#REF!</v>
      </c>
      <c r="AN12" s="1" t="e">
        <f t="shared" si="8"/>
        <v>#REF!</v>
      </c>
      <c r="AO12" s="1" t="e">
        <f t="shared" si="9"/>
        <v>#REF!</v>
      </c>
      <c r="AP12" s="1" t="e">
        <f>'1'!#REF!</f>
        <v>#REF!</v>
      </c>
      <c r="AQ12" s="1" t="e">
        <f>'1'!#REF!</f>
        <v>#REF!</v>
      </c>
      <c r="AR12" s="1" t="e">
        <f>'2'!#REF!</f>
        <v>#REF!</v>
      </c>
      <c r="AS12" s="1" t="e">
        <f>'2'!#REF!</f>
        <v>#REF!</v>
      </c>
      <c r="AT12" s="1" t="e">
        <f>'3'!#REF!</f>
        <v>#REF!</v>
      </c>
      <c r="AU12" s="1" t="e">
        <f>'8'!#REF!</f>
        <v>#REF!</v>
      </c>
      <c r="AV12" s="1" t="e">
        <f t="shared" si="10"/>
        <v>#REF!</v>
      </c>
      <c r="AW12" s="1" t="e">
        <f t="shared" si="11"/>
        <v>#REF!</v>
      </c>
      <c r="AX12" s="1" t="e">
        <f>'1'!#REF!</f>
        <v>#REF!</v>
      </c>
      <c r="AY12" s="1" t="e">
        <f>'1'!#REF!</f>
        <v>#REF!</v>
      </c>
      <c r="AZ12" s="1" t="e">
        <f>'2'!#REF!</f>
        <v>#REF!</v>
      </c>
      <c r="BA12" s="1" t="e">
        <f>'2'!#REF!</f>
        <v>#REF!</v>
      </c>
      <c r="BB12" s="1" t="e">
        <f>'3'!#REF!</f>
        <v>#REF!</v>
      </c>
      <c r="BC12" s="1" t="e">
        <f>'8'!#REF!</f>
        <v>#REF!</v>
      </c>
      <c r="BD12" s="1" t="e">
        <f t="shared" si="12"/>
        <v>#REF!</v>
      </c>
      <c r="BE12" s="1" t="e">
        <f t="shared" si="13"/>
        <v>#REF!</v>
      </c>
      <c r="BF12" s="1" t="e">
        <f>'1'!#REF!</f>
        <v>#REF!</v>
      </c>
      <c r="BG12" s="1" t="e">
        <f>'1'!#REF!</f>
        <v>#REF!</v>
      </c>
      <c r="BH12" s="1" t="e">
        <f>'2'!#REF!</f>
        <v>#REF!</v>
      </c>
      <c r="BI12" s="1" t="e">
        <f>'2'!#REF!</f>
        <v>#REF!</v>
      </c>
      <c r="BJ12" s="1" t="e">
        <f>'3'!#REF!</f>
        <v>#REF!</v>
      </c>
      <c r="BK12" s="1" t="e">
        <f>'8'!#REF!</f>
        <v>#REF!</v>
      </c>
      <c r="BL12" s="1" t="e">
        <f t="shared" si="14"/>
        <v>#REF!</v>
      </c>
      <c r="BM12" s="1" t="e">
        <f t="shared" si="15"/>
        <v>#REF!</v>
      </c>
      <c r="BN12" s="1" t="e">
        <f>'1'!#REF!</f>
        <v>#REF!</v>
      </c>
      <c r="BO12" s="1" t="e">
        <f>'1'!#REF!</f>
        <v>#REF!</v>
      </c>
      <c r="BP12" s="1" t="e">
        <f>'2'!#REF!</f>
        <v>#REF!</v>
      </c>
      <c r="BQ12" s="1" t="e">
        <f>'2'!#REF!</f>
        <v>#REF!</v>
      </c>
      <c r="BR12" s="1" t="e">
        <f>'3'!#REF!</f>
        <v>#REF!</v>
      </c>
      <c r="BS12" s="1" t="e">
        <f>'8'!#REF!</f>
        <v>#REF!</v>
      </c>
      <c r="BT12" s="1" t="e">
        <f t="shared" si="16"/>
        <v>#REF!</v>
      </c>
      <c r="BU12" s="1" t="e">
        <f t="shared" si="17"/>
        <v>#REF!</v>
      </c>
      <c r="BV12" s="1" t="e">
        <f>'1'!#REF!</f>
        <v>#REF!</v>
      </c>
      <c r="BW12" s="1" t="e">
        <f>'1'!#REF!</f>
        <v>#REF!</v>
      </c>
      <c r="BX12" s="1" t="e">
        <f>'2'!#REF!</f>
        <v>#REF!</v>
      </c>
      <c r="BY12" s="1" t="e">
        <f>'2'!#REF!</f>
        <v>#REF!</v>
      </c>
      <c r="BZ12" s="1" t="e">
        <f>'3'!#REF!</f>
        <v>#REF!</v>
      </c>
      <c r="CA12" s="1" t="e">
        <f>'8'!#REF!</f>
        <v>#REF!</v>
      </c>
      <c r="CB12" s="1" t="e">
        <f t="shared" si="18"/>
        <v>#REF!</v>
      </c>
      <c r="CC12" s="1" t="e">
        <f t="shared" si="19"/>
        <v>#REF!</v>
      </c>
      <c r="CD12" s="1" t="e">
        <f>'1'!#REF!</f>
        <v>#REF!</v>
      </c>
      <c r="CE12" s="1" t="e">
        <f>'1'!#REF!</f>
        <v>#REF!</v>
      </c>
      <c r="CF12" s="1" t="e">
        <f>'2'!#REF!</f>
        <v>#REF!</v>
      </c>
      <c r="CG12" s="1" t="e">
        <f>'2'!#REF!</f>
        <v>#REF!</v>
      </c>
      <c r="CH12" s="1" t="e">
        <f>'3'!#REF!</f>
        <v>#REF!</v>
      </c>
      <c r="CI12" s="1" t="e">
        <f>'8'!#REF!</f>
        <v>#REF!</v>
      </c>
      <c r="CJ12" s="1" t="e">
        <f t="shared" si="20"/>
        <v>#REF!</v>
      </c>
      <c r="CK12" s="1" t="e">
        <f t="shared" si="21"/>
        <v>#REF!</v>
      </c>
    </row>
    <row r="13" spans="1:89" hidden="1">
      <c r="A13" s="1">
        <v>1976</v>
      </c>
      <c r="B13" s="1" t="e">
        <f>'1'!#REF!</f>
        <v>#REF!</v>
      </c>
      <c r="C13" s="1" t="e">
        <f>'1'!#REF!</f>
        <v>#REF!</v>
      </c>
      <c r="D13" s="1" t="e">
        <f>'2'!#REF!</f>
        <v>#REF!</v>
      </c>
      <c r="E13" s="1" t="e">
        <f>'2'!#REF!</f>
        <v>#REF!</v>
      </c>
      <c r="F13" s="1" t="e">
        <f>'3'!#REF!</f>
        <v>#REF!</v>
      </c>
      <c r="G13" s="1" t="e">
        <f>'8'!#REF!</f>
        <v>#REF!</v>
      </c>
      <c r="H13" s="1" t="e">
        <f t="shared" si="0"/>
        <v>#REF!</v>
      </c>
      <c r="I13" s="1" t="e">
        <f t="shared" si="1"/>
        <v>#REF!</v>
      </c>
      <c r="J13" s="1" t="e">
        <f>'1'!#REF!</f>
        <v>#REF!</v>
      </c>
      <c r="K13" s="1" t="e">
        <f>'1'!#REF!</f>
        <v>#REF!</v>
      </c>
      <c r="L13" s="1" t="e">
        <f>'2'!#REF!</f>
        <v>#REF!</v>
      </c>
      <c r="M13" s="1" t="e">
        <f>'2'!#REF!</f>
        <v>#REF!</v>
      </c>
      <c r="N13" s="1" t="e">
        <f>'3'!#REF!</f>
        <v>#REF!</v>
      </c>
      <c r="O13" s="1" t="e">
        <f>'8'!#REF!</f>
        <v>#REF!</v>
      </c>
      <c r="P13" s="1" t="e">
        <f t="shared" si="2"/>
        <v>#REF!</v>
      </c>
      <c r="Q13" s="1" t="e">
        <f t="shared" si="3"/>
        <v>#REF!</v>
      </c>
      <c r="R13" s="1" t="e">
        <f>'1'!#REF!</f>
        <v>#REF!</v>
      </c>
      <c r="S13" s="1" t="e">
        <f>'1'!#REF!</f>
        <v>#REF!</v>
      </c>
      <c r="T13" s="1" t="e">
        <f>'2'!#REF!</f>
        <v>#REF!</v>
      </c>
      <c r="U13" s="1" t="e">
        <f>'2'!#REF!</f>
        <v>#REF!</v>
      </c>
      <c r="V13" s="1" t="e">
        <f>'3'!#REF!</f>
        <v>#REF!</v>
      </c>
      <c r="W13" s="1" t="e">
        <f>'8'!#REF!</f>
        <v>#REF!</v>
      </c>
      <c r="X13" s="1" t="e">
        <f t="shared" si="4"/>
        <v>#REF!</v>
      </c>
      <c r="Y13" s="1" t="e">
        <f t="shared" si="5"/>
        <v>#REF!</v>
      </c>
      <c r="Z13" s="1" t="e">
        <f>'1'!#REF!</f>
        <v>#REF!</v>
      </c>
      <c r="AA13" s="1" t="e">
        <f>'1'!#REF!</f>
        <v>#REF!</v>
      </c>
      <c r="AB13" s="1" t="e">
        <f>'2'!#REF!</f>
        <v>#REF!</v>
      </c>
      <c r="AC13" s="1" t="e">
        <f>'2'!#REF!</f>
        <v>#REF!</v>
      </c>
      <c r="AD13" s="1" t="e">
        <f>'3'!#REF!</f>
        <v>#REF!</v>
      </c>
      <c r="AE13" s="1" t="e">
        <f>'8'!#REF!</f>
        <v>#REF!</v>
      </c>
      <c r="AF13" s="1" t="e">
        <f t="shared" si="6"/>
        <v>#REF!</v>
      </c>
      <c r="AG13" s="1" t="e">
        <f t="shared" si="7"/>
        <v>#REF!</v>
      </c>
      <c r="AH13" s="1" t="e">
        <f>'1'!#REF!</f>
        <v>#REF!</v>
      </c>
      <c r="AI13" s="1" t="e">
        <f>'1'!#REF!</f>
        <v>#REF!</v>
      </c>
      <c r="AJ13" s="1" t="e">
        <f>'2'!#REF!</f>
        <v>#REF!</v>
      </c>
      <c r="AK13" s="1" t="e">
        <f>'2'!#REF!</f>
        <v>#REF!</v>
      </c>
      <c r="AL13" s="1" t="e">
        <f>'3'!#REF!</f>
        <v>#REF!</v>
      </c>
      <c r="AM13" s="1" t="e">
        <f>'8'!#REF!</f>
        <v>#REF!</v>
      </c>
      <c r="AN13" s="1" t="e">
        <f t="shared" si="8"/>
        <v>#REF!</v>
      </c>
      <c r="AO13" s="1" t="e">
        <f t="shared" si="9"/>
        <v>#REF!</v>
      </c>
      <c r="AP13" s="1" t="e">
        <f>'1'!#REF!</f>
        <v>#REF!</v>
      </c>
      <c r="AQ13" s="1" t="e">
        <f>'1'!#REF!</f>
        <v>#REF!</v>
      </c>
      <c r="AR13" s="1" t="e">
        <f>'2'!#REF!</f>
        <v>#REF!</v>
      </c>
      <c r="AS13" s="1" t="e">
        <f>'2'!#REF!</f>
        <v>#REF!</v>
      </c>
      <c r="AT13" s="1" t="e">
        <f>'3'!#REF!</f>
        <v>#REF!</v>
      </c>
      <c r="AU13" s="1" t="e">
        <f>'8'!#REF!</f>
        <v>#REF!</v>
      </c>
      <c r="AV13" s="1" t="e">
        <f t="shared" si="10"/>
        <v>#REF!</v>
      </c>
      <c r="AW13" s="1" t="e">
        <f t="shared" si="11"/>
        <v>#REF!</v>
      </c>
      <c r="AX13" s="1" t="e">
        <f>'1'!#REF!</f>
        <v>#REF!</v>
      </c>
      <c r="AY13" s="1" t="e">
        <f>'1'!#REF!</f>
        <v>#REF!</v>
      </c>
      <c r="AZ13" s="1" t="e">
        <f>'2'!#REF!</f>
        <v>#REF!</v>
      </c>
      <c r="BA13" s="1" t="e">
        <f>'2'!#REF!</f>
        <v>#REF!</v>
      </c>
      <c r="BB13" s="1" t="e">
        <f>'3'!#REF!</f>
        <v>#REF!</v>
      </c>
      <c r="BC13" s="1" t="e">
        <f>'8'!#REF!</f>
        <v>#REF!</v>
      </c>
      <c r="BD13" s="1" t="e">
        <f t="shared" si="12"/>
        <v>#REF!</v>
      </c>
      <c r="BE13" s="1" t="e">
        <f t="shared" si="13"/>
        <v>#REF!</v>
      </c>
      <c r="BF13" s="1" t="e">
        <f>'1'!#REF!</f>
        <v>#REF!</v>
      </c>
      <c r="BG13" s="1" t="e">
        <f>'1'!#REF!</f>
        <v>#REF!</v>
      </c>
      <c r="BH13" s="1" t="e">
        <f>'2'!#REF!</f>
        <v>#REF!</v>
      </c>
      <c r="BI13" s="1" t="e">
        <f>'2'!#REF!</f>
        <v>#REF!</v>
      </c>
      <c r="BJ13" s="1" t="e">
        <f>'3'!#REF!</f>
        <v>#REF!</v>
      </c>
      <c r="BK13" s="1" t="e">
        <f>'8'!#REF!</f>
        <v>#REF!</v>
      </c>
      <c r="BL13" s="1" t="e">
        <f t="shared" si="14"/>
        <v>#REF!</v>
      </c>
      <c r="BM13" s="1" t="e">
        <f t="shared" si="15"/>
        <v>#REF!</v>
      </c>
      <c r="BN13" s="1" t="e">
        <f>'1'!#REF!</f>
        <v>#REF!</v>
      </c>
      <c r="BO13" s="1" t="e">
        <f>'1'!#REF!</f>
        <v>#REF!</v>
      </c>
      <c r="BP13" s="1" t="e">
        <f>'2'!#REF!</f>
        <v>#REF!</v>
      </c>
      <c r="BQ13" s="1" t="e">
        <f>'2'!#REF!</f>
        <v>#REF!</v>
      </c>
      <c r="BR13" s="1" t="e">
        <f>'3'!#REF!</f>
        <v>#REF!</v>
      </c>
      <c r="BS13" s="1" t="e">
        <f>'8'!#REF!</f>
        <v>#REF!</v>
      </c>
      <c r="BT13" s="1" t="e">
        <f t="shared" si="16"/>
        <v>#REF!</v>
      </c>
      <c r="BU13" s="1" t="e">
        <f t="shared" si="17"/>
        <v>#REF!</v>
      </c>
      <c r="BV13" s="1" t="e">
        <f>'1'!#REF!</f>
        <v>#REF!</v>
      </c>
      <c r="BW13" s="1" t="e">
        <f>'1'!#REF!</f>
        <v>#REF!</v>
      </c>
      <c r="BX13" s="1" t="e">
        <f>'2'!#REF!</f>
        <v>#REF!</v>
      </c>
      <c r="BY13" s="1" t="e">
        <f>'2'!#REF!</f>
        <v>#REF!</v>
      </c>
      <c r="BZ13" s="1" t="e">
        <f>'3'!#REF!</f>
        <v>#REF!</v>
      </c>
      <c r="CA13" s="1" t="e">
        <f>'8'!#REF!</f>
        <v>#REF!</v>
      </c>
      <c r="CB13" s="1" t="e">
        <f t="shared" si="18"/>
        <v>#REF!</v>
      </c>
      <c r="CC13" s="1" t="e">
        <f t="shared" si="19"/>
        <v>#REF!</v>
      </c>
      <c r="CD13" s="1" t="e">
        <f>'1'!#REF!</f>
        <v>#REF!</v>
      </c>
      <c r="CE13" s="1" t="e">
        <f>'1'!#REF!</f>
        <v>#REF!</v>
      </c>
      <c r="CF13" s="1" t="e">
        <f>'2'!#REF!</f>
        <v>#REF!</v>
      </c>
      <c r="CG13" s="1" t="e">
        <f>'2'!#REF!</f>
        <v>#REF!</v>
      </c>
      <c r="CH13" s="1" t="e">
        <f>'3'!#REF!</f>
        <v>#REF!</v>
      </c>
      <c r="CI13" s="1" t="e">
        <f>'8'!#REF!</f>
        <v>#REF!</v>
      </c>
      <c r="CJ13" s="1" t="e">
        <f t="shared" si="20"/>
        <v>#REF!</v>
      </c>
      <c r="CK13" s="1" t="e">
        <f t="shared" si="21"/>
        <v>#REF!</v>
      </c>
    </row>
    <row r="14" spans="1:89" hidden="1">
      <c r="A14" s="1">
        <v>1977</v>
      </c>
      <c r="B14" s="1" t="e">
        <f>'1'!#REF!</f>
        <v>#REF!</v>
      </c>
      <c r="C14" s="1" t="e">
        <f>'1'!#REF!</f>
        <v>#REF!</v>
      </c>
      <c r="D14" s="1" t="e">
        <f>'2'!#REF!</f>
        <v>#REF!</v>
      </c>
      <c r="E14" s="1" t="e">
        <f>'2'!#REF!</f>
        <v>#REF!</v>
      </c>
      <c r="F14" s="1" t="e">
        <f>'3'!#REF!</f>
        <v>#REF!</v>
      </c>
      <c r="G14" s="1" t="e">
        <f>'8'!#REF!</f>
        <v>#REF!</v>
      </c>
      <c r="H14" s="1" t="e">
        <f t="shared" si="0"/>
        <v>#REF!</v>
      </c>
      <c r="I14" s="1" t="e">
        <f t="shared" si="1"/>
        <v>#REF!</v>
      </c>
      <c r="J14" s="1" t="e">
        <f>'1'!#REF!</f>
        <v>#REF!</v>
      </c>
      <c r="K14" s="1" t="e">
        <f>'1'!#REF!</f>
        <v>#REF!</v>
      </c>
      <c r="L14" s="1" t="e">
        <f>'2'!#REF!</f>
        <v>#REF!</v>
      </c>
      <c r="M14" s="1" t="e">
        <f>'2'!#REF!</f>
        <v>#REF!</v>
      </c>
      <c r="N14" s="1" t="e">
        <f>'3'!#REF!</f>
        <v>#REF!</v>
      </c>
      <c r="O14" s="1" t="e">
        <f>'8'!#REF!</f>
        <v>#REF!</v>
      </c>
      <c r="P14" s="1" t="e">
        <f t="shared" si="2"/>
        <v>#REF!</v>
      </c>
      <c r="Q14" s="1" t="e">
        <f t="shared" si="3"/>
        <v>#REF!</v>
      </c>
      <c r="R14" s="1" t="e">
        <f>'1'!#REF!</f>
        <v>#REF!</v>
      </c>
      <c r="S14" s="1" t="e">
        <f>'1'!#REF!</f>
        <v>#REF!</v>
      </c>
      <c r="T14" s="1" t="e">
        <f>'2'!#REF!</f>
        <v>#REF!</v>
      </c>
      <c r="U14" s="1" t="e">
        <f>'2'!#REF!</f>
        <v>#REF!</v>
      </c>
      <c r="V14" s="1" t="e">
        <f>'3'!#REF!</f>
        <v>#REF!</v>
      </c>
      <c r="W14" s="1" t="e">
        <f>'8'!#REF!</f>
        <v>#REF!</v>
      </c>
      <c r="X14" s="1" t="e">
        <f t="shared" si="4"/>
        <v>#REF!</v>
      </c>
      <c r="Y14" s="1" t="e">
        <f t="shared" si="5"/>
        <v>#REF!</v>
      </c>
      <c r="Z14" s="1" t="e">
        <f>'1'!#REF!</f>
        <v>#REF!</v>
      </c>
      <c r="AA14" s="1" t="e">
        <f>'1'!#REF!</f>
        <v>#REF!</v>
      </c>
      <c r="AB14" s="1" t="e">
        <f>'2'!#REF!</f>
        <v>#REF!</v>
      </c>
      <c r="AC14" s="1" t="e">
        <f>'2'!#REF!</f>
        <v>#REF!</v>
      </c>
      <c r="AD14" s="1" t="e">
        <f>'3'!#REF!</f>
        <v>#REF!</v>
      </c>
      <c r="AE14" s="1" t="e">
        <f>'8'!#REF!</f>
        <v>#REF!</v>
      </c>
      <c r="AF14" s="1" t="e">
        <f t="shared" si="6"/>
        <v>#REF!</v>
      </c>
      <c r="AG14" s="1" t="e">
        <f t="shared" si="7"/>
        <v>#REF!</v>
      </c>
      <c r="AH14" s="1" t="e">
        <f>'1'!#REF!</f>
        <v>#REF!</v>
      </c>
      <c r="AI14" s="1" t="e">
        <f>'1'!#REF!</f>
        <v>#REF!</v>
      </c>
      <c r="AJ14" s="1" t="e">
        <f>'2'!#REF!</f>
        <v>#REF!</v>
      </c>
      <c r="AK14" s="1" t="e">
        <f>'2'!#REF!</f>
        <v>#REF!</v>
      </c>
      <c r="AL14" s="1" t="e">
        <f>'3'!#REF!</f>
        <v>#REF!</v>
      </c>
      <c r="AM14" s="1" t="e">
        <f>'8'!#REF!</f>
        <v>#REF!</v>
      </c>
      <c r="AN14" s="1" t="e">
        <f t="shared" si="8"/>
        <v>#REF!</v>
      </c>
      <c r="AO14" s="1" t="e">
        <f t="shared" si="9"/>
        <v>#REF!</v>
      </c>
      <c r="AP14" s="1" t="e">
        <f>'1'!#REF!</f>
        <v>#REF!</v>
      </c>
      <c r="AQ14" s="1" t="e">
        <f>'1'!#REF!</f>
        <v>#REF!</v>
      </c>
      <c r="AR14" s="1" t="e">
        <f>'2'!#REF!</f>
        <v>#REF!</v>
      </c>
      <c r="AS14" s="1" t="e">
        <f>'2'!#REF!</f>
        <v>#REF!</v>
      </c>
      <c r="AT14" s="1" t="e">
        <f>'3'!#REF!</f>
        <v>#REF!</v>
      </c>
      <c r="AU14" s="1" t="e">
        <f>'8'!#REF!</f>
        <v>#REF!</v>
      </c>
      <c r="AV14" s="1" t="e">
        <f t="shared" si="10"/>
        <v>#REF!</v>
      </c>
      <c r="AW14" s="1" t="e">
        <f t="shared" si="11"/>
        <v>#REF!</v>
      </c>
      <c r="AX14" s="1" t="e">
        <f>'1'!#REF!</f>
        <v>#REF!</v>
      </c>
      <c r="AY14" s="1" t="e">
        <f>'1'!#REF!</f>
        <v>#REF!</v>
      </c>
      <c r="AZ14" s="1" t="e">
        <f>'2'!#REF!</f>
        <v>#REF!</v>
      </c>
      <c r="BA14" s="1" t="e">
        <f>'2'!#REF!</f>
        <v>#REF!</v>
      </c>
      <c r="BB14" s="1" t="e">
        <f>'3'!#REF!</f>
        <v>#REF!</v>
      </c>
      <c r="BC14" s="1" t="e">
        <f>'8'!#REF!</f>
        <v>#REF!</v>
      </c>
      <c r="BD14" s="1" t="e">
        <f t="shared" si="12"/>
        <v>#REF!</v>
      </c>
      <c r="BE14" s="1" t="e">
        <f t="shared" si="13"/>
        <v>#REF!</v>
      </c>
      <c r="BF14" s="1" t="e">
        <f>'1'!#REF!</f>
        <v>#REF!</v>
      </c>
      <c r="BG14" s="1" t="e">
        <f>'1'!#REF!</f>
        <v>#REF!</v>
      </c>
      <c r="BH14" s="1" t="e">
        <f>'2'!#REF!</f>
        <v>#REF!</v>
      </c>
      <c r="BI14" s="1" t="e">
        <f>'2'!#REF!</f>
        <v>#REF!</v>
      </c>
      <c r="BJ14" s="1" t="e">
        <f>'3'!#REF!</f>
        <v>#REF!</v>
      </c>
      <c r="BK14" s="1" t="e">
        <f>'8'!#REF!</f>
        <v>#REF!</v>
      </c>
      <c r="BL14" s="1" t="e">
        <f t="shared" si="14"/>
        <v>#REF!</v>
      </c>
      <c r="BM14" s="1" t="e">
        <f t="shared" si="15"/>
        <v>#REF!</v>
      </c>
      <c r="BN14" s="1" t="e">
        <f>'1'!#REF!</f>
        <v>#REF!</v>
      </c>
      <c r="BO14" s="1" t="e">
        <f>'1'!#REF!</f>
        <v>#REF!</v>
      </c>
      <c r="BP14" s="1" t="e">
        <f>'2'!#REF!</f>
        <v>#REF!</v>
      </c>
      <c r="BQ14" s="1" t="e">
        <f>'2'!#REF!</f>
        <v>#REF!</v>
      </c>
      <c r="BR14" s="1" t="e">
        <f>'3'!#REF!</f>
        <v>#REF!</v>
      </c>
      <c r="BS14" s="1" t="e">
        <f>'8'!#REF!</f>
        <v>#REF!</v>
      </c>
      <c r="BT14" s="1" t="e">
        <f t="shared" si="16"/>
        <v>#REF!</v>
      </c>
      <c r="BU14" s="1" t="e">
        <f t="shared" si="17"/>
        <v>#REF!</v>
      </c>
      <c r="BV14" s="1" t="e">
        <f>'1'!#REF!</f>
        <v>#REF!</v>
      </c>
      <c r="BW14" s="1" t="e">
        <f>'1'!#REF!</f>
        <v>#REF!</v>
      </c>
      <c r="BX14" s="1" t="e">
        <f>'2'!#REF!</f>
        <v>#REF!</v>
      </c>
      <c r="BY14" s="1" t="e">
        <f>'2'!#REF!</f>
        <v>#REF!</v>
      </c>
      <c r="BZ14" s="1" t="e">
        <f>'3'!#REF!</f>
        <v>#REF!</v>
      </c>
      <c r="CA14" s="1" t="e">
        <f>'8'!#REF!</f>
        <v>#REF!</v>
      </c>
      <c r="CB14" s="1" t="e">
        <f t="shared" si="18"/>
        <v>#REF!</v>
      </c>
      <c r="CC14" s="1" t="e">
        <f t="shared" si="19"/>
        <v>#REF!</v>
      </c>
      <c r="CD14" s="1" t="e">
        <f>'1'!#REF!</f>
        <v>#REF!</v>
      </c>
      <c r="CE14" s="1" t="e">
        <f>'1'!#REF!</f>
        <v>#REF!</v>
      </c>
      <c r="CF14" s="1" t="e">
        <f>'2'!#REF!</f>
        <v>#REF!</v>
      </c>
      <c r="CG14" s="1" t="e">
        <f>'2'!#REF!</f>
        <v>#REF!</v>
      </c>
      <c r="CH14" s="1" t="e">
        <f>'3'!#REF!</f>
        <v>#REF!</v>
      </c>
      <c r="CI14" s="1" t="e">
        <f>'8'!#REF!</f>
        <v>#REF!</v>
      </c>
      <c r="CJ14" s="1" t="e">
        <f t="shared" si="20"/>
        <v>#REF!</v>
      </c>
      <c r="CK14" s="1" t="e">
        <f t="shared" si="21"/>
        <v>#REF!</v>
      </c>
    </row>
    <row r="15" spans="1:89" hidden="1">
      <c r="A15" s="1">
        <v>1978</v>
      </c>
      <c r="B15" s="1" t="e">
        <f>'1'!#REF!</f>
        <v>#REF!</v>
      </c>
      <c r="C15" s="1" t="e">
        <f>'1'!#REF!</f>
        <v>#REF!</v>
      </c>
      <c r="D15" s="1" t="e">
        <f>'2'!#REF!</f>
        <v>#REF!</v>
      </c>
      <c r="E15" s="1" t="e">
        <f>'2'!#REF!</f>
        <v>#REF!</v>
      </c>
      <c r="F15" s="1" t="e">
        <f>'3'!#REF!</f>
        <v>#REF!</v>
      </c>
      <c r="G15" s="1" t="e">
        <f>'8'!#REF!</f>
        <v>#REF!</v>
      </c>
      <c r="H15" s="1" t="e">
        <f t="shared" si="0"/>
        <v>#REF!</v>
      </c>
      <c r="I15" s="1" t="e">
        <f t="shared" si="1"/>
        <v>#REF!</v>
      </c>
      <c r="J15" s="1" t="e">
        <f>'1'!#REF!</f>
        <v>#REF!</v>
      </c>
      <c r="K15" s="1" t="e">
        <f>'1'!#REF!</f>
        <v>#REF!</v>
      </c>
      <c r="L15" s="1" t="e">
        <f>'2'!#REF!</f>
        <v>#REF!</v>
      </c>
      <c r="M15" s="1" t="e">
        <f>'2'!#REF!</f>
        <v>#REF!</v>
      </c>
      <c r="N15" s="1" t="e">
        <f>'3'!#REF!</f>
        <v>#REF!</v>
      </c>
      <c r="O15" s="1" t="e">
        <f>'8'!#REF!</f>
        <v>#REF!</v>
      </c>
      <c r="P15" s="1" t="e">
        <f t="shared" si="2"/>
        <v>#REF!</v>
      </c>
      <c r="Q15" s="1" t="e">
        <f t="shared" si="3"/>
        <v>#REF!</v>
      </c>
      <c r="R15" s="1" t="e">
        <f>'1'!#REF!</f>
        <v>#REF!</v>
      </c>
      <c r="S15" s="1" t="e">
        <f>'1'!#REF!</f>
        <v>#REF!</v>
      </c>
      <c r="T15" s="1" t="e">
        <f>'2'!#REF!</f>
        <v>#REF!</v>
      </c>
      <c r="U15" s="1" t="e">
        <f>'2'!#REF!</f>
        <v>#REF!</v>
      </c>
      <c r="V15" s="1" t="e">
        <f>'3'!#REF!</f>
        <v>#REF!</v>
      </c>
      <c r="W15" s="1" t="e">
        <f>'8'!#REF!</f>
        <v>#REF!</v>
      </c>
      <c r="X15" s="1" t="e">
        <f t="shared" si="4"/>
        <v>#REF!</v>
      </c>
      <c r="Y15" s="1" t="e">
        <f t="shared" si="5"/>
        <v>#REF!</v>
      </c>
      <c r="Z15" s="1" t="e">
        <f>'1'!#REF!</f>
        <v>#REF!</v>
      </c>
      <c r="AA15" s="1" t="e">
        <f>'1'!#REF!</f>
        <v>#REF!</v>
      </c>
      <c r="AB15" s="1" t="e">
        <f>'2'!#REF!</f>
        <v>#REF!</v>
      </c>
      <c r="AC15" s="1" t="e">
        <f>'2'!#REF!</f>
        <v>#REF!</v>
      </c>
      <c r="AD15" s="1" t="e">
        <f>'3'!#REF!</f>
        <v>#REF!</v>
      </c>
      <c r="AE15" s="1" t="e">
        <f>'8'!#REF!</f>
        <v>#REF!</v>
      </c>
      <c r="AF15" s="1" t="e">
        <f t="shared" si="6"/>
        <v>#REF!</v>
      </c>
      <c r="AG15" s="1" t="e">
        <f t="shared" si="7"/>
        <v>#REF!</v>
      </c>
      <c r="AH15" s="1" t="e">
        <f>'1'!#REF!</f>
        <v>#REF!</v>
      </c>
      <c r="AI15" s="1" t="e">
        <f>'1'!#REF!</f>
        <v>#REF!</v>
      </c>
      <c r="AJ15" s="1" t="e">
        <f>'2'!#REF!</f>
        <v>#REF!</v>
      </c>
      <c r="AK15" s="1" t="e">
        <f>'2'!#REF!</f>
        <v>#REF!</v>
      </c>
      <c r="AL15" s="1" t="e">
        <f>'3'!#REF!</f>
        <v>#REF!</v>
      </c>
      <c r="AM15" s="1" t="e">
        <f>'8'!#REF!</f>
        <v>#REF!</v>
      </c>
      <c r="AN15" s="1" t="e">
        <f t="shared" si="8"/>
        <v>#REF!</v>
      </c>
      <c r="AO15" s="1" t="e">
        <f t="shared" si="9"/>
        <v>#REF!</v>
      </c>
      <c r="AP15" s="1" t="e">
        <f>'1'!#REF!</f>
        <v>#REF!</v>
      </c>
      <c r="AQ15" s="1" t="e">
        <f>'1'!#REF!</f>
        <v>#REF!</v>
      </c>
      <c r="AR15" s="1" t="e">
        <f>'2'!#REF!</f>
        <v>#REF!</v>
      </c>
      <c r="AS15" s="1" t="e">
        <f>'2'!#REF!</f>
        <v>#REF!</v>
      </c>
      <c r="AT15" s="1" t="e">
        <f>'3'!#REF!</f>
        <v>#REF!</v>
      </c>
      <c r="AU15" s="1" t="e">
        <f>'8'!#REF!</f>
        <v>#REF!</v>
      </c>
      <c r="AV15" s="1" t="e">
        <f t="shared" si="10"/>
        <v>#REF!</v>
      </c>
      <c r="AW15" s="1" t="e">
        <f t="shared" si="11"/>
        <v>#REF!</v>
      </c>
      <c r="AX15" s="1" t="e">
        <f>'1'!#REF!</f>
        <v>#REF!</v>
      </c>
      <c r="AY15" s="1" t="e">
        <f>'1'!#REF!</f>
        <v>#REF!</v>
      </c>
      <c r="AZ15" s="1" t="e">
        <f>'2'!#REF!</f>
        <v>#REF!</v>
      </c>
      <c r="BA15" s="1" t="e">
        <f>'2'!#REF!</f>
        <v>#REF!</v>
      </c>
      <c r="BB15" s="1" t="e">
        <f>'3'!#REF!</f>
        <v>#REF!</v>
      </c>
      <c r="BC15" s="1" t="e">
        <f>'8'!#REF!</f>
        <v>#REF!</v>
      </c>
      <c r="BD15" s="1" t="e">
        <f t="shared" si="12"/>
        <v>#REF!</v>
      </c>
      <c r="BE15" s="1" t="e">
        <f t="shared" si="13"/>
        <v>#REF!</v>
      </c>
      <c r="BF15" s="1" t="e">
        <f>'1'!#REF!</f>
        <v>#REF!</v>
      </c>
      <c r="BG15" s="1" t="e">
        <f>'1'!#REF!</f>
        <v>#REF!</v>
      </c>
      <c r="BH15" s="1" t="e">
        <f>'2'!#REF!</f>
        <v>#REF!</v>
      </c>
      <c r="BI15" s="1" t="e">
        <f>'2'!#REF!</f>
        <v>#REF!</v>
      </c>
      <c r="BJ15" s="1" t="e">
        <f>'3'!#REF!</f>
        <v>#REF!</v>
      </c>
      <c r="BK15" s="1" t="e">
        <f>'8'!#REF!</f>
        <v>#REF!</v>
      </c>
      <c r="BL15" s="1" t="e">
        <f t="shared" si="14"/>
        <v>#REF!</v>
      </c>
      <c r="BM15" s="1" t="e">
        <f t="shared" si="15"/>
        <v>#REF!</v>
      </c>
      <c r="BN15" s="1" t="e">
        <f>'1'!#REF!</f>
        <v>#REF!</v>
      </c>
      <c r="BO15" s="1" t="e">
        <f>'1'!#REF!</f>
        <v>#REF!</v>
      </c>
      <c r="BP15" s="1" t="e">
        <f>'2'!#REF!</f>
        <v>#REF!</v>
      </c>
      <c r="BQ15" s="1" t="e">
        <f>'2'!#REF!</f>
        <v>#REF!</v>
      </c>
      <c r="BR15" s="1" t="e">
        <f>'3'!#REF!</f>
        <v>#REF!</v>
      </c>
      <c r="BS15" s="1" t="e">
        <f>'8'!#REF!</f>
        <v>#REF!</v>
      </c>
      <c r="BT15" s="1" t="e">
        <f t="shared" si="16"/>
        <v>#REF!</v>
      </c>
      <c r="BU15" s="1" t="e">
        <f t="shared" si="17"/>
        <v>#REF!</v>
      </c>
      <c r="BV15" s="1" t="e">
        <f>'1'!#REF!</f>
        <v>#REF!</v>
      </c>
      <c r="BW15" s="1" t="e">
        <f>'1'!#REF!</f>
        <v>#REF!</v>
      </c>
      <c r="BX15" s="1" t="e">
        <f>'2'!#REF!</f>
        <v>#REF!</v>
      </c>
      <c r="BY15" s="1" t="e">
        <f>'2'!#REF!</f>
        <v>#REF!</v>
      </c>
      <c r="BZ15" s="1" t="e">
        <f>'3'!#REF!</f>
        <v>#REF!</v>
      </c>
      <c r="CA15" s="1" t="e">
        <f>'8'!#REF!</f>
        <v>#REF!</v>
      </c>
      <c r="CB15" s="1" t="e">
        <f t="shared" si="18"/>
        <v>#REF!</v>
      </c>
      <c r="CC15" s="1" t="e">
        <f t="shared" si="19"/>
        <v>#REF!</v>
      </c>
      <c r="CD15" s="1" t="e">
        <f>'1'!#REF!</f>
        <v>#REF!</v>
      </c>
      <c r="CE15" s="1" t="e">
        <f>'1'!#REF!</f>
        <v>#REF!</v>
      </c>
      <c r="CF15" s="1" t="e">
        <f>'2'!#REF!</f>
        <v>#REF!</v>
      </c>
      <c r="CG15" s="1" t="e">
        <f>'2'!#REF!</f>
        <v>#REF!</v>
      </c>
      <c r="CH15" s="1" t="e">
        <f>'3'!#REF!</f>
        <v>#REF!</v>
      </c>
      <c r="CI15" s="1" t="e">
        <f>'8'!#REF!</f>
        <v>#REF!</v>
      </c>
      <c r="CJ15" s="1" t="e">
        <f t="shared" si="20"/>
        <v>#REF!</v>
      </c>
      <c r="CK15" s="1" t="e">
        <f t="shared" si="21"/>
        <v>#REF!</v>
      </c>
    </row>
    <row r="16" spans="1:89" hidden="1">
      <c r="A16" s="1">
        <v>1979</v>
      </c>
      <c r="B16" s="1" t="e">
        <f>'1'!#REF!</f>
        <v>#REF!</v>
      </c>
      <c r="C16" s="1" t="e">
        <f>'1'!#REF!</f>
        <v>#REF!</v>
      </c>
      <c r="D16" s="1" t="e">
        <f>'2'!#REF!</f>
        <v>#REF!</v>
      </c>
      <c r="E16" s="1" t="e">
        <f>'2'!#REF!</f>
        <v>#REF!</v>
      </c>
      <c r="F16" s="1" t="e">
        <f>'3'!#REF!</f>
        <v>#REF!</v>
      </c>
      <c r="G16" s="1" t="e">
        <f>'8'!#REF!</f>
        <v>#REF!</v>
      </c>
      <c r="H16" s="1" t="e">
        <f t="shared" si="0"/>
        <v>#REF!</v>
      </c>
      <c r="I16" s="1" t="e">
        <f t="shared" si="1"/>
        <v>#REF!</v>
      </c>
      <c r="J16" s="1" t="e">
        <f>'1'!#REF!</f>
        <v>#REF!</v>
      </c>
      <c r="K16" s="1" t="e">
        <f>'1'!#REF!</f>
        <v>#REF!</v>
      </c>
      <c r="L16" s="1" t="e">
        <f>'2'!#REF!</f>
        <v>#REF!</v>
      </c>
      <c r="M16" s="1" t="e">
        <f>'2'!#REF!</f>
        <v>#REF!</v>
      </c>
      <c r="N16" s="1" t="e">
        <f>'3'!#REF!</f>
        <v>#REF!</v>
      </c>
      <c r="O16" s="1" t="e">
        <f>'8'!#REF!</f>
        <v>#REF!</v>
      </c>
      <c r="P16" s="1" t="e">
        <f t="shared" si="2"/>
        <v>#REF!</v>
      </c>
      <c r="Q16" s="1" t="e">
        <f t="shared" si="3"/>
        <v>#REF!</v>
      </c>
      <c r="R16" s="1" t="e">
        <f>'1'!#REF!</f>
        <v>#REF!</v>
      </c>
      <c r="S16" s="1" t="e">
        <f>'1'!#REF!</f>
        <v>#REF!</v>
      </c>
      <c r="T16" s="1" t="e">
        <f>'2'!#REF!</f>
        <v>#REF!</v>
      </c>
      <c r="U16" s="1" t="e">
        <f>'2'!#REF!</f>
        <v>#REF!</v>
      </c>
      <c r="V16" s="1" t="e">
        <f>'3'!#REF!</f>
        <v>#REF!</v>
      </c>
      <c r="W16" s="1" t="e">
        <f>'8'!#REF!</f>
        <v>#REF!</v>
      </c>
      <c r="X16" s="1" t="e">
        <f t="shared" si="4"/>
        <v>#REF!</v>
      </c>
      <c r="Y16" s="1" t="e">
        <f t="shared" si="5"/>
        <v>#REF!</v>
      </c>
      <c r="Z16" s="1" t="e">
        <f>'1'!#REF!</f>
        <v>#REF!</v>
      </c>
      <c r="AA16" s="1" t="e">
        <f>'1'!#REF!</f>
        <v>#REF!</v>
      </c>
      <c r="AB16" s="1" t="e">
        <f>'2'!#REF!</f>
        <v>#REF!</v>
      </c>
      <c r="AC16" s="1" t="e">
        <f>'2'!#REF!</f>
        <v>#REF!</v>
      </c>
      <c r="AD16" s="1" t="e">
        <f>'3'!#REF!</f>
        <v>#REF!</v>
      </c>
      <c r="AE16" s="1" t="e">
        <f>'8'!#REF!</f>
        <v>#REF!</v>
      </c>
      <c r="AF16" s="1" t="e">
        <f t="shared" si="6"/>
        <v>#REF!</v>
      </c>
      <c r="AG16" s="1" t="e">
        <f t="shared" si="7"/>
        <v>#REF!</v>
      </c>
      <c r="AH16" s="1" t="e">
        <f>'1'!#REF!</f>
        <v>#REF!</v>
      </c>
      <c r="AI16" s="1" t="e">
        <f>'1'!#REF!</f>
        <v>#REF!</v>
      </c>
      <c r="AJ16" s="1" t="e">
        <f>'2'!#REF!</f>
        <v>#REF!</v>
      </c>
      <c r="AK16" s="1" t="e">
        <f>'2'!#REF!</f>
        <v>#REF!</v>
      </c>
      <c r="AL16" s="1" t="e">
        <f>'3'!#REF!</f>
        <v>#REF!</v>
      </c>
      <c r="AM16" s="1" t="e">
        <f>'8'!#REF!</f>
        <v>#REF!</v>
      </c>
      <c r="AN16" s="1" t="e">
        <f t="shared" si="8"/>
        <v>#REF!</v>
      </c>
      <c r="AO16" s="1" t="e">
        <f t="shared" si="9"/>
        <v>#REF!</v>
      </c>
      <c r="AP16" s="1" t="e">
        <f>'1'!#REF!</f>
        <v>#REF!</v>
      </c>
      <c r="AQ16" s="1" t="e">
        <f>'1'!#REF!</f>
        <v>#REF!</v>
      </c>
      <c r="AR16" s="1" t="e">
        <f>'2'!#REF!</f>
        <v>#REF!</v>
      </c>
      <c r="AS16" s="1" t="e">
        <f>'2'!#REF!</f>
        <v>#REF!</v>
      </c>
      <c r="AT16" s="1" t="e">
        <f>'3'!#REF!</f>
        <v>#REF!</v>
      </c>
      <c r="AU16" s="1" t="e">
        <f>'8'!#REF!</f>
        <v>#REF!</v>
      </c>
      <c r="AV16" s="1" t="e">
        <f t="shared" si="10"/>
        <v>#REF!</v>
      </c>
      <c r="AW16" s="1" t="e">
        <f t="shared" si="11"/>
        <v>#REF!</v>
      </c>
      <c r="AX16" s="1" t="e">
        <f>'1'!#REF!</f>
        <v>#REF!</v>
      </c>
      <c r="AY16" s="1" t="e">
        <f>'1'!#REF!</f>
        <v>#REF!</v>
      </c>
      <c r="AZ16" s="1" t="e">
        <f>'2'!#REF!</f>
        <v>#REF!</v>
      </c>
      <c r="BA16" s="1" t="e">
        <f>'2'!#REF!</f>
        <v>#REF!</v>
      </c>
      <c r="BB16" s="1" t="e">
        <f>'3'!#REF!</f>
        <v>#REF!</v>
      </c>
      <c r="BC16" s="1" t="e">
        <f>'8'!#REF!</f>
        <v>#REF!</v>
      </c>
      <c r="BD16" s="1" t="e">
        <f t="shared" si="12"/>
        <v>#REF!</v>
      </c>
      <c r="BE16" s="1" t="e">
        <f t="shared" si="13"/>
        <v>#REF!</v>
      </c>
      <c r="BF16" s="1" t="e">
        <f>'1'!#REF!</f>
        <v>#REF!</v>
      </c>
      <c r="BG16" s="1" t="e">
        <f>'1'!#REF!</f>
        <v>#REF!</v>
      </c>
      <c r="BH16" s="1" t="e">
        <f>'2'!#REF!</f>
        <v>#REF!</v>
      </c>
      <c r="BI16" s="1" t="e">
        <f>'2'!#REF!</f>
        <v>#REF!</v>
      </c>
      <c r="BJ16" s="1" t="e">
        <f>'3'!#REF!</f>
        <v>#REF!</v>
      </c>
      <c r="BK16" s="1" t="e">
        <f>'8'!#REF!</f>
        <v>#REF!</v>
      </c>
      <c r="BL16" s="1" t="e">
        <f t="shared" si="14"/>
        <v>#REF!</v>
      </c>
      <c r="BM16" s="1" t="e">
        <f t="shared" si="15"/>
        <v>#REF!</v>
      </c>
      <c r="BN16" s="1" t="e">
        <f>'1'!#REF!</f>
        <v>#REF!</v>
      </c>
      <c r="BO16" s="1" t="e">
        <f>'1'!#REF!</f>
        <v>#REF!</v>
      </c>
      <c r="BP16" s="1" t="e">
        <f>'2'!#REF!</f>
        <v>#REF!</v>
      </c>
      <c r="BQ16" s="1" t="e">
        <f>'2'!#REF!</f>
        <v>#REF!</v>
      </c>
      <c r="BR16" s="1" t="e">
        <f>'3'!#REF!</f>
        <v>#REF!</v>
      </c>
      <c r="BS16" s="1" t="e">
        <f>'8'!#REF!</f>
        <v>#REF!</v>
      </c>
      <c r="BT16" s="1" t="e">
        <f t="shared" si="16"/>
        <v>#REF!</v>
      </c>
      <c r="BU16" s="1" t="e">
        <f t="shared" si="17"/>
        <v>#REF!</v>
      </c>
      <c r="BV16" s="1" t="e">
        <f>'1'!#REF!</f>
        <v>#REF!</v>
      </c>
      <c r="BW16" s="1" t="e">
        <f>'1'!#REF!</f>
        <v>#REF!</v>
      </c>
      <c r="BX16" s="1" t="e">
        <f>'2'!#REF!</f>
        <v>#REF!</v>
      </c>
      <c r="BY16" s="1" t="e">
        <f>'2'!#REF!</f>
        <v>#REF!</v>
      </c>
      <c r="BZ16" s="1" t="e">
        <f>'3'!#REF!</f>
        <v>#REF!</v>
      </c>
      <c r="CA16" s="1" t="e">
        <f>'8'!#REF!</f>
        <v>#REF!</v>
      </c>
      <c r="CB16" s="1" t="e">
        <f t="shared" si="18"/>
        <v>#REF!</v>
      </c>
      <c r="CC16" s="1" t="e">
        <f t="shared" si="19"/>
        <v>#REF!</v>
      </c>
      <c r="CD16" s="1" t="e">
        <f>'1'!#REF!</f>
        <v>#REF!</v>
      </c>
      <c r="CE16" s="1" t="e">
        <f>'1'!#REF!</f>
        <v>#REF!</v>
      </c>
      <c r="CF16" s="1" t="e">
        <f>'2'!#REF!</f>
        <v>#REF!</v>
      </c>
      <c r="CG16" s="1" t="e">
        <f>'2'!#REF!</f>
        <v>#REF!</v>
      </c>
      <c r="CH16" s="1" t="e">
        <f>'3'!#REF!</f>
        <v>#REF!</v>
      </c>
      <c r="CI16" s="1" t="e">
        <f>'8'!#REF!</f>
        <v>#REF!</v>
      </c>
      <c r="CJ16" s="1" t="e">
        <f t="shared" si="20"/>
        <v>#REF!</v>
      </c>
      <c r="CK16" s="1" t="e">
        <f t="shared" si="21"/>
        <v>#REF!</v>
      </c>
    </row>
    <row r="17" spans="1:89" hidden="1">
      <c r="A17" s="1">
        <v>1980</v>
      </c>
      <c r="B17" s="1" t="e">
        <f>'1'!#REF!</f>
        <v>#REF!</v>
      </c>
      <c r="C17" s="1" t="e">
        <f>'1'!#REF!</f>
        <v>#REF!</v>
      </c>
      <c r="D17" s="1" t="e">
        <f>'2'!#REF!</f>
        <v>#REF!</v>
      </c>
      <c r="E17" s="1" t="e">
        <f>'2'!#REF!</f>
        <v>#REF!</v>
      </c>
      <c r="F17" s="1" t="e">
        <f>'3'!#REF!</f>
        <v>#REF!</v>
      </c>
      <c r="G17" s="1" t="e">
        <f>'8'!#REF!</f>
        <v>#REF!</v>
      </c>
      <c r="H17" s="1" t="e">
        <f t="shared" si="0"/>
        <v>#REF!</v>
      </c>
      <c r="I17" s="1" t="e">
        <f t="shared" si="1"/>
        <v>#REF!</v>
      </c>
      <c r="J17" s="1" t="e">
        <f>'1'!#REF!</f>
        <v>#REF!</v>
      </c>
      <c r="K17" s="1" t="e">
        <f>'1'!#REF!</f>
        <v>#REF!</v>
      </c>
      <c r="L17" s="1" t="e">
        <f>'2'!#REF!</f>
        <v>#REF!</v>
      </c>
      <c r="M17" s="1" t="e">
        <f>'2'!#REF!</f>
        <v>#REF!</v>
      </c>
      <c r="N17" s="1" t="e">
        <f>'3'!#REF!</f>
        <v>#REF!</v>
      </c>
      <c r="O17" s="1" t="e">
        <f>'8'!#REF!</f>
        <v>#REF!</v>
      </c>
      <c r="P17" s="1" t="e">
        <f t="shared" si="2"/>
        <v>#REF!</v>
      </c>
      <c r="Q17" s="1" t="e">
        <f t="shared" si="3"/>
        <v>#REF!</v>
      </c>
      <c r="R17" s="1" t="e">
        <f>'1'!#REF!</f>
        <v>#REF!</v>
      </c>
      <c r="S17" s="1" t="e">
        <f>'1'!#REF!</f>
        <v>#REF!</v>
      </c>
      <c r="T17" s="1" t="e">
        <f>'2'!#REF!</f>
        <v>#REF!</v>
      </c>
      <c r="U17" s="1" t="e">
        <f>'2'!#REF!</f>
        <v>#REF!</v>
      </c>
      <c r="V17" s="1" t="e">
        <f>'3'!#REF!</f>
        <v>#REF!</v>
      </c>
      <c r="W17" s="1" t="e">
        <f>'8'!#REF!</f>
        <v>#REF!</v>
      </c>
      <c r="X17" s="1" t="e">
        <f t="shared" si="4"/>
        <v>#REF!</v>
      </c>
      <c r="Y17" s="1" t="e">
        <f t="shared" si="5"/>
        <v>#REF!</v>
      </c>
      <c r="Z17" s="1" t="e">
        <f>'1'!#REF!</f>
        <v>#REF!</v>
      </c>
      <c r="AA17" s="1" t="e">
        <f>'1'!#REF!</f>
        <v>#REF!</v>
      </c>
      <c r="AB17" s="1" t="e">
        <f>'2'!#REF!</f>
        <v>#REF!</v>
      </c>
      <c r="AC17" s="1" t="e">
        <f>'2'!#REF!</f>
        <v>#REF!</v>
      </c>
      <c r="AD17" s="1" t="e">
        <f>'3'!#REF!</f>
        <v>#REF!</v>
      </c>
      <c r="AE17" s="1" t="e">
        <f>'8'!#REF!</f>
        <v>#REF!</v>
      </c>
      <c r="AF17" s="1" t="e">
        <f t="shared" si="6"/>
        <v>#REF!</v>
      </c>
      <c r="AG17" s="1" t="e">
        <f t="shared" si="7"/>
        <v>#REF!</v>
      </c>
      <c r="AH17" s="1" t="e">
        <f>'1'!#REF!</f>
        <v>#REF!</v>
      </c>
      <c r="AI17" s="1" t="e">
        <f>'1'!#REF!</f>
        <v>#REF!</v>
      </c>
      <c r="AJ17" s="1" t="e">
        <f>'2'!#REF!</f>
        <v>#REF!</v>
      </c>
      <c r="AK17" s="1" t="e">
        <f>'2'!#REF!</f>
        <v>#REF!</v>
      </c>
      <c r="AL17" s="1" t="e">
        <f>'3'!#REF!</f>
        <v>#REF!</v>
      </c>
      <c r="AM17" s="1" t="e">
        <f>'8'!#REF!</f>
        <v>#REF!</v>
      </c>
      <c r="AN17" s="1" t="e">
        <f t="shared" si="8"/>
        <v>#REF!</v>
      </c>
      <c r="AO17" s="1" t="e">
        <f t="shared" si="9"/>
        <v>#REF!</v>
      </c>
      <c r="AP17" s="1" t="e">
        <f>'1'!#REF!</f>
        <v>#REF!</v>
      </c>
      <c r="AQ17" s="1" t="e">
        <f>'1'!#REF!</f>
        <v>#REF!</v>
      </c>
      <c r="AR17" s="1" t="e">
        <f>'2'!#REF!</f>
        <v>#REF!</v>
      </c>
      <c r="AS17" s="1" t="e">
        <f>'2'!#REF!</f>
        <v>#REF!</v>
      </c>
      <c r="AT17" s="1" t="e">
        <f>'3'!#REF!</f>
        <v>#REF!</v>
      </c>
      <c r="AU17" s="1" t="e">
        <f>'8'!#REF!</f>
        <v>#REF!</v>
      </c>
      <c r="AV17" s="1" t="e">
        <f t="shared" si="10"/>
        <v>#REF!</v>
      </c>
      <c r="AW17" s="1" t="e">
        <f t="shared" si="11"/>
        <v>#REF!</v>
      </c>
      <c r="AX17" s="1" t="e">
        <f>'1'!#REF!</f>
        <v>#REF!</v>
      </c>
      <c r="AY17" s="1" t="e">
        <f>'1'!#REF!</f>
        <v>#REF!</v>
      </c>
      <c r="AZ17" s="1" t="e">
        <f>'2'!#REF!</f>
        <v>#REF!</v>
      </c>
      <c r="BA17" s="1" t="e">
        <f>'2'!#REF!</f>
        <v>#REF!</v>
      </c>
      <c r="BB17" s="1" t="e">
        <f>'3'!#REF!</f>
        <v>#REF!</v>
      </c>
      <c r="BC17" s="1" t="e">
        <f>'8'!#REF!</f>
        <v>#REF!</v>
      </c>
      <c r="BD17" s="1" t="e">
        <f t="shared" si="12"/>
        <v>#REF!</v>
      </c>
      <c r="BE17" s="1" t="e">
        <f t="shared" si="13"/>
        <v>#REF!</v>
      </c>
      <c r="BF17" s="1" t="e">
        <f>'1'!#REF!</f>
        <v>#REF!</v>
      </c>
      <c r="BG17" s="1" t="e">
        <f>'1'!#REF!</f>
        <v>#REF!</v>
      </c>
      <c r="BH17" s="1" t="e">
        <f>'2'!#REF!</f>
        <v>#REF!</v>
      </c>
      <c r="BI17" s="1" t="e">
        <f>'2'!#REF!</f>
        <v>#REF!</v>
      </c>
      <c r="BJ17" s="1" t="e">
        <f>'3'!#REF!</f>
        <v>#REF!</v>
      </c>
      <c r="BK17" s="1" t="e">
        <f>'8'!#REF!</f>
        <v>#REF!</v>
      </c>
      <c r="BL17" s="1" t="e">
        <f t="shared" si="14"/>
        <v>#REF!</v>
      </c>
      <c r="BM17" s="1" t="e">
        <f t="shared" si="15"/>
        <v>#REF!</v>
      </c>
      <c r="BN17" s="1" t="e">
        <f>'1'!#REF!</f>
        <v>#REF!</v>
      </c>
      <c r="BO17" s="1" t="e">
        <f>'1'!#REF!</f>
        <v>#REF!</v>
      </c>
      <c r="BP17" s="1" t="e">
        <f>'2'!#REF!</f>
        <v>#REF!</v>
      </c>
      <c r="BQ17" s="1" t="e">
        <f>'2'!#REF!</f>
        <v>#REF!</v>
      </c>
      <c r="BR17" s="1" t="e">
        <f>'3'!#REF!</f>
        <v>#REF!</v>
      </c>
      <c r="BS17" s="1" t="e">
        <f>'8'!#REF!</f>
        <v>#REF!</v>
      </c>
      <c r="BT17" s="1" t="e">
        <f t="shared" si="16"/>
        <v>#REF!</v>
      </c>
      <c r="BU17" s="1" t="e">
        <f t="shared" si="17"/>
        <v>#REF!</v>
      </c>
      <c r="BV17" s="1" t="e">
        <f>'1'!#REF!</f>
        <v>#REF!</v>
      </c>
      <c r="BW17" s="1" t="e">
        <f>'1'!#REF!</f>
        <v>#REF!</v>
      </c>
      <c r="BX17" s="1" t="e">
        <f>'2'!#REF!</f>
        <v>#REF!</v>
      </c>
      <c r="BY17" s="1" t="e">
        <f>'2'!#REF!</f>
        <v>#REF!</v>
      </c>
      <c r="BZ17" s="1" t="e">
        <f>'3'!#REF!</f>
        <v>#REF!</v>
      </c>
      <c r="CA17" s="1" t="e">
        <f>'8'!#REF!</f>
        <v>#REF!</v>
      </c>
      <c r="CB17" s="1" t="e">
        <f t="shared" si="18"/>
        <v>#REF!</v>
      </c>
      <c r="CC17" s="1" t="e">
        <f t="shared" si="19"/>
        <v>#REF!</v>
      </c>
      <c r="CD17" s="1" t="e">
        <f>'1'!#REF!</f>
        <v>#REF!</v>
      </c>
      <c r="CE17" s="1" t="e">
        <f>'1'!#REF!</f>
        <v>#REF!</v>
      </c>
      <c r="CF17" s="1" t="e">
        <f>'2'!#REF!</f>
        <v>#REF!</v>
      </c>
      <c r="CG17" s="1" t="e">
        <f>'2'!#REF!</f>
        <v>#REF!</v>
      </c>
      <c r="CH17" s="1" t="e">
        <f>'3'!#REF!</f>
        <v>#REF!</v>
      </c>
      <c r="CI17" s="1" t="e">
        <f>'8'!#REF!</f>
        <v>#REF!</v>
      </c>
      <c r="CJ17" s="1" t="e">
        <f t="shared" si="20"/>
        <v>#REF!</v>
      </c>
      <c r="CK17" s="1" t="e">
        <f t="shared" si="21"/>
        <v>#REF!</v>
      </c>
    </row>
    <row r="18" spans="1:89" hidden="1"/>
    <row r="19" spans="1:89">
      <c r="A19" s="1">
        <v>1981</v>
      </c>
      <c r="B19" s="6">
        <f>'1'!I6</f>
        <v>0.25010411532014409</v>
      </c>
      <c r="C19" s="6">
        <f>'1'!K6</f>
        <v>0.32379524959803474</v>
      </c>
      <c r="D19" s="6">
        <f>'2'!I6</f>
        <v>0.22888409787350475</v>
      </c>
      <c r="E19" s="6">
        <f>'2'!K6</f>
        <v>0.34659494722059908</v>
      </c>
      <c r="F19" s="6">
        <f>'3'!D7</f>
        <v>0.62147861774853719</v>
      </c>
      <c r="G19" s="6">
        <f>'8'!F5</f>
        <v>0.64601868111814476</v>
      </c>
      <c r="H19" s="6">
        <f>SUM(0.4*B19,0.1*D19,0.25*F19,0.25*G19)</f>
        <v>0.43980438063207861</v>
      </c>
      <c r="I19" s="6">
        <f>SUM(0.4*C19,0.1*E19,0.25*F19,0.25*G19)</f>
        <v>0.48105191927794427</v>
      </c>
      <c r="J19" s="6">
        <f>'1'!S6</f>
        <v>8.3333333333333356E-2</v>
      </c>
      <c r="K19" s="6">
        <f>'1'!U6</f>
        <v>8.3333333333333329E-2</v>
      </c>
      <c r="L19" s="6">
        <f>'2'!S6</f>
        <v>0.13834660852973429</v>
      </c>
      <c r="M19" s="6">
        <f>'2'!U6</f>
        <v>0.19787287622636837</v>
      </c>
      <c r="N19" s="6">
        <f>'3'!G7</f>
        <v>0.37790801812749059</v>
      </c>
      <c r="O19" s="6">
        <f>'8'!K5</f>
        <v>0.46098222593155058</v>
      </c>
      <c r="P19" s="6">
        <f>SUM(0.4*J19,0.1*L19,0.25*N19,0.25*O19)</f>
        <v>0.25689055520106707</v>
      </c>
      <c r="Q19" s="6">
        <f>SUM(0.4*K19,0.1*M19,0.25*N19,0.25*O19)</f>
        <v>0.26284318197073048</v>
      </c>
      <c r="R19" s="6">
        <f>'1'!AC6</f>
        <v>0.18291576792426845</v>
      </c>
      <c r="S19" s="6">
        <f>'1'!AE6</f>
        <v>0.23456948066419867</v>
      </c>
      <c r="T19" s="6">
        <f>'2'!AC6</f>
        <v>8.3333333333333329E-2</v>
      </c>
      <c r="U19" s="6">
        <f>'2'!AE6</f>
        <v>8.3333333333333412E-2</v>
      </c>
      <c r="V19" s="6">
        <f>'3'!J7</f>
        <v>0.41824976277152237</v>
      </c>
      <c r="W19" s="6">
        <f>'8'!P5</f>
        <v>0.47633661994836318</v>
      </c>
      <c r="X19" s="6">
        <f>SUM(0.4*R19,0.1*T19,0.25*V19,0.25*W19)</f>
        <v>0.30514623618301212</v>
      </c>
      <c r="Y19" s="6">
        <f>SUM(0.4*S19,0.1*U19,0.25*V19,0.25*W19)</f>
        <v>0.32580772127898422</v>
      </c>
      <c r="Z19" s="6">
        <f>'1'!AM6</f>
        <v>0.25339175305840839</v>
      </c>
      <c r="AA19" s="6">
        <f>'1'!AO6</f>
        <v>0.32794002375028786</v>
      </c>
      <c r="AB19" s="6">
        <f>'2'!AM6</f>
        <v>0.1173707685538548</v>
      </c>
      <c r="AC19" s="6">
        <f>'2'!AO6</f>
        <v>0.15692399000271609</v>
      </c>
      <c r="AD19" s="6">
        <f>'3'!M7</f>
        <v>0.51758748105818153</v>
      </c>
      <c r="AE19" s="6">
        <f>'8'!U5</f>
        <v>0.56922519602309851</v>
      </c>
      <c r="AF19" s="6">
        <f>SUM(0.4*Z19,0.1*AB19,0.25*AD19,0.25*AE19)</f>
        <v>0.38479694734906889</v>
      </c>
      <c r="AG19" s="6">
        <f>SUM(0.4*AA19,0.1*AC19,0.25*AD19,0.25*AE19)</f>
        <v>0.41857157777070675</v>
      </c>
      <c r="AH19" s="6">
        <f>'1'!AW6</f>
        <v>0.1227320444436963</v>
      </c>
      <c r="AI19" s="6">
        <f>'1'!AY6</f>
        <v>0.14627093605102265</v>
      </c>
      <c r="AJ19" s="6">
        <f>'2'!AW6</f>
        <v>0.17378973424818273</v>
      </c>
      <c r="AK19" s="6">
        <f>'2'!AY6</f>
        <v>0.260892222722443</v>
      </c>
      <c r="AL19" s="6">
        <f>'3'!P7</f>
        <v>0.32890239270223937</v>
      </c>
      <c r="AM19" s="6">
        <f>'8'!Z5</f>
        <v>0.53182832230927291</v>
      </c>
      <c r="AN19" s="6">
        <f>SUM(0.4*AH19,0.1*AJ19,0.25*AL19,0.25*AM19)</f>
        <v>0.28165446995517485</v>
      </c>
      <c r="AO19" s="6">
        <f>SUM(0.4*AI19,0.1*AK19,0.25*AL19,0.25*AM19)</f>
        <v>0.29978027544553143</v>
      </c>
      <c r="AP19" s="6">
        <f>'1'!BG6</f>
        <v>0.17694039575699663</v>
      </c>
      <c r="AQ19" s="6">
        <f>'1'!BI6</f>
        <v>0.22618385304375832</v>
      </c>
      <c r="AR19" s="6">
        <f>'2'!BG6</f>
        <v>0.17567754055703064</v>
      </c>
      <c r="AS19" s="6">
        <f>'2'!BI6</f>
        <v>0.26405727678244706</v>
      </c>
      <c r="AT19" s="6">
        <f>'3'!S7</f>
        <v>0.57989780405440894</v>
      </c>
      <c r="AU19" s="6">
        <f>'8'!AE5</f>
        <v>0.5796404601240005</v>
      </c>
      <c r="AV19" s="6">
        <f>SUM(0.4*AP19,0.1*AR19,0.25*AT19,0.25*AU19)</f>
        <v>0.37822847840310408</v>
      </c>
      <c r="AW19" s="6">
        <f>SUM(0.4*AQ19,0.1*AS19,0.25*AT19,0.25*AU19)</f>
        <v>0.4067638349403504</v>
      </c>
      <c r="AX19" s="6">
        <f>'1'!BQ6</f>
        <v>0.25190479890188094</v>
      </c>
      <c r="AY19" s="6">
        <f>'1'!BS6</f>
        <v>0.3260677866903714</v>
      </c>
      <c r="AZ19" s="6">
        <f>'2'!BQ6</f>
        <v>0.20780858937430696</v>
      </c>
      <c r="BA19" s="6">
        <f>'2'!BS6</f>
        <v>0.31534486353208602</v>
      </c>
      <c r="BB19" s="6">
        <f>'3'!V7</f>
        <v>0.74543552363741483</v>
      </c>
      <c r="BC19" s="6">
        <f>'8'!AJ5</f>
        <v>0.69842438139937157</v>
      </c>
      <c r="BD19" s="6">
        <f>SUM(0.4*AX19,0.1*AZ19,0.25*BB19,0.25*BC19)</f>
        <v>0.48250775475737967</v>
      </c>
      <c r="BE19" s="6">
        <f>SUM(0.4*AY19,0.1*BA19,0.25*BB19,0.25*BC19)</f>
        <v>0.52292657728855385</v>
      </c>
      <c r="BF19" s="6">
        <f>'1'!CA6</f>
        <v>0.21622634488598411</v>
      </c>
      <c r="BG19" s="6">
        <f>'1'!CC6</f>
        <v>0.27992266340646577</v>
      </c>
      <c r="BH19" s="6">
        <f>'2'!CA6</f>
        <v>0.23746260367303268</v>
      </c>
      <c r="BI19" s="6">
        <f>'2'!CC6</f>
        <v>0.35883026694957687</v>
      </c>
      <c r="BJ19" s="6">
        <f>'3'!Y7</f>
        <v>0.47766206031409897</v>
      </c>
      <c r="BK19" s="6">
        <f>'8'!AO5</f>
        <v>0.63200073612338104</v>
      </c>
      <c r="BL19" s="6">
        <f>SUM(0.4*BF19,0.1*BH19,0.25*BJ19,0.25*BK19)</f>
        <v>0.38765249743106689</v>
      </c>
      <c r="BM19" s="6">
        <f>SUM(0.4*BG19,0.1*BI19,0.25*BJ19,0.25*BK19)</f>
        <v>0.42526779116691404</v>
      </c>
      <c r="BN19" s="6">
        <f>'1'!CK6</f>
        <v>0.26500961702257925</v>
      </c>
      <c r="BO19" s="6">
        <f>'1'!CM6</f>
        <v>0.34243425696498969</v>
      </c>
      <c r="BP19" s="6">
        <f>'2'!CK6</f>
        <v>0.28136187148122432</v>
      </c>
      <c r="BQ19" s="6">
        <f>'2'!CM6</f>
        <v>0.4175604102030433</v>
      </c>
      <c r="BR19" s="6">
        <f>'3'!AB7</f>
        <v>0.3491890209982389</v>
      </c>
      <c r="BS19" s="6">
        <f>'8'!AT5</f>
        <v>0.72322198935661941</v>
      </c>
      <c r="BT19" s="6">
        <f>SUM(0.4*BN19,0.1*BP19,0.25*BR19,0.25*BS19)</f>
        <v>0.4022427865458687</v>
      </c>
      <c r="BU19" s="6">
        <f>SUM(0.4*BO19,0.1*BQ19,0.25*BR19,0.25*BS19)</f>
        <v>0.44683249639501477</v>
      </c>
      <c r="BV19" s="6">
        <f>'1'!CU6</f>
        <v>0.39226139135392812</v>
      </c>
      <c r="BW19" s="6">
        <f>'1'!CW6</f>
        <v>0.48743763632450743</v>
      </c>
      <c r="BX19" s="6">
        <f>'2'!CU6</f>
        <v>0.55048997063997007</v>
      </c>
      <c r="BY19" s="6">
        <f>'2'!CW6</f>
        <v>0.68416858934814384</v>
      </c>
      <c r="BZ19" s="6">
        <f>'3'!AE7</f>
        <v>0.6911324307158111</v>
      </c>
      <c r="CA19" s="6">
        <f>'8'!AY5</f>
        <v>0.72004094441406707</v>
      </c>
      <c r="CB19" s="6">
        <f>SUM(0.4*BV19,0.1*BX19,0.25*BZ19,0.25*CA19)</f>
        <v>0.56474689738803785</v>
      </c>
      <c r="CC19" s="6">
        <f>SUM(0.4*BW19,0.1*BY19,0.25*BZ19,0.25*CA19)</f>
        <v>0.61618525724708695</v>
      </c>
      <c r="CD19" s="6">
        <f>'1'!DE6</f>
        <v>0.32111352587931719</v>
      </c>
      <c r="CE19" s="6">
        <f>'1'!DG6</f>
        <v>0.40928938686184124</v>
      </c>
      <c r="CF19" s="6">
        <f>'2'!DE6</f>
        <v>0.26736257629450955</v>
      </c>
      <c r="CG19" s="6">
        <f>'2'!DG6</f>
        <v>0.39949401204528034</v>
      </c>
      <c r="CH19" s="6">
        <f>'3'!AH7</f>
        <v>0.66351240264870082</v>
      </c>
      <c r="CI19" s="6">
        <f>'8'!BD5</f>
        <v>0.61052537740525281</v>
      </c>
      <c r="CJ19" s="6">
        <f>SUM(0.4*CD19,0.1*CF19,0.25*CH19,0.25*CI19)</f>
        <v>0.47369111299466626</v>
      </c>
      <c r="CK19" s="6">
        <f>SUM(0.4*CE19,0.1*CG19,0.25*CH19,0.25*CI19)</f>
        <v>0.52217460096275292</v>
      </c>
    </row>
    <row r="20" spans="1:89">
      <c r="A20" s="1">
        <v>1982</v>
      </c>
      <c r="B20" s="6">
        <f>'1'!I7</f>
        <v>0.21560353406653152</v>
      </c>
      <c r="C20" s="6">
        <f>'1'!K7</f>
        <v>0.27909553161523604</v>
      </c>
      <c r="D20" s="6">
        <f>'2'!I7</f>
        <v>0.22472404215698108</v>
      </c>
      <c r="E20" s="6">
        <f>'2'!K7</f>
        <v>0.34056357906292434</v>
      </c>
      <c r="F20" s="6">
        <f>'3'!D8</f>
        <v>0.6139734220082611</v>
      </c>
      <c r="G20" s="6">
        <f>'8'!F6</f>
        <v>0.61515282486540201</v>
      </c>
      <c r="H20" s="6">
        <f t="shared" ref="H20:H48" si="22">SUM(0.4*B20,0.1*D20,0.25*F20,0.25*G20)</f>
        <v>0.41599537956072652</v>
      </c>
      <c r="I20" s="6">
        <f t="shared" ref="I20:I48" si="23">SUM(0.4*C20,0.1*E20,0.25*F20,0.25*G20)</f>
        <v>0.45297613227080258</v>
      </c>
      <c r="J20" s="6">
        <f>'1'!S7</f>
        <v>8.6258648228842383E-2</v>
      </c>
      <c r="K20" s="6">
        <f>'1'!U7</f>
        <v>8.8162314454183266E-2</v>
      </c>
      <c r="L20" s="6">
        <f>'2'!S7</f>
        <v>0.1314373176768589</v>
      </c>
      <c r="M20" s="6">
        <f>'2'!U7</f>
        <v>0.18471359013570146</v>
      </c>
      <c r="N20" s="6">
        <f>'3'!G8</f>
        <v>0.33492988053743422</v>
      </c>
      <c r="O20" s="6">
        <f>'8'!K6</f>
        <v>0.45398217340643693</v>
      </c>
      <c r="P20" s="6">
        <f t="shared" ref="P20:P48" si="24">SUM(0.4*J20,0.1*L20,0.25*N20,0.25*O20)</f>
        <v>0.24487520454519063</v>
      </c>
      <c r="Q20" s="6">
        <f t="shared" ref="Q20:Q48" si="25">SUM(0.4*K20,0.1*M20,0.25*N20,0.25*O20)</f>
        <v>0.25096429828121125</v>
      </c>
      <c r="R20" s="6">
        <f>'1'!AC7</f>
        <v>0.16914718184530381</v>
      </c>
      <c r="S20" s="6">
        <f>'1'!AE7</f>
        <v>0.21512715614536496</v>
      </c>
      <c r="T20" s="6">
        <f>'2'!AC7</f>
        <v>8.8378923479418545E-2</v>
      </c>
      <c r="U20" s="6">
        <f>'2'!AE7</f>
        <v>9.4873829022355638E-2</v>
      </c>
      <c r="V20" s="6">
        <f>'3'!J8</f>
        <v>0.5556396130476593</v>
      </c>
      <c r="W20" s="6">
        <f>'8'!P6</f>
        <v>0.52457034496806187</v>
      </c>
      <c r="X20" s="6">
        <f t="shared" ref="X20:X48" si="26">SUM(0.4*R20,0.1*T20,0.25*V20,0.25*W20)</f>
        <v>0.34654925458999369</v>
      </c>
      <c r="Y20" s="6">
        <f t="shared" ref="Y20:Y48" si="27">SUM(0.4*S20,0.1*U20,0.25*V20,0.25*W20)</f>
        <v>0.36559073486431182</v>
      </c>
      <c r="Z20" s="6">
        <f>'1'!AM7</f>
        <v>0.23823926795599107</v>
      </c>
      <c r="AA20" s="6">
        <f>'1'!AO7</f>
        <v>0.30867459809487419</v>
      </c>
      <c r="AB20" s="6">
        <f>'2'!AM7</f>
        <v>0.11961992869781964</v>
      </c>
      <c r="AC20" s="6">
        <f>'2'!AO7</f>
        <v>0.161461365976275</v>
      </c>
      <c r="AD20" s="6">
        <f>'3'!M8</f>
        <v>0.49947613482415631</v>
      </c>
      <c r="AE20" s="6">
        <f>'8'!U6</f>
        <v>0.59483493123695619</v>
      </c>
      <c r="AF20" s="6">
        <f t="shared" ref="AF20:AF48" si="28">SUM(0.4*Z20,0.1*AB20,0.25*AD20,0.25*AE20)</f>
        <v>0.38083546656745648</v>
      </c>
      <c r="AG20" s="6">
        <f t="shared" ref="AG20:AG48" si="29">SUM(0.4*AA20,0.1*AC20,0.25*AD20,0.25*AE20)</f>
        <v>0.41319374235085526</v>
      </c>
      <c r="AH20" s="6">
        <f>'1'!AW7</f>
        <v>0.11533125566069372</v>
      </c>
      <c r="AI20" s="6">
        <f>'1'!AY7</f>
        <v>0.13478273861894838</v>
      </c>
      <c r="AJ20" s="6">
        <f>'2'!AW7</f>
        <v>0.16333093029972418</v>
      </c>
      <c r="AK20" s="6">
        <f>'2'!AY7</f>
        <v>0.24302445379013482</v>
      </c>
      <c r="AL20" s="6">
        <f>'3'!P8</f>
        <v>0.33506270357822354</v>
      </c>
      <c r="AM20" s="6">
        <f>'8'!Z6</f>
        <v>0.49204657471371932</v>
      </c>
      <c r="AN20" s="6">
        <f t="shared" ref="AN20:AN48" si="30">SUM(0.4*AH20,0.1*AJ20,0.25*AL20,0.25*AM20)</f>
        <v>0.26924291486723562</v>
      </c>
      <c r="AO20" s="6">
        <f t="shared" ref="AO20:AO48" si="31">SUM(0.4*AI20,0.1*AK20,0.25*AL20,0.25*AM20)</f>
        <v>0.28499286039957855</v>
      </c>
      <c r="AP20" s="6">
        <f>'1'!BG7</f>
        <v>0.14936901610539557</v>
      </c>
      <c r="AQ20" s="6">
        <f>'1'!BI7</f>
        <v>0.18643465967772069</v>
      </c>
      <c r="AR20" s="6">
        <f>'2'!BG7</f>
        <v>0.17566537231609833</v>
      </c>
      <c r="AS20" s="6">
        <f>'2'!BI7</f>
        <v>0.26403693314210352</v>
      </c>
      <c r="AT20" s="6">
        <f>'3'!S8</f>
        <v>0.61051503411282793</v>
      </c>
      <c r="AU20" s="6">
        <f>'8'!AE6</f>
        <v>0.57325217769507197</v>
      </c>
      <c r="AV20" s="6">
        <f t="shared" ref="AV20:AV48" si="32">SUM(0.4*AP20,0.1*AR20,0.25*AT20,0.25*AU20)</f>
        <v>0.37325594662574302</v>
      </c>
      <c r="AW20" s="6">
        <f t="shared" ref="AW20:AW48" si="33">SUM(0.4*AQ20,0.1*AS20,0.25*AT20,0.25*AU20)</f>
        <v>0.39691936013727358</v>
      </c>
      <c r="AX20" s="6">
        <f>'1'!BQ7</f>
        <v>0.21893974700229449</v>
      </c>
      <c r="AY20" s="6">
        <f>'1'!BS7</f>
        <v>0.28351729650756735</v>
      </c>
      <c r="AZ20" s="6">
        <f>'2'!BQ7</f>
        <v>0.20746030726666376</v>
      </c>
      <c r="BA20" s="6">
        <f>'2'!BS7</f>
        <v>0.3148134590688938</v>
      </c>
      <c r="BB20" s="6">
        <f>'3'!V8</f>
        <v>0.71842297061847804</v>
      </c>
      <c r="BC20" s="6">
        <f>'8'!AJ6</f>
        <v>0.649348617508407</v>
      </c>
      <c r="BD20" s="6">
        <f t="shared" ref="BD20:BD48" si="34">SUM(0.4*AX20,0.1*AZ20,0.25*BB20,0.25*BC20)</f>
        <v>0.45026482655930544</v>
      </c>
      <c r="BE20" s="6">
        <f t="shared" ref="BE20:BE48" si="35">SUM(0.4*AY20,0.1*BA20,0.25*BB20,0.25*BC20)</f>
        <v>0.48683116154163752</v>
      </c>
      <c r="BF20" s="6">
        <f>'1'!CA7</f>
        <v>0.21140586876174275</v>
      </c>
      <c r="BG20" s="6">
        <f>'1'!CC7</f>
        <v>0.27350064687614339</v>
      </c>
      <c r="BH20" s="6">
        <f>'2'!CA7</f>
        <v>0.22775859933809761</v>
      </c>
      <c r="BI20" s="6">
        <f>'2'!CC7</f>
        <v>0.34496958754668727</v>
      </c>
      <c r="BJ20" s="6">
        <f>'3'!Y8</f>
        <v>0.49104826719533634</v>
      </c>
      <c r="BK20" s="6">
        <f>'8'!AO6</f>
        <v>0.6461327184775314</v>
      </c>
      <c r="BL20" s="6">
        <f t="shared" ref="BL20:BL48" si="36">SUM(0.4*BF20,0.1*BH20,0.25*BJ20,0.25*BK20)</f>
        <v>0.39163345385672377</v>
      </c>
      <c r="BM20" s="6">
        <f t="shared" ref="BM20:BM48" si="37">SUM(0.4*BG20,0.1*BI20,0.25*BJ20,0.25*BK20)</f>
        <v>0.42819246392334304</v>
      </c>
      <c r="BN20" s="6">
        <f>'1'!CK7</f>
        <v>0.2127561563825788</v>
      </c>
      <c r="BO20" s="6">
        <f>'1'!CM7</f>
        <v>0.27530422290441675</v>
      </c>
      <c r="BP20" s="6">
        <f>'2'!CK7</f>
        <v>0.27481235822337952</v>
      </c>
      <c r="BQ20" s="6">
        <f>'2'!CM7</f>
        <v>0.40918085899114909</v>
      </c>
      <c r="BR20" s="6">
        <f>'3'!AB8</f>
        <v>0.50437175729481698</v>
      </c>
      <c r="BS20" s="6">
        <f>'8'!AT6</f>
        <v>0.7672060715431539</v>
      </c>
      <c r="BT20" s="6">
        <f t="shared" ref="BT20:BT48" si="38">SUM(0.4*BN20,0.1*BP20,0.25*BR20,0.25*BS20)</f>
        <v>0.43047815558486219</v>
      </c>
      <c r="BU20" s="6">
        <f t="shared" ref="BU20:BU48" si="39">SUM(0.4*BO20,0.1*BQ20,0.25*BR20,0.25*BS20)</f>
        <v>0.46893423227037434</v>
      </c>
      <c r="BV20" s="6">
        <f>'1'!CU7</f>
        <v>0.35331423271047313</v>
      </c>
      <c r="BW20" s="6">
        <f>'1'!CW7</f>
        <v>0.44550974349473904</v>
      </c>
      <c r="BX20" s="6">
        <f>'2'!CU7</f>
        <v>0.55892166317024838</v>
      </c>
      <c r="BY20" s="6">
        <f>'2'!CW7</f>
        <v>0.69077032790694204</v>
      </c>
      <c r="BZ20" s="6">
        <f>'3'!AE8</f>
        <v>0.69813810529421472</v>
      </c>
      <c r="CA20" s="6">
        <f>'8'!AY6</f>
        <v>0.66186582672386796</v>
      </c>
      <c r="CB20" s="6">
        <f t="shared" ref="CB20:CB48" si="40">SUM(0.4*BV20,0.1*BX20,0.25*BZ20,0.25*CA20)</f>
        <v>0.5372188424057347</v>
      </c>
      <c r="CC20" s="6">
        <f t="shared" ref="CC20:CC48" si="41">SUM(0.4*BW20,0.1*BY20,0.25*BZ20,0.25*CA20)</f>
        <v>0.58728191319311041</v>
      </c>
      <c r="CD20" s="6">
        <f>'1'!DE7</f>
        <v>0.26766585208162269</v>
      </c>
      <c r="CE20" s="6">
        <f>'1'!DG7</f>
        <v>0.3457152628408266</v>
      </c>
      <c r="CF20" s="6">
        <f>'2'!DE7</f>
        <v>0.2525703149591168</v>
      </c>
      <c r="CG20" s="6">
        <f>'2'!DG7</f>
        <v>0.37974673393306801</v>
      </c>
      <c r="CH20" s="6">
        <f>'3'!AH8</f>
        <v>0.55629232520037719</v>
      </c>
      <c r="CI20" s="6">
        <f>'8'!BD6</f>
        <v>0.55513823306941135</v>
      </c>
      <c r="CJ20" s="6">
        <f t="shared" ref="CJ20:CJ48" si="42">SUM(0.4*CD20,0.1*CF20,0.25*CH20,0.25*CI20)</f>
        <v>0.41018101189600786</v>
      </c>
      <c r="CK20" s="6">
        <f t="shared" ref="CK20:CK48" si="43">SUM(0.4*CE20,0.1*CG20,0.25*CH20,0.25*CI20)</f>
        <v>0.45411841809708453</v>
      </c>
    </row>
    <row r="21" spans="1:89">
      <c r="A21" s="1">
        <v>1983</v>
      </c>
      <c r="B21" s="6">
        <f>'1'!I8</f>
        <v>0.23287608012944452</v>
      </c>
      <c r="C21" s="6">
        <f>'1'!K8</f>
        <v>0.30175456378567628</v>
      </c>
      <c r="D21" s="6">
        <f>'2'!I8</f>
        <v>0.23300125078403461</v>
      </c>
      <c r="E21" s="6">
        <f>'2'!K8</f>
        <v>0.35250062585779834</v>
      </c>
      <c r="F21" s="6">
        <f>'3'!D9</f>
        <v>0.58674634908808909</v>
      </c>
      <c r="G21" s="6">
        <f>'8'!F7</f>
        <v>0.59129083325539167</v>
      </c>
      <c r="H21" s="6">
        <f t="shared" si="22"/>
        <v>0.41095985271605145</v>
      </c>
      <c r="I21" s="6">
        <f t="shared" si="23"/>
        <v>0.45046118368592053</v>
      </c>
      <c r="J21" s="6">
        <f>'1'!S8</f>
        <v>9.9732212823330016E-2</v>
      </c>
      <c r="K21" s="6">
        <f>'1'!U8</f>
        <v>0.11007204263370274</v>
      </c>
      <c r="L21" s="6">
        <f>'2'!S8</f>
        <v>0.13075451647434488</v>
      </c>
      <c r="M21" s="6">
        <f>'2'!U8</f>
        <v>0.18339613725958678</v>
      </c>
      <c r="N21" s="6">
        <f>'3'!G9</f>
        <v>0.16626213592233013</v>
      </c>
      <c r="O21" s="6">
        <f>'8'!K7</f>
        <v>0.36605971129274961</v>
      </c>
      <c r="P21" s="6">
        <f t="shared" si="24"/>
        <v>0.18604879858053644</v>
      </c>
      <c r="Q21" s="6">
        <f t="shared" si="25"/>
        <v>0.19544889258320972</v>
      </c>
      <c r="R21" s="6">
        <f>'1'!AC8</f>
        <v>0.17198393816718316</v>
      </c>
      <c r="S21" s="6">
        <f>'1'!AE8</f>
        <v>0.21916773461567449</v>
      </c>
      <c r="T21" s="6">
        <f>'2'!AC8</f>
        <v>9.5105605496017764E-2</v>
      </c>
      <c r="U21" s="6">
        <f>'2'!AE8</f>
        <v>0.10989741408845016</v>
      </c>
      <c r="V21" s="6">
        <f>'3'!J9</f>
        <v>0.65921266462480022</v>
      </c>
      <c r="W21" s="6">
        <f>'8'!P7</f>
        <v>0.53260162993808313</v>
      </c>
      <c r="X21" s="6">
        <f t="shared" si="26"/>
        <v>0.37625770945719589</v>
      </c>
      <c r="Y21" s="6">
        <f t="shared" si="27"/>
        <v>0.39661040889583565</v>
      </c>
      <c r="Z21" s="6">
        <f>'1'!AM8</f>
        <v>0.24051778400248991</v>
      </c>
      <c r="AA21" s="6">
        <f>'1'!AO8</f>
        <v>0.31159833743675502</v>
      </c>
      <c r="AB21" s="6">
        <f>'2'!AM8</f>
        <v>0.12540316805701188</v>
      </c>
      <c r="AC21" s="6">
        <f>'2'!AO8</f>
        <v>0.17296168260009945</v>
      </c>
      <c r="AD21" s="6">
        <f>'3'!M9</f>
        <v>0.53271741702644793</v>
      </c>
      <c r="AE21" s="6">
        <f>'8'!U7</f>
        <v>0.5831631458722536</v>
      </c>
      <c r="AF21" s="6">
        <f t="shared" si="28"/>
        <v>0.38771757113137251</v>
      </c>
      <c r="AG21" s="6">
        <f t="shared" si="29"/>
        <v>0.42090564395938734</v>
      </c>
      <c r="AH21" s="6">
        <f>'1'!AW8</f>
        <v>0.14515092280200842</v>
      </c>
      <c r="AI21" s="6">
        <f>'1'!AY8</f>
        <v>0.18019397967466999</v>
      </c>
      <c r="AJ21" s="6">
        <f>'2'!AW8</f>
        <v>0.16135778392898914</v>
      </c>
      <c r="AK21" s="6">
        <f>'2'!AY8</f>
        <v>0.23958845151647409</v>
      </c>
      <c r="AL21" s="6">
        <f>'3'!P9</f>
        <v>0.26539084828318371</v>
      </c>
      <c r="AM21" s="6">
        <f>'8'!Z7</f>
        <v>0.41439685630949108</v>
      </c>
      <c r="AN21" s="6">
        <f t="shared" si="30"/>
        <v>0.24414307366187099</v>
      </c>
      <c r="AO21" s="6">
        <f t="shared" si="31"/>
        <v>0.26598336316968407</v>
      </c>
      <c r="AP21" s="6">
        <f>'1'!BG8</f>
        <v>0.16942554755331235</v>
      </c>
      <c r="AQ21" s="6">
        <f>'1'!BI8</f>
        <v>0.21552446269273029</v>
      </c>
      <c r="AR21" s="6">
        <f>'2'!BG8</f>
        <v>0.17998164556079926</v>
      </c>
      <c r="AS21" s="6">
        <f>'2'!BI8</f>
        <v>0.27120703434912119</v>
      </c>
      <c r="AT21" s="6">
        <f>'3'!S9</f>
        <v>0.61134936986438837</v>
      </c>
      <c r="AU21" s="6">
        <f>'8'!AE7</f>
        <v>0.58377931443483477</v>
      </c>
      <c r="AV21" s="6">
        <f t="shared" si="32"/>
        <v>0.38455055465221066</v>
      </c>
      <c r="AW21" s="6">
        <f t="shared" si="33"/>
        <v>0.41211265958680998</v>
      </c>
      <c r="AX21" s="6">
        <f>'1'!BQ8</f>
        <v>0.24068981223189667</v>
      </c>
      <c r="AY21" s="6">
        <f>'1'!BS8</f>
        <v>0.31181869098613102</v>
      </c>
      <c r="AZ21" s="6">
        <f>'2'!BQ8</f>
        <v>0.21191750716511065</v>
      </c>
      <c r="BA21" s="6">
        <f>'2'!BS8</f>
        <v>0.32157630104436025</v>
      </c>
      <c r="BB21" s="6">
        <f>'3'!V9</f>
        <v>0.66320954661048215</v>
      </c>
      <c r="BC21" s="6">
        <f>'8'!AJ7</f>
        <v>0.61461804027174671</v>
      </c>
      <c r="BD21" s="6">
        <f t="shared" si="34"/>
        <v>0.43692457232982695</v>
      </c>
      <c r="BE21" s="6">
        <f t="shared" si="35"/>
        <v>0.4763420032194457</v>
      </c>
      <c r="BF21" s="6">
        <f>'1'!CA8</f>
        <v>0.22646189766345445</v>
      </c>
      <c r="BG21" s="6">
        <f>'1'!CC8</f>
        <v>0.29340723115909223</v>
      </c>
      <c r="BH21" s="6">
        <f>'2'!CA8</f>
        <v>0.22627192429979817</v>
      </c>
      <c r="BI21" s="6">
        <f>'2'!CC8</f>
        <v>0.34281536344028718</v>
      </c>
      <c r="BJ21" s="6">
        <f>'3'!Y9</f>
        <v>0.55057245717809178</v>
      </c>
      <c r="BK21" s="6">
        <f>'8'!AO7</f>
        <v>0.55046784943612048</v>
      </c>
      <c r="BL21" s="6">
        <f t="shared" si="36"/>
        <v>0.38847202814891468</v>
      </c>
      <c r="BM21" s="6">
        <f t="shared" si="37"/>
        <v>0.42690450546121872</v>
      </c>
      <c r="BN21" s="6">
        <f>'1'!CK8</f>
        <v>0.21181847200886927</v>
      </c>
      <c r="BO21" s="6">
        <f>'1'!CM8</f>
        <v>0.27405214760454877</v>
      </c>
      <c r="BP21" s="6">
        <f>'2'!CK8</f>
        <v>0.28589745311232423</v>
      </c>
      <c r="BQ21" s="6">
        <f>'2'!CM8</f>
        <v>0.42329045114914354</v>
      </c>
      <c r="BR21" s="6">
        <f>'3'!AB9</f>
        <v>0.49608335198332376</v>
      </c>
      <c r="BS21" s="6">
        <f>'8'!AT7</f>
        <v>0.75782875776930103</v>
      </c>
      <c r="BT21" s="6">
        <f t="shared" si="38"/>
        <v>0.42679516155293634</v>
      </c>
      <c r="BU21" s="6">
        <f t="shared" si="39"/>
        <v>0.46542793159489004</v>
      </c>
      <c r="BV21" s="6">
        <f>'1'!CU8</f>
        <v>0.36465368049079833</v>
      </c>
      <c r="BW21" s="6">
        <f>'1'!CW8</f>
        <v>0.45792199728809202</v>
      </c>
      <c r="BX21" s="6">
        <f>'2'!CU8</f>
        <v>0.61744964071491759</v>
      </c>
      <c r="BY21" s="6">
        <f>'2'!CW8</f>
        <v>0.7345621695344412</v>
      </c>
      <c r="BZ21" s="6">
        <f>'3'!AE9</f>
        <v>0.5561407096310832</v>
      </c>
      <c r="CA21" s="6">
        <f>'8'!AY7</f>
        <v>0.57638677552016404</v>
      </c>
      <c r="CB21" s="6">
        <f t="shared" si="40"/>
        <v>0.49073830755562287</v>
      </c>
      <c r="CC21" s="6">
        <f t="shared" si="41"/>
        <v>0.53975688715649273</v>
      </c>
      <c r="CD21" s="6">
        <f>'1'!DE8</f>
        <v>0.26948475565470242</v>
      </c>
      <c r="CE21" s="6">
        <f>'1'!DG8</f>
        <v>0.34795503855716936</v>
      </c>
      <c r="CF21" s="6">
        <f>'2'!DE8</f>
        <v>0.24787113108217998</v>
      </c>
      <c r="CG21" s="6">
        <f>'2'!DG8</f>
        <v>0.37332434861069497</v>
      </c>
      <c r="CH21" s="6">
        <f>'3'!AH9</f>
        <v>0.61123177589859501</v>
      </c>
      <c r="CI21" s="6">
        <f>'8'!BD7</f>
        <v>0.58170079324057067</v>
      </c>
      <c r="CJ21" s="6">
        <f t="shared" si="42"/>
        <v>0.4308141576548904</v>
      </c>
      <c r="CK21" s="6">
        <f t="shared" si="43"/>
        <v>0.47474759256872867</v>
      </c>
    </row>
    <row r="22" spans="1:89">
      <c r="A22" s="1">
        <v>1984</v>
      </c>
      <c r="B22" s="6">
        <f>'1'!I9</f>
        <v>0.26074808083923101</v>
      </c>
      <c r="C22" s="6">
        <f>'1'!K9</f>
        <v>0.33714499067044074</v>
      </c>
      <c r="D22" s="6">
        <f>'2'!I9</f>
        <v>0.23680380352037331</v>
      </c>
      <c r="E22" s="6">
        <f>'2'!K9</f>
        <v>0.35790008505668586</v>
      </c>
      <c r="F22" s="6">
        <f>'3'!D10</f>
        <v>0.56229625673237649</v>
      </c>
      <c r="G22" s="6">
        <f>'8'!F8</f>
        <v>0.6120055710750516</v>
      </c>
      <c r="H22" s="6">
        <f t="shared" si="22"/>
        <v>0.42155506963958678</v>
      </c>
      <c r="I22" s="6">
        <f t="shared" si="23"/>
        <v>0.46422346172570195</v>
      </c>
      <c r="J22" s="6">
        <f>'1'!S9</f>
        <v>0.12870344559783181</v>
      </c>
      <c r="K22" s="6">
        <f>'1'!U9</f>
        <v>0.15543350526290578</v>
      </c>
      <c r="L22" s="6">
        <f>'2'!S9</f>
        <v>0.13674239198378305</v>
      </c>
      <c r="M22" s="6">
        <f>'2'!U9</f>
        <v>0.1948450576812254</v>
      </c>
      <c r="N22" s="6">
        <f>'3'!G10</f>
        <v>0.25649020414882628</v>
      </c>
      <c r="O22" s="6">
        <f>'8'!K8</f>
        <v>0.48504309055235456</v>
      </c>
      <c r="P22" s="6">
        <f t="shared" si="24"/>
        <v>0.25053894111280622</v>
      </c>
      <c r="Q22" s="6">
        <f t="shared" si="25"/>
        <v>0.26704123154858006</v>
      </c>
      <c r="R22" s="6">
        <f>'1'!AC9</f>
        <v>0.2110617010910599</v>
      </c>
      <c r="S22" s="6">
        <f>'1'!AE9</f>
        <v>0.273040358334876</v>
      </c>
      <c r="T22" s="6">
        <f>'2'!AC9</f>
        <v>9.7783047037205806E-2</v>
      </c>
      <c r="U22" s="6">
        <f>'2'!AE9</f>
        <v>0.11576657096197247</v>
      </c>
      <c r="V22" s="6">
        <f>'3'!J10</f>
        <v>0.60895180332353327</v>
      </c>
      <c r="W22" s="6">
        <f>'8'!P8</f>
        <v>0.60978262200032074</v>
      </c>
      <c r="X22" s="6">
        <f t="shared" si="26"/>
        <v>0.39888659147110805</v>
      </c>
      <c r="Y22" s="6">
        <f t="shared" si="27"/>
        <v>0.4254764067611112</v>
      </c>
      <c r="Z22" s="6">
        <f>'1'!AM9</f>
        <v>0.28818639988301648</v>
      </c>
      <c r="AA22" s="6">
        <f>'1'!AO9</f>
        <v>0.37066317774420215</v>
      </c>
      <c r="AB22" s="6">
        <f>'2'!AM9</f>
        <v>0.13314434274406237</v>
      </c>
      <c r="AC22" s="6">
        <f>'2'!AO9</f>
        <v>0.18799372387400501</v>
      </c>
      <c r="AD22" s="6">
        <f>'3'!M10</f>
        <v>0.52898561847179071</v>
      </c>
      <c r="AE22" s="6">
        <f>'8'!U8</f>
        <v>0.54975959469705249</v>
      </c>
      <c r="AF22" s="6">
        <f t="shared" si="28"/>
        <v>0.3982752975198236</v>
      </c>
      <c r="AG22" s="6">
        <f t="shared" si="29"/>
        <v>0.4367509467772922</v>
      </c>
      <c r="AH22" s="6">
        <f>'1'!AW9</f>
        <v>0.18397773194130834</v>
      </c>
      <c r="AI22" s="6">
        <f>'1'!AY9</f>
        <v>0.2360515774040817</v>
      </c>
      <c r="AJ22" s="6">
        <f>'2'!AW9</f>
        <v>0.16315096903108153</v>
      </c>
      <c r="AK22" s="6">
        <f>'2'!AY9</f>
        <v>0.2427119475404865</v>
      </c>
      <c r="AL22" s="6">
        <f>'3'!P10</f>
        <v>0.36067204362543337</v>
      </c>
      <c r="AM22" s="6">
        <f>'8'!Z8</f>
        <v>0.49467195070927028</v>
      </c>
      <c r="AN22" s="6">
        <f t="shared" si="30"/>
        <v>0.3037421882633074</v>
      </c>
      <c r="AO22" s="6">
        <f t="shared" si="31"/>
        <v>0.33252782429935723</v>
      </c>
      <c r="AP22" s="6">
        <f>'1'!BG9</f>
        <v>0.20476469056741373</v>
      </c>
      <c r="AQ22" s="6">
        <f>'1'!BI9</f>
        <v>0.26457650196917259</v>
      </c>
      <c r="AR22" s="6">
        <f>'2'!BG9</f>
        <v>0.1840403821776693</v>
      </c>
      <c r="AS22" s="6">
        <f>'2'!BI9</f>
        <v>0.27786631747054108</v>
      </c>
      <c r="AT22" s="6">
        <f>'3'!S10</f>
        <v>0.53917356956374396</v>
      </c>
      <c r="AU22" s="6">
        <f>'8'!AE8</f>
        <v>0.61003405508147945</v>
      </c>
      <c r="AV22" s="6">
        <f t="shared" si="32"/>
        <v>0.38761182060603827</v>
      </c>
      <c r="AW22" s="6">
        <f t="shared" si="33"/>
        <v>0.42091913869602904</v>
      </c>
      <c r="AX22" s="6">
        <f>'1'!BQ9</f>
        <v>0.27384129543576008</v>
      </c>
      <c r="AY22" s="6">
        <f>'1'!BS9</f>
        <v>0.35329684161015956</v>
      </c>
      <c r="AZ22" s="6">
        <f>'2'!BQ9</f>
        <v>0.21672448642542944</v>
      </c>
      <c r="BA22" s="6">
        <f>'2'!BS9</f>
        <v>0.32877917515985716</v>
      </c>
      <c r="BB22" s="6">
        <f>'3'!V10</f>
        <v>0.68343608382731069</v>
      </c>
      <c r="BC22" s="6">
        <f>'8'!AJ8</f>
        <v>0.64534422406577807</v>
      </c>
      <c r="BD22" s="6">
        <f t="shared" si="34"/>
        <v>0.46340404379011918</v>
      </c>
      <c r="BE22" s="6">
        <f t="shared" si="35"/>
        <v>0.5063917311333217</v>
      </c>
      <c r="BF22" s="6">
        <f>'1'!CA9</f>
        <v>0.27713362153224586</v>
      </c>
      <c r="BG22" s="6">
        <f>'1'!CC9</f>
        <v>0.35731260631257805</v>
      </c>
      <c r="BH22" s="6">
        <f>'2'!CA9</f>
        <v>0.23292136552119627</v>
      </c>
      <c r="BI22" s="6">
        <f>'2'!CC9</f>
        <v>0.35238663019645988</v>
      </c>
      <c r="BJ22" s="6">
        <f>'3'!Y10</f>
        <v>0.51226589460807936</v>
      </c>
      <c r="BK22" s="6">
        <f>'8'!AO8</f>
        <v>0.65605684634797945</v>
      </c>
      <c r="BL22" s="6">
        <f t="shared" si="36"/>
        <v>0.42622627040403266</v>
      </c>
      <c r="BM22" s="6">
        <f t="shared" si="37"/>
        <v>0.4702443907836919</v>
      </c>
      <c r="BN22" s="6">
        <f>'1'!CK9</f>
        <v>0.208563314807719</v>
      </c>
      <c r="BO22" s="6">
        <f>'1'!CM9</f>
        <v>0.26969187705267067</v>
      </c>
      <c r="BP22" s="6">
        <f>'2'!CK9</f>
        <v>0.29855877013141596</v>
      </c>
      <c r="BQ22" s="6">
        <f>'2'!CM9</f>
        <v>0.43898170074526893</v>
      </c>
      <c r="BR22" s="6">
        <f>'3'!AB10</f>
        <v>0.3498563245553245</v>
      </c>
      <c r="BS22" s="6">
        <f>'8'!AT8</f>
        <v>0.70801196262671762</v>
      </c>
      <c r="BT22" s="6">
        <f t="shared" si="38"/>
        <v>0.37774827473173972</v>
      </c>
      <c r="BU22" s="6">
        <f t="shared" si="39"/>
        <v>0.41624199269110573</v>
      </c>
      <c r="BV22" s="6">
        <f>'1'!CU9</f>
        <v>0.36442072039885615</v>
      </c>
      <c r="BW22" s="6">
        <f>'1'!CW9</f>
        <v>0.45766872957164462</v>
      </c>
      <c r="BX22" s="6">
        <f>'2'!CU9</f>
        <v>0.57213152877702056</v>
      </c>
      <c r="BY22" s="6">
        <f>'2'!CW9</f>
        <v>0.70095873889174909</v>
      </c>
      <c r="BZ22" s="6">
        <f>'3'!AE10</f>
        <v>0.49998480843504123</v>
      </c>
      <c r="CA22" s="6">
        <f>'8'!AY8</f>
        <v>0.6093456380456892</v>
      </c>
      <c r="CB22" s="6">
        <f t="shared" si="40"/>
        <v>0.48031405265742716</v>
      </c>
      <c r="CC22" s="6">
        <f t="shared" si="41"/>
        <v>0.53049597733801535</v>
      </c>
      <c r="CD22" s="6">
        <f>'1'!DE9</f>
        <v>0.26858840011162166</v>
      </c>
      <c r="CE22" s="6">
        <f>'1'!DG9</f>
        <v>0.34685198104285975</v>
      </c>
      <c r="CF22" s="6">
        <f>'2'!DE9</f>
        <v>0.23773929613818268</v>
      </c>
      <c r="CG22" s="6">
        <f>'2'!DG9</f>
        <v>0.35922047648839273</v>
      </c>
      <c r="CH22" s="6">
        <f>'3'!AH10</f>
        <v>0.54191371527193255</v>
      </c>
      <c r="CI22" s="6">
        <f>'8'!BD8</f>
        <v>0.52852044967224576</v>
      </c>
      <c r="CJ22" s="6">
        <f t="shared" si="42"/>
        <v>0.3988178308945115</v>
      </c>
      <c r="CK22" s="6">
        <f t="shared" si="43"/>
        <v>0.44227138130202776</v>
      </c>
    </row>
    <row r="23" spans="1:89">
      <c r="A23" s="1">
        <v>1985</v>
      </c>
      <c r="B23" s="6">
        <f>'1'!I10</f>
        <v>0.28533946158418172</v>
      </c>
      <c r="C23" s="6">
        <f>'1'!K10</f>
        <v>0.36724346647008954</v>
      </c>
      <c r="D23" s="6">
        <f>'2'!I10</f>
        <v>0.23909990121066613</v>
      </c>
      <c r="E23" s="6">
        <f>'2'!K10</f>
        <v>0.36113533051898833</v>
      </c>
      <c r="F23" s="6">
        <f>'3'!D11</f>
        <v>0.6120260134206712</v>
      </c>
      <c r="G23" s="6">
        <f>'8'!F9</f>
        <v>0.62209040457847242</v>
      </c>
      <c r="H23" s="6">
        <f t="shared" si="22"/>
        <v>0.44657487925452521</v>
      </c>
      <c r="I23" s="6">
        <f t="shared" si="23"/>
        <v>0.49154002413972053</v>
      </c>
      <c r="J23" s="6">
        <f>'1'!S10</f>
        <v>0.15392536512566993</v>
      </c>
      <c r="K23" s="6">
        <f>'1'!U10</f>
        <v>0.19312702969264586</v>
      </c>
      <c r="L23" s="6">
        <f>'2'!S10</f>
        <v>0.13406705030535462</v>
      </c>
      <c r="M23" s="6">
        <f>'2'!U10</f>
        <v>0.18975875924718569</v>
      </c>
      <c r="N23" s="6">
        <f>'3'!G11</f>
        <v>0.21621155138692</v>
      </c>
      <c r="O23" s="6">
        <f>'8'!K9</f>
        <v>0.49885243157617926</v>
      </c>
      <c r="P23" s="6">
        <f t="shared" si="24"/>
        <v>0.25374284682157827</v>
      </c>
      <c r="Q23" s="6">
        <f t="shared" si="25"/>
        <v>0.27499268354255174</v>
      </c>
      <c r="R23" s="6">
        <f>'1'!AC10</f>
        <v>0.21498234169981259</v>
      </c>
      <c r="S23" s="6">
        <f>'1'!AE10</f>
        <v>0.27826978349935511</v>
      </c>
      <c r="T23" s="6">
        <f>'2'!AC10</f>
        <v>0.10128168571945451</v>
      </c>
      <c r="U23" s="6">
        <f>'2'!AE10</f>
        <v>0.1233440063920304</v>
      </c>
      <c r="V23" s="6">
        <f>'3'!J11</f>
        <v>0.67185399719256877</v>
      </c>
      <c r="W23" s="6">
        <f>'8'!P9</f>
        <v>0.57621033857119852</v>
      </c>
      <c r="X23" s="6">
        <f t="shared" si="26"/>
        <v>0.40813718919281233</v>
      </c>
      <c r="Y23" s="6">
        <f t="shared" si="27"/>
        <v>0.43565839797988692</v>
      </c>
      <c r="Z23" s="6">
        <f>'1'!AM10</f>
        <v>0.30870150339734698</v>
      </c>
      <c r="AA23" s="6">
        <f>'1'!AO10</f>
        <v>0.39492503896209263</v>
      </c>
      <c r="AB23" s="6">
        <f>'2'!AM10</f>
        <v>0.13307646082707128</v>
      </c>
      <c r="AC23" s="6">
        <f>'2'!AO10</f>
        <v>0.1878636527537276</v>
      </c>
      <c r="AD23" s="6">
        <f>'3'!M11</f>
        <v>0.53370168039564037</v>
      </c>
      <c r="AE23" s="6">
        <f>'8'!U9</f>
        <v>0.53931891012881983</v>
      </c>
      <c r="AF23" s="6">
        <f t="shared" si="28"/>
        <v>0.40504339507276094</v>
      </c>
      <c r="AG23" s="6">
        <f t="shared" si="29"/>
        <v>0.44501152849132486</v>
      </c>
      <c r="AH23" s="6">
        <f>'1'!AW10</f>
        <v>0.22781484237876382</v>
      </c>
      <c r="AI23" s="6">
        <f>'1'!AY10</f>
        <v>0.29517445671970793</v>
      </c>
      <c r="AJ23" s="6">
        <f>'2'!AW10</f>
        <v>0.16204411302166294</v>
      </c>
      <c r="AK23" s="6">
        <f>'2'!AY10</f>
        <v>0.24078601346665018</v>
      </c>
      <c r="AL23" s="6">
        <f>'3'!P11</f>
        <v>0.50888237674636971</v>
      </c>
      <c r="AM23" s="6">
        <f>'8'!Z9</f>
        <v>0.51617256399644518</v>
      </c>
      <c r="AN23" s="6">
        <f t="shared" si="30"/>
        <v>0.36359408343937555</v>
      </c>
      <c r="AO23" s="6">
        <f t="shared" si="31"/>
        <v>0.39841211922025194</v>
      </c>
      <c r="AP23" s="6">
        <f>'1'!BG10</f>
        <v>0.22849982220818052</v>
      </c>
      <c r="AQ23" s="6">
        <f>'1'!BI10</f>
        <v>0.29606784695649924</v>
      </c>
      <c r="AR23" s="6">
        <f>'2'!BG10</f>
        <v>0.18479337205796356</v>
      </c>
      <c r="AS23" s="6">
        <f>'2'!BI10</f>
        <v>0.27909307933400584</v>
      </c>
      <c r="AT23" s="6">
        <f>'3'!S11</f>
        <v>0.60442389174495303</v>
      </c>
      <c r="AU23" s="6">
        <f>'8'!AE9</f>
        <v>0.60845763007715525</v>
      </c>
      <c r="AV23" s="6">
        <f t="shared" si="32"/>
        <v>0.41309964654459563</v>
      </c>
      <c r="AW23" s="6">
        <f t="shared" si="33"/>
        <v>0.44955682717152734</v>
      </c>
      <c r="AX23" s="6">
        <f>'1'!BQ10</f>
        <v>0.29435626801846398</v>
      </c>
      <c r="AY23" s="6">
        <f>'1'!BS10</f>
        <v>0.37802960665559232</v>
      </c>
      <c r="AZ23" s="6">
        <f>'2'!BQ10</f>
        <v>0.21832632048662542</v>
      </c>
      <c r="BA23" s="6">
        <f>'2'!BS10</f>
        <v>0.33115889478318672</v>
      </c>
      <c r="BB23" s="6">
        <f>'3'!V11</f>
        <v>0.73796453705082399</v>
      </c>
      <c r="BC23" s="6">
        <f>'8'!AJ9</f>
        <v>0.66544042285345317</v>
      </c>
      <c r="BD23" s="6">
        <f t="shared" si="34"/>
        <v>0.49042637923211746</v>
      </c>
      <c r="BE23" s="6">
        <f t="shared" si="35"/>
        <v>0.53517897211662491</v>
      </c>
      <c r="BF23" s="6">
        <f>'1'!CA10</f>
        <v>0.31284616697156203</v>
      </c>
      <c r="BG23" s="6">
        <f>'1'!CC10</f>
        <v>0.39974743445381539</v>
      </c>
      <c r="BH23" s="6">
        <f>'2'!CA10</f>
        <v>0.22835437652030838</v>
      </c>
      <c r="BI23" s="6">
        <f>'2'!CC10</f>
        <v>0.34583055334787255</v>
      </c>
      <c r="BJ23" s="6">
        <f>'3'!Y11</f>
        <v>0.57184158587154765</v>
      </c>
      <c r="BK23" s="6">
        <f>'8'!AO9</f>
        <v>0.64480253609599592</v>
      </c>
      <c r="BL23" s="6">
        <f t="shared" si="36"/>
        <v>0.45213493493254153</v>
      </c>
      <c r="BM23" s="6">
        <f t="shared" si="37"/>
        <v>0.49864305960819932</v>
      </c>
      <c r="BN23" s="6">
        <f>'1'!CK10</f>
        <v>0.23900220174255715</v>
      </c>
      <c r="BO23" s="6">
        <f>'1'!CM10</f>
        <v>0.30965464618623073</v>
      </c>
      <c r="BP23" s="6">
        <f>'2'!CK10</f>
        <v>0.29854758070639631</v>
      </c>
      <c r="BQ23" s="6">
        <f>'2'!CM10</f>
        <v>0.4389680265572779</v>
      </c>
      <c r="BR23" s="6">
        <f>'3'!AB11</f>
        <v>0.28452580591514676</v>
      </c>
      <c r="BS23" s="6">
        <f>'8'!AT9</f>
        <v>0.68576361001836972</v>
      </c>
      <c r="BT23" s="6">
        <f t="shared" si="38"/>
        <v>0.36802799275104159</v>
      </c>
      <c r="BU23" s="6">
        <f t="shared" si="39"/>
        <v>0.41033101511359921</v>
      </c>
      <c r="BV23" s="6">
        <f>'1'!CU10</f>
        <v>0.40167498325325829</v>
      </c>
      <c r="BW23" s="6">
        <f>'1'!CW10</f>
        <v>0.49728228255763868</v>
      </c>
      <c r="BX23" s="6">
        <f>'2'!CU10</f>
        <v>0.56826316787906972</v>
      </c>
      <c r="BY23" s="6">
        <f>'2'!CW10</f>
        <v>0.69799438447041084</v>
      </c>
      <c r="BZ23" s="6">
        <f>'3'!AE11</f>
        <v>0.65448238639695222</v>
      </c>
      <c r="CA23" s="6">
        <f>'8'!AY9</f>
        <v>0.65762475797788478</v>
      </c>
      <c r="CB23" s="6">
        <f t="shared" si="40"/>
        <v>0.5455230961829195</v>
      </c>
      <c r="CC23" s="6">
        <f t="shared" si="41"/>
        <v>0.59673913756380581</v>
      </c>
      <c r="CD23" s="6">
        <f>'1'!DE10</f>
        <v>0.28311986009825718</v>
      </c>
      <c r="CE23" s="6">
        <f>'1'!DG10</f>
        <v>0.36456816793315028</v>
      </c>
      <c r="CF23" s="6">
        <f>'2'!DE10</f>
        <v>0.23594049165295261</v>
      </c>
      <c r="CG23" s="6">
        <f>'2'!DG10</f>
        <v>0.35667879486561865</v>
      </c>
      <c r="CH23" s="6">
        <f>'3'!AH11</f>
        <v>0.52165296890141877</v>
      </c>
      <c r="CI23" s="6">
        <f>'8'!BD9</f>
        <v>0.52509006714423856</v>
      </c>
      <c r="CJ23" s="6">
        <f t="shared" si="42"/>
        <v>0.39852775221601244</v>
      </c>
      <c r="CK23" s="6">
        <f t="shared" si="43"/>
        <v>0.44318090567123636</v>
      </c>
    </row>
    <row r="24" spans="1:89">
      <c r="A24" s="1">
        <v>1986</v>
      </c>
      <c r="B24" s="6">
        <f>'1'!I11</f>
        <v>0.30015533449106713</v>
      </c>
      <c r="C24" s="6">
        <f>'1'!K11</f>
        <v>0.38489822439987875</v>
      </c>
      <c r="D24" s="6">
        <f>'2'!I11</f>
        <v>0.22859172786533152</v>
      </c>
      <c r="E24" s="6">
        <f>'2'!K11</f>
        <v>0.34617318345632786</v>
      </c>
      <c r="F24" s="6">
        <f>'3'!D12</f>
        <v>0.63765283314509302</v>
      </c>
      <c r="G24" s="6">
        <f>'8'!F10</f>
        <v>0.61783937821390778</v>
      </c>
      <c r="H24" s="6">
        <f t="shared" si="22"/>
        <v>0.45679435942271018</v>
      </c>
      <c r="I24" s="6">
        <f t="shared" si="23"/>
        <v>0.5024496609453345</v>
      </c>
      <c r="J24" s="6">
        <f>'1'!S11</f>
        <v>0.17726242279528262</v>
      </c>
      <c r="K24" s="6">
        <f>'1'!U11</f>
        <v>0.226637792596905</v>
      </c>
      <c r="L24" s="6">
        <f>'2'!S11</f>
        <v>0.13541308375593142</v>
      </c>
      <c r="M24" s="6">
        <f>'2'!U11</f>
        <v>0.19232360055192307</v>
      </c>
      <c r="N24" s="6">
        <f>'3'!G12</f>
        <v>0.3300342580667735</v>
      </c>
      <c r="O24" s="6">
        <f>'8'!K10</f>
        <v>0.55410184687575992</v>
      </c>
      <c r="P24" s="6">
        <f t="shared" si="24"/>
        <v>0.30548030372933954</v>
      </c>
      <c r="Q24" s="6">
        <f t="shared" si="25"/>
        <v>0.3309215033295877</v>
      </c>
      <c r="R24" s="6">
        <f>'1'!AC11</f>
        <v>0.22905317885095205</v>
      </c>
      <c r="S24" s="6">
        <f>'1'!AE11</f>
        <v>0.29678891293257759</v>
      </c>
      <c r="T24" s="6">
        <f>'2'!AC11</f>
        <v>0.10472400716066227</v>
      </c>
      <c r="U24" s="6">
        <f>'2'!AE11</f>
        <v>0.13070039964607061</v>
      </c>
      <c r="V24" s="6">
        <f>'3'!J12</f>
        <v>0.71614738671773792</v>
      </c>
      <c r="W24" s="6">
        <f>'8'!P10</f>
        <v>0.6128069348206806</v>
      </c>
      <c r="X24" s="6">
        <f t="shared" si="26"/>
        <v>0.43433225264105169</v>
      </c>
      <c r="Y24" s="6">
        <f t="shared" si="27"/>
        <v>0.46402418552224273</v>
      </c>
      <c r="Z24" s="6">
        <f>'1'!AM11</f>
        <v>0.33010914961034399</v>
      </c>
      <c r="AA24" s="6">
        <f>'1'!AO11</f>
        <v>0.41955707079072119</v>
      </c>
      <c r="AB24" s="6">
        <f>'2'!AM11</f>
        <v>0.13434295142690705</v>
      </c>
      <c r="AC24" s="6">
        <f>'2'!AO11</f>
        <v>0.1902854447909722</v>
      </c>
      <c r="AD24" s="6">
        <f>'3'!M12</f>
        <v>0.53172062530491904</v>
      </c>
      <c r="AE24" s="6">
        <f>'8'!U10</f>
        <v>0.50269408880640809</v>
      </c>
      <c r="AF24" s="6">
        <f t="shared" si="28"/>
        <v>0.40408163351466009</v>
      </c>
      <c r="AG24" s="6">
        <f t="shared" si="29"/>
        <v>0.4454550513232175</v>
      </c>
      <c r="AH24" s="6">
        <f>'1'!AW11</f>
        <v>0.23335311932549352</v>
      </c>
      <c r="AI24" s="6">
        <f>'1'!AY11</f>
        <v>0.30237226248086785</v>
      </c>
      <c r="AJ24" s="6">
        <f>'2'!AW11</f>
        <v>0.1650217375117439</v>
      </c>
      <c r="AK24" s="6">
        <f>'2'!AY11</f>
        <v>0.24595206049618451</v>
      </c>
      <c r="AL24" s="6">
        <f>'3'!P12</f>
        <v>0.55569186452911057</v>
      </c>
      <c r="AM24" s="6">
        <f>'8'!Z10</f>
        <v>0.51335194091358771</v>
      </c>
      <c r="AN24" s="6">
        <f t="shared" si="30"/>
        <v>0.37710437284204634</v>
      </c>
      <c r="AO24" s="6">
        <f t="shared" si="31"/>
        <v>0.41280506240264014</v>
      </c>
      <c r="AP24" s="6">
        <f>'1'!BG11</f>
        <v>0.24786535979286009</v>
      </c>
      <c r="AQ24" s="6">
        <f>'1'!BI11</f>
        <v>0.32096173886169593</v>
      </c>
      <c r="AR24" s="6">
        <f>'2'!BG11</f>
        <v>0.18983155835429252</v>
      </c>
      <c r="AS24" s="6">
        <f>'2'!BI11</f>
        <v>0.28723257987792117</v>
      </c>
      <c r="AT24" s="6">
        <f>'3'!S12</f>
        <v>0.599172786654253</v>
      </c>
      <c r="AU24" s="6">
        <f>'8'!AE10</f>
        <v>0.59989504297169949</v>
      </c>
      <c r="AV24" s="6">
        <f t="shared" si="32"/>
        <v>0.41789625715906142</v>
      </c>
      <c r="AW24" s="6">
        <f t="shared" si="33"/>
        <v>0.4568749109389586</v>
      </c>
      <c r="AX24" s="6">
        <f>'1'!BQ11</f>
        <v>0.30675608949604105</v>
      </c>
      <c r="AY24" s="6">
        <f>'1'!BS11</f>
        <v>0.39265247834010936</v>
      </c>
      <c r="AZ24" s="6">
        <f>'2'!BQ11</f>
        <v>0.22003421361575914</v>
      </c>
      <c r="BA24" s="6">
        <f>'2'!BS11</f>
        <v>0.33368505182066632</v>
      </c>
      <c r="BB24" s="6">
        <f>'3'!V12</f>
        <v>0.77206997548404011</v>
      </c>
      <c r="BC24" s="6">
        <f>'8'!AJ10</f>
        <v>0.66949747540449911</v>
      </c>
      <c r="BD24" s="6">
        <f t="shared" si="34"/>
        <v>0.50509771988212715</v>
      </c>
      <c r="BE24" s="6">
        <f t="shared" si="35"/>
        <v>0.55082135924024522</v>
      </c>
      <c r="BF24" s="6">
        <f>'1'!CA11</f>
        <v>0.33695248625655039</v>
      </c>
      <c r="BG24" s="6">
        <f>'1'!CC11</f>
        <v>0.42728961321539111</v>
      </c>
      <c r="BH24" s="6">
        <f>'2'!CA11</f>
        <v>0.23054018714696886</v>
      </c>
      <c r="BI24" s="6">
        <f>'2'!CC11</f>
        <v>0.34897797277702852</v>
      </c>
      <c r="BJ24" s="6">
        <f>'3'!Y12</f>
        <v>0.56817914337518438</v>
      </c>
      <c r="BK24" s="6">
        <f>'8'!AO10</f>
        <v>0.59758030040411225</v>
      </c>
      <c r="BL24" s="6">
        <f t="shared" si="36"/>
        <v>0.44927487416214124</v>
      </c>
      <c r="BM24" s="6">
        <f t="shared" si="37"/>
        <v>0.49725350350868347</v>
      </c>
      <c r="BN24" s="6">
        <f>'1'!CK11</f>
        <v>0.2725727225488091</v>
      </c>
      <c r="BO24" s="6">
        <f>'1'!CM11</f>
        <v>0.35174467468780507</v>
      </c>
      <c r="BP24" s="6">
        <f>'2'!CK11</f>
        <v>0.26437694786053018</v>
      </c>
      <c r="BQ24" s="6">
        <f>'2'!CM11</f>
        <v>0.39556415634544162</v>
      </c>
      <c r="BR24" s="6">
        <f>'3'!AB12</f>
        <v>0.2397043876000341</v>
      </c>
      <c r="BS24" s="6">
        <f>'8'!AT10</f>
        <v>0.65147648918477874</v>
      </c>
      <c r="BT24" s="6">
        <f t="shared" si="38"/>
        <v>0.35826200300177991</v>
      </c>
      <c r="BU24" s="6">
        <f t="shared" si="39"/>
        <v>0.40304950470586942</v>
      </c>
      <c r="BV24" s="6">
        <f>'1'!CU11</f>
        <v>0.40911288446013777</v>
      </c>
      <c r="BW24" s="6">
        <f>'1'!CW11</f>
        <v>0.50498455131607478</v>
      </c>
      <c r="BX24" s="6">
        <f>'2'!CU11</f>
        <v>0.4235773430465779</v>
      </c>
      <c r="BY24" s="6">
        <f>'2'!CW11</f>
        <v>0.57402341276941815</v>
      </c>
      <c r="BZ24" s="6">
        <f>'3'!AE12</f>
        <v>0.65941409352314495</v>
      </c>
      <c r="CA24" s="6">
        <f>'8'!AY10</f>
        <v>0.65012956172802949</v>
      </c>
      <c r="CB24" s="6">
        <f t="shared" si="40"/>
        <v>0.5333888019015065</v>
      </c>
      <c r="CC24" s="6">
        <f t="shared" si="41"/>
        <v>0.58678207561616536</v>
      </c>
      <c r="CD24" s="6">
        <f>'1'!DE11</f>
        <v>0.28773102341312345</v>
      </c>
      <c r="CE24" s="6">
        <f>'1'!DG11</f>
        <v>0.37011706571181946</v>
      </c>
      <c r="CF24" s="6">
        <f>'2'!DE11</f>
        <v>0.23937627003608775</v>
      </c>
      <c r="CG24" s="6">
        <f>'2'!DG11</f>
        <v>0.36152347810488183</v>
      </c>
      <c r="CH24" s="6">
        <f>'3'!AH12</f>
        <v>0.61870163718407778</v>
      </c>
      <c r="CI24" s="6">
        <f>'8'!BD10</f>
        <v>0.53241248348879988</v>
      </c>
      <c r="CJ24" s="6">
        <f t="shared" si="42"/>
        <v>0.42680856653707755</v>
      </c>
      <c r="CK24" s="6">
        <f t="shared" si="43"/>
        <v>0.47197770426343544</v>
      </c>
    </row>
    <row r="25" spans="1:89">
      <c r="A25" s="1">
        <v>1987</v>
      </c>
      <c r="B25" s="6">
        <f>'1'!I12</f>
        <v>0.32011591196078826</v>
      </c>
      <c r="C25" s="6">
        <f>'1'!K12</f>
        <v>0.40814337700082792</v>
      </c>
      <c r="D25" s="6">
        <f>'2'!I12</f>
        <v>0.24250349611705899</v>
      </c>
      <c r="E25" s="6">
        <f>'2'!K12</f>
        <v>0.36589682183540589</v>
      </c>
      <c r="F25" s="6">
        <f>'3'!D13</f>
        <v>0.65782655622991615</v>
      </c>
      <c r="G25" s="6">
        <f>'8'!F11</f>
        <v>0.60386743271206289</v>
      </c>
      <c r="H25" s="6">
        <f t="shared" si="22"/>
        <v>0.467720211631516</v>
      </c>
      <c r="I25" s="6">
        <f t="shared" si="23"/>
        <v>0.51527053021936653</v>
      </c>
      <c r="J25" s="6">
        <f>'1'!S12</f>
        <v>0.20316202226939331</v>
      </c>
      <c r="K25" s="6">
        <f>'1'!U12</f>
        <v>0.26240944417315004</v>
      </c>
      <c r="L25" s="6">
        <f>'2'!S12</f>
        <v>0.14633143750182523</v>
      </c>
      <c r="M25" s="6">
        <f>'2'!U12</f>
        <v>0.21270394478330984</v>
      </c>
      <c r="N25" s="6">
        <f>'3'!G13</f>
        <v>0.32994078305472974</v>
      </c>
      <c r="O25" s="6">
        <f>'8'!K11</f>
        <v>0.50931410732708382</v>
      </c>
      <c r="P25" s="6">
        <f t="shared" si="24"/>
        <v>0.30571167525339327</v>
      </c>
      <c r="Q25" s="6">
        <f t="shared" si="25"/>
        <v>0.33604789474304442</v>
      </c>
      <c r="R25" s="6">
        <f>'1'!AC12</f>
        <v>0.2564658942455319</v>
      </c>
      <c r="S25" s="6">
        <f>'1'!AE12</f>
        <v>0.33179826972108223</v>
      </c>
      <c r="T25" s="6">
        <f>'2'!AC12</f>
        <v>0.10188812992570383</v>
      </c>
      <c r="U25" s="6">
        <f>'2'!AE12</f>
        <v>0.12464706032236746</v>
      </c>
      <c r="V25" s="6">
        <f>'3'!J13</f>
        <v>0.67982206678863122</v>
      </c>
      <c r="W25" s="6">
        <f>'8'!P11</f>
        <v>0.60598663477360826</v>
      </c>
      <c r="X25" s="6">
        <f t="shared" si="26"/>
        <v>0.434227346081343</v>
      </c>
      <c r="Y25" s="6">
        <f t="shared" si="27"/>
        <v>0.46663618931122952</v>
      </c>
      <c r="Z25" s="6">
        <f>'1'!AM12</f>
        <v>0.3555666650939141</v>
      </c>
      <c r="AA25" s="6">
        <f>'1'!AO12</f>
        <v>0.44798907834862861</v>
      </c>
      <c r="AB25" s="6">
        <f>'2'!AM12</f>
        <v>0.14385272526493109</v>
      </c>
      <c r="AC25" s="6">
        <f>'2'!AO12</f>
        <v>0.20814200634799548</v>
      </c>
      <c r="AD25" s="6">
        <f>'3'!M13</f>
        <v>0.59672810750700678</v>
      </c>
      <c r="AE25" s="6">
        <f>'8'!U11</f>
        <v>0.50917342875862781</v>
      </c>
      <c r="AF25" s="6">
        <f t="shared" si="28"/>
        <v>0.4330873226304674</v>
      </c>
      <c r="AG25" s="6">
        <f t="shared" si="29"/>
        <v>0.47648521604065963</v>
      </c>
      <c r="AH25" s="6">
        <f>'1'!AW12</f>
        <v>0.27351678276074654</v>
      </c>
      <c r="AI25" s="6">
        <f>'1'!AY12</f>
        <v>0.35290004031965655</v>
      </c>
      <c r="AJ25" s="6">
        <f>'2'!AW12</f>
        <v>0.18150717497191909</v>
      </c>
      <c r="AK25" s="6">
        <f>'2'!AY12</f>
        <v>0.27371934150401939</v>
      </c>
      <c r="AL25" s="6">
        <f>'3'!P13</f>
        <v>0.52067095613444248</v>
      </c>
      <c r="AM25" s="6">
        <f>'8'!Z11</f>
        <v>0.49976473865671223</v>
      </c>
      <c r="AN25" s="6">
        <f t="shared" si="30"/>
        <v>0.3826663542992792</v>
      </c>
      <c r="AO25" s="6">
        <f t="shared" si="31"/>
        <v>0.42364087397605321</v>
      </c>
      <c r="AP25" s="6">
        <f>'1'!BG12</f>
        <v>0.2624163442641102</v>
      </c>
      <c r="AQ25" s="6">
        <f>'1'!BI12</f>
        <v>0.33921932193258625</v>
      </c>
      <c r="AR25" s="6">
        <f>'2'!BG12</f>
        <v>0.19737279460362558</v>
      </c>
      <c r="AS25" s="6">
        <f>'2'!BI12</f>
        <v>0.29919832935951629</v>
      </c>
      <c r="AT25" s="6">
        <f>'3'!S13</f>
        <v>0.59189959049242402</v>
      </c>
      <c r="AU25" s="6">
        <f>'8'!AE11</f>
        <v>0.59531636138034183</v>
      </c>
      <c r="AV25" s="6">
        <f t="shared" si="32"/>
        <v>0.42150780513419811</v>
      </c>
      <c r="AW25" s="6">
        <f t="shared" si="33"/>
        <v>0.46241154967717762</v>
      </c>
      <c r="AX25" s="6">
        <f>'1'!BQ12</f>
        <v>0.33342139972199947</v>
      </c>
      <c r="AY25" s="6">
        <f>'1'!BS12</f>
        <v>0.42330808865999264</v>
      </c>
      <c r="AZ25" s="6">
        <f>'2'!BQ12</f>
        <v>0.22995934534253526</v>
      </c>
      <c r="BA25" s="6">
        <f>'2'!BS12</f>
        <v>0.348143329823345</v>
      </c>
      <c r="BB25" s="6">
        <f>'3'!V13</f>
        <v>0.82170130583541545</v>
      </c>
      <c r="BC25" s="6">
        <f>'8'!AJ11</f>
        <v>0.66301268026603233</v>
      </c>
      <c r="BD25" s="6">
        <f t="shared" si="34"/>
        <v>0.52754299094841528</v>
      </c>
      <c r="BE25" s="6">
        <f t="shared" si="35"/>
        <v>0.57531606497169352</v>
      </c>
      <c r="BF25" s="6">
        <f>'1'!CA12</f>
        <v>0.3332328188125645</v>
      </c>
      <c r="BG25" s="6">
        <f>'1'!CC12</f>
        <v>0.42309495028985766</v>
      </c>
      <c r="BH25" s="6">
        <f>'2'!CA12</f>
        <v>0.23985053754472621</v>
      </c>
      <c r="BI25" s="6">
        <f>'2'!CC12</f>
        <v>0.36218893709934974</v>
      </c>
      <c r="BJ25" s="6">
        <f>'3'!Y13</f>
        <v>0.62392498484744552</v>
      </c>
      <c r="BK25" s="6">
        <f>'8'!AO11</f>
        <v>0.62983392468584454</v>
      </c>
      <c r="BL25" s="6">
        <f t="shared" si="36"/>
        <v>0.47071790866282093</v>
      </c>
      <c r="BM25" s="6">
        <f t="shared" si="37"/>
        <v>0.51889660120920056</v>
      </c>
      <c r="BN25" s="6">
        <f>'1'!CK12</f>
        <v>0.25445865423499281</v>
      </c>
      <c r="BO25" s="6">
        <f>'1'!CM12</f>
        <v>0.32928094795992574</v>
      </c>
      <c r="BP25" s="6">
        <f>'2'!CK12</f>
        <v>0.29309752604801664</v>
      </c>
      <c r="BQ25" s="6">
        <f>'2'!CM12</f>
        <v>0.43226757493250073</v>
      </c>
      <c r="BR25" s="6">
        <f>'3'!AB13</f>
        <v>0.48372375730297917</v>
      </c>
      <c r="BS25" s="6">
        <f>'8'!AT11</f>
        <v>0.6160311073228929</v>
      </c>
      <c r="BT25" s="6">
        <f t="shared" si="38"/>
        <v>0.40603193045526687</v>
      </c>
      <c r="BU25" s="6">
        <f t="shared" si="39"/>
        <v>0.44987785283368842</v>
      </c>
      <c r="BV25" s="6">
        <f>'1'!CU12</f>
        <v>0.41824600352900304</v>
      </c>
      <c r="BW25" s="6">
        <f>'1'!CW12</f>
        <v>0.51435209428696416</v>
      </c>
      <c r="BX25" s="6">
        <f>'2'!CU12</f>
        <v>0.41470423611820595</v>
      </c>
      <c r="BY25" s="6">
        <f>'2'!CW12</f>
        <v>0.56544465028056357</v>
      </c>
      <c r="BZ25" s="6">
        <f>'3'!AE13</f>
        <v>0.58321729228306929</v>
      </c>
      <c r="CA25" s="6">
        <f>'8'!AY11</f>
        <v>0.62515370920541824</v>
      </c>
      <c r="CB25" s="6">
        <f t="shared" si="40"/>
        <v>0.51086157539554367</v>
      </c>
      <c r="CC25" s="6">
        <f t="shared" si="41"/>
        <v>0.56437805311496403</v>
      </c>
      <c r="CD25" s="6">
        <f>'1'!DE12</f>
        <v>0.3237483015048559</v>
      </c>
      <c r="CE25" s="6">
        <f>'1'!DG12</f>
        <v>0.41230901784091073</v>
      </c>
      <c r="CF25" s="6">
        <f>'2'!DE12</f>
        <v>0.25921098466934855</v>
      </c>
      <c r="CG25" s="6">
        <f>'2'!DG12</f>
        <v>0.38869837091316239</v>
      </c>
      <c r="CH25" s="6">
        <f>'3'!AH13</f>
        <v>0.62940032493894715</v>
      </c>
      <c r="CI25" s="6">
        <f>'8'!BD11</f>
        <v>0.51491514909898128</v>
      </c>
      <c r="CJ25" s="6">
        <f t="shared" si="42"/>
        <v>0.44149928757835932</v>
      </c>
      <c r="CK25" s="6">
        <f t="shared" si="43"/>
        <v>0.4898723127371627</v>
      </c>
    </row>
    <row r="26" spans="1:89">
      <c r="A26" s="1">
        <v>1988</v>
      </c>
      <c r="B26" s="6">
        <f>'1'!I13</f>
        <v>0.34536533037774575</v>
      </c>
      <c r="C26" s="6">
        <f>'1'!K13</f>
        <v>0.436704532949998</v>
      </c>
      <c r="D26" s="6">
        <f>'2'!I13</f>
        <v>0.24854609647801237</v>
      </c>
      <c r="E26" s="6">
        <f>'2'!K13</f>
        <v>0.37425138263379626</v>
      </c>
      <c r="F26" s="6">
        <f>'3'!D14</f>
        <v>0.69034445736990313</v>
      </c>
      <c r="G26" s="6">
        <f>'8'!F12</f>
        <v>0.63667819011670745</v>
      </c>
      <c r="H26" s="6">
        <f t="shared" si="22"/>
        <v>0.49475640367055218</v>
      </c>
      <c r="I26" s="6">
        <f t="shared" si="23"/>
        <v>0.5438626133150315</v>
      </c>
      <c r="J26" s="6">
        <f>'1'!S13</f>
        <v>0.23077919176983136</v>
      </c>
      <c r="K26" s="6">
        <f>'1'!U13</f>
        <v>0.29903429730061459</v>
      </c>
      <c r="L26" s="6">
        <f>'2'!S13</f>
        <v>0.16596739762595883</v>
      </c>
      <c r="M26" s="6">
        <f>'2'!U13</f>
        <v>0.24758278535889597</v>
      </c>
      <c r="N26" s="6">
        <f>'3'!G14</f>
        <v>0.4552881860128134</v>
      </c>
      <c r="O26" s="6">
        <f>'8'!K12</f>
        <v>0.57696962791197393</v>
      </c>
      <c r="P26" s="6">
        <f t="shared" si="24"/>
        <v>0.36697286995172529</v>
      </c>
      <c r="Q26" s="6">
        <f t="shared" si="25"/>
        <v>0.40243645093733227</v>
      </c>
      <c r="R26" s="6">
        <f>'1'!AC13</f>
        <v>0.31323051946687919</v>
      </c>
      <c r="S26" s="6">
        <f>'1'!AE13</f>
        <v>0.40019331604682656</v>
      </c>
      <c r="T26" s="6">
        <f>'2'!AC13</f>
        <v>0.10966386188675001</v>
      </c>
      <c r="U26" s="6">
        <f>'2'!AE13</f>
        <v>0.14109051808167589</v>
      </c>
      <c r="V26" s="6">
        <f>'3'!J14</f>
        <v>0.709482978455375</v>
      </c>
      <c r="W26" s="6">
        <f>'8'!P12</f>
        <v>0.62111728261519061</v>
      </c>
      <c r="X26" s="6">
        <f t="shared" si="26"/>
        <v>0.46890865924306813</v>
      </c>
      <c r="Y26" s="6">
        <f t="shared" si="27"/>
        <v>0.5068364434945396</v>
      </c>
      <c r="Z26" s="6">
        <f>'1'!AM13</f>
        <v>0.38560875337315492</v>
      </c>
      <c r="AA26" s="6">
        <f>'1'!AO13</f>
        <v>0.48041416850110957</v>
      </c>
      <c r="AB26" s="6">
        <f>'2'!AM13</f>
        <v>0.15490124034774067</v>
      </c>
      <c r="AC26" s="6">
        <f>'2'!AO13</f>
        <v>0.22819496594503136</v>
      </c>
      <c r="AD26" s="6">
        <f>'3'!M14</f>
        <v>0.65695343510016413</v>
      </c>
      <c r="AE26" s="6">
        <f>'8'!U12</f>
        <v>0.58043138756575563</v>
      </c>
      <c r="AF26" s="6">
        <f t="shared" si="28"/>
        <v>0.47907983105051599</v>
      </c>
      <c r="AG26" s="6">
        <f t="shared" si="29"/>
        <v>0.5243313696614269</v>
      </c>
      <c r="AH26" s="6">
        <f>'1'!AW13</f>
        <v>0.28262948855397763</v>
      </c>
      <c r="AI26" s="6">
        <f>'1'!AY13</f>
        <v>0.36397603509063964</v>
      </c>
      <c r="AJ26" s="6">
        <f>'2'!AW13</f>
        <v>0.20470787661398887</v>
      </c>
      <c r="AK26" s="6">
        <f>'2'!AY13</f>
        <v>0.3105959413684341</v>
      </c>
      <c r="AL26" s="6">
        <f>'3'!P14</f>
        <v>0.58347491121674322</v>
      </c>
      <c r="AM26" s="6">
        <f>'8'!Z12</f>
        <v>0.54954818758851842</v>
      </c>
      <c r="AN26" s="6">
        <f t="shared" si="30"/>
        <v>0.41677835778430533</v>
      </c>
      <c r="AO26" s="6">
        <f t="shared" si="31"/>
        <v>0.45990578287441469</v>
      </c>
      <c r="AP26" s="6">
        <f>'1'!BG13</f>
        <v>0.2822363331431989</v>
      </c>
      <c r="AQ26" s="6">
        <f>'1'!BI13</f>
        <v>0.36350100810024683</v>
      </c>
      <c r="AR26" s="6">
        <f>'2'!BG13</f>
        <v>0.21060163780045096</v>
      </c>
      <c r="AS26" s="6">
        <f>'2'!BI13</f>
        <v>0.31958826272812479</v>
      </c>
      <c r="AT26" s="6">
        <f>'3'!S14</f>
        <v>0.65388743970111518</v>
      </c>
      <c r="AU26" s="6">
        <f>'8'!AE12</f>
        <v>0.6125069876969399</v>
      </c>
      <c r="AV26" s="6">
        <f t="shared" si="32"/>
        <v>0.45055330388683845</v>
      </c>
      <c r="AW26" s="6">
        <f t="shared" si="33"/>
        <v>0.49395783636242496</v>
      </c>
      <c r="AX26" s="6">
        <f>'1'!BQ13</f>
        <v>0.36431478692116875</v>
      </c>
      <c r="AY26" s="6">
        <f>'1'!BS13</f>
        <v>0.45755353782735775</v>
      </c>
      <c r="AZ26" s="6">
        <f>'2'!BQ13</f>
        <v>0.24290383443426042</v>
      </c>
      <c r="BA26" s="6">
        <f>'2'!BS13</f>
        <v>0.36645421846729986</v>
      </c>
      <c r="BB26" s="6">
        <f>'3'!V14</f>
        <v>0.81434716301387922</v>
      </c>
      <c r="BC26" s="6">
        <f>'8'!AJ12</f>
        <v>0.68297582436966076</v>
      </c>
      <c r="BD26" s="6">
        <f t="shared" si="34"/>
        <v>0.54434704505777853</v>
      </c>
      <c r="BE26" s="6">
        <f t="shared" si="35"/>
        <v>0.59399758382355805</v>
      </c>
      <c r="BF26" s="6">
        <f>'1'!CA13</f>
        <v>0.33323479670026784</v>
      </c>
      <c r="BG26" s="6">
        <f>'1'!CC13</f>
        <v>0.42309718600751683</v>
      </c>
      <c r="BH26" s="6">
        <f>'2'!CA13</f>
        <v>0.25273333661038883</v>
      </c>
      <c r="BI26" s="6">
        <f>'2'!CC13</f>
        <v>0.37996821514095008</v>
      </c>
      <c r="BJ26" s="6">
        <f>'3'!Y14</f>
        <v>0.61891746993660557</v>
      </c>
      <c r="BK26" s="6">
        <f>'8'!AO12</f>
        <v>0.6479166877105208</v>
      </c>
      <c r="BL26" s="6">
        <f t="shared" si="36"/>
        <v>0.47527579175292767</v>
      </c>
      <c r="BM26" s="6">
        <f t="shared" si="37"/>
        <v>0.52394423532888335</v>
      </c>
      <c r="BN26" s="6">
        <f>'1'!CK13</f>
        <v>0.23453434771321346</v>
      </c>
      <c r="BO26" s="6">
        <f>'1'!CM13</f>
        <v>0.30389994630156525</v>
      </c>
      <c r="BP26" s="6">
        <f>'2'!CK13</f>
        <v>0.30101871574797467</v>
      </c>
      <c r="BQ26" s="6">
        <f>'2'!CM13</f>
        <v>0.44197980729068792</v>
      </c>
      <c r="BR26" s="6">
        <f>'3'!AB14</f>
        <v>0.39451033557559323</v>
      </c>
      <c r="BS26" s="6">
        <f>'8'!AT12</f>
        <v>0.64629977189729515</v>
      </c>
      <c r="BT26" s="6">
        <f t="shared" si="38"/>
        <v>0.38411813752830493</v>
      </c>
      <c r="BU26" s="6">
        <f t="shared" si="39"/>
        <v>0.42596048611791698</v>
      </c>
      <c r="BV26" s="6">
        <f>'1'!CU13</f>
        <v>0.4425365070416582</v>
      </c>
      <c r="BW26" s="6">
        <f>'1'!CW13</f>
        <v>0.53879704292206809</v>
      </c>
      <c r="BX26" s="6">
        <f>'2'!CU13</f>
        <v>0.36256239891386166</v>
      </c>
      <c r="BY26" s="6">
        <f>'2'!CW13</f>
        <v>0.51218062861748126</v>
      </c>
      <c r="BZ26" s="6">
        <f>'3'!AE14</f>
        <v>0.67472013911482454</v>
      </c>
      <c r="CA26" s="6">
        <f>'8'!AY12</f>
        <v>0.63396888913394789</v>
      </c>
      <c r="CB26" s="6">
        <f t="shared" si="40"/>
        <v>0.54044309977024252</v>
      </c>
      <c r="CC26" s="6">
        <f t="shared" si="41"/>
        <v>0.59390913709276849</v>
      </c>
      <c r="CD26" s="6">
        <f>'1'!DE13</f>
        <v>0.3556663851076165</v>
      </c>
      <c r="CE26" s="6">
        <f>'1'!DG13</f>
        <v>0.44809868446669887</v>
      </c>
      <c r="CF26" s="6">
        <f>'2'!DE13</f>
        <v>0.27850102625810769</v>
      </c>
      <c r="CG26" s="6">
        <f>'2'!DG13</f>
        <v>0.41391566322751527</v>
      </c>
      <c r="CH26" s="6">
        <f>'3'!AH14</f>
        <v>0.73137574902292357</v>
      </c>
      <c r="CI26" s="6">
        <f>'8'!BD12</f>
        <v>0.59127724605856802</v>
      </c>
      <c r="CJ26" s="6">
        <f t="shared" si="42"/>
        <v>0.50077990543923034</v>
      </c>
      <c r="CK26" s="6">
        <f t="shared" si="43"/>
        <v>0.55129428887980403</v>
      </c>
    </row>
    <row r="27" spans="1:89">
      <c r="A27" s="1">
        <v>1989</v>
      </c>
      <c r="B27" s="6">
        <f>'1'!I14</f>
        <v>0.36345114572534259</v>
      </c>
      <c r="C27" s="6">
        <f>'1'!K14</f>
        <v>0.45661386082932182</v>
      </c>
      <c r="D27" s="6">
        <f>'2'!I14</f>
        <v>0.24709754955263538</v>
      </c>
      <c r="E27" s="6">
        <f>'2'!K14</f>
        <v>0.37225997285051865</v>
      </c>
      <c r="F27" s="6">
        <f>'3'!D15</f>
        <v>0.70467632979232586</v>
      </c>
      <c r="G27" s="6">
        <f>'8'!F13</f>
        <v>0.65692185108835444</v>
      </c>
      <c r="H27" s="6">
        <f t="shared" si="22"/>
        <v>0.51048975846557065</v>
      </c>
      <c r="I27" s="6">
        <f t="shared" si="23"/>
        <v>0.5602710868369507</v>
      </c>
      <c r="J27" s="6">
        <f>'1'!S14</f>
        <v>0.23836191879147045</v>
      </c>
      <c r="K27" s="6">
        <f>'1'!U14</f>
        <v>0.30883222543590427</v>
      </c>
      <c r="L27" s="6">
        <f>'2'!S14</f>
        <v>0.17316800387206668</v>
      </c>
      <c r="M27" s="6">
        <f>'2'!U14</f>
        <v>0.25984590233273053</v>
      </c>
      <c r="N27" s="6">
        <f>'3'!G15</f>
        <v>0.53790655553613032</v>
      </c>
      <c r="O27" s="6">
        <f>'8'!K13</f>
        <v>0.59599341341597767</v>
      </c>
      <c r="P27" s="6">
        <f t="shared" si="24"/>
        <v>0.39613656014182186</v>
      </c>
      <c r="Q27" s="6">
        <f t="shared" si="25"/>
        <v>0.43299247264566176</v>
      </c>
      <c r="R27" s="6">
        <f>'1'!AC14</f>
        <v>0.33003885952107048</v>
      </c>
      <c r="S27" s="6">
        <f>'1'!AE14</f>
        <v>0.41947729809983059</v>
      </c>
      <c r="T27" s="6">
        <f>'2'!AC14</f>
        <v>0.1147460081703944</v>
      </c>
      <c r="U27" s="6">
        <f>'2'!AE14</f>
        <v>0.15158182737701045</v>
      </c>
      <c r="V27" s="6">
        <f>'3'!J15</f>
        <v>0.70646904698759294</v>
      </c>
      <c r="W27" s="6">
        <f>'8'!P13</f>
        <v>0.59614766471614222</v>
      </c>
      <c r="X27" s="6">
        <f t="shared" si="26"/>
        <v>0.46914432255140148</v>
      </c>
      <c r="Y27" s="6">
        <f t="shared" si="27"/>
        <v>0.50860327990356713</v>
      </c>
      <c r="Z27" s="6">
        <f>'1'!AM14</f>
        <v>0.39831509315891822</v>
      </c>
      <c r="AA27" s="6">
        <f>'1'!AO14</f>
        <v>0.49378101379125111</v>
      </c>
      <c r="AB27" s="6">
        <f>'2'!AM14</f>
        <v>0.16217481993948266</v>
      </c>
      <c r="AC27" s="6">
        <f>'2'!AO14</f>
        <v>0.2410137903904426</v>
      </c>
      <c r="AD27" s="6">
        <f>'3'!M15</f>
        <v>0.63826863542146617</v>
      </c>
      <c r="AE27" s="6">
        <f>'8'!U13</f>
        <v>0.57657523781623787</v>
      </c>
      <c r="AF27" s="6">
        <f t="shared" si="28"/>
        <v>0.47925448756694156</v>
      </c>
      <c r="AG27" s="6">
        <f t="shared" si="29"/>
        <v>0.52532475286497071</v>
      </c>
      <c r="AH27" s="6">
        <f>'1'!AW14</f>
        <v>0.29184639744674523</v>
      </c>
      <c r="AI27" s="6">
        <f>'1'!AY14</f>
        <v>0.37504032746004817</v>
      </c>
      <c r="AJ27" s="6">
        <f>'2'!AW14</f>
        <v>0.21623781675902243</v>
      </c>
      <c r="AK27" s="6">
        <f>'2'!AY14</f>
        <v>0.32805415395912274</v>
      </c>
      <c r="AL27" s="6">
        <f>'3'!P15</f>
        <v>0.59850792124956786</v>
      </c>
      <c r="AM27" s="6">
        <f>'8'!Z13</f>
        <v>0.57237507582865366</v>
      </c>
      <c r="AN27" s="6">
        <f t="shared" si="30"/>
        <v>0.43108308992415573</v>
      </c>
      <c r="AO27" s="6">
        <f t="shared" si="31"/>
        <v>0.47554229564948691</v>
      </c>
      <c r="AP27" s="6">
        <f>'1'!BG14</f>
        <v>0.29110229959961381</v>
      </c>
      <c r="AQ27" s="6">
        <f>'1'!BI14</f>
        <v>0.37415216875952079</v>
      </c>
      <c r="AR27" s="6">
        <f>'2'!BG14</f>
        <v>0.21183109473383976</v>
      </c>
      <c r="AS27" s="6">
        <f>'2'!BI14</f>
        <v>0.32144596464748953</v>
      </c>
      <c r="AT27" s="6">
        <f>'3'!S15</f>
        <v>0.68300910707687157</v>
      </c>
      <c r="AU27" s="6">
        <f>'8'!AE13</f>
        <v>0.61734381249672721</v>
      </c>
      <c r="AV27" s="6">
        <f t="shared" si="32"/>
        <v>0.46271225920662917</v>
      </c>
      <c r="AW27" s="6">
        <f t="shared" si="33"/>
        <v>0.50689369386195704</v>
      </c>
      <c r="AX27" s="6">
        <f>'1'!BQ14</f>
        <v>0.38157951690510522</v>
      </c>
      <c r="AY27" s="6">
        <f>'1'!BS14</f>
        <v>0.47613325163263531</v>
      </c>
      <c r="AZ27" s="6">
        <f>'2'!BQ14</f>
        <v>0.24471312418250118</v>
      </c>
      <c r="BA27" s="6">
        <f>'2'!BS14</f>
        <v>0.3689663985767081</v>
      </c>
      <c r="BB27" s="6">
        <f>'3'!V15</f>
        <v>0.83576051779935279</v>
      </c>
      <c r="BC27" s="6">
        <f>'8'!AJ13</f>
        <v>0.71348469883327958</v>
      </c>
      <c r="BD27" s="6">
        <f t="shared" si="34"/>
        <v>0.56441442333845027</v>
      </c>
      <c r="BE27" s="6">
        <f t="shared" si="35"/>
        <v>0.61466124466888306</v>
      </c>
      <c r="BF27" s="6">
        <f>'1'!CA14</f>
        <v>0.36473176521291345</v>
      </c>
      <c r="BG27" s="6">
        <f>'1'!CC14</f>
        <v>0.45800687271039769</v>
      </c>
      <c r="BH27" s="6">
        <f>'2'!CA14</f>
        <v>0.25746815321657002</v>
      </c>
      <c r="BI27" s="6">
        <f>'2'!CC14</f>
        <v>0.38636288973263094</v>
      </c>
      <c r="BJ27" s="6">
        <f>'3'!Y15</f>
        <v>0.63892341062621538</v>
      </c>
      <c r="BK27" s="6">
        <f>'8'!AO13</f>
        <v>0.65528558183760843</v>
      </c>
      <c r="BL27" s="6">
        <f t="shared" si="36"/>
        <v>0.49519176952277832</v>
      </c>
      <c r="BM27" s="6">
        <f t="shared" si="37"/>
        <v>0.54539128617337818</v>
      </c>
      <c r="BN27" s="6">
        <f>'1'!CK14</f>
        <v>0.30232494572797308</v>
      </c>
      <c r="BO27" s="6">
        <f>'1'!CM14</f>
        <v>0.38745443514317307</v>
      </c>
      <c r="BP27" s="6">
        <f>'2'!CK14</f>
        <v>0.31538632007324813</v>
      </c>
      <c r="BQ27" s="6">
        <f>'2'!CM14</f>
        <v>0.45917602374907657</v>
      </c>
      <c r="BR27" s="6">
        <f>'3'!AB15</f>
        <v>0.41425576905868483</v>
      </c>
      <c r="BS27" s="6">
        <f>'8'!AT13</f>
        <v>0.62710088833663735</v>
      </c>
      <c r="BT27" s="6">
        <f t="shared" si="38"/>
        <v>0.41280777464734458</v>
      </c>
      <c r="BU27" s="6">
        <f t="shared" si="39"/>
        <v>0.46123854078100746</v>
      </c>
      <c r="BV27" s="6">
        <f>'1'!CU14</f>
        <v>0.45773316877630699</v>
      </c>
      <c r="BW27" s="6">
        <f>'1'!CW14</f>
        <v>0.55375609160685568</v>
      </c>
      <c r="BX27" s="6">
        <f>'2'!CU14</f>
        <v>0.37028950214844736</v>
      </c>
      <c r="BY27" s="6">
        <f>'2'!CW14</f>
        <v>0.52040207933267391</v>
      </c>
      <c r="BZ27" s="6">
        <f>'3'!AE15</f>
        <v>0.59151121156999209</v>
      </c>
      <c r="CA27" s="6">
        <f>'8'!AY13</f>
        <v>0.66391727771180842</v>
      </c>
      <c r="CB27" s="6">
        <f t="shared" si="40"/>
        <v>0.5339793400458176</v>
      </c>
      <c r="CC27" s="6">
        <f t="shared" si="41"/>
        <v>0.58739976689645979</v>
      </c>
      <c r="CD27" s="6">
        <f>'1'!DE14</f>
        <v>0.38427397299559318</v>
      </c>
      <c r="CE27" s="6">
        <f>'1'!DG14</f>
        <v>0.47899829053013443</v>
      </c>
      <c r="CF27" s="6">
        <f>'2'!DE14</f>
        <v>0.28771216444618408</v>
      </c>
      <c r="CG27" s="6">
        <f>'2'!DG14</f>
        <v>0.42556669688678389</v>
      </c>
      <c r="CH27" s="6">
        <f>'3'!AH15</f>
        <v>0.72511738691038952</v>
      </c>
      <c r="CI27" s="6">
        <f>'8'!BD13</f>
        <v>0.61195627452772394</v>
      </c>
      <c r="CJ27" s="6">
        <f t="shared" si="42"/>
        <v>0.51674922100238407</v>
      </c>
      <c r="CK27" s="6">
        <f t="shared" si="43"/>
        <v>0.5684244012602605</v>
      </c>
    </row>
    <row r="28" spans="1:89">
      <c r="A28" s="1">
        <v>1990</v>
      </c>
      <c r="B28" s="6">
        <f>'1'!I15</f>
        <v>0.36669954570357383</v>
      </c>
      <c r="C28" s="6">
        <f>'1'!K15</f>
        <v>0.46014311737975616</v>
      </c>
      <c r="D28" s="6">
        <f>'2'!I15</f>
        <v>0.2486509884276295</v>
      </c>
      <c r="E28" s="6">
        <f>'2'!K15</f>
        <v>0.37439530879024441</v>
      </c>
      <c r="F28" s="6">
        <f>'3'!D16</f>
        <v>0.64230103941212613</v>
      </c>
      <c r="G28" s="6">
        <f>'8'!F14</f>
        <v>0.64121866344827616</v>
      </c>
      <c r="H28" s="6">
        <f t="shared" si="22"/>
        <v>0.49242484283929305</v>
      </c>
      <c r="I28" s="6">
        <f t="shared" si="23"/>
        <v>0.54237670354602752</v>
      </c>
      <c r="J28" s="6">
        <f>'1'!S15</f>
        <v>0.23810764606908588</v>
      </c>
      <c r="K28" s="6">
        <f>'1'!U15</f>
        <v>0.30850541038278873</v>
      </c>
      <c r="L28" s="6">
        <f>'2'!S15</f>
        <v>0.17403292563386291</v>
      </c>
      <c r="M28" s="6">
        <f>'2'!U15</f>
        <v>0.26130096049172929</v>
      </c>
      <c r="N28" s="6">
        <f>'3'!G16</f>
        <v>0.41448851883787069</v>
      </c>
      <c r="O28" s="6">
        <f>'8'!K14</f>
        <v>0.55847044587584749</v>
      </c>
      <c r="P28" s="6">
        <f t="shared" si="24"/>
        <v>0.35588609216945022</v>
      </c>
      <c r="Q28" s="6">
        <f t="shared" si="25"/>
        <v>0.39277200138071799</v>
      </c>
      <c r="R28" s="6">
        <f>'1'!AC15</f>
        <v>0.34428108415912079</v>
      </c>
      <c r="S28" s="6">
        <f>'1'!AE15</f>
        <v>0.43549671057009681</v>
      </c>
      <c r="T28" s="6">
        <f>'2'!AC15</f>
        <v>0.1303142906453871</v>
      </c>
      <c r="U28" s="6">
        <f>'2'!AE15</f>
        <v>0.18254507756132884</v>
      </c>
      <c r="V28" s="6">
        <f>'3'!J16</f>
        <v>0.7464395172860353</v>
      </c>
      <c r="W28" s="6">
        <f>'8'!P14</f>
        <v>0.58668214626557258</v>
      </c>
      <c r="X28" s="6">
        <f t="shared" si="26"/>
        <v>0.48402427861608899</v>
      </c>
      <c r="Y28" s="6">
        <f t="shared" si="27"/>
        <v>0.52573360787207357</v>
      </c>
      <c r="Z28" s="6">
        <f>'1'!AM15</f>
        <v>0.40076169883190516</v>
      </c>
      <c r="AA28" s="6">
        <f>'1'!AO15</f>
        <v>0.4963319297543759</v>
      </c>
      <c r="AB28" s="6">
        <f>'2'!AM15</f>
        <v>0.17798829759217982</v>
      </c>
      <c r="AC28" s="6">
        <f>'2'!AO15</f>
        <v>0.26790716946171317</v>
      </c>
      <c r="AD28" s="6">
        <f>'3'!M16</f>
        <v>0.65654738895033526</v>
      </c>
      <c r="AE28" s="6">
        <f>'8'!U14</f>
        <v>0.57161633822692948</v>
      </c>
      <c r="AF28" s="6">
        <f t="shared" si="28"/>
        <v>0.48514444108629623</v>
      </c>
      <c r="AG28" s="6">
        <f t="shared" si="29"/>
        <v>0.53236442064223788</v>
      </c>
      <c r="AH28" s="6">
        <f>'1'!AW15</f>
        <v>0.28278095091557198</v>
      </c>
      <c r="AI28" s="6">
        <f>'1'!AY15</f>
        <v>0.36415897074947912</v>
      </c>
      <c r="AJ28" s="6">
        <f>'2'!AW15</f>
        <v>0.22872028456356408</v>
      </c>
      <c r="AK28" s="6">
        <f>'2'!AY15</f>
        <v>0.34635867455858216</v>
      </c>
      <c r="AL28" s="6">
        <f>'3'!P16</f>
        <v>0.58266319401745514</v>
      </c>
      <c r="AM28" s="6">
        <f>'8'!Z14</f>
        <v>0.56465936527383465</v>
      </c>
      <c r="AN28" s="6">
        <f t="shared" si="30"/>
        <v>0.42281504864540764</v>
      </c>
      <c r="AO28" s="6">
        <f t="shared" si="31"/>
        <v>0.46713009557847229</v>
      </c>
      <c r="AP28" s="6">
        <f>'1'!BG15</f>
        <v>0.29130198359324233</v>
      </c>
      <c r="AQ28" s="6">
        <f>'1'!BI15</f>
        <v>0.37439059946222342</v>
      </c>
      <c r="AR28" s="6">
        <f>'2'!BG15</f>
        <v>0.21924871055912715</v>
      </c>
      <c r="AS28" s="6">
        <f>'2'!BI15</f>
        <v>0.33252462835343677</v>
      </c>
      <c r="AT28" s="6">
        <f>'3'!S16</f>
        <v>0.64445269015083051</v>
      </c>
      <c r="AU28" s="6">
        <f>'8'!AE14</f>
        <v>0.59878505438799212</v>
      </c>
      <c r="AV28" s="6">
        <f t="shared" si="32"/>
        <v>0.44925510062791529</v>
      </c>
      <c r="AW28" s="6">
        <f t="shared" si="33"/>
        <v>0.49381813875493874</v>
      </c>
      <c r="AX28" s="6">
        <f>'1'!BQ15</f>
        <v>0.38238715969529985</v>
      </c>
      <c r="AY28" s="6">
        <f>'1'!BS15</f>
        <v>0.47699299280696655</v>
      </c>
      <c r="AZ28" s="6">
        <f>'2'!BQ15</f>
        <v>0.2538858384909321</v>
      </c>
      <c r="BA28" s="6">
        <f>'2'!BS15</f>
        <v>0.38153150228482241</v>
      </c>
      <c r="BB28" s="6">
        <f>'3'!V16</f>
        <v>0.76570673530823374</v>
      </c>
      <c r="BC28" s="6">
        <f>'8'!AJ14</f>
        <v>0.67624370319926252</v>
      </c>
      <c r="BD28" s="6">
        <f t="shared" si="34"/>
        <v>0.53883105735408732</v>
      </c>
      <c r="BE28" s="6">
        <f t="shared" si="35"/>
        <v>0.58943795697814294</v>
      </c>
      <c r="BF28" s="6">
        <f>'1'!CA15</f>
        <v>0.3744767253849135</v>
      </c>
      <c r="BG28" s="6">
        <f>'1'!CC15</f>
        <v>0.46853633044137366</v>
      </c>
      <c r="BH28" s="6">
        <f>'2'!CA15</f>
        <v>0.26847276083770383</v>
      </c>
      <c r="BI28" s="6">
        <f>'2'!CC15</f>
        <v>0.40094827241936126</v>
      </c>
      <c r="BJ28" s="6">
        <f>'3'!Y16</f>
        <v>0.55132127004543885</v>
      </c>
      <c r="BK28" s="6">
        <f>'8'!AO14</f>
        <v>0.64191592571362255</v>
      </c>
      <c r="BL28" s="6">
        <f t="shared" si="36"/>
        <v>0.47494726517750119</v>
      </c>
      <c r="BM28" s="6">
        <f t="shared" si="37"/>
        <v>0.52581865835825092</v>
      </c>
      <c r="BN28" s="6">
        <f>'1'!CK15</f>
        <v>0.32380451381176245</v>
      </c>
      <c r="BO28" s="6">
        <f>'1'!CM15</f>
        <v>0.41237332955593486</v>
      </c>
      <c r="BP28" s="6">
        <f>'2'!CK15</f>
        <v>0.32394166354089771</v>
      </c>
      <c r="BQ28" s="6">
        <f>'2'!CM15</f>
        <v>0.46916956750200023</v>
      </c>
      <c r="BR28" s="6">
        <f>'3'!AB16</f>
        <v>0.2619535785385454</v>
      </c>
      <c r="BS28" s="6">
        <f>'8'!AT14</f>
        <v>0.63362375807319005</v>
      </c>
      <c r="BT28" s="6">
        <f t="shared" si="38"/>
        <v>0.38581030603172861</v>
      </c>
      <c r="BU28" s="6">
        <f t="shared" si="39"/>
        <v>0.43576062272550786</v>
      </c>
      <c r="BV28" s="6">
        <f>'1'!CU15</f>
        <v>0.46456267496400749</v>
      </c>
      <c r="BW28" s="6">
        <f>'1'!CW15</f>
        <v>0.56039785856990176</v>
      </c>
      <c r="BX28" s="6">
        <f>'2'!CU15</f>
        <v>0.39845241818295041</v>
      </c>
      <c r="BY28" s="6">
        <f>'2'!CW15</f>
        <v>0.54938164696523095</v>
      </c>
      <c r="BZ28" s="6">
        <f>'3'!AE16</f>
        <v>0.6396291244611233</v>
      </c>
      <c r="CA28" s="6">
        <f>'8'!AY14</f>
        <v>0.65829741932888353</v>
      </c>
      <c r="CB28" s="6">
        <f t="shared" si="40"/>
        <v>0.55015194775139975</v>
      </c>
      <c r="CC28" s="6">
        <f t="shared" si="41"/>
        <v>0.60357894407198565</v>
      </c>
      <c r="CD28" s="6">
        <f>'1'!DE15</f>
        <v>0.40234486093941457</v>
      </c>
      <c r="CE28" s="6">
        <f>'1'!DG15</f>
        <v>0.49797870523371157</v>
      </c>
      <c r="CF28" s="6">
        <f>'2'!DE15</f>
        <v>0.29895855344254002</v>
      </c>
      <c r="CG28" s="6">
        <f>'2'!DG15</f>
        <v>0.43947004166816428</v>
      </c>
      <c r="CH28" s="6">
        <f>'3'!AH16</f>
        <v>0.56685743971371871</v>
      </c>
      <c r="CI28" s="6">
        <f>'8'!BD14</f>
        <v>0.64099109764533924</v>
      </c>
      <c r="CJ28" s="6">
        <f t="shared" si="42"/>
        <v>0.49279593405978434</v>
      </c>
      <c r="CK28" s="6">
        <f t="shared" si="43"/>
        <v>0.54510062060006548</v>
      </c>
    </row>
    <row r="29" spans="1:89">
      <c r="A29" s="1">
        <v>1991</v>
      </c>
      <c r="B29" s="6">
        <f>'1'!I16</f>
        <v>0.36592454220429149</v>
      </c>
      <c r="C29" s="6">
        <f>'1'!K16</f>
        <v>0.45930237625163434</v>
      </c>
      <c r="D29" s="6">
        <f>'2'!I16</f>
        <v>0.24114932630170685</v>
      </c>
      <c r="E29" s="6">
        <f>'2'!K16</f>
        <v>0.36400725576484289</v>
      </c>
      <c r="F29" s="6">
        <f>'3'!D17</f>
        <v>0.63838285348393542</v>
      </c>
      <c r="G29" s="6">
        <f>'8'!F15</f>
        <v>0.60314940008791929</v>
      </c>
      <c r="H29" s="6">
        <f t="shared" si="22"/>
        <v>0.48086781290485103</v>
      </c>
      <c r="I29" s="6">
        <f t="shared" si="23"/>
        <v>0.53050473947010168</v>
      </c>
      <c r="J29" s="6">
        <f>'1'!S16</f>
        <v>0.22701218429840514</v>
      </c>
      <c r="K29" s="6">
        <f>'1'!U16</f>
        <v>0.29412644233707819</v>
      </c>
      <c r="L29" s="6">
        <f>'2'!S16</f>
        <v>0.17314519092192523</v>
      </c>
      <c r="M29" s="6">
        <f>'2'!U16</f>
        <v>0.25980747270955779</v>
      </c>
      <c r="N29" s="6">
        <f>'3'!G17</f>
        <v>0.41585583470425025</v>
      </c>
      <c r="O29" s="6">
        <f>'8'!K15</f>
        <v>0.5378030061916993</v>
      </c>
      <c r="P29" s="6">
        <f t="shared" si="24"/>
        <v>0.346534103035542</v>
      </c>
      <c r="Q29" s="6">
        <f t="shared" si="25"/>
        <v>0.38204603442977447</v>
      </c>
      <c r="R29" s="6">
        <f>'1'!AC16</f>
        <v>0.33804074365817699</v>
      </c>
      <c r="S29" s="6">
        <f>'1'!AE16</f>
        <v>0.42851311381468932</v>
      </c>
      <c r="T29" s="6">
        <f>'2'!AC16</f>
        <v>0.13760074761731389</v>
      </c>
      <c r="U29" s="6">
        <f>'2'!AE16</f>
        <v>0.19646717166151695</v>
      </c>
      <c r="V29" s="6">
        <f>'3'!J17</f>
        <v>0.69764289778658983</v>
      </c>
      <c r="W29" s="6">
        <f>'8'!P15</f>
        <v>0.53689037275433582</v>
      </c>
      <c r="X29" s="6">
        <f t="shared" si="26"/>
        <v>0.45760968986023365</v>
      </c>
      <c r="Y29" s="6">
        <f t="shared" si="27"/>
        <v>0.4996852803272589</v>
      </c>
      <c r="Z29" s="6">
        <f>'1'!AM16</f>
        <v>0.39282162118219766</v>
      </c>
      <c r="AA29" s="6">
        <f>'1'!AO16</f>
        <v>0.48802657409164951</v>
      </c>
      <c r="AB29" s="6">
        <f>'2'!AM16</f>
        <v>0.17902199192968973</v>
      </c>
      <c r="AC29" s="6">
        <f>'2'!AO16</f>
        <v>0.26962082187264991</v>
      </c>
      <c r="AD29" s="6">
        <f>'3'!M17</f>
        <v>0.62914131813390628</v>
      </c>
      <c r="AE29" s="6">
        <f>'8'!U15</f>
        <v>0.56146495044001177</v>
      </c>
      <c r="AF29" s="6">
        <f t="shared" si="28"/>
        <v>0.47268241480932754</v>
      </c>
      <c r="AG29" s="6">
        <f t="shared" si="29"/>
        <v>0.51982427896740435</v>
      </c>
      <c r="AH29" s="6">
        <f>'1'!AW16</f>
        <v>0.28453007733064067</v>
      </c>
      <c r="AI29" s="6">
        <f>'1'!AY16</f>
        <v>0.36626884141613014</v>
      </c>
      <c r="AJ29" s="6">
        <f>'2'!AW16</f>
        <v>0.22491322055835281</v>
      </c>
      <c r="AK29" s="6">
        <f>'2'!AY16</f>
        <v>0.34083927446722739</v>
      </c>
      <c r="AL29" s="6">
        <f>'3'!P17</f>
        <v>0.5742769250195966</v>
      </c>
      <c r="AM29" s="6">
        <f>'8'!Z15</f>
        <v>0.54533375793342653</v>
      </c>
      <c r="AN29" s="6">
        <f t="shared" si="30"/>
        <v>0.41620602372634735</v>
      </c>
      <c r="AO29" s="6">
        <f t="shared" si="31"/>
        <v>0.46049413475143064</v>
      </c>
      <c r="AP29" s="6">
        <f>'1'!BG16</f>
        <v>0.28432770088497122</v>
      </c>
      <c r="AQ29" s="6">
        <f>'1'!BI16</f>
        <v>0.36602498183140447</v>
      </c>
      <c r="AR29" s="6">
        <f>'2'!BG16</f>
        <v>0.21886082447432936</v>
      </c>
      <c r="AS29" s="6">
        <f>'2'!BI16</f>
        <v>0.33195071331333603</v>
      </c>
      <c r="AT29" s="6">
        <f>'3'!S17</f>
        <v>0.60369349630574143</v>
      </c>
      <c r="AU29" s="6">
        <f>'8'!AE15</f>
        <v>0.57527013113610004</v>
      </c>
      <c r="AV29" s="6">
        <f t="shared" si="32"/>
        <v>0.43035806966188184</v>
      </c>
      <c r="AW29" s="6">
        <f t="shared" si="33"/>
        <v>0.47434597092435582</v>
      </c>
      <c r="AX29" s="6">
        <f>'1'!BQ16</f>
        <v>0.39035175016099605</v>
      </c>
      <c r="AY29" s="6">
        <f>'1'!BS16</f>
        <v>0.48542720841647852</v>
      </c>
      <c r="AZ29" s="6">
        <f>'2'!BQ16</f>
        <v>0.25538478927800912</v>
      </c>
      <c r="BA29" s="6">
        <f>'2'!BS16</f>
        <v>0.3835581942848425</v>
      </c>
      <c r="BB29" s="6">
        <f>'3'!V17</f>
        <v>0.73344326474878163</v>
      </c>
      <c r="BC29" s="6">
        <f>'8'!AJ15</f>
        <v>0.61437130590989564</v>
      </c>
      <c r="BD29" s="6">
        <f t="shared" si="34"/>
        <v>0.51863282165686875</v>
      </c>
      <c r="BE29" s="6">
        <f t="shared" si="35"/>
        <v>0.56948034545974502</v>
      </c>
      <c r="BF29" s="6">
        <f>'1'!CA16</f>
        <v>0.35743566089495482</v>
      </c>
      <c r="BG29" s="6">
        <f>'1'!CC16</f>
        <v>0.45004112484011727</v>
      </c>
      <c r="BH29" s="6">
        <f>'2'!CA16</f>
        <v>0.26732884264451079</v>
      </c>
      <c r="BI29" s="6">
        <f>'2'!CC16</f>
        <v>0.39944976406742305</v>
      </c>
      <c r="BJ29" s="6">
        <f>'3'!Y17</f>
        <v>0.55398635816971931</v>
      </c>
      <c r="BK29" s="6">
        <f>'8'!AO15</f>
        <v>0.63453683782039039</v>
      </c>
      <c r="BL29" s="6">
        <f t="shared" si="36"/>
        <v>0.46683794761996045</v>
      </c>
      <c r="BM29" s="6">
        <f t="shared" si="37"/>
        <v>0.51709222534031674</v>
      </c>
      <c r="BN29" s="6">
        <f>'1'!CK16</f>
        <v>0.30176809467964194</v>
      </c>
      <c r="BO29" s="6">
        <f>'1'!CM16</f>
        <v>0.38679905910883433</v>
      </c>
      <c r="BP29" s="6">
        <f>'2'!CK16</f>
        <v>0.30986278099781733</v>
      </c>
      <c r="BQ29" s="6">
        <f>'2'!CM16</f>
        <v>0.45262757742349491</v>
      </c>
      <c r="BR29" s="6">
        <f>'3'!AB17</f>
        <v>0.34104878033264141</v>
      </c>
      <c r="BS29" s="6">
        <f>'8'!AT15</f>
        <v>0.61016902093967162</v>
      </c>
      <c r="BT29" s="6">
        <f t="shared" si="38"/>
        <v>0.38949796628971678</v>
      </c>
      <c r="BU29" s="6">
        <f t="shared" si="39"/>
        <v>0.43778683170396149</v>
      </c>
      <c r="BV29" s="6">
        <f>'1'!CU16</f>
        <v>0.45120777883043389</v>
      </c>
      <c r="BW29" s="6">
        <f>'1'!CW16</f>
        <v>0.54736348156399839</v>
      </c>
      <c r="BX29" s="6">
        <f>'2'!CU16</f>
        <v>0.36356800939218725</v>
      </c>
      <c r="BY29" s="6">
        <f>'2'!CW16</f>
        <v>0.5132574531047045</v>
      </c>
      <c r="BZ29" s="6">
        <f>'3'!AE17</f>
        <v>0.6245833985257776</v>
      </c>
      <c r="CA29" s="6">
        <f>'8'!AY15</f>
        <v>0.62698014206080344</v>
      </c>
      <c r="CB29" s="6">
        <f t="shared" si="40"/>
        <v>0.52973079761803754</v>
      </c>
      <c r="CC29" s="6">
        <f t="shared" si="41"/>
        <v>0.58316202308271503</v>
      </c>
      <c r="CD29" s="6">
        <f>'1'!DE16</f>
        <v>0.40901650569680809</v>
      </c>
      <c r="CE29" s="6">
        <f>'1'!DG16</f>
        <v>0.50488517162580726</v>
      </c>
      <c r="CF29" s="6">
        <f>'2'!DE16</f>
        <v>0.29076182763930147</v>
      </c>
      <c r="CG29" s="6">
        <f>'2'!DG16</f>
        <v>0.42937119429162424</v>
      </c>
      <c r="CH29" s="6">
        <f>'3'!AH17</f>
        <v>0.6964236340359955</v>
      </c>
      <c r="CI29" s="6">
        <f>'8'!BD15</f>
        <v>0.62396003246516385</v>
      </c>
      <c r="CJ29" s="6">
        <f t="shared" si="42"/>
        <v>0.52277870166794327</v>
      </c>
      <c r="CK29" s="6">
        <f t="shared" si="43"/>
        <v>0.57498710470477521</v>
      </c>
    </row>
    <row r="30" spans="1:89">
      <c r="A30" s="1">
        <v>1992</v>
      </c>
      <c r="B30" s="6">
        <f>'1'!I17</f>
        <v>0.38276062288918555</v>
      </c>
      <c r="C30" s="6">
        <f>'1'!K17</f>
        <v>0.47739026650085709</v>
      </c>
      <c r="D30" s="6">
        <f>'2'!I17</f>
        <v>0.24177593620792401</v>
      </c>
      <c r="E30" s="6">
        <f>'2'!K17</f>
        <v>0.36488240278808332</v>
      </c>
      <c r="F30" s="6">
        <f>'3'!D18</f>
        <v>0.63011305315076216</v>
      </c>
      <c r="G30" s="6">
        <f>'8'!F16</f>
        <v>0.58934817535735373</v>
      </c>
      <c r="H30" s="6">
        <f t="shared" si="22"/>
        <v>0.48214714990349561</v>
      </c>
      <c r="I30" s="6">
        <f t="shared" si="23"/>
        <v>0.53230965400618013</v>
      </c>
      <c r="J30" s="6">
        <f>'1'!S17</f>
        <v>0.23288709010603426</v>
      </c>
      <c r="K30" s="6">
        <f>'1'!U17</f>
        <v>0.30176882498734581</v>
      </c>
      <c r="L30" s="6">
        <f>'2'!S17</f>
        <v>0.17383609152986698</v>
      </c>
      <c r="M30" s="6">
        <f>'2'!U17</f>
        <v>0.26097015964413472</v>
      </c>
      <c r="N30" s="6">
        <f>'3'!G18</f>
        <v>0.29586880357446038</v>
      </c>
      <c r="O30" s="6">
        <f>'8'!K16</f>
        <v>0.50570474685551337</v>
      </c>
      <c r="P30" s="6">
        <f t="shared" si="24"/>
        <v>0.31093183280289383</v>
      </c>
      <c r="Q30" s="6">
        <f t="shared" si="25"/>
        <v>0.34719793356684525</v>
      </c>
      <c r="R30" s="6">
        <f>'1'!AC17</f>
        <v>0.39710960805225237</v>
      </c>
      <c r="S30" s="6">
        <f>'1'!AE17</f>
        <v>0.49252144177881646</v>
      </c>
      <c r="T30" s="6">
        <f>'2'!AC17</f>
        <v>0.14603837541490158</v>
      </c>
      <c r="U30" s="6">
        <f>'2'!AE17</f>
        <v>0.21216651905857992</v>
      </c>
      <c r="V30" s="6">
        <f>'3'!J18</f>
        <v>0.7429511213610539</v>
      </c>
      <c r="W30" s="6">
        <f>'8'!P16</f>
        <v>0.52992653323392303</v>
      </c>
      <c r="X30" s="6">
        <f t="shared" si="26"/>
        <v>0.49166709441113532</v>
      </c>
      <c r="Y30" s="6">
        <f t="shared" si="27"/>
        <v>0.53644464226612887</v>
      </c>
      <c r="Z30" s="6">
        <f>'1'!AM17</f>
        <v>0.41778157575409525</v>
      </c>
      <c r="AA30" s="6">
        <f>'1'!AO17</f>
        <v>0.51387811560819063</v>
      </c>
      <c r="AB30" s="6">
        <f>'2'!AM17</f>
        <v>0.17273842443234649</v>
      </c>
      <c r="AC30" s="6">
        <f>'2'!AO17</f>
        <v>0.25912180844588806</v>
      </c>
      <c r="AD30" s="6">
        <f>'3'!M18</f>
        <v>0.64036615917687256</v>
      </c>
      <c r="AE30" s="6">
        <f>'8'!U16</f>
        <v>0.53612391483931932</v>
      </c>
      <c r="AF30" s="6">
        <f t="shared" si="28"/>
        <v>0.47850899124892077</v>
      </c>
      <c r="AG30" s="6">
        <f t="shared" si="29"/>
        <v>0.52558594559191296</v>
      </c>
      <c r="AH30" s="6">
        <f>'1'!AW17</f>
        <v>0.2874135275489757</v>
      </c>
      <c r="AI30" s="6">
        <f>'1'!AY17</f>
        <v>0.36973610935668744</v>
      </c>
      <c r="AJ30" s="6">
        <f>'2'!AW17</f>
        <v>0.21808775292059754</v>
      </c>
      <c r="AK30" s="6">
        <f>'2'!AY17</f>
        <v>0.33080511596971562</v>
      </c>
      <c r="AL30" s="6">
        <f>'3'!P18</f>
        <v>0.59371436358940921</v>
      </c>
      <c r="AM30" s="6">
        <f>'8'!Z16</f>
        <v>0.50495256089895246</v>
      </c>
      <c r="AN30" s="6">
        <f t="shared" si="30"/>
        <v>0.41144091743374045</v>
      </c>
      <c r="AO30" s="6">
        <f t="shared" si="31"/>
        <v>0.45564168646173697</v>
      </c>
      <c r="AP30" s="6">
        <f>'1'!BG17</f>
        <v>0.30187422775678247</v>
      </c>
      <c r="AQ30" s="6">
        <f>'1'!BI17</f>
        <v>0.38692400776228369</v>
      </c>
      <c r="AR30" s="6">
        <f>'2'!BG17</f>
        <v>0.22099456501239623</v>
      </c>
      <c r="AS30" s="6">
        <f>'2'!BI17</f>
        <v>0.33510050869640268</v>
      </c>
      <c r="AT30" s="6">
        <f>'3'!S18</f>
        <v>0.65652420774750908</v>
      </c>
      <c r="AU30" s="6">
        <f>'8'!AE16</f>
        <v>0.55966755646426602</v>
      </c>
      <c r="AV30" s="6">
        <f t="shared" si="32"/>
        <v>0.44689708865689637</v>
      </c>
      <c r="AW30" s="6">
        <f t="shared" si="33"/>
        <v>0.49232759502749757</v>
      </c>
      <c r="AX30" s="6">
        <f>'1'!BQ17</f>
        <v>0.41664387456729529</v>
      </c>
      <c r="AY30" s="6">
        <f>'1'!BS17</f>
        <v>0.51271595100692735</v>
      </c>
      <c r="AZ30" s="6">
        <f>'2'!BQ17</f>
        <v>0.25439151398867915</v>
      </c>
      <c r="BA30" s="6">
        <f>'2'!BS17</f>
        <v>0.38221603569764812</v>
      </c>
      <c r="BB30" s="6">
        <f>'3'!V18</f>
        <v>0.71861926064176262</v>
      </c>
      <c r="BC30" s="6">
        <f>'8'!AJ16</f>
        <v>0.60600893354266216</v>
      </c>
      <c r="BD30" s="6">
        <f t="shared" si="34"/>
        <v>0.52325374977189232</v>
      </c>
      <c r="BE30" s="6">
        <f t="shared" si="35"/>
        <v>0.574465032518642</v>
      </c>
      <c r="BF30" s="6">
        <f>'1'!CA17</f>
        <v>0.36738623569306034</v>
      </c>
      <c r="BG30" s="6">
        <f>'1'!CC17</f>
        <v>0.46088739160036629</v>
      </c>
      <c r="BH30" s="6">
        <f>'2'!CA17</f>
        <v>0.26483314321014478</v>
      </c>
      <c r="BI30" s="6">
        <f>'2'!CC17</f>
        <v>0.39616642066545454</v>
      </c>
      <c r="BJ30" s="6">
        <f>'3'!Y18</f>
        <v>0.54179874700872466</v>
      </c>
      <c r="BK30" s="6">
        <f>'8'!AO16</f>
        <v>0.61454167288182837</v>
      </c>
      <c r="BL30" s="6">
        <f t="shared" si="36"/>
        <v>0.46252291357087694</v>
      </c>
      <c r="BM30" s="6">
        <f t="shared" si="37"/>
        <v>0.51305670367933021</v>
      </c>
      <c r="BN30" s="6">
        <f>'1'!CK17</f>
        <v>0.28363885426238128</v>
      </c>
      <c r="BO30" s="6">
        <f>'1'!CM17</f>
        <v>0.36519443468837481</v>
      </c>
      <c r="BP30" s="6">
        <f>'2'!CK17</f>
        <v>0.30638866720913061</v>
      </c>
      <c r="BQ30" s="6">
        <f>'2'!CM17</f>
        <v>0.44846912480662943</v>
      </c>
      <c r="BR30" s="6">
        <f>'3'!AB18</f>
        <v>0.35264984704607266</v>
      </c>
      <c r="BS30" s="6">
        <f>'8'!AT16</f>
        <v>0.60993786172664177</v>
      </c>
      <c r="BT30" s="6">
        <f t="shared" si="38"/>
        <v>0.38474133561904417</v>
      </c>
      <c r="BU30" s="6">
        <f t="shared" si="39"/>
        <v>0.43157161354919149</v>
      </c>
      <c r="BV30" s="6">
        <f>'1'!CU17</f>
        <v>0.44263891328309024</v>
      </c>
      <c r="BW30" s="6">
        <f>'1'!CW17</f>
        <v>0.53889869330934592</v>
      </c>
      <c r="BX30" s="6">
        <f>'2'!CU17</f>
        <v>0.35074920758192041</v>
      </c>
      <c r="BY30" s="6">
        <f>'2'!CW17</f>
        <v>0.4993728280241711</v>
      </c>
      <c r="BZ30" s="6">
        <f>'3'!AE18</f>
        <v>0.49704518435042866</v>
      </c>
      <c r="CA30" s="6">
        <f>'8'!AY16</f>
        <v>0.61263920139029393</v>
      </c>
      <c r="CB30" s="6">
        <f t="shared" si="40"/>
        <v>0.4895515825066088</v>
      </c>
      <c r="CC30" s="6">
        <f t="shared" si="41"/>
        <v>0.54291785656133618</v>
      </c>
      <c r="CD30" s="6">
        <f>'1'!DE17</f>
        <v>0.42896956591180141</v>
      </c>
      <c r="CE30" s="6">
        <f>'1'!DG17</f>
        <v>0.52522662766345329</v>
      </c>
      <c r="CF30" s="6">
        <f>'2'!DE17</f>
        <v>0.27917784278587365</v>
      </c>
      <c r="CG30" s="6">
        <f>'2'!DG17</f>
        <v>0.41478008631420188</v>
      </c>
      <c r="CH30" s="6">
        <f>'3'!AH18</f>
        <v>0.63445915358031513</v>
      </c>
      <c r="CI30" s="6">
        <f>'8'!BD16</f>
        <v>0.60912788188843958</v>
      </c>
      <c r="CJ30" s="6">
        <f t="shared" si="42"/>
        <v>0.51040236951049667</v>
      </c>
      <c r="CK30" s="6">
        <f t="shared" si="43"/>
        <v>0.56246541856399024</v>
      </c>
    </row>
    <row r="31" spans="1:89">
      <c r="A31" s="1">
        <v>1993</v>
      </c>
      <c r="B31" s="6">
        <f>'1'!I18</f>
        <v>0.39156915222355748</v>
      </c>
      <c r="C31" s="6">
        <f>'1'!K18</f>
        <v>0.48670938647459167</v>
      </c>
      <c r="D31" s="6">
        <f>'2'!I18</f>
        <v>0.25169766654239722</v>
      </c>
      <c r="E31" s="6">
        <f>'2'!K18</f>
        <v>0.37855965716906897</v>
      </c>
      <c r="F31" s="6">
        <f>'3'!D19</f>
        <v>0.64865820296194854</v>
      </c>
      <c r="G31" s="6">
        <f>'8'!F17</f>
        <v>0.5804610566231112</v>
      </c>
      <c r="H31" s="6">
        <f t="shared" si="22"/>
        <v>0.48907724243992767</v>
      </c>
      <c r="I31" s="6">
        <f t="shared" si="23"/>
        <v>0.53981953520300852</v>
      </c>
      <c r="J31" s="6">
        <f>'1'!S18</f>
        <v>0.25118460179282637</v>
      </c>
      <c r="K31" s="6">
        <f>'1'!U18</f>
        <v>0.32515956373405452</v>
      </c>
      <c r="L31" s="6">
        <f>'2'!S18</f>
        <v>0.1743143822359651</v>
      </c>
      <c r="M31" s="6">
        <f>'2'!U18</f>
        <v>0.26177363819434946</v>
      </c>
      <c r="N31" s="6">
        <f>'3'!G19</f>
        <v>0.45852766533268963</v>
      </c>
      <c r="O31" s="6">
        <f>'8'!K17</f>
        <v>0.50628664169063187</v>
      </c>
      <c r="P31" s="6">
        <f t="shared" si="24"/>
        <v>0.35910885569655748</v>
      </c>
      <c r="Q31" s="6">
        <f t="shared" si="25"/>
        <v>0.39744476606888712</v>
      </c>
      <c r="R31" s="6">
        <f>'1'!AC18</f>
        <v>0.29996436039684976</v>
      </c>
      <c r="S31" s="6">
        <f>'1'!AE18</f>
        <v>0.38467286929922617</v>
      </c>
      <c r="T31" s="6">
        <f>'2'!AC18</f>
        <v>0.15877805288795691</v>
      </c>
      <c r="U31" s="6">
        <f>'2'!AE18</f>
        <v>0.23506400997867477</v>
      </c>
      <c r="V31" s="6">
        <f>'3'!J19</f>
        <v>0.85755441190953885</v>
      </c>
      <c r="W31" s="6">
        <f>'8'!P17</f>
        <v>0.54725540012158747</v>
      </c>
      <c r="X31" s="6">
        <f t="shared" si="26"/>
        <v>0.48706600245531717</v>
      </c>
      <c r="Y31" s="6">
        <f t="shared" si="27"/>
        <v>0.52857800172533953</v>
      </c>
      <c r="Z31" s="6">
        <f>'1'!AM18</f>
        <v>0.46528425353703307</v>
      </c>
      <c r="AA31" s="6">
        <f>'1'!AO18</f>
        <v>0.56109671756405677</v>
      </c>
      <c r="AB31" s="6">
        <f>'2'!AM18</f>
        <v>0.17330101824997762</v>
      </c>
      <c r="AC31" s="6">
        <f>'2'!AO18</f>
        <v>0.26006991942598306</v>
      </c>
      <c r="AD31" s="6">
        <f>'3'!M19</f>
        <v>0.61138414166862765</v>
      </c>
      <c r="AE31" s="6">
        <f>'8'!U17</f>
        <v>0.50648559425599948</v>
      </c>
      <c r="AF31" s="6">
        <f t="shared" si="28"/>
        <v>0.48291123722096774</v>
      </c>
      <c r="AG31" s="6">
        <f t="shared" si="29"/>
        <v>0.52991311294937782</v>
      </c>
      <c r="AH31" s="6">
        <f>'1'!AW18</f>
        <v>0.33282184765005013</v>
      </c>
      <c r="AI31" s="6">
        <f>'1'!AY18</f>
        <v>0.42263028472935077</v>
      </c>
      <c r="AJ31" s="6">
        <f>'2'!AW18</f>
        <v>0.21104540221677343</v>
      </c>
      <c r="AK31" s="6">
        <f>'2'!AY18</f>
        <v>0.32025950135131287</v>
      </c>
      <c r="AL31" s="6">
        <f>'3'!P19</f>
        <v>0.58969317509979324</v>
      </c>
      <c r="AM31" s="6">
        <f>'8'!Z17</f>
        <v>0.51709536685551427</v>
      </c>
      <c r="AN31" s="6">
        <f t="shared" si="30"/>
        <v>0.43093041477052429</v>
      </c>
      <c r="AO31" s="6">
        <f t="shared" si="31"/>
        <v>0.47777519951569847</v>
      </c>
      <c r="AP31" s="6">
        <f>'1'!BG18</f>
        <v>0.33410805423014961</v>
      </c>
      <c r="AQ31" s="6">
        <f>'1'!BI18</f>
        <v>0.42408373035480207</v>
      </c>
      <c r="AR31" s="6">
        <f>'2'!BG18</f>
        <v>0.22222841225101234</v>
      </c>
      <c r="AS31" s="6">
        <f>'2'!BI18</f>
        <v>0.33691381710949836</v>
      </c>
      <c r="AT31" s="6">
        <f>'3'!S19</f>
        <v>0.59328551133712371</v>
      </c>
      <c r="AU31" s="6">
        <f>'8'!AE17</f>
        <v>0.53024523028028625</v>
      </c>
      <c r="AV31" s="6">
        <f t="shared" si="32"/>
        <v>0.43674874832151356</v>
      </c>
      <c r="AW31" s="6">
        <f t="shared" si="33"/>
        <v>0.48420755925722314</v>
      </c>
      <c r="AX31" s="6">
        <f>'1'!BQ18</f>
        <v>0.4542312134510017</v>
      </c>
      <c r="AY31" s="6">
        <f>'1'!BS18</f>
        <v>0.55033109926539925</v>
      </c>
      <c r="AZ31" s="6">
        <f>'2'!BQ18</f>
        <v>0.25390984692737201</v>
      </c>
      <c r="BA31" s="6">
        <f>'2'!BS18</f>
        <v>0.38156402151855623</v>
      </c>
      <c r="BB31" s="6">
        <f>'3'!V19</f>
        <v>0.74594952367354472</v>
      </c>
      <c r="BC31" s="6">
        <f>'8'!AJ17</f>
        <v>0.59688118008469948</v>
      </c>
      <c r="BD31" s="6">
        <f t="shared" si="34"/>
        <v>0.54279114601269896</v>
      </c>
      <c r="BE31" s="6">
        <f t="shared" si="35"/>
        <v>0.59399651779757634</v>
      </c>
      <c r="BF31" s="6">
        <f>'1'!CA18</f>
        <v>0.39527034628092833</v>
      </c>
      <c r="BG31" s="6">
        <f>'1'!CC18</f>
        <v>0.49059621899081923</v>
      </c>
      <c r="BH31" s="6">
        <f>'2'!CA18</f>
        <v>0.26230058579067739</v>
      </c>
      <c r="BI31" s="6">
        <f>'2'!CC18</f>
        <v>0.39281472495364578</v>
      </c>
      <c r="BJ31" s="6">
        <f>'3'!Y19</f>
        <v>0.57741797800255379</v>
      </c>
      <c r="BK31" s="6">
        <f>'8'!AO17</f>
        <v>0.62145485861935368</v>
      </c>
      <c r="BL31" s="6">
        <f t="shared" si="36"/>
        <v>0.48405640624691593</v>
      </c>
      <c r="BM31" s="6">
        <f t="shared" si="37"/>
        <v>0.53523816924716916</v>
      </c>
      <c r="BN31" s="6">
        <f>'1'!CK18</f>
        <v>0.35344840841324326</v>
      </c>
      <c r="BO31" s="6">
        <f>'1'!CM18</f>
        <v>0.44565762905450912</v>
      </c>
      <c r="BP31" s="6">
        <f>'2'!CK18</f>
        <v>0.30464097650710303</v>
      </c>
      <c r="BQ31" s="6">
        <f>'2'!CM18</f>
        <v>0.44636539835754235</v>
      </c>
      <c r="BR31" s="6">
        <f>'3'!AB19</f>
        <v>0.4503890000886438</v>
      </c>
      <c r="BS31" s="6">
        <f>'8'!AT17</f>
        <v>0.59223567245179976</v>
      </c>
      <c r="BT31" s="6">
        <f t="shared" si="38"/>
        <v>0.4324996291511185</v>
      </c>
      <c r="BU31" s="6">
        <f t="shared" si="39"/>
        <v>0.48355575959266883</v>
      </c>
      <c r="BV31" s="6">
        <f>'1'!CU18</f>
        <v>0.51332794808198856</v>
      </c>
      <c r="BW31" s="6">
        <f>'1'!CW18</f>
        <v>0.60643582540788421</v>
      </c>
      <c r="BX31" s="6">
        <f>'2'!CU18</f>
        <v>0.37796093817528642</v>
      </c>
      <c r="BY31" s="6">
        <f>'2'!CW18</f>
        <v>0.52844623818241387</v>
      </c>
      <c r="BZ31" s="6">
        <f>'3'!AE19</f>
        <v>0.65531690969869727</v>
      </c>
      <c r="CA31" s="6">
        <f>'8'!AY17</f>
        <v>0.62914281705074604</v>
      </c>
      <c r="CB31" s="6">
        <f t="shared" si="40"/>
        <v>0.56424220473768494</v>
      </c>
      <c r="CC31" s="6">
        <f t="shared" si="41"/>
        <v>0.61653388566875589</v>
      </c>
      <c r="CD31" s="6">
        <f>'1'!DE18</f>
        <v>0.46311663874821363</v>
      </c>
      <c r="CE31" s="6">
        <f>'1'!DG18</f>
        <v>0.55899569970096019</v>
      </c>
      <c r="CF31" s="6">
        <f>'2'!DE18</f>
        <v>0.27609760718714432</v>
      </c>
      <c r="CG31" s="6">
        <f>'2'!DG18</f>
        <v>0.41083517810142017</v>
      </c>
      <c r="CH31" s="6">
        <f>'3'!AH19</f>
        <v>0.6663458358187484</v>
      </c>
      <c r="CI31" s="6">
        <f>'8'!BD17</f>
        <v>0.60856744515903682</v>
      </c>
      <c r="CJ31" s="6">
        <f t="shared" si="42"/>
        <v>0.53158473646244619</v>
      </c>
      <c r="CK31" s="6">
        <f t="shared" si="43"/>
        <v>0.58341011793497244</v>
      </c>
    </row>
    <row r="32" spans="1:89">
      <c r="A32" s="1">
        <v>1994</v>
      </c>
      <c r="B32" s="6">
        <f>'1'!I19</f>
        <v>0.4048546833743662</v>
      </c>
      <c r="C32" s="6">
        <f>'1'!K19</f>
        <v>0.50058315272228393</v>
      </c>
      <c r="D32" s="6">
        <f>'2'!I19</f>
        <v>0.26409336713374965</v>
      </c>
      <c r="E32" s="6">
        <f>'2'!K19</f>
        <v>0.39518944824247926</v>
      </c>
      <c r="F32" s="6">
        <f>'3'!D20</f>
        <v>0.63350339783919385</v>
      </c>
      <c r="G32" s="6">
        <f>'8'!F18</f>
        <v>0.58901249244855725</v>
      </c>
      <c r="H32" s="6">
        <f t="shared" si="22"/>
        <v>0.49398018263505927</v>
      </c>
      <c r="I32" s="6">
        <f t="shared" si="23"/>
        <v>0.54538117848509926</v>
      </c>
      <c r="J32" s="6">
        <f>'1'!S19</f>
        <v>0.2584742859101557</v>
      </c>
      <c r="K32" s="6">
        <f>'1'!U19</f>
        <v>0.33430993602551479</v>
      </c>
      <c r="L32" s="6">
        <f>'2'!S19</f>
        <v>0.18798810161421772</v>
      </c>
      <c r="M32" s="6">
        <f>'2'!U19</f>
        <v>0.28426811344259306</v>
      </c>
      <c r="N32" s="6">
        <f>'3'!G20</f>
        <v>0.44350587080090897</v>
      </c>
      <c r="O32" s="6">
        <f>'8'!K18</f>
        <v>0.51066585313873358</v>
      </c>
      <c r="P32" s="6">
        <f t="shared" si="24"/>
        <v>0.36073145551039471</v>
      </c>
      <c r="Q32" s="6">
        <f t="shared" si="25"/>
        <v>0.40069371673937587</v>
      </c>
      <c r="R32" s="6">
        <f>'1'!AC19</f>
        <v>0.30972348213107792</v>
      </c>
      <c r="S32" s="6">
        <f>'1'!AE19</f>
        <v>0.39611655798775919</v>
      </c>
      <c r="T32" s="6">
        <f>'2'!AC19</f>
        <v>0.15901668708855268</v>
      </c>
      <c r="U32" s="6">
        <f>'2'!AE19</f>
        <v>0.23548407950103317</v>
      </c>
      <c r="V32" s="6">
        <f>'3'!J20</f>
        <v>0.89099348453659233</v>
      </c>
      <c r="W32" s="6">
        <f>'8'!P18</f>
        <v>0.53720795939050658</v>
      </c>
      <c r="X32" s="6">
        <f t="shared" si="26"/>
        <v>0.49684142254306118</v>
      </c>
      <c r="Y32" s="6">
        <f t="shared" si="27"/>
        <v>0.53904539212698177</v>
      </c>
      <c r="Z32" s="6">
        <f>'1'!AM19</f>
        <v>0.45700777130421633</v>
      </c>
      <c r="AA32" s="6">
        <f>'1'!AO19</f>
        <v>0.55304771684768106</v>
      </c>
      <c r="AB32" s="6">
        <f>'2'!AM19</f>
        <v>0.17431857345812654</v>
      </c>
      <c r="AC32" s="6">
        <f>'2'!AO19</f>
        <v>0.26178067390132764</v>
      </c>
      <c r="AD32" s="6">
        <f>'3'!M20</f>
        <v>0.56214100268949951</v>
      </c>
      <c r="AE32" s="6">
        <f>'8'!U18</f>
        <v>0.5138274940593679</v>
      </c>
      <c r="AF32" s="6">
        <f t="shared" si="28"/>
        <v>0.46922709005471602</v>
      </c>
      <c r="AG32" s="6">
        <f t="shared" si="29"/>
        <v>0.51638927831642212</v>
      </c>
      <c r="AH32" s="6">
        <f>'1'!AW19</f>
        <v>0.33373822440943235</v>
      </c>
      <c r="AI32" s="6">
        <f>'1'!AY19</f>
        <v>0.42366605625304193</v>
      </c>
      <c r="AJ32" s="6">
        <f>'2'!AW19</f>
        <v>0.21498495521389044</v>
      </c>
      <c r="AK32" s="6">
        <f>'2'!AY19</f>
        <v>0.32618334599078086</v>
      </c>
      <c r="AL32" s="6">
        <f>'3'!P20</f>
        <v>0.51415666303989616</v>
      </c>
      <c r="AM32" s="6">
        <f>'8'!Z18</f>
        <v>0.5127122869699583</v>
      </c>
      <c r="AN32" s="6">
        <f t="shared" si="30"/>
        <v>0.41171102278762561</v>
      </c>
      <c r="AO32" s="6">
        <f t="shared" si="31"/>
        <v>0.4588019946027585</v>
      </c>
      <c r="AP32" s="6">
        <f>'1'!BG19</f>
        <v>0.35334208334618517</v>
      </c>
      <c r="AQ32" s="6">
        <f>'1'!BI19</f>
        <v>0.44554044188270064</v>
      </c>
      <c r="AR32" s="6">
        <f>'2'!BG19</f>
        <v>0.22614041358904238</v>
      </c>
      <c r="AS32" s="6">
        <f>'2'!BI19</f>
        <v>0.34262440072067835</v>
      </c>
      <c r="AT32" s="6">
        <f>'3'!S20</f>
        <v>0.59008613024673151</v>
      </c>
      <c r="AU32" s="6">
        <f>'8'!AE18</f>
        <v>0.54447990551190117</v>
      </c>
      <c r="AV32" s="6">
        <f t="shared" si="32"/>
        <v>0.44759238363703652</v>
      </c>
      <c r="AW32" s="6">
        <f t="shared" si="33"/>
        <v>0.4961201257648063</v>
      </c>
      <c r="AX32" s="6">
        <f>'1'!BQ19</f>
        <v>0.47547122237841555</v>
      </c>
      <c r="AY32" s="6">
        <f>'1'!BS19</f>
        <v>0.5709048759742742</v>
      </c>
      <c r="AZ32" s="6">
        <f>'2'!BQ19</f>
        <v>0.25836470509009529</v>
      </c>
      <c r="BA32" s="6">
        <f>'2'!BS19</f>
        <v>0.38756553446865721</v>
      </c>
      <c r="BB32" s="6">
        <f>'3'!V20</f>
        <v>0.71623692317590348</v>
      </c>
      <c r="BC32" s="6">
        <f>'8'!AJ18</f>
        <v>0.60886907753932518</v>
      </c>
      <c r="BD32" s="6">
        <f t="shared" si="34"/>
        <v>0.54730145963918286</v>
      </c>
      <c r="BE32" s="6">
        <f t="shared" si="35"/>
        <v>0.59839500401538259</v>
      </c>
      <c r="BF32" s="6">
        <f>'1'!CA19</f>
        <v>0.42121368981061907</v>
      </c>
      <c r="BG32" s="6">
        <f>'1'!CC19</f>
        <v>0.51737487064731014</v>
      </c>
      <c r="BH32" s="6">
        <f>'2'!CA19</f>
        <v>0.26621429101990002</v>
      </c>
      <c r="BI32" s="6">
        <f>'2'!CC19</f>
        <v>0.39798584558988759</v>
      </c>
      <c r="BJ32" s="6">
        <f>'3'!Y20</f>
        <v>0.56965152485502091</v>
      </c>
      <c r="BK32" s="6">
        <f>'8'!AO18</f>
        <v>0.58812592818632825</v>
      </c>
      <c r="BL32" s="6">
        <f t="shared" si="36"/>
        <v>0.48455126828657497</v>
      </c>
      <c r="BM32" s="6">
        <f t="shared" si="37"/>
        <v>0.53619289607825005</v>
      </c>
      <c r="BN32" s="6">
        <f>'1'!CK19</f>
        <v>0.34343628749628136</v>
      </c>
      <c r="BO32" s="6">
        <f>'1'!CM19</f>
        <v>0.4345544924202342</v>
      </c>
      <c r="BP32" s="6">
        <f>'2'!CK19</f>
        <v>0.31835626743428252</v>
      </c>
      <c r="BQ32" s="6">
        <f>'2'!CM19</f>
        <v>0.46266554803195353</v>
      </c>
      <c r="BR32" s="6">
        <f>'3'!AB20</f>
        <v>0.47029081291572006</v>
      </c>
      <c r="BS32" s="6">
        <f>'8'!AT18</f>
        <v>0.58892435938299725</v>
      </c>
      <c r="BT32" s="6">
        <f t="shared" si="38"/>
        <v>0.43401393481662009</v>
      </c>
      <c r="BU32" s="6">
        <f t="shared" si="39"/>
        <v>0.48489214484596832</v>
      </c>
      <c r="BV32" s="6">
        <f>'1'!CU19</f>
        <v>0.50990908561739834</v>
      </c>
      <c r="BW32" s="6">
        <f>'1'!CW19</f>
        <v>0.60328458975167498</v>
      </c>
      <c r="BX32" s="6">
        <f>'2'!CU19</f>
        <v>0.36927310848013495</v>
      </c>
      <c r="BY32" s="6">
        <f>'2'!CW19</f>
        <v>0.51932755283932575</v>
      </c>
      <c r="BZ32" s="6">
        <f>'3'!AE20</f>
        <v>0.63831919895125533</v>
      </c>
      <c r="CA32" s="6">
        <f>'8'!AY18</f>
        <v>0.62444730415273675</v>
      </c>
      <c r="CB32" s="6">
        <f t="shared" si="40"/>
        <v>0.55658257087097085</v>
      </c>
      <c r="CC32" s="6">
        <f t="shared" si="41"/>
        <v>0.60893821696060058</v>
      </c>
      <c r="CD32" s="6">
        <f>'1'!DE19</f>
        <v>0.47957449082728992</v>
      </c>
      <c r="CE32" s="6">
        <f>'1'!DG19</f>
        <v>0.57482525193338585</v>
      </c>
      <c r="CF32" s="6">
        <f>'2'!DE19</f>
        <v>0.28459487637692527</v>
      </c>
      <c r="CG32" s="6">
        <f>'2'!DG19</f>
        <v>0.42165084903517214</v>
      </c>
      <c r="CH32" s="6">
        <f>'3'!AH20</f>
        <v>0.65505107606693402</v>
      </c>
      <c r="CI32" s="6">
        <f>'8'!BD18</f>
        <v>0.63214548299681028</v>
      </c>
      <c r="CJ32" s="6">
        <f t="shared" si="42"/>
        <v>0.54208842373454469</v>
      </c>
      <c r="CK32" s="6">
        <f t="shared" si="43"/>
        <v>0.59389432544280774</v>
      </c>
    </row>
    <row r="33" spans="1:89">
      <c r="A33" s="1">
        <v>1995</v>
      </c>
      <c r="B33" s="6">
        <f>'1'!I20</f>
        <v>0.41647958749335018</v>
      </c>
      <c r="C33" s="6">
        <f>'1'!K20</f>
        <v>0.51254800600170769</v>
      </c>
      <c r="D33" s="6">
        <f>'2'!I20</f>
        <v>0.2845483508423759</v>
      </c>
      <c r="E33" s="6">
        <f>'2'!K20</f>
        <v>0.42159219642208207</v>
      </c>
      <c r="F33" s="6">
        <f>'3'!D21</f>
        <v>0.61577529165254052</v>
      </c>
      <c r="G33" s="6">
        <f>'8'!F19</f>
        <v>0.59146298064339753</v>
      </c>
      <c r="H33" s="6">
        <f t="shared" si="22"/>
        <v>0.49685623815556224</v>
      </c>
      <c r="I33" s="6">
        <f t="shared" si="23"/>
        <v>0.54898799011687582</v>
      </c>
      <c r="J33" s="6">
        <f>'1'!S20</f>
        <v>0.27042289918953855</v>
      </c>
      <c r="K33" s="6">
        <f>'1'!U20</f>
        <v>0.34910805946140089</v>
      </c>
      <c r="L33" s="6">
        <f>'2'!S20</f>
        <v>0.21362093135664803</v>
      </c>
      <c r="M33" s="6">
        <f>'2'!U20</f>
        <v>0.32413939231029903</v>
      </c>
      <c r="N33" s="6">
        <f>'3'!G21</f>
        <v>0.3636109175093073</v>
      </c>
      <c r="O33" s="6">
        <f>'8'!K19</f>
        <v>0.51596784809117446</v>
      </c>
      <c r="P33" s="6">
        <f t="shared" si="24"/>
        <v>0.34942594421160067</v>
      </c>
      <c r="Q33" s="6">
        <f t="shared" si="25"/>
        <v>0.39195185441571068</v>
      </c>
      <c r="R33" s="6">
        <f>'1'!AC20</f>
        <v>0.31999323558717296</v>
      </c>
      <c r="S33" s="6">
        <f>'1'!AE20</f>
        <v>0.40800235055865386</v>
      </c>
      <c r="T33" s="6">
        <f>'2'!AC20</f>
        <v>0.16691182007320562</v>
      </c>
      <c r="U33" s="6">
        <f>'2'!AE20</f>
        <v>0.24920663483651376</v>
      </c>
      <c r="V33" s="6">
        <f>'3'!J21</f>
        <v>0.78827701216291457</v>
      </c>
      <c r="W33" s="6">
        <f>'8'!P19</f>
        <v>0.51706617906850949</v>
      </c>
      <c r="X33" s="6">
        <f t="shared" si="26"/>
        <v>0.47102427405004577</v>
      </c>
      <c r="Y33" s="6">
        <f t="shared" si="27"/>
        <v>0.51445740151496899</v>
      </c>
      <c r="Z33" s="6">
        <f>'1'!AM20</f>
        <v>0.46863351647005985</v>
      </c>
      <c r="AA33" s="6">
        <f>'1'!AO20</f>
        <v>0.56433336654701549</v>
      </c>
      <c r="AB33" s="6">
        <f>'2'!AM20</f>
        <v>0.18252398617320661</v>
      </c>
      <c r="AC33" s="6">
        <f>'2'!AO20</f>
        <v>0.27538761124899608</v>
      </c>
      <c r="AD33" s="6">
        <f>'3'!M21</f>
        <v>0.58620384142388837</v>
      </c>
      <c r="AE33" s="6">
        <f>'8'!U19</f>
        <v>0.52090895350185962</v>
      </c>
      <c r="AF33" s="6">
        <f t="shared" si="28"/>
        <v>0.48248400393678159</v>
      </c>
      <c r="AG33" s="6">
        <f t="shared" si="29"/>
        <v>0.53005030647514273</v>
      </c>
      <c r="AH33" s="6">
        <f>'1'!AW20</f>
        <v>0.34435481399801915</v>
      </c>
      <c r="AI33" s="6">
        <f>'1'!AY20</f>
        <v>0.43557889562818969</v>
      </c>
      <c r="AJ33" s="6">
        <f>'2'!AW20</f>
        <v>0.24002075473320714</v>
      </c>
      <c r="AK33" s="6">
        <f>'2'!AY20</f>
        <v>0.36242758061135227</v>
      </c>
      <c r="AL33" s="6">
        <f>'3'!P21</f>
        <v>0.54775762898636404</v>
      </c>
      <c r="AM33" s="6">
        <f>'8'!Z19</f>
        <v>0.56459216190410466</v>
      </c>
      <c r="AN33" s="6">
        <f t="shared" si="30"/>
        <v>0.43983144879514557</v>
      </c>
      <c r="AO33" s="6">
        <f t="shared" si="31"/>
        <v>0.48856176403502827</v>
      </c>
      <c r="AP33" s="6">
        <f>'1'!BG20</f>
        <v>0.36403989787071661</v>
      </c>
      <c r="AQ33" s="6">
        <f>'1'!BI20</f>
        <v>0.45725455480637855</v>
      </c>
      <c r="AR33" s="6">
        <f>'2'!BG20</f>
        <v>0.24093053456481217</v>
      </c>
      <c r="AS33" s="6">
        <f>'2'!BI20</f>
        <v>0.36370135948932986</v>
      </c>
      <c r="AT33" s="6">
        <f>'3'!S21</f>
        <v>0.53923797429716258</v>
      </c>
      <c r="AU33" s="6">
        <f>'8'!AE19</f>
        <v>0.54599561948612063</v>
      </c>
      <c r="AV33" s="6">
        <f t="shared" si="32"/>
        <v>0.44101741105058867</v>
      </c>
      <c r="AW33" s="6">
        <f t="shared" si="33"/>
        <v>0.49058035631730523</v>
      </c>
      <c r="AX33" s="6">
        <f>'1'!BQ20</f>
        <v>0.49322585327547347</v>
      </c>
      <c r="AY33" s="6">
        <f>'1'!BS20</f>
        <v>0.58774533175022303</v>
      </c>
      <c r="AZ33" s="6">
        <f>'2'!BQ20</f>
        <v>0.26380939769777689</v>
      </c>
      <c r="BA33" s="6">
        <f>'2'!BS20</f>
        <v>0.39481397428370851</v>
      </c>
      <c r="BB33" s="6">
        <f>'3'!V21</f>
        <v>0.71836940628573409</v>
      </c>
      <c r="BC33" s="6">
        <f>'8'!AJ19</f>
        <v>0.59716552118143573</v>
      </c>
      <c r="BD33" s="6">
        <f t="shared" si="34"/>
        <v>0.55255501294675957</v>
      </c>
      <c r="BE33" s="6">
        <f t="shared" si="35"/>
        <v>0.60346326199525258</v>
      </c>
      <c r="BF33" s="6">
        <f>'1'!CA20</f>
        <v>0.42175961197078082</v>
      </c>
      <c r="BG33" s="6">
        <f>'1'!CC20</f>
        <v>0.51792981166590768</v>
      </c>
      <c r="BH33" s="6">
        <f>'2'!CA20</f>
        <v>0.27752305462704208</v>
      </c>
      <c r="BI33" s="6">
        <f>'2'!CC20</f>
        <v>0.41266423843005623</v>
      </c>
      <c r="BJ33" s="6">
        <f>'3'!Y21</f>
        <v>0.6799018881472304</v>
      </c>
      <c r="BK33" s="6">
        <f>'8'!AO19</f>
        <v>0.62832955780182065</v>
      </c>
      <c r="BL33" s="6">
        <f t="shared" si="36"/>
        <v>0.52351401173827927</v>
      </c>
      <c r="BM33" s="6">
        <f t="shared" si="37"/>
        <v>0.57549620999663142</v>
      </c>
      <c r="BN33" s="6">
        <f>'1'!CK20</f>
        <v>0.35855481796447042</v>
      </c>
      <c r="BO33" s="6">
        <f>'1'!CM20</f>
        <v>0.45126763393778463</v>
      </c>
      <c r="BP33" s="6">
        <f>'2'!CK20</f>
        <v>0.34197424244878877</v>
      </c>
      <c r="BQ33" s="6">
        <f>'2'!CM20</f>
        <v>0.48966513226927305</v>
      </c>
      <c r="BR33" s="6">
        <f>'3'!AB21</f>
        <v>0.41956959093114132</v>
      </c>
      <c r="BS33" s="6">
        <f>'8'!AT19</f>
        <v>0.58711663423127236</v>
      </c>
      <c r="BT33" s="6">
        <f t="shared" si="38"/>
        <v>0.42929090772127043</v>
      </c>
      <c r="BU33" s="6">
        <f t="shared" si="39"/>
        <v>0.48114512309264457</v>
      </c>
      <c r="BV33" s="6">
        <f>'1'!CU20</f>
        <v>0.52549191407961282</v>
      </c>
      <c r="BW33" s="6">
        <f>'1'!CW20</f>
        <v>0.61755807059585344</v>
      </c>
      <c r="BX33" s="6">
        <f>'2'!CU20</f>
        <v>0.38246161560250064</v>
      </c>
      <c r="BY33" s="6">
        <f>'2'!CW20</f>
        <v>0.53311218342709887</v>
      </c>
      <c r="BZ33" s="6">
        <f>'3'!AE21</f>
        <v>0.62726727917856262</v>
      </c>
      <c r="CA33" s="6">
        <f>'8'!AY19</f>
        <v>0.63031950381810908</v>
      </c>
      <c r="CB33" s="6">
        <f t="shared" si="40"/>
        <v>0.56283962294126311</v>
      </c>
      <c r="CC33" s="6">
        <f t="shared" si="41"/>
        <v>0.61473114233021919</v>
      </c>
      <c r="CD33" s="6">
        <f>'1'!DE20</f>
        <v>0.47647925931350099</v>
      </c>
      <c r="CE33" s="6">
        <f>'1'!DG20</f>
        <v>0.57186958213697958</v>
      </c>
      <c r="CF33" s="6">
        <f>'2'!DE20</f>
        <v>0.29755490022061659</v>
      </c>
      <c r="CG33" s="6">
        <f>'2'!DG20</f>
        <v>0.43775357285512334</v>
      </c>
      <c r="CH33" s="6">
        <f>'3'!AH21</f>
        <v>0.63137661625497765</v>
      </c>
      <c r="CI33" s="6">
        <f>'8'!BD19</f>
        <v>0.64758202570898249</v>
      </c>
      <c r="CJ33" s="6">
        <f t="shared" si="42"/>
        <v>0.54008685423845204</v>
      </c>
      <c r="CK33" s="6">
        <f t="shared" si="43"/>
        <v>0.59226285063129425</v>
      </c>
    </row>
    <row r="34" spans="1:89">
      <c r="A34" s="1">
        <v>1996</v>
      </c>
      <c r="B34" s="6">
        <f>'1'!I21</f>
        <v>0.41633991972545775</v>
      </c>
      <c r="C34" s="6">
        <f>'1'!K21</f>
        <v>0.5124052035578166</v>
      </c>
      <c r="D34" s="6">
        <f>'2'!I21</f>
        <v>0.28382733796570592</v>
      </c>
      <c r="E34" s="6">
        <f>'2'!K21</f>
        <v>0.42068245973851853</v>
      </c>
      <c r="F34" s="6">
        <f>'3'!D22</f>
        <v>0.56576109635416261</v>
      </c>
      <c r="G34" s="6">
        <f>'8'!F20</f>
        <v>0.57924289082316693</v>
      </c>
      <c r="H34" s="6">
        <f t="shared" si="22"/>
        <v>0.48116969848108604</v>
      </c>
      <c r="I34" s="6">
        <f t="shared" si="23"/>
        <v>0.53328132419131091</v>
      </c>
      <c r="J34" s="6">
        <f>'1'!S21</f>
        <v>0.27124466818100762</v>
      </c>
      <c r="K34" s="6">
        <f>'1'!U21</f>
        <v>0.35011682602203609</v>
      </c>
      <c r="L34" s="6">
        <f>'2'!S21</f>
        <v>0.22451954777379138</v>
      </c>
      <c r="M34" s="6">
        <f>'2'!U21</f>
        <v>0.34026540997717752</v>
      </c>
      <c r="N34" s="6">
        <f>'3'!G22</f>
        <v>0.36445778161320408</v>
      </c>
      <c r="O34" s="6">
        <f>'8'!K20</f>
        <v>0.50784680675752891</v>
      </c>
      <c r="P34" s="6">
        <f t="shared" si="24"/>
        <v>0.34902596914246542</v>
      </c>
      <c r="Q34" s="6">
        <f t="shared" si="25"/>
        <v>0.39214941849921547</v>
      </c>
      <c r="R34" s="6">
        <f>'1'!AC21</f>
        <v>0.32076842996769261</v>
      </c>
      <c r="S34" s="6">
        <f>'1'!AE21</f>
        <v>0.40889312440074926</v>
      </c>
      <c r="T34" s="6">
        <f>'2'!AC21</f>
        <v>0.17023900107270837</v>
      </c>
      <c r="U34" s="6">
        <f>'2'!AE21</f>
        <v>0.25489007588312407</v>
      </c>
      <c r="V34" s="6">
        <f>'3'!J22</f>
        <v>0.77316249281982874</v>
      </c>
      <c r="W34" s="6">
        <f>'8'!P20</f>
        <v>0.51247800537539179</v>
      </c>
      <c r="X34" s="6">
        <f t="shared" si="26"/>
        <v>0.46674139664315306</v>
      </c>
      <c r="Y34" s="6">
        <f t="shared" si="27"/>
        <v>0.51045638189741727</v>
      </c>
      <c r="Z34" s="6">
        <f>'1'!AM21</f>
        <v>0.45241350464858865</v>
      </c>
      <c r="AA34" s="6">
        <f>'1'!AO21</f>
        <v>0.54854813338691988</v>
      </c>
      <c r="AB34" s="6">
        <f>'2'!AM21</f>
        <v>0.18716049449304031</v>
      </c>
      <c r="AC34" s="6">
        <f>'2'!AO21</f>
        <v>0.28293209866087587</v>
      </c>
      <c r="AD34" s="6">
        <f>'3'!M22</f>
        <v>0.52624509766323269</v>
      </c>
      <c r="AE34" s="6">
        <f>'8'!U20</f>
        <v>0.50458563751861851</v>
      </c>
      <c r="AF34" s="6">
        <f t="shared" si="28"/>
        <v>0.45738913510420232</v>
      </c>
      <c r="AG34" s="6">
        <f t="shared" si="29"/>
        <v>0.50542014701631832</v>
      </c>
      <c r="AH34" s="6">
        <f>'1'!AW21</f>
        <v>0.35248548309746186</v>
      </c>
      <c r="AI34" s="6">
        <f>'1'!AY21</f>
        <v>0.4445957690424609</v>
      </c>
      <c r="AJ34" s="6">
        <f>'2'!AW21</f>
        <v>0.25398919313388291</v>
      </c>
      <c r="AK34" s="6">
        <f>'2'!AY21</f>
        <v>0.38167148184028782</v>
      </c>
      <c r="AL34" s="6">
        <f>'3'!P22</f>
        <v>0.58044312497137995</v>
      </c>
      <c r="AM34" s="6">
        <f>'8'!Z20</f>
        <v>0.5593387731177768</v>
      </c>
      <c r="AN34" s="6">
        <f t="shared" si="30"/>
        <v>0.45133858707466223</v>
      </c>
      <c r="AO34" s="6">
        <f t="shared" si="31"/>
        <v>0.5009509303233024</v>
      </c>
      <c r="AP34" s="6">
        <f>'1'!BG21</f>
        <v>0.37138603267652248</v>
      </c>
      <c r="AQ34" s="6">
        <f>'1'!BI21</f>
        <v>0.46521028565276168</v>
      </c>
      <c r="AR34" s="6">
        <f>'2'!BG21</f>
        <v>0.25054952474752173</v>
      </c>
      <c r="AS34" s="6">
        <f>'2'!BI21</f>
        <v>0.37699396674246843</v>
      </c>
      <c r="AT34" s="6">
        <f>'3'!S22</f>
        <v>0.55016697367881706</v>
      </c>
      <c r="AU34" s="6">
        <f>'8'!AE20</f>
        <v>0.54256813767635803</v>
      </c>
      <c r="AV34" s="6">
        <f t="shared" si="32"/>
        <v>0.44679314338415493</v>
      </c>
      <c r="AW34" s="6">
        <f t="shared" si="33"/>
        <v>0.49696728877414531</v>
      </c>
      <c r="AX34" s="6">
        <f>'1'!BQ21</f>
        <v>0.48643800858056813</v>
      </c>
      <c r="AY34" s="6">
        <f>'1'!BS21</f>
        <v>0.5813445238777305</v>
      </c>
      <c r="AZ34" s="6">
        <f>'2'!BQ21</f>
        <v>0.26922308106855702</v>
      </c>
      <c r="BA34" s="6">
        <f>'2'!BS21</f>
        <v>0.40192899554552575</v>
      </c>
      <c r="BB34" s="6">
        <f>'3'!V22</f>
        <v>0.6137226299013091</v>
      </c>
      <c r="BC34" s="6">
        <f>'8'!AJ20</f>
        <v>0.57664868787909906</v>
      </c>
      <c r="BD34" s="6">
        <f t="shared" si="34"/>
        <v>0.51909034098418494</v>
      </c>
      <c r="BE34" s="6">
        <f t="shared" si="35"/>
        <v>0.5703235385507468</v>
      </c>
      <c r="BF34" s="6">
        <f>'1'!CA21</f>
        <v>0.43477887279217753</v>
      </c>
      <c r="BG34" s="6">
        <f>'1'!CC21</f>
        <v>0.53106274878930959</v>
      </c>
      <c r="BH34" s="6">
        <f>'2'!CA21</f>
        <v>0.2812951328653861</v>
      </c>
      <c r="BI34" s="6">
        <f>'2'!CC21</f>
        <v>0.41747565506880263</v>
      </c>
      <c r="BJ34" s="6">
        <f>'3'!Y22</f>
        <v>0.60907704933686146</v>
      </c>
      <c r="BK34" s="6">
        <f>'8'!AO20</f>
        <v>0.59397873210156305</v>
      </c>
      <c r="BL34" s="6">
        <f t="shared" si="36"/>
        <v>0.50280500776301573</v>
      </c>
      <c r="BM34" s="6">
        <f t="shared" si="37"/>
        <v>0.5549366103822102</v>
      </c>
      <c r="BN34" s="6">
        <f>'1'!CK21</f>
        <v>0.37226432785325081</v>
      </c>
      <c r="BO34" s="6">
        <f>'1'!CM21</f>
        <v>0.46615672559867777</v>
      </c>
      <c r="BP34" s="6">
        <f>'2'!CK21</f>
        <v>0.34946936470265466</v>
      </c>
      <c r="BQ34" s="6">
        <f>'2'!CM21</f>
        <v>0.49796741857926441</v>
      </c>
      <c r="BR34" s="6">
        <f>'3'!AB22</f>
        <v>0.48177709891612813</v>
      </c>
      <c r="BS34" s="6">
        <f>'8'!AT20</f>
        <v>0.59511309033977489</v>
      </c>
      <c r="BT34" s="6">
        <f t="shared" si="38"/>
        <v>0.45307521492554159</v>
      </c>
      <c r="BU34" s="6">
        <f t="shared" si="39"/>
        <v>0.50548197941137329</v>
      </c>
      <c r="BV34" s="6">
        <f>'1'!CU21</f>
        <v>0.52376527784757665</v>
      </c>
      <c r="BW34" s="6">
        <f>'1'!CW21</f>
        <v>0.61598773508826954</v>
      </c>
      <c r="BX34" s="6">
        <f>'2'!CU21</f>
        <v>0.43719724419794337</v>
      </c>
      <c r="BY34" s="6">
        <f>'2'!CW21</f>
        <v>0.58694021108041772</v>
      </c>
      <c r="BZ34" s="6">
        <f>'3'!AE22</f>
        <v>0.60449118475121577</v>
      </c>
      <c r="CA34" s="6">
        <f>'8'!AY20</f>
        <v>0.64087360348176547</v>
      </c>
      <c r="CB34" s="6">
        <f t="shared" si="40"/>
        <v>0.56456703261707031</v>
      </c>
      <c r="CC34" s="6">
        <f t="shared" si="41"/>
        <v>0.61643031220159483</v>
      </c>
      <c r="CD34" s="6">
        <f>'1'!DE21</f>
        <v>0.48677080081453433</v>
      </c>
      <c r="CE34" s="6">
        <f>'1'!DG21</f>
        <v>0.58165941509609032</v>
      </c>
      <c r="CF34" s="6">
        <f>'2'!DE21</f>
        <v>0.31125550816420461</v>
      </c>
      <c r="CG34" s="6">
        <f>'2'!DG21</f>
        <v>0.45428598636182677</v>
      </c>
      <c r="CH34" s="6">
        <f>'3'!AH22</f>
        <v>0.55293637721581546</v>
      </c>
      <c r="CI34" s="6">
        <f>'8'!BD20</f>
        <v>0.62336393338520146</v>
      </c>
      <c r="CJ34" s="6">
        <f t="shared" si="42"/>
        <v>0.51990894879248839</v>
      </c>
      <c r="CK34" s="6">
        <f t="shared" si="43"/>
        <v>0.57216744232487304</v>
      </c>
    </row>
    <row r="35" spans="1:89">
      <c r="A35" s="1">
        <v>1997</v>
      </c>
      <c r="B35" s="6">
        <f>'1'!I22</f>
        <v>0.44521432824351354</v>
      </c>
      <c r="C35" s="6">
        <f>'1'!K22</f>
        <v>0.5414512926970424</v>
      </c>
      <c r="D35" s="6">
        <f>'2'!I22</f>
        <v>0.29001882636391857</v>
      </c>
      <c r="E35" s="6">
        <f>'2'!K22</f>
        <v>0.42844667635190747</v>
      </c>
      <c r="F35" s="6">
        <f>'3'!D23</f>
        <v>0.54644507777391094</v>
      </c>
      <c r="G35" s="6">
        <f>'8'!F21</f>
        <v>0.58297876623704092</v>
      </c>
      <c r="H35" s="6">
        <f t="shared" si="22"/>
        <v>0.48944357493653529</v>
      </c>
      <c r="I35" s="6">
        <f t="shared" si="23"/>
        <v>0.54178114571674563</v>
      </c>
      <c r="J35" s="6">
        <f>'1'!S22</f>
        <v>0.29534777879373131</v>
      </c>
      <c r="K35" s="6">
        <f>'1'!U22</f>
        <v>0.37920774662005502</v>
      </c>
      <c r="L35" s="6">
        <f>'2'!S22</f>
        <v>0.24079367224385473</v>
      </c>
      <c r="M35" s="6">
        <f>'2'!U22</f>
        <v>0.36350992479118927</v>
      </c>
      <c r="N35" s="6">
        <f>'3'!G23</f>
        <v>0.42822983323877784</v>
      </c>
      <c r="O35" s="6">
        <f>'8'!K21</f>
        <v>0.54111518212136123</v>
      </c>
      <c r="P35" s="6">
        <f t="shared" si="24"/>
        <v>0.38455473258191275</v>
      </c>
      <c r="Q35" s="6">
        <f t="shared" si="25"/>
        <v>0.43037034496717574</v>
      </c>
      <c r="R35" s="6">
        <f>'1'!AC22</f>
        <v>0.38955006307181167</v>
      </c>
      <c r="S35" s="6">
        <f>'1'!AE22</f>
        <v>0.4845818559235045</v>
      </c>
      <c r="T35" s="6">
        <f>'2'!AC22</f>
        <v>0.17821398707926603</v>
      </c>
      <c r="U35" s="6">
        <f>'2'!AE22</f>
        <v>0.26828176537484233</v>
      </c>
      <c r="V35" s="6">
        <f>'3'!J23</f>
        <v>0.7669613335136215</v>
      </c>
      <c r="W35" s="6">
        <f>'8'!P21</f>
        <v>0.48865157453498204</v>
      </c>
      <c r="X35" s="6">
        <f t="shared" si="26"/>
        <v>0.48754465094880212</v>
      </c>
      <c r="Y35" s="6">
        <f t="shared" si="27"/>
        <v>0.534564145919037</v>
      </c>
      <c r="Z35" s="6">
        <f>'1'!AM22</f>
        <v>0.47569058775300449</v>
      </c>
      <c r="AA35" s="6">
        <f>'1'!AO22</f>
        <v>0.57111490081867045</v>
      </c>
      <c r="AB35" s="6">
        <f>'2'!AM22</f>
        <v>0.193211611032551</v>
      </c>
      <c r="AC35" s="6">
        <f>'2'!AO22</f>
        <v>0.29262748439515823</v>
      </c>
      <c r="AD35" s="6">
        <f>'3'!M23</f>
        <v>0.47155970244518042</v>
      </c>
      <c r="AE35" s="6">
        <f>'8'!U21</f>
        <v>0.48221593864531626</v>
      </c>
      <c r="AF35" s="6">
        <f t="shared" si="28"/>
        <v>0.44804130647708107</v>
      </c>
      <c r="AG35" s="6">
        <f t="shared" si="29"/>
        <v>0.49615261903960817</v>
      </c>
      <c r="AH35" s="6">
        <f>'1'!AW22</f>
        <v>0.37240835078988377</v>
      </c>
      <c r="AI35" s="6">
        <f>'1'!AY22</f>
        <v>0.46631182700218327</v>
      </c>
      <c r="AJ35" s="6">
        <f>'2'!AW22</f>
        <v>0.26623522105431652</v>
      </c>
      <c r="AK35" s="6">
        <f>'2'!AY22</f>
        <v>0.39801337174680601</v>
      </c>
      <c r="AL35" s="6">
        <f>'3'!P23</f>
        <v>0.53016272094086925</v>
      </c>
      <c r="AM35" s="6">
        <f>'8'!Z21</f>
        <v>0.52263568189644061</v>
      </c>
      <c r="AN35" s="6">
        <f t="shared" si="30"/>
        <v>0.43878646313071262</v>
      </c>
      <c r="AO35" s="6">
        <f t="shared" si="31"/>
        <v>0.4895256686848814</v>
      </c>
      <c r="AP35" s="6">
        <f>'1'!BG22</f>
        <v>0.38953994650691742</v>
      </c>
      <c r="AQ35" s="6">
        <f>'1'!BI22</f>
        <v>0.48457118321357345</v>
      </c>
      <c r="AR35" s="6">
        <f>'2'!BG22</f>
        <v>0.26210529902394381</v>
      </c>
      <c r="AS35" s="6">
        <f>'2'!BI22</f>
        <v>0.39255543627359218</v>
      </c>
      <c r="AT35" s="6">
        <f>'3'!S23</f>
        <v>0.50405956125740126</v>
      </c>
      <c r="AU35" s="6">
        <f>'8'!AE21</f>
        <v>0.54020435221146623</v>
      </c>
      <c r="AV35" s="6">
        <f t="shared" si="32"/>
        <v>0.44309248687237823</v>
      </c>
      <c r="AW35" s="6">
        <f t="shared" si="33"/>
        <v>0.49414999528000547</v>
      </c>
      <c r="AX35" s="6">
        <f>'1'!BQ22</f>
        <v>0.52600757848079094</v>
      </c>
      <c r="AY35" s="6">
        <f>'1'!BS22</f>
        <v>0.61802651905715156</v>
      </c>
      <c r="AZ35" s="6">
        <f>'2'!BQ22</f>
        <v>0.2751813137590427</v>
      </c>
      <c r="BA35" s="6">
        <f>'2'!BS22</f>
        <v>0.40965626519273302</v>
      </c>
      <c r="BB35" s="6">
        <f>'3'!V23</f>
        <v>0.60623510138842962</v>
      </c>
      <c r="BC35" s="6">
        <f>'8'!AJ21</f>
        <v>0.58576175605710568</v>
      </c>
      <c r="BD35" s="6">
        <f t="shared" si="34"/>
        <v>0.5359203771296045</v>
      </c>
      <c r="BE35" s="6">
        <f t="shared" si="35"/>
        <v>0.58617544850351777</v>
      </c>
      <c r="BF35" s="6">
        <f>'1'!CA22</f>
        <v>0.4617429981318375</v>
      </c>
      <c r="BG35" s="6">
        <f>'1'!CC22</f>
        <v>0.55766169252509401</v>
      </c>
      <c r="BH35" s="6">
        <f>'2'!CA22</f>
        <v>0.29009774917770659</v>
      </c>
      <c r="BI35" s="6">
        <f>'2'!CC22</f>
        <v>0.4285449528861337</v>
      </c>
      <c r="BJ35" s="6">
        <f>'3'!Y23</f>
        <v>0.59216654942529512</v>
      </c>
      <c r="BK35" s="6">
        <f>'8'!AO21</f>
        <v>0.58205389044706179</v>
      </c>
      <c r="BL35" s="6">
        <f t="shared" si="36"/>
        <v>0.50726208413859486</v>
      </c>
      <c r="BM35" s="6">
        <f t="shared" si="37"/>
        <v>0.55947428226674023</v>
      </c>
      <c r="BN35" s="6">
        <f>'1'!CK22</f>
        <v>0.39011986053435882</v>
      </c>
      <c r="BO35" s="6">
        <f>'1'!CM22</f>
        <v>0.48518277093420897</v>
      </c>
      <c r="BP35" s="6">
        <f>'2'!CK22</f>
        <v>0.3625153815019348</v>
      </c>
      <c r="BQ35" s="6">
        <f>'2'!CM22</f>
        <v>0.51213023071611807</v>
      </c>
      <c r="BR35" s="6">
        <f>'3'!AB23</f>
        <v>0.60655618730459893</v>
      </c>
      <c r="BS35" s="6">
        <f>'8'!AT21</f>
        <v>0.60273893799007039</v>
      </c>
      <c r="BT35" s="6">
        <f t="shared" si="38"/>
        <v>0.49462326368760434</v>
      </c>
      <c r="BU35" s="6">
        <f t="shared" si="39"/>
        <v>0.54760991276896276</v>
      </c>
      <c r="BV35" s="6">
        <f>'1'!CU22</f>
        <v>0.57431902917804478</v>
      </c>
      <c r="BW35" s="6">
        <f>'1'!CW22</f>
        <v>0.66085653376919529</v>
      </c>
      <c r="BX35" s="6">
        <f>'2'!CU22</f>
        <v>0.45005389495118886</v>
      </c>
      <c r="BY35" s="6">
        <f>'2'!CW22</f>
        <v>0.59886486902268721</v>
      </c>
      <c r="BZ35" s="6">
        <f>'3'!AE23</f>
        <v>0.59269120231191474</v>
      </c>
      <c r="CA35" s="6">
        <f>'8'!AY21</f>
        <v>0.6451422345505522</v>
      </c>
      <c r="CB35" s="6">
        <f t="shared" si="40"/>
        <v>0.58419136038195352</v>
      </c>
      <c r="CC35" s="6">
        <f t="shared" si="41"/>
        <v>0.63368745962556361</v>
      </c>
      <c r="CD35" s="6">
        <f>'1'!DE22</f>
        <v>0.51306868373512537</v>
      </c>
      <c r="CE35" s="6">
        <f>'1'!DG22</f>
        <v>0.60619724637801631</v>
      </c>
      <c r="CF35" s="6">
        <f>'2'!DE22</f>
        <v>0.32494917941190937</v>
      </c>
      <c r="CG35" s="6">
        <f>'2'!DG22</f>
        <v>0.47033476223604398</v>
      </c>
      <c r="CH35" s="6">
        <f>'3'!AH23</f>
        <v>0.51685445991638435</v>
      </c>
      <c r="CI35" s="6">
        <f>'8'!BD21</f>
        <v>0.63235558665481317</v>
      </c>
      <c r="CJ35" s="6">
        <f t="shared" si="42"/>
        <v>0.52502490307804051</v>
      </c>
      <c r="CK35" s="6">
        <f t="shared" si="43"/>
        <v>0.57681488641761036</v>
      </c>
    </row>
    <row r="36" spans="1:89">
      <c r="A36" s="1">
        <v>1998</v>
      </c>
      <c r="B36" s="6">
        <f>'1'!I23</f>
        <v>0.46954268828245327</v>
      </c>
      <c r="C36" s="6">
        <f>'1'!K23</f>
        <v>0.56520994315806705</v>
      </c>
      <c r="D36" s="6">
        <f>'2'!I23</f>
        <v>0.28439840655439458</v>
      </c>
      <c r="E36" s="6">
        <f>'2'!K23</f>
        <v>0.42140312656678852</v>
      </c>
      <c r="F36" s="6">
        <f>'3'!D24</f>
        <v>0.52650279161698088</v>
      </c>
      <c r="G36" s="6">
        <f>'8'!F22</f>
        <v>0.58708153403689389</v>
      </c>
      <c r="H36" s="6">
        <f t="shared" si="22"/>
        <v>0.4946529973818895</v>
      </c>
      <c r="I36" s="6">
        <f t="shared" si="23"/>
        <v>0.54662037133337438</v>
      </c>
      <c r="J36" s="6">
        <f>'1'!S23</f>
        <v>0.33392700987101231</v>
      </c>
      <c r="K36" s="6">
        <f>'1'!U23</f>
        <v>0.42387928905082151</v>
      </c>
      <c r="L36" s="6">
        <f>'2'!S23</f>
        <v>0.24309923514556464</v>
      </c>
      <c r="M36" s="6">
        <f>'2'!U23</f>
        <v>0.36672607559475157</v>
      </c>
      <c r="N36" s="6">
        <f>'3'!G24</f>
        <v>0.34583607381663201</v>
      </c>
      <c r="O36" s="6">
        <f>'8'!K22</f>
        <v>0.51053000650807467</v>
      </c>
      <c r="P36" s="6">
        <f t="shared" si="24"/>
        <v>0.37197224754413805</v>
      </c>
      <c r="Q36" s="6">
        <f t="shared" si="25"/>
        <v>0.42031584326098043</v>
      </c>
      <c r="R36" s="6">
        <f>'1'!AC23</f>
        <v>0.39026570639316349</v>
      </c>
      <c r="S36" s="6">
        <f>'1'!AE23</f>
        <v>0.48533651653256354</v>
      </c>
      <c r="T36" s="6">
        <f>'2'!AC23</f>
        <v>0.18171460373910275</v>
      </c>
      <c r="U36" s="6">
        <f>'2'!AE23</f>
        <v>0.27406007243200031</v>
      </c>
      <c r="V36" s="6">
        <f>'3'!J24</f>
        <v>0.77830759454614873</v>
      </c>
      <c r="W36" s="6">
        <f>'8'!P22</f>
        <v>0.49667938894073099</v>
      </c>
      <c r="X36" s="6">
        <f t="shared" si="26"/>
        <v>0.49302448880289562</v>
      </c>
      <c r="Y36" s="6">
        <f t="shared" si="27"/>
        <v>0.54028735972794539</v>
      </c>
      <c r="Z36" s="6">
        <f>'1'!AM23</f>
        <v>0.50021206187582512</v>
      </c>
      <c r="AA36" s="6">
        <f>'1'!AO23</f>
        <v>0.59428551366690585</v>
      </c>
      <c r="AB36" s="6">
        <f>'2'!AM23</f>
        <v>0.19622078970876133</v>
      </c>
      <c r="AC36" s="6">
        <f>'2'!AO23</f>
        <v>0.29738695017084565</v>
      </c>
      <c r="AD36" s="6">
        <f>'3'!M24</f>
        <v>0.42202642333035484</v>
      </c>
      <c r="AE36" s="6">
        <f>'8'!U22</f>
        <v>0.48358438138807375</v>
      </c>
      <c r="AF36" s="6">
        <f t="shared" si="28"/>
        <v>0.44610960490081336</v>
      </c>
      <c r="AG36" s="6">
        <f t="shared" si="29"/>
        <v>0.4938556016634541</v>
      </c>
      <c r="AH36" s="6">
        <f>'1'!AW23</f>
        <v>0.39645077992047223</v>
      </c>
      <c r="AI36" s="6">
        <f>'1'!AY23</f>
        <v>0.4918323003745132</v>
      </c>
      <c r="AJ36" s="6">
        <f>'2'!AW23</f>
        <v>0.26184088555682994</v>
      </c>
      <c r="AK36" s="6">
        <f>'2'!AY23</f>
        <v>0.39220417373388544</v>
      </c>
      <c r="AL36" s="6">
        <f>'3'!P24</f>
        <v>0.5292637929057058</v>
      </c>
      <c r="AM36" s="6">
        <f>'8'!Z22</f>
        <v>0.54159582048246124</v>
      </c>
      <c r="AN36" s="6">
        <f t="shared" si="30"/>
        <v>0.45247930387091362</v>
      </c>
      <c r="AO36" s="6">
        <f t="shared" si="31"/>
        <v>0.50366824087023554</v>
      </c>
      <c r="AP36" s="6">
        <f>'1'!BG23</f>
        <v>0.41479890723877444</v>
      </c>
      <c r="AQ36" s="6">
        <f>'1'!BI23</f>
        <v>0.51082808330912011</v>
      </c>
      <c r="AR36" s="6">
        <f>'2'!BG23</f>
        <v>0.2612933959268684</v>
      </c>
      <c r="AS36" s="6">
        <f>'2'!BI23</f>
        <v>0.39147615253996404</v>
      </c>
      <c r="AT36" s="6">
        <f>'3'!S24</f>
        <v>0.52677087585096016</v>
      </c>
      <c r="AU36" s="6">
        <f>'8'!AE22</f>
        <v>0.5628132927316567</v>
      </c>
      <c r="AV36" s="6">
        <f t="shared" si="32"/>
        <v>0.46444494463385083</v>
      </c>
      <c r="AW36" s="6">
        <f t="shared" si="33"/>
        <v>0.51587489072329862</v>
      </c>
      <c r="AX36" s="6">
        <f>'1'!BQ23</f>
        <v>0.55952586786859715</v>
      </c>
      <c r="AY36" s="6">
        <f>'1'!BS23</f>
        <v>0.64795918009061304</v>
      </c>
      <c r="AZ36" s="6">
        <f>'2'!BQ23</f>
        <v>0.27461382363547093</v>
      </c>
      <c r="BA36" s="6">
        <f>'2'!BS23</f>
        <v>0.40892487574719438</v>
      </c>
      <c r="BB36" s="6">
        <f>'3'!V24</f>
        <v>0.60380051244111899</v>
      </c>
      <c r="BC36" s="6">
        <f>'8'!AJ22</f>
        <v>0.59162715966132762</v>
      </c>
      <c r="BD36" s="6">
        <f t="shared" si="34"/>
        <v>0.55012864753659763</v>
      </c>
      <c r="BE36" s="6">
        <f t="shared" si="35"/>
        <v>0.59893307763657633</v>
      </c>
      <c r="BF36" s="6">
        <f>'1'!CA23</f>
        <v>0.4668392810621419</v>
      </c>
      <c r="BG36" s="6">
        <f>'1'!CC23</f>
        <v>0.56260092225414837</v>
      </c>
      <c r="BH36" s="6">
        <f>'2'!CA23</f>
        <v>0.29262870987208406</v>
      </c>
      <c r="BI36" s="6">
        <f>'2'!CC23</f>
        <v>0.43168742422597017</v>
      </c>
      <c r="BJ36" s="6">
        <f>'3'!Y24</f>
        <v>0.51994971314424321</v>
      </c>
      <c r="BK36" s="6">
        <f>'8'!AO22</f>
        <v>0.61024962548146988</v>
      </c>
      <c r="BL36" s="6">
        <f t="shared" si="36"/>
        <v>0.49854841806849348</v>
      </c>
      <c r="BM36" s="6">
        <f t="shared" si="37"/>
        <v>0.55075894598068464</v>
      </c>
      <c r="BN36" s="6">
        <f>'1'!CK23</f>
        <v>0.41200862065125399</v>
      </c>
      <c r="BO36" s="6">
        <f>'1'!CM23</f>
        <v>0.50796529239089072</v>
      </c>
      <c r="BP36" s="6">
        <f>'2'!CK23</f>
        <v>0.34409854270623713</v>
      </c>
      <c r="BQ36" s="6">
        <f>'2'!CM23</f>
        <v>0.49203076950522551</v>
      </c>
      <c r="BR36" s="6">
        <f>'3'!AB24</f>
        <v>0.49130363552679446</v>
      </c>
      <c r="BS36" s="6">
        <f>'8'!AT22</f>
        <v>0.62790216593926551</v>
      </c>
      <c r="BT36" s="6">
        <f t="shared" si="38"/>
        <v>0.47901475289764028</v>
      </c>
      <c r="BU36" s="6">
        <f t="shared" si="39"/>
        <v>0.53219064427339391</v>
      </c>
      <c r="BV36" s="6">
        <f>'1'!CU23</f>
        <v>0.59173676476560977</v>
      </c>
      <c r="BW36" s="6">
        <f>'1'!CW23</f>
        <v>0.67580655338620188</v>
      </c>
      <c r="BX36" s="6">
        <f>'2'!CU23</f>
        <v>0.40179557967416957</v>
      </c>
      <c r="BY36" s="6">
        <f>'2'!CW23</f>
        <v>0.55272394621330279</v>
      </c>
      <c r="BZ36" s="6">
        <f>'3'!AE24</f>
        <v>0.52479766035795861</v>
      </c>
      <c r="CA36" s="6">
        <f>'8'!AY22</f>
        <v>0.65152461867749689</v>
      </c>
      <c r="CB36" s="6">
        <f t="shared" si="40"/>
        <v>0.57095483363252475</v>
      </c>
      <c r="CC36" s="6">
        <f t="shared" si="41"/>
        <v>0.61967558573467496</v>
      </c>
      <c r="CD36" s="6">
        <f>'1'!DE23</f>
        <v>0.5383015341473828</v>
      </c>
      <c r="CE36" s="6">
        <f>'1'!DG23</f>
        <v>0.6291224692390881</v>
      </c>
      <c r="CF36" s="6">
        <f>'2'!DE23</f>
        <v>0.32074921698172626</v>
      </c>
      <c r="CG36" s="6">
        <f>'2'!DG23</f>
        <v>0.46546134763139896</v>
      </c>
      <c r="CH36" s="6">
        <f>'3'!AH24</f>
        <v>0.44653409359276358</v>
      </c>
      <c r="CI36" s="6">
        <f>'8'!BD22</f>
        <v>0.58189521875517325</v>
      </c>
      <c r="CJ36" s="6">
        <f t="shared" si="42"/>
        <v>0.50450286344410999</v>
      </c>
      <c r="CK36" s="6">
        <f t="shared" si="43"/>
        <v>0.55530245054575933</v>
      </c>
    </row>
    <row r="37" spans="1:89">
      <c r="A37" s="1">
        <v>1999</v>
      </c>
      <c r="B37" s="6">
        <f>'1'!I24</f>
        <v>0.48820481671819743</v>
      </c>
      <c r="C37" s="6">
        <f>'1'!K24</f>
        <v>0.5830150229722183</v>
      </c>
      <c r="D37" s="6">
        <f>'2'!I24</f>
        <v>0.30776378535219995</v>
      </c>
      <c r="E37" s="6">
        <f>'2'!K24</f>
        <v>0.45011882329917557</v>
      </c>
      <c r="F37" s="6">
        <f>'3'!D25</f>
        <v>0.52223174877133638</v>
      </c>
      <c r="G37" s="6">
        <f>'8'!F23</f>
        <v>0.59170252937011447</v>
      </c>
      <c r="H37" s="6">
        <f t="shared" si="22"/>
        <v>0.50454187475786172</v>
      </c>
      <c r="I37" s="6">
        <f t="shared" si="23"/>
        <v>0.55670146105416762</v>
      </c>
      <c r="J37" s="6">
        <f>'1'!S24</f>
        <v>0.3726189015553506</v>
      </c>
      <c r="K37" s="6">
        <f>'1'!U24</f>
        <v>0.46653852507078009</v>
      </c>
      <c r="L37" s="6">
        <f>'2'!S24</f>
        <v>0.26047710894080006</v>
      </c>
      <c r="M37" s="6">
        <f>'2'!U24</f>
        <v>0.39038893322986634</v>
      </c>
      <c r="N37" s="6">
        <f>'3'!G25</f>
        <v>0.27060643136890583</v>
      </c>
      <c r="O37" s="6">
        <f>'8'!K23</f>
        <v>0.52238465218581465</v>
      </c>
      <c r="P37" s="6">
        <f t="shared" si="24"/>
        <v>0.37334304240490035</v>
      </c>
      <c r="Q37" s="6">
        <f t="shared" si="25"/>
        <v>0.42390207423997878</v>
      </c>
      <c r="R37" s="6">
        <f>'1'!AC24</f>
        <v>0.43260760689523542</v>
      </c>
      <c r="S37" s="6">
        <f>'1'!AE24</f>
        <v>0.52888593317830579</v>
      </c>
      <c r="T37" s="6">
        <f>'2'!AC24</f>
        <v>0.18878344627695751</v>
      </c>
      <c r="U37" s="6">
        <f>'2'!AE24</f>
        <v>0.2855490403067053</v>
      </c>
      <c r="V37" s="6">
        <f>'3'!J25</f>
        <v>0.57881380149700468</v>
      </c>
      <c r="W37" s="6">
        <f>'8'!P23</f>
        <v>0.48360973477136732</v>
      </c>
      <c r="X37" s="6">
        <f t="shared" si="26"/>
        <v>0.45752727145288291</v>
      </c>
      <c r="Y37" s="6">
        <f t="shared" si="27"/>
        <v>0.5057151613690859</v>
      </c>
      <c r="Z37" s="6">
        <f>'1'!AM24</f>
        <v>0.5377814425555294</v>
      </c>
      <c r="AA37" s="6">
        <f>'1'!AO24</f>
        <v>0.62865584808713038</v>
      </c>
      <c r="AB37" s="6">
        <f>'2'!AM24</f>
        <v>0.20693637419197236</v>
      </c>
      <c r="AC37" s="6">
        <f>'2'!AO24</f>
        <v>0.31401309434825464</v>
      </c>
      <c r="AD37" s="6">
        <f>'3'!M25</f>
        <v>0.49125783577169591</v>
      </c>
      <c r="AE37" s="6">
        <f>'8'!U23</f>
        <v>0.5538722317824063</v>
      </c>
      <c r="AF37" s="6">
        <f t="shared" si="28"/>
        <v>0.49708873132993459</v>
      </c>
      <c r="AG37" s="6">
        <f t="shared" si="29"/>
        <v>0.54414616555820317</v>
      </c>
      <c r="AH37" s="6">
        <f>'1'!AW24</f>
        <v>0.43925022783152007</v>
      </c>
      <c r="AI37" s="6">
        <f>'1'!AY24</f>
        <v>0.53552884551310287</v>
      </c>
      <c r="AJ37" s="6">
        <f>'2'!AW24</f>
        <v>0.28264986016377391</v>
      </c>
      <c r="AK37" s="6">
        <f>'2'!AY24</f>
        <v>0.41919358388867523</v>
      </c>
      <c r="AL37" s="6">
        <f>'3'!P25</f>
        <v>0.50608277762963827</v>
      </c>
      <c r="AM37" s="6">
        <f>'8'!Z23</f>
        <v>0.53386645671147914</v>
      </c>
      <c r="AN37" s="6">
        <f t="shared" si="30"/>
        <v>0.46395238573426478</v>
      </c>
      <c r="AO37" s="6">
        <f t="shared" si="31"/>
        <v>0.516118205179388</v>
      </c>
      <c r="AP37" s="6">
        <f>'1'!BG24</f>
        <v>0.43813816195390604</v>
      </c>
      <c r="AQ37" s="6">
        <f>'1'!BI24</f>
        <v>0.53442017758626403</v>
      </c>
      <c r="AR37" s="6">
        <f>'2'!BG24</f>
        <v>0.2753477712757027</v>
      </c>
      <c r="AS37" s="6">
        <f>'2'!BI24</f>
        <v>0.40987061637924549</v>
      </c>
      <c r="AT37" s="6">
        <f>'3'!S25</f>
        <v>0.56517736515936945</v>
      </c>
      <c r="AU37" s="6">
        <f>'8'!AE23</f>
        <v>0.56646469620952222</v>
      </c>
      <c r="AV37" s="6">
        <f t="shared" si="32"/>
        <v>0.48570055725135564</v>
      </c>
      <c r="AW37" s="6">
        <f t="shared" si="33"/>
        <v>0.53766564801465311</v>
      </c>
      <c r="AX37" s="6">
        <f>'1'!BQ24</f>
        <v>0.57045035558509372</v>
      </c>
      <c r="AY37" s="6">
        <f>'1'!BS24</f>
        <v>0.65750163735732325</v>
      </c>
      <c r="AZ37" s="6">
        <f>'2'!BQ24</f>
        <v>0.28721223678695623</v>
      </c>
      <c r="BA37" s="6">
        <f>'2'!BS24</f>
        <v>0.42494054875834547</v>
      </c>
      <c r="BB37" s="6">
        <f>'3'!V25</f>
        <v>0.57003063879832983</v>
      </c>
      <c r="BC37" s="6">
        <f>'8'!AJ23</f>
        <v>0.59717747057932369</v>
      </c>
      <c r="BD37" s="6">
        <f t="shared" si="34"/>
        <v>0.54870339325714645</v>
      </c>
      <c r="BE37" s="6">
        <f t="shared" si="35"/>
        <v>0.59729673716317722</v>
      </c>
      <c r="BF37" s="6">
        <f>'1'!CA24</f>
        <v>0.49140506530701467</v>
      </c>
      <c r="BG37" s="6">
        <f>'1'!CC24</f>
        <v>0.58603287237839619</v>
      </c>
      <c r="BH37" s="6">
        <f>'2'!CA24</f>
        <v>0.30011741033605699</v>
      </c>
      <c r="BI37" s="6">
        <f>'2'!CC24</f>
        <v>0.44088319215661043</v>
      </c>
      <c r="BJ37" s="6">
        <f>'3'!Y25</f>
        <v>0.47574979863111777</v>
      </c>
      <c r="BK37" s="6">
        <f>'8'!AO23</f>
        <v>0.56870063694005901</v>
      </c>
      <c r="BL37" s="6">
        <f t="shared" si="36"/>
        <v>0.48768637604920584</v>
      </c>
      <c r="BM37" s="6">
        <f t="shared" si="37"/>
        <v>0.53961407705981379</v>
      </c>
      <c r="BN37" s="6">
        <f>'1'!CK24</f>
        <v>0.42936887035985494</v>
      </c>
      <c r="BO37" s="6">
        <f>'1'!CM24</f>
        <v>0.52562900124813172</v>
      </c>
      <c r="BP37" s="6">
        <f>'2'!CK24</f>
        <v>0.38443931641087364</v>
      </c>
      <c r="BQ37" s="6">
        <f>'2'!CM24</f>
        <v>0.53515023540213547</v>
      </c>
      <c r="BR37" s="6">
        <f>'3'!AB25</f>
        <v>0.55702347084032755</v>
      </c>
      <c r="BS37" s="6">
        <f>'8'!AT23</f>
        <v>0.62416987142326186</v>
      </c>
      <c r="BT37" s="6">
        <f t="shared" si="38"/>
        <v>0.50548981535092674</v>
      </c>
      <c r="BU37" s="6">
        <f t="shared" si="39"/>
        <v>0.55906495960536362</v>
      </c>
      <c r="BV37" s="6">
        <f>'1'!CU24</f>
        <v>0.61268608205778685</v>
      </c>
      <c r="BW37" s="6">
        <f>'1'!CW24</f>
        <v>0.6934616425069714</v>
      </c>
      <c r="BX37" s="6">
        <f>'2'!CU24</f>
        <v>0.49813779404633812</v>
      </c>
      <c r="BY37" s="6">
        <f>'2'!CW24</f>
        <v>0.64133274197120582</v>
      </c>
      <c r="BZ37" s="6">
        <f>'3'!AE25</f>
        <v>0.57607654406166009</v>
      </c>
      <c r="CA37" s="6">
        <f>'8'!AY23</f>
        <v>0.67309190225512139</v>
      </c>
      <c r="CB37" s="6">
        <f t="shared" si="40"/>
        <v>0.60718032380694398</v>
      </c>
      <c r="CC37" s="6">
        <f t="shared" si="41"/>
        <v>0.65381004277910448</v>
      </c>
      <c r="CD37" s="6">
        <f>'1'!DE24</f>
        <v>0.56049327731573761</v>
      </c>
      <c r="CE37" s="6">
        <f>'1'!DG24</f>
        <v>0.64880834229806394</v>
      </c>
      <c r="CF37" s="6">
        <f>'2'!DE24</f>
        <v>0.34298342256166603</v>
      </c>
      <c r="CG37" s="6">
        <f>'2'!DG24</f>
        <v>0.49079021330533062</v>
      </c>
      <c r="CH37" s="6">
        <f>'3'!AH25</f>
        <v>0.40019411894234669</v>
      </c>
      <c r="CI37" s="6">
        <f>'8'!BD23</f>
        <v>0.59092790449107147</v>
      </c>
      <c r="CJ37" s="6">
        <f t="shared" si="42"/>
        <v>0.50627615904081624</v>
      </c>
      <c r="CK37" s="6">
        <f t="shared" si="43"/>
        <v>0.55638286410811322</v>
      </c>
    </row>
    <row r="38" spans="1:89">
      <c r="A38" s="1">
        <v>2000</v>
      </c>
      <c r="B38" s="6">
        <f>'1'!I25</f>
        <v>0.52470581648160108</v>
      </c>
      <c r="C38" s="6">
        <f>'1'!K25</f>
        <v>0.61684347635125636</v>
      </c>
      <c r="D38" s="6">
        <f>'2'!I25</f>
        <v>0.34287411788350047</v>
      </c>
      <c r="E38" s="6">
        <f>'2'!K25</f>
        <v>0.49066846480823689</v>
      </c>
      <c r="F38" s="6">
        <f>'3'!D26</f>
        <v>0.51502753356743192</v>
      </c>
      <c r="G38" s="6">
        <f>'8'!F24</f>
        <v>0.60105170043041489</v>
      </c>
      <c r="H38" s="6">
        <f t="shared" si="22"/>
        <v>0.52318954688045216</v>
      </c>
      <c r="I38" s="6">
        <f t="shared" si="23"/>
        <v>0.57482404552078792</v>
      </c>
      <c r="J38" s="6">
        <f>'1'!S25</f>
        <v>0.41931347682005127</v>
      </c>
      <c r="K38" s="6">
        <f>'1'!U25</f>
        <v>0.51544056499168223</v>
      </c>
      <c r="L38" s="6">
        <f>'2'!S25</f>
        <v>0.35172632894866973</v>
      </c>
      <c r="M38" s="6">
        <f>'2'!U25</f>
        <v>0.50044343853737516</v>
      </c>
      <c r="N38" s="6">
        <f>'3'!G26</f>
        <v>0.30826999688576695</v>
      </c>
      <c r="O38" s="6">
        <f>'8'!K24</f>
        <v>0.49241361757378371</v>
      </c>
      <c r="P38" s="6">
        <f t="shared" si="24"/>
        <v>0.4030689272377751</v>
      </c>
      <c r="Q38" s="6">
        <f t="shared" si="25"/>
        <v>0.45639147346529807</v>
      </c>
      <c r="R38" s="6">
        <f>'1'!AC25</f>
        <v>0.46548249286168158</v>
      </c>
      <c r="S38" s="6">
        <f>'1'!AE25</f>
        <v>0.56128861917164385</v>
      </c>
      <c r="T38" s="6">
        <f>'2'!AC25</f>
        <v>0.19340279315164638</v>
      </c>
      <c r="U38" s="6">
        <f>'2'!AE25</f>
        <v>0.29293107778945815</v>
      </c>
      <c r="V38" s="6">
        <f>'3'!J26</f>
        <v>0.55030073447052974</v>
      </c>
      <c r="W38" s="6">
        <f>'8'!P24</f>
        <v>0.5306343113740879</v>
      </c>
      <c r="X38" s="6">
        <f t="shared" si="26"/>
        <v>0.47576703792099168</v>
      </c>
      <c r="Y38" s="6">
        <f t="shared" si="27"/>
        <v>0.5240423169087578</v>
      </c>
      <c r="Z38" s="6">
        <f>'1'!AM25</f>
        <v>0.56112877012060103</v>
      </c>
      <c r="AA38" s="6">
        <f>'1'!AO25</f>
        <v>0.64936571810506127</v>
      </c>
      <c r="AB38" s="6">
        <f>'2'!AM25</f>
        <v>0.23017340769078851</v>
      </c>
      <c r="AC38" s="6">
        <f>'2'!AO25</f>
        <v>0.3484510728138453</v>
      </c>
      <c r="AD38" s="6">
        <f>'3'!M26</f>
        <v>0.49610214451182849</v>
      </c>
      <c r="AE38" s="6">
        <f>'8'!U24</f>
        <v>0.52105127506235172</v>
      </c>
      <c r="AF38" s="6">
        <f t="shared" si="28"/>
        <v>0.50175720371086441</v>
      </c>
      <c r="AG38" s="6">
        <f t="shared" si="29"/>
        <v>0.54887974941695417</v>
      </c>
      <c r="AH38" s="6">
        <f>'1'!AW25</f>
        <v>0.46381769619247182</v>
      </c>
      <c r="AI38" s="6">
        <f>'1'!AY25</f>
        <v>0.559675760460142</v>
      </c>
      <c r="AJ38" s="6">
        <f>'2'!AW25</f>
        <v>0.30385793634071423</v>
      </c>
      <c r="AK38" s="6">
        <f>'2'!AY25</f>
        <v>0.44542026071468105</v>
      </c>
      <c r="AL38" s="6">
        <f>'3'!P26</f>
        <v>0.53748096665705825</v>
      </c>
      <c r="AM38" s="6">
        <f>'8'!Z24</f>
        <v>0.54559190150843928</v>
      </c>
      <c r="AN38" s="6">
        <f t="shared" si="30"/>
        <v>0.48668108915243458</v>
      </c>
      <c r="AO38" s="6">
        <f t="shared" si="31"/>
        <v>0.53918054729689935</v>
      </c>
      <c r="AP38" s="6">
        <f>'1'!BG25</f>
        <v>0.47254981227839088</v>
      </c>
      <c r="AQ38" s="6">
        <f>'1'!BI25</f>
        <v>0.56810312772036664</v>
      </c>
      <c r="AR38" s="6">
        <f>'2'!BG25</f>
        <v>0.28945492950749807</v>
      </c>
      <c r="AS38" s="6">
        <f>'2'!BI25</f>
        <v>0.42774399485066872</v>
      </c>
      <c r="AT38" s="6">
        <f>'3'!S26</f>
        <v>0.51773609582452085</v>
      </c>
      <c r="AU38" s="6">
        <f>'8'!AE24</f>
        <v>0.56983109771720575</v>
      </c>
      <c r="AV38" s="6">
        <f t="shared" si="32"/>
        <v>0.48985721624753775</v>
      </c>
      <c r="AW38" s="6">
        <f t="shared" si="33"/>
        <v>0.54190744895864518</v>
      </c>
      <c r="AX38" s="6">
        <f>'1'!BQ25</f>
        <v>0.60768846642757091</v>
      </c>
      <c r="AY38" s="6">
        <f>'1'!BS25</f>
        <v>0.68928156002457508</v>
      </c>
      <c r="AZ38" s="6">
        <f>'2'!BQ25</f>
        <v>0.30015182449888717</v>
      </c>
      <c r="BA38" s="6">
        <f>'2'!BS25</f>
        <v>0.44092510333340562</v>
      </c>
      <c r="BB38" s="6">
        <f>'3'!V26</f>
        <v>0.59157111509897831</v>
      </c>
      <c r="BC38" s="6">
        <f>'8'!AJ24</f>
        <v>0.60748659629195811</v>
      </c>
      <c r="BD38" s="6">
        <f t="shared" si="34"/>
        <v>0.57285499686865127</v>
      </c>
      <c r="BE38" s="6">
        <f t="shared" si="35"/>
        <v>0.61956956219090475</v>
      </c>
      <c r="BF38" s="6">
        <f>'1'!CA25</f>
        <v>0.51003354509670307</v>
      </c>
      <c r="BG38" s="6">
        <f>'1'!CC25</f>
        <v>0.6033995023408123</v>
      </c>
      <c r="BH38" s="6">
        <f>'2'!CA25</f>
        <v>0.31539916389995881</v>
      </c>
      <c r="BI38" s="6">
        <f>'2'!CC25</f>
        <v>0.45919116160215656</v>
      </c>
      <c r="BJ38" s="6">
        <f>'3'!Y26</f>
        <v>0.49286304029232142</v>
      </c>
      <c r="BK38" s="6">
        <f>'8'!AO24</f>
        <v>0.56844589021519931</v>
      </c>
      <c r="BL38" s="6">
        <f t="shared" si="36"/>
        <v>0.50088056705555728</v>
      </c>
      <c r="BM38" s="6">
        <f t="shared" si="37"/>
        <v>0.55260614972342081</v>
      </c>
      <c r="BN38" s="6">
        <f>'1'!CK25</f>
        <v>0.44891757527109427</v>
      </c>
      <c r="BO38" s="6">
        <f>'1'!CM25</f>
        <v>0.54510895933478121</v>
      </c>
      <c r="BP38" s="6">
        <f>'2'!CK25</f>
        <v>0.44636998692360946</v>
      </c>
      <c r="BQ38" s="6">
        <f>'2'!CM25</f>
        <v>0.59547397281690373</v>
      </c>
      <c r="BR38" s="6">
        <f>'3'!AB26</f>
        <v>0.42711488490090177</v>
      </c>
      <c r="BS38" s="6">
        <f>'8'!AT24</f>
        <v>0.60347309599502263</v>
      </c>
      <c r="BT38" s="6">
        <f t="shared" si="38"/>
        <v>0.48185102402477975</v>
      </c>
      <c r="BU38" s="6">
        <f t="shared" si="39"/>
        <v>0.53523797623958402</v>
      </c>
      <c r="BV38" s="6">
        <f>'1'!CU25</f>
        <v>0.65948440125499441</v>
      </c>
      <c r="BW38" s="6">
        <f>'1'!CW25</f>
        <v>0.73168103608681578</v>
      </c>
      <c r="BX38" s="6">
        <f>'2'!CU25</f>
        <v>0.6536280708395964</v>
      </c>
      <c r="BY38" s="6">
        <f>'2'!CW25</f>
        <v>0.76000802684201696</v>
      </c>
      <c r="BZ38" s="6">
        <f>'3'!AE26</f>
        <v>0.58895865355651877</v>
      </c>
      <c r="CA38" s="6">
        <f>'8'!AY24</f>
        <v>0.6668534295094084</v>
      </c>
      <c r="CB38" s="6">
        <f t="shared" si="40"/>
        <v>0.64310958835243914</v>
      </c>
      <c r="CC38" s="6">
        <f t="shared" si="41"/>
        <v>0.68262623788540977</v>
      </c>
      <c r="CD38" s="6">
        <f>'1'!DE25</f>
        <v>0.60113417163414784</v>
      </c>
      <c r="CE38" s="6">
        <f>'1'!DG25</f>
        <v>0.68376954642338506</v>
      </c>
      <c r="CF38" s="6">
        <f>'2'!DE25</f>
        <v>0.38321741387900099</v>
      </c>
      <c r="CG38" s="6">
        <f>'2'!DG25</f>
        <v>0.53389192429708565</v>
      </c>
      <c r="CH38" s="6">
        <f>'3'!AH26</f>
        <v>0.39493198590078726</v>
      </c>
      <c r="CI38" s="6">
        <f>'8'!BD24</f>
        <v>0.63300170022547886</v>
      </c>
      <c r="CJ38" s="6">
        <f t="shared" si="42"/>
        <v>0.53575883157312587</v>
      </c>
      <c r="CK38" s="6">
        <f t="shared" si="43"/>
        <v>0.58388043253062905</v>
      </c>
    </row>
    <row r="39" spans="1:89">
      <c r="A39" s="1">
        <v>2001</v>
      </c>
      <c r="B39" s="6">
        <f>'1'!I26</f>
        <v>0.52431745340561142</v>
      </c>
      <c r="C39" s="6">
        <f>'1'!K26</f>
        <v>0.61649022706763801</v>
      </c>
      <c r="D39" s="6">
        <f>'2'!I26</f>
        <v>0.33869738644810504</v>
      </c>
      <c r="E39" s="6">
        <f>'2'!K26</f>
        <v>0.48599622433931217</v>
      </c>
      <c r="F39" s="6">
        <f>'3'!D27</f>
        <v>0.52250917300451261</v>
      </c>
      <c r="G39" s="6">
        <f>'8'!F25</f>
        <v>0.58056511000791156</v>
      </c>
      <c r="H39" s="6">
        <f t="shared" si="22"/>
        <v>0.51936529076016114</v>
      </c>
      <c r="I39" s="6">
        <f t="shared" si="23"/>
        <v>0.57096428401409249</v>
      </c>
      <c r="J39" s="6">
        <f>'1'!S26</f>
        <v>0.44638101938164659</v>
      </c>
      <c r="K39" s="6">
        <f>'1'!U26</f>
        <v>0.54260524519714204</v>
      </c>
      <c r="L39" s="6">
        <f>'2'!S26</f>
        <v>0.33552454875978138</v>
      </c>
      <c r="M39" s="6">
        <f>'2'!U26</f>
        <v>0.48242065067382561</v>
      </c>
      <c r="N39" s="6">
        <f>'3'!G27</f>
        <v>0.40728963005921137</v>
      </c>
      <c r="O39" s="6">
        <f>'8'!K25</f>
        <v>0.52345765758817364</v>
      </c>
      <c r="P39" s="6">
        <f t="shared" si="24"/>
        <v>0.44479168454048301</v>
      </c>
      <c r="Q39" s="6">
        <f t="shared" si="25"/>
        <v>0.49797098505808568</v>
      </c>
      <c r="R39" s="6">
        <f>'1'!AC26</f>
        <v>0.47362931688779125</v>
      </c>
      <c r="S39" s="6">
        <f>'1'!AE26</f>
        <v>0.56913944226124591</v>
      </c>
      <c r="T39" s="6">
        <f>'2'!AC26</f>
        <v>0.20824820186384704</v>
      </c>
      <c r="U39" s="6">
        <f>'2'!AE26</f>
        <v>0.31601489722407455</v>
      </c>
      <c r="V39" s="6">
        <f>'3'!J27</f>
        <v>0.59472825988778066</v>
      </c>
      <c r="W39" s="6">
        <f>'8'!P25</f>
        <v>0.47346280946057967</v>
      </c>
      <c r="X39" s="6">
        <f t="shared" si="26"/>
        <v>0.47732431427859129</v>
      </c>
      <c r="Y39" s="6">
        <f t="shared" si="27"/>
        <v>0.52630503396399586</v>
      </c>
      <c r="Z39" s="6">
        <f>'1'!AM26</f>
        <v>0.57349866872542987</v>
      </c>
      <c r="AA39" s="6">
        <f>'1'!AO26</f>
        <v>0.66014617566643974</v>
      </c>
      <c r="AB39" s="6">
        <f>'2'!AM26</f>
        <v>0.23724859055368946</v>
      </c>
      <c r="AC39" s="6">
        <f>'2'!AO26</f>
        <v>0.35852826465242865</v>
      </c>
      <c r="AD39" s="6">
        <f>'3'!M27</f>
        <v>0.48335799693281928</v>
      </c>
      <c r="AE39" s="6">
        <f>'8'!U25</f>
        <v>0.50335673770735223</v>
      </c>
      <c r="AF39" s="6">
        <f t="shared" si="28"/>
        <v>0.49980301020558376</v>
      </c>
      <c r="AG39" s="6">
        <f t="shared" si="29"/>
        <v>0.54658998039186169</v>
      </c>
      <c r="AH39" s="6">
        <f>'1'!AW26</f>
        <v>0.46224201031998463</v>
      </c>
      <c r="AI39" s="6">
        <f>'1'!AY26</f>
        <v>0.55814653786666013</v>
      </c>
      <c r="AJ39" s="6">
        <f>'2'!AW26</f>
        <v>0.29777901414608599</v>
      </c>
      <c r="AK39" s="6">
        <f>'2'!AY26</f>
        <v>0.43802798675988486</v>
      </c>
      <c r="AL39" s="6">
        <f>'3'!P27</f>
        <v>0.54321261283094135</v>
      </c>
      <c r="AM39" s="6">
        <f>'8'!Z25</f>
        <v>0.48252468032035811</v>
      </c>
      <c r="AN39" s="6">
        <f t="shared" si="30"/>
        <v>0.47110902883042727</v>
      </c>
      <c r="AO39" s="6">
        <f t="shared" si="31"/>
        <v>0.52349573711047748</v>
      </c>
      <c r="AP39" s="6">
        <f>'1'!BG26</f>
        <v>0.47742901357135986</v>
      </c>
      <c r="AQ39" s="6">
        <f>'1'!BI26</f>
        <v>0.57277755603435587</v>
      </c>
      <c r="AR39" s="6">
        <f>'2'!BG26</f>
        <v>0.29023185254627792</v>
      </c>
      <c r="AS39" s="6">
        <f>'2'!BI26</f>
        <v>0.42871190186813407</v>
      </c>
      <c r="AT39" s="6">
        <f>'3'!S27</f>
        <v>0.5350984416410145</v>
      </c>
      <c r="AU39" s="6">
        <f>'8'!AE25</f>
        <v>0.56698095837118578</v>
      </c>
      <c r="AV39" s="6">
        <f t="shared" si="32"/>
        <v>0.49551464068622181</v>
      </c>
      <c r="AW39" s="6">
        <f t="shared" si="33"/>
        <v>0.54750206260360579</v>
      </c>
      <c r="AX39" s="6">
        <f>'1'!BQ26</f>
        <v>0.60852292587087387</v>
      </c>
      <c r="AY39" s="6">
        <f>'1'!BS26</f>
        <v>0.68998088028876281</v>
      </c>
      <c r="AZ39" s="6">
        <f>'2'!BQ26</f>
        <v>0.30208772991314908</v>
      </c>
      <c r="BA39" s="6">
        <f>'2'!BS26</f>
        <v>0.44327768609244372</v>
      </c>
      <c r="BB39" s="6">
        <f>'3'!V27</f>
        <v>0.60134236719061285</v>
      </c>
      <c r="BC39" s="6">
        <f>'8'!AJ25</f>
        <v>0.58005520352971818</v>
      </c>
      <c r="BD39" s="6">
        <f t="shared" si="34"/>
        <v>0.56896733601974714</v>
      </c>
      <c r="BE39" s="6">
        <f t="shared" si="35"/>
        <v>0.61566951340483222</v>
      </c>
      <c r="BF39" s="6">
        <f>'1'!CA26</f>
        <v>0.51195971289168518</v>
      </c>
      <c r="BG39" s="6">
        <f>'1'!CC26</f>
        <v>0.60517603258885366</v>
      </c>
      <c r="BH39" s="6">
        <f>'2'!CA26</f>
        <v>0.31138312650113475</v>
      </c>
      <c r="BI39" s="6">
        <f>'2'!CC26</f>
        <v>0.45443770349026352</v>
      </c>
      <c r="BJ39" s="6">
        <f>'3'!Y27</f>
        <v>0.54517712599537393</v>
      </c>
      <c r="BK39" s="6">
        <f>'8'!AO25</f>
        <v>0.53630721409163606</v>
      </c>
      <c r="BL39" s="6">
        <f t="shared" si="36"/>
        <v>0.50629328282854003</v>
      </c>
      <c r="BM39" s="6">
        <f t="shared" si="37"/>
        <v>0.55788526840632024</v>
      </c>
      <c r="BN39" s="6">
        <f>'1'!CK26</f>
        <v>0.44999799876673763</v>
      </c>
      <c r="BO39" s="6">
        <f>'1'!CM26</f>
        <v>0.54617326085379847</v>
      </c>
      <c r="BP39" s="6">
        <f>'2'!CK26</f>
        <v>0.4243003301660217</v>
      </c>
      <c r="BQ39" s="6">
        <f>'2'!CM26</f>
        <v>0.57471664154020141</v>
      </c>
      <c r="BR39" s="6">
        <f>'3'!AB27</f>
        <v>0.50720005158980441</v>
      </c>
      <c r="BS39" s="6">
        <f>'8'!AT25</f>
        <v>0.59665226022313389</v>
      </c>
      <c r="BT39" s="6">
        <f t="shared" si="38"/>
        <v>0.49839231047653182</v>
      </c>
      <c r="BU39" s="6">
        <f t="shared" si="39"/>
        <v>0.55190404644877411</v>
      </c>
      <c r="BV39" s="6">
        <f>'1'!CU26</f>
        <v>0.65978917464494613</v>
      </c>
      <c r="BW39" s="6">
        <f>'1'!CW26</f>
        <v>0.73192464205144647</v>
      </c>
      <c r="BX39" s="6">
        <f>'2'!CU26</f>
        <v>0.60560133756710888</v>
      </c>
      <c r="BY39" s="6">
        <f>'2'!CW26</f>
        <v>0.72597007785101775</v>
      </c>
      <c r="BZ39" s="6">
        <f>'3'!AE27</f>
        <v>0.60616499512939681</v>
      </c>
      <c r="CA39" s="6">
        <f>'8'!AY25</f>
        <v>0.66841957079679271</v>
      </c>
      <c r="CB39" s="6">
        <f t="shared" si="40"/>
        <v>0.64312194509623677</v>
      </c>
      <c r="CC39" s="6">
        <f t="shared" si="41"/>
        <v>0.6840130060872277</v>
      </c>
      <c r="CD39" s="6">
        <f>'1'!DE26</f>
        <v>0.59269347463125133</v>
      </c>
      <c r="CE39" s="6">
        <f>'1'!DG26</f>
        <v>0.67662049393585433</v>
      </c>
      <c r="CF39" s="6">
        <f>'2'!DE26</f>
        <v>0.37666749730123922</v>
      </c>
      <c r="CG39" s="6">
        <f>'2'!DG26</f>
        <v>0.52709805403694732</v>
      </c>
      <c r="CH39" s="6">
        <f>'3'!AH27</f>
        <v>0.32411191086510921</v>
      </c>
      <c r="CI39" s="6">
        <f>'8'!BD25</f>
        <v>0.58209627811068687</v>
      </c>
      <c r="CJ39" s="6">
        <f t="shared" si="42"/>
        <v>0.50129618682657351</v>
      </c>
      <c r="CK39" s="6">
        <f t="shared" si="43"/>
        <v>0.54991005022198547</v>
      </c>
    </row>
    <row r="40" spans="1:89">
      <c r="A40" s="1">
        <v>2002</v>
      </c>
      <c r="B40" s="6">
        <f>'1'!I27</f>
        <v>0.54041492594888263</v>
      </c>
      <c r="C40" s="6">
        <f>'1'!K27</f>
        <v>0.63101607334897769</v>
      </c>
      <c r="D40" s="6">
        <f>'2'!I27</f>
        <v>0.33468284599159931</v>
      </c>
      <c r="E40" s="6">
        <f>'2'!K27</f>
        <v>0.48146825180011532</v>
      </c>
      <c r="F40" s="6">
        <f>'3'!D28</f>
        <v>0.50785865281832121</v>
      </c>
      <c r="G40" s="6">
        <f>'8'!F26</f>
        <v>0.54652221990913197</v>
      </c>
      <c r="H40" s="6">
        <f t="shared" si="22"/>
        <v>0.51322947316057621</v>
      </c>
      <c r="I40" s="6">
        <f t="shared" si="23"/>
        <v>0.56414847270146584</v>
      </c>
      <c r="J40" s="6">
        <f>'1'!S27</f>
        <v>0.45484259851169878</v>
      </c>
      <c r="K40" s="6">
        <f>'1'!U27</f>
        <v>0.55092999744197146</v>
      </c>
      <c r="L40" s="6">
        <f>'2'!S27</f>
        <v>0.38423944418169698</v>
      </c>
      <c r="M40" s="6">
        <f>'2'!U27</f>
        <v>0.53494460161263713</v>
      </c>
      <c r="N40" s="6">
        <f>'3'!G28</f>
        <v>0.29775124477807785</v>
      </c>
      <c r="O40" s="6">
        <f>'8'!K26</f>
        <v>0.50750724887034204</v>
      </c>
      <c r="P40" s="6">
        <f t="shared" si="24"/>
        <v>0.42167560723495423</v>
      </c>
      <c r="Q40" s="6">
        <f t="shared" si="25"/>
        <v>0.47518108255015729</v>
      </c>
      <c r="R40" s="6">
        <f>'1'!AC27</f>
        <v>0.50216861042322647</v>
      </c>
      <c r="S40" s="6">
        <f>'1'!AE27</f>
        <v>0.59610857438353548</v>
      </c>
      <c r="T40" s="6">
        <f>'2'!AC27</f>
        <v>0.21476087825906282</v>
      </c>
      <c r="U40" s="6">
        <f>'2'!AE27</f>
        <v>0.32584808597078918</v>
      </c>
      <c r="V40" s="6">
        <f>'3'!J28</f>
        <v>0.6353873394442886</v>
      </c>
      <c r="W40" s="6">
        <f>'8'!P26</f>
        <v>0.5192862396825435</v>
      </c>
      <c r="X40" s="6">
        <f t="shared" si="26"/>
        <v>0.51101192677690488</v>
      </c>
      <c r="Y40" s="6">
        <f t="shared" si="27"/>
        <v>0.55969663313220108</v>
      </c>
      <c r="Z40" s="6">
        <f>'1'!AM27</f>
        <v>0.59330633201864091</v>
      </c>
      <c r="AA40" s="6">
        <f>'1'!AO27</f>
        <v>0.6771415044064889</v>
      </c>
      <c r="AB40" s="6">
        <f>'2'!AM27</f>
        <v>0.23326275422255396</v>
      </c>
      <c r="AC40" s="6">
        <f>'2'!AO27</f>
        <v>0.35287362650933018</v>
      </c>
      <c r="AD40" s="6">
        <f>'3'!M28</f>
        <v>0.46685260542015844</v>
      </c>
      <c r="AE40" s="6">
        <f>'8'!U26</f>
        <v>0.44638237880561904</v>
      </c>
      <c r="AF40" s="6">
        <f t="shared" si="28"/>
        <v>0.48895755428615617</v>
      </c>
      <c r="AG40" s="6">
        <f t="shared" si="29"/>
        <v>0.534452710469973</v>
      </c>
      <c r="AH40" s="6">
        <f>'1'!AW27</f>
        <v>0.4774689556349111</v>
      </c>
      <c r="AI40" s="6">
        <f>'1'!AY27</f>
        <v>0.57281572074683806</v>
      </c>
      <c r="AJ40" s="6">
        <f>'2'!AW27</f>
        <v>0.29335191466486377</v>
      </c>
      <c r="AK40" s="6">
        <f>'2'!AY27</f>
        <v>0.43258212360245407</v>
      </c>
      <c r="AL40" s="6">
        <f>'3'!P28</f>
        <v>0.4716811224347412</v>
      </c>
      <c r="AM40" s="6">
        <f>'8'!Z26</f>
        <v>0.49769755934409321</v>
      </c>
      <c r="AN40" s="6">
        <f t="shared" si="30"/>
        <v>0.46266744416515948</v>
      </c>
      <c r="AO40" s="6">
        <f t="shared" si="31"/>
        <v>0.51472917110368932</v>
      </c>
      <c r="AP40" s="6">
        <f>'1'!BG27</f>
        <v>0.493309666833257</v>
      </c>
      <c r="AQ40" s="6">
        <f>'1'!BI27</f>
        <v>0.58782407958279093</v>
      </c>
      <c r="AR40" s="6">
        <f>'2'!BG27</f>
        <v>0.29007792342394967</v>
      </c>
      <c r="AS40" s="6">
        <f>'2'!BI27</f>
        <v>0.42852026702107243</v>
      </c>
      <c r="AT40" s="6">
        <f>'3'!S28</f>
        <v>0.52723393725693124</v>
      </c>
      <c r="AU40" s="6">
        <f>'8'!AE26</f>
        <v>0.54864978307718626</v>
      </c>
      <c r="AV40" s="6">
        <f t="shared" si="32"/>
        <v>0.4953025891592272</v>
      </c>
      <c r="AW40" s="6">
        <f t="shared" si="33"/>
        <v>0.54695258861875296</v>
      </c>
      <c r="AX40" s="6">
        <f>'1'!BQ27</f>
        <v>0.62743557838285036</v>
      </c>
      <c r="AY40" s="6">
        <f>'1'!BS27</f>
        <v>0.7056851975281434</v>
      </c>
      <c r="AZ40" s="6">
        <f>'2'!BQ27</f>
        <v>0.3043282170657528</v>
      </c>
      <c r="BA40" s="6">
        <f>'2'!BS27</f>
        <v>0.44598808638405446</v>
      </c>
      <c r="BB40" s="6">
        <f>'3'!V28</f>
        <v>0.56948569298172813</v>
      </c>
      <c r="BC40" s="6">
        <f>'8'!AJ26</f>
        <v>0.53481544917812529</v>
      </c>
      <c r="BD40" s="6">
        <f t="shared" si="34"/>
        <v>0.55748233859967888</v>
      </c>
      <c r="BE40" s="6">
        <f t="shared" si="35"/>
        <v>0.60294817318962624</v>
      </c>
      <c r="BF40" s="6">
        <f>'1'!CA27</f>
        <v>0.53357287271425036</v>
      </c>
      <c r="BG40" s="6">
        <f>'1'!CC27</f>
        <v>0.62487094133940779</v>
      </c>
      <c r="BH40" s="6">
        <f>'2'!CA27</f>
        <v>0.31244883774806226</v>
      </c>
      <c r="BI40" s="6">
        <f>'2'!CC27</f>
        <v>0.45570305066280775</v>
      </c>
      <c r="BJ40" s="6">
        <f>'3'!Y28</f>
        <v>0.48121887454645113</v>
      </c>
      <c r="BK40" s="6">
        <f>'8'!AO26</f>
        <v>0.55087818563234148</v>
      </c>
      <c r="BL40" s="6">
        <f t="shared" si="36"/>
        <v>0.50269829790520459</v>
      </c>
      <c r="BM40" s="6">
        <f t="shared" si="37"/>
        <v>0.55354294664674208</v>
      </c>
      <c r="BN40" s="6">
        <f>'1'!CK27</f>
        <v>0.47408061895322212</v>
      </c>
      <c r="BO40" s="6">
        <f>'1'!CM27</f>
        <v>0.56957233100217175</v>
      </c>
      <c r="BP40" s="6">
        <f>'2'!CK27</f>
        <v>0.4291168947688293</v>
      </c>
      <c r="BQ40" s="6">
        <f>'2'!CM27</f>
        <v>0.5793131103315633</v>
      </c>
      <c r="BR40" s="6">
        <f>'3'!AB28</f>
        <v>0.50028046254616831</v>
      </c>
      <c r="BS40" s="6">
        <f>'8'!AT26</f>
        <v>0.56739915583903611</v>
      </c>
      <c r="BT40" s="6">
        <f t="shared" si="38"/>
        <v>0.49946384165447288</v>
      </c>
      <c r="BU40" s="6">
        <f t="shared" si="39"/>
        <v>0.55268014803032617</v>
      </c>
      <c r="BV40" s="6">
        <f>'1'!CU27</f>
        <v>0.66447448635367334</v>
      </c>
      <c r="BW40" s="6">
        <f>'1'!CW27</f>
        <v>0.73566126090422268</v>
      </c>
      <c r="BX40" s="6">
        <f>'2'!CU27</f>
        <v>0.58510610422457099</v>
      </c>
      <c r="BY40" s="6">
        <f>'2'!CW27</f>
        <v>0.71078784570305031</v>
      </c>
      <c r="BZ40" s="6">
        <f>'3'!AE28</f>
        <v>0.67927393261889035</v>
      </c>
      <c r="CA40" s="6">
        <f>'8'!AY26</f>
        <v>0.65321166722974144</v>
      </c>
      <c r="CB40" s="6">
        <f t="shared" si="40"/>
        <v>0.65742180492608437</v>
      </c>
      <c r="CC40" s="6">
        <f t="shared" si="41"/>
        <v>0.69846468889415214</v>
      </c>
      <c r="CD40" s="6">
        <f>'1'!DE27</f>
        <v>0.61129087633178736</v>
      </c>
      <c r="CE40" s="6">
        <f>'1'!DG27</f>
        <v>0.69229664326489071</v>
      </c>
      <c r="CF40" s="6">
        <f>'2'!DE27</f>
        <v>0.3649093403742818</v>
      </c>
      <c r="CG40" s="6">
        <f>'2'!DG27</f>
        <v>0.5146905467937597</v>
      </c>
      <c r="CH40" s="6">
        <f>'3'!AH28</f>
        <v>0.27964334946745045</v>
      </c>
      <c r="CI40" s="6">
        <f>'8'!BD26</f>
        <v>0.52807291945567014</v>
      </c>
      <c r="CJ40" s="6">
        <f t="shared" si="42"/>
        <v>0.48293635180092326</v>
      </c>
      <c r="CK40" s="6">
        <f t="shared" si="43"/>
        <v>0.53031677921611231</v>
      </c>
    </row>
    <row r="41" spans="1:89">
      <c r="A41" s="1">
        <v>2003</v>
      </c>
      <c r="B41" s="6">
        <f>'1'!I28</f>
        <v>0.56214985870665668</v>
      </c>
      <c r="C41" s="6">
        <f>'1'!K28</f>
        <v>0.65026056118749154</v>
      </c>
      <c r="D41" s="6">
        <f>'2'!I28</f>
        <v>0.34488204418954754</v>
      </c>
      <c r="E41" s="6">
        <f>'2'!K28</f>
        <v>0.49290075811846185</v>
      </c>
      <c r="F41" s="6">
        <f>'3'!D29</f>
        <v>0.51162578582777185</v>
      </c>
      <c r="G41" s="6">
        <f>'8'!F27</f>
        <v>0.5401233961796037</v>
      </c>
      <c r="H41" s="6">
        <f t="shared" si="22"/>
        <v>0.52228544340346128</v>
      </c>
      <c r="I41" s="6">
        <f t="shared" si="23"/>
        <v>0.57233159578868675</v>
      </c>
      <c r="J41" s="6">
        <f>'1'!S28</f>
        <v>0.47691404766317397</v>
      </c>
      <c r="K41" s="6">
        <f>'1'!U28</f>
        <v>0.57228535870359087</v>
      </c>
      <c r="L41" s="6">
        <f>'2'!S28</f>
        <v>0.39466620159589511</v>
      </c>
      <c r="M41" s="6">
        <f>'2'!U28</f>
        <v>0.54557208025587078</v>
      </c>
      <c r="N41" s="6">
        <f>'3'!G29</f>
        <v>0.33069837327071971</v>
      </c>
      <c r="O41" s="6">
        <f>'8'!K27</f>
        <v>0.48176034857610722</v>
      </c>
      <c r="P41" s="6">
        <f t="shared" si="24"/>
        <v>0.43334691968656586</v>
      </c>
      <c r="Q41" s="6">
        <f t="shared" si="25"/>
        <v>0.48658603196873013</v>
      </c>
      <c r="R41" s="6">
        <f>'1'!AC28</f>
        <v>0.51771488417583722</v>
      </c>
      <c r="S41" s="6">
        <f>'1'!AE28</f>
        <v>0.6104630934960612</v>
      </c>
      <c r="T41" s="6">
        <f>'2'!AC28</f>
        <v>0.22300303462822613</v>
      </c>
      <c r="U41" s="6">
        <f>'2'!AE28</f>
        <v>0.33804922857051961</v>
      </c>
      <c r="V41" s="6">
        <f>'3'!J29</f>
        <v>0.70224361634686228</v>
      </c>
      <c r="W41" s="6">
        <f>'8'!P27</f>
        <v>0.49722727517746329</v>
      </c>
      <c r="X41" s="6">
        <f t="shared" si="26"/>
        <v>0.52925398001423885</v>
      </c>
      <c r="Y41" s="6">
        <f t="shared" si="27"/>
        <v>0.57785788313655784</v>
      </c>
      <c r="Z41" s="6">
        <f>'1'!AM28</f>
        <v>0.61478357001665451</v>
      </c>
      <c r="AA41" s="6">
        <f>'1'!AO28</f>
        <v>0.69521018667692092</v>
      </c>
      <c r="AB41" s="6">
        <f>'2'!AM28</f>
        <v>0.237033496737584</v>
      </c>
      <c r="AC41" s="6">
        <f>'2'!AO28</f>
        <v>0.35822457261021334</v>
      </c>
      <c r="AD41" s="6">
        <f>'3'!M29</f>
        <v>0.43191339388593608</v>
      </c>
      <c r="AE41" s="6">
        <f>'8'!U27</f>
        <v>0.46625382264441861</v>
      </c>
      <c r="AF41" s="6">
        <f t="shared" si="28"/>
        <v>0.49415858181300892</v>
      </c>
      <c r="AG41" s="6">
        <f t="shared" si="29"/>
        <v>0.53844833606437836</v>
      </c>
      <c r="AH41" s="6">
        <f>'1'!AW28</f>
        <v>0.49274646328136285</v>
      </c>
      <c r="AI41" s="6">
        <f>'1'!AY28</f>
        <v>0.58729478245130595</v>
      </c>
      <c r="AJ41" s="6">
        <f>'2'!AW28</f>
        <v>0.28528257746362445</v>
      </c>
      <c r="AK41" s="6">
        <f>'2'!AY28</f>
        <v>0.42251708426924145</v>
      </c>
      <c r="AL41" s="6">
        <f>'3'!P29</f>
        <v>0.41875787373185341</v>
      </c>
      <c r="AM41" s="6">
        <f>'8'!Z27</f>
        <v>0.46860516229568944</v>
      </c>
      <c r="AN41" s="6">
        <f t="shared" si="30"/>
        <v>0.44746760206579334</v>
      </c>
      <c r="AO41" s="6">
        <f t="shared" si="31"/>
        <v>0.49901038041433227</v>
      </c>
      <c r="AP41" s="6">
        <f>'1'!BG28</f>
        <v>0.52108016164447057</v>
      </c>
      <c r="AQ41" s="6">
        <f>'1'!BI28</f>
        <v>0.61354017122107318</v>
      </c>
      <c r="AR41" s="6">
        <f>'2'!BG28</f>
        <v>0.29166398694045115</v>
      </c>
      <c r="AS41" s="6">
        <f>'2'!BI28</f>
        <v>0.43049169826274697</v>
      </c>
      <c r="AT41" s="6">
        <f>'3'!S29</f>
        <v>0.55448400382974483</v>
      </c>
      <c r="AU41" s="6">
        <f>'8'!AE27</f>
        <v>0.5366654818441865</v>
      </c>
      <c r="AV41" s="6">
        <f t="shared" si="32"/>
        <v>0.51038583477031618</v>
      </c>
      <c r="AW41" s="6">
        <f t="shared" si="33"/>
        <v>0.5612526097331868</v>
      </c>
      <c r="AX41" s="6">
        <f>'1'!BQ28</f>
        <v>0.6406831630247446</v>
      </c>
      <c r="AY41" s="6">
        <f>'1'!BS28</f>
        <v>0.71652287514730351</v>
      </c>
      <c r="AZ41" s="6">
        <f>'2'!BQ28</f>
        <v>0.30850299144849108</v>
      </c>
      <c r="BA41" s="6">
        <f>'2'!BS28</f>
        <v>0.45100362144204659</v>
      </c>
      <c r="BB41" s="6">
        <f>'3'!V29</f>
        <v>0.58388692146244503</v>
      </c>
      <c r="BC41" s="6">
        <f>'8'!AJ27</f>
        <v>0.53173696742100418</v>
      </c>
      <c r="BD41" s="6">
        <f t="shared" si="34"/>
        <v>0.56602953657560928</v>
      </c>
      <c r="BE41" s="6">
        <f t="shared" si="35"/>
        <v>0.61061548442398839</v>
      </c>
      <c r="BF41" s="6">
        <f>'1'!CA28</f>
        <v>0.56373702746867682</v>
      </c>
      <c r="BG41" s="6">
        <f>'1'!CC28</f>
        <v>0.65164971323910048</v>
      </c>
      <c r="BH41" s="6">
        <f>'2'!CA28</f>
        <v>0.31673130857806298</v>
      </c>
      <c r="BI41" s="6">
        <f>'2'!CC28</f>
        <v>0.46075901429526828</v>
      </c>
      <c r="BJ41" s="6">
        <f>'3'!Y29</f>
        <v>0.5070320816444065</v>
      </c>
      <c r="BK41" s="6">
        <f>'8'!AO27</f>
        <v>0.56421321678634406</v>
      </c>
      <c r="BL41" s="6">
        <f t="shared" si="36"/>
        <v>0.52497926645296467</v>
      </c>
      <c r="BM41" s="6">
        <f t="shared" si="37"/>
        <v>0.57454711133285463</v>
      </c>
      <c r="BN41" s="6">
        <f>'1'!CK28</f>
        <v>0.52612298638472343</v>
      </c>
      <c r="BO41" s="6">
        <f>'1'!CM28</f>
        <v>0.61813132610390864</v>
      </c>
      <c r="BP41" s="6">
        <f>'2'!CK28</f>
        <v>0.45815661733642687</v>
      </c>
      <c r="BQ41" s="6">
        <f>'2'!CM28</f>
        <v>0.60625141390914949</v>
      </c>
      <c r="BR41" s="6">
        <f>'3'!AB29</f>
        <v>0.49229378797178552</v>
      </c>
      <c r="BS41" s="6">
        <f>'8'!AT27</f>
        <v>0.57647424180115603</v>
      </c>
      <c r="BT41" s="6">
        <f t="shared" si="38"/>
        <v>0.5234568637307675</v>
      </c>
      <c r="BU41" s="6">
        <f t="shared" si="39"/>
        <v>0.57506967927571384</v>
      </c>
      <c r="BV41" s="6">
        <f>'1'!CU28</f>
        <v>0.70207170542994535</v>
      </c>
      <c r="BW41" s="6">
        <f>'1'!CW28</f>
        <v>0.7650913571866429</v>
      </c>
      <c r="BX41" s="6">
        <f>'2'!CU28</f>
        <v>0.6437791790866203</v>
      </c>
      <c r="BY41" s="6">
        <f>'2'!CW28</f>
        <v>0.7531949894845773</v>
      </c>
      <c r="BZ41" s="6">
        <f>'3'!AE29</f>
        <v>0.56873894316641249</v>
      </c>
      <c r="CA41" s="6">
        <f>'8'!AY27</f>
        <v>0.63553655754951599</v>
      </c>
      <c r="CB41" s="6">
        <f t="shared" si="40"/>
        <v>0.64627547525962226</v>
      </c>
      <c r="CC41" s="6">
        <f t="shared" si="41"/>
        <v>0.68242491700209706</v>
      </c>
      <c r="CD41" s="6">
        <f>'1'!DE28</f>
        <v>0.62598208453483428</v>
      </c>
      <c r="CE41" s="6">
        <f>'1'!DG28</f>
        <v>0.70448804620053163</v>
      </c>
      <c r="CF41" s="6">
        <f>'2'!DE28</f>
        <v>0.36747109325553046</v>
      </c>
      <c r="CG41" s="6">
        <f>'2'!DG28</f>
        <v>0.51741737125939535</v>
      </c>
      <c r="CH41" s="6">
        <f>'3'!AH29</f>
        <v>0.31262599996507051</v>
      </c>
      <c r="CI41" s="6">
        <f>'8'!BD27</f>
        <v>0.51362381425891901</v>
      </c>
      <c r="CJ41" s="6">
        <f t="shared" si="42"/>
        <v>0.4937023966954841</v>
      </c>
      <c r="CK41" s="6">
        <f t="shared" si="43"/>
        <v>0.5400994091621496</v>
      </c>
    </row>
    <row r="42" spans="1:89">
      <c r="A42" s="1">
        <v>2004</v>
      </c>
      <c r="B42" s="6">
        <f>'1'!I29</f>
        <v>0.58022870240635516</v>
      </c>
      <c r="C42" s="6">
        <f>'1'!K29</f>
        <v>0.66595710715666534</v>
      </c>
      <c r="D42" s="6">
        <f>'2'!I29</f>
        <v>0.36606099173319623</v>
      </c>
      <c r="E42" s="6">
        <f>'2'!K29</f>
        <v>0.51591805557640602</v>
      </c>
      <c r="F42" s="6">
        <f>'3'!D30</f>
        <v>0.48611430946692713</v>
      </c>
      <c r="G42" s="6">
        <f>'8'!F28</f>
        <v>0.54663030844527882</v>
      </c>
      <c r="H42" s="6">
        <f t="shared" si="22"/>
        <v>0.52688373461391325</v>
      </c>
      <c r="I42" s="6">
        <f t="shared" si="23"/>
        <v>0.57616080289835825</v>
      </c>
      <c r="J42" s="6">
        <f>'1'!S29</f>
        <v>0.48739735238579579</v>
      </c>
      <c r="K42" s="6">
        <f>'1'!U29</f>
        <v>0.58225196233834497</v>
      </c>
      <c r="L42" s="6">
        <f>'2'!S29</f>
        <v>0.44082144160351966</v>
      </c>
      <c r="M42" s="6">
        <f>'2'!U29</f>
        <v>0.59032755164078643</v>
      </c>
      <c r="N42" s="6">
        <f>'3'!G30</f>
        <v>0.30107831003419894</v>
      </c>
      <c r="O42" s="6">
        <f>'8'!K28</f>
        <v>0.46202123509637055</v>
      </c>
      <c r="P42" s="6">
        <f t="shared" si="24"/>
        <v>0.4298159713973127</v>
      </c>
      <c r="Q42" s="6">
        <f t="shared" si="25"/>
        <v>0.48270842638205902</v>
      </c>
      <c r="R42" s="6">
        <f>'1'!AC29</f>
        <v>0.52216089770196072</v>
      </c>
      <c r="S42" s="6">
        <f>'1'!AE29</f>
        <v>0.61452610330595758</v>
      </c>
      <c r="T42" s="6">
        <f>'2'!AC29</f>
        <v>0.23280414904452773</v>
      </c>
      <c r="U42" s="6">
        <f>'2'!AE29</f>
        <v>0.35221932102270259</v>
      </c>
      <c r="V42" s="6">
        <f>'3'!J30</f>
        <v>0.71866749854926171</v>
      </c>
      <c r="W42" s="6">
        <f>'8'!P28</f>
        <v>0.47222956838446783</v>
      </c>
      <c r="X42" s="6">
        <f t="shared" si="26"/>
        <v>0.52986904071866947</v>
      </c>
      <c r="Y42" s="6">
        <f t="shared" si="27"/>
        <v>0.5787566401580857</v>
      </c>
      <c r="Z42" s="6">
        <f>'1'!AM29</f>
        <v>0.62680331309807513</v>
      </c>
      <c r="AA42" s="6">
        <f>'1'!AO29</f>
        <v>0.70516463813556318</v>
      </c>
      <c r="AB42" s="6">
        <f>'2'!AM29</f>
        <v>0.24648284133966589</v>
      </c>
      <c r="AC42" s="6">
        <f>'2'!AO29</f>
        <v>0.37141274229357363</v>
      </c>
      <c r="AD42" s="6">
        <f>'3'!M30</f>
        <v>0.46881235480990008</v>
      </c>
      <c r="AE42" s="6">
        <f>'8'!U28</f>
        <v>0.48764614177672716</v>
      </c>
      <c r="AF42" s="6">
        <f t="shared" si="28"/>
        <v>0.51448423351985351</v>
      </c>
      <c r="AG42" s="6">
        <f t="shared" si="29"/>
        <v>0.5583217536302395</v>
      </c>
      <c r="AH42" s="6">
        <f>'1'!AW29</f>
        <v>0.52034310508116488</v>
      </c>
      <c r="AI42" s="6">
        <f>'1'!AY29</f>
        <v>0.61286714406791276</v>
      </c>
      <c r="AJ42" s="6">
        <f>'2'!AW29</f>
        <v>0.31235227329081583</v>
      </c>
      <c r="AK42" s="6">
        <f>'2'!AY29</f>
        <v>0.4555885152365553</v>
      </c>
      <c r="AL42" s="6">
        <f>'3'!P30</f>
        <v>0.44386881791829863</v>
      </c>
      <c r="AM42" s="6">
        <f>'8'!Z28</f>
        <v>0.47654940744144753</v>
      </c>
      <c r="AN42" s="6">
        <f t="shared" si="30"/>
        <v>0.46947702570148409</v>
      </c>
      <c r="AO42" s="6">
        <f t="shared" si="31"/>
        <v>0.52081026549075715</v>
      </c>
      <c r="AP42" s="6">
        <f>'1'!BG29</f>
        <v>0.5413159286620205</v>
      </c>
      <c r="AQ42" s="6">
        <f>'1'!BI29</f>
        <v>0.63182215167513578</v>
      </c>
      <c r="AR42" s="6">
        <f>'2'!BG29</f>
        <v>0.30918599054659379</v>
      </c>
      <c r="AS42" s="6">
        <f>'2'!BI29</f>
        <v>0.45181989742205297</v>
      </c>
      <c r="AT42" s="6">
        <f>'3'!S30</f>
        <v>0.59084334536235217</v>
      </c>
      <c r="AU42" s="6">
        <f>'8'!AE28</f>
        <v>0.56800133509318151</v>
      </c>
      <c r="AV42" s="6">
        <f t="shared" si="32"/>
        <v>0.53715614063335104</v>
      </c>
      <c r="AW42" s="6">
        <f t="shared" si="33"/>
        <v>0.58762202052614299</v>
      </c>
      <c r="AX42" s="6">
        <f>'1'!BQ29</f>
        <v>0.66121960698295934</v>
      </c>
      <c r="AY42" s="6">
        <f>'1'!BS29</f>
        <v>0.73306710016941934</v>
      </c>
      <c r="AZ42" s="6">
        <f>'2'!BQ29</f>
        <v>0.32257069369511321</v>
      </c>
      <c r="BA42" s="6">
        <f>'2'!BS29</f>
        <v>0.4675801202775961</v>
      </c>
      <c r="BB42" s="6">
        <f>'3'!V30</f>
        <v>0.49438906112497583</v>
      </c>
      <c r="BC42" s="6">
        <f>'8'!AJ28</f>
        <v>0.52096359450337193</v>
      </c>
      <c r="BD42" s="6">
        <f t="shared" si="34"/>
        <v>0.55058307606978207</v>
      </c>
      <c r="BE42" s="6">
        <f t="shared" si="35"/>
        <v>0.59382301600261422</v>
      </c>
      <c r="BF42" s="6">
        <f>'1'!CA29</f>
        <v>0.57162790152362142</v>
      </c>
      <c r="BG42" s="6">
        <f>'1'!CC29</f>
        <v>0.65852413820471933</v>
      </c>
      <c r="BH42" s="6">
        <f>'2'!CA29</f>
        <v>0.33145643683761544</v>
      </c>
      <c r="BI42" s="6">
        <f>'2'!CC29</f>
        <v>0.47780239489905951</v>
      </c>
      <c r="BJ42" s="6">
        <f>'3'!Y30</f>
        <v>0.52889176835937757</v>
      </c>
      <c r="BK42" s="6">
        <f>'8'!AO28</f>
        <v>0.56010865872165949</v>
      </c>
      <c r="BL42" s="6">
        <f t="shared" si="36"/>
        <v>0.53404691106346935</v>
      </c>
      <c r="BM42" s="6">
        <f t="shared" si="37"/>
        <v>0.583440001542053</v>
      </c>
      <c r="BN42" s="6">
        <f>'1'!CK29</f>
        <v>0.52924094181138537</v>
      </c>
      <c r="BO42" s="6">
        <f>'1'!CM29</f>
        <v>0.62095822320697691</v>
      </c>
      <c r="BP42" s="6">
        <f>'2'!CK29</f>
        <v>0.48946568566040988</v>
      </c>
      <c r="BQ42" s="6">
        <f>'2'!CM29</f>
        <v>0.63390847153123953</v>
      </c>
      <c r="BR42" s="6">
        <f>'3'!AB30</f>
        <v>0.40103490642026007</v>
      </c>
      <c r="BS42" s="6">
        <f>'8'!AT28</f>
        <v>0.57274604651539074</v>
      </c>
      <c r="BT42" s="6">
        <f t="shared" si="38"/>
        <v>0.5040881835245079</v>
      </c>
      <c r="BU42" s="6">
        <f t="shared" si="39"/>
        <v>0.5552193746698274</v>
      </c>
      <c r="BV42" s="6">
        <f>'1'!CU29</f>
        <v>0.72110394882437356</v>
      </c>
      <c r="BW42" s="6">
        <f>'1'!CW29</f>
        <v>0.77962664410257709</v>
      </c>
      <c r="BX42" s="6">
        <f>'2'!CU29</f>
        <v>0.67100593856971347</v>
      </c>
      <c r="BY42" s="6">
        <f>'2'!CW29</f>
        <v>0.77183012862891587</v>
      </c>
      <c r="BZ42" s="6">
        <f>'3'!AE30</f>
        <v>0.56166297477879146</v>
      </c>
      <c r="CA42" s="6">
        <f>'8'!AY28</f>
        <v>0.64343324363673293</v>
      </c>
      <c r="CB42" s="6">
        <f t="shared" si="40"/>
        <v>0.65681622799060191</v>
      </c>
      <c r="CC42" s="6">
        <f t="shared" si="41"/>
        <v>0.69030772510780358</v>
      </c>
      <c r="CD42" s="6">
        <f>'1'!DE29</f>
        <v>0.64671960799238271</v>
      </c>
      <c r="CE42" s="6">
        <f>'1'!DG29</f>
        <v>0.72141782023084444</v>
      </c>
      <c r="CF42" s="6">
        <f>'2'!DE29</f>
        <v>0.39676313992811346</v>
      </c>
      <c r="CG42" s="6">
        <f>'2'!DG29</f>
        <v>0.54768516234297149</v>
      </c>
      <c r="CH42" s="6">
        <f>'3'!AH30</f>
        <v>0.32464507853011298</v>
      </c>
      <c r="CI42" s="6">
        <f>'8'!BD28</f>
        <v>0.52769299086716137</v>
      </c>
      <c r="CJ42" s="6">
        <f t="shared" si="42"/>
        <v>0.51144867453908305</v>
      </c>
      <c r="CK42" s="6">
        <f t="shared" si="43"/>
        <v>0.55642016167595354</v>
      </c>
    </row>
    <row r="43" spans="1:89">
      <c r="A43" s="1">
        <v>2005</v>
      </c>
      <c r="B43" s="6">
        <f>'1'!I30</f>
        <v>0.60906132999327878</v>
      </c>
      <c r="C43" s="6">
        <f>'1'!K30</f>
        <v>0.69043179963931911</v>
      </c>
      <c r="D43" s="6">
        <f>'2'!I30</f>
        <v>0.38449326432442765</v>
      </c>
      <c r="E43" s="6">
        <f>'2'!K30</f>
        <v>0.53520572544890477</v>
      </c>
      <c r="F43" s="6">
        <f>'3'!D31</f>
        <v>0.50320512012604324</v>
      </c>
      <c r="G43" s="6">
        <f>'8'!F29</f>
        <v>0.54854438209798773</v>
      </c>
      <c r="H43" s="6">
        <f t="shared" si="22"/>
        <v>0.54501123398576201</v>
      </c>
      <c r="I43" s="6">
        <f t="shared" si="23"/>
        <v>0.59263066795662589</v>
      </c>
      <c r="J43" s="6">
        <f>'1'!S30</f>
        <v>0.51713213843547656</v>
      </c>
      <c r="K43" s="6">
        <f>'1'!U30</f>
        <v>0.60992917232166366</v>
      </c>
      <c r="L43" s="6">
        <f>'2'!S30</f>
        <v>0.61326372723369182</v>
      </c>
      <c r="M43" s="6">
        <f>'2'!U30</f>
        <v>0.73154173683209089</v>
      </c>
      <c r="N43" s="6">
        <f>'3'!G31</f>
        <v>0.40169024427556321</v>
      </c>
      <c r="O43" s="6">
        <f>'8'!K29</f>
        <v>0.44778213360315666</v>
      </c>
      <c r="P43" s="6">
        <f t="shared" si="24"/>
        <v>0.48054732256723975</v>
      </c>
      <c r="Q43" s="6">
        <f t="shared" si="25"/>
        <v>0.52949393708155457</v>
      </c>
      <c r="R43" s="6">
        <f>'1'!AC30</f>
        <v>0.58202831502615149</v>
      </c>
      <c r="S43" s="6">
        <f>'1'!AE30</f>
        <v>0.66750454973081097</v>
      </c>
      <c r="T43" s="6">
        <f>'2'!AC30</f>
        <v>0.23748175304214217</v>
      </c>
      <c r="U43" s="6">
        <f>'2'!AE30</f>
        <v>0.35885728141170231</v>
      </c>
      <c r="V43" s="6">
        <f>'3'!J31</f>
        <v>0.80904035551832953</v>
      </c>
      <c r="W43" s="6">
        <f>'8'!P29</f>
        <v>0.4967989397654633</v>
      </c>
      <c r="X43" s="6">
        <f t="shared" si="26"/>
        <v>0.58301932513562305</v>
      </c>
      <c r="Y43" s="6">
        <f t="shared" si="27"/>
        <v>0.62934737185444289</v>
      </c>
      <c r="Z43" s="6">
        <f>'1'!AM30</f>
        <v>0.65912391550036087</v>
      </c>
      <c r="AA43" s="6">
        <f>'1'!AO30</f>
        <v>0.73139281309586357</v>
      </c>
      <c r="AB43" s="6">
        <f>'2'!AM30</f>
        <v>0.25192288612151259</v>
      </c>
      <c r="AC43" s="6">
        <f>'2'!AO30</f>
        <v>0.37886626853683397</v>
      </c>
      <c r="AD43" s="6">
        <f>'3'!M31</f>
        <v>0.54029729525026304</v>
      </c>
      <c r="AE43" s="6">
        <f>'8'!U29</f>
        <v>0.48958471674132864</v>
      </c>
      <c r="AF43" s="6">
        <f t="shared" si="28"/>
        <v>0.54631235781019361</v>
      </c>
      <c r="AG43" s="6">
        <f t="shared" si="29"/>
        <v>0.58791425508992678</v>
      </c>
      <c r="AH43" s="6">
        <f>'1'!AW30</f>
        <v>0.5478736409155277</v>
      </c>
      <c r="AI43" s="6">
        <f>'1'!AY30</f>
        <v>0.6376671102884196</v>
      </c>
      <c r="AJ43" s="6">
        <f>'2'!AW30</f>
        <v>0.30996567774799932</v>
      </c>
      <c r="AK43" s="6">
        <f>'2'!AY30</f>
        <v>0.45275027185467648</v>
      </c>
      <c r="AL43" s="6">
        <f>'3'!P31</f>
        <v>0.43051111866513248</v>
      </c>
      <c r="AM43" s="6">
        <f>'8'!Z29</f>
        <v>0.43595630497658927</v>
      </c>
      <c r="AN43" s="6">
        <f t="shared" si="30"/>
        <v>0.46676288005144145</v>
      </c>
      <c r="AO43" s="6">
        <f t="shared" si="31"/>
        <v>0.5169587272112659</v>
      </c>
      <c r="AP43" s="6">
        <f>'1'!BG30</f>
        <v>0.5682488396699501</v>
      </c>
      <c r="AQ43" s="6">
        <f>'1'!BI30</f>
        <v>0.65558683655073424</v>
      </c>
      <c r="AR43" s="6">
        <f>'2'!BG30</f>
        <v>0.31382299585309859</v>
      </c>
      <c r="AS43" s="6">
        <f>'2'!BI30</f>
        <v>0.45733040236677464</v>
      </c>
      <c r="AT43" s="6">
        <f>'3'!S31</f>
        <v>0.5410909701217852</v>
      </c>
      <c r="AU43" s="6">
        <f>'8'!AE29</f>
        <v>0.54232985484905027</v>
      </c>
      <c r="AV43" s="6">
        <f t="shared" si="32"/>
        <v>0.5295370416959988</v>
      </c>
      <c r="AW43" s="6">
        <f t="shared" si="33"/>
        <v>0.57882298109968011</v>
      </c>
      <c r="AX43" s="6">
        <f>'1'!BQ30</f>
        <v>0.68005684203094019</v>
      </c>
      <c r="AY43" s="6">
        <f>'1'!BS30</f>
        <v>0.74797690943952899</v>
      </c>
      <c r="AZ43" s="6">
        <f>'2'!BQ30</f>
        <v>0.32948604412363386</v>
      </c>
      <c r="BA43" s="6">
        <f>'2'!BS30</f>
        <v>0.47555172864929002</v>
      </c>
      <c r="BB43" s="6">
        <f>'3'!V31</f>
        <v>0.53624954965449667</v>
      </c>
      <c r="BC43" s="6">
        <f>'8'!AJ29</f>
        <v>0.5150626921195478</v>
      </c>
      <c r="BD43" s="6">
        <f t="shared" si="34"/>
        <v>0.5677994016682506</v>
      </c>
      <c r="BE43" s="6">
        <f t="shared" si="35"/>
        <v>0.60957399708425175</v>
      </c>
      <c r="BF43" s="6">
        <f>'1'!CA30</f>
        <v>0.59109489620158073</v>
      </c>
      <c r="BG43" s="6">
        <f>'1'!CC30</f>
        <v>0.6752600533733697</v>
      </c>
      <c r="BH43" s="6">
        <f>'2'!CA30</f>
        <v>0.34052721623395826</v>
      </c>
      <c r="BI43" s="6">
        <f>'2'!CC30</f>
        <v>0.48804795255440664</v>
      </c>
      <c r="BJ43" s="6">
        <f>'3'!Y31</f>
        <v>0.49090347845276444</v>
      </c>
      <c r="BK43" s="6">
        <f>'8'!AO29</f>
        <v>0.54529737464604866</v>
      </c>
      <c r="BL43" s="6">
        <f t="shared" si="36"/>
        <v>0.52954089337873145</v>
      </c>
      <c r="BM43" s="6">
        <f t="shared" si="37"/>
        <v>0.57795902987949188</v>
      </c>
      <c r="BN43" s="6">
        <f>'1'!CK30</f>
        <v>0.57287127355343193</v>
      </c>
      <c r="BO43" s="6">
        <f>'1'!CM30</f>
        <v>0.65960252555130883</v>
      </c>
      <c r="BP43" s="6">
        <f>'2'!CK30</f>
        <v>0.52865590202437907</v>
      </c>
      <c r="BQ43" s="6">
        <f>'2'!CM30</f>
        <v>0.66670124715887424</v>
      </c>
      <c r="BR43" s="6">
        <f>'3'!AB31</f>
        <v>0.24821113883652998</v>
      </c>
      <c r="BS43" s="6">
        <f>'8'!AT29</f>
        <v>0.56122138330761617</v>
      </c>
      <c r="BT43" s="6">
        <f t="shared" si="38"/>
        <v>0.48437223015984721</v>
      </c>
      <c r="BU43" s="6">
        <f t="shared" si="39"/>
        <v>0.53286926547244751</v>
      </c>
      <c r="BV43" s="6">
        <f>'1'!CU30</f>
        <v>0.77718031067933624</v>
      </c>
      <c r="BW43" s="6">
        <f>'1'!CW30</f>
        <v>0.82112397422481365</v>
      </c>
      <c r="BX43" s="6">
        <f>'2'!CU30</f>
        <v>0.72961762403523112</v>
      </c>
      <c r="BY43" s="6">
        <f>'2'!CW30</f>
        <v>0.80995215377058105</v>
      </c>
      <c r="BZ43" s="6">
        <f>'3'!AE31</f>
        <v>0.66883612717090846</v>
      </c>
      <c r="CA43" s="6">
        <f>'8'!AY29</f>
        <v>0.68075735946487748</v>
      </c>
      <c r="CB43" s="6">
        <f t="shared" si="40"/>
        <v>0.72123225833420412</v>
      </c>
      <c r="CC43" s="6">
        <f t="shared" si="41"/>
        <v>0.74684317672593004</v>
      </c>
      <c r="CD43" s="6">
        <f>'1'!DE30</f>
        <v>0.68262614373119324</v>
      </c>
      <c r="CE43" s="6">
        <f>'1'!DG30</f>
        <v>0.74999132682264547</v>
      </c>
      <c r="CF43" s="6">
        <f>'2'!DE30</f>
        <v>0.40899739193853502</v>
      </c>
      <c r="CG43" s="6">
        <f>'2'!DG30</f>
        <v>0.55985661903544615</v>
      </c>
      <c r="CH43" s="6">
        <f>'3'!AH31</f>
        <v>0.37264783560785192</v>
      </c>
      <c r="CI43" s="6">
        <f>'8'!BD29</f>
        <v>0.58303659947994757</v>
      </c>
      <c r="CJ43" s="6">
        <f t="shared" si="42"/>
        <v>0.55287130545828078</v>
      </c>
      <c r="CK43" s="6">
        <f t="shared" si="43"/>
        <v>0.59490330140455261</v>
      </c>
    </row>
    <row r="44" spans="1:89">
      <c r="A44" s="1">
        <v>2006</v>
      </c>
      <c r="B44" s="6">
        <f>'1'!I31</f>
        <v>0.65150147810370607</v>
      </c>
      <c r="C44" s="6">
        <f>'1'!K31</f>
        <v>0.72527642894887312</v>
      </c>
      <c r="D44" s="6">
        <f>'2'!I31</f>
        <v>0.39757942365449267</v>
      </c>
      <c r="E44" s="6">
        <f>'2'!K31</f>
        <v>0.54850557212234163</v>
      </c>
      <c r="F44" s="6">
        <f>'3'!D32</f>
        <v>0.50912221592253659</v>
      </c>
      <c r="G44" s="6">
        <f>'8'!F30</f>
        <v>0.54497551130427491</v>
      </c>
      <c r="H44" s="6">
        <f t="shared" si="22"/>
        <v>0.56388296541363458</v>
      </c>
      <c r="I44" s="6">
        <f t="shared" si="23"/>
        <v>0.60848556059848624</v>
      </c>
      <c r="J44" s="6">
        <f>'1'!S31</f>
        <v>0.55790546886767667</v>
      </c>
      <c r="K44" s="6">
        <f>'1'!U31</f>
        <v>0.64653502781872874</v>
      </c>
      <c r="L44" s="6">
        <f>'2'!S31</f>
        <v>0.67106990479599771</v>
      </c>
      <c r="M44" s="6">
        <f>'2'!U31</f>
        <v>0.77187318536024163</v>
      </c>
      <c r="N44" s="6">
        <f>'3'!G32</f>
        <v>0.49441543068094168</v>
      </c>
      <c r="O44" s="6">
        <f>'8'!K30</f>
        <v>0.47963835439025515</v>
      </c>
      <c r="P44" s="6">
        <f t="shared" si="24"/>
        <v>0.53378262429446965</v>
      </c>
      <c r="Q44" s="6">
        <f t="shared" si="25"/>
        <v>0.57931477593131486</v>
      </c>
      <c r="R44" s="6">
        <f>'1'!AC31</f>
        <v>0.62519351804102707</v>
      </c>
      <c r="S44" s="6">
        <f>'1'!AE31</f>
        <v>0.70383787981839885</v>
      </c>
      <c r="T44" s="6">
        <f>'2'!AC31</f>
        <v>0.25001072758568693</v>
      </c>
      <c r="U44" s="6">
        <f>'2'!AE31</f>
        <v>0.3762577065396201</v>
      </c>
      <c r="V44" s="6">
        <f>'3'!J32</f>
        <v>0.75322478288740491</v>
      </c>
      <c r="W44" s="6">
        <f>'8'!P30</f>
        <v>0.46677507131964979</v>
      </c>
      <c r="X44" s="6">
        <f t="shared" si="26"/>
        <v>0.58007844352674331</v>
      </c>
      <c r="Y44" s="6">
        <f t="shared" si="27"/>
        <v>0.62416088613308529</v>
      </c>
      <c r="Z44" s="6">
        <f>'1'!AM31</f>
        <v>0.6902520312691196</v>
      </c>
      <c r="AA44" s="6">
        <f>'1'!AO31</f>
        <v>0.75594358871228373</v>
      </c>
      <c r="AB44" s="6">
        <f>'2'!AM31</f>
        <v>0.25794468020400813</v>
      </c>
      <c r="AC44" s="6">
        <f>'2'!AO31</f>
        <v>0.38700243098422676</v>
      </c>
      <c r="AD44" s="6">
        <f>'3'!M32</f>
        <v>0.52795900627089809</v>
      </c>
      <c r="AE44" s="6">
        <f>'8'!U30</f>
        <v>0.466279939288339</v>
      </c>
      <c r="AF44" s="6">
        <f t="shared" si="28"/>
        <v>0.55045501691785792</v>
      </c>
      <c r="AG44" s="6">
        <f t="shared" si="29"/>
        <v>0.58963741497314548</v>
      </c>
      <c r="AH44" s="6">
        <f>'1'!AW31</f>
        <v>0.59079162227886572</v>
      </c>
      <c r="AI44" s="6">
        <f>'1'!AY31</f>
        <v>0.67500172308160522</v>
      </c>
      <c r="AJ44" s="6">
        <f>'2'!AW31</f>
        <v>0.3294258033325187</v>
      </c>
      <c r="AK44" s="6">
        <f>'2'!AY31</f>
        <v>0.47548277588428578</v>
      </c>
      <c r="AL44" s="6">
        <f>'3'!P32</f>
        <v>0.5364615563832571</v>
      </c>
      <c r="AM44" s="6">
        <f>'8'!Z30</f>
        <v>0.46492385089503502</v>
      </c>
      <c r="AN44" s="6">
        <f t="shared" si="30"/>
        <v>0.51960558106437116</v>
      </c>
      <c r="AO44" s="6">
        <f t="shared" si="31"/>
        <v>0.56789531864064369</v>
      </c>
      <c r="AP44" s="6">
        <f>'1'!BG31</f>
        <v>0.59760993675403662</v>
      </c>
      <c r="AQ44" s="6">
        <f>'1'!BI31</f>
        <v>0.68079158400052331</v>
      </c>
      <c r="AR44" s="6">
        <f>'2'!BG31</f>
        <v>0.32354331244994344</v>
      </c>
      <c r="AS44" s="6">
        <f>'2'!BI31</f>
        <v>0.46870820160611487</v>
      </c>
      <c r="AT44" s="6">
        <f>'3'!S32</f>
        <v>0.60543647519203192</v>
      </c>
      <c r="AU44" s="6">
        <f>'8'!AE30</f>
        <v>0.55039639795724238</v>
      </c>
      <c r="AV44" s="6">
        <f t="shared" si="32"/>
        <v>0.56035652423392757</v>
      </c>
      <c r="AW44" s="6">
        <f t="shared" si="33"/>
        <v>0.60814567204813941</v>
      </c>
      <c r="AX44" s="6">
        <f>'1'!BQ31</f>
        <v>0.71895469546545798</v>
      </c>
      <c r="AY44" s="6">
        <f>'1'!BS31</f>
        <v>0.77799704780909407</v>
      </c>
      <c r="AZ44" s="6">
        <f>'2'!BQ31</f>
        <v>0.34378510788605027</v>
      </c>
      <c r="BA44" s="6">
        <f>'2'!BS31</f>
        <v>0.49168235596161208</v>
      </c>
      <c r="BB44" s="6">
        <f>'3'!V32</f>
        <v>0.49091889507794506</v>
      </c>
      <c r="BC44" s="6">
        <f>'8'!AJ30</f>
        <v>0.50410510042069256</v>
      </c>
      <c r="BD44" s="6">
        <f t="shared" si="34"/>
        <v>0.57071638784944767</v>
      </c>
      <c r="BE44" s="6">
        <f t="shared" si="35"/>
        <v>0.60912305359445829</v>
      </c>
      <c r="BF44" s="6">
        <f>'1'!CA31</f>
        <v>0.64540677676936553</v>
      </c>
      <c r="BG44" s="6">
        <f>'1'!CC31</f>
        <v>0.72035553358037363</v>
      </c>
      <c r="BH44" s="6">
        <f>'2'!CA31</f>
        <v>0.35803077641437542</v>
      </c>
      <c r="BI44" s="6">
        <f>'2'!CC31</f>
        <v>0.5073021502729943</v>
      </c>
      <c r="BJ44" s="6">
        <f>'3'!Y32</f>
        <v>0.46484097964933457</v>
      </c>
      <c r="BK44" s="6">
        <f>'8'!AO30</f>
        <v>0.55135125430979159</v>
      </c>
      <c r="BL44" s="6">
        <f t="shared" si="36"/>
        <v>0.54801384683896526</v>
      </c>
      <c r="BM44" s="6">
        <f t="shared" si="37"/>
        <v>0.59292048694923039</v>
      </c>
      <c r="BN44" s="6">
        <f>'1'!CK31</f>
        <v>0.57076001846934077</v>
      </c>
      <c r="BO44" s="6">
        <f>'1'!CM31</f>
        <v>0.6577706413161748</v>
      </c>
      <c r="BP44" s="6">
        <f>'2'!CK31</f>
        <v>0.53533348216859844</v>
      </c>
      <c r="BQ44" s="6">
        <f>'2'!CM31</f>
        <v>0.67210159598418484</v>
      </c>
      <c r="BR44" s="6">
        <f>'3'!AB32</f>
        <v>0.32654631226223507</v>
      </c>
      <c r="BS44" s="6">
        <f>'8'!AT30</f>
        <v>0.56408972654995582</v>
      </c>
      <c r="BT44" s="6">
        <f t="shared" si="38"/>
        <v>0.50449636530764386</v>
      </c>
      <c r="BU44" s="6">
        <f t="shared" si="39"/>
        <v>0.55297742582793608</v>
      </c>
      <c r="BV44" s="6">
        <f>'1'!CU31</f>
        <v>0.82073628274796118</v>
      </c>
      <c r="BW44" s="6">
        <f>'1'!CW31</f>
        <v>0.8520728962700902</v>
      </c>
      <c r="BX44" s="6">
        <f>'2'!CU31</f>
        <v>0.75395223511433718</v>
      </c>
      <c r="BY44" s="6">
        <f>'2'!CW31</f>
        <v>0.82504546579522353</v>
      </c>
      <c r="BZ44" s="6">
        <f>'3'!AE32</f>
        <v>0.67861176793686462</v>
      </c>
      <c r="CA44" s="6">
        <f>'8'!AY30</f>
        <v>0.68980521307157738</v>
      </c>
      <c r="CB44" s="6">
        <f t="shared" si="40"/>
        <v>0.74579398186272872</v>
      </c>
      <c r="CC44" s="6">
        <f t="shared" si="41"/>
        <v>0.76543795033966899</v>
      </c>
      <c r="CD44" s="6">
        <f>'1'!DE31</f>
        <v>0.72734665163519652</v>
      </c>
      <c r="CE44" s="6">
        <f>'1'!DG31</f>
        <v>0.78434312055793398</v>
      </c>
      <c r="CF44" s="6">
        <f>'2'!DE31</f>
        <v>0.4114820030148173</v>
      </c>
      <c r="CG44" s="6">
        <f>'2'!DG31</f>
        <v>0.56229638120163705</v>
      </c>
      <c r="CH44" s="6">
        <f>'3'!AH32</f>
        <v>0.37598649146538643</v>
      </c>
      <c r="CI44" s="6">
        <f>'8'!BD30</f>
        <v>0.55961762889771016</v>
      </c>
      <c r="CJ44" s="6">
        <f t="shared" si="42"/>
        <v>0.56598789104633451</v>
      </c>
      <c r="CK44" s="6">
        <f t="shared" si="43"/>
        <v>0.60386791643411142</v>
      </c>
    </row>
    <row r="45" spans="1:89">
      <c r="A45" s="1">
        <v>2007</v>
      </c>
      <c r="B45" s="6">
        <f>'1'!I32</f>
        <v>0.68382469128967027</v>
      </c>
      <c r="C45" s="6">
        <f>'1'!K32</f>
        <v>0.75092947181722736</v>
      </c>
      <c r="D45" s="6">
        <f>'2'!I32</f>
        <v>0.39794884067144587</v>
      </c>
      <c r="E45" s="6">
        <f>'2'!K32</f>
        <v>0.5488764604434806</v>
      </c>
      <c r="F45" s="6">
        <f>'3'!D33</f>
        <v>0.52345978987057362</v>
      </c>
      <c r="G45" s="6">
        <f>'8'!F31</f>
        <v>0.55087465133810376</v>
      </c>
      <c r="H45" s="6">
        <f t="shared" si="22"/>
        <v>0.5819083708851821</v>
      </c>
      <c r="I45" s="6">
        <f t="shared" si="23"/>
        <v>0.62384304507340838</v>
      </c>
      <c r="J45" s="6">
        <f>'1'!S32</f>
        <v>0.62320028433924435</v>
      </c>
      <c r="K45" s="6">
        <f>'1'!U32</f>
        <v>0.70219235676675629</v>
      </c>
      <c r="L45" s="6">
        <f>'2'!S32</f>
        <v>0.7720631635965286</v>
      </c>
      <c r="M45" s="6">
        <f>'2'!U32</f>
        <v>0.83601948986979069</v>
      </c>
      <c r="N45" s="6">
        <f>'3'!G33</f>
        <v>0.56312470340813814</v>
      </c>
      <c r="O45" s="6">
        <f>'8'!K31</f>
        <v>0.497924647770975</v>
      </c>
      <c r="P45" s="6">
        <f t="shared" si="24"/>
        <v>0.59174876789012887</v>
      </c>
      <c r="Q45" s="6">
        <f t="shared" si="25"/>
        <v>0.6297412294884599</v>
      </c>
      <c r="R45" s="6">
        <f>'1'!AC32</f>
        <v>0.63767715956288296</v>
      </c>
      <c r="S45" s="6">
        <f>'1'!AE32</f>
        <v>0.71407524194636962</v>
      </c>
      <c r="T45" s="6">
        <f>'2'!AC32</f>
        <v>0.25387832510464375</v>
      </c>
      <c r="U45" s="6">
        <f>'2'!AE32</f>
        <v>0.38152132507438252</v>
      </c>
      <c r="V45" s="6">
        <f>'3'!J33</f>
        <v>0.79142890554654621</v>
      </c>
      <c r="W45" s="6">
        <f>'8'!P31</f>
        <v>0.49802297721002853</v>
      </c>
      <c r="X45" s="6">
        <f t="shared" si="26"/>
        <v>0.60282166702476125</v>
      </c>
      <c r="Y45" s="6">
        <f t="shared" si="27"/>
        <v>0.64614519997512987</v>
      </c>
      <c r="Z45" s="6">
        <f>'1'!AM32</f>
        <v>0.73553962617114388</v>
      </c>
      <c r="AA45" s="6">
        <f>'1'!AO32</f>
        <v>0.79049541090785935</v>
      </c>
      <c r="AB45" s="6">
        <f>'2'!AM32</f>
        <v>0.25714865136542775</v>
      </c>
      <c r="AC45" s="6">
        <f>'2'!AO32</f>
        <v>0.38593367933126804</v>
      </c>
      <c r="AD45" s="6">
        <f>'3'!M33</f>
        <v>0.53233473962963018</v>
      </c>
      <c r="AE45" s="6">
        <f>'8'!U31</f>
        <v>0.46023154939459932</v>
      </c>
      <c r="AF45" s="6">
        <f t="shared" si="28"/>
        <v>0.56807228786105768</v>
      </c>
      <c r="AG45" s="6">
        <f t="shared" si="29"/>
        <v>0.60293310455232796</v>
      </c>
      <c r="AH45" s="6">
        <f>'1'!AW32</f>
        <v>0.63094212525143334</v>
      </c>
      <c r="AI45" s="6">
        <f>'1'!AY32</f>
        <v>0.70856671398502147</v>
      </c>
      <c r="AJ45" s="6">
        <f>'2'!AW32</f>
        <v>0.33191116283126726</v>
      </c>
      <c r="AK45" s="6">
        <f>'2'!AY32</f>
        <v>0.47832051590651326</v>
      </c>
      <c r="AL45" s="6">
        <f>'3'!P33</f>
        <v>0.5441579032717575</v>
      </c>
      <c r="AM45" s="6">
        <f>'8'!Z31</f>
        <v>0.49880584965800145</v>
      </c>
      <c r="AN45" s="6">
        <f t="shared" si="30"/>
        <v>0.54630890461613979</v>
      </c>
      <c r="AO45" s="6">
        <f t="shared" si="31"/>
        <v>0.59199967541709975</v>
      </c>
      <c r="AP45" s="6">
        <f>'1'!BG32</f>
        <v>0.62151458910213042</v>
      </c>
      <c r="AQ45" s="6">
        <f>'1'!BI32</f>
        <v>0.70079834717854983</v>
      </c>
      <c r="AR45" s="6">
        <f>'2'!BG32</f>
        <v>0.32706760401392776</v>
      </c>
      <c r="AS45" s="6">
        <f>'2'!BI32</f>
        <v>0.47277682039378571</v>
      </c>
      <c r="AT45" s="6">
        <f>'3'!S33</f>
        <v>0.57028788263163455</v>
      </c>
      <c r="AU45" s="6">
        <f>'8'!AE31</f>
        <v>0.54430700453418945</v>
      </c>
      <c r="AV45" s="6">
        <f t="shared" si="32"/>
        <v>0.55996131783370096</v>
      </c>
      <c r="AW45" s="6">
        <f t="shared" si="33"/>
        <v>0.60624574270225451</v>
      </c>
      <c r="AX45" s="6">
        <f>'1'!BQ32</f>
        <v>0.73907163659299591</v>
      </c>
      <c r="AY45" s="6">
        <f>'1'!BS32</f>
        <v>0.79313462625744269</v>
      </c>
      <c r="AZ45" s="6">
        <f>'2'!BQ32</f>
        <v>0.34862210556914019</v>
      </c>
      <c r="BA45" s="6">
        <f>'2'!BS32</f>
        <v>0.497035083539967</v>
      </c>
      <c r="BB45" s="6">
        <f>'3'!V33</f>
        <v>0.50970725996862243</v>
      </c>
      <c r="BC45" s="6">
        <f>'8'!AJ31</f>
        <v>0.50660559525968096</v>
      </c>
      <c r="BD45" s="6">
        <f t="shared" si="34"/>
        <v>0.58456907900118826</v>
      </c>
      <c r="BE45" s="6">
        <f t="shared" si="35"/>
        <v>0.62103557266404963</v>
      </c>
      <c r="BF45" s="6">
        <f>'1'!CA32</f>
        <v>0.66598828768044127</v>
      </c>
      <c r="BG45" s="6">
        <f>'1'!CC32</f>
        <v>0.73686520171857706</v>
      </c>
      <c r="BH45" s="6">
        <f>'2'!CA32</f>
        <v>0.36652243457791356</v>
      </c>
      <c r="BI45" s="6">
        <f>'2'!CC32</f>
        <v>0.51640913640124786</v>
      </c>
      <c r="BJ45" s="6">
        <f>'3'!Y33</f>
        <v>0.47550965937465556</v>
      </c>
      <c r="BK45" s="6">
        <f>'8'!AO31</f>
        <v>0.55034490189509622</v>
      </c>
      <c r="BL45" s="6">
        <f t="shared" si="36"/>
        <v>0.55951119884740574</v>
      </c>
      <c r="BM45" s="6">
        <f t="shared" si="37"/>
        <v>0.60285063464499355</v>
      </c>
      <c r="BN45" s="6">
        <f>'1'!CK32</f>
        <v>0.62001879905011281</v>
      </c>
      <c r="BO45" s="6">
        <f>'1'!CM32</f>
        <v>0.69955955304741635</v>
      </c>
      <c r="BP45" s="6">
        <f>'2'!CK32</f>
        <v>0.54042014946552408</v>
      </c>
      <c r="BQ45" s="6">
        <f>'2'!CM32</f>
        <v>0.67618055136517663</v>
      </c>
      <c r="BR45" s="6">
        <f>'3'!AB33</f>
        <v>0.39079834232043814</v>
      </c>
      <c r="BS45" s="6">
        <f>'8'!AT31</f>
        <v>0.60684330883822268</v>
      </c>
      <c r="BT45" s="6">
        <f t="shared" si="38"/>
        <v>0.5514599473562628</v>
      </c>
      <c r="BU45" s="6">
        <f t="shared" si="39"/>
        <v>0.59685228914514943</v>
      </c>
      <c r="BV45" s="6">
        <f>'1'!CU32</f>
        <v>0.85244615880057029</v>
      </c>
      <c r="BW45" s="6">
        <f>'1'!CW32</f>
        <v>0.87394682910010413</v>
      </c>
      <c r="BX45" s="6">
        <f>'2'!CU32</f>
        <v>0.7051642485428431</v>
      </c>
      <c r="BY45" s="6">
        <f>'2'!CW32</f>
        <v>0.79436255669280631</v>
      </c>
      <c r="BZ45" s="6">
        <f>'3'!AE33</f>
        <v>0.67267700491297477</v>
      </c>
      <c r="CA45" s="6">
        <f>'8'!AY31</f>
        <v>0.66333532669967243</v>
      </c>
      <c r="CB45" s="6">
        <f t="shared" si="40"/>
        <v>0.74549797127767436</v>
      </c>
      <c r="CC45" s="6">
        <f t="shared" si="41"/>
        <v>0.76301807021248402</v>
      </c>
      <c r="CD45" s="6">
        <f>'1'!DE32</f>
        <v>0.75234204159648177</v>
      </c>
      <c r="CE45" s="6">
        <f>'1'!DG32</f>
        <v>0.80298134043341618</v>
      </c>
      <c r="CF45" s="6">
        <f>'2'!DE32</f>
        <v>0.40617317546363862</v>
      </c>
      <c r="CG45" s="6">
        <f>'2'!DG32</f>
        <v>0.5570703691112413</v>
      </c>
      <c r="CH45" s="6">
        <f>'3'!AH33</f>
        <v>0.47730031351789115</v>
      </c>
      <c r="CI45" s="6">
        <f>'8'!BD31</f>
        <v>0.59411354969742569</v>
      </c>
      <c r="CJ45" s="6">
        <f t="shared" si="42"/>
        <v>0.6094075999887858</v>
      </c>
      <c r="CK45" s="6">
        <f t="shared" si="43"/>
        <v>0.64475303888831981</v>
      </c>
    </row>
    <row r="46" spans="1:89">
      <c r="A46" s="1">
        <v>2008</v>
      </c>
      <c r="B46" s="6">
        <f>'1'!I33</f>
        <v>0.70681308622686312</v>
      </c>
      <c r="C46" s="6">
        <f>'1'!K33</f>
        <v>0.7687346834755433</v>
      </c>
      <c r="D46" s="6">
        <f>'2'!I33</f>
        <v>0.44432829938268631</v>
      </c>
      <c r="E46" s="6">
        <f>'2'!K33</f>
        <v>0.59358576744960212</v>
      </c>
      <c r="F46" s="6">
        <f>'3'!D34</f>
        <v>0.51627380454462002</v>
      </c>
      <c r="G46" s="6">
        <f>'8'!F32</f>
        <v>0.5510515310027958</v>
      </c>
      <c r="H46" s="6">
        <f t="shared" si="22"/>
        <v>0.59398939831586783</v>
      </c>
      <c r="I46" s="6">
        <f t="shared" si="23"/>
        <v>0.63368378402203152</v>
      </c>
      <c r="J46" s="6">
        <f>'1'!S33</f>
        <v>0.63552687723458778</v>
      </c>
      <c r="K46" s="6">
        <f>'1'!U33</f>
        <v>0.712320242958697</v>
      </c>
      <c r="L46" s="6">
        <f>'2'!S33</f>
        <v>0.82786359728158609</v>
      </c>
      <c r="M46" s="6">
        <f>'2'!U33</f>
        <v>0.86853490556371271</v>
      </c>
      <c r="N46" s="6">
        <f>'3'!G34</f>
        <v>0.47165700348099143</v>
      </c>
      <c r="O46" s="6">
        <f>'8'!K32</f>
        <v>0.51884221477003167</v>
      </c>
      <c r="P46" s="6">
        <f t="shared" si="24"/>
        <v>0.58462191518474949</v>
      </c>
      <c r="Q46" s="6">
        <f t="shared" si="25"/>
        <v>0.61940639230260586</v>
      </c>
      <c r="R46" s="6">
        <f>'1'!AC33</f>
        <v>0.62465806471631957</v>
      </c>
      <c r="S46" s="6">
        <f>'1'!AE33</f>
        <v>0.70339613243462218</v>
      </c>
      <c r="T46" s="6">
        <f>'2'!AC33</f>
        <v>0.26235823362179872</v>
      </c>
      <c r="U46" s="6">
        <f>'2'!AE33</f>
        <v>0.39289124285961324</v>
      </c>
      <c r="V46" s="6">
        <f>'3'!J34</f>
        <v>0.69778160990317795</v>
      </c>
      <c r="W46" s="6">
        <f>'8'!P32</f>
        <v>0.48560940792225754</v>
      </c>
      <c r="X46" s="6">
        <f t="shared" si="26"/>
        <v>0.57194680370506656</v>
      </c>
      <c r="Y46" s="6">
        <f t="shared" si="27"/>
        <v>0.6164953317161691</v>
      </c>
      <c r="Z46" s="6">
        <f>'1'!AM33</f>
        <v>0.7550888944309353</v>
      </c>
      <c r="AA46" s="6">
        <f>'1'!AO33</f>
        <v>0.80500599448850685</v>
      </c>
      <c r="AB46" s="6">
        <f>'2'!AM33</f>
        <v>0.26935030104942376</v>
      </c>
      <c r="AC46" s="6">
        <f>'2'!AO33</f>
        <v>0.40209511059369979</v>
      </c>
      <c r="AD46" s="6">
        <f>'3'!M34</f>
        <v>0.48560694870733517</v>
      </c>
      <c r="AE46" s="6">
        <f>'8'!U32</f>
        <v>0.44111054290970875</v>
      </c>
      <c r="AF46" s="6">
        <f t="shared" si="28"/>
        <v>0.56064996078157747</v>
      </c>
      <c r="AG46" s="6">
        <f t="shared" si="29"/>
        <v>0.59389128175903372</v>
      </c>
      <c r="AH46" s="6">
        <f>'1'!AW33</f>
        <v>0.64481289347876736</v>
      </c>
      <c r="AI46" s="6">
        <f>'1'!AY33</f>
        <v>0.71987457226687612</v>
      </c>
      <c r="AJ46" s="6">
        <f>'2'!AW33</f>
        <v>0.34802336963473801</v>
      </c>
      <c r="AK46" s="6">
        <f>'2'!AY33</f>
        <v>0.49637528629732136</v>
      </c>
      <c r="AL46" s="6">
        <f>'3'!P34</f>
        <v>0.54550278813604935</v>
      </c>
      <c r="AM46" s="6">
        <f>'8'!Z32</f>
        <v>0.47937265022807296</v>
      </c>
      <c r="AN46" s="6">
        <f t="shared" si="30"/>
        <v>0.54894635394601132</v>
      </c>
      <c r="AO46" s="6">
        <f t="shared" si="31"/>
        <v>0.59380621712751314</v>
      </c>
      <c r="AP46" s="6">
        <f>'1'!BG33</f>
        <v>0.64796532954013042</v>
      </c>
      <c r="AQ46" s="6">
        <f>'1'!BI33</f>
        <v>0.72242463465666951</v>
      </c>
      <c r="AR46" s="6">
        <f>'2'!BG33</f>
        <v>0.33538346093686339</v>
      </c>
      <c r="AS46" s="6">
        <f>'2'!BI33</f>
        <v>0.48226112108544078</v>
      </c>
      <c r="AT46" s="6">
        <f>'3'!S34</f>
        <v>0.53468744416631009</v>
      </c>
      <c r="AU46" s="6">
        <f>'8'!AE32</f>
        <v>0.55118719507778002</v>
      </c>
      <c r="AV46" s="6">
        <f t="shared" si="32"/>
        <v>0.56419313772076096</v>
      </c>
      <c r="AW46" s="6">
        <f t="shared" si="33"/>
        <v>0.60866462578223446</v>
      </c>
      <c r="AX46" s="6">
        <f>'1'!BQ33</f>
        <v>0.75828070488871402</v>
      </c>
      <c r="AY46" s="6">
        <f>'1'!BS33</f>
        <v>0.80735285279961178</v>
      </c>
      <c r="AZ46" s="6">
        <f>'2'!BQ33</f>
        <v>0.36303611438646116</v>
      </c>
      <c r="BA46" s="6">
        <f>'2'!BS33</f>
        <v>0.51268814987328803</v>
      </c>
      <c r="BB46" s="6">
        <f>'3'!V34</f>
        <v>0.51691661404758682</v>
      </c>
      <c r="BC46" s="6">
        <f>'8'!AJ32</f>
        <v>0.49607045506586445</v>
      </c>
      <c r="BD46" s="6">
        <f t="shared" si="34"/>
        <v>0.5928626606724946</v>
      </c>
      <c r="BE46" s="6">
        <f t="shared" si="35"/>
        <v>0.62745672338553637</v>
      </c>
      <c r="BF46" s="6">
        <f>'1'!CA33</f>
        <v>0.69948242038351749</v>
      </c>
      <c r="BG46" s="6">
        <f>'1'!CC33</f>
        <v>0.76309541495086419</v>
      </c>
      <c r="BH46" s="6">
        <f>'2'!CA33</f>
        <v>0.38857353377701315</v>
      </c>
      <c r="BI46" s="6">
        <f>'2'!CC33</f>
        <v>0.53938672490731521</v>
      </c>
      <c r="BJ46" s="6">
        <f>'3'!Y34</f>
        <v>0.51902152728026973</v>
      </c>
      <c r="BK46" s="6">
        <f>'8'!AO32</f>
        <v>0.56058192691758535</v>
      </c>
      <c r="BL46" s="6">
        <f t="shared" si="36"/>
        <v>0.58855118508057203</v>
      </c>
      <c r="BM46" s="6">
        <f t="shared" si="37"/>
        <v>0.62907770202054103</v>
      </c>
      <c r="BN46" s="6">
        <f>'1'!CK33</f>
        <v>0.66010685428659588</v>
      </c>
      <c r="BO46" s="6">
        <f>'1'!CM33</f>
        <v>0.73217849311829442</v>
      </c>
      <c r="BP46" s="6">
        <f>'2'!CK33</f>
        <v>0.59120424102661251</v>
      </c>
      <c r="BQ46" s="6">
        <f>'2'!CM33</f>
        <v>0.7153484701666426</v>
      </c>
      <c r="BR46" s="6">
        <f>'3'!AB34</f>
        <v>0.50054003200176311</v>
      </c>
      <c r="BS46" s="6">
        <f>'8'!AT32</f>
        <v>0.66078422430225037</v>
      </c>
      <c r="BT46" s="6">
        <f t="shared" si="38"/>
        <v>0.61349422989330304</v>
      </c>
      <c r="BU46" s="6">
        <f t="shared" si="39"/>
        <v>0.65473730833998545</v>
      </c>
      <c r="BV46" s="6">
        <f>'1'!CU33</f>
        <v>0.85935418392335772</v>
      </c>
      <c r="BW46" s="6">
        <f>'1'!CW33</f>
        <v>0.87864166139882827</v>
      </c>
      <c r="BX46" s="6">
        <f>'2'!CU33</f>
        <v>0.91666666666666663</v>
      </c>
      <c r="BY46" s="6">
        <f>'2'!CW33</f>
        <v>0.91666666666666663</v>
      </c>
      <c r="BZ46" s="6">
        <f>'3'!AE34</f>
        <v>0.67912212949941142</v>
      </c>
      <c r="CA46" s="6">
        <f>'8'!AY32</f>
        <v>0.67291807831208816</v>
      </c>
      <c r="CB46" s="6">
        <f t="shared" si="40"/>
        <v>0.77341839218888464</v>
      </c>
      <c r="CC46" s="6">
        <f t="shared" si="41"/>
        <v>0.78113338317907288</v>
      </c>
      <c r="CD46" s="6">
        <f>'1'!DE33</f>
        <v>0.76905549150629549</v>
      </c>
      <c r="CE46" s="6">
        <f>'1'!DG33</f>
        <v>0.81522992667320371</v>
      </c>
      <c r="CF46" s="6">
        <f>'2'!DE33</f>
        <v>0.43597785112187526</v>
      </c>
      <c r="CG46" s="6">
        <f>'2'!DG33</f>
        <v>0.58579587305984948</v>
      </c>
      <c r="CH46" s="6">
        <f>'3'!AH34</f>
        <v>0.43490226864904519</v>
      </c>
      <c r="CI46" s="6">
        <f>'8'!BD32</f>
        <v>0.5908762924755826</v>
      </c>
      <c r="CJ46" s="6">
        <f t="shared" si="42"/>
        <v>0.60766462199586269</v>
      </c>
      <c r="CK46" s="6">
        <f t="shared" si="43"/>
        <v>0.64111619825642341</v>
      </c>
    </row>
    <row r="47" spans="1:89">
      <c r="A47" s="1">
        <v>2009</v>
      </c>
      <c r="B47" s="6">
        <f>'1'!I34</f>
        <v>0.71473916149640182</v>
      </c>
      <c r="C47" s="6">
        <f>'1'!K34</f>
        <v>0.77479208248152776</v>
      </c>
      <c r="D47" s="6">
        <f>'2'!I34</f>
        <v>0.38012088438222064</v>
      </c>
      <c r="E47" s="6">
        <f>'2'!K34</f>
        <v>0.53069036727817598</v>
      </c>
      <c r="F47" s="6">
        <f>'3'!D35</f>
        <v>0.49213039425089367</v>
      </c>
      <c r="G47" s="6">
        <f>'8'!F33</f>
        <v>0.5188477882881547</v>
      </c>
      <c r="H47" s="6">
        <f t="shared" si="22"/>
        <v>0.57665229867154488</v>
      </c>
      <c r="I47" s="6">
        <f t="shared" si="23"/>
        <v>0.6157304153551908</v>
      </c>
      <c r="J47" s="6">
        <f>'1'!S34</f>
        <v>0.67889765116817935</v>
      </c>
      <c r="K47" s="6">
        <f>'1'!U34</f>
        <v>0.7470665721457167</v>
      </c>
      <c r="L47" s="6">
        <f>'2'!S34</f>
        <v>0.57167673760655591</v>
      </c>
      <c r="M47" s="6">
        <f>'2'!U34</f>
        <v>0.70061104449645839</v>
      </c>
      <c r="N47" s="6">
        <f>'3'!G35</f>
        <v>0.48856198941712836</v>
      </c>
      <c r="O47" s="6">
        <f>'8'!K33</f>
        <v>0.49290238392123276</v>
      </c>
      <c r="P47" s="6">
        <f t="shared" si="24"/>
        <v>0.57409282756251767</v>
      </c>
      <c r="Q47" s="6">
        <f t="shared" si="25"/>
        <v>0.61425382664252282</v>
      </c>
      <c r="R47" s="6">
        <f>'1'!AC34</f>
        <v>0.64141937686171724</v>
      </c>
      <c r="S47" s="6">
        <f>'1'!AE34</f>
        <v>0.71712131214407826</v>
      </c>
      <c r="T47" s="6">
        <f>'2'!AC34</f>
        <v>0.26615482036264121</v>
      </c>
      <c r="U47" s="6">
        <f>'2'!AE34</f>
        <v>0.39790762528287565</v>
      </c>
      <c r="V47" s="6">
        <f>'3'!J35</f>
        <v>0.77175357832248748</v>
      </c>
      <c r="W47" s="6">
        <f>'8'!P33</f>
        <v>0.46286443128079641</v>
      </c>
      <c r="X47" s="6">
        <f t="shared" si="26"/>
        <v>0.59183773518177207</v>
      </c>
      <c r="Y47" s="6">
        <f t="shared" si="27"/>
        <v>0.63529378978673989</v>
      </c>
      <c r="Z47" s="6">
        <f>'1'!AM34</f>
        <v>0.77776934462950686</v>
      </c>
      <c r="AA47" s="6">
        <f>'1'!AO34</f>
        <v>0.82154976915224998</v>
      </c>
      <c r="AB47" s="6">
        <f>'2'!AM34</f>
        <v>0.25748329724945351</v>
      </c>
      <c r="AC47" s="6">
        <f>'2'!AO34</f>
        <v>0.38638322563851701</v>
      </c>
      <c r="AD47" s="6">
        <f>'3'!M35</f>
        <v>0.4626969059380911</v>
      </c>
      <c r="AE47" s="6">
        <f>'8'!U33</f>
        <v>0.39593421171034204</v>
      </c>
      <c r="AF47" s="6">
        <f t="shared" si="28"/>
        <v>0.55151384698885642</v>
      </c>
      <c r="AG47" s="6">
        <f t="shared" si="29"/>
        <v>0.58191600963685997</v>
      </c>
      <c r="AH47" s="6">
        <f>'1'!AW34</f>
        <v>0.65185748053838011</v>
      </c>
      <c r="AI47" s="6">
        <f>'1'!AY34</f>
        <v>0.7255630287010858</v>
      </c>
      <c r="AJ47" s="6">
        <f>'2'!AW34</f>
        <v>0.3190767361899704</v>
      </c>
      <c r="AK47" s="6">
        <f>'2'!AY34</f>
        <v>0.46350878120432515</v>
      </c>
      <c r="AL47" s="6">
        <f>'3'!P35</f>
        <v>0.54211758232267804</v>
      </c>
      <c r="AM47" s="6">
        <f>'8'!Z33</f>
        <v>0.44421774539223136</v>
      </c>
      <c r="AN47" s="6">
        <f t="shared" si="30"/>
        <v>0.53923449776307653</v>
      </c>
      <c r="AO47" s="6">
        <f t="shared" si="31"/>
        <v>0.58315992152959417</v>
      </c>
      <c r="AP47" s="6">
        <f>'1'!BG34</f>
        <v>0.65474603058900682</v>
      </c>
      <c r="AQ47" s="6">
        <f>'1'!BI34</f>
        <v>0.72788505280997418</v>
      </c>
      <c r="AR47" s="6">
        <f>'2'!BG34</f>
        <v>0.32655667122647775</v>
      </c>
      <c r="AS47" s="6">
        <f>'2'!BI34</f>
        <v>0.47218880892640142</v>
      </c>
      <c r="AT47" s="6">
        <f>'3'!S35</f>
        <v>0.58583162932737554</v>
      </c>
      <c r="AU47" s="6">
        <f>'8'!AE33</f>
        <v>0.5157339892318239</v>
      </c>
      <c r="AV47" s="6">
        <f t="shared" si="32"/>
        <v>0.56994548399805034</v>
      </c>
      <c r="AW47" s="6">
        <f t="shared" si="33"/>
        <v>0.61376430665642967</v>
      </c>
      <c r="AX47" s="6">
        <f>'1'!BQ34</f>
        <v>0.7557145304971753</v>
      </c>
      <c r="AY47" s="6">
        <f>'1'!BS34</f>
        <v>0.80546649647086466</v>
      </c>
      <c r="AZ47" s="6">
        <f>'2'!BQ34</f>
        <v>0.34780553502672379</v>
      </c>
      <c r="BA47" s="6">
        <f>'2'!BS34</f>
        <v>0.49613504247836632</v>
      </c>
      <c r="BB47" s="6">
        <f>'3'!V35</f>
        <v>0.4946218109041618</v>
      </c>
      <c r="BC47" s="6">
        <f>'8'!AJ33</f>
        <v>0.4818381506624404</v>
      </c>
      <c r="BD47" s="6">
        <f t="shared" si="34"/>
        <v>0.5811813560931931</v>
      </c>
      <c r="BE47" s="6">
        <f t="shared" si="35"/>
        <v>0.615915093227833</v>
      </c>
      <c r="BF47" s="6">
        <f>'1'!CA34</f>
        <v>0.68271102298694086</v>
      </c>
      <c r="BG47" s="6">
        <f>'1'!CC34</f>
        <v>0.75005779729449273</v>
      </c>
      <c r="BH47" s="6">
        <f>'2'!CA34</f>
        <v>0.36773529738770716</v>
      </c>
      <c r="BI47" s="6">
        <f>'2'!CC34</f>
        <v>0.51769784359359283</v>
      </c>
      <c r="BJ47" s="6">
        <f>'3'!Y35</f>
        <v>0.53623469567987003</v>
      </c>
      <c r="BK47" s="6">
        <f>'8'!AO33</f>
        <v>0.52979348610876764</v>
      </c>
      <c r="BL47" s="6">
        <f t="shared" si="36"/>
        <v>0.57636498438070649</v>
      </c>
      <c r="BM47" s="6">
        <f t="shared" si="37"/>
        <v>0.61829994872431582</v>
      </c>
      <c r="BN47" s="6">
        <f>'1'!CK34</f>
        <v>0.62258304822443755</v>
      </c>
      <c r="BO47" s="6">
        <f>'1'!CM34</f>
        <v>0.70168217771691943</v>
      </c>
      <c r="BP47" s="6">
        <f>'2'!CK34</f>
        <v>0.46773970467944492</v>
      </c>
      <c r="BQ47" s="6">
        <f>'2'!CM34</f>
        <v>0.61486315075227183</v>
      </c>
      <c r="BR47" s="6">
        <f>'3'!AB35</f>
        <v>0.45452459419091379</v>
      </c>
      <c r="BS47" s="6">
        <f>'8'!AT33</f>
        <v>0.59946185247021999</v>
      </c>
      <c r="BT47" s="6">
        <f t="shared" si="38"/>
        <v>0.55930380142300296</v>
      </c>
      <c r="BU47" s="6">
        <f t="shared" si="39"/>
        <v>0.60565579782727841</v>
      </c>
      <c r="BV47" s="6">
        <f>'1'!CU34</f>
        <v>0.83243740033151481</v>
      </c>
      <c r="BW47" s="6">
        <f>'1'!CW34</f>
        <v>0.86020716169696332</v>
      </c>
      <c r="BX47" s="6">
        <f>'2'!CU34</f>
        <v>0.61521306858148472</v>
      </c>
      <c r="BY47" s="6">
        <f>'2'!CW34</f>
        <v>0.73295035823013699</v>
      </c>
      <c r="BZ47" s="6">
        <f>'3'!AE35</f>
        <v>0.54848922474675776</v>
      </c>
      <c r="CA47" s="6">
        <f>'8'!AY33</f>
        <v>0.64188750940108397</v>
      </c>
      <c r="CB47" s="6">
        <f t="shared" si="40"/>
        <v>0.6920904505277149</v>
      </c>
      <c r="CC47" s="6">
        <f t="shared" si="41"/>
        <v>0.71497208403875956</v>
      </c>
      <c r="CD47" s="6">
        <f>'1'!DE34</f>
        <v>0.76481351856877189</v>
      </c>
      <c r="CE47" s="6">
        <f>'1'!DG34</f>
        <v>0.81213707494981646</v>
      </c>
      <c r="CF47" s="6">
        <f>'2'!DE34</f>
        <v>0.38743978793213402</v>
      </c>
      <c r="CG47" s="6">
        <f>'2'!DG34</f>
        <v>0.53822812875105808</v>
      </c>
      <c r="CH47" s="6">
        <f>'3'!AH35</f>
        <v>0.33784144711441894</v>
      </c>
      <c r="CI47" s="6">
        <f>'8'!BD33</f>
        <v>0.54839626333994584</v>
      </c>
      <c r="CJ47" s="6">
        <f t="shared" si="42"/>
        <v>0.56622881383431334</v>
      </c>
      <c r="CK47" s="6">
        <f t="shared" si="43"/>
        <v>0.60023707046862362</v>
      </c>
    </row>
    <row r="48" spans="1:89">
      <c r="A48" s="1">
        <v>2010</v>
      </c>
      <c r="B48" s="6">
        <f>'1'!I35</f>
        <v>0.74106480125535079</v>
      </c>
      <c r="C48" s="6">
        <f>'1'!K35</f>
        <v>0.79462052965396979</v>
      </c>
      <c r="D48" s="6">
        <f>'2'!I35</f>
        <v>0.40714468986215518</v>
      </c>
      <c r="E48" s="6">
        <f>'2'!K35</f>
        <v>0.55803039334862525</v>
      </c>
      <c r="F48" s="6">
        <f>'3'!D36</f>
        <v>0.52454360487779328</v>
      </c>
      <c r="G48" s="6">
        <f>'8'!F34</f>
        <v>0.5073931283924713</v>
      </c>
      <c r="H48" s="6">
        <f t="shared" si="22"/>
        <v>0.59512457280592201</v>
      </c>
      <c r="I48" s="6">
        <f t="shared" si="23"/>
        <v>0.6316354345140166</v>
      </c>
      <c r="J48" s="6">
        <f>'1'!S35</f>
        <v>0.73849421544740179</v>
      </c>
      <c r="K48" s="6">
        <f>'1'!U35</f>
        <v>0.79270369560606302</v>
      </c>
      <c r="L48" s="6">
        <f>'2'!S35</f>
        <v>0.59148518300852648</v>
      </c>
      <c r="M48" s="6">
        <f>'2'!U35</f>
        <v>0.71555768349508542</v>
      </c>
      <c r="N48" s="6">
        <f>'3'!G36</f>
        <v>0.49428699631447381</v>
      </c>
      <c r="O48" s="6">
        <f>'8'!K34</f>
        <v>0.47682598729043801</v>
      </c>
      <c r="P48" s="6">
        <f t="shared" si="24"/>
        <v>0.59732445038104132</v>
      </c>
      <c r="Q48" s="6">
        <f t="shared" si="25"/>
        <v>0.63141549249316176</v>
      </c>
      <c r="R48" s="6">
        <f>'1'!AC35</f>
        <v>0.66583251166351998</v>
      </c>
      <c r="S48" s="6">
        <f>'1'!AE35</f>
        <v>0.73674138662625799</v>
      </c>
      <c r="T48" s="6">
        <f>'2'!AC35</f>
        <v>0.27673731317962946</v>
      </c>
      <c r="U48" s="6">
        <f>'2'!AE35</f>
        <v>0.41165675712905148</v>
      </c>
      <c r="V48" s="6">
        <f>'3'!J36</f>
        <v>0.75010195978239858</v>
      </c>
      <c r="W48" s="6">
        <f>'8'!P34</f>
        <v>0.47745821279644018</v>
      </c>
      <c r="X48" s="6">
        <f t="shared" si="26"/>
        <v>0.60089677912808059</v>
      </c>
      <c r="Y48" s="6">
        <f t="shared" si="27"/>
        <v>0.64275227350811814</v>
      </c>
      <c r="Z48" s="6">
        <f>'1'!AM35</f>
        <v>0.80387492424944484</v>
      </c>
      <c r="AA48" s="6">
        <f>'1'!AO35</f>
        <v>0.84021918751939773</v>
      </c>
      <c r="AB48" s="6">
        <f>'2'!AM35</f>
        <v>0.2686254123296683</v>
      </c>
      <c r="AC48" s="6">
        <f>'2'!AO35</f>
        <v>0.4011479386997982</v>
      </c>
      <c r="AD48" s="6">
        <f>'3'!M36</f>
        <v>0.53423559826138289</v>
      </c>
      <c r="AE48" s="6">
        <f>'8'!U34</f>
        <v>0.37520882025034719</v>
      </c>
      <c r="AF48" s="6">
        <f t="shared" si="28"/>
        <v>0.5757736155606773</v>
      </c>
      <c r="AG48" s="6">
        <f t="shared" si="29"/>
        <v>0.60356357350567147</v>
      </c>
      <c r="AH48" s="6">
        <f>'1'!AW35</f>
        <v>0.69039292074754821</v>
      </c>
      <c r="AI48" s="6">
        <f>'1'!AY35</f>
        <v>0.75605318436536562</v>
      </c>
      <c r="AJ48" s="6">
        <f>'2'!AW35</f>
        <v>0.33496093162760643</v>
      </c>
      <c r="AK48" s="6">
        <f>'2'!AY35</f>
        <v>0.48178308951883697</v>
      </c>
      <c r="AL48" s="6">
        <f>'3'!P36</f>
        <v>0.59637393773825997</v>
      </c>
      <c r="AM48" s="6">
        <f>'8'!Z34</f>
        <v>0.44475761605915248</v>
      </c>
      <c r="AN48" s="6">
        <f t="shared" si="30"/>
        <v>0.56993614991113306</v>
      </c>
      <c r="AO48" s="6">
        <f t="shared" si="31"/>
        <v>0.61088247114738303</v>
      </c>
      <c r="AP48" s="6">
        <f>'1'!BG35</f>
        <v>0.67604797343255529</v>
      </c>
      <c r="AQ48" s="6">
        <f>'1'!BI35</f>
        <v>0.74482469690008291</v>
      </c>
      <c r="AR48" s="6">
        <f>'2'!BG35</f>
        <v>0.33683634014113251</v>
      </c>
      <c r="AS48" s="6">
        <f>'2'!BI35</f>
        <v>0.48390172925345343</v>
      </c>
      <c r="AT48" s="6">
        <f>'3'!S36</f>
        <v>0.58915813193294275</v>
      </c>
      <c r="AU48" s="6">
        <f>'8'!AE34</f>
        <v>0.48721955909712211</v>
      </c>
      <c r="AV48" s="6">
        <f t="shared" si="32"/>
        <v>0.57319724614465151</v>
      </c>
      <c r="AW48" s="6">
        <f t="shared" si="33"/>
        <v>0.61541447444289477</v>
      </c>
      <c r="AX48" s="6">
        <f>'1'!BQ35</f>
        <v>0.7772416329692361</v>
      </c>
      <c r="AY48" s="6">
        <f>'1'!BS35</f>
        <v>0.82116831175638583</v>
      </c>
      <c r="AZ48" s="6">
        <f>'2'!BQ35</f>
        <v>0.35602591258912047</v>
      </c>
      <c r="BA48" s="6">
        <f>'2'!BS35</f>
        <v>0.50513015163451547</v>
      </c>
      <c r="BB48" s="6">
        <f>'3'!V36</f>
        <v>0.52616002489946267</v>
      </c>
      <c r="BC48" s="6">
        <f>'8'!AJ34</f>
        <v>0.48170777608597409</v>
      </c>
      <c r="BD48" s="6">
        <f t="shared" si="34"/>
        <v>0.59846619469296569</v>
      </c>
      <c r="BE48" s="6">
        <f t="shared" si="35"/>
        <v>0.63094729011236517</v>
      </c>
      <c r="BF48" s="6">
        <f>'1'!CA35</f>
        <v>0.69315212500353696</v>
      </c>
      <c r="BG48" s="6">
        <f>'1'!CC35</f>
        <v>0.75819681154583862</v>
      </c>
      <c r="BH48" s="6">
        <f>'2'!CA35</f>
        <v>0.38664243010957333</v>
      </c>
      <c r="BI48" s="6">
        <f>'2'!CC35</f>
        <v>0.53741185097136213</v>
      </c>
      <c r="BJ48" s="6">
        <f>'3'!Y36</f>
        <v>0.52919312399611884</v>
      </c>
      <c r="BK48" s="6">
        <f>'8'!AO34</f>
        <v>0.50677678467393028</v>
      </c>
      <c r="BL48" s="6">
        <f t="shared" si="36"/>
        <v>0.57491757017988443</v>
      </c>
      <c r="BM48" s="6">
        <f t="shared" si="37"/>
        <v>0.61601238688298399</v>
      </c>
      <c r="BN48" s="6">
        <f>'1'!CK35</f>
        <v>0.62089351285482708</v>
      </c>
      <c r="BO48" s="6">
        <f>'1'!CM35</f>
        <v>0.70028418893153344</v>
      </c>
      <c r="BP48" s="6">
        <f>'2'!CK35</f>
        <v>0.5247017008167727</v>
      </c>
      <c r="BQ48" s="6">
        <f>'2'!CM35</f>
        <v>0.66347856670317318</v>
      </c>
      <c r="BR48" s="6">
        <f>'3'!AB36</f>
        <v>0.49033992765784268</v>
      </c>
      <c r="BS48" s="6">
        <f>'8'!AT34</f>
        <v>0.60776269619153545</v>
      </c>
      <c r="BT48" s="6">
        <f t="shared" si="38"/>
        <v>0.57535323118595261</v>
      </c>
      <c r="BU48" s="6">
        <f t="shared" si="39"/>
        <v>0.62098718820527532</v>
      </c>
      <c r="BV48" s="6">
        <f>'1'!CU35</f>
        <v>0.86229782343123851</v>
      </c>
      <c r="BW48" s="6">
        <f>'1'!CW35</f>
        <v>0.88063472394975006</v>
      </c>
      <c r="BX48" s="6">
        <f>'2'!CU35</f>
        <v>0.71809900850451891</v>
      </c>
      <c r="BY48" s="6">
        <f>'2'!CW35</f>
        <v>0.80266298164150385</v>
      </c>
      <c r="BZ48" s="6">
        <f>'3'!AE36</f>
        <v>0.63751074512518058</v>
      </c>
      <c r="CA48" s="6">
        <f>'8'!AY34</f>
        <v>0.61572310764296989</v>
      </c>
      <c r="CB48" s="6">
        <f t="shared" si="40"/>
        <v>0.73003749341498492</v>
      </c>
      <c r="CC48" s="6">
        <f t="shared" si="41"/>
        <v>0.74582865093608808</v>
      </c>
      <c r="CD48" s="6">
        <f>'1'!DE35</f>
        <v>0.77579497457166613</v>
      </c>
      <c r="CE48" s="6">
        <f>'1'!DG35</f>
        <v>0.82012175346771343</v>
      </c>
      <c r="CF48" s="6">
        <f>'2'!DE35</f>
        <v>0.4095009991481901</v>
      </c>
      <c r="CG48" s="6">
        <f>'2'!DG35</f>
        <v>0.56035199825498649</v>
      </c>
      <c r="CH48" s="6">
        <f>'3'!AH36</f>
        <v>0.38073237386859976</v>
      </c>
      <c r="CI48" s="6">
        <f>'8'!BD34</f>
        <v>0.53341681149125941</v>
      </c>
      <c r="CJ48" s="6">
        <f t="shared" si="42"/>
        <v>0.57980538608345022</v>
      </c>
      <c r="CK48" s="6">
        <f t="shared" si="43"/>
        <v>0.61262119755254885</v>
      </c>
    </row>
    <row r="49" spans="1:89">
      <c r="A49" s="1">
        <v>2011</v>
      </c>
      <c r="B49" s="6">
        <f>'1'!I36</f>
        <v>0.7593050184965785</v>
      </c>
      <c r="C49" s="6">
        <f>'1'!K36</f>
        <v>0.80810469634173077</v>
      </c>
      <c r="D49" s="6">
        <f>'2'!I36</f>
        <v>0.42772732332087982</v>
      </c>
      <c r="E49" s="6">
        <f>'2'!K36</f>
        <v>0.57799091653216761</v>
      </c>
      <c r="F49" s="6">
        <f>'3'!D37</f>
        <v>0.52384265481757619</v>
      </c>
      <c r="G49" s="6">
        <f>'8'!F35</f>
        <v>0.50949056060279252</v>
      </c>
      <c r="H49" s="6">
        <f>SUM(0.4*B49,0.1*D49,0.25*F49,0.25*G49)</f>
        <v>0.60482804358581166</v>
      </c>
      <c r="I49" s="6">
        <f>SUM(0.4*C49,0.1*E49,0.25*F49,0.25*G49)</f>
        <v>0.63937427404500136</v>
      </c>
      <c r="J49" s="6">
        <f>'1'!S36</f>
        <v>0.75081666628463217</v>
      </c>
      <c r="K49" s="6">
        <f>'1'!U36</f>
        <v>0.80185502428050326</v>
      </c>
      <c r="L49" s="6">
        <f>'2'!S36</f>
        <v>0.66075852589622086</v>
      </c>
      <c r="M49" s="6">
        <f>'2'!U36</f>
        <v>0.76488918051044374</v>
      </c>
      <c r="N49" s="6">
        <f>'3'!G37</f>
        <v>0.58325075123601577</v>
      </c>
      <c r="O49" s="6">
        <f>'8'!K35</f>
        <v>0.52276684270871432</v>
      </c>
      <c r="P49" s="6">
        <f>SUM(0.4*J49,0.1*L49,0.25*N49,0.25*O49)</f>
        <v>0.64290691758965746</v>
      </c>
      <c r="Q49" s="6">
        <f>SUM(0.4*K49,0.1*M49,0.25*N49,0.25*O49)</f>
        <v>0.67373532624942822</v>
      </c>
      <c r="R49" s="6">
        <f>'1'!AC36</f>
        <v>0.67679448653915242</v>
      </c>
      <c r="S49" s="6">
        <f>'1'!AE36</f>
        <v>0.74541253324551637</v>
      </c>
      <c r="T49" s="6">
        <f>'2'!AC36</f>
        <v>0.28286924322974105</v>
      </c>
      <c r="U49" s="6">
        <f>'2'!AE36</f>
        <v>0.41947128663542044</v>
      </c>
      <c r="V49" s="6">
        <f>'3'!J37</f>
        <v>0.71783867677313096</v>
      </c>
      <c r="W49" s="6">
        <f>'8'!P35</f>
        <v>0.42363701424582401</v>
      </c>
      <c r="X49" s="6">
        <f>SUM(0.4*R49,0.1*T49,0.25*V49,0.25*W49)</f>
        <v>0.5843736416933738</v>
      </c>
      <c r="Y49" s="6">
        <f>SUM(0.4*S49,0.1*U49,0.25*V49,0.25*W49)</f>
        <v>0.62548106471648734</v>
      </c>
      <c r="Z49" s="6">
        <f>'1'!AM36</f>
        <v>0.82754876320955673</v>
      </c>
      <c r="AA49" s="6">
        <f>'1'!AO36</f>
        <v>0.85681775714567088</v>
      </c>
      <c r="AB49" s="6">
        <f>'2'!AM36</f>
        <v>0.2738923848700458</v>
      </c>
      <c r="AC49" s="6">
        <f>'2'!AO36</f>
        <v>0.40799368930970015</v>
      </c>
      <c r="AD49" s="6">
        <f>'3'!M37</f>
        <v>0.6032122050218196</v>
      </c>
      <c r="AE49" s="6">
        <f>'8'!U35</f>
        <v>0.40347728054842641</v>
      </c>
      <c r="AF49" s="6">
        <f>SUM(0.4*Z49,0.1*AB49,0.25*AD49,0.25*AE49)</f>
        <v>0.61008111516338881</v>
      </c>
      <c r="AG49" s="6">
        <f>SUM(0.4*AA49,0.1*AC49,0.25*AD49,0.25*AE49)</f>
        <v>0.63519884318179987</v>
      </c>
      <c r="AH49" s="6">
        <f>'1'!AW36</f>
        <v>0.70545994038544624</v>
      </c>
      <c r="AI49" s="6">
        <f>'1'!AY36</f>
        <v>0.76769643073075078</v>
      </c>
      <c r="AJ49" s="6">
        <f>'2'!AW36</f>
        <v>0.34192844012535761</v>
      </c>
      <c r="AK49" s="6">
        <f>'2'!AY36</f>
        <v>0.48961401586587022</v>
      </c>
      <c r="AL49" s="6">
        <f>'3'!P37</f>
        <v>0.57807144035601055</v>
      </c>
      <c r="AM49" s="6">
        <f>'8'!Z35</f>
        <v>0.45743930043708397</v>
      </c>
      <c r="AN49" s="6">
        <f>SUM(0.4*AH49,0.1*AJ49,0.25*AL49,0.25*AM49)</f>
        <v>0.5752545053649879</v>
      </c>
      <c r="AO49" s="6">
        <f>SUM(0.4*AI49,0.1*AK49,0.25*AL49,0.25*AM49)</f>
        <v>0.61491765907716101</v>
      </c>
      <c r="AP49" s="6">
        <f>'1'!BG36</f>
        <v>0.6878889718560921</v>
      </c>
      <c r="AQ49" s="6">
        <f>'1'!BI36</f>
        <v>0.7541033904122425</v>
      </c>
      <c r="AR49" s="6">
        <f>'2'!BG36</f>
        <v>0.34671387440639428</v>
      </c>
      <c r="AS49" s="6">
        <f>'2'!BI36</f>
        <v>0.49492951985324063</v>
      </c>
      <c r="AT49" s="6">
        <f>'3'!S37</f>
        <v>0.57256571713459092</v>
      </c>
      <c r="AU49" s="6">
        <f>'8'!AE35</f>
        <v>0.502765522330062</v>
      </c>
      <c r="AV49" s="6">
        <f>SUM(0.4*AP49,0.1*AR49,0.25*AT49,0.25*AU49)</f>
        <v>0.57865978604923951</v>
      </c>
      <c r="AW49" s="6">
        <f>SUM(0.4*AQ49,0.1*AS49,0.25*AT49,0.25*AU49)</f>
        <v>0.61996711801638427</v>
      </c>
      <c r="AX49" s="6">
        <f>'1'!BQ36</f>
        <v>0.78015305151681413</v>
      </c>
      <c r="AY49" s="6">
        <f>'1'!BS36</f>
        <v>0.82327080382575268</v>
      </c>
      <c r="AZ49" s="6">
        <f>'2'!BQ36</f>
        <v>0.36742589248514296</v>
      </c>
      <c r="BA49" s="6">
        <f>'2'!BS36</f>
        <v>0.51736937315876463</v>
      </c>
      <c r="BB49" s="6">
        <f>'3'!V37</f>
        <v>0.50406338728116884</v>
      </c>
      <c r="BC49" s="6">
        <f>'8'!AJ35</f>
        <v>0.45673003490332142</v>
      </c>
      <c r="BD49" s="6">
        <f>SUM(0.4*AX49,0.1*AZ49,0.25*BB49,0.25*BC49)</f>
        <v>0.58900216540136263</v>
      </c>
      <c r="BE49" s="6">
        <f>SUM(0.4*AY49,0.1*BA49,0.25*BB49,0.25*BC49)</f>
        <v>0.62124361439230014</v>
      </c>
      <c r="BF49" s="6">
        <f>'1'!CA36</f>
        <v>0.71233483916707596</v>
      </c>
      <c r="BG49" s="6">
        <f>'1'!CC36</f>
        <v>0.77295895906717471</v>
      </c>
      <c r="BH49" s="6">
        <f>'2'!CA36</f>
        <v>0.40115615948272387</v>
      </c>
      <c r="BI49" s="6">
        <f>'2'!CC36</f>
        <v>0.55208623690131342</v>
      </c>
      <c r="BJ49" s="6">
        <f>'3'!Y37</f>
        <v>0.52699717390379319</v>
      </c>
      <c r="BK49" s="6">
        <f>'8'!AO35</f>
        <v>0.52379721269270108</v>
      </c>
      <c r="BL49" s="6">
        <f>SUM(0.4*BF49,0.1*BH49,0.25*BJ49,0.25*BK49)</f>
        <v>0.58774814826422639</v>
      </c>
      <c r="BM49" s="6">
        <f>SUM(0.4*BG49,0.1*BI49,0.25*BJ49,0.25*BK49)</f>
        <v>0.62709080396612493</v>
      </c>
      <c r="BN49" s="6">
        <f>'1'!CK36</f>
        <v>0.6507309182086104</v>
      </c>
      <c r="BO49" s="6">
        <f>'1'!CM36</f>
        <v>0.72465577375324663</v>
      </c>
      <c r="BP49" s="6">
        <f>'2'!CK36</f>
        <v>0.54900352860880119</v>
      </c>
      <c r="BQ49" s="6">
        <f>'2'!CM36</f>
        <v>0.68299661458745964</v>
      </c>
      <c r="BR49" s="6">
        <f>'3'!AB37</f>
        <v>0.60568996802164332</v>
      </c>
      <c r="BS49" s="6">
        <f>'8'!AT35</f>
        <v>0.6330551265902512</v>
      </c>
      <c r="BT49" s="6">
        <f>SUM(0.4*BN49,0.1*BP49,0.25*BR49,0.25*BS49)</f>
        <v>0.62487899379729794</v>
      </c>
      <c r="BU49" s="6">
        <f>SUM(0.4*BO49,0.1*BQ49,0.25*BR49,0.25*BS49)</f>
        <v>0.66784824461301828</v>
      </c>
      <c r="BV49" s="6">
        <f>'1'!CU36</f>
        <v>0.88485787069213728</v>
      </c>
      <c r="BW49" s="6">
        <f>'1'!CW36</f>
        <v>0.89576328119244897</v>
      </c>
      <c r="BX49" s="6">
        <f>'2'!CU36</f>
        <v>0.78029210732855281</v>
      </c>
      <c r="BY49" s="6">
        <f>'2'!CW36</f>
        <v>0.84093527776942512</v>
      </c>
      <c r="BZ49" s="6">
        <f>'3'!AE37</f>
        <v>0.64944280040453228</v>
      </c>
      <c r="CA49" s="6">
        <f>'8'!AY35</f>
        <v>0.64904937002990892</v>
      </c>
      <c r="CB49" s="6">
        <f>SUM(0.4*BV49,0.1*BX49,0.25*BZ49,0.25*CA49)</f>
        <v>0.75659540161832051</v>
      </c>
      <c r="CC49" s="6">
        <f>SUM(0.4*BW49,0.1*BY49,0.25*BZ49,0.25*CA49)</f>
        <v>0.76702188286253237</v>
      </c>
      <c r="CD49" s="6">
        <f>'1'!DE36</f>
        <v>0.78748954468741239</v>
      </c>
      <c r="CE49" s="6">
        <f>'1'!DG36</f>
        <v>0.82854697695150137</v>
      </c>
      <c r="CF49" s="6">
        <f>'2'!DE36</f>
        <v>0.42572202278349908</v>
      </c>
      <c r="CG49" s="6">
        <f>'2'!DG36</f>
        <v>0.57607731089249559</v>
      </c>
      <c r="CH49" s="6">
        <f>'3'!AH37</f>
        <v>0.40780306744478689</v>
      </c>
      <c r="CI49" s="6">
        <f>'8'!BD35</f>
        <v>0.52495614420099057</v>
      </c>
      <c r="CJ49" s="6">
        <f>SUM(0.4*CD49,0.1*CF49,0.25*CH49,0.25*CI49)</f>
        <v>0.59075782306475932</v>
      </c>
      <c r="CK49" s="6">
        <f>SUM(0.4*CE49,0.1*CG49,0.25*CH49,0.25*CI49)</f>
        <v>0.62221632478129452</v>
      </c>
    </row>
    <row r="50" spans="1:89">
      <c r="A50" s="1">
        <v>2012</v>
      </c>
      <c r="B50" s="6">
        <f>'1'!I37</f>
        <v>0.76430116270701276</v>
      </c>
      <c r="C50" s="6">
        <f>'1'!K37</f>
        <v>0.81176278488289744</v>
      </c>
      <c r="D50" s="6">
        <f>'2'!I37</f>
        <v>0.4105162061106597</v>
      </c>
      <c r="E50" s="6">
        <f>'2'!K37</f>
        <v>0.56134928417209939</v>
      </c>
      <c r="F50" s="6">
        <f>'3'!D38</f>
        <v>0.46849697041934485</v>
      </c>
      <c r="G50" s="6">
        <f>'8'!F36</f>
        <v>0.52441578357121066</v>
      </c>
      <c r="H50" s="6">
        <f>SUM(0.4*B50,0.1*D50,0.25*F50,0.25*G50)</f>
        <v>0.59500027419151003</v>
      </c>
      <c r="I50" s="6">
        <f>SUM(0.4*C50,0.1*E50,0.25*F50,0.25*G50)</f>
        <v>0.62906823086800778</v>
      </c>
      <c r="J50" s="6">
        <f>'1'!S37</f>
        <v>0.76439211398607065</v>
      </c>
      <c r="K50" s="6">
        <f>'1'!U37</f>
        <v>0.81182923877876501</v>
      </c>
      <c r="L50" s="6">
        <f>'2'!S37</f>
        <v>0.59979491598317192</v>
      </c>
      <c r="M50" s="6">
        <f>'2'!U37</f>
        <v>0.72171062038719458</v>
      </c>
      <c r="N50" s="6">
        <f>'3'!G38</f>
        <v>0.56326874194997112</v>
      </c>
      <c r="O50" s="6">
        <f>'8'!K36</f>
        <v>0.51638210571139076</v>
      </c>
      <c r="P50" s="6">
        <f>SUM(0.4*J50,0.1*L50,0.25*N50,0.25*O50)</f>
        <v>0.63564904910808595</v>
      </c>
      <c r="Q50" s="6">
        <f>SUM(0.4*K50,0.1*M50,0.25*N50,0.25*O50)</f>
        <v>0.66681546946556602</v>
      </c>
      <c r="R50" s="6">
        <f>'1'!AC37</f>
        <v>0.66710090238447817</v>
      </c>
      <c r="S50" s="6">
        <f>'1'!AE37</f>
        <v>0.73774903863449193</v>
      </c>
      <c r="T50" s="6">
        <f>'2'!AC37</f>
        <v>0.28405678953874147</v>
      </c>
      <c r="U50" s="6">
        <f>'2'!AE37</f>
        <v>0.42097213072480749</v>
      </c>
      <c r="V50" s="6">
        <f>'3'!J38</f>
        <v>0.74868220488438286</v>
      </c>
      <c r="W50" s="6">
        <f>'8'!P36</f>
        <v>0.45637842508780108</v>
      </c>
      <c r="X50" s="6">
        <f>SUM(0.4*R50,0.1*T50,0.25*V50,0.25*W50)</f>
        <v>0.59651119740071135</v>
      </c>
      <c r="Y50" s="6">
        <f>SUM(0.4*S50,0.1*U50,0.25*V50,0.25*W50)</f>
        <v>0.63846198601932347</v>
      </c>
      <c r="Z50" s="6">
        <f>'1'!AM37</f>
        <v>0.83777227539112586</v>
      </c>
      <c r="AA50" s="6">
        <f>'1'!AO37</f>
        <v>0.86389129659309516</v>
      </c>
      <c r="AB50" s="6">
        <f>'2'!AM37</f>
        <v>0.27564809098969195</v>
      </c>
      <c r="AC50" s="6">
        <f>'2'!AO37</f>
        <v>0.41025713689855214</v>
      </c>
      <c r="AD50" s="6">
        <f>'3'!M38</f>
        <v>0.48673142459459312</v>
      </c>
      <c r="AE50" s="6">
        <f>'8'!U36</f>
        <v>0.41139175451344961</v>
      </c>
      <c r="AF50" s="6">
        <f>SUM(0.4*Z50,0.1*AB50,0.25*AD50,0.25*AE50)</f>
        <v>0.58720451403243024</v>
      </c>
      <c r="AG50" s="6">
        <f>SUM(0.4*AA50,0.1*AC50,0.25*AD50,0.25*AE50)</f>
        <v>0.61111302710410398</v>
      </c>
      <c r="AH50" s="6">
        <f>'1'!AW37</f>
        <v>0.69270812219791478</v>
      </c>
      <c r="AI50" s="6">
        <f>'1'!AY37</f>
        <v>0.75785221360488564</v>
      </c>
      <c r="AJ50" s="6">
        <f>'2'!AW37</f>
        <v>0.33201954161261316</v>
      </c>
      <c r="AK50" s="6">
        <f>'2'!AY37</f>
        <v>0.47844393322776907</v>
      </c>
      <c r="AL50" s="6">
        <f>'3'!P38</f>
        <v>0.47944701293172032</v>
      </c>
      <c r="AM50" s="6">
        <f>'8'!Z36</f>
        <v>0.42321078765627196</v>
      </c>
      <c r="AN50" s="6">
        <f>SUM(0.4*AH50,0.1*AJ50,0.25*AL50,0.25*AM50)</f>
        <v>0.53594965318742527</v>
      </c>
      <c r="AO50" s="6">
        <f>SUM(0.4*AI50,0.1*AK50,0.25*AL50,0.25*AM50)</f>
        <v>0.57664972891172928</v>
      </c>
      <c r="AP50" s="6">
        <f>'1'!BG37</f>
        <v>0.68716526438658421</v>
      </c>
      <c r="AQ50" s="6">
        <f>'1'!BI37</f>
        <v>0.75353905246578889</v>
      </c>
      <c r="AR50" s="6">
        <f>'2'!BG37</f>
        <v>0.34754888569890657</v>
      </c>
      <c r="AS50" s="6">
        <f>'2'!BI37</f>
        <v>0.49585185822035494</v>
      </c>
      <c r="AT50" s="6">
        <f>'3'!S38</f>
        <v>0.49262477653770603</v>
      </c>
      <c r="AU50" s="6">
        <f>'8'!AE36</f>
        <v>0.49579251504712302</v>
      </c>
      <c r="AV50" s="6">
        <f>SUM(0.4*AP50,0.1*AR50,0.25*AT50,0.25*AU50)</f>
        <v>0.55672531722073171</v>
      </c>
      <c r="AW50" s="6">
        <f>SUM(0.4*AQ50,0.1*AS50,0.25*AT50,0.25*AU50)</f>
        <v>0.59810512970455842</v>
      </c>
      <c r="AX50" s="6">
        <f>'1'!BQ37</f>
        <v>0.76879969005510529</v>
      </c>
      <c r="AY50" s="6">
        <f>'1'!BS37</f>
        <v>0.81504372401135272</v>
      </c>
      <c r="AZ50" s="6">
        <f>'2'!BQ37</f>
        <v>0.36271485514957347</v>
      </c>
      <c r="BA50" s="6">
        <f>'2'!BS37</f>
        <v>0.51234401496088011</v>
      </c>
      <c r="BB50" s="6">
        <f>'3'!V38</f>
        <v>0.4182279694400628</v>
      </c>
      <c r="BC50" s="6">
        <f>'8'!AJ36</f>
        <v>0.47880452082340463</v>
      </c>
      <c r="BD50" s="6">
        <f>SUM(0.4*AX50,0.1*AZ50,0.25*BB50,0.25*BC50)</f>
        <v>0.56804948410286626</v>
      </c>
      <c r="BE50" s="6">
        <f>SUM(0.4*AY50,0.1*BA50,0.25*BB50,0.25*BC50)</f>
        <v>0.60151001366649604</v>
      </c>
      <c r="BF50" s="6">
        <f>'1'!CA37</f>
        <v>0.73977945743555984</v>
      </c>
      <c r="BG50" s="6">
        <f>'1'!CC37</f>
        <v>0.79366259024524632</v>
      </c>
      <c r="BH50" s="6">
        <f>'2'!CA37</f>
        <v>0.38629469030378688</v>
      </c>
      <c r="BI50" s="6">
        <f>'2'!CC37</f>
        <v>0.53705548571468642</v>
      </c>
      <c r="BJ50" s="6">
        <f>'3'!Y38</f>
        <v>0.41644526742465748</v>
      </c>
      <c r="BK50" s="6">
        <f>'8'!AO36</f>
        <v>0.52171929536374961</v>
      </c>
      <c r="BL50" s="6">
        <f>SUM(0.4*BF50,0.1*BH50,0.25*BJ50,0.25*BK50)</f>
        <v>0.56908239270170435</v>
      </c>
      <c r="BM50" s="6">
        <f>SUM(0.4*BG50,0.1*BI50,0.25*BJ50,0.25*BK50)</f>
        <v>0.60571172536666895</v>
      </c>
      <c r="BN50" s="6">
        <f>'1'!CK37</f>
        <v>0.63779294774885598</v>
      </c>
      <c r="BO50" s="6">
        <f>'1'!CM37</f>
        <v>0.714169646921611</v>
      </c>
      <c r="BP50" s="6">
        <f>'2'!CK37</f>
        <v>0.51906098045373839</v>
      </c>
      <c r="BQ50" s="6">
        <f>'2'!CM37</f>
        <v>0.65884892628742442</v>
      </c>
      <c r="BR50" s="6">
        <f>'3'!AB38</f>
        <v>0.58747048035113247</v>
      </c>
      <c r="BS50" s="6">
        <f>'8'!AT36</f>
        <v>0.64760396413814836</v>
      </c>
      <c r="BT50" s="6">
        <f>SUM(0.4*BN50,0.1*BP50,0.25*BR50,0.25*BS50)</f>
        <v>0.61579188826723641</v>
      </c>
      <c r="BU50" s="6">
        <f>SUM(0.4*BO50,0.1*BQ50,0.25*BR50,0.25*BS50)</f>
        <v>0.66032136251970708</v>
      </c>
      <c r="BV50" s="6">
        <f>'1'!CU37</f>
        <v>0.88721768556772795</v>
      </c>
      <c r="BW50" s="6">
        <f>'1'!CW37</f>
        <v>0.89733100884279882</v>
      </c>
      <c r="BX50" s="6">
        <f>'2'!CU37</f>
        <v>0.70319337697423334</v>
      </c>
      <c r="BY50" s="6">
        <f>'2'!CW37</f>
        <v>0.79308691225389105</v>
      </c>
      <c r="BZ50" s="6">
        <f>'3'!AE38</f>
        <v>0.71693029620865956</v>
      </c>
      <c r="CA50" s="6">
        <f>'8'!AY36</f>
        <v>0.68287331315238065</v>
      </c>
      <c r="CB50" s="6">
        <f>SUM(0.4*BV50,0.1*BX50,0.25*BZ50,0.25*CA50)</f>
        <v>0.77515731426477463</v>
      </c>
      <c r="CC50" s="6">
        <f>SUM(0.4*BW50,0.1*BY50,0.25*BZ50,0.25*CA50)</f>
        <v>0.78819199710276866</v>
      </c>
      <c r="CD50" s="6">
        <f>'1'!DE37</f>
        <v>0.79725508590736716</v>
      </c>
      <c r="CE50" s="6">
        <f>'1'!DG37</f>
        <v>0.83552190865566167</v>
      </c>
      <c r="CF50" s="6">
        <f>'2'!DE37</f>
        <v>0.41652296199456151</v>
      </c>
      <c r="CG50" s="6">
        <f>'2'!DG37</f>
        <v>0.56721381983957064</v>
      </c>
      <c r="CH50" s="6">
        <f>'3'!AH38</f>
        <v>0.4436873818696408</v>
      </c>
      <c r="CI50" s="6">
        <f>'8'!BD36</f>
        <v>0.55997663296555555</v>
      </c>
      <c r="CJ50" s="6">
        <f>SUM(0.4*CD50,0.1*CF50,0.25*CH50,0.25*CI50)</f>
        <v>0.61147033427120212</v>
      </c>
      <c r="CK50" s="6">
        <f>SUM(0.4*CE50,0.1*CG50,0.25*CH50,0.25*CI50)</f>
        <v>0.64184614915502092</v>
      </c>
    </row>
    <row r="51" spans="1:89">
      <c r="A51" s="1">
        <v>2013</v>
      </c>
      <c r="B51" s="6">
        <f>'1'!I38</f>
        <v>0.78391565313966582</v>
      </c>
      <c r="C51" s="6">
        <f>'1'!K38</f>
        <v>0.82598065106199936</v>
      </c>
      <c r="D51" s="6">
        <f>'2'!I38</f>
        <v>0.40970991011004193</v>
      </c>
      <c r="E51" s="6">
        <f>'2'!K38</f>
        <v>0.56055736705644266</v>
      </c>
      <c r="F51" s="6">
        <f>'3'!D39</f>
        <v>0.46977763810040296</v>
      </c>
      <c r="G51" s="6">
        <f>'8'!F37</f>
        <v>0.54489214035569467</v>
      </c>
      <c r="H51" s="6">
        <f>SUM(0.4*B51,0.1*D51,0.25*F51,0.25*G51)</f>
        <v>0.60820469688089496</v>
      </c>
      <c r="I51" s="6">
        <f>SUM(0.4*C51,0.1*E51,0.25*F51,0.25*G51)</f>
        <v>0.64011544174446844</v>
      </c>
      <c r="J51" s="6">
        <f>'1'!S38</f>
        <v>0.78041368848678117</v>
      </c>
      <c r="K51" s="6">
        <f>'1'!U38</f>
        <v>0.8234587820320185</v>
      </c>
      <c r="L51" s="6">
        <f>'2'!S38</f>
        <v>0.41142917992852784</v>
      </c>
      <c r="M51" s="6">
        <f>'2'!U38</f>
        <v>0.56224462240520079</v>
      </c>
      <c r="N51" s="6">
        <f>'3'!G39</f>
        <v>0.57702659827716707</v>
      </c>
      <c r="O51" s="6">
        <f>'8'!K37</f>
        <v>0.58077476179259313</v>
      </c>
      <c r="P51" s="6">
        <f>SUM(0.4*J51,0.1*L51,0.25*N51,0.25*O51)</f>
        <v>0.64275873340500533</v>
      </c>
      <c r="Q51" s="6">
        <f>SUM(0.4*K51,0.1*M51,0.25*N51,0.25*O51)</f>
        <v>0.67505831507076763</v>
      </c>
      <c r="R51" s="6">
        <f>'1'!AC38</f>
        <v>0.67784558230130754</v>
      </c>
      <c r="S51" s="6">
        <f>'1'!AE38</f>
        <v>0.74623955394727759</v>
      </c>
      <c r="T51" s="6">
        <f>'2'!AC38</f>
        <v>0.28743823754604308</v>
      </c>
      <c r="U51" s="6">
        <f>'2'!AE38</f>
        <v>0.42522369661436715</v>
      </c>
      <c r="V51" s="6">
        <f>'3'!J39</f>
        <v>0.53141926966817787</v>
      </c>
      <c r="W51" s="6">
        <f>'8'!P37</f>
        <v>0.45768888125322715</v>
      </c>
      <c r="X51" s="6">
        <f>SUM(0.4*R51,0.1*T51,0.25*V51,0.25*W51)</f>
        <v>0.54715909440547861</v>
      </c>
      <c r="Y51" s="6">
        <f>SUM(0.4*S51,0.1*U51,0.25*V51,0.25*W51)</f>
        <v>0.58829522897069897</v>
      </c>
      <c r="Z51" s="6">
        <f>'1'!AM38</f>
        <v>0.85035307546605809</v>
      </c>
      <c r="AA51" s="6">
        <f>'1'!AO38</f>
        <v>0.8725194295894394</v>
      </c>
      <c r="AB51" s="6">
        <f>'2'!AM38</f>
        <v>0.27935868467500086</v>
      </c>
      <c r="AC51" s="6">
        <f>'2'!AO38</f>
        <v>0.41501082925109362</v>
      </c>
      <c r="AD51" s="6">
        <f>'3'!M39</f>
        <v>0.48505573871456531</v>
      </c>
      <c r="AE51" s="6">
        <f>'8'!U37</f>
        <v>0.43344560817458566</v>
      </c>
      <c r="AF51" s="6">
        <f>SUM(0.4*Z51,0.1*AB51,0.25*AD51,0.25*AE51)</f>
        <v>0.59770243537621104</v>
      </c>
      <c r="AG51" s="6">
        <f>SUM(0.4*AA51,0.1*AC51,0.25*AD51,0.25*AE51)</f>
        <v>0.62013419148317295</v>
      </c>
      <c r="AH51" s="6">
        <f>'1'!AW38</f>
        <v>0.69308579298352047</v>
      </c>
      <c r="AI51" s="6">
        <f>'1'!AY38</f>
        <v>0.75814533863418476</v>
      </c>
      <c r="AJ51" s="6">
        <f>'2'!AW38</f>
        <v>0.33041638407903057</v>
      </c>
      <c r="AK51" s="6">
        <f>'2'!AY38</f>
        <v>0.47661553343877355</v>
      </c>
      <c r="AL51" s="6">
        <f>'3'!P39</f>
        <v>0.52870155496207683</v>
      </c>
      <c r="AM51" s="6">
        <f>'8'!Z37</f>
        <v>0.461866532785842</v>
      </c>
      <c r="AN51" s="6">
        <f>SUM(0.4*AH51,0.1*AJ51,0.25*AL51,0.25*AM51)</f>
        <v>0.55791797753829098</v>
      </c>
      <c r="AO51" s="6">
        <f>SUM(0.4*AI51,0.1*AK51,0.25*AL51,0.25*AM51)</f>
        <v>0.59856171073453091</v>
      </c>
      <c r="AP51" s="6">
        <f>'1'!BG38</f>
        <v>0.69840448392964549</v>
      </c>
      <c r="AQ51" s="6">
        <f>'1'!BI38</f>
        <v>0.76226317079309547</v>
      </c>
      <c r="AR51" s="6">
        <f>'2'!BG38</f>
        <v>0.34669776359406468</v>
      </c>
      <c r="AS51" s="6">
        <f>'2'!BI38</f>
        <v>0.49491170914589538</v>
      </c>
      <c r="AT51" s="6">
        <f>'3'!S39</f>
        <v>0.5104226138830229</v>
      </c>
      <c r="AU51" s="6">
        <f>'8'!AE37</f>
        <v>0.53044628941297733</v>
      </c>
      <c r="AV51" s="6">
        <f>SUM(0.4*AP51,0.1*AR51,0.25*AT51,0.25*AU51)</f>
        <v>0.57424879575526466</v>
      </c>
      <c r="AW51" s="6">
        <f>SUM(0.4*AQ51,0.1*AS51,0.25*AT51,0.25*AU51)</f>
        <v>0.61461366505582782</v>
      </c>
      <c r="AX51" s="6">
        <f>'1'!BQ38</f>
        <v>0.77193771012971912</v>
      </c>
      <c r="AY51" s="6">
        <f>'1'!BS38</f>
        <v>0.81732526202538436</v>
      </c>
      <c r="AZ51" s="6">
        <f>'2'!BQ38</f>
        <v>0.36387009006804855</v>
      </c>
      <c r="BA51" s="6">
        <f>'2'!BS38</f>
        <v>0.51358052079534977</v>
      </c>
      <c r="BB51" s="6">
        <f>'3'!V39</f>
        <v>0.43102361829978464</v>
      </c>
      <c r="BC51" s="6">
        <f>'8'!AJ37</f>
        <v>0.4822866810358965</v>
      </c>
      <c r="BD51" s="6">
        <f>SUM(0.4*AX51,0.1*AZ51,0.25*BB51,0.25*BC51)</f>
        <v>0.5734896678926128</v>
      </c>
      <c r="BE51" s="6">
        <f>SUM(0.4*AY51,0.1*BA51,0.25*BB51,0.25*BC51)</f>
        <v>0.60661573172360905</v>
      </c>
      <c r="BF51" s="6">
        <f>'1'!CA38</f>
        <v>0.75352267929247985</v>
      </c>
      <c r="BG51" s="6">
        <f>'1'!CC38</f>
        <v>0.80385213042719017</v>
      </c>
      <c r="BH51" s="6">
        <f>'2'!CA38</f>
        <v>0.37875556560181539</v>
      </c>
      <c r="BI51" s="6">
        <f>'2'!CC38</f>
        <v>0.52927288530633165</v>
      </c>
      <c r="BJ51" s="6">
        <f>'3'!Y39</f>
        <v>0.48791329083836266</v>
      </c>
      <c r="BK51" s="6">
        <f>'8'!AO37</f>
        <v>0.55866886188655107</v>
      </c>
      <c r="BL51" s="6">
        <f>SUM(0.4*BF51,0.1*BH51,0.25*BJ51,0.25*BK51)</f>
        <v>0.60093016645840192</v>
      </c>
      <c r="BM51" s="6">
        <f>SUM(0.4*BG51,0.1*BI51,0.25*BJ51,0.25*BK51)</f>
        <v>0.63611367888273762</v>
      </c>
      <c r="BN51" s="6">
        <f>'1'!CK38</f>
        <v>0.72130275013780587</v>
      </c>
      <c r="BO51" s="6">
        <f>'1'!CM38</f>
        <v>0.77977722773739977</v>
      </c>
      <c r="BP51" s="6">
        <f>'2'!CK38</f>
        <v>0.51579568648302698</v>
      </c>
      <c r="BQ51" s="6">
        <f>'2'!CM38</f>
        <v>0.65615127136207207</v>
      </c>
      <c r="BR51" s="6">
        <f>'3'!AB39</f>
        <v>0.53743310384992826</v>
      </c>
      <c r="BS51" s="6">
        <f>'8'!AT37</f>
        <v>0.66750188197436888</v>
      </c>
      <c r="BT51" s="6">
        <f>SUM(0.4*BN51,0.1*BP51,0.25*BR51,0.25*BS51)</f>
        <v>0.6413344151594994</v>
      </c>
      <c r="BU51" s="6">
        <f>SUM(0.4*BO51,0.1*BQ51,0.25*BR51,0.25*BS51)</f>
        <v>0.67875976468724142</v>
      </c>
      <c r="BV51" s="6">
        <f>'1'!CU38</f>
        <v>0.91666666666666674</v>
      </c>
      <c r="BW51" s="6">
        <f>'1'!CW38</f>
        <v>0.91666666666666663</v>
      </c>
      <c r="BX51" s="6">
        <f>'2'!CU38</f>
        <v>0.70302866898112359</v>
      </c>
      <c r="BY51" s="6">
        <f>'2'!CW38</f>
        <v>0.79298017306831869</v>
      </c>
      <c r="BZ51" s="6">
        <f>'3'!AE39</f>
        <v>0.69737713917490041</v>
      </c>
      <c r="CA51" s="6">
        <f>'8'!AY37</f>
        <v>0.69383694860576861</v>
      </c>
      <c r="CB51" s="6">
        <f>SUM(0.4*BV51,0.1*BX51,0.25*BZ51,0.25*CA51)</f>
        <v>0.78477305550994636</v>
      </c>
      <c r="CC51" s="6">
        <f>SUM(0.4*BW51,0.1*BY51,0.25*BZ51,0.25*CA51)</f>
        <v>0.79376820591866581</v>
      </c>
      <c r="CD51" s="6">
        <f>'1'!DE38</f>
        <v>0.79591792102415837</v>
      </c>
      <c r="CE51" s="6">
        <f>'1'!DG38</f>
        <v>0.83457007410149442</v>
      </c>
      <c r="CF51" s="6">
        <f>'2'!DE38</f>
        <v>0.41745219425249752</v>
      </c>
      <c r="CG51" s="6">
        <f>'2'!DG38</f>
        <v>0.56811557271168978</v>
      </c>
      <c r="CH51" s="6">
        <f>'3'!AH39</f>
        <v>0.3620834712952492</v>
      </c>
      <c r="CI51" s="6">
        <f>'8'!BD37</f>
        <v>0.56915221305090313</v>
      </c>
      <c r="CJ51" s="6">
        <f>SUM(0.4*CD51,0.1*CF51,0.25*CH51,0.25*CI51)</f>
        <v>0.59292130892145123</v>
      </c>
      <c r="CK51" s="6">
        <f>SUM(0.4*CE51,0.1*CG51,0.25*CH51,0.25*CI51)</f>
        <v>0.62344850799830487</v>
      </c>
    </row>
    <row r="52" spans="1:89">
      <c r="A52" s="1">
        <v>2014</v>
      </c>
      <c r="B52" s="6">
        <f>'1'!I39</f>
        <v>0.7952914218235565</v>
      </c>
      <c r="C52" s="6">
        <f>'1'!K39</f>
        <v>0.8341237628227901</v>
      </c>
      <c r="D52" s="6">
        <f>'2'!I39</f>
        <v>0.41590435925853519</v>
      </c>
      <c r="E52" s="6">
        <f>'2'!K39</f>
        <v>0.56661270175596745</v>
      </c>
      <c r="F52" s="6">
        <f>'3'!D40</f>
        <v>0.46977763810040296</v>
      </c>
      <c r="G52" s="6">
        <f>'8'!F38</f>
        <v>0.54928743619751053</v>
      </c>
      <c r="H52" s="6">
        <f>SUM(0.4*B52,0.1*D52,0.25*F52,0.25*G52)</f>
        <v>0.61447327322975454</v>
      </c>
      <c r="I52" s="6">
        <f>SUM(0.4*C52,0.1*E52,0.25*F52,0.25*G52)</f>
        <v>0.64507704387919118</v>
      </c>
      <c r="J52" s="6">
        <f>'1'!S39</f>
        <v>0.7719943134762326</v>
      </c>
      <c r="K52" s="6">
        <f>'1'!U39</f>
        <v>0.81736636261368811</v>
      </c>
      <c r="L52" s="6">
        <f>'2'!S39</f>
        <v>0.41976850773729701</v>
      </c>
      <c r="M52" s="6">
        <f>'2'!U39</f>
        <v>0.57035706632124183</v>
      </c>
      <c r="N52" s="6">
        <f>'3'!G40</f>
        <v>0.57702659827716707</v>
      </c>
      <c r="O52" s="6">
        <f>'8'!K38</f>
        <v>0.5848625146729004</v>
      </c>
      <c r="P52" s="6">
        <f>SUM(0.4*J52,0.1*L52,0.25*N52,0.25*O52)</f>
        <v>0.64124685440173967</v>
      </c>
      <c r="Q52" s="6">
        <f>SUM(0.4*K52,0.1*M52,0.25*N52,0.25*O52)</f>
        <v>0.67445452991511634</v>
      </c>
      <c r="R52" s="6">
        <f>'1'!AC39</f>
        <v>0.67527278927639012</v>
      </c>
      <c r="S52" s="6">
        <f>'1'!AE39</f>
        <v>0.74421387292171493</v>
      </c>
      <c r="T52" s="6">
        <f>'2'!AC39</f>
        <v>0.29239520798013746</v>
      </c>
      <c r="U52" s="6">
        <f>'2'!AE39</f>
        <v>0.4313982451549645</v>
      </c>
      <c r="V52" s="6">
        <f>'3'!J40</f>
        <v>0.53141926966817787</v>
      </c>
      <c r="W52" s="6">
        <f>'8'!P38</f>
        <v>0.4770136998849614</v>
      </c>
      <c r="X52" s="6">
        <f>SUM(0.4*R52,0.1*T52,0.25*V52,0.25*W52)</f>
        <v>0.55145687889685457</v>
      </c>
      <c r="Y52" s="6">
        <f>SUM(0.4*S52,0.1*U52,0.25*V52,0.25*W52)</f>
        <v>0.59293361607246731</v>
      </c>
      <c r="Z52" s="6">
        <f>'1'!AM39</f>
        <v>0.85979923416727111</v>
      </c>
      <c r="AA52" s="6">
        <f>'1'!AO39</f>
        <v>0.87894327974503739</v>
      </c>
      <c r="AB52" s="6">
        <f>'2'!AM39</f>
        <v>0.28517620153358997</v>
      </c>
      <c r="AC52" s="6">
        <f>'2'!AO39</f>
        <v>0.42238317993266561</v>
      </c>
      <c r="AD52" s="6">
        <f>'3'!M40</f>
        <v>0.48505573871456531</v>
      </c>
      <c r="AE52" s="6">
        <f>'8'!U38</f>
        <v>0.43867282577347827</v>
      </c>
      <c r="AF52" s="6">
        <f>SUM(0.4*Z52,0.1*AB52,0.25*AD52,0.25*AE52)</f>
        <v>0.60336945494227834</v>
      </c>
      <c r="AG52" s="6">
        <f>SUM(0.4*AA52,0.1*AC52,0.25*AD52,0.25*AE52)</f>
        <v>0.62474777101329249</v>
      </c>
      <c r="AH52" s="6">
        <f>'1'!AW39</f>
        <v>0.7017231896591124</v>
      </c>
      <c r="AI52" s="6">
        <f>'1'!AY39</f>
        <v>0.76482296522069038</v>
      </c>
      <c r="AJ52" s="6">
        <f>'2'!AW39</f>
        <v>0.33320512808936692</v>
      </c>
      <c r="AK52" s="6">
        <f>'2'!AY39</f>
        <v>0.47979225151140925</v>
      </c>
      <c r="AL52" s="6">
        <f>'3'!P40</f>
        <v>0.52870155496207683</v>
      </c>
      <c r="AM52" s="6">
        <f>'8'!Z38</f>
        <v>0.46561161680441382</v>
      </c>
      <c r="AN52" s="6">
        <f>SUM(0.4*AH52,0.1*AJ52,0.25*AL52,0.25*AM52)</f>
        <v>0.56258808161420437</v>
      </c>
      <c r="AO52" s="6">
        <f>SUM(0.4*AI52,0.1*AK52,0.25*AL52,0.25*AM52)</f>
        <v>0.60248670418103978</v>
      </c>
      <c r="AP52" s="6">
        <f>'1'!BG39</f>
        <v>0.70196198247779396</v>
      </c>
      <c r="AQ52" s="6">
        <f>'1'!BI39</f>
        <v>0.76500686827176156</v>
      </c>
      <c r="AR52" s="6">
        <f>'2'!BG39</f>
        <v>0.35272385979242837</v>
      </c>
      <c r="AS52" s="6">
        <f>'2'!BI39</f>
        <v>0.50153429706368002</v>
      </c>
      <c r="AT52" s="6">
        <f>'3'!S40</f>
        <v>0.5104226138830229</v>
      </c>
      <c r="AU52" s="6">
        <f>'8'!AE38</f>
        <v>0.52665993777864373</v>
      </c>
      <c r="AV52" s="6">
        <f>SUM(0.4*AP52,0.1*AR52,0.25*AT52,0.25*AU52)</f>
        <v>0.57532781688577705</v>
      </c>
      <c r="AW52" s="6">
        <f>SUM(0.4*AQ52,0.1*AS52,0.25*AT52,0.25*AU52)</f>
        <v>0.61542681493048923</v>
      </c>
      <c r="AX52" s="6">
        <f>'1'!BQ39</f>
        <v>0.78354061085290583</v>
      </c>
      <c r="AY52" s="6">
        <f>'1'!BS39</f>
        <v>0.82571091304622868</v>
      </c>
      <c r="AZ52" s="6">
        <f>'2'!BQ39</f>
        <v>0.36788563402178903</v>
      </c>
      <c r="BA52" s="6">
        <f>'2'!BS39</f>
        <v>0.517857374220142</v>
      </c>
      <c r="BB52" s="6">
        <f>'3'!V40</f>
        <v>0.43102361829978464</v>
      </c>
      <c r="BC52" s="6">
        <f>'8'!AJ38</f>
        <v>0.48688046598010337</v>
      </c>
      <c r="BD52" s="6">
        <f>SUM(0.4*AX52,0.1*AZ52,0.25*BB52,0.25*BC52)</f>
        <v>0.57968082881331329</v>
      </c>
      <c r="BE52" s="6">
        <f>SUM(0.4*AY52,0.1*BA52,0.25*BB52,0.25*BC52)</f>
        <v>0.61154612371047767</v>
      </c>
      <c r="BF52" s="6">
        <f>'1'!CA39</f>
        <v>0.74467244825391565</v>
      </c>
      <c r="BG52" s="6">
        <f>'1'!CC39</f>
        <v>0.79730374191669284</v>
      </c>
      <c r="BH52" s="6">
        <f>'2'!CA39</f>
        <v>0.38674450904803453</v>
      </c>
      <c r="BI52" s="6">
        <f>'2'!CC39</f>
        <v>0.53751641872552847</v>
      </c>
      <c r="BJ52" s="6">
        <f>'3'!Y40</f>
        <v>0.48791329083836266</v>
      </c>
      <c r="BK52" s="6">
        <f>'8'!AO38</f>
        <v>0.56188620116232069</v>
      </c>
      <c r="BL52" s="6">
        <f>SUM(0.4*BF52,0.1*BH52,0.25*BJ52,0.25*BK52)</f>
        <v>0.59899330320654043</v>
      </c>
      <c r="BM52" s="6">
        <f>SUM(0.4*BG52,0.1*BI52,0.25*BJ52,0.25*BK52)</f>
        <v>0.63512301163940088</v>
      </c>
      <c r="BN52" s="6">
        <f>'1'!CK39</f>
        <v>0.62929607670513943</v>
      </c>
      <c r="BO52" s="6">
        <f>'1'!CM39</f>
        <v>0.7072152288484157</v>
      </c>
      <c r="BP52" s="6">
        <f>'2'!CK39</f>
        <v>0.5290269549123181</v>
      </c>
      <c r="BQ52" s="6">
        <f>'2'!CM39</f>
        <v>0.66700270311699295</v>
      </c>
      <c r="BR52" s="6">
        <f>'3'!AB40</f>
        <v>0.53743310384992826</v>
      </c>
      <c r="BS52" s="6">
        <f>'8'!AT38</f>
        <v>0.66352985021948163</v>
      </c>
      <c r="BT52" s="6">
        <f>SUM(0.4*BN52,0.1*BP52,0.25*BR52,0.25*BS52)</f>
        <v>0.60486186469064007</v>
      </c>
      <c r="BU52" s="6">
        <f>SUM(0.4*BO52,0.1*BQ52,0.25*BR52,0.25*BS52)</f>
        <v>0.64982710036841806</v>
      </c>
      <c r="BV52" s="6">
        <f>'1'!CU39</f>
        <v>0.91009907565932369</v>
      </c>
      <c r="BW52" s="6">
        <f>'1'!CW39</f>
        <v>0.91239072433209589</v>
      </c>
      <c r="BX52" s="6">
        <f>'2'!CU39</f>
        <v>0.70950221607032771</v>
      </c>
      <c r="BY52" s="6">
        <f>'2'!CW39</f>
        <v>0.79716007307165004</v>
      </c>
      <c r="BZ52" s="6">
        <f>'3'!AE40</f>
        <v>0.69737713917490041</v>
      </c>
      <c r="CA52" s="6">
        <f>'8'!AY38</f>
        <v>0.69734402971380804</v>
      </c>
      <c r="CB52" s="6">
        <f>SUM(0.4*BV52,0.1*BX52,0.25*BZ52,0.25*CA52)</f>
        <v>0.78367014409293934</v>
      </c>
      <c r="CC52" s="6">
        <f>SUM(0.4*BW52,0.1*BY52,0.25*BZ52,0.25*CA52)</f>
        <v>0.79335258926218055</v>
      </c>
      <c r="CD52" s="6">
        <f>'1'!DE39</f>
        <v>0.81834839778326018</v>
      </c>
      <c r="CE52" s="6">
        <f>'1'!DG39</f>
        <v>0.85040374544154507</v>
      </c>
      <c r="CF52" s="6">
        <f>'2'!DE39</f>
        <v>0.42132585794379557</v>
      </c>
      <c r="CG52" s="6">
        <f>'2'!DG39</f>
        <v>0.5718590674304701</v>
      </c>
      <c r="CH52" s="6">
        <f>'3'!AH40</f>
        <v>0.3620834712952492</v>
      </c>
      <c r="CI52" s="6">
        <f>'8'!BD38</f>
        <v>0.57900957962925936</v>
      </c>
      <c r="CJ52" s="6">
        <f>SUM(0.4*CD52,0.1*CF52,0.25*CH52,0.25*CI52)</f>
        <v>0.60474520763881079</v>
      </c>
      <c r="CK52" s="6">
        <f>SUM(0.4*CE52,0.1*CG52,0.25*CH52,0.25*CI52)</f>
        <v>0.63262066765079217</v>
      </c>
    </row>
    <row r="54" spans="1:89">
      <c r="B54" s="1" t="s">
        <v>667</v>
      </c>
      <c r="R54" s="1" t="s">
        <v>667</v>
      </c>
      <c r="AH54" s="1" t="s">
        <v>667</v>
      </c>
      <c r="AX54" s="1" t="s">
        <v>667</v>
      </c>
      <c r="BN54" s="1" t="s">
        <v>667</v>
      </c>
      <c r="CD54" s="1" t="s">
        <v>667</v>
      </c>
    </row>
    <row r="55" spans="1:89" s="6" customFormat="1">
      <c r="A55" s="6" t="s">
        <v>1095</v>
      </c>
      <c r="B55" s="6">
        <f>B52-B19</f>
        <v>0.54518730650341241</v>
      </c>
      <c r="C55" s="6">
        <f t="shared" ref="C55:BN55" si="44">C52-C19</f>
        <v>0.51032851322475536</v>
      </c>
      <c r="D55" s="6">
        <f t="shared" si="44"/>
        <v>0.18702026138503045</v>
      </c>
      <c r="E55" s="6">
        <f t="shared" si="44"/>
        <v>0.22001775453536837</v>
      </c>
      <c r="F55" s="6">
        <f t="shared" si="44"/>
        <v>-0.15170097964813423</v>
      </c>
      <c r="G55" s="6">
        <f t="shared" si="44"/>
        <v>-9.673124492063423E-2</v>
      </c>
      <c r="H55" s="6">
        <f t="shared" si="44"/>
        <v>0.17466889259767593</v>
      </c>
      <c r="I55" s="6">
        <f t="shared" si="44"/>
        <v>0.16402512460124691</v>
      </c>
      <c r="J55" s="6">
        <f t="shared" si="44"/>
        <v>0.68866098014289923</v>
      </c>
      <c r="K55" s="6">
        <f t="shared" si="44"/>
        <v>0.73403302928035474</v>
      </c>
      <c r="L55" s="6">
        <f t="shared" si="44"/>
        <v>0.28142189920756272</v>
      </c>
      <c r="M55" s="6">
        <f t="shared" si="44"/>
        <v>0.37248419009487344</v>
      </c>
      <c r="N55" s="6">
        <f t="shared" si="44"/>
        <v>0.19911858014967648</v>
      </c>
      <c r="O55" s="6">
        <f t="shared" si="44"/>
        <v>0.12388028874134982</v>
      </c>
      <c r="P55" s="6">
        <f t="shared" si="44"/>
        <v>0.3843562992006726</v>
      </c>
      <c r="Q55" s="6">
        <f t="shared" si="44"/>
        <v>0.41161134794438586</v>
      </c>
      <c r="R55" s="6">
        <f t="shared" si="44"/>
        <v>0.49235702135212167</v>
      </c>
      <c r="S55" s="6">
        <f t="shared" si="44"/>
        <v>0.50964439225751623</v>
      </c>
      <c r="T55" s="6">
        <f>T52-T19</f>
        <v>0.20906187464680415</v>
      </c>
      <c r="U55" s="6">
        <f t="shared" si="44"/>
        <v>0.34806491182163107</v>
      </c>
      <c r="V55" s="6">
        <f t="shared" si="44"/>
        <v>0.1131695068966555</v>
      </c>
      <c r="W55" s="6">
        <f t="shared" si="44"/>
        <v>6.7707993659821275E-4</v>
      </c>
      <c r="X55" s="6">
        <f t="shared" si="44"/>
        <v>0.24631064271384245</v>
      </c>
      <c r="Y55" s="6">
        <f t="shared" si="44"/>
        <v>0.26712589479348309</v>
      </c>
      <c r="Z55" s="6">
        <f t="shared" si="44"/>
        <v>0.60640748110886267</v>
      </c>
      <c r="AA55" s="6">
        <f t="shared" si="44"/>
        <v>0.55100325599474953</v>
      </c>
      <c r="AB55" s="6">
        <f t="shared" si="44"/>
        <v>0.16780543297973516</v>
      </c>
      <c r="AC55" s="6">
        <f t="shared" si="44"/>
        <v>0.26545918992994955</v>
      </c>
      <c r="AD55" s="6">
        <f t="shared" si="44"/>
        <v>-3.2531742343616221E-2</v>
      </c>
      <c r="AE55" s="6">
        <f t="shared" si="44"/>
        <v>-0.13055237024962024</v>
      </c>
      <c r="AF55" s="6">
        <f t="shared" si="44"/>
        <v>0.21857250759320945</v>
      </c>
      <c r="AG55" s="6">
        <f t="shared" si="44"/>
        <v>0.20617619324258574</v>
      </c>
      <c r="AH55" s="6">
        <f t="shared" si="44"/>
        <v>0.57899114521541606</v>
      </c>
      <c r="AI55" s="6">
        <f t="shared" si="44"/>
        <v>0.61855202916966778</v>
      </c>
      <c r="AJ55" s="6">
        <f t="shared" si="44"/>
        <v>0.15941539384118419</v>
      </c>
      <c r="AK55" s="6">
        <f t="shared" si="44"/>
        <v>0.21890002878896625</v>
      </c>
      <c r="AL55" s="6">
        <f t="shared" si="44"/>
        <v>0.19979916225983746</v>
      </c>
      <c r="AM55" s="6">
        <f t="shared" si="44"/>
        <v>-6.6216705504859086E-2</v>
      </c>
      <c r="AN55" s="6">
        <f t="shared" si="44"/>
        <v>0.28093361165902953</v>
      </c>
      <c r="AO55" s="6">
        <f t="shared" si="44"/>
        <v>0.30270642873550835</v>
      </c>
      <c r="AP55" s="6">
        <f t="shared" si="44"/>
        <v>0.52502158672079735</v>
      </c>
      <c r="AQ55" s="6">
        <f t="shared" si="44"/>
        <v>0.53882301522800324</v>
      </c>
      <c r="AR55" s="6">
        <f t="shared" si="44"/>
        <v>0.17704631923539774</v>
      </c>
      <c r="AS55" s="6">
        <f t="shared" si="44"/>
        <v>0.23747702028123296</v>
      </c>
      <c r="AT55" s="6">
        <f t="shared" si="44"/>
        <v>-6.9475190171386036E-2</v>
      </c>
      <c r="AU55" s="6">
        <f t="shared" si="44"/>
        <v>-5.2980522345356773E-2</v>
      </c>
      <c r="AV55" s="6">
        <f t="shared" si="44"/>
        <v>0.19709933848267297</v>
      </c>
      <c r="AW55" s="6">
        <f t="shared" si="44"/>
        <v>0.20866297999013883</v>
      </c>
      <c r="AX55" s="6">
        <f t="shared" si="44"/>
        <v>0.53163581195102494</v>
      </c>
      <c r="AY55" s="6">
        <f t="shared" si="44"/>
        <v>0.49964312635585728</v>
      </c>
      <c r="AZ55" s="6">
        <f t="shared" si="44"/>
        <v>0.16007704464748207</v>
      </c>
      <c r="BA55" s="6">
        <f t="shared" si="44"/>
        <v>0.20251251068805598</v>
      </c>
      <c r="BB55" s="6">
        <f t="shared" si="44"/>
        <v>-0.31441190533763019</v>
      </c>
      <c r="BC55" s="6">
        <f t="shared" si="44"/>
        <v>-0.2115439154192682</v>
      </c>
      <c r="BD55" s="6">
        <f t="shared" si="44"/>
        <v>9.7173074055933617E-2</v>
      </c>
      <c r="BE55" s="6">
        <f t="shared" si="44"/>
        <v>8.8619546421923823E-2</v>
      </c>
      <c r="BF55" s="6">
        <f t="shared" si="44"/>
        <v>0.52844610336793152</v>
      </c>
      <c r="BG55" s="6">
        <f t="shared" si="44"/>
        <v>0.51738107851022708</v>
      </c>
      <c r="BH55" s="6">
        <f t="shared" si="44"/>
        <v>0.14928190537500186</v>
      </c>
      <c r="BI55" s="6">
        <f t="shared" si="44"/>
        <v>0.1786861517759516</v>
      </c>
      <c r="BJ55" s="6">
        <f t="shared" si="44"/>
        <v>1.0251230524263688E-2</v>
      </c>
      <c r="BK55" s="6">
        <f t="shared" si="44"/>
        <v>-7.0114534961060349E-2</v>
      </c>
      <c r="BL55" s="6">
        <f t="shared" si="44"/>
        <v>0.21134080577547354</v>
      </c>
      <c r="BM55" s="6">
        <f t="shared" si="44"/>
        <v>0.20985522047248684</v>
      </c>
      <c r="BN55" s="6">
        <f t="shared" si="44"/>
        <v>0.36428645968256018</v>
      </c>
      <c r="BO55" s="6">
        <f t="shared" ref="BO55:CK55" si="45">BO52-BO19</f>
        <v>0.36478097188342601</v>
      </c>
      <c r="BP55" s="6">
        <f t="shared" si="45"/>
        <v>0.24766508343109378</v>
      </c>
      <c r="BQ55" s="6">
        <f t="shared" si="45"/>
        <v>0.24944229291394965</v>
      </c>
      <c r="BR55" s="6">
        <f t="shared" si="45"/>
        <v>0.18824408285168936</v>
      </c>
      <c r="BS55" s="6">
        <f t="shared" si="45"/>
        <v>-5.9692139137137779E-2</v>
      </c>
      <c r="BT55" s="6">
        <f t="shared" si="45"/>
        <v>0.20261907814477137</v>
      </c>
      <c r="BU55" s="6">
        <f t="shared" si="45"/>
        <v>0.2029946039734033</v>
      </c>
      <c r="BV55" s="6">
        <f t="shared" si="45"/>
        <v>0.51783768430539556</v>
      </c>
      <c r="BW55" s="6">
        <f t="shared" si="45"/>
        <v>0.42495308800758846</v>
      </c>
      <c r="BX55" s="6">
        <f t="shared" si="45"/>
        <v>0.15901224543035763</v>
      </c>
      <c r="BY55" s="6">
        <f t="shared" si="45"/>
        <v>0.1129914837235062</v>
      </c>
      <c r="BZ55" s="6">
        <f t="shared" si="45"/>
        <v>6.2447084590893098E-3</v>
      </c>
      <c r="CA55" s="6">
        <f t="shared" si="45"/>
        <v>-2.269691470025903E-2</v>
      </c>
      <c r="CB55" s="6">
        <f t="shared" si="45"/>
        <v>0.21892324670490149</v>
      </c>
      <c r="CC55" s="6">
        <f t="shared" si="45"/>
        <v>0.1771673320150936</v>
      </c>
      <c r="CD55" s="6">
        <f t="shared" si="45"/>
        <v>0.497234871903943</v>
      </c>
      <c r="CE55" s="6">
        <f t="shared" si="45"/>
        <v>0.44111435857970382</v>
      </c>
      <c r="CF55" s="6">
        <f t="shared" si="45"/>
        <v>0.15396328164928602</v>
      </c>
      <c r="CG55" s="6">
        <f t="shared" si="45"/>
        <v>0.17236505538518976</v>
      </c>
      <c r="CH55" s="6">
        <f t="shared" si="45"/>
        <v>-0.30142893135345161</v>
      </c>
      <c r="CI55" s="6">
        <f t="shared" si="45"/>
        <v>-3.1515797775993448E-2</v>
      </c>
      <c r="CJ55" s="6">
        <f t="shared" si="45"/>
        <v>0.13105409464414453</v>
      </c>
      <c r="CK55" s="6">
        <f t="shared" si="45"/>
        <v>0.11044606668803925</v>
      </c>
    </row>
    <row r="56" spans="1:89">
      <c r="B56" s="1" t="s">
        <v>19</v>
      </c>
      <c r="R56" s="1" t="s">
        <v>301</v>
      </c>
      <c r="AH56" s="1" t="s">
        <v>301</v>
      </c>
      <c r="AX56" s="1" t="s">
        <v>301</v>
      </c>
      <c r="BN56" s="1" t="s">
        <v>301</v>
      </c>
      <c r="CD56" s="1" t="s">
        <v>301</v>
      </c>
    </row>
    <row r="57" spans="1:89">
      <c r="B57" s="1" t="s">
        <v>1120</v>
      </c>
    </row>
  </sheetData>
  <pageMargins left="0.70866141732283472" right="0.70866141732283472" top="0.74803149606299213" bottom="0.74803149606299213" header="0.31496062992125984" footer="0.31496062992125984"/>
  <pageSetup scale="68" orientation="landscape" r:id="rId1"/>
  <colBreaks count="5" manualBreakCount="5">
    <brk id="17" max="55" man="1"/>
    <brk id="33" max="55" man="1"/>
    <brk id="49" max="55" man="1"/>
    <brk id="65" max="55" man="1"/>
    <brk id="81" max="55" man="1"/>
  </colBreaks>
</worksheet>
</file>

<file path=xl/worksheets/sheet68.xml><?xml version="1.0" encoding="utf-8"?>
<worksheet xmlns="http://schemas.openxmlformats.org/spreadsheetml/2006/main" xmlns:r="http://schemas.openxmlformats.org/officeDocument/2006/relationships">
  <dimension ref="A1:CK46"/>
  <sheetViews>
    <sheetView view="pageBreakPreview" zoomScale="85" zoomScaleSheetLayoutView="85" workbookViewId="0">
      <pane xSplit="1" ySplit="7" topLeftCell="B20" activePane="bottomRight" state="frozen"/>
      <selection activeCell="O54" sqref="O54"/>
      <selection pane="topRight" activeCell="O54" sqref="O54"/>
      <selection pane="bottomLeft" activeCell="O54" sqref="O54"/>
      <selection pane="bottomRight" activeCell="O54" sqref="O54"/>
    </sheetView>
  </sheetViews>
  <sheetFormatPr defaultColWidth="8.875" defaultRowHeight="12.75"/>
  <cols>
    <col min="1" max="1" width="8.875" style="1"/>
    <col min="2" max="89" width="9.75" style="1" customWidth="1"/>
    <col min="90" max="16384" width="8.875" style="1"/>
  </cols>
  <sheetData>
    <row r="1" spans="1:89">
      <c r="B1" s="1" t="s">
        <v>823</v>
      </c>
      <c r="R1" s="1" t="s">
        <v>823</v>
      </c>
      <c r="AH1" s="1" t="s">
        <v>823</v>
      </c>
      <c r="AX1" s="1" t="s">
        <v>823</v>
      </c>
      <c r="BN1" s="1" t="s">
        <v>823</v>
      </c>
      <c r="CD1" s="1" t="s">
        <v>823</v>
      </c>
    </row>
    <row r="3" spans="1:89">
      <c r="B3" s="1" t="s">
        <v>272</v>
      </c>
      <c r="J3" s="1" t="s">
        <v>291</v>
      </c>
      <c r="R3" s="1" t="s">
        <v>292</v>
      </c>
      <c r="Z3" s="1" t="s">
        <v>293</v>
      </c>
      <c r="AH3" s="1" t="s">
        <v>294</v>
      </c>
      <c r="AP3" s="1" t="s">
        <v>295</v>
      </c>
      <c r="AX3" s="1" t="s">
        <v>296</v>
      </c>
      <c r="BF3" s="1" t="s">
        <v>297</v>
      </c>
      <c r="BN3" s="1" t="s">
        <v>298</v>
      </c>
      <c r="BV3" s="1" t="s">
        <v>299</v>
      </c>
      <c r="CD3" s="1" t="s">
        <v>300</v>
      </c>
    </row>
    <row r="4" spans="1:89" s="3" customFormat="1" ht="87.75" customHeight="1">
      <c r="B4" s="3" t="s">
        <v>22</v>
      </c>
      <c r="C4" s="3" t="s">
        <v>141</v>
      </c>
      <c r="D4" s="3" t="s">
        <v>23</v>
      </c>
      <c r="E4" s="3" t="s">
        <v>142</v>
      </c>
      <c r="F4" s="3" t="s">
        <v>516</v>
      </c>
      <c r="G4" s="3" t="s">
        <v>20</v>
      </c>
      <c r="H4" s="3" t="s">
        <v>21</v>
      </c>
      <c r="I4" s="3" t="s">
        <v>143</v>
      </c>
      <c r="J4" s="3" t="s">
        <v>22</v>
      </c>
      <c r="K4" s="3" t="s">
        <v>141</v>
      </c>
      <c r="L4" s="3" t="s">
        <v>23</v>
      </c>
      <c r="M4" s="3" t="s">
        <v>142</v>
      </c>
      <c r="N4" s="3" t="s">
        <v>516</v>
      </c>
      <c r="O4" s="3" t="s">
        <v>20</v>
      </c>
      <c r="P4" s="3" t="s">
        <v>21</v>
      </c>
      <c r="Q4" s="3" t="s">
        <v>143</v>
      </c>
      <c r="R4" s="3" t="s">
        <v>22</v>
      </c>
      <c r="S4" s="3" t="s">
        <v>141</v>
      </c>
      <c r="T4" s="3" t="s">
        <v>23</v>
      </c>
      <c r="U4" s="3" t="s">
        <v>142</v>
      </c>
      <c r="V4" s="3" t="s">
        <v>516</v>
      </c>
      <c r="W4" s="3" t="s">
        <v>20</v>
      </c>
      <c r="X4" s="3" t="s">
        <v>21</v>
      </c>
      <c r="Y4" s="3" t="s">
        <v>143</v>
      </c>
      <c r="Z4" s="3" t="s">
        <v>22</v>
      </c>
      <c r="AA4" s="3" t="s">
        <v>141</v>
      </c>
      <c r="AB4" s="3" t="s">
        <v>23</v>
      </c>
      <c r="AC4" s="3" t="s">
        <v>142</v>
      </c>
      <c r="AD4" s="3" t="s">
        <v>516</v>
      </c>
      <c r="AE4" s="3" t="s">
        <v>20</v>
      </c>
      <c r="AF4" s="3" t="s">
        <v>21</v>
      </c>
      <c r="AG4" s="3" t="s">
        <v>143</v>
      </c>
      <c r="AH4" s="3" t="s">
        <v>22</v>
      </c>
      <c r="AI4" s="3" t="s">
        <v>141</v>
      </c>
      <c r="AJ4" s="3" t="s">
        <v>23</v>
      </c>
      <c r="AK4" s="3" t="s">
        <v>142</v>
      </c>
      <c r="AL4" s="3" t="s">
        <v>516</v>
      </c>
      <c r="AM4" s="3" t="s">
        <v>20</v>
      </c>
      <c r="AN4" s="3" t="s">
        <v>21</v>
      </c>
      <c r="AO4" s="3" t="s">
        <v>143</v>
      </c>
      <c r="AP4" s="3" t="s">
        <v>22</v>
      </c>
      <c r="AQ4" s="3" t="s">
        <v>141</v>
      </c>
      <c r="AR4" s="3" t="s">
        <v>23</v>
      </c>
      <c r="AS4" s="3" t="s">
        <v>142</v>
      </c>
      <c r="AT4" s="3" t="s">
        <v>516</v>
      </c>
      <c r="AU4" s="3" t="s">
        <v>20</v>
      </c>
      <c r="AV4" s="3" t="s">
        <v>21</v>
      </c>
      <c r="AW4" s="3" t="s">
        <v>143</v>
      </c>
      <c r="AX4" s="3" t="s">
        <v>22</v>
      </c>
      <c r="AY4" s="3" t="s">
        <v>141</v>
      </c>
      <c r="AZ4" s="3" t="s">
        <v>23</v>
      </c>
      <c r="BA4" s="3" t="s">
        <v>142</v>
      </c>
      <c r="BB4" s="3" t="s">
        <v>516</v>
      </c>
      <c r="BC4" s="3" t="s">
        <v>20</v>
      </c>
      <c r="BD4" s="3" t="s">
        <v>21</v>
      </c>
      <c r="BE4" s="3" t="s">
        <v>143</v>
      </c>
      <c r="BF4" s="3" t="s">
        <v>22</v>
      </c>
      <c r="BG4" s="3" t="s">
        <v>141</v>
      </c>
      <c r="BH4" s="3" t="s">
        <v>23</v>
      </c>
      <c r="BI4" s="3" t="s">
        <v>142</v>
      </c>
      <c r="BJ4" s="3" t="s">
        <v>516</v>
      </c>
      <c r="BK4" s="3" t="s">
        <v>20</v>
      </c>
      <c r="BL4" s="3" t="s">
        <v>21</v>
      </c>
      <c r="BM4" s="3" t="s">
        <v>143</v>
      </c>
      <c r="BN4" s="3" t="s">
        <v>22</v>
      </c>
      <c r="BO4" s="3" t="s">
        <v>141</v>
      </c>
      <c r="BP4" s="3" t="s">
        <v>23</v>
      </c>
      <c r="BQ4" s="3" t="s">
        <v>142</v>
      </c>
      <c r="BR4" s="3" t="s">
        <v>516</v>
      </c>
      <c r="BS4" s="3" t="s">
        <v>20</v>
      </c>
      <c r="BT4" s="3" t="s">
        <v>21</v>
      </c>
      <c r="BU4" s="3" t="s">
        <v>143</v>
      </c>
      <c r="BV4" s="3" t="s">
        <v>22</v>
      </c>
      <c r="BW4" s="3" t="s">
        <v>141</v>
      </c>
      <c r="BX4" s="3" t="s">
        <v>23</v>
      </c>
      <c r="BY4" s="3" t="s">
        <v>142</v>
      </c>
      <c r="BZ4" s="3" t="s">
        <v>516</v>
      </c>
      <c r="CA4" s="3" t="s">
        <v>20</v>
      </c>
      <c r="CB4" s="3" t="s">
        <v>21</v>
      </c>
      <c r="CC4" s="3" t="s">
        <v>143</v>
      </c>
      <c r="CD4" s="3" t="s">
        <v>22</v>
      </c>
      <c r="CE4" s="3" t="s">
        <v>141</v>
      </c>
      <c r="CF4" s="3" t="s">
        <v>23</v>
      </c>
      <c r="CG4" s="3" t="s">
        <v>142</v>
      </c>
      <c r="CH4" s="3" t="s">
        <v>516</v>
      </c>
      <c r="CI4" s="3" t="s">
        <v>20</v>
      </c>
      <c r="CJ4" s="3" t="s">
        <v>21</v>
      </c>
      <c r="CK4" s="3" t="s">
        <v>143</v>
      </c>
    </row>
    <row r="5" spans="1:89" ht="12.75" hidden="1" customHeight="1"/>
    <row r="6" spans="1:89" ht="35.25" customHeight="1">
      <c r="B6" s="1" t="s">
        <v>82</v>
      </c>
      <c r="C6" s="1" t="s">
        <v>218</v>
      </c>
      <c r="D6" s="1" t="s">
        <v>83</v>
      </c>
      <c r="E6" s="1" t="s">
        <v>145</v>
      </c>
      <c r="F6" s="1" t="s">
        <v>84</v>
      </c>
      <c r="G6" s="1" t="s">
        <v>85</v>
      </c>
      <c r="H6" s="1" t="s">
        <v>826</v>
      </c>
      <c r="I6" s="1" t="s">
        <v>827</v>
      </c>
      <c r="J6" s="1" t="s">
        <v>87</v>
      </c>
      <c r="K6" s="1" t="s">
        <v>147</v>
      </c>
      <c r="L6" s="1" t="s">
        <v>88</v>
      </c>
      <c r="M6" s="1" t="s">
        <v>148</v>
      </c>
      <c r="N6" s="1" t="s">
        <v>89</v>
      </c>
      <c r="O6" s="1" t="s">
        <v>106</v>
      </c>
      <c r="P6" s="1" t="s">
        <v>828</v>
      </c>
      <c r="Q6" s="1" t="s">
        <v>829</v>
      </c>
      <c r="R6" s="1" t="s">
        <v>82</v>
      </c>
      <c r="S6" s="1" t="s">
        <v>218</v>
      </c>
      <c r="T6" s="1" t="s">
        <v>83</v>
      </c>
      <c r="U6" s="1" t="s">
        <v>145</v>
      </c>
      <c r="V6" s="1" t="s">
        <v>84</v>
      </c>
      <c r="W6" s="1" t="s">
        <v>85</v>
      </c>
      <c r="X6" s="1" t="s">
        <v>826</v>
      </c>
      <c r="Y6" s="1" t="s">
        <v>827</v>
      </c>
      <c r="Z6" s="1" t="s">
        <v>87</v>
      </c>
      <c r="AA6" s="1" t="s">
        <v>147</v>
      </c>
      <c r="AB6" s="1" t="s">
        <v>88</v>
      </c>
      <c r="AC6" s="1" t="s">
        <v>148</v>
      </c>
      <c r="AD6" s="1" t="s">
        <v>89</v>
      </c>
      <c r="AE6" s="1" t="s">
        <v>106</v>
      </c>
      <c r="AF6" s="1" t="s">
        <v>828</v>
      </c>
      <c r="AG6" s="1" t="s">
        <v>829</v>
      </c>
      <c r="AH6" s="1" t="s">
        <v>82</v>
      </c>
      <c r="AI6" s="1" t="s">
        <v>218</v>
      </c>
      <c r="AJ6" s="1" t="s">
        <v>83</v>
      </c>
      <c r="AK6" s="1" t="s">
        <v>145</v>
      </c>
      <c r="AL6" s="1" t="s">
        <v>84</v>
      </c>
      <c r="AM6" s="1" t="s">
        <v>85</v>
      </c>
      <c r="AN6" s="1" t="s">
        <v>826</v>
      </c>
      <c r="AO6" s="1" t="s">
        <v>827</v>
      </c>
      <c r="AP6" s="1" t="s">
        <v>87</v>
      </c>
      <c r="AQ6" s="1" t="s">
        <v>147</v>
      </c>
      <c r="AR6" s="1" t="s">
        <v>88</v>
      </c>
      <c r="AS6" s="1" t="s">
        <v>148</v>
      </c>
      <c r="AT6" s="1" t="s">
        <v>89</v>
      </c>
      <c r="AU6" s="1" t="s">
        <v>106</v>
      </c>
      <c r="AV6" s="1" t="s">
        <v>828</v>
      </c>
      <c r="AW6" s="1" t="s">
        <v>829</v>
      </c>
      <c r="AX6" s="1" t="s">
        <v>82</v>
      </c>
      <c r="AY6" s="1" t="s">
        <v>218</v>
      </c>
      <c r="AZ6" s="1" t="s">
        <v>83</v>
      </c>
      <c r="BA6" s="1" t="s">
        <v>145</v>
      </c>
      <c r="BB6" s="1" t="s">
        <v>84</v>
      </c>
      <c r="BC6" s="1" t="s">
        <v>85</v>
      </c>
      <c r="BD6" s="1" t="s">
        <v>826</v>
      </c>
      <c r="BE6" s="1" t="s">
        <v>827</v>
      </c>
      <c r="BF6" s="1" t="s">
        <v>87</v>
      </c>
      <c r="BG6" s="1" t="s">
        <v>147</v>
      </c>
      <c r="BH6" s="1" t="s">
        <v>88</v>
      </c>
      <c r="BI6" s="1" t="s">
        <v>148</v>
      </c>
      <c r="BJ6" s="1" t="s">
        <v>89</v>
      </c>
      <c r="BK6" s="1" t="s">
        <v>106</v>
      </c>
      <c r="BL6" s="1" t="s">
        <v>828</v>
      </c>
      <c r="BM6" s="1" t="s">
        <v>829</v>
      </c>
      <c r="BN6" s="1" t="s">
        <v>82</v>
      </c>
      <c r="BO6" s="1" t="s">
        <v>218</v>
      </c>
      <c r="BP6" s="1" t="s">
        <v>83</v>
      </c>
      <c r="BQ6" s="1" t="s">
        <v>145</v>
      </c>
      <c r="BR6" s="1" t="s">
        <v>84</v>
      </c>
      <c r="BS6" s="1" t="s">
        <v>85</v>
      </c>
      <c r="BT6" s="1" t="s">
        <v>826</v>
      </c>
      <c r="BU6" s="1" t="s">
        <v>827</v>
      </c>
      <c r="BV6" s="1" t="s">
        <v>87</v>
      </c>
      <c r="BW6" s="1" t="s">
        <v>147</v>
      </c>
      <c r="BX6" s="1" t="s">
        <v>88</v>
      </c>
      <c r="BY6" s="1" t="s">
        <v>148</v>
      </c>
      <c r="BZ6" s="1" t="s">
        <v>89</v>
      </c>
      <c r="CA6" s="1" t="s">
        <v>106</v>
      </c>
      <c r="CB6" s="1" t="s">
        <v>828</v>
      </c>
      <c r="CC6" s="1" t="s">
        <v>829</v>
      </c>
      <c r="CD6" s="1" t="s">
        <v>82</v>
      </c>
      <c r="CE6" s="1" t="s">
        <v>218</v>
      </c>
      <c r="CF6" s="1" t="s">
        <v>83</v>
      </c>
      <c r="CG6" s="1" t="s">
        <v>145</v>
      </c>
      <c r="CH6" s="1" t="s">
        <v>84</v>
      </c>
      <c r="CI6" s="1" t="s">
        <v>85</v>
      </c>
      <c r="CJ6" s="1" t="s">
        <v>826</v>
      </c>
      <c r="CK6" s="1" t="s">
        <v>827</v>
      </c>
    </row>
    <row r="8" spans="1:89">
      <c r="A8" s="1">
        <v>1981</v>
      </c>
      <c r="B8" s="6">
        <f>'1'!I6</f>
        <v>0.25010411532014409</v>
      </c>
      <c r="C8" s="6">
        <f>'1'!K6</f>
        <v>0.32379524959803474</v>
      </c>
      <c r="D8" s="6">
        <f>'2'!I6</f>
        <v>0.22888409787350475</v>
      </c>
      <c r="E8" s="6">
        <f>'2'!K6</f>
        <v>0.34659494722059908</v>
      </c>
      <c r="F8" s="6">
        <f>'3'!D7</f>
        <v>0.62147861774853719</v>
      </c>
      <c r="G8" s="6">
        <f>'8'!F5</f>
        <v>0.64601868111814476</v>
      </c>
      <c r="H8" s="6">
        <f>SUM(B8,D8,G8)/3</f>
        <v>0.37500229810393115</v>
      </c>
      <c r="I8" s="6">
        <f>SUM(C8,E8,G8)/3</f>
        <v>0.43880295931225954</v>
      </c>
      <c r="J8" s="6">
        <f>'1'!S6</f>
        <v>8.3333333333333356E-2</v>
      </c>
      <c r="K8" s="6">
        <f>'1'!U6</f>
        <v>8.3333333333333329E-2</v>
      </c>
      <c r="L8" s="6">
        <f>'2'!S6</f>
        <v>0.13834660852973429</v>
      </c>
      <c r="M8" s="6">
        <f>'2'!U6</f>
        <v>0.19787287622636837</v>
      </c>
      <c r="N8" s="6">
        <f>'3'!G7</f>
        <v>0.37790801812749059</v>
      </c>
      <c r="O8" s="6">
        <f>'8'!K5</f>
        <v>0.46098222593155058</v>
      </c>
      <c r="P8" s="6">
        <f>SUM(J8,L8,O8)/3</f>
        <v>0.22755405593153943</v>
      </c>
      <c r="Q8" s="6">
        <f>SUM(K8,M8,O8)/3</f>
        <v>0.24739614516375075</v>
      </c>
      <c r="R8" s="6">
        <f>'1'!AC6</f>
        <v>0.18291576792426845</v>
      </c>
      <c r="S8" s="6">
        <f>'1'!AE6</f>
        <v>0.23456948066419867</v>
      </c>
      <c r="T8" s="6">
        <f>'2'!AC6</f>
        <v>8.3333333333333329E-2</v>
      </c>
      <c r="U8" s="6">
        <f>'2'!AE6</f>
        <v>8.3333333333333412E-2</v>
      </c>
      <c r="V8" s="6">
        <f>'3'!J7</f>
        <v>0.41824976277152237</v>
      </c>
      <c r="W8" s="6">
        <f>'8'!P5</f>
        <v>0.47633661994836318</v>
      </c>
      <c r="X8" s="6">
        <f>SUM(R8,T8,W8)/3</f>
        <v>0.24752857373532167</v>
      </c>
      <c r="Y8" s="6">
        <f>SUM(S8,U8,W8)/3</f>
        <v>0.2647464779819651</v>
      </c>
      <c r="Z8" s="6">
        <f>'1'!AM6</f>
        <v>0.25339175305840839</v>
      </c>
      <c r="AA8" s="6">
        <f>'1'!AO6</f>
        <v>0.32794002375028786</v>
      </c>
      <c r="AB8" s="6">
        <f>'2'!AM6</f>
        <v>0.1173707685538548</v>
      </c>
      <c r="AC8" s="6">
        <f>'2'!AO6</f>
        <v>0.15692399000271609</v>
      </c>
      <c r="AD8" s="6">
        <f>'3'!M7</f>
        <v>0.51758748105818153</v>
      </c>
      <c r="AE8" s="6">
        <f>'8'!U5</f>
        <v>0.56922519602309851</v>
      </c>
      <c r="AF8" s="6">
        <f>SUM(Z8,AB8,AE8)/3</f>
        <v>0.31332923921178724</v>
      </c>
      <c r="AG8" s="6">
        <f>SUM(AA8,AC8,AE8)/3</f>
        <v>0.35136306992536753</v>
      </c>
      <c r="AH8" s="6">
        <f>'1'!AW6</f>
        <v>0.1227320444436963</v>
      </c>
      <c r="AI8" s="6">
        <f>'1'!AY6</f>
        <v>0.14627093605102265</v>
      </c>
      <c r="AJ8" s="6">
        <f>'2'!AW6</f>
        <v>0.17378973424818273</v>
      </c>
      <c r="AK8" s="6">
        <f>'2'!AY6</f>
        <v>0.260892222722443</v>
      </c>
      <c r="AL8" s="6">
        <f>'3'!P7</f>
        <v>0.32890239270223937</v>
      </c>
      <c r="AM8" s="6">
        <f>'8'!Z5</f>
        <v>0.53182832230927291</v>
      </c>
      <c r="AN8" s="6">
        <f>SUM(AH8,AJ8,AM8)/3</f>
        <v>0.27611670033371732</v>
      </c>
      <c r="AO8" s="6">
        <f>SUM(AI8,AK8,AM8)/3</f>
        <v>0.31299716036091285</v>
      </c>
      <c r="AP8" s="6">
        <f>'1'!BG6</f>
        <v>0.17694039575699663</v>
      </c>
      <c r="AQ8" s="6">
        <f>'1'!BI6</f>
        <v>0.22618385304375832</v>
      </c>
      <c r="AR8" s="6">
        <f>'2'!BG6</f>
        <v>0.17567754055703064</v>
      </c>
      <c r="AS8" s="6">
        <f>'2'!BI6</f>
        <v>0.26405727678244706</v>
      </c>
      <c r="AT8" s="6">
        <f>'3'!S7</f>
        <v>0.57989780405440894</v>
      </c>
      <c r="AU8" s="6">
        <f>'8'!AE5</f>
        <v>0.5796404601240005</v>
      </c>
      <c r="AV8" s="6">
        <f>SUM(AP8,AR8,AU8)/3</f>
        <v>0.31075279881267592</v>
      </c>
      <c r="AW8" s="6">
        <f>SUM(AQ8,AS8,AU8)/3</f>
        <v>0.35662719665006865</v>
      </c>
      <c r="AX8" s="6">
        <f>'1'!BQ6</f>
        <v>0.25190479890188094</v>
      </c>
      <c r="AY8" s="6">
        <f>'1'!BS6</f>
        <v>0.3260677866903714</v>
      </c>
      <c r="AZ8" s="6">
        <f>'2'!BQ6</f>
        <v>0.20780858937430696</v>
      </c>
      <c r="BA8" s="6">
        <f>'2'!BS6</f>
        <v>0.31534486353208602</v>
      </c>
      <c r="BB8" s="6">
        <f>'3'!V7</f>
        <v>0.74543552363741483</v>
      </c>
      <c r="BC8" s="6">
        <f>'8'!AJ5</f>
        <v>0.69842438139937157</v>
      </c>
      <c r="BD8" s="6">
        <f>SUM(AX8,AZ8,BC8)/3</f>
        <v>0.38604592322518649</v>
      </c>
      <c r="BE8" s="6">
        <f>SUM(AY8,BA8,BC8)/3</f>
        <v>0.44661234387394294</v>
      </c>
      <c r="BF8" s="6">
        <f>'1'!CA6</f>
        <v>0.21622634488598411</v>
      </c>
      <c r="BG8" s="6">
        <f>'1'!CC6</f>
        <v>0.27992266340646577</v>
      </c>
      <c r="BH8" s="6">
        <f>'2'!CA6</f>
        <v>0.23746260367303268</v>
      </c>
      <c r="BI8" s="6">
        <f>'2'!CC6</f>
        <v>0.35883026694957687</v>
      </c>
      <c r="BJ8" s="6">
        <f>'3'!Y7</f>
        <v>0.47766206031409897</v>
      </c>
      <c r="BK8" s="6">
        <f>'8'!AO5</f>
        <v>0.63200073612338104</v>
      </c>
      <c r="BL8" s="6">
        <f>SUM(BF8,BH8,BK8)/3</f>
        <v>0.36189656156079925</v>
      </c>
      <c r="BM8" s="6">
        <f>SUM(BG8,BI8,BK8)/3</f>
        <v>0.42358455549314122</v>
      </c>
      <c r="BN8" s="6">
        <f>'1'!CK6</f>
        <v>0.26500961702257925</v>
      </c>
      <c r="BO8" s="6">
        <f>'1'!CM6</f>
        <v>0.34243425696498969</v>
      </c>
      <c r="BP8" s="6">
        <f>'2'!CK6</f>
        <v>0.28136187148122432</v>
      </c>
      <c r="BQ8" s="6">
        <f>'2'!CM6</f>
        <v>0.4175604102030433</v>
      </c>
      <c r="BR8" s="6">
        <f>'3'!AB7</f>
        <v>0.3491890209982389</v>
      </c>
      <c r="BS8" s="6">
        <f>'8'!AT5</f>
        <v>0.72322198935661941</v>
      </c>
      <c r="BT8" s="6">
        <f>SUM(BN8,BP8,BS8)/3</f>
        <v>0.42319782595347433</v>
      </c>
      <c r="BU8" s="6">
        <f>SUM(BO8,BQ8,BS8)/3</f>
        <v>0.49440555217488419</v>
      </c>
      <c r="BV8" s="6">
        <f>'1'!CU6</f>
        <v>0.39226139135392812</v>
      </c>
      <c r="BW8" s="6">
        <f>'1'!CW6</f>
        <v>0.48743763632450743</v>
      </c>
      <c r="BX8" s="6">
        <f>'2'!CU6</f>
        <v>0.55048997063997007</v>
      </c>
      <c r="BY8" s="6">
        <f>'2'!CW6</f>
        <v>0.68416858934814384</v>
      </c>
      <c r="BZ8" s="6">
        <f>'3'!AE7</f>
        <v>0.6911324307158111</v>
      </c>
      <c r="CA8" s="6">
        <f>'8'!AY5</f>
        <v>0.72004094441406707</v>
      </c>
      <c r="CB8" s="6">
        <f>SUM(BV8,BX8,CA8)/3</f>
        <v>0.55426410213598842</v>
      </c>
      <c r="CC8" s="6">
        <f>SUM(BW8,BY8,CA8)/3</f>
        <v>0.63054905669557282</v>
      </c>
      <c r="CD8" s="6">
        <f>'1'!DE6</f>
        <v>0.32111352587931719</v>
      </c>
      <c r="CE8" s="6">
        <f>'1'!DG6</f>
        <v>0.40928938686184124</v>
      </c>
      <c r="CF8" s="6">
        <f>'2'!DE6</f>
        <v>0.26736257629450955</v>
      </c>
      <c r="CG8" s="6">
        <f>'2'!DG6</f>
        <v>0.39949401204528034</v>
      </c>
      <c r="CH8" s="6">
        <f>'3'!AH7</f>
        <v>0.66351240264870082</v>
      </c>
      <c r="CI8" s="6">
        <f>'8'!BD5</f>
        <v>0.61052537740525281</v>
      </c>
      <c r="CJ8" s="6">
        <f>SUM(CD8,CF8,CI8)/3</f>
        <v>0.3996671598596932</v>
      </c>
      <c r="CK8" s="6">
        <f>SUM(CE8,CG8,CI8)/3</f>
        <v>0.47310292543745813</v>
      </c>
    </row>
    <row r="9" spans="1:89">
      <c r="A9" s="1">
        <v>1982</v>
      </c>
      <c r="B9" s="6">
        <f>'1'!I7</f>
        <v>0.21560353406653152</v>
      </c>
      <c r="C9" s="6">
        <f>'1'!K7</f>
        <v>0.27909553161523604</v>
      </c>
      <c r="D9" s="6">
        <f>'2'!I7</f>
        <v>0.22472404215698108</v>
      </c>
      <c r="E9" s="6">
        <f>'2'!K7</f>
        <v>0.34056357906292434</v>
      </c>
      <c r="F9" s="6">
        <f>'3'!D8</f>
        <v>0.6139734220082611</v>
      </c>
      <c r="G9" s="6">
        <f>'8'!F6</f>
        <v>0.61515282486540201</v>
      </c>
      <c r="H9" s="6">
        <f t="shared" ref="H9:H37" si="0">SUM(B9,D9,G9)/3</f>
        <v>0.35182680036297159</v>
      </c>
      <c r="I9" s="6">
        <f t="shared" ref="I9:I37" si="1">SUM(C9,E9,G9)/3</f>
        <v>0.41160397851452074</v>
      </c>
      <c r="J9" s="6">
        <f>'1'!S7</f>
        <v>8.6258648228842383E-2</v>
      </c>
      <c r="K9" s="6">
        <f>'1'!U7</f>
        <v>8.8162314454183266E-2</v>
      </c>
      <c r="L9" s="6">
        <f>'2'!S7</f>
        <v>0.1314373176768589</v>
      </c>
      <c r="M9" s="6">
        <f>'2'!U7</f>
        <v>0.18471359013570146</v>
      </c>
      <c r="N9" s="6">
        <f>'3'!G8</f>
        <v>0.33492988053743422</v>
      </c>
      <c r="O9" s="6">
        <f>'8'!K6</f>
        <v>0.45398217340643693</v>
      </c>
      <c r="P9" s="6">
        <f t="shared" ref="P9:P37" si="2">SUM(J9,L9,O9)/3</f>
        <v>0.2238927131040461</v>
      </c>
      <c r="Q9" s="6">
        <f t="shared" ref="Q9:Q37" si="3">SUM(K9,M9,O9)/3</f>
        <v>0.24228602599877389</v>
      </c>
      <c r="R9" s="6">
        <f>'1'!AC7</f>
        <v>0.16914718184530381</v>
      </c>
      <c r="S9" s="6">
        <f>'1'!AE7</f>
        <v>0.21512715614536496</v>
      </c>
      <c r="T9" s="6">
        <f>'2'!AC7</f>
        <v>8.8378923479418545E-2</v>
      </c>
      <c r="U9" s="6">
        <f>'2'!AE7</f>
        <v>9.4873829022355638E-2</v>
      </c>
      <c r="V9" s="6">
        <f>'3'!J8</f>
        <v>0.5556396130476593</v>
      </c>
      <c r="W9" s="6">
        <f>'8'!P6</f>
        <v>0.52457034496806187</v>
      </c>
      <c r="X9" s="6">
        <f t="shared" ref="X9:X37" si="4">SUM(R9,T9,W9)/3</f>
        <v>0.26069881676426143</v>
      </c>
      <c r="Y9" s="6">
        <f t="shared" ref="Y9:Y37" si="5">SUM(S9,U9,W9)/3</f>
        <v>0.27819044337859417</v>
      </c>
      <c r="Z9" s="6">
        <f>'1'!AM7</f>
        <v>0.23823926795599107</v>
      </c>
      <c r="AA9" s="6">
        <f>'1'!AO7</f>
        <v>0.30867459809487419</v>
      </c>
      <c r="AB9" s="6">
        <f>'2'!AM7</f>
        <v>0.11961992869781964</v>
      </c>
      <c r="AC9" s="6">
        <f>'2'!AO7</f>
        <v>0.161461365976275</v>
      </c>
      <c r="AD9" s="6">
        <f>'3'!M8</f>
        <v>0.49947613482415631</v>
      </c>
      <c r="AE9" s="6">
        <f>'8'!U6</f>
        <v>0.59483493123695619</v>
      </c>
      <c r="AF9" s="6">
        <f t="shared" ref="AF9:AF37" si="6">SUM(Z9,AB9,AE9)/3</f>
        <v>0.31756470929692232</v>
      </c>
      <c r="AG9" s="6">
        <f t="shared" ref="AG9:AG37" si="7">SUM(AA9,AC9,AE9)/3</f>
        <v>0.35499029843603513</v>
      </c>
      <c r="AH9" s="6">
        <f>'1'!AW7</f>
        <v>0.11533125566069372</v>
      </c>
      <c r="AI9" s="6">
        <f>'1'!AY7</f>
        <v>0.13478273861894838</v>
      </c>
      <c r="AJ9" s="6">
        <f>'2'!AW7</f>
        <v>0.16333093029972418</v>
      </c>
      <c r="AK9" s="6">
        <f>'2'!AY7</f>
        <v>0.24302445379013482</v>
      </c>
      <c r="AL9" s="6">
        <f>'3'!P8</f>
        <v>0.33506270357822354</v>
      </c>
      <c r="AM9" s="6">
        <f>'8'!Z6</f>
        <v>0.49204657471371932</v>
      </c>
      <c r="AN9" s="6">
        <f t="shared" ref="AN9:AN37" si="8">SUM(AH9,AJ9,AM9)/3</f>
        <v>0.25690292022471239</v>
      </c>
      <c r="AO9" s="6">
        <f t="shared" ref="AO9:AO37" si="9">SUM(AI9,AK9,AM9)/3</f>
        <v>0.28995125570760089</v>
      </c>
      <c r="AP9" s="6">
        <f>'1'!BG7</f>
        <v>0.14936901610539557</v>
      </c>
      <c r="AQ9" s="6">
        <f>'1'!BI7</f>
        <v>0.18643465967772069</v>
      </c>
      <c r="AR9" s="6">
        <f>'2'!BG7</f>
        <v>0.17566537231609833</v>
      </c>
      <c r="AS9" s="6">
        <f>'2'!BI7</f>
        <v>0.26403693314210352</v>
      </c>
      <c r="AT9" s="6">
        <f>'3'!S8</f>
        <v>0.61051503411282793</v>
      </c>
      <c r="AU9" s="6">
        <f>'8'!AE6</f>
        <v>0.57325217769507197</v>
      </c>
      <c r="AV9" s="6">
        <f t="shared" ref="AV9:AV37" si="10">SUM(AP9,AR9,AU9)/3</f>
        <v>0.29942885537218861</v>
      </c>
      <c r="AW9" s="6">
        <f t="shared" ref="AW9:AW37" si="11">SUM(AQ9,AS9,AU9)/3</f>
        <v>0.34124125683829876</v>
      </c>
      <c r="AX9" s="6">
        <f>'1'!BQ7</f>
        <v>0.21893974700229449</v>
      </c>
      <c r="AY9" s="6">
        <f>'1'!BS7</f>
        <v>0.28351729650756735</v>
      </c>
      <c r="AZ9" s="6">
        <f>'2'!BQ7</f>
        <v>0.20746030726666376</v>
      </c>
      <c r="BA9" s="6">
        <f>'2'!BS7</f>
        <v>0.3148134590688938</v>
      </c>
      <c r="BB9" s="6">
        <f>'3'!V8</f>
        <v>0.71842297061847804</v>
      </c>
      <c r="BC9" s="6">
        <f>'8'!AJ6</f>
        <v>0.649348617508407</v>
      </c>
      <c r="BD9" s="6">
        <f t="shared" ref="BD9:BD37" si="12">SUM(AX9,AZ9,BC9)/3</f>
        <v>0.35858289059245507</v>
      </c>
      <c r="BE9" s="6">
        <f t="shared" ref="BE9:BE37" si="13">SUM(AY9,BA9,BC9)/3</f>
        <v>0.41589312436162268</v>
      </c>
      <c r="BF9" s="6">
        <f>'1'!CA7</f>
        <v>0.21140586876174275</v>
      </c>
      <c r="BG9" s="6">
        <f>'1'!CC7</f>
        <v>0.27350064687614339</v>
      </c>
      <c r="BH9" s="6">
        <f>'2'!CA7</f>
        <v>0.22775859933809761</v>
      </c>
      <c r="BI9" s="6">
        <f>'2'!CC7</f>
        <v>0.34496958754668727</v>
      </c>
      <c r="BJ9" s="6">
        <f>'3'!Y8</f>
        <v>0.49104826719533634</v>
      </c>
      <c r="BK9" s="6">
        <f>'8'!AO6</f>
        <v>0.6461327184775314</v>
      </c>
      <c r="BL9" s="6">
        <f t="shared" ref="BL9:BL37" si="14">SUM(BF9,BH9,BK9)/3</f>
        <v>0.36176572885912389</v>
      </c>
      <c r="BM9" s="6">
        <f t="shared" ref="BM9:BM37" si="15">SUM(BG9,BI9,BK9)/3</f>
        <v>0.42153431763345406</v>
      </c>
      <c r="BN9" s="6">
        <f>'1'!CK7</f>
        <v>0.2127561563825788</v>
      </c>
      <c r="BO9" s="6">
        <f>'1'!CM7</f>
        <v>0.27530422290441675</v>
      </c>
      <c r="BP9" s="6">
        <f>'2'!CK7</f>
        <v>0.27481235822337952</v>
      </c>
      <c r="BQ9" s="6">
        <f>'2'!CM7</f>
        <v>0.40918085899114909</v>
      </c>
      <c r="BR9" s="6">
        <f>'3'!AB8</f>
        <v>0.50437175729481698</v>
      </c>
      <c r="BS9" s="6">
        <f>'8'!AT6</f>
        <v>0.7672060715431539</v>
      </c>
      <c r="BT9" s="6">
        <f t="shared" ref="BT9:BT37" si="16">SUM(BN9,BP9,BS9)/3</f>
        <v>0.41825819538303738</v>
      </c>
      <c r="BU9" s="6">
        <f t="shared" ref="BU9:BU37" si="17">SUM(BO9,BQ9,BS9)/3</f>
        <v>0.48389705114623993</v>
      </c>
      <c r="BV9" s="6">
        <f>'1'!CU7</f>
        <v>0.35331423271047313</v>
      </c>
      <c r="BW9" s="6">
        <f>'1'!CW7</f>
        <v>0.44550974349473904</v>
      </c>
      <c r="BX9" s="6">
        <f>'2'!CU7</f>
        <v>0.55892166317024838</v>
      </c>
      <c r="BY9" s="6">
        <f>'2'!CW7</f>
        <v>0.69077032790694204</v>
      </c>
      <c r="BZ9" s="6">
        <f>'3'!AE8</f>
        <v>0.69813810529421472</v>
      </c>
      <c r="CA9" s="6">
        <f>'8'!AY6</f>
        <v>0.66186582672386796</v>
      </c>
      <c r="CB9" s="6">
        <f t="shared" ref="CB9:CB37" si="18">SUM(BV9,BX9,CA9)/3</f>
        <v>0.52470057420152982</v>
      </c>
      <c r="CC9" s="6">
        <f t="shared" ref="CC9:CC37" si="19">SUM(BW9,BY9,CA9)/3</f>
        <v>0.59938196604184968</v>
      </c>
      <c r="CD9" s="6">
        <f>'1'!DE7</f>
        <v>0.26766585208162269</v>
      </c>
      <c r="CE9" s="6">
        <f>'1'!DG7</f>
        <v>0.3457152628408266</v>
      </c>
      <c r="CF9" s="6">
        <f>'2'!DE7</f>
        <v>0.2525703149591168</v>
      </c>
      <c r="CG9" s="6">
        <f>'2'!DG7</f>
        <v>0.37974673393306801</v>
      </c>
      <c r="CH9" s="6">
        <f>'3'!AH8</f>
        <v>0.55629232520037719</v>
      </c>
      <c r="CI9" s="6">
        <f>'8'!BD6</f>
        <v>0.55513823306941135</v>
      </c>
      <c r="CJ9" s="6">
        <f t="shared" ref="CJ9:CJ37" si="20">SUM(CD9,CF9,CI9)/3</f>
        <v>0.35845813337005028</v>
      </c>
      <c r="CK9" s="6">
        <f t="shared" ref="CK9:CK37" si="21">SUM(CE9,CG9,CI9)/3</f>
        <v>0.42686674328110197</v>
      </c>
    </row>
    <row r="10" spans="1:89">
      <c r="A10" s="1">
        <v>1983</v>
      </c>
      <c r="B10" s="6">
        <f>'1'!I8</f>
        <v>0.23287608012944452</v>
      </c>
      <c r="C10" s="6">
        <f>'1'!K8</f>
        <v>0.30175456378567628</v>
      </c>
      <c r="D10" s="6">
        <f>'2'!I8</f>
        <v>0.23300125078403461</v>
      </c>
      <c r="E10" s="6">
        <f>'2'!K8</f>
        <v>0.35250062585779834</v>
      </c>
      <c r="F10" s="6">
        <f>'3'!D9</f>
        <v>0.58674634908808909</v>
      </c>
      <c r="G10" s="6">
        <f>'8'!F7</f>
        <v>0.59129083325539167</v>
      </c>
      <c r="H10" s="6">
        <f t="shared" si="0"/>
        <v>0.35238938805629028</v>
      </c>
      <c r="I10" s="6">
        <f t="shared" si="1"/>
        <v>0.41518200763295549</v>
      </c>
      <c r="J10" s="6">
        <f>'1'!S8</f>
        <v>9.9732212823330016E-2</v>
      </c>
      <c r="K10" s="6">
        <f>'1'!U8</f>
        <v>0.11007204263370274</v>
      </c>
      <c r="L10" s="6">
        <f>'2'!S8</f>
        <v>0.13075451647434488</v>
      </c>
      <c r="M10" s="6">
        <f>'2'!U8</f>
        <v>0.18339613725958678</v>
      </c>
      <c r="N10" s="6">
        <f>'3'!G9</f>
        <v>0.16626213592233013</v>
      </c>
      <c r="O10" s="6">
        <f>'8'!K7</f>
        <v>0.36605971129274961</v>
      </c>
      <c r="P10" s="6">
        <f t="shared" si="2"/>
        <v>0.1988488135301415</v>
      </c>
      <c r="Q10" s="6">
        <f t="shared" si="3"/>
        <v>0.21984263039534638</v>
      </c>
      <c r="R10" s="6">
        <f>'1'!AC8</f>
        <v>0.17198393816718316</v>
      </c>
      <c r="S10" s="6">
        <f>'1'!AE8</f>
        <v>0.21916773461567449</v>
      </c>
      <c r="T10" s="6">
        <f>'2'!AC8</f>
        <v>9.5105605496017764E-2</v>
      </c>
      <c r="U10" s="6">
        <f>'2'!AE8</f>
        <v>0.10989741408845016</v>
      </c>
      <c r="V10" s="6">
        <f>'3'!J9</f>
        <v>0.65921266462480022</v>
      </c>
      <c r="W10" s="6">
        <f>'8'!P7</f>
        <v>0.53260162993808313</v>
      </c>
      <c r="X10" s="6">
        <f t="shared" si="4"/>
        <v>0.26656372453376137</v>
      </c>
      <c r="Y10" s="6">
        <f t="shared" si="5"/>
        <v>0.2872222595474026</v>
      </c>
      <c r="Z10" s="6">
        <f>'1'!AM8</f>
        <v>0.24051778400248991</v>
      </c>
      <c r="AA10" s="6">
        <f>'1'!AO8</f>
        <v>0.31159833743675502</v>
      </c>
      <c r="AB10" s="6">
        <f>'2'!AM8</f>
        <v>0.12540316805701188</v>
      </c>
      <c r="AC10" s="6">
        <f>'2'!AO8</f>
        <v>0.17296168260009945</v>
      </c>
      <c r="AD10" s="6">
        <f>'3'!M9</f>
        <v>0.53271741702644793</v>
      </c>
      <c r="AE10" s="6">
        <f>'8'!U7</f>
        <v>0.5831631458722536</v>
      </c>
      <c r="AF10" s="6">
        <f t="shared" si="6"/>
        <v>0.31636136597725178</v>
      </c>
      <c r="AG10" s="6">
        <f t="shared" si="7"/>
        <v>0.35590772196970272</v>
      </c>
      <c r="AH10" s="6">
        <f>'1'!AW8</f>
        <v>0.14515092280200842</v>
      </c>
      <c r="AI10" s="6">
        <f>'1'!AY8</f>
        <v>0.18019397967466999</v>
      </c>
      <c r="AJ10" s="6">
        <f>'2'!AW8</f>
        <v>0.16135778392898914</v>
      </c>
      <c r="AK10" s="6">
        <f>'2'!AY8</f>
        <v>0.23958845151647409</v>
      </c>
      <c r="AL10" s="6">
        <f>'3'!P9</f>
        <v>0.26539084828318371</v>
      </c>
      <c r="AM10" s="6">
        <f>'8'!Z7</f>
        <v>0.41439685630949108</v>
      </c>
      <c r="AN10" s="6">
        <f t="shared" si="8"/>
        <v>0.24030185434682952</v>
      </c>
      <c r="AO10" s="6">
        <f t="shared" si="9"/>
        <v>0.27805976250021175</v>
      </c>
      <c r="AP10" s="6">
        <f>'1'!BG8</f>
        <v>0.16942554755331235</v>
      </c>
      <c r="AQ10" s="6">
        <f>'1'!BI8</f>
        <v>0.21552446269273029</v>
      </c>
      <c r="AR10" s="6">
        <f>'2'!BG8</f>
        <v>0.17998164556079926</v>
      </c>
      <c r="AS10" s="6">
        <f>'2'!BI8</f>
        <v>0.27120703434912119</v>
      </c>
      <c r="AT10" s="6">
        <f>'3'!S9</f>
        <v>0.61134936986438837</v>
      </c>
      <c r="AU10" s="6">
        <f>'8'!AE7</f>
        <v>0.58377931443483477</v>
      </c>
      <c r="AV10" s="6">
        <f t="shared" si="10"/>
        <v>0.31106216918298213</v>
      </c>
      <c r="AW10" s="6">
        <f t="shared" si="11"/>
        <v>0.35683693715889547</v>
      </c>
      <c r="AX10" s="6">
        <f>'1'!BQ8</f>
        <v>0.24068981223189667</v>
      </c>
      <c r="AY10" s="6">
        <f>'1'!BS8</f>
        <v>0.31181869098613102</v>
      </c>
      <c r="AZ10" s="6">
        <f>'2'!BQ8</f>
        <v>0.21191750716511065</v>
      </c>
      <c r="BA10" s="6">
        <f>'2'!BS8</f>
        <v>0.32157630104436025</v>
      </c>
      <c r="BB10" s="6">
        <f>'3'!V9</f>
        <v>0.66320954661048215</v>
      </c>
      <c r="BC10" s="6">
        <f>'8'!AJ7</f>
        <v>0.61461804027174671</v>
      </c>
      <c r="BD10" s="6">
        <f t="shared" si="12"/>
        <v>0.35574178655625133</v>
      </c>
      <c r="BE10" s="6">
        <f t="shared" si="13"/>
        <v>0.41600434410074599</v>
      </c>
      <c r="BF10" s="6">
        <f>'1'!CA8</f>
        <v>0.22646189766345445</v>
      </c>
      <c r="BG10" s="6">
        <f>'1'!CC8</f>
        <v>0.29340723115909223</v>
      </c>
      <c r="BH10" s="6">
        <f>'2'!CA8</f>
        <v>0.22627192429979817</v>
      </c>
      <c r="BI10" s="6">
        <f>'2'!CC8</f>
        <v>0.34281536344028718</v>
      </c>
      <c r="BJ10" s="6">
        <f>'3'!Y9</f>
        <v>0.55057245717809178</v>
      </c>
      <c r="BK10" s="6">
        <f>'8'!AO7</f>
        <v>0.55046784943612048</v>
      </c>
      <c r="BL10" s="6">
        <f t="shared" si="14"/>
        <v>0.33440055713312439</v>
      </c>
      <c r="BM10" s="6">
        <f t="shared" si="15"/>
        <v>0.39556348134516667</v>
      </c>
      <c r="BN10" s="6">
        <f>'1'!CK8</f>
        <v>0.21181847200886927</v>
      </c>
      <c r="BO10" s="6">
        <f>'1'!CM8</f>
        <v>0.27405214760454877</v>
      </c>
      <c r="BP10" s="6">
        <f>'2'!CK8</f>
        <v>0.28589745311232423</v>
      </c>
      <c r="BQ10" s="6">
        <f>'2'!CM8</f>
        <v>0.42329045114914354</v>
      </c>
      <c r="BR10" s="6">
        <f>'3'!AB9</f>
        <v>0.49608335198332376</v>
      </c>
      <c r="BS10" s="6">
        <f>'8'!AT7</f>
        <v>0.75782875776930103</v>
      </c>
      <c r="BT10" s="6">
        <f t="shared" si="16"/>
        <v>0.41851489429683153</v>
      </c>
      <c r="BU10" s="6">
        <f t="shared" si="17"/>
        <v>0.48505711884099778</v>
      </c>
      <c r="BV10" s="6">
        <f>'1'!CU8</f>
        <v>0.36465368049079833</v>
      </c>
      <c r="BW10" s="6">
        <f>'1'!CW8</f>
        <v>0.45792199728809202</v>
      </c>
      <c r="BX10" s="6">
        <f>'2'!CU8</f>
        <v>0.61744964071491759</v>
      </c>
      <c r="BY10" s="6">
        <f>'2'!CW8</f>
        <v>0.7345621695344412</v>
      </c>
      <c r="BZ10" s="6">
        <f>'3'!AE9</f>
        <v>0.5561407096310832</v>
      </c>
      <c r="CA10" s="6">
        <f>'8'!AY7</f>
        <v>0.57638677552016404</v>
      </c>
      <c r="CB10" s="6">
        <f t="shared" si="18"/>
        <v>0.51949669890862671</v>
      </c>
      <c r="CC10" s="6">
        <f t="shared" si="19"/>
        <v>0.58962364744756579</v>
      </c>
      <c r="CD10" s="6">
        <f>'1'!DE8</f>
        <v>0.26948475565470242</v>
      </c>
      <c r="CE10" s="6">
        <f>'1'!DG8</f>
        <v>0.34795503855716936</v>
      </c>
      <c r="CF10" s="6">
        <f>'2'!DE8</f>
        <v>0.24787113108217998</v>
      </c>
      <c r="CG10" s="6">
        <f>'2'!DG8</f>
        <v>0.37332434861069497</v>
      </c>
      <c r="CH10" s="6">
        <f>'3'!AH9</f>
        <v>0.61123177589859501</v>
      </c>
      <c r="CI10" s="6">
        <f>'8'!BD7</f>
        <v>0.58170079324057067</v>
      </c>
      <c r="CJ10" s="6">
        <f t="shared" si="20"/>
        <v>0.36635222665915101</v>
      </c>
      <c r="CK10" s="6">
        <f t="shared" si="21"/>
        <v>0.4343267268028117</v>
      </c>
    </row>
    <row r="11" spans="1:89">
      <c r="A11" s="1">
        <v>1984</v>
      </c>
      <c r="B11" s="6">
        <f>'1'!I9</f>
        <v>0.26074808083923101</v>
      </c>
      <c r="C11" s="6">
        <f>'1'!K9</f>
        <v>0.33714499067044074</v>
      </c>
      <c r="D11" s="6">
        <f>'2'!I9</f>
        <v>0.23680380352037331</v>
      </c>
      <c r="E11" s="6">
        <f>'2'!K9</f>
        <v>0.35790008505668586</v>
      </c>
      <c r="F11" s="6">
        <f>'3'!D10</f>
        <v>0.56229625673237649</v>
      </c>
      <c r="G11" s="6">
        <f>'8'!F8</f>
        <v>0.6120055710750516</v>
      </c>
      <c r="H11" s="6">
        <f t="shared" si="0"/>
        <v>0.36985248514488528</v>
      </c>
      <c r="I11" s="6">
        <f t="shared" si="1"/>
        <v>0.43568354893405942</v>
      </c>
      <c r="J11" s="6">
        <f>'1'!S9</f>
        <v>0.12870344559783181</v>
      </c>
      <c r="K11" s="6">
        <f>'1'!U9</f>
        <v>0.15543350526290578</v>
      </c>
      <c r="L11" s="6">
        <f>'2'!S9</f>
        <v>0.13674239198378305</v>
      </c>
      <c r="M11" s="6">
        <f>'2'!U9</f>
        <v>0.1948450576812254</v>
      </c>
      <c r="N11" s="6">
        <f>'3'!G10</f>
        <v>0.25649020414882628</v>
      </c>
      <c r="O11" s="6">
        <f>'8'!K8</f>
        <v>0.48504309055235456</v>
      </c>
      <c r="P11" s="6">
        <f t="shared" si="2"/>
        <v>0.25016297604465648</v>
      </c>
      <c r="Q11" s="6">
        <f t="shared" si="3"/>
        <v>0.27844055116549526</v>
      </c>
      <c r="R11" s="6">
        <f>'1'!AC9</f>
        <v>0.2110617010910599</v>
      </c>
      <c r="S11" s="6">
        <f>'1'!AE9</f>
        <v>0.273040358334876</v>
      </c>
      <c r="T11" s="6">
        <f>'2'!AC9</f>
        <v>9.7783047037205806E-2</v>
      </c>
      <c r="U11" s="6">
        <f>'2'!AE9</f>
        <v>0.11576657096197247</v>
      </c>
      <c r="V11" s="6">
        <f>'3'!J10</f>
        <v>0.60895180332353327</v>
      </c>
      <c r="W11" s="6">
        <f>'8'!P8</f>
        <v>0.60978262200032074</v>
      </c>
      <c r="X11" s="6">
        <f t="shared" si="4"/>
        <v>0.30620912337619549</v>
      </c>
      <c r="Y11" s="6">
        <f t="shared" si="5"/>
        <v>0.33286318376572305</v>
      </c>
      <c r="Z11" s="6">
        <f>'1'!AM9</f>
        <v>0.28818639988301648</v>
      </c>
      <c r="AA11" s="6">
        <f>'1'!AO9</f>
        <v>0.37066317774420215</v>
      </c>
      <c r="AB11" s="6">
        <f>'2'!AM9</f>
        <v>0.13314434274406237</v>
      </c>
      <c r="AC11" s="6">
        <f>'2'!AO9</f>
        <v>0.18799372387400501</v>
      </c>
      <c r="AD11" s="6">
        <f>'3'!M10</f>
        <v>0.52898561847179071</v>
      </c>
      <c r="AE11" s="6">
        <f>'8'!U8</f>
        <v>0.54975959469705249</v>
      </c>
      <c r="AF11" s="6">
        <f t="shared" si="6"/>
        <v>0.32369677910804379</v>
      </c>
      <c r="AG11" s="6">
        <f t="shared" si="7"/>
        <v>0.36947216543841988</v>
      </c>
      <c r="AH11" s="6">
        <f>'1'!AW9</f>
        <v>0.18397773194130834</v>
      </c>
      <c r="AI11" s="6">
        <f>'1'!AY9</f>
        <v>0.2360515774040817</v>
      </c>
      <c r="AJ11" s="6">
        <f>'2'!AW9</f>
        <v>0.16315096903108153</v>
      </c>
      <c r="AK11" s="6">
        <f>'2'!AY9</f>
        <v>0.2427119475404865</v>
      </c>
      <c r="AL11" s="6">
        <f>'3'!P10</f>
        <v>0.36067204362543337</v>
      </c>
      <c r="AM11" s="6">
        <f>'8'!Z8</f>
        <v>0.49467195070927028</v>
      </c>
      <c r="AN11" s="6">
        <f t="shared" si="8"/>
        <v>0.28060021722722006</v>
      </c>
      <c r="AO11" s="6">
        <f t="shared" si="9"/>
        <v>0.32447849188461281</v>
      </c>
      <c r="AP11" s="6">
        <f>'1'!BG9</f>
        <v>0.20476469056741373</v>
      </c>
      <c r="AQ11" s="6">
        <f>'1'!BI9</f>
        <v>0.26457650196917259</v>
      </c>
      <c r="AR11" s="6">
        <f>'2'!BG9</f>
        <v>0.1840403821776693</v>
      </c>
      <c r="AS11" s="6">
        <f>'2'!BI9</f>
        <v>0.27786631747054108</v>
      </c>
      <c r="AT11" s="6">
        <f>'3'!S10</f>
        <v>0.53917356956374396</v>
      </c>
      <c r="AU11" s="6">
        <f>'8'!AE8</f>
        <v>0.61003405508147945</v>
      </c>
      <c r="AV11" s="6">
        <f t="shared" si="10"/>
        <v>0.33294637594218751</v>
      </c>
      <c r="AW11" s="6">
        <f t="shared" si="11"/>
        <v>0.38415895817373108</v>
      </c>
      <c r="AX11" s="6">
        <f>'1'!BQ9</f>
        <v>0.27384129543576008</v>
      </c>
      <c r="AY11" s="6">
        <f>'1'!BS9</f>
        <v>0.35329684161015956</v>
      </c>
      <c r="AZ11" s="6">
        <f>'2'!BQ9</f>
        <v>0.21672448642542944</v>
      </c>
      <c r="BA11" s="6">
        <f>'2'!BS9</f>
        <v>0.32877917515985716</v>
      </c>
      <c r="BB11" s="6">
        <f>'3'!V10</f>
        <v>0.68343608382731069</v>
      </c>
      <c r="BC11" s="6">
        <f>'8'!AJ8</f>
        <v>0.64534422406577807</v>
      </c>
      <c r="BD11" s="6">
        <f t="shared" si="12"/>
        <v>0.37863666864232254</v>
      </c>
      <c r="BE11" s="6">
        <f t="shared" si="13"/>
        <v>0.44247341361193165</v>
      </c>
      <c r="BF11" s="6">
        <f>'1'!CA9</f>
        <v>0.27713362153224586</v>
      </c>
      <c r="BG11" s="6">
        <f>'1'!CC9</f>
        <v>0.35731260631257805</v>
      </c>
      <c r="BH11" s="6">
        <f>'2'!CA9</f>
        <v>0.23292136552119627</v>
      </c>
      <c r="BI11" s="6">
        <f>'2'!CC9</f>
        <v>0.35238663019645988</v>
      </c>
      <c r="BJ11" s="6">
        <f>'3'!Y10</f>
        <v>0.51226589460807936</v>
      </c>
      <c r="BK11" s="6">
        <f>'8'!AO8</f>
        <v>0.65605684634797945</v>
      </c>
      <c r="BL11" s="6">
        <f t="shared" si="14"/>
        <v>0.38870394446714052</v>
      </c>
      <c r="BM11" s="6">
        <f t="shared" si="15"/>
        <v>0.45525202761900579</v>
      </c>
      <c r="BN11" s="6">
        <f>'1'!CK9</f>
        <v>0.208563314807719</v>
      </c>
      <c r="BO11" s="6">
        <f>'1'!CM9</f>
        <v>0.26969187705267067</v>
      </c>
      <c r="BP11" s="6">
        <f>'2'!CK9</f>
        <v>0.29855877013141596</v>
      </c>
      <c r="BQ11" s="6">
        <f>'2'!CM9</f>
        <v>0.43898170074526893</v>
      </c>
      <c r="BR11" s="6">
        <f>'3'!AB10</f>
        <v>0.3498563245553245</v>
      </c>
      <c r="BS11" s="6">
        <f>'8'!AT8</f>
        <v>0.70801196262671762</v>
      </c>
      <c r="BT11" s="6">
        <f t="shared" si="16"/>
        <v>0.40504468252195086</v>
      </c>
      <c r="BU11" s="6">
        <f t="shared" si="17"/>
        <v>0.47222851347488576</v>
      </c>
      <c r="BV11" s="6">
        <f>'1'!CU9</f>
        <v>0.36442072039885615</v>
      </c>
      <c r="BW11" s="6">
        <f>'1'!CW9</f>
        <v>0.45766872957164462</v>
      </c>
      <c r="BX11" s="6">
        <f>'2'!CU9</f>
        <v>0.57213152877702056</v>
      </c>
      <c r="BY11" s="6">
        <f>'2'!CW9</f>
        <v>0.70095873889174909</v>
      </c>
      <c r="BZ11" s="6">
        <f>'3'!AE10</f>
        <v>0.49998480843504123</v>
      </c>
      <c r="CA11" s="6">
        <f>'8'!AY8</f>
        <v>0.6093456380456892</v>
      </c>
      <c r="CB11" s="6">
        <f t="shared" si="18"/>
        <v>0.51529929574052191</v>
      </c>
      <c r="CC11" s="6">
        <f t="shared" si="19"/>
        <v>0.58932436883636097</v>
      </c>
      <c r="CD11" s="6">
        <f>'1'!DE9</f>
        <v>0.26858840011162166</v>
      </c>
      <c r="CE11" s="6">
        <f>'1'!DG9</f>
        <v>0.34685198104285975</v>
      </c>
      <c r="CF11" s="6">
        <f>'2'!DE9</f>
        <v>0.23773929613818268</v>
      </c>
      <c r="CG11" s="6">
        <f>'2'!DG9</f>
        <v>0.35922047648839273</v>
      </c>
      <c r="CH11" s="6">
        <f>'3'!AH10</f>
        <v>0.54191371527193255</v>
      </c>
      <c r="CI11" s="6">
        <f>'8'!BD8</f>
        <v>0.52852044967224576</v>
      </c>
      <c r="CJ11" s="6">
        <f t="shared" si="20"/>
        <v>0.34494938197401676</v>
      </c>
      <c r="CK11" s="6">
        <f t="shared" si="21"/>
        <v>0.41153096906783276</v>
      </c>
    </row>
    <row r="12" spans="1:89">
      <c r="A12" s="1">
        <v>1985</v>
      </c>
      <c r="B12" s="6">
        <f>'1'!I10</f>
        <v>0.28533946158418172</v>
      </c>
      <c r="C12" s="6">
        <f>'1'!K10</f>
        <v>0.36724346647008954</v>
      </c>
      <c r="D12" s="6">
        <f>'2'!I10</f>
        <v>0.23909990121066613</v>
      </c>
      <c r="E12" s="6">
        <f>'2'!K10</f>
        <v>0.36113533051898833</v>
      </c>
      <c r="F12" s="6">
        <f>'3'!D11</f>
        <v>0.6120260134206712</v>
      </c>
      <c r="G12" s="6">
        <f>'8'!F9</f>
        <v>0.62209040457847242</v>
      </c>
      <c r="H12" s="6">
        <f t="shared" si="0"/>
        <v>0.38217658912444002</v>
      </c>
      <c r="I12" s="6">
        <f t="shared" si="1"/>
        <v>0.45015640052251671</v>
      </c>
      <c r="J12" s="6">
        <f>'1'!S10</f>
        <v>0.15392536512566993</v>
      </c>
      <c r="K12" s="6">
        <f>'1'!U10</f>
        <v>0.19312702969264586</v>
      </c>
      <c r="L12" s="6">
        <f>'2'!S10</f>
        <v>0.13406705030535462</v>
      </c>
      <c r="M12" s="6">
        <f>'2'!U10</f>
        <v>0.18975875924718569</v>
      </c>
      <c r="N12" s="6">
        <f>'3'!G11</f>
        <v>0.21621155138692</v>
      </c>
      <c r="O12" s="6">
        <f>'8'!K9</f>
        <v>0.49885243157617926</v>
      </c>
      <c r="P12" s="6">
        <f t="shared" si="2"/>
        <v>0.26228161566906794</v>
      </c>
      <c r="Q12" s="6">
        <f t="shared" si="3"/>
        <v>0.29391274017200358</v>
      </c>
      <c r="R12" s="6">
        <f>'1'!AC10</f>
        <v>0.21498234169981259</v>
      </c>
      <c r="S12" s="6">
        <f>'1'!AE10</f>
        <v>0.27826978349935511</v>
      </c>
      <c r="T12" s="6">
        <f>'2'!AC10</f>
        <v>0.10128168571945451</v>
      </c>
      <c r="U12" s="6">
        <f>'2'!AE10</f>
        <v>0.1233440063920304</v>
      </c>
      <c r="V12" s="6">
        <f>'3'!J11</f>
        <v>0.67185399719256877</v>
      </c>
      <c r="W12" s="6">
        <f>'8'!P9</f>
        <v>0.57621033857119852</v>
      </c>
      <c r="X12" s="6">
        <f t="shared" si="4"/>
        <v>0.2974914553301552</v>
      </c>
      <c r="Y12" s="6">
        <f t="shared" si="5"/>
        <v>0.32594137615419466</v>
      </c>
      <c r="Z12" s="6">
        <f>'1'!AM10</f>
        <v>0.30870150339734698</v>
      </c>
      <c r="AA12" s="6">
        <f>'1'!AO10</f>
        <v>0.39492503896209263</v>
      </c>
      <c r="AB12" s="6">
        <f>'2'!AM10</f>
        <v>0.13307646082707128</v>
      </c>
      <c r="AC12" s="6">
        <f>'2'!AO10</f>
        <v>0.1878636527537276</v>
      </c>
      <c r="AD12" s="6">
        <f>'3'!M11</f>
        <v>0.53370168039564037</v>
      </c>
      <c r="AE12" s="6">
        <f>'8'!U9</f>
        <v>0.53931891012881983</v>
      </c>
      <c r="AF12" s="6">
        <f t="shared" si="6"/>
        <v>0.32703229145107937</v>
      </c>
      <c r="AG12" s="6">
        <f t="shared" si="7"/>
        <v>0.3740358672815467</v>
      </c>
      <c r="AH12" s="6">
        <f>'1'!AW10</f>
        <v>0.22781484237876382</v>
      </c>
      <c r="AI12" s="6">
        <f>'1'!AY10</f>
        <v>0.29517445671970793</v>
      </c>
      <c r="AJ12" s="6">
        <f>'2'!AW10</f>
        <v>0.16204411302166294</v>
      </c>
      <c r="AK12" s="6">
        <f>'2'!AY10</f>
        <v>0.24078601346665018</v>
      </c>
      <c r="AL12" s="6">
        <f>'3'!P11</f>
        <v>0.50888237674636971</v>
      </c>
      <c r="AM12" s="6">
        <f>'8'!Z9</f>
        <v>0.51617256399644518</v>
      </c>
      <c r="AN12" s="6">
        <f t="shared" si="8"/>
        <v>0.302010506465624</v>
      </c>
      <c r="AO12" s="6">
        <f t="shared" si="9"/>
        <v>0.35071101139426775</v>
      </c>
      <c r="AP12" s="6">
        <f>'1'!BG10</f>
        <v>0.22849982220818052</v>
      </c>
      <c r="AQ12" s="6">
        <f>'1'!BI10</f>
        <v>0.29606784695649924</v>
      </c>
      <c r="AR12" s="6">
        <f>'2'!BG10</f>
        <v>0.18479337205796356</v>
      </c>
      <c r="AS12" s="6">
        <f>'2'!BI10</f>
        <v>0.27909307933400584</v>
      </c>
      <c r="AT12" s="6">
        <f>'3'!S11</f>
        <v>0.60442389174495303</v>
      </c>
      <c r="AU12" s="6">
        <f>'8'!AE9</f>
        <v>0.60845763007715525</v>
      </c>
      <c r="AV12" s="6">
        <f t="shared" si="10"/>
        <v>0.34058360811443311</v>
      </c>
      <c r="AW12" s="6">
        <f t="shared" si="11"/>
        <v>0.39453951878922017</v>
      </c>
      <c r="AX12" s="6">
        <f>'1'!BQ10</f>
        <v>0.29435626801846398</v>
      </c>
      <c r="AY12" s="6">
        <f>'1'!BS10</f>
        <v>0.37802960665559232</v>
      </c>
      <c r="AZ12" s="6">
        <f>'2'!BQ10</f>
        <v>0.21832632048662542</v>
      </c>
      <c r="BA12" s="6">
        <f>'2'!BS10</f>
        <v>0.33115889478318672</v>
      </c>
      <c r="BB12" s="6">
        <f>'3'!V11</f>
        <v>0.73796453705082399</v>
      </c>
      <c r="BC12" s="6">
        <f>'8'!AJ9</f>
        <v>0.66544042285345317</v>
      </c>
      <c r="BD12" s="6">
        <f t="shared" si="12"/>
        <v>0.39270767045284755</v>
      </c>
      <c r="BE12" s="6">
        <f t="shared" si="13"/>
        <v>0.45820964143074411</v>
      </c>
      <c r="BF12" s="6">
        <f>'1'!CA10</f>
        <v>0.31284616697156203</v>
      </c>
      <c r="BG12" s="6">
        <f>'1'!CC10</f>
        <v>0.39974743445381539</v>
      </c>
      <c r="BH12" s="6">
        <f>'2'!CA10</f>
        <v>0.22835437652030838</v>
      </c>
      <c r="BI12" s="6">
        <f>'2'!CC10</f>
        <v>0.34583055334787255</v>
      </c>
      <c r="BJ12" s="6">
        <f>'3'!Y11</f>
        <v>0.57184158587154765</v>
      </c>
      <c r="BK12" s="6">
        <f>'8'!AO9</f>
        <v>0.64480253609599592</v>
      </c>
      <c r="BL12" s="6">
        <f t="shared" si="14"/>
        <v>0.39533435986262216</v>
      </c>
      <c r="BM12" s="6">
        <f t="shared" si="15"/>
        <v>0.46346017463256128</v>
      </c>
      <c r="BN12" s="6">
        <f>'1'!CK10</f>
        <v>0.23900220174255715</v>
      </c>
      <c r="BO12" s="6">
        <f>'1'!CM10</f>
        <v>0.30965464618623073</v>
      </c>
      <c r="BP12" s="6">
        <f>'2'!CK10</f>
        <v>0.29854758070639631</v>
      </c>
      <c r="BQ12" s="6">
        <f>'2'!CM10</f>
        <v>0.4389680265572779</v>
      </c>
      <c r="BR12" s="6">
        <f>'3'!AB11</f>
        <v>0.28452580591514676</v>
      </c>
      <c r="BS12" s="6">
        <f>'8'!AT9</f>
        <v>0.68576361001836972</v>
      </c>
      <c r="BT12" s="6">
        <f t="shared" si="16"/>
        <v>0.40777113082244104</v>
      </c>
      <c r="BU12" s="6">
        <f t="shared" si="17"/>
        <v>0.47812876092062612</v>
      </c>
      <c r="BV12" s="6">
        <f>'1'!CU10</f>
        <v>0.40167498325325829</v>
      </c>
      <c r="BW12" s="6">
        <f>'1'!CW10</f>
        <v>0.49728228255763868</v>
      </c>
      <c r="BX12" s="6">
        <f>'2'!CU10</f>
        <v>0.56826316787906972</v>
      </c>
      <c r="BY12" s="6">
        <f>'2'!CW10</f>
        <v>0.69799438447041084</v>
      </c>
      <c r="BZ12" s="6">
        <f>'3'!AE11</f>
        <v>0.65448238639695222</v>
      </c>
      <c r="CA12" s="6">
        <f>'8'!AY9</f>
        <v>0.65762475797788478</v>
      </c>
      <c r="CB12" s="6">
        <f t="shared" si="18"/>
        <v>0.54252096970340424</v>
      </c>
      <c r="CC12" s="6">
        <f t="shared" si="19"/>
        <v>0.61763380833531134</v>
      </c>
      <c r="CD12" s="6">
        <f>'1'!DE10</f>
        <v>0.28311986009825718</v>
      </c>
      <c r="CE12" s="6">
        <f>'1'!DG10</f>
        <v>0.36456816793315028</v>
      </c>
      <c r="CF12" s="6">
        <f>'2'!DE10</f>
        <v>0.23594049165295261</v>
      </c>
      <c r="CG12" s="6">
        <f>'2'!DG10</f>
        <v>0.35667879486561865</v>
      </c>
      <c r="CH12" s="6">
        <f>'3'!AH11</f>
        <v>0.52165296890141877</v>
      </c>
      <c r="CI12" s="6">
        <f>'8'!BD9</f>
        <v>0.52509006714423856</v>
      </c>
      <c r="CJ12" s="6">
        <f t="shared" si="20"/>
        <v>0.34805013963181608</v>
      </c>
      <c r="CK12" s="6">
        <f t="shared" si="21"/>
        <v>0.41544567664766924</v>
      </c>
    </row>
    <row r="13" spans="1:89">
      <c r="A13" s="1">
        <v>1986</v>
      </c>
      <c r="B13" s="6">
        <f>'1'!I11</f>
        <v>0.30015533449106713</v>
      </c>
      <c r="C13" s="6">
        <f>'1'!K11</f>
        <v>0.38489822439987875</v>
      </c>
      <c r="D13" s="6">
        <f>'2'!I11</f>
        <v>0.22859172786533152</v>
      </c>
      <c r="E13" s="6">
        <f>'2'!K11</f>
        <v>0.34617318345632786</v>
      </c>
      <c r="F13" s="6">
        <f>'3'!D12</f>
        <v>0.63765283314509302</v>
      </c>
      <c r="G13" s="6">
        <f>'8'!F10</f>
        <v>0.61783937821390778</v>
      </c>
      <c r="H13" s="6">
        <f t="shared" si="0"/>
        <v>0.38219548019010219</v>
      </c>
      <c r="I13" s="6">
        <f t="shared" si="1"/>
        <v>0.44963692869003813</v>
      </c>
      <c r="J13" s="6">
        <f>'1'!S11</f>
        <v>0.17726242279528262</v>
      </c>
      <c r="K13" s="6">
        <f>'1'!U11</f>
        <v>0.226637792596905</v>
      </c>
      <c r="L13" s="6">
        <f>'2'!S11</f>
        <v>0.13541308375593142</v>
      </c>
      <c r="M13" s="6">
        <f>'2'!U11</f>
        <v>0.19232360055192307</v>
      </c>
      <c r="N13" s="6">
        <f>'3'!G12</f>
        <v>0.3300342580667735</v>
      </c>
      <c r="O13" s="6">
        <f>'8'!K10</f>
        <v>0.55410184687575992</v>
      </c>
      <c r="P13" s="6">
        <f t="shared" si="2"/>
        <v>0.28892578447565798</v>
      </c>
      <c r="Q13" s="6">
        <f t="shared" si="3"/>
        <v>0.32435441334152931</v>
      </c>
      <c r="R13" s="6">
        <f>'1'!AC11</f>
        <v>0.22905317885095205</v>
      </c>
      <c r="S13" s="6">
        <f>'1'!AE11</f>
        <v>0.29678891293257759</v>
      </c>
      <c r="T13" s="6">
        <f>'2'!AC11</f>
        <v>0.10472400716066227</v>
      </c>
      <c r="U13" s="6">
        <f>'2'!AE11</f>
        <v>0.13070039964607061</v>
      </c>
      <c r="V13" s="6">
        <f>'3'!J12</f>
        <v>0.71614738671773792</v>
      </c>
      <c r="W13" s="6">
        <f>'8'!P10</f>
        <v>0.6128069348206806</v>
      </c>
      <c r="X13" s="6">
        <f t="shared" si="4"/>
        <v>0.31552804027743164</v>
      </c>
      <c r="Y13" s="6">
        <f t="shared" si="5"/>
        <v>0.34676541579977621</v>
      </c>
      <c r="Z13" s="6">
        <f>'1'!AM11</f>
        <v>0.33010914961034399</v>
      </c>
      <c r="AA13" s="6">
        <f>'1'!AO11</f>
        <v>0.41955707079072119</v>
      </c>
      <c r="AB13" s="6">
        <f>'2'!AM11</f>
        <v>0.13434295142690705</v>
      </c>
      <c r="AC13" s="6">
        <f>'2'!AO11</f>
        <v>0.1902854447909722</v>
      </c>
      <c r="AD13" s="6">
        <f>'3'!M12</f>
        <v>0.53172062530491904</v>
      </c>
      <c r="AE13" s="6">
        <f>'8'!U10</f>
        <v>0.50269408880640809</v>
      </c>
      <c r="AF13" s="6">
        <f t="shared" si="6"/>
        <v>0.32238206328121971</v>
      </c>
      <c r="AG13" s="6">
        <f t="shared" si="7"/>
        <v>0.37084553479603377</v>
      </c>
      <c r="AH13" s="6">
        <f>'1'!AW11</f>
        <v>0.23335311932549352</v>
      </c>
      <c r="AI13" s="6">
        <f>'1'!AY11</f>
        <v>0.30237226248086785</v>
      </c>
      <c r="AJ13" s="6">
        <f>'2'!AW11</f>
        <v>0.1650217375117439</v>
      </c>
      <c r="AK13" s="6">
        <f>'2'!AY11</f>
        <v>0.24595206049618451</v>
      </c>
      <c r="AL13" s="6">
        <f>'3'!P12</f>
        <v>0.55569186452911057</v>
      </c>
      <c r="AM13" s="6">
        <f>'8'!Z10</f>
        <v>0.51335194091358771</v>
      </c>
      <c r="AN13" s="6">
        <f t="shared" si="8"/>
        <v>0.30390893258360835</v>
      </c>
      <c r="AO13" s="6">
        <f t="shared" si="9"/>
        <v>0.35389208796354671</v>
      </c>
      <c r="AP13" s="6">
        <f>'1'!BG11</f>
        <v>0.24786535979286009</v>
      </c>
      <c r="AQ13" s="6">
        <f>'1'!BI11</f>
        <v>0.32096173886169593</v>
      </c>
      <c r="AR13" s="6">
        <f>'2'!BG11</f>
        <v>0.18983155835429252</v>
      </c>
      <c r="AS13" s="6">
        <f>'2'!BI11</f>
        <v>0.28723257987792117</v>
      </c>
      <c r="AT13" s="6">
        <f>'3'!S12</f>
        <v>0.599172786654253</v>
      </c>
      <c r="AU13" s="6">
        <f>'8'!AE10</f>
        <v>0.59989504297169949</v>
      </c>
      <c r="AV13" s="6">
        <f t="shared" si="10"/>
        <v>0.34586398703961735</v>
      </c>
      <c r="AW13" s="6">
        <f t="shared" si="11"/>
        <v>0.40269645390377223</v>
      </c>
      <c r="AX13" s="6">
        <f>'1'!BQ11</f>
        <v>0.30675608949604105</v>
      </c>
      <c r="AY13" s="6">
        <f>'1'!BS11</f>
        <v>0.39265247834010936</v>
      </c>
      <c r="AZ13" s="6">
        <f>'2'!BQ11</f>
        <v>0.22003421361575914</v>
      </c>
      <c r="BA13" s="6">
        <f>'2'!BS11</f>
        <v>0.33368505182066632</v>
      </c>
      <c r="BB13" s="6">
        <f>'3'!V12</f>
        <v>0.77206997548404011</v>
      </c>
      <c r="BC13" s="6">
        <f>'8'!AJ10</f>
        <v>0.66949747540449911</v>
      </c>
      <c r="BD13" s="6">
        <f t="shared" si="12"/>
        <v>0.39876259283876642</v>
      </c>
      <c r="BE13" s="6">
        <f t="shared" si="13"/>
        <v>0.46527833518842493</v>
      </c>
      <c r="BF13" s="6">
        <f>'1'!CA11</f>
        <v>0.33695248625655039</v>
      </c>
      <c r="BG13" s="6">
        <f>'1'!CC11</f>
        <v>0.42728961321539111</v>
      </c>
      <c r="BH13" s="6">
        <f>'2'!CA11</f>
        <v>0.23054018714696886</v>
      </c>
      <c r="BI13" s="6">
        <f>'2'!CC11</f>
        <v>0.34897797277702852</v>
      </c>
      <c r="BJ13" s="6">
        <f>'3'!Y12</f>
        <v>0.56817914337518438</v>
      </c>
      <c r="BK13" s="6">
        <f>'8'!AO10</f>
        <v>0.59758030040411225</v>
      </c>
      <c r="BL13" s="6">
        <f t="shared" si="14"/>
        <v>0.38835765793587718</v>
      </c>
      <c r="BM13" s="6">
        <f t="shared" si="15"/>
        <v>0.45794929546551061</v>
      </c>
      <c r="BN13" s="6">
        <f>'1'!CK11</f>
        <v>0.2725727225488091</v>
      </c>
      <c r="BO13" s="6">
        <f>'1'!CM11</f>
        <v>0.35174467468780507</v>
      </c>
      <c r="BP13" s="6">
        <f>'2'!CK11</f>
        <v>0.26437694786053018</v>
      </c>
      <c r="BQ13" s="6">
        <f>'2'!CM11</f>
        <v>0.39556415634544162</v>
      </c>
      <c r="BR13" s="6">
        <f>'3'!AB12</f>
        <v>0.2397043876000341</v>
      </c>
      <c r="BS13" s="6">
        <f>'8'!AT10</f>
        <v>0.65147648918477874</v>
      </c>
      <c r="BT13" s="6">
        <f t="shared" si="16"/>
        <v>0.39614205319803936</v>
      </c>
      <c r="BU13" s="6">
        <f t="shared" si="17"/>
        <v>0.46626177340600855</v>
      </c>
      <c r="BV13" s="6">
        <f>'1'!CU11</f>
        <v>0.40911288446013777</v>
      </c>
      <c r="BW13" s="6">
        <f>'1'!CW11</f>
        <v>0.50498455131607478</v>
      </c>
      <c r="BX13" s="6">
        <f>'2'!CU11</f>
        <v>0.4235773430465779</v>
      </c>
      <c r="BY13" s="6">
        <f>'2'!CW11</f>
        <v>0.57402341276941815</v>
      </c>
      <c r="BZ13" s="6">
        <f>'3'!AE12</f>
        <v>0.65941409352314495</v>
      </c>
      <c r="CA13" s="6">
        <f>'8'!AY10</f>
        <v>0.65012956172802949</v>
      </c>
      <c r="CB13" s="6">
        <f t="shared" si="18"/>
        <v>0.49427326307824843</v>
      </c>
      <c r="CC13" s="6">
        <f t="shared" si="19"/>
        <v>0.57637917527117422</v>
      </c>
      <c r="CD13" s="6">
        <f>'1'!DE11</f>
        <v>0.28773102341312345</v>
      </c>
      <c r="CE13" s="6">
        <f>'1'!DG11</f>
        <v>0.37011706571181946</v>
      </c>
      <c r="CF13" s="6">
        <f>'2'!DE11</f>
        <v>0.23937627003608775</v>
      </c>
      <c r="CG13" s="6">
        <f>'2'!DG11</f>
        <v>0.36152347810488183</v>
      </c>
      <c r="CH13" s="6">
        <f>'3'!AH12</f>
        <v>0.61870163718407778</v>
      </c>
      <c r="CI13" s="6">
        <f>'8'!BD10</f>
        <v>0.53241248348879988</v>
      </c>
      <c r="CJ13" s="6">
        <f t="shared" si="20"/>
        <v>0.35317325897933705</v>
      </c>
      <c r="CK13" s="6">
        <f t="shared" si="21"/>
        <v>0.42135100910183371</v>
      </c>
    </row>
    <row r="14" spans="1:89">
      <c r="A14" s="1">
        <v>1987</v>
      </c>
      <c r="B14" s="6">
        <f>'1'!I12</f>
        <v>0.32011591196078826</v>
      </c>
      <c r="C14" s="6">
        <f>'1'!K12</f>
        <v>0.40814337700082792</v>
      </c>
      <c r="D14" s="6">
        <f>'2'!I12</f>
        <v>0.24250349611705899</v>
      </c>
      <c r="E14" s="6">
        <f>'2'!K12</f>
        <v>0.36589682183540589</v>
      </c>
      <c r="F14" s="6">
        <f>'3'!D13</f>
        <v>0.65782655622991615</v>
      </c>
      <c r="G14" s="6">
        <f>'8'!F11</f>
        <v>0.60386743271206289</v>
      </c>
      <c r="H14" s="6">
        <f t="shared" si="0"/>
        <v>0.38882894692997</v>
      </c>
      <c r="I14" s="6">
        <f t="shared" si="1"/>
        <v>0.45930254384943225</v>
      </c>
      <c r="J14" s="6">
        <f>'1'!S12</f>
        <v>0.20316202226939331</v>
      </c>
      <c r="K14" s="6">
        <f>'1'!U12</f>
        <v>0.26240944417315004</v>
      </c>
      <c r="L14" s="6">
        <f>'2'!S12</f>
        <v>0.14633143750182523</v>
      </c>
      <c r="M14" s="6">
        <f>'2'!U12</f>
        <v>0.21270394478330984</v>
      </c>
      <c r="N14" s="6">
        <f>'3'!G13</f>
        <v>0.32994078305472974</v>
      </c>
      <c r="O14" s="6">
        <f>'8'!K11</f>
        <v>0.50931410732708382</v>
      </c>
      <c r="P14" s="6">
        <f t="shared" si="2"/>
        <v>0.28626918903276749</v>
      </c>
      <c r="Q14" s="6">
        <f t="shared" si="3"/>
        <v>0.32814249876118123</v>
      </c>
      <c r="R14" s="6">
        <f>'1'!AC12</f>
        <v>0.2564658942455319</v>
      </c>
      <c r="S14" s="6">
        <f>'1'!AE12</f>
        <v>0.33179826972108223</v>
      </c>
      <c r="T14" s="6">
        <f>'2'!AC12</f>
        <v>0.10188812992570383</v>
      </c>
      <c r="U14" s="6">
        <f>'2'!AE12</f>
        <v>0.12464706032236746</v>
      </c>
      <c r="V14" s="6">
        <f>'3'!J13</f>
        <v>0.67982206678863122</v>
      </c>
      <c r="W14" s="6">
        <f>'8'!P11</f>
        <v>0.60598663477360826</v>
      </c>
      <c r="X14" s="6">
        <f t="shared" si="4"/>
        <v>0.321446886314948</v>
      </c>
      <c r="Y14" s="6">
        <f t="shared" si="5"/>
        <v>0.35414398827235266</v>
      </c>
      <c r="Z14" s="6">
        <f>'1'!AM12</f>
        <v>0.3555666650939141</v>
      </c>
      <c r="AA14" s="6">
        <f>'1'!AO12</f>
        <v>0.44798907834862861</v>
      </c>
      <c r="AB14" s="6">
        <f>'2'!AM12</f>
        <v>0.14385272526493109</v>
      </c>
      <c r="AC14" s="6">
        <f>'2'!AO12</f>
        <v>0.20814200634799548</v>
      </c>
      <c r="AD14" s="6">
        <f>'3'!M13</f>
        <v>0.59672810750700678</v>
      </c>
      <c r="AE14" s="6">
        <f>'8'!U11</f>
        <v>0.50917342875862781</v>
      </c>
      <c r="AF14" s="6">
        <f t="shared" si="6"/>
        <v>0.33619760637249102</v>
      </c>
      <c r="AG14" s="6">
        <f t="shared" si="7"/>
        <v>0.38843483781841731</v>
      </c>
      <c r="AH14" s="6">
        <f>'1'!AW12</f>
        <v>0.27351678276074654</v>
      </c>
      <c r="AI14" s="6">
        <f>'1'!AY12</f>
        <v>0.35290004031965655</v>
      </c>
      <c r="AJ14" s="6">
        <f>'2'!AW12</f>
        <v>0.18150717497191909</v>
      </c>
      <c r="AK14" s="6">
        <f>'2'!AY12</f>
        <v>0.27371934150401939</v>
      </c>
      <c r="AL14" s="6">
        <f>'3'!P13</f>
        <v>0.52067095613444248</v>
      </c>
      <c r="AM14" s="6">
        <f>'8'!Z11</f>
        <v>0.49976473865671223</v>
      </c>
      <c r="AN14" s="6">
        <f t="shared" si="8"/>
        <v>0.3182628987964593</v>
      </c>
      <c r="AO14" s="6">
        <f t="shared" si="9"/>
        <v>0.3754613734934627</v>
      </c>
      <c r="AP14" s="6">
        <f>'1'!BG12</f>
        <v>0.2624163442641102</v>
      </c>
      <c r="AQ14" s="6">
        <f>'1'!BI12</f>
        <v>0.33921932193258625</v>
      </c>
      <c r="AR14" s="6">
        <f>'2'!BG12</f>
        <v>0.19737279460362558</v>
      </c>
      <c r="AS14" s="6">
        <f>'2'!BI12</f>
        <v>0.29919832935951629</v>
      </c>
      <c r="AT14" s="6">
        <f>'3'!S13</f>
        <v>0.59189959049242402</v>
      </c>
      <c r="AU14" s="6">
        <f>'8'!AE11</f>
        <v>0.59531636138034183</v>
      </c>
      <c r="AV14" s="6">
        <f t="shared" si="10"/>
        <v>0.35170183341602584</v>
      </c>
      <c r="AW14" s="6">
        <f t="shared" si="11"/>
        <v>0.41124467089081479</v>
      </c>
      <c r="AX14" s="6">
        <f>'1'!BQ12</f>
        <v>0.33342139972199947</v>
      </c>
      <c r="AY14" s="6">
        <f>'1'!BS12</f>
        <v>0.42330808865999264</v>
      </c>
      <c r="AZ14" s="6">
        <f>'2'!BQ12</f>
        <v>0.22995934534253526</v>
      </c>
      <c r="BA14" s="6">
        <f>'2'!BS12</f>
        <v>0.348143329823345</v>
      </c>
      <c r="BB14" s="6">
        <f>'3'!V13</f>
        <v>0.82170130583541545</v>
      </c>
      <c r="BC14" s="6">
        <f>'8'!AJ11</f>
        <v>0.66301268026603233</v>
      </c>
      <c r="BD14" s="6">
        <f t="shared" si="12"/>
        <v>0.40879780844352237</v>
      </c>
      <c r="BE14" s="6">
        <f t="shared" si="13"/>
        <v>0.47815469958312334</v>
      </c>
      <c r="BF14" s="6">
        <f>'1'!CA12</f>
        <v>0.3332328188125645</v>
      </c>
      <c r="BG14" s="6">
        <f>'1'!CC12</f>
        <v>0.42309495028985766</v>
      </c>
      <c r="BH14" s="6">
        <f>'2'!CA12</f>
        <v>0.23985053754472621</v>
      </c>
      <c r="BI14" s="6">
        <f>'2'!CC12</f>
        <v>0.36218893709934974</v>
      </c>
      <c r="BJ14" s="6">
        <f>'3'!Y13</f>
        <v>0.62392498484744552</v>
      </c>
      <c r="BK14" s="6">
        <f>'8'!AO11</f>
        <v>0.62983392468584454</v>
      </c>
      <c r="BL14" s="6">
        <f t="shared" si="14"/>
        <v>0.40097242701437841</v>
      </c>
      <c r="BM14" s="6">
        <f t="shared" si="15"/>
        <v>0.4717059373583507</v>
      </c>
      <c r="BN14" s="6">
        <f>'1'!CK12</f>
        <v>0.25445865423499281</v>
      </c>
      <c r="BO14" s="6">
        <f>'1'!CM12</f>
        <v>0.32928094795992574</v>
      </c>
      <c r="BP14" s="6">
        <f>'2'!CK12</f>
        <v>0.29309752604801664</v>
      </c>
      <c r="BQ14" s="6">
        <f>'2'!CM12</f>
        <v>0.43226757493250073</v>
      </c>
      <c r="BR14" s="6">
        <f>'3'!AB13</f>
        <v>0.48372375730297917</v>
      </c>
      <c r="BS14" s="6">
        <f>'8'!AT11</f>
        <v>0.6160311073228929</v>
      </c>
      <c r="BT14" s="6">
        <f t="shared" si="16"/>
        <v>0.38786242920196745</v>
      </c>
      <c r="BU14" s="6">
        <f t="shared" si="17"/>
        <v>0.45919321007177311</v>
      </c>
      <c r="BV14" s="6">
        <f>'1'!CU12</f>
        <v>0.41824600352900304</v>
      </c>
      <c r="BW14" s="6">
        <f>'1'!CW12</f>
        <v>0.51435209428696416</v>
      </c>
      <c r="BX14" s="6">
        <f>'2'!CU12</f>
        <v>0.41470423611820595</v>
      </c>
      <c r="BY14" s="6">
        <f>'2'!CW12</f>
        <v>0.56544465028056357</v>
      </c>
      <c r="BZ14" s="6">
        <f>'3'!AE13</f>
        <v>0.58321729228306929</v>
      </c>
      <c r="CA14" s="6">
        <f>'8'!AY11</f>
        <v>0.62515370920541824</v>
      </c>
      <c r="CB14" s="6">
        <f t="shared" si="18"/>
        <v>0.48603464961754245</v>
      </c>
      <c r="CC14" s="6">
        <f t="shared" si="19"/>
        <v>0.56831681792431532</v>
      </c>
      <c r="CD14" s="6">
        <f>'1'!DE12</f>
        <v>0.3237483015048559</v>
      </c>
      <c r="CE14" s="6">
        <f>'1'!DG12</f>
        <v>0.41230901784091073</v>
      </c>
      <c r="CF14" s="6">
        <f>'2'!DE12</f>
        <v>0.25921098466934855</v>
      </c>
      <c r="CG14" s="6">
        <f>'2'!DG12</f>
        <v>0.38869837091316239</v>
      </c>
      <c r="CH14" s="6">
        <f>'3'!AH13</f>
        <v>0.62940032493894715</v>
      </c>
      <c r="CI14" s="6">
        <f>'8'!BD11</f>
        <v>0.51491514909898128</v>
      </c>
      <c r="CJ14" s="6">
        <f t="shared" si="20"/>
        <v>0.36595814509106189</v>
      </c>
      <c r="CK14" s="6">
        <f t="shared" si="21"/>
        <v>0.43864084595101821</v>
      </c>
    </row>
    <row r="15" spans="1:89">
      <c r="A15" s="1">
        <v>1988</v>
      </c>
      <c r="B15" s="6">
        <f>'1'!I13</f>
        <v>0.34536533037774575</v>
      </c>
      <c r="C15" s="6">
        <f>'1'!K13</f>
        <v>0.436704532949998</v>
      </c>
      <c r="D15" s="6">
        <f>'2'!I13</f>
        <v>0.24854609647801237</v>
      </c>
      <c r="E15" s="6">
        <f>'2'!K13</f>
        <v>0.37425138263379626</v>
      </c>
      <c r="F15" s="6">
        <f>'3'!D14</f>
        <v>0.69034445736990313</v>
      </c>
      <c r="G15" s="6">
        <f>'8'!F12</f>
        <v>0.63667819011670745</v>
      </c>
      <c r="H15" s="6">
        <f t="shared" si="0"/>
        <v>0.41019653899082192</v>
      </c>
      <c r="I15" s="6">
        <f t="shared" si="1"/>
        <v>0.48254470190016718</v>
      </c>
      <c r="J15" s="6">
        <f>'1'!S13</f>
        <v>0.23077919176983136</v>
      </c>
      <c r="K15" s="6">
        <f>'1'!U13</f>
        <v>0.29903429730061459</v>
      </c>
      <c r="L15" s="6">
        <f>'2'!S13</f>
        <v>0.16596739762595883</v>
      </c>
      <c r="M15" s="6">
        <f>'2'!U13</f>
        <v>0.24758278535889597</v>
      </c>
      <c r="N15" s="6">
        <f>'3'!G14</f>
        <v>0.4552881860128134</v>
      </c>
      <c r="O15" s="6">
        <f>'8'!K12</f>
        <v>0.57696962791197393</v>
      </c>
      <c r="P15" s="6">
        <f t="shared" si="2"/>
        <v>0.3245720724359214</v>
      </c>
      <c r="Q15" s="6">
        <f t="shared" si="3"/>
        <v>0.37452890352382817</v>
      </c>
      <c r="R15" s="6">
        <f>'1'!AC13</f>
        <v>0.31323051946687919</v>
      </c>
      <c r="S15" s="6">
        <f>'1'!AE13</f>
        <v>0.40019331604682656</v>
      </c>
      <c r="T15" s="6">
        <f>'2'!AC13</f>
        <v>0.10966386188675001</v>
      </c>
      <c r="U15" s="6">
        <f>'2'!AE13</f>
        <v>0.14109051808167589</v>
      </c>
      <c r="V15" s="6">
        <f>'3'!J14</f>
        <v>0.709482978455375</v>
      </c>
      <c r="W15" s="6">
        <f>'8'!P12</f>
        <v>0.62111728261519061</v>
      </c>
      <c r="X15" s="6">
        <f t="shared" si="4"/>
        <v>0.34800388798960658</v>
      </c>
      <c r="Y15" s="6">
        <f t="shared" si="5"/>
        <v>0.3874670389145643</v>
      </c>
      <c r="Z15" s="6">
        <f>'1'!AM13</f>
        <v>0.38560875337315492</v>
      </c>
      <c r="AA15" s="6">
        <f>'1'!AO13</f>
        <v>0.48041416850110957</v>
      </c>
      <c r="AB15" s="6">
        <f>'2'!AM13</f>
        <v>0.15490124034774067</v>
      </c>
      <c r="AC15" s="6">
        <f>'2'!AO13</f>
        <v>0.22819496594503136</v>
      </c>
      <c r="AD15" s="6">
        <f>'3'!M14</f>
        <v>0.65695343510016413</v>
      </c>
      <c r="AE15" s="6">
        <f>'8'!U12</f>
        <v>0.58043138756575563</v>
      </c>
      <c r="AF15" s="6">
        <f t="shared" si="6"/>
        <v>0.37364712709555042</v>
      </c>
      <c r="AG15" s="6">
        <f t="shared" si="7"/>
        <v>0.42968017400396552</v>
      </c>
      <c r="AH15" s="6">
        <f>'1'!AW13</f>
        <v>0.28262948855397763</v>
      </c>
      <c r="AI15" s="6">
        <f>'1'!AY13</f>
        <v>0.36397603509063964</v>
      </c>
      <c r="AJ15" s="6">
        <f>'2'!AW13</f>
        <v>0.20470787661398887</v>
      </c>
      <c r="AK15" s="6">
        <f>'2'!AY13</f>
        <v>0.3105959413684341</v>
      </c>
      <c r="AL15" s="6">
        <f>'3'!P14</f>
        <v>0.58347491121674322</v>
      </c>
      <c r="AM15" s="6">
        <f>'8'!Z12</f>
        <v>0.54954818758851842</v>
      </c>
      <c r="AN15" s="6">
        <f t="shared" si="8"/>
        <v>0.34562851758549495</v>
      </c>
      <c r="AO15" s="6">
        <f t="shared" si="9"/>
        <v>0.40804005468253068</v>
      </c>
      <c r="AP15" s="6">
        <f>'1'!BG13</f>
        <v>0.2822363331431989</v>
      </c>
      <c r="AQ15" s="6">
        <f>'1'!BI13</f>
        <v>0.36350100810024683</v>
      </c>
      <c r="AR15" s="6">
        <f>'2'!BG13</f>
        <v>0.21060163780045096</v>
      </c>
      <c r="AS15" s="6">
        <f>'2'!BI13</f>
        <v>0.31958826272812479</v>
      </c>
      <c r="AT15" s="6">
        <f>'3'!S14</f>
        <v>0.65388743970111518</v>
      </c>
      <c r="AU15" s="6">
        <f>'8'!AE12</f>
        <v>0.6125069876969399</v>
      </c>
      <c r="AV15" s="6">
        <f t="shared" si="10"/>
        <v>0.36844831954686325</v>
      </c>
      <c r="AW15" s="6">
        <f t="shared" si="11"/>
        <v>0.43186541950843721</v>
      </c>
      <c r="AX15" s="6">
        <f>'1'!BQ13</f>
        <v>0.36431478692116875</v>
      </c>
      <c r="AY15" s="6">
        <f>'1'!BS13</f>
        <v>0.45755353782735775</v>
      </c>
      <c r="AZ15" s="6">
        <f>'2'!BQ13</f>
        <v>0.24290383443426042</v>
      </c>
      <c r="BA15" s="6">
        <f>'2'!BS13</f>
        <v>0.36645421846729986</v>
      </c>
      <c r="BB15" s="6">
        <f>'3'!V14</f>
        <v>0.81434716301387922</v>
      </c>
      <c r="BC15" s="6">
        <f>'8'!AJ12</f>
        <v>0.68297582436966076</v>
      </c>
      <c r="BD15" s="6">
        <f t="shared" si="12"/>
        <v>0.4300648152416966</v>
      </c>
      <c r="BE15" s="6">
        <f t="shared" si="13"/>
        <v>0.50232786022143949</v>
      </c>
      <c r="BF15" s="6">
        <f>'1'!CA13</f>
        <v>0.33323479670026784</v>
      </c>
      <c r="BG15" s="6">
        <f>'1'!CC13</f>
        <v>0.42309718600751683</v>
      </c>
      <c r="BH15" s="6">
        <f>'2'!CA13</f>
        <v>0.25273333661038883</v>
      </c>
      <c r="BI15" s="6">
        <f>'2'!CC13</f>
        <v>0.37996821514095008</v>
      </c>
      <c r="BJ15" s="6">
        <f>'3'!Y14</f>
        <v>0.61891746993660557</v>
      </c>
      <c r="BK15" s="6">
        <f>'8'!AO12</f>
        <v>0.6479166877105208</v>
      </c>
      <c r="BL15" s="6">
        <f t="shared" si="14"/>
        <v>0.41129494034039249</v>
      </c>
      <c r="BM15" s="6">
        <f t="shared" si="15"/>
        <v>0.48366069628632924</v>
      </c>
      <c r="BN15" s="6">
        <f>'1'!CK13</f>
        <v>0.23453434771321346</v>
      </c>
      <c r="BO15" s="6">
        <f>'1'!CM13</f>
        <v>0.30389994630156525</v>
      </c>
      <c r="BP15" s="6">
        <f>'2'!CK13</f>
        <v>0.30101871574797467</v>
      </c>
      <c r="BQ15" s="6">
        <f>'2'!CM13</f>
        <v>0.44197980729068792</v>
      </c>
      <c r="BR15" s="6">
        <f>'3'!AB14</f>
        <v>0.39451033557559323</v>
      </c>
      <c r="BS15" s="6">
        <f>'8'!AT12</f>
        <v>0.64629977189729515</v>
      </c>
      <c r="BT15" s="6">
        <f t="shared" si="16"/>
        <v>0.39395094511949447</v>
      </c>
      <c r="BU15" s="6">
        <f t="shared" si="17"/>
        <v>0.46405984182984944</v>
      </c>
      <c r="BV15" s="6">
        <f>'1'!CU13</f>
        <v>0.4425365070416582</v>
      </c>
      <c r="BW15" s="6">
        <f>'1'!CW13</f>
        <v>0.53879704292206809</v>
      </c>
      <c r="BX15" s="6">
        <f>'2'!CU13</f>
        <v>0.36256239891386166</v>
      </c>
      <c r="BY15" s="6">
        <f>'2'!CW13</f>
        <v>0.51218062861748126</v>
      </c>
      <c r="BZ15" s="6">
        <f>'3'!AE14</f>
        <v>0.67472013911482454</v>
      </c>
      <c r="CA15" s="6">
        <f>'8'!AY12</f>
        <v>0.63396888913394789</v>
      </c>
      <c r="CB15" s="6">
        <f t="shared" si="18"/>
        <v>0.47968926502982256</v>
      </c>
      <c r="CC15" s="6">
        <f t="shared" si="19"/>
        <v>0.56164885355783245</v>
      </c>
      <c r="CD15" s="6">
        <f>'1'!DE13</f>
        <v>0.3556663851076165</v>
      </c>
      <c r="CE15" s="6">
        <f>'1'!DG13</f>
        <v>0.44809868446669887</v>
      </c>
      <c r="CF15" s="6">
        <f>'2'!DE13</f>
        <v>0.27850102625810769</v>
      </c>
      <c r="CG15" s="6">
        <f>'2'!DG13</f>
        <v>0.41391566322751527</v>
      </c>
      <c r="CH15" s="6">
        <f>'3'!AH14</f>
        <v>0.73137574902292357</v>
      </c>
      <c r="CI15" s="6">
        <f>'8'!BD12</f>
        <v>0.59127724605856802</v>
      </c>
      <c r="CJ15" s="6">
        <f t="shared" si="20"/>
        <v>0.40848155247476409</v>
      </c>
      <c r="CK15" s="6">
        <f t="shared" si="21"/>
        <v>0.48443053125092739</v>
      </c>
    </row>
    <row r="16" spans="1:89">
      <c r="A16" s="1">
        <v>1989</v>
      </c>
      <c r="B16" s="6">
        <f>'1'!I14</f>
        <v>0.36345114572534259</v>
      </c>
      <c r="C16" s="6">
        <f>'1'!K14</f>
        <v>0.45661386082932182</v>
      </c>
      <c r="D16" s="6">
        <f>'2'!I14</f>
        <v>0.24709754955263538</v>
      </c>
      <c r="E16" s="6">
        <f>'2'!K14</f>
        <v>0.37225997285051865</v>
      </c>
      <c r="F16" s="6">
        <f>'3'!D15</f>
        <v>0.70467632979232586</v>
      </c>
      <c r="G16" s="6">
        <f>'8'!F13</f>
        <v>0.65692185108835444</v>
      </c>
      <c r="H16" s="6">
        <f t="shared" si="0"/>
        <v>0.42249018212211081</v>
      </c>
      <c r="I16" s="6">
        <f t="shared" si="1"/>
        <v>0.495265228256065</v>
      </c>
      <c r="J16" s="6">
        <f>'1'!S14</f>
        <v>0.23836191879147045</v>
      </c>
      <c r="K16" s="6">
        <f>'1'!U14</f>
        <v>0.30883222543590427</v>
      </c>
      <c r="L16" s="6">
        <f>'2'!S14</f>
        <v>0.17316800387206668</v>
      </c>
      <c r="M16" s="6">
        <f>'2'!U14</f>
        <v>0.25984590233273053</v>
      </c>
      <c r="N16" s="6">
        <f>'3'!G15</f>
        <v>0.53790655553613032</v>
      </c>
      <c r="O16" s="6">
        <f>'8'!K13</f>
        <v>0.59599341341597767</v>
      </c>
      <c r="P16" s="6">
        <f t="shared" si="2"/>
        <v>0.33584111202650496</v>
      </c>
      <c r="Q16" s="6">
        <f t="shared" si="3"/>
        <v>0.38822384706153751</v>
      </c>
      <c r="R16" s="6">
        <f>'1'!AC14</f>
        <v>0.33003885952107048</v>
      </c>
      <c r="S16" s="6">
        <f>'1'!AE14</f>
        <v>0.41947729809983059</v>
      </c>
      <c r="T16" s="6">
        <f>'2'!AC14</f>
        <v>0.1147460081703944</v>
      </c>
      <c r="U16" s="6">
        <f>'2'!AE14</f>
        <v>0.15158182737701045</v>
      </c>
      <c r="V16" s="6">
        <f>'3'!J15</f>
        <v>0.70646904698759294</v>
      </c>
      <c r="W16" s="6">
        <f>'8'!P13</f>
        <v>0.59614766471614222</v>
      </c>
      <c r="X16" s="6">
        <f t="shared" si="4"/>
        <v>0.34697751080253569</v>
      </c>
      <c r="Y16" s="6">
        <f t="shared" si="5"/>
        <v>0.38906893006432774</v>
      </c>
      <c r="Z16" s="6">
        <f>'1'!AM14</f>
        <v>0.39831509315891822</v>
      </c>
      <c r="AA16" s="6">
        <f>'1'!AO14</f>
        <v>0.49378101379125111</v>
      </c>
      <c r="AB16" s="6">
        <f>'2'!AM14</f>
        <v>0.16217481993948266</v>
      </c>
      <c r="AC16" s="6">
        <f>'2'!AO14</f>
        <v>0.2410137903904426</v>
      </c>
      <c r="AD16" s="6">
        <f>'3'!M15</f>
        <v>0.63826863542146617</v>
      </c>
      <c r="AE16" s="6">
        <f>'8'!U13</f>
        <v>0.57657523781623787</v>
      </c>
      <c r="AF16" s="6">
        <f t="shared" si="6"/>
        <v>0.37902171697154624</v>
      </c>
      <c r="AG16" s="6">
        <f t="shared" si="7"/>
        <v>0.43712334733264385</v>
      </c>
      <c r="AH16" s="6">
        <f>'1'!AW14</f>
        <v>0.29184639744674523</v>
      </c>
      <c r="AI16" s="6">
        <f>'1'!AY14</f>
        <v>0.37504032746004817</v>
      </c>
      <c r="AJ16" s="6">
        <f>'2'!AW14</f>
        <v>0.21623781675902243</v>
      </c>
      <c r="AK16" s="6">
        <f>'2'!AY14</f>
        <v>0.32805415395912274</v>
      </c>
      <c r="AL16" s="6">
        <f>'3'!P15</f>
        <v>0.59850792124956786</v>
      </c>
      <c r="AM16" s="6">
        <f>'8'!Z13</f>
        <v>0.57237507582865366</v>
      </c>
      <c r="AN16" s="6">
        <f t="shared" si="8"/>
        <v>0.36015309667814038</v>
      </c>
      <c r="AO16" s="6">
        <f t="shared" si="9"/>
        <v>0.42515651908260815</v>
      </c>
      <c r="AP16" s="6">
        <f>'1'!BG14</f>
        <v>0.29110229959961381</v>
      </c>
      <c r="AQ16" s="6">
        <f>'1'!BI14</f>
        <v>0.37415216875952079</v>
      </c>
      <c r="AR16" s="6">
        <f>'2'!BG14</f>
        <v>0.21183109473383976</v>
      </c>
      <c r="AS16" s="6">
        <f>'2'!BI14</f>
        <v>0.32144596464748953</v>
      </c>
      <c r="AT16" s="6">
        <f>'3'!S15</f>
        <v>0.68300910707687157</v>
      </c>
      <c r="AU16" s="6">
        <f>'8'!AE13</f>
        <v>0.61734381249672721</v>
      </c>
      <c r="AV16" s="6">
        <f t="shared" si="10"/>
        <v>0.37342573561006026</v>
      </c>
      <c r="AW16" s="6">
        <f t="shared" si="11"/>
        <v>0.43764731530124584</v>
      </c>
      <c r="AX16" s="6">
        <f>'1'!BQ14</f>
        <v>0.38157951690510522</v>
      </c>
      <c r="AY16" s="6">
        <f>'1'!BS14</f>
        <v>0.47613325163263531</v>
      </c>
      <c r="AZ16" s="6">
        <f>'2'!BQ14</f>
        <v>0.24471312418250118</v>
      </c>
      <c r="BA16" s="6">
        <f>'2'!BS14</f>
        <v>0.3689663985767081</v>
      </c>
      <c r="BB16" s="6">
        <f>'3'!V15</f>
        <v>0.83576051779935279</v>
      </c>
      <c r="BC16" s="6">
        <f>'8'!AJ13</f>
        <v>0.71348469883327958</v>
      </c>
      <c r="BD16" s="6">
        <f t="shared" si="12"/>
        <v>0.44659244664029529</v>
      </c>
      <c r="BE16" s="6">
        <f t="shared" si="13"/>
        <v>0.51952811634754104</v>
      </c>
      <c r="BF16" s="6">
        <f>'1'!CA14</f>
        <v>0.36473176521291345</v>
      </c>
      <c r="BG16" s="6">
        <f>'1'!CC14</f>
        <v>0.45800687271039769</v>
      </c>
      <c r="BH16" s="6">
        <f>'2'!CA14</f>
        <v>0.25746815321657002</v>
      </c>
      <c r="BI16" s="6">
        <f>'2'!CC14</f>
        <v>0.38636288973263094</v>
      </c>
      <c r="BJ16" s="6">
        <f>'3'!Y15</f>
        <v>0.63892341062621538</v>
      </c>
      <c r="BK16" s="6">
        <f>'8'!AO13</f>
        <v>0.65528558183760843</v>
      </c>
      <c r="BL16" s="6">
        <f t="shared" si="14"/>
        <v>0.42582850008903067</v>
      </c>
      <c r="BM16" s="6">
        <f t="shared" si="15"/>
        <v>0.49988511476021236</v>
      </c>
      <c r="BN16" s="6">
        <f>'1'!CK14</f>
        <v>0.30232494572797308</v>
      </c>
      <c r="BO16" s="6">
        <f>'1'!CM14</f>
        <v>0.38745443514317307</v>
      </c>
      <c r="BP16" s="6">
        <f>'2'!CK14</f>
        <v>0.31538632007324813</v>
      </c>
      <c r="BQ16" s="6">
        <f>'2'!CM14</f>
        <v>0.45917602374907657</v>
      </c>
      <c r="BR16" s="6">
        <f>'3'!AB15</f>
        <v>0.41425576905868483</v>
      </c>
      <c r="BS16" s="6">
        <f>'8'!AT13</f>
        <v>0.62710088833663735</v>
      </c>
      <c r="BT16" s="6">
        <f t="shared" si="16"/>
        <v>0.41493738471261948</v>
      </c>
      <c r="BU16" s="6">
        <f t="shared" si="17"/>
        <v>0.49124378240962896</v>
      </c>
      <c r="BV16" s="6">
        <f>'1'!CU14</f>
        <v>0.45773316877630699</v>
      </c>
      <c r="BW16" s="6">
        <f>'1'!CW14</f>
        <v>0.55375609160685568</v>
      </c>
      <c r="BX16" s="6">
        <f>'2'!CU14</f>
        <v>0.37028950214844736</v>
      </c>
      <c r="BY16" s="6">
        <f>'2'!CW14</f>
        <v>0.52040207933267391</v>
      </c>
      <c r="BZ16" s="6">
        <f>'3'!AE15</f>
        <v>0.59151121156999209</v>
      </c>
      <c r="CA16" s="6">
        <f>'8'!AY13</f>
        <v>0.66391727771180842</v>
      </c>
      <c r="CB16" s="6">
        <f t="shared" si="18"/>
        <v>0.49731331621218761</v>
      </c>
      <c r="CC16" s="6">
        <f t="shared" si="19"/>
        <v>0.57935848288377934</v>
      </c>
      <c r="CD16" s="6">
        <f>'1'!DE14</f>
        <v>0.38427397299559318</v>
      </c>
      <c r="CE16" s="6">
        <f>'1'!DG14</f>
        <v>0.47899829053013443</v>
      </c>
      <c r="CF16" s="6">
        <f>'2'!DE14</f>
        <v>0.28771216444618408</v>
      </c>
      <c r="CG16" s="6">
        <f>'2'!DG14</f>
        <v>0.42556669688678389</v>
      </c>
      <c r="CH16" s="6">
        <f>'3'!AH15</f>
        <v>0.72511738691038952</v>
      </c>
      <c r="CI16" s="6">
        <f>'8'!BD13</f>
        <v>0.61195627452772394</v>
      </c>
      <c r="CJ16" s="6">
        <f t="shared" si="20"/>
        <v>0.42798080398983379</v>
      </c>
      <c r="CK16" s="6">
        <f t="shared" si="21"/>
        <v>0.50550708731488081</v>
      </c>
    </row>
    <row r="17" spans="1:89">
      <c r="A17" s="1">
        <v>1990</v>
      </c>
      <c r="B17" s="6">
        <f>'1'!I15</f>
        <v>0.36669954570357383</v>
      </c>
      <c r="C17" s="6">
        <f>'1'!K15</f>
        <v>0.46014311737975616</v>
      </c>
      <c r="D17" s="6">
        <f>'2'!I15</f>
        <v>0.2486509884276295</v>
      </c>
      <c r="E17" s="6">
        <f>'2'!K15</f>
        <v>0.37439530879024441</v>
      </c>
      <c r="F17" s="6">
        <f>'3'!D16</f>
        <v>0.64230103941212613</v>
      </c>
      <c r="G17" s="6">
        <f>'8'!F14</f>
        <v>0.64121866344827616</v>
      </c>
      <c r="H17" s="6">
        <f t="shared" si="0"/>
        <v>0.41885639919315981</v>
      </c>
      <c r="I17" s="6">
        <f t="shared" si="1"/>
        <v>0.49191902987275893</v>
      </c>
      <c r="J17" s="6">
        <f>'1'!S15</f>
        <v>0.23810764606908588</v>
      </c>
      <c r="K17" s="6">
        <f>'1'!U15</f>
        <v>0.30850541038278873</v>
      </c>
      <c r="L17" s="6">
        <f>'2'!S15</f>
        <v>0.17403292563386291</v>
      </c>
      <c r="M17" s="6">
        <f>'2'!U15</f>
        <v>0.26130096049172929</v>
      </c>
      <c r="N17" s="6">
        <f>'3'!G16</f>
        <v>0.41448851883787069</v>
      </c>
      <c r="O17" s="6">
        <f>'8'!K14</f>
        <v>0.55847044587584749</v>
      </c>
      <c r="P17" s="6">
        <f t="shared" si="2"/>
        <v>0.32353700585959877</v>
      </c>
      <c r="Q17" s="6">
        <f t="shared" si="3"/>
        <v>0.37609227225012187</v>
      </c>
      <c r="R17" s="6">
        <f>'1'!AC15</f>
        <v>0.34428108415912079</v>
      </c>
      <c r="S17" s="6">
        <f>'1'!AE15</f>
        <v>0.43549671057009681</v>
      </c>
      <c r="T17" s="6">
        <f>'2'!AC15</f>
        <v>0.1303142906453871</v>
      </c>
      <c r="U17" s="6">
        <f>'2'!AE15</f>
        <v>0.18254507756132884</v>
      </c>
      <c r="V17" s="6">
        <f>'3'!J16</f>
        <v>0.7464395172860353</v>
      </c>
      <c r="W17" s="6">
        <f>'8'!P14</f>
        <v>0.58668214626557258</v>
      </c>
      <c r="X17" s="6">
        <f t="shared" si="4"/>
        <v>0.3537591736900268</v>
      </c>
      <c r="Y17" s="6">
        <f t="shared" si="5"/>
        <v>0.4015746447989994</v>
      </c>
      <c r="Z17" s="6">
        <f>'1'!AM15</f>
        <v>0.40076169883190516</v>
      </c>
      <c r="AA17" s="6">
        <f>'1'!AO15</f>
        <v>0.4963319297543759</v>
      </c>
      <c r="AB17" s="6">
        <f>'2'!AM15</f>
        <v>0.17798829759217982</v>
      </c>
      <c r="AC17" s="6">
        <f>'2'!AO15</f>
        <v>0.26790716946171317</v>
      </c>
      <c r="AD17" s="6">
        <f>'3'!M16</f>
        <v>0.65654738895033526</v>
      </c>
      <c r="AE17" s="6">
        <f>'8'!U14</f>
        <v>0.57161633822692948</v>
      </c>
      <c r="AF17" s="6">
        <f t="shared" si="6"/>
        <v>0.3834554448836715</v>
      </c>
      <c r="AG17" s="6">
        <f t="shared" si="7"/>
        <v>0.44528514581433948</v>
      </c>
      <c r="AH17" s="6">
        <f>'1'!AW15</f>
        <v>0.28278095091557198</v>
      </c>
      <c r="AI17" s="6">
        <f>'1'!AY15</f>
        <v>0.36415897074947912</v>
      </c>
      <c r="AJ17" s="6">
        <f>'2'!AW15</f>
        <v>0.22872028456356408</v>
      </c>
      <c r="AK17" s="6">
        <f>'2'!AY15</f>
        <v>0.34635867455858216</v>
      </c>
      <c r="AL17" s="6">
        <f>'3'!P16</f>
        <v>0.58266319401745514</v>
      </c>
      <c r="AM17" s="6">
        <f>'8'!Z14</f>
        <v>0.56465936527383465</v>
      </c>
      <c r="AN17" s="6">
        <f t="shared" si="8"/>
        <v>0.35872020025099022</v>
      </c>
      <c r="AO17" s="6">
        <f t="shared" si="9"/>
        <v>0.4250590035272987</v>
      </c>
      <c r="AP17" s="6">
        <f>'1'!BG15</f>
        <v>0.29130198359324233</v>
      </c>
      <c r="AQ17" s="6">
        <f>'1'!BI15</f>
        <v>0.37439059946222342</v>
      </c>
      <c r="AR17" s="6">
        <f>'2'!BG15</f>
        <v>0.21924871055912715</v>
      </c>
      <c r="AS17" s="6">
        <f>'2'!BI15</f>
        <v>0.33252462835343677</v>
      </c>
      <c r="AT17" s="6">
        <f>'3'!S16</f>
        <v>0.64445269015083051</v>
      </c>
      <c r="AU17" s="6">
        <f>'8'!AE14</f>
        <v>0.59878505438799212</v>
      </c>
      <c r="AV17" s="6">
        <f t="shared" si="10"/>
        <v>0.36977858284678716</v>
      </c>
      <c r="AW17" s="6">
        <f t="shared" si="11"/>
        <v>0.43523342740121745</v>
      </c>
      <c r="AX17" s="6">
        <f>'1'!BQ15</f>
        <v>0.38238715969529985</v>
      </c>
      <c r="AY17" s="6">
        <f>'1'!BS15</f>
        <v>0.47699299280696655</v>
      </c>
      <c r="AZ17" s="6">
        <f>'2'!BQ15</f>
        <v>0.2538858384909321</v>
      </c>
      <c r="BA17" s="6">
        <f>'2'!BS15</f>
        <v>0.38153150228482241</v>
      </c>
      <c r="BB17" s="6">
        <f>'3'!V16</f>
        <v>0.76570673530823374</v>
      </c>
      <c r="BC17" s="6">
        <f>'8'!AJ14</f>
        <v>0.67624370319926252</v>
      </c>
      <c r="BD17" s="6">
        <f t="shared" si="12"/>
        <v>0.4375055671284982</v>
      </c>
      <c r="BE17" s="6">
        <f t="shared" si="13"/>
        <v>0.51158939943035053</v>
      </c>
      <c r="BF17" s="6">
        <f>'1'!CA15</f>
        <v>0.3744767253849135</v>
      </c>
      <c r="BG17" s="6">
        <f>'1'!CC15</f>
        <v>0.46853633044137366</v>
      </c>
      <c r="BH17" s="6">
        <f>'2'!CA15</f>
        <v>0.26847276083770383</v>
      </c>
      <c r="BI17" s="6">
        <f>'2'!CC15</f>
        <v>0.40094827241936126</v>
      </c>
      <c r="BJ17" s="6">
        <f>'3'!Y16</f>
        <v>0.55132127004543885</v>
      </c>
      <c r="BK17" s="6">
        <f>'8'!AO14</f>
        <v>0.64191592571362255</v>
      </c>
      <c r="BL17" s="6">
        <f t="shared" si="14"/>
        <v>0.42828847064541326</v>
      </c>
      <c r="BM17" s="6">
        <f t="shared" si="15"/>
        <v>0.50380017619145245</v>
      </c>
      <c r="BN17" s="6">
        <f>'1'!CK15</f>
        <v>0.32380451381176245</v>
      </c>
      <c r="BO17" s="6">
        <f>'1'!CM15</f>
        <v>0.41237332955593486</v>
      </c>
      <c r="BP17" s="6">
        <f>'2'!CK15</f>
        <v>0.32394166354089771</v>
      </c>
      <c r="BQ17" s="6">
        <f>'2'!CM15</f>
        <v>0.46916956750200023</v>
      </c>
      <c r="BR17" s="6">
        <f>'3'!AB16</f>
        <v>0.2619535785385454</v>
      </c>
      <c r="BS17" s="6">
        <f>'8'!AT14</f>
        <v>0.63362375807319005</v>
      </c>
      <c r="BT17" s="6">
        <f t="shared" si="16"/>
        <v>0.42712331180861679</v>
      </c>
      <c r="BU17" s="6">
        <f t="shared" si="17"/>
        <v>0.50505555171037508</v>
      </c>
      <c r="BV17" s="6">
        <f>'1'!CU15</f>
        <v>0.46456267496400749</v>
      </c>
      <c r="BW17" s="6">
        <f>'1'!CW15</f>
        <v>0.56039785856990176</v>
      </c>
      <c r="BX17" s="6">
        <f>'2'!CU15</f>
        <v>0.39845241818295041</v>
      </c>
      <c r="BY17" s="6">
        <f>'2'!CW15</f>
        <v>0.54938164696523095</v>
      </c>
      <c r="BZ17" s="6">
        <f>'3'!AE16</f>
        <v>0.6396291244611233</v>
      </c>
      <c r="CA17" s="6">
        <f>'8'!AY14</f>
        <v>0.65829741932888353</v>
      </c>
      <c r="CB17" s="6">
        <f t="shared" si="18"/>
        <v>0.50710417082528048</v>
      </c>
      <c r="CC17" s="6">
        <f t="shared" si="19"/>
        <v>0.58935897495467204</v>
      </c>
      <c r="CD17" s="6">
        <f>'1'!DE15</f>
        <v>0.40234486093941457</v>
      </c>
      <c r="CE17" s="6">
        <f>'1'!DG15</f>
        <v>0.49797870523371157</v>
      </c>
      <c r="CF17" s="6">
        <f>'2'!DE15</f>
        <v>0.29895855344254002</v>
      </c>
      <c r="CG17" s="6">
        <f>'2'!DG15</f>
        <v>0.43947004166816428</v>
      </c>
      <c r="CH17" s="6">
        <f>'3'!AH16</f>
        <v>0.56685743971371871</v>
      </c>
      <c r="CI17" s="6">
        <f>'8'!BD14</f>
        <v>0.64099109764533924</v>
      </c>
      <c r="CJ17" s="6">
        <f t="shared" si="20"/>
        <v>0.44743150400909792</v>
      </c>
      <c r="CK17" s="6">
        <f t="shared" si="21"/>
        <v>0.52614661484907177</v>
      </c>
    </row>
    <row r="18" spans="1:89">
      <c r="A18" s="1">
        <v>1991</v>
      </c>
      <c r="B18" s="6">
        <f>'1'!I16</f>
        <v>0.36592454220429149</v>
      </c>
      <c r="C18" s="6">
        <f>'1'!K16</f>
        <v>0.45930237625163434</v>
      </c>
      <c r="D18" s="6">
        <f>'2'!I16</f>
        <v>0.24114932630170685</v>
      </c>
      <c r="E18" s="6">
        <f>'2'!K16</f>
        <v>0.36400725576484289</v>
      </c>
      <c r="F18" s="6">
        <f>'3'!D17</f>
        <v>0.63838285348393542</v>
      </c>
      <c r="G18" s="6">
        <f>'8'!F15</f>
        <v>0.60314940008791929</v>
      </c>
      <c r="H18" s="6">
        <f t="shared" si="0"/>
        <v>0.40340775619797253</v>
      </c>
      <c r="I18" s="6">
        <f t="shared" si="1"/>
        <v>0.47548634403479878</v>
      </c>
      <c r="J18" s="6">
        <f>'1'!S16</f>
        <v>0.22701218429840514</v>
      </c>
      <c r="K18" s="6">
        <f>'1'!U16</f>
        <v>0.29412644233707819</v>
      </c>
      <c r="L18" s="6">
        <f>'2'!S16</f>
        <v>0.17314519092192523</v>
      </c>
      <c r="M18" s="6">
        <f>'2'!U16</f>
        <v>0.25980747270955779</v>
      </c>
      <c r="N18" s="6">
        <f>'3'!G17</f>
        <v>0.41585583470425025</v>
      </c>
      <c r="O18" s="6">
        <f>'8'!K15</f>
        <v>0.5378030061916993</v>
      </c>
      <c r="P18" s="6">
        <f t="shared" si="2"/>
        <v>0.31265346047067655</v>
      </c>
      <c r="Q18" s="6">
        <f t="shared" si="3"/>
        <v>0.36391230707944516</v>
      </c>
      <c r="R18" s="6">
        <f>'1'!AC16</f>
        <v>0.33804074365817699</v>
      </c>
      <c r="S18" s="6">
        <f>'1'!AE16</f>
        <v>0.42851311381468932</v>
      </c>
      <c r="T18" s="6">
        <f>'2'!AC16</f>
        <v>0.13760074761731389</v>
      </c>
      <c r="U18" s="6">
        <f>'2'!AE16</f>
        <v>0.19646717166151695</v>
      </c>
      <c r="V18" s="6">
        <f>'3'!J17</f>
        <v>0.69764289778658983</v>
      </c>
      <c r="W18" s="6">
        <f>'8'!P15</f>
        <v>0.53689037275433582</v>
      </c>
      <c r="X18" s="6">
        <f t="shared" si="4"/>
        <v>0.33751062134327553</v>
      </c>
      <c r="Y18" s="6">
        <f t="shared" si="5"/>
        <v>0.38729021941018066</v>
      </c>
      <c r="Z18" s="6">
        <f>'1'!AM16</f>
        <v>0.39282162118219766</v>
      </c>
      <c r="AA18" s="6">
        <f>'1'!AO16</f>
        <v>0.48802657409164951</v>
      </c>
      <c r="AB18" s="6">
        <f>'2'!AM16</f>
        <v>0.17902199192968973</v>
      </c>
      <c r="AC18" s="6">
        <f>'2'!AO16</f>
        <v>0.26962082187264991</v>
      </c>
      <c r="AD18" s="6">
        <f>'3'!M17</f>
        <v>0.62914131813390628</v>
      </c>
      <c r="AE18" s="6">
        <f>'8'!U15</f>
        <v>0.56146495044001177</v>
      </c>
      <c r="AF18" s="6">
        <f t="shared" si="6"/>
        <v>0.37776952118396639</v>
      </c>
      <c r="AG18" s="6">
        <f t="shared" si="7"/>
        <v>0.43970411546810367</v>
      </c>
      <c r="AH18" s="6">
        <f>'1'!AW16</f>
        <v>0.28453007733064067</v>
      </c>
      <c r="AI18" s="6">
        <f>'1'!AY16</f>
        <v>0.36626884141613014</v>
      </c>
      <c r="AJ18" s="6">
        <f>'2'!AW16</f>
        <v>0.22491322055835281</v>
      </c>
      <c r="AK18" s="6">
        <f>'2'!AY16</f>
        <v>0.34083927446722739</v>
      </c>
      <c r="AL18" s="6">
        <f>'3'!P17</f>
        <v>0.5742769250195966</v>
      </c>
      <c r="AM18" s="6">
        <f>'8'!Z15</f>
        <v>0.54533375793342653</v>
      </c>
      <c r="AN18" s="6">
        <f t="shared" si="8"/>
        <v>0.35159235194080668</v>
      </c>
      <c r="AO18" s="6">
        <f t="shared" si="9"/>
        <v>0.41748062460559465</v>
      </c>
      <c r="AP18" s="6">
        <f>'1'!BG16</f>
        <v>0.28432770088497122</v>
      </c>
      <c r="AQ18" s="6">
        <f>'1'!BI16</f>
        <v>0.36602498183140447</v>
      </c>
      <c r="AR18" s="6">
        <f>'2'!BG16</f>
        <v>0.21886082447432936</v>
      </c>
      <c r="AS18" s="6">
        <f>'2'!BI16</f>
        <v>0.33195071331333603</v>
      </c>
      <c r="AT18" s="6">
        <f>'3'!S17</f>
        <v>0.60369349630574143</v>
      </c>
      <c r="AU18" s="6">
        <f>'8'!AE15</f>
        <v>0.57527013113610004</v>
      </c>
      <c r="AV18" s="6">
        <f t="shared" si="10"/>
        <v>0.35948621883180021</v>
      </c>
      <c r="AW18" s="6">
        <f t="shared" si="11"/>
        <v>0.42441527542694679</v>
      </c>
      <c r="AX18" s="6">
        <f>'1'!BQ16</f>
        <v>0.39035175016099605</v>
      </c>
      <c r="AY18" s="6">
        <f>'1'!BS16</f>
        <v>0.48542720841647852</v>
      </c>
      <c r="AZ18" s="6">
        <f>'2'!BQ16</f>
        <v>0.25538478927800912</v>
      </c>
      <c r="BA18" s="6">
        <f>'2'!BS16</f>
        <v>0.3835581942848425</v>
      </c>
      <c r="BB18" s="6">
        <f>'3'!V17</f>
        <v>0.73344326474878163</v>
      </c>
      <c r="BC18" s="6">
        <f>'8'!AJ15</f>
        <v>0.61437130590989564</v>
      </c>
      <c r="BD18" s="6">
        <f t="shared" si="12"/>
        <v>0.4200359484496336</v>
      </c>
      <c r="BE18" s="6">
        <f t="shared" si="13"/>
        <v>0.4944522362037389</v>
      </c>
      <c r="BF18" s="6">
        <f>'1'!CA16</f>
        <v>0.35743566089495482</v>
      </c>
      <c r="BG18" s="6">
        <f>'1'!CC16</f>
        <v>0.45004112484011727</v>
      </c>
      <c r="BH18" s="6">
        <f>'2'!CA16</f>
        <v>0.26732884264451079</v>
      </c>
      <c r="BI18" s="6">
        <f>'2'!CC16</f>
        <v>0.39944976406742305</v>
      </c>
      <c r="BJ18" s="6">
        <f>'3'!Y17</f>
        <v>0.55398635816971931</v>
      </c>
      <c r="BK18" s="6">
        <f>'8'!AO15</f>
        <v>0.63453683782039039</v>
      </c>
      <c r="BL18" s="6">
        <f t="shared" si="14"/>
        <v>0.41976711378661863</v>
      </c>
      <c r="BM18" s="6">
        <f t="shared" si="15"/>
        <v>0.49467590890931024</v>
      </c>
      <c r="BN18" s="6">
        <f>'1'!CK16</f>
        <v>0.30176809467964194</v>
      </c>
      <c r="BO18" s="6">
        <f>'1'!CM16</f>
        <v>0.38679905910883433</v>
      </c>
      <c r="BP18" s="6">
        <f>'2'!CK16</f>
        <v>0.30986278099781733</v>
      </c>
      <c r="BQ18" s="6">
        <f>'2'!CM16</f>
        <v>0.45262757742349491</v>
      </c>
      <c r="BR18" s="6">
        <f>'3'!AB17</f>
        <v>0.34104878033264141</v>
      </c>
      <c r="BS18" s="6">
        <f>'8'!AT15</f>
        <v>0.61016902093967162</v>
      </c>
      <c r="BT18" s="6">
        <f t="shared" si="16"/>
        <v>0.40726663220571035</v>
      </c>
      <c r="BU18" s="6">
        <f t="shared" si="17"/>
        <v>0.48319855249066695</v>
      </c>
      <c r="BV18" s="6">
        <f>'1'!CU16</f>
        <v>0.45120777883043389</v>
      </c>
      <c r="BW18" s="6">
        <f>'1'!CW16</f>
        <v>0.54736348156399839</v>
      </c>
      <c r="BX18" s="6">
        <f>'2'!CU16</f>
        <v>0.36356800939218725</v>
      </c>
      <c r="BY18" s="6">
        <f>'2'!CW16</f>
        <v>0.5132574531047045</v>
      </c>
      <c r="BZ18" s="6">
        <f>'3'!AE17</f>
        <v>0.6245833985257776</v>
      </c>
      <c r="CA18" s="6">
        <f>'8'!AY15</f>
        <v>0.62698014206080344</v>
      </c>
      <c r="CB18" s="6">
        <f t="shared" si="18"/>
        <v>0.48058531009447486</v>
      </c>
      <c r="CC18" s="6">
        <f t="shared" si="19"/>
        <v>0.56253369224316885</v>
      </c>
      <c r="CD18" s="6">
        <f>'1'!DE16</f>
        <v>0.40901650569680809</v>
      </c>
      <c r="CE18" s="6">
        <f>'1'!DG16</f>
        <v>0.50488517162580726</v>
      </c>
      <c r="CF18" s="6">
        <f>'2'!DE16</f>
        <v>0.29076182763930147</v>
      </c>
      <c r="CG18" s="6">
        <f>'2'!DG16</f>
        <v>0.42937119429162424</v>
      </c>
      <c r="CH18" s="6">
        <f>'3'!AH17</f>
        <v>0.6964236340359955</v>
      </c>
      <c r="CI18" s="6">
        <f>'8'!BD15</f>
        <v>0.62396003246516385</v>
      </c>
      <c r="CJ18" s="6">
        <f t="shared" si="20"/>
        <v>0.44124612193375778</v>
      </c>
      <c r="CK18" s="6">
        <f t="shared" si="21"/>
        <v>0.51940546612753169</v>
      </c>
    </row>
    <row r="19" spans="1:89">
      <c r="A19" s="1">
        <v>1992</v>
      </c>
      <c r="B19" s="6">
        <f>'1'!I17</f>
        <v>0.38276062288918555</v>
      </c>
      <c r="C19" s="6">
        <f>'1'!K17</f>
        <v>0.47739026650085709</v>
      </c>
      <c r="D19" s="6">
        <f>'2'!I17</f>
        <v>0.24177593620792401</v>
      </c>
      <c r="E19" s="6">
        <f>'2'!K17</f>
        <v>0.36488240278808332</v>
      </c>
      <c r="F19" s="6">
        <f>'3'!D18</f>
        <v>0.63011305315076216</v>
      </c>
      <c r="G19" s="6">
        <f>'8'!F16</f>
        <v>0.58934817535735373</v>
      </c>
      <c r="H19" s="6">
        <f t="shared" si="0"/>
        <v>0.4046282448181544</v>
      </c>
      <c r="I19" s="6">
        <f t="shared" si="1"/>
        <v>0.47720694821543136</v>
      </c>
      <c r="J19" s="6">
        <f>'1'!S17</f>
        <v>0.23288709010603426</v>
      </c>
      <c r="K19" s="6">
        <f>'1'!U17</f>
        <v>0.30176882498734581</v>
      </c>
      <c r="L19" s="6">
        <f>'2'!S17</f>
        <v>0.17383609152986698</v>
      </c>
      <c r="M19" s="6">
        <f>'2'!U17</f>
        <v>0.26097015964413472</v>
      </c>
      <c r="N19" s="6">
        <f>'3'!G18</f>
        <v>0.29586880357446038</v>
      </c>
      <c r="O19" s="6">
        <f>'8'!K16</f>
        <v>0.50570474685551337</v>
      </c>
      <c r="P19" s="6">
        <f t="shared" si="2"/>
        <v>0.30414264283047154</v>
      </c>
      <c r="Q19" s="6">
        <f t="shared" si="3"/>
        <v>0.35614791049566463</v>
      </c>
      <c r="R19" s="6">
        <f>'1'!AC17</f>
        <v>0.39710960805225237</v>
      </c>
      <c r="S19" s="6">
        <f>'1'!AE17</f>
        <v>0.49252144177881646</v>
      </c>
      <c r="T19" s="6">
        <f>'2'!AC17</f>
        <v>0.14603837541490158</v>
      </c>
      <c r="U19" s="6">
        <f>'2'!AE17</f>
        <v>0.21216651905857992</v>
      </c>
      <c r="V19" s="6">
        <f>'3'!J18</f>
        <v>0.7429511213610539</v>
      </c>
      <c r="W19" s="6">
        <f>'8'!P16</f>
        <v>0.52992653323392303</v>
      </c>
      <c r="X19" s="6">
        <f t="shared" si="4"/>
        <v>0.35769150556702572</v>
      </c>
      <c r="Y19" s="6">
        <f t="shared" si="5"/>
        <v>0.41153816469043986</v>
      </c>
      <c r="Z19" s="6">
        <f>'1'!AM17</f>
        <v>0.41778157575409525</v>
      </c>
      <c r="AA19" s="6">
        <f>'1'!AO17</f>
        <v>0.51387811560819063</v>
      </c>
      <c r="AB19" s="6">
        <f>'2'!AM17</f>
        <v>0.17273842443234649</v>
      </c>
      <c r="AC19" s="6">
        <f>'2'!AO17</f>
        <v>0.25912180844588806</v>
      </c>
      <c r="AD19" s="6">
        <f>'3'!M18</f>
        <v>0.64036615917687256</v>
      </c>
      <c r="AE19" s="6">
        <f>'8'!U16</f>
        <v>0.53612391483931932</v>
      </c>
      <c r="AF19" s="6">
        <f t="shared" si="6"/>
        <v>0.37554797167525367</v>
      </c>
      <c r="AG19" s="6">
        <f t="shared" si="7"/>
        <v>0.43637461296446595</v>
      </c>
      <c r="AH19" s="6">
        <f>'1'!AW17</f>
        <v>0.2874135275489757</v>
      </c>
      <c r="AI19" s="6">
        <f>'1'!AY17</f>
        <v>0.36973610935668744</v>
      </c>
      <c r="AJ19" s="6">
        <f>'2'!AW17</f>
        <v>0.21808775292059754</v>
      </c>
      <c r="AK19" s="6">
        <f>'2'!AY17</f>
        <v>0.33080511596971562</v>
      </c>
      <c r="AL19" s="6">
        <f>'3'!P18</f>
        <v>0.59371436358940921</v>
      </c>
      <c r="AM19" s="6">
        <f>'8'!Z16</f>
        <v>0.50495256089895246</v>
      </c>
      <c r="AN19" s="6">
        <f t="shared" si="8"/>
        <v>0.33681794712284185</v>
      </c>
      <c r="AO19" s="6">
        <f t="shared" si="9"/>
        <v>0.40183126207511854</v>
      </c>
      <c r="AP19" s="6">
        <f>'1'!BG17</f>
        <v>0.30187422775678247</v>
      </c>
      <c r="AQ19" s="6">
        <f>'1'!BI17</f>
        <v>0.38692400776228369</v>
      </c>
      <c r="AR19" s="6">
        <f>'2'!BG17</f>
        <v>0.22099456501239623</v>
      </c>
      <c r="AS19" s="6">
        <f>'2'!BI17</f>
        <v>0.33510050869640268</v>
      </c>
      <c r="AT19" s="6">
        <f>'3'!S18</f>
        <v>0.65652420774750908</v>
      </c>
      <c r="AU19" s="6">
        <f>'8'!AE16</f>
        <v>0.55966755646426602</v>
      </c>
      <c r="AV19" s="6">
        <f t="shared" si="10"/>
        <v>0.36084544974448152</v>
      </c>
      <c r="AW19" s="6">
        <f t="shared" si="11"/>
        <v>0.42723069097431748</v>
      </c>
      <c r="AX19" s="6">
        <f>'1'!BQ17</f>
        <v>0.41664387456729529</v>
      </c>
      <c r="AY19" s="6">
        <f>'1'!BS17</f>
        <v>0.51271595100692735</v>
      </c>
      <c r="AZ19" s="6">
        <f>'2'!BQ17</f>
        <v>0.25439151398867915</v>
      </c>
      <c r="BA19" s="6">
        <f>'2'!BS17</f>
        <v>0.38221603569764812</v>
      </c>
      <c r="BB19" s="6">
        <f>'3'!V18</f>
        <v>0.71861926064176262</v>
      </c>
      <c r="BC19" s="6">
        <f>'8'!AJ16</f>
        <v>0.60600893354266216</v>
      </c>
      <c r="BD19" s="6">
        <f t="shared" si="12"/>
        <v>0.42568144069954555</v>
      </c>
      <c r="BE19" s="6">
        <f t="shared" si="13"/>
        <v>0.50031364008241253</v>
      </c>
      <c r="BF19" s="6">
        <f>'1'!CA17</f>
        <v>0.36738623569306034</v>
      </c>
      <c r="BG19" s="6">
        <f>'1'!CC17</f>
        <v>0.46088739160036629</v>
      </c>
      <c r="BH19" s="6">
        <f>'2'!CA17</f>
        <v>0.26483314321014478</v>
      </c>
      <c r="BI19" s="6">
        <f>'2'!CC17</f>
        <v>0.39616642066545454</v>
      </c>
      <c r="BJ19" s="6">
        <f>'3'!Y18</f>
        <v>0.54179874700872466</v>
      </c>
      <c r="BK19" s="6">
        <f>'8'!AO16</f>
        <v>0.61454167288182837</v>
      </c>
      <c r="BL19" s="6">
        <f t="shared" si="14"/>
        <v>0.41558701726167779</v>
      </c>
      <c r="BM19" s="6">
        <f t="shared" si="15"/>
        <v>0.49053182838254977</v>
      </c>
      <c r="BN19" s="6">
        <f>'1'!CK17</f>
        <v>0.28363885426238128</v>
      </c>
      <c r="BO19" s="6">
        <f>'1'!CM17</f>
        <v>0.36519443468837481</v>
      </c>
      <c r="BP19" s="6">
        <f>'2'!CK17</f>
        <v>0.30638866720913061</v>
      </c>
      <c r="BQ19" s="6">
        <f>'2'!CM17</f>
        <v>0.44846912480662943</v>
      </c>
      <c r="BR19" s="6">
        <f>'3'!AB18</f>
        <v>0.35264984704607266</v>
      </c>
      <c r="BS19" s="6">
        <f>'8'!AT16</f>
        <v>0.60993786172664177</v>
      </c>
      <c r="BT19" s="6">
        <f t="shared" si="16"/>
        <v>0.39998846106605118</v>
      </c>
      <c r="BU19" s="6">
        <f t="shared" si="17"/>
        <v>0.47453380707388204</v>
      </c>
      <c r="BV19" s="6">
        <f>'1'!CU17</f>
        <v>0.44263891328309024</v>
      </c>
      <c r="BW19" s="6">
        <f>'1'!CW17</f>
        <v>0.53889869330934592</v>
      </c>
      <c r="BX19" s="6">
        <f>'2'!CU17</f>
        <v>0.35074920758192041</v>
      </c>
      <c r="BY19" s="6">
        <f>'2'!CW17</f>
        <v>0.4993728280241711</v>
      </c>
      <c r="BZ19" s="6">
        <f>'3'!AE18</f>
        <v>0.49704518435042866</v>
      </c>
      <c r="CA19" s="6">
        <f>'8'!AY16</f>
        <v>0.61263920139029393</v>
      </c>
      <c r="CB19" s="6">
        <f t="shared" si="18"/>
        <v>0.46867577408510153</v>
      </c>
      <c r="CC19" s="6">
        <f t="shared" si="19"/>
        <v>0.5503035742412703</v>
      </c>
      <c r="CD19" s="6">
        <f>'1'!DE17</f>
        <v>0.42896956591180141</v>
      </c>
      <c r="CE19" s="6">
        <f>'1'!DG17</f>
        <v>0.52522662766345329</v>
      </c>
      <c r="CF19" s="6">
        <f>'2'!DE17</f>
        <v>0.27917784278587365</v>
      </c>
      <c r="CG19" s="6">
        <f>'2'!DG17</f>
        <v>0.41478008631420188</v>
      </c>
      <c r="CH19" s="6">
        <f>'3'!AH18</f>
        <v>0.63445915358031513</v>
      </c>
      <c r="CI19" s="6">
        <f>'8'!BD16</f>
        <v>0.60912788188843958</v>
      </c>
      <c r="CJ19" s="6">
        <f t="shared" si="20"/>
        <v>0.43909176352870488</v>
      </c>
      <c r="CK19" s="6">
        <f t="shared" si="21"/>
        <v>0.5163781986220316</v>
      </c>
    </row>
    <row r="20" spans="1:89">
      <c r="A20" s="1">
        <v>1993</v>
      </c>
      <c r="B20" s="6">
        <f>'1'!I18</f>
        <v>0.39156915222355748</v>
      </c>
      <c r="C20" s="6">
        <f>'1'!K18</f>
        <v>0.48670938647459167</v>
      </c>
      <c r="D20" s="6">
        <f>'2'!I18</f>
        <v>0.25169766654239722</v>
      </c>
      <c r="E20" s="6">
        <f>'2'!K18</f>
        <v>0.37855965716906897</v>
      </c>
      <c r="F20" s="6">
        <f>'3'!D19</f>
        <v>0.64865820296194854</v>
      </c>
      <c r="G20" s="6">
        <f>'8'!F17</f>
        <v>0.5804610566231112</v>
      </c>
      <c r="H20" s="6">
        <f t="shared" si="0"/>
        <v>0.40790929179635532</v>
      </c>
      <c r="I20" s="6">
        <f t="shared" si="1"/>
        <v>0.4819100334222573</v>
      </c>
      <c r="J20" s="6">
        <f>'1'!S18</f>
        <v>0.25118460179282637</v>
      </c>
      <c r="K20" s="6">
        <f>'1'!U18</f>
        <v>0.32515956373405452</v>
      </c>
      <c r="L20" s="6">
        <f>'2'!S18</f>
        <v>0.1743143822359651</v>
      </c>
      <c r="M20" s="6">
        <f>'2'!U18</f>
        <v>0.26177363819434946</v>
      </c>
      <c r="N20" s="6">
        <f>'3'!G19</f>
        <v>0.45852766533268963</v>
      </c>
      <c r="O20" s="6">
        <f>'8'!K17</f>
        <v>0.50628664169063187</v>
      </c>
      <c r="P20" s="6">
        <f t="shared" si="2"/>
        <v>0.3105952085731411</v>
      </c>
      <c r="Q20" s="6">
        <f t="shared" si="3"/>
        <v>0.36440661453967865</v>
      </c>
      <c r="R20" s="6">
        <f>'1'!AC18</f>
        <v>0.29996436039684976</v>
      </c>
      <c r="S20" s="6">
        <f>'1'!AE18</f>
        <v>0.38467286929922617</v>
      </c>
      <c r="T20" s="6">
        <f>'2'!AC18</f>
        <v>0.15877805288795691</v>
      </c>
      <c r="U20" s="6">
        <f>'2'!AE18</f>
        <v>0.23506400997867477</v>
      </c>
      <c r="V20" s="6">
        <f>'3'!J19</f>
        <v>0.85755441190953885</v>
      </c>
      <c r="W20" s="6">
        <f>'8'!P17</f>
        <v>0.54725540012158747</v>
      </c>
      <c r="X20" s="6">
        <f t="shared" si="4"/>
        <v>0.33533260446879803</v>
      </c>
      <c r="Y20" s="6">
        <f t="shared" si="5"/>
        <v>0.38899742646649615</v>
      </c>
      <c r="Z20" s="6">
        <f>'1'!AM18</f>
        <v>0.46528425353703307</v>
      </c>
      <c r="AA20" s="6">
        <f>'1'!AO18</f>
        <v>0.56109671756405677</v>
      </c>
      <c r="AB20" s="6">
        <f>'2'!AM18</f>
        <v>0.17330101824997762</v>
      </c>
      <c r="AC20" s="6">
        <f>'2'!AO18</f>
        <v>0.26006991942598306</v>
      </c>
      <c r="AD20" s="6">
        <f>'3'!M19</f>
        <v>0.61138414166862765</v>
      </c>
      <c r="AE20" s="6">
        <f>'8'!U17</f>
        <v>0.50648559425599948</v>
      </c>
      <c r="AF20" s="6">
        <f t="shared" si="6"/>
        <v>0.38169028868100341</v>
      </c>
      <c r="AG20" s="6">
        <f t="shared" si="7"/>
        <v>0.44255074374867975</v>
      </c>
      <c r="AH20" s="6">
        <f>'1'!AW18</f>
        <v>0.33282184765005013</v>
      </c>
      <c r="AI20" s="6">
        <f>'1'!AY18</f>
        <v>0.42263028472935077</v>
      </c>
      <c r="AJ20" s="6">
        <f>'2'!AW18</f>
        <v>0.21104540221677343</v>
      </c>
      <c r="AK20" s="6">
        <f>'2'!AY18</f>
        <v>0.32025950135131287</v>
      </c>
      <c r="AL20" s="6">
        <f>'3'!P19</f>
        <v>0.58969317509979324</v>
      </c>
      <c r="AM20" s="6">
        <f>'8'!Z17</f>
        <v>0.51709536685551427</v>
      </c>
      <c r="AN20" s="6">
        <f t="shared" si="8"/>
        <v>0.35365420557411259</v>
      </c>
      <c r="AO20" s="6">
        <f t="shared" si="9"/>
        <v>0.41999505097872597</v>
      </c>
      <c r="AP20" s="6">
        <f>'1'!BG18</f>
        <v>0.33410805423014961</v>
      </c>
      <c r="AQ20" s="6">
        <f>'1'!BI18</f>
        <v>0.42408373035480207</v>
      </c>
      <c r="AR20" s="6">
        <f>'2'!BG18</f>
        <v>0.22222841225101234</v>
      </c>
      <c r="AS20" s="6">
        <f>'2'!BI18</f>
        <v>0.33691381710949836</v>
      </c>
      <c r="AT20" s="6">
        <f>'3'!S19</f>
        <v>0.59328551133712371</v>
      </c>
      <c r="AU20" s="6">
        <f>'8'!AE17</f>
        <v>0.53024523028028625</v>
      </c>
      <c r="AV20" s="6">
        <f t="shared" si="10"/>
        <v>0.36219389892048276</v>
      </c>
      <c r="AW20" s="6">
        <f t="shared" si="11"/>
        <v>0.4304142592481956</v>
      </c>
      <c r="AX20" s="6">
        <f>'1'!BQ18</f>
        <v>0.4542312134510017</v>
      </c>
      <c r="AY20" s="6">
        <f>'1'!BS18</f>
        <v>0.55033109926539925</v>
      </c>
      <c r="AZ20" s="6">
        <f>'2'!BQ18</f>
        <v>0.25390984692737201</v>
      </c>
      <c r="BA20" s="6">
        <f>'2'!BS18</f>
        <v>0.38156402151855623</v>
      </c>
      <c r="BB20" s="6">
        <f>'3'!V19</f>
        <v>0.74594952367354472</v>
      </c>
      <c r="BC20" s="6">
        <f>'8'!AJ17</f>
        <v>0.59688118008469948</v>
      </c>
      <c r="BD20" s="6">
        <f t="shared" si="12"/>
        <v>0.43500741348769106</v>
      </c>
      <c r="BE20" s="6">
        <f t="shared" si="13"/>
        <v>0.50959210028955171</v>
      </c>
      <c r="BF20" s="6">
        <f>'1'!CA18</f>
        <v>0.39527034628092833</v>
      </c>
      <c r="BG20" s="6">
        <f>'1'!CC18</f>
        <v>0.49059621899081923</v>
      </c>
      <c r="BH20" s="6">
        <f>'2'!CA18</f>
        <v>0.26230058579067739</v>
      </c>
      <c r="BI20" s="6">
        <f>'2'!CC18</f>
        <v>0.39281472495364578</v>
      </c>
      <c r="BJ20" s="6">
        <f>'3'!Y19</f>
        <v>0.57741797800255379</v>
      </c>
      <c r="BK20" s="6">
        <f>'8'!AO17</f>
        <v>0.62145485861935368</v>
      </c>
      <c r="BL20" s="6">
        <f t="shared" si="14"/>
        <v>0.42634193023031974</v>
      </c>
      <c r="BM20" s="6">
        <f t="shared" si="15"/>
        <v>0.50162193418793954</v>
      </c>
      <c r="BN20" s="6">
        <f>'1'!CK18</f>
        <v>0.35344840841324326</v>
      </c>
      <c r="BO20" s="6">
        <f>'1'!CM18</f>
        <v>0.44565762905450912</v>
      </c>
      <c r="BP20" s="6">
        <f>'2'!CK18</f>
        <v>0.30464097650710303</v>
      </c>
      <c r="BQ20" s="6">
        <f>'2'!CM18</f>
        <v>0.44636539835754235</v>
      </c>
      <c r="BR20" s="6">
        <f>'3'!AB19</f>
        <v>0.4503890000886438</v>
      </c>
      <c r="BS20" s="6">
        <f>'8'!AT17</f>
        <v>0.59223567245179976</v>
      </c>
      <c r="BT20" s="6">
        <f t="shared" si="16"/>
        <v>0.41677501912404868</v>
      </c>
      <c r="BU20" s="6">
        <f t="shared" si="17"/>
        <v>0.49475289995461713</v>
      </c>
      <c r="BV20" s="6">
        <f>'1'!CU18</f>
        <v>0.51332794808198856</v>
      </c>
      <c r="BW20" s="6">
        <f>'1'!CW18</f>
        <v>0.60643582540788421</v>
      </c>
      <c r="BX20" s="6">
        <f>'2'!CU18</f>
        <v>0.37796093817528642</v>
      </c>
      <c r="BY20" s="6">
        <f>'2'!CW18</f>
        <v>0.52844623818241387</v>
      </c>
      <c r="BZ20" s="6">
        <f>'3'!AE19</f>
        <v>0.65531690969869727</v>
      </c>
      <c r="CA20" s="6">
        <f>'8'!AY17</f>
        <v>0.62914281705074604</v>
      </c>
      <c r="CB20" s="6">
        <f t="shared" si="18"/>
        <v>0.5068105677693403</v>
      </c>
      <c r="CC20" s="6">
        <f t="shared" si="19"/>
        <v>0.58800829354701467</v>
      </c>
      <c r="CD20" s="6">
        <f>'1'!DE18</f>
        <v>0.46311663874821363</v>
      </c>
      <c r="CE20" s="6">
        <f>'1'!DG18</f>
        <v>0.55899569970096019</v>
      </c>
      <c r="CF20" s="6">
        <f>'2'!DE18</f>
        <v>0.27609760718714432</v>
      </c>
      <c r="CG20" s="6">
        <f>'2'!DG18</f>
        <v>0.41083517810142017</v>
      </c>
      <c r="CH20" s="6">
        <f>'3'!AH19</f>
        <v>0.6663458358187484</v>
      </c>
      <c r="CI20" s="6">
        <f>'8'!BD17</f>
        <v>0.60856744515903682</v>
      </c>
      <c r="CJ20" s="6">
        <f t="shared" si="20"/>
        <v>0.44926056369813155</v>
      </c>
      <c r="CK20" s="6">
        <f t="shared" si="21"/>
        <v>0.52613277432047234</v>
      </c>
    </row>
    <row r="21" spans="1:89">
      <c r="A21" s="1">
        <v>1994</v>
      </c>
      <c r="B21" s="6">
        <f>'1'!I19</f>
        <v>0.4048546833743662</v>
      </c>
      <c r="C21" s="6">
        <f>'1'!K19</f>
        <v>0.50058315272228393</v>
      </c>
      <c r="D21" s="6">
        <f>'2'!I19</f>
        <v>0.26409336713374965</v>
      </c>
      <c r="E21" s="6">
        <f>'2'!K19</f>
        <v>0.39518944824247926</v>
      </c>
      <c r="F21" s="6">
        <f>'3'!D20</f>
        <v>0.63350339783919385</v>
      </c>
      <c r="G21" s="6">
        <f>'8'!F18</f>
        <v>0.58901249244855725</v>
      </c>
      <c r="H21" s="6">
        <f t="shared" si="0"/>
        <v>0.41932018098555773</v>
      </c>
      <c r="I21" s="6">
        <f t="shared" si="1"/>
        <v>0.49492836447110683</v>
      </c>
      <c r="J21" s="6">
        <f>'1'!S19</f>
        <v>0.2584742859101557</v>
      </c>
      <c r="K21" s="6">
        <f>'1'!U19</f>
        <v>0.33430993602551479</v>
      </c>
      <c r="L21" s="6">
        <f>'2'!S19</f>
        <v>0.18798810161421772</v>
      </c>
      <c r="M21" s="6">
        <f>'2'!U19</f>
        <v>0.28426811344259306</v>
      </c>
      <c r="N21" s="6">
        <f>'3'!G20</f>
        <v>0.44350587080090897</v>
      </c>
      <c r="O21" s="6">
        <f>'8'!K18</f>
        <v>0.51066585313873358</v>
      </c>
      <c r="P21" s="6">
        <f t="shared" si="2"/>
        <v>0.31904274688770234</v>
      </c>
      <c r="Q21" s="6">
        <f t="shared" si="3"/>
        <v>0.3764146342022805</v>
      </c>
      <c r="R21" s="6">
        <f>'1'!AC19</f>
        <v>0.30972348213107792</v>
      </c>
      <c r="S21" s="6">
        <f>'1'!AE19</f>
        <v>0.39611655798775919</v>
      </c>
      <c r="T21" s="6">
        <f>'2'!AC19</f>
        <v>0.15901668708855268</v>
      </c>
      <c r="U21" s="6">
        <f>'2'!AE19</f>
        <v>0.23548407950103317</v>
      </c>
      <c r="V21" s="6">
        <f>'3'!J20</f>
        <v>0.89099348453659233</v>
      </c>
      <c r="W21" s="6">
        <f>'8'!P18</f>
        <v>0.53720795939050658</v>
      </c>
      <c r="X21" s="6">
        <f t="shared" si="4"/>
        <v>0.33531604287004574</v>
      </c>
      <c r="Y21" s="6">
        <f t="shared" si="5"/>
        <v>0.38960286562643298</v>
      </c>
      <c r="Z21" s="6">
        <f>'1'!AM19</f>
        <v>0.45700777130421633</v>
      </c>
      <c r="AA21" s="6">
        <f>'1'!AO19</f>
        <v>0.55304771684768106</v>
      </c>
      <c r="AB21" s="6">
        <f>'2'!AM19</f>
        <v>0.17431857345812654</v>
      </c>
      <c r="AC21" s="6">
        <f>'2'!AO19</f>
        <v>0.26178067390132764</v>
      </c>
      <c r="AD21" s="6">
        <f>'3'!M20</f>
        <v>0.56214100268949951</v>
      </c>
      <c r="AE21" s="6">
        <f>'8'!U18</f>
        <v>0.5138274940593679</v>
      </c>
      <c r="AF21" s="6">
        <f t="shared" si="6"/>
        <v>0.3817179462739036</v>
      </c>
      <c r="AG21" s="6">
        <f t="shared" si="7"/>
        <v>0.44288529493612555</v>
      </c>
      <c r="AH21" s="6">
        <f>'1'!AW19</f>
        <v>0.33373822440943235</v>
      </c>
      <c r="AI21" s="6">
        <f>'1'!AY19</f>
        <v>0.42366605625304193</v>
      </c>
      <c r="AJ21" s="6">
        <f>'2'!AW19</f>
        <v>0.21498495521389044</v>
      </c>
      <c r="AK21" s="6">
        <f>'2'!AY19</f>
        <v>0.32618334599078086</v>
      </c>
      <c r="AL21" s="6">
        <f>'3'!P20</f>
        <v>0.51415666303989616</v>
      </c>
      <c r="AM21" s="6">
        <f>'8'!Z18</f>
        <v>0.5127122869699583</v>
      </c>
      <c r="AN21" s="6">
        <f t="shared" si="8"/>
        <v>0.35381182219776036</v>
      </c>
      <c r="AO21" s="6">
        <f t="shared" si="9"/>
        <v>0.42085389640459364</v>
      </c>
      <c r="AP21" s="6">
        <f>'1'!BG19</f>
        <v>0.35334208334618517</v>
      </c>
      <c r="AQ21" s="6">
        <f>'1'!BI19</f>
        <v>0.44554044188270064</v>
      </c>
      <c r="AR21" s="6">
        <f>'2'!BG19</f>
        <v>0.22614041358904238</v>
      </c>
      <c r="AS21" s="6">
        <f>'2'!BI19</f>
        <v>0.34262440072067835</v>
      </c>
      <c r="AT21" s="6">
        <f>'3'!S20</f>
        <v>0.59008613024673151</v>
      </c>
      <c r="AU21" s="6">
        <f>'8'!AE18</f>
        <v>0.54447990551190117</v>
      </c>
      <c r="AV21" s="6">
        <f t="shared" si="10"/>
        <v>0.37465413414904286</v>
      </c>
      <c r="AW21" s="6">
        <f t="shared" si="11"/>
        <v>0.44421491603842672</v>
      </c>
      <c r="AX21" s="6">
        <f>'1'!BQ19</f>
        <v>0.47547122237841555</v>
      </c>
      <c r="AY21" s="6">
        <f>'1'!BS19</f>
        <v>0.5709048759742742</v>
      </c>
      <c r="AZ21" s="6">
        <f>'2'!BQ19</f>
        <v>0.25836470509009529</v>
      </c>
      <c r="BA21" s="6">
        <f>'2'!BS19</f>
        <v>0.38756553446865721</v>
      </c>
      <c r="BB21" s="6">
        <f>'3'!V20</f>
        <v>0.71623692317590348</v>
      </c>
      <c r="BC21" s="6">
        <f>'8'!AJ18</f>
        <v>0.60886907753932518</v>
      </c>
      <c r="BD21" s="6">
        <f t="shared" si="12"/>
        <v>0.44756833500261201</v>
      </c>
      <c r="BE21" s="6">
        <f t="shared" si="13"/>
        <v>0.52244649599408544</v>
      </c>
      <c r="BF21" s="6">
        <f>'1'!CA19</f>
        <v>0.42121368981061907</v>
      </c>
      <c r="BG21" s="6">
        <f>'1'!CC19</f>
        <v>0.51737487064731014</v>
      </c>
      <c r="BH21" s="6">
        <f>'2'!CA19</f>
        <v>0.26621429101990002</v>
      </c>
      <c r="BI21" s="6">
        <f>'2'!CC19</f>
        <v>0.39798584558988759</v>
      </c>
      <c r="BJ21" s="6">
        <f>'3'!Y20</f>
        <v>0.56965152485502091</v>
      </c>
      <c r="BK21" s="6">
        <f>'8'!AO18</f>
        <v>0.58812592818632825</v>
      </c>
      <c r="BL21" s="6">
        <f t="shared" si="14"/>
        <v>0.4251846363389491</v>
      </c>
      <c r="BM21" s="6">
        <f t="shared" si="15"/>
        <v>0.50116221480784195</v>
      </c>
      <c r="BN21" s="6">
        <f>'1'!CK19</f>
        <v>0.34343628749628136</v>
      </c>
      <c r="BO21" s="6">
        <f>'1'!CM19</f>
        <v>0.4345544924202342</v>
      </c>
      <c r="BP21" s="6">
        <f>'2'!CK19</f>
        <v>0.31835626743428252</v>
      </c>
      <c r="BQ21" s="6">
        <f>'2'!CM19</f>
        <v>0.46266554803195353</v>
      </c>
      <c r="BR21" s="6">
        <f>'3'!AB20</f>
        <v>0.47029081291572006</v>
      </c>
      <c r="BS21" s="6">
        <f>'8'!AT18</f>
        <v>0.58892435938299725</v>
      </c>
      <c r="BT21" s="6">
        <f t="shared" si="16"/>
        <v>0.41690563810452036</v>
      </c>
      <c r="BU21" s="6">
        <f t="shared" si="17"/>
        <v>0.49538146661172827</v>
      </c>
      <c r="BV21" s="6">
        <f>'1'!CU19</f>
        <v>0.50990908561739834</v>
      </c>
      <c r="BW21" s="6">
        <f>'1'!CW19</f>
        <v>0.60328458975167498</v>
      </c>
      <c r="BX21" s="6">
        <f>'2'!CU19</f>
        <v>0.36927310848013495</v>
      </c>
      <c r="BY21" s="6">
        <f>'2'!CW19</f>
        <v>0.51932755283932575</v>
      </c>
      <c r="BZ21" s="6">
        <f>'3'!AE20</f>
        <v>0.63831919895125533</v>
      </c>
      <c r="CA21" s="6">
        <f>'8'!AY18</f>
        <v>0.62444730415273675</v>
      </c>
      <c r="CB21" s="6">
        <f t="shared" si="18"/>
        <v>0.50120983275009001</v>
      </c>
      <c r="CC21" s="6">
        <f t="shared" si="19"/>
        <v>0.58235314891457912</v>
      </c>
      <c r="CD21" s="6">
        <f>'1'!DE19</f>
        <v>0.47957449082728992</v>
      </c>
      <c r="CE21" s="6">
        <f>'1'!DG19</f>
        <v>0.57482525193338585</v>
      </c>
      <c r="CF21" s="6">
        <f>'2'!DE19</f>
        <v>0.28459487637692527</v>
      </c>
      <c r="CG21" s="6">
        <f>'2'!DG19</f>
        <v>0.42165084903517214</v>
      </c>
      <c r="CH21" s="6">
        <f>'3'!AH20</f>
        <v>0.65505107606693402</v>
      </c>
      <c r="CI21" s="6">
        <f>'8'!BD18</f>
        <v>0.63214548299681028</v>
      </c>
      <c r="CJ21" s="6">
        <f t="shared" si="20"/>
        <v>0.46543828340034182</v>
      </c>
      <c r="CK21" s="6">
        <f t="shared" si="21"/>
        <v>0.5428738613217895</v>
      </c>
    </row>
    <row r="22" spans="1:89">
      <c r="A22" s="1">
        <v>1995</v>
      </c>
      <c r="B22" s="6">
        <f>'1'!I20</f>
        <v>0.41647958749335018</v>
      </c>
      <c r="C22" s="6">
        <f>'1'!K20</f>
        <v>0.51254800600170769</v>
      </c>
      <c r="D22" s="6">
        <f>'2'!I20</f>
        <v>0.2845483508423759</v>
      </c>
      <c r="E22" s="6">
        <f>'2'!K20</f>
        <v>0.42159219642208207</v>
      </c>
      <c r="F22" s="6">
        <f>'3'!D21</f>
        <v>0.61577529165254052</v>
      </c>
      <c r="G22" s="6">
        <f>'8'!F19</f>
        <v>0.59146298064339753</v>
      </c>
      <c r="H22" s="6">
        <f t="shared" si="0"/>
        <v>0.43083030632637453</v>
      </c>
      <c r="I22" s="6">
        <f t="shared" si="1"/>
        <v>0.50853439435572911</v>
      </c>
      <c r="J22" s="6">
        <f>'1'!S20</f>
        <v>0.27042289918953855</v>
      </c>
      <c r="K22" s="6">
        <f>'1'!U20</f>
        <v>0.34910805946140089</v>
      </c>
      <c r="L22" s="6">
        <f>'2'!S20</f>
        <v>0.21362093135664803</v>
      </c>
      <c r="M22" s="6">
        <f>'2'!U20</f>
        <v>0.32413939231029903</v>
      </c>
      <c r="N22" s="6">
        <f>'3'!G21</f>
        <v>0.3636109175093073</v>
      </c>
      <c r="O22" s="6">
        <f>'8'!K19</f>
        <v>0.51596784809117446</v>
      </c>
      <c r="P22" s="6">
        <f t="shared" si="2"/>
        <v>0.33333722621245371</v>
      </c>
      <c r="Q22" s="6">
        <f t="shared" si="3"/>
        <v>0.39640509995429146</v>
      </c>
      <c r="R22" s="6">
        <f>'1'!AC20</f>
        <v>0.31999323558717296</v>
      </c>
      <c r="S22" s="6">
        <f>'1'!AE20</f>
        <v>0.40800235055865386</v>
      </c>
      <c r="T22" s="6">
        <f>'2'!AC20</f>
        <v>0.16691182007320562</v>
      </c>
      <c r="U22" s="6">
        <f>'2'!AE20</f>
        <v>0.24920663483651376</v>
      </c>
      <c r="V22" s="6">
        <f>'3'!J21</f>
        <v>0.78827701216291457</v>
      </c>
      <c r="W22" s="6">
        <f>'8'!P19</f>
        <v>0.51706617906850949</v>
      </c>
      <c r="X22" s="6">
        <f t="shared" si="4"/>
        <v>0.3346570782429627</v>
      </c>
      <c r="Y22" s="6">
        <f t="shared" si="5"/>
        <v>0.39142505482122569</v>
      </c>
      <c r="Z22" s="6">
        <f>'1'!AM20</f>
        <v>0.46863351647005985</v>
      </c>
      <c r="AA22" s="6">
        <f>'1'!AO20</f>
        <v>0.56433336654701549</v>
      </c>
      <c r="AB22" s="6">
        <f>'2'!AM20</f>
        <v>0.18252398617320661</v>
      </c>
      <c r="AC22" s="6">
        <f>'2'!AO20</f>
        <v>0.27538761124899608</v>
      </c>
      <c r="AD22" s="6">
        <f>'3'!M21</f>
        <v>0.58620384142388837</v>
      </c>
      <c r="AE22" s="6">
        <f>'8'!U19</f>
        <v>0.52090895350185962</v>
      </c>
      <c r="AF22" s="6">
        <f t="shared" si="6"/>
        <v>0.39068881871504207</v>
      </c>
      <c r="AG22" s="6">
        <f t="shared" si="7"/>
        <v>0.45354331043262369</v>
      </c>
      <c r="AH22" s="6">
        <f>'1'!AW20</f>
        <v>0.34435481399801915</v>
      </c>
      <c r="AI22" s="6">
        <f>'1'!AY20</f>
        <v>0.43557889562818969</v>
      </c>
      <c r="AJ22" s="6">
        <f>'2'!AW20</f>
        <v>0.24002075473320714</v>
      </c>
      <c r="AK22" s="6">
        <f>'2'!AY20</f>
        <v>0.36242758061135227</v>
      </c>
      <c r="AL22" s="6">
        <f>'3'!P21</f>
        <v>0.54775762898636404</v>
      </c>
      <c r="AM22" s="6">
        <f>'8'!Z19</f>
        <v>0.56459216190410466</v>
      </c>
      <c r="AN22" s="6">
        <f t="shared" si="8"/>
        <v>0.38298924354511032</v>
      </c>
      <c r="AO22" s="6">
        <f t="shared" si="9"/>
        <v>0.45419954604788221</v>
      </c>
      <c r="AP22" s="6">
        <f>'1'!BG20</f>
        <v>0.36403989787071661</v>
      </c>
      <c r="AQ22" s="6">
        <f>'1'!BI20</f>
        <v>0.45725455480637855</v>
      </c>
      <c r="AR22" s="6">
        <f>'2'!BG20</f>
        <v>0.24093053456481217</v>
      </c>
      <c r="AS22" s="6">
        <f>'2'!BI20</f>
        <v>0.36370135948932986</v>
      </c>
      <c r="AT22" s="6">
        <f>'3'!S21</f>
        <v>0.53923797429716258</v>
      </c>
      <c r="AU22" s="6">
        <f>'8'!AE19</f>
        <v>0.54599561948612063</v>
      </c>
      <c r="AV22" s="6">
        <f t="shared" si="10"/>
        <v>0.38365535064054979</v>
      </c>
      <c r="AW22" s="6">
        <f t="shared" si="11"/>
        <v>0.45565051126060968</v>
      </c>
      <c r="AX22" s="6">
        <f>'1'!BQ20</f>
        <v>0.49322585327547347</v>
      </c>
      <c r="AY22" s="6">
        <f>'1'!BS20</f>
        <v>0.58774533175022303</v>
      </c>
      <c r="AZ22" s="6">
        <f>'2'!BQ20</f>
        <v>0.26380939769777689</v>
      </c>
      <c r="BA22" s="6">
        <f>'2'!BS20</f>
        <v>0.39481397428370851</v>
      </c>
      <c r="BB22" s="6">
        <f>'3'!V21</f>
        <v>0.71836940628573409</v>
      </c>
      <c r="BC22" s="6">
        <f>'8'!AJ19</f>
        <v>0.59716552118143573</v>
      </c>
      <c r="BD22" s="6">
        <f t="shared" si="12"/>
        <v>0.45140025738489536</v>
      </c>
      <c r="BE22" s="6">
        <f t="shared" si="13"/>
        <v>0.52657494240512237</v>
      </c>
      <c r="BF22" s="6">
        <f>'1'!CA20</f>
        <v>0.42175961197078082</v>
      </c>
      <c r="BG22" s="6">
        <f>'1'!CC20</f>
        <v>0.51792981166590768</v>
      </c>
      <c r="BH22" s="6">
        <f>'2'!CA20</f>
        <v>0.27752305462704208</v>
      </c>
      <c r="BI22" s="6">
        <f>'2'!CC20</f>
        <v>0.41266423843005623</v>
      </c>
      <c r="BJ22" s="6">
        <f>'3'!Y21</f>
        <v>0.6799018881472304</v>
      </c>
      <c r="BK22" s="6">
        <f>'8'!AO19</f>
        <v>0.62832955780182065</v>
      </c>
      <c r="BL22" s="6">
        <f t="shared" si="14"/>
        <v>0.44253740813321452</v>
      </c>
      <c r="BM22" s="6">
        <f t="shared" si="15"/>
        <v>0.51964120263259483</v>
      </c>
      <c r="BN22" s="6">
        <f>'1'!CK20</f>
        <v>0.35855481796447042</v>
      </c>
      <c r="BO22" s="6">
        <f>'1'!CM20</f>
        <v>0.45126763393778463</v>
      </c>
      <c r="BP22" s="6">
        <f>'2'!CK20</f>
        <v>0.34197424244878877</v>
      </c>
      <c r="BQ22" s="6">
        <f>'2'!CM20</f>
        <v>0.48966513226927305</v>
      </c>
      <c r="BR22" s="6">
        <f>'3'!AB21</f>
        <v>0.41956959093114132</v>
      </c>
      <c r="BS22" s="6">
        <f>'8'!AT19</f>
        <v>0.58711663423127236</v>
      </c>
      <c r="BT22" s="6">
        <f t="shared" si="16"/>
        <v>0.4292152315481772</v>
      </c>
      <c r="BU22" s="6">
        <f t="shared" si="17"/>
        <v>0.50934980014610998</v>
      </c>
      <c r="BV22" s="6">
        <f>'1'!CU20</f>
        <v>0.52549191407961282</v>
      </c>
      <c r="BW22" s="6">
        <f>'1'!CW20</f>
        <v>0.61755807059585344</v>
      </c>
      <c r="BX22" s="6">
        <f>'2'!CU20</f>
        <v>0.38246161560250064</v>
      </c>
      <c r="BY22" s="6">
        <f>'2'!CW20</f>
        <v>0.53311218342709887</v>
      </c>
      <c r="BZ22" s="6">
        <f>'3'!AE21</f>
        <v>0.62726727917856262</v>
      </c>
      <c r="CA22" s="6">
        <f>'8'!AY19</f>
        <v>0.63031950381810908</v>
      </c>
      <c r="CB22" s="6">
        <f t="shared" si="18"/>
        <v>0.51275767783340753</v>
      </c>
      <c r="CC22" s="6">
        <f t="shared" si="19"/>
        <v>0.59366325261368713</v>
      </c>
      <c r="CD22" s="6">
        <f>'1'!DE20</f>
        <v>0.47647925931350099</v>
      </c>
      <c r="CE22" s="6">
        <f>'1'!DG20</f>
        <v>0.57186958213697958</v>
      </c>
      <c r="CF22" s="6">
        <f>'2'!DE20</f>
        <v>0.29755490022061659</v>
      </c>
      <c r="CG22" s="6">
        <f>'2'!DG20</f>
        <v>0.43775357285512334</v>
      </c>
      <c r="CH22" s="6">
        <f>'3'!AH21</f>
        <v>0.63137661625497765</v>
      </c>
      <c r="CI22" s="6">
        <f>'8'!BD19</f>
        <v>0.64758202570898249</v>
      </c>
      <c r="CJ22" s="6">
        <f t="shared" si="20"/>
        <v>0.47387206174770008</v>
      </c>
      <c r="CK22" s="6">
        <f t="shared" si="21"/>
        <v>0.55240172690036182</v>
      </c>
    </row>
    <row r="23" spans="1:89">
      <c r="A23" s="1">
        <v>1996</v>
      </c>
      <c r="B23" s="6">
        <f>'1'!I21</f>
        <v>0.41633991972545775</v>
      </c>
      <c r="C23" s="6">
        <f>'1'!K21</f>
        <v>0.5124052035578166</v>
      </c>
      <c r="D23" s="6">
        <f>'2'!I21</f>
        <v>0.28382733796570592</v>
      </c>
      <c r="E23" s="6">
        <f>'2'!K21</f>
        <v>0.42068245973851853</v>
      </c>
      <c r="F23" s="6">
        <f>'3'!D22</f>
        <v>0.56576109635416261</v>
      </c>
      <c r="G23" s="6">
        <f>'8'!F20</f>
        <v>0.57924289082316693</v>
      </c>
      <c r="H23" s="6">
        <f t="shared" si="0"/>
        <v>0.42647004950477685</v>
      </c>
      <c r="I23" s="6">
        <f t="shared" si="1"/>
        <v>0.50411018470650071</v>
      </c>
      <c r="J23" s="6">
        <f>'1'!S21</f>
        <v>0.27124466818100762</v>
      </c>
      <c r="K23" s="6">
        <f>'1'!U21</f>
        <v>0.35011682602203609</v>
      </c>
      <c r="L23" s="6">
        <f>'2'!S21</f>
        <v>0.22451954777379138</v>
      </c>
      <c r="M23" s="6">
        <f>'2'!U21</f>
        <v>0.34026540997717752</v>
      </c>
      <c r="N23" s="6">
        <f>'3'!G22</f>
        <v>0.36445778161320408</v>
      </c>
      <c r="O23" s="6">
        <f>'8'!K20</f>
        <v>0.50784680675752891</v>
      </c>
      <c r="P23" s="6">
        <f t="shared" si="2"/>
        <v>0.33453700757077592</v>
      </c>
      <c r="Q23" s="6">
        <f t="shared" si="3"/>
        <v>0.39940968091891421</v>
      </c>
      <c r="R23" s="6">
        <f>'1'!AC21</f>
        <v>0.32076842996769261</v>
      </c>
      <c r="S23" s="6">
        <f>'1'!AE21</f>
        <v>0.40889312440074926</v>
      </c>
      <c r="T23" s="6">
        <f>'2'!AC21</f>
        <v>0.17023900107270837</v>
      </c>
      <c r="U23" s="6">
        <f>'2'!AE21</f>
        <v>0.25489007588312407</v>
      </c>
      <c r="V23" s="6">
        <f>'3'!J22</f>
        <v>0.77316249281982874</v>
      </c>
      <c r="W23" s="6">
        <f>'8'!P20</f>
        <v>0.51247800537539179</v>
      </c>
      <c r="X23" s="6">
        <f t="shared" si="4"/>
        <v>0.33449514547193093</v>
      </c>
      <c r="Y23" s="6">
        <f t="shared" si="5"/>
        <v>0.39208706855308834</v>
      </c>
      <c r="Z23" s="6">
        <f>'1'!AM21</f>
        <v>0.45241350464858865</v>
      </c>
      <c r="AA23" s="6">
        <f>'1'!AO21</f>
        <v>0.54854813338691988</v>
      </c>
      <c r="AB23" s="6">
        <f>'2'!AM21</f>
        <v>0.18716049449304031</v>
      </c>
      <c r="AC23" s="6">
        <f>'2'!AO21</f>
        <v>0.28293209866087587</v>
      </c>
      <c r="AD23" s="6">
        <f>'3'!M22</f>
        <v>0.52624509766323269</v>
      </c>
      <c r="AE23" s="6">
        <f>'8'!U20</f>
        <v>0.50458563751861851</v>
      </c>
      <c r="AF23" s="6">
        <f t="shared" si="6"/>
        <v>0.38138654555341578</v>
      </c>
      <c r="AG23" s="6">
        <f t="shared" si="7"/>
        <v>0.4453552898554714</v>
      </c>
      <c r="AH23" s="6">
        <f>'1'!AW21</f>
        <v>0.35248548309746186</v>
      </c>
      <c r="AI23" s="6">
        <f>'1'!AY21</f>
        <v>0.4445957690424609</v>
      </c>
      <c r="AJ23" s="6">
        <f>'2'!AW21</f>
        <v>0.25398919313388291</v>
      </c>
      <c r="AK23" s="6">
        <f>'2'!AY21</f>
        <v>0.38167148184028782</v>
      </c>
      <c r="AL23" s="6">
        <f>'3'!P22</f>
        <v>0.58044312497137995</v>
      </c>
      <c r="AM23" s="6">
        <f>'8'!Z20</f>
        <v>0.5593387731177768</v>
      </c>
      <c r="AN23" s="6">
        <f t="shared" si="8"/>
        <v>0.3886044831163738</v>
      </c>
      <c r="AO23" s="6">
        <f t="shared" si="9"/>
        <v>0.46186867466684184</v>
      </c>
      <c r="AP23" s="6">
        <f>'1'!BG21</f>
        <v>0.37138603267652248</v>
      </c>
      <c r="AQ23" s="6">
        <f>'1'!BI21</f>
        <v>0.46521028565276168</v>
      </c>
      <c r="AR23" s="6">
        <f>'2'!BG21</f>
        <v>0.25054952474752173</v>
      </c>
      <c r="AS23" s="6">
        <f>'2'!BI21</f>
        <v>0.37699396674246843</v>
      </c>
      <c r="AT23" s="6">
        <f>'3'!S22</f>
        <v>0.55016697367881706</v>
      </c>
      <c r="AU23" s="6">
        <f>'8'!AE20</f>
        <v>0.54256813767635803</v>
      </c>
      <c r="AV23" s="6">
        <f t="shared" si="10"/>
        <v>0.38816789836680071</v>
      </c>
      <c r="AW23" s="6">
        <f t="shared" si="11"/>
        <v>0.46159079669052944</v>
      </c>
      <c r="AX23" s="6">
        <f>'1'!BQ21</f>
        <v>0.48643800858056813</v>
      </c>
      <c r="AY23" s="6">
        <f>'1'!BS21</f>
        <v>0.5813445238777305</v>
      </c>
      <c r="AZ23" s="6">
        <f>'2'!BQ21</f>
        <v>0.26922308106855702</v>
      </c>
      <c r="BA23" s="6">
        <f>'2'!BS21</f>
        <v>0.40192899554552575</v>
      </c>
      <c r="BB23" s="6">
        <f>'3'!V22</f>
        <v>0.6137226299013091</v>
      </c>
      <c r="BC23" s="6">
        <f>'8'!AJ20</f>
        <v>0.57664868787909906</v>
      </c>
      <c r="BD23" s="6">
        <f t="shared" si="12"/>
        <v>0.44410325917607474</v>
      </c>
      <c r="BE23" s="6">
        <f t="shared" si="13"/>
        <v>0.51997406910078514</v>
      </c>
      <c r="BF23" s="6">
        <f>'1'!CA21</f>
        <v>0.43477887279217753</v>
      </c>
      <c r="BG23" s="6">
        <f>'1'!CC21</f>
        <v>0.53106274878930959</v>
      </c>
      <c r="BH23" s="6">
        <f>'2'!CA21</f>
        <v>0.2812951328653861</v>
      </c>
      <c r="BI23" s="6">
        <f>'2'!CC21</f>
        <v>0.41747565506880263</v>
      </c>
      <c r="BJ23" s="6">
        <f>'3'!Y22</f>
        <v>0.60907704933686146</v>
      </c>
      <c r="BK23" s="6">
        <f>'8'!AO20</f>
        <v>0.59397873210156305</v>
      </c>
      <c r="BL23" s="6">
        <f t="shared" si="14"/>
        <v>0.43668424591970889</v>
      </c>
      <c r="BM23" s="6">
        <f t="shared" si="15"/>
        <v>0.51417237865322507</v>
      </c>
      <c r="BN23" s="6">
        <f>'1'!CK21</f>
        <v>0.37226432785325081</v>
      </c>
      <c r="BO23" s="6">
        <f>'1'!CM21</f>
        <v>0.46615672559867777</v>
      </c>
      <c r="BP23" s="6">
        <f>'2'!CK21</f>
        <v>0.34946936470265466</v>
      </c>
      <c r="BQ23" s="6">
        <f>'2'!CM21</f>
        <v>0.49796741857926441</v>
      </c>
      <c r="BR23" s="6">
        <f>'3'!AB22</f>
        <v>0.48177709891612813</v>
      </c>
      <c r="BS23" s="6">
        <f>'8'!AT20</f>
        <v>0.59511309033977489</v>
      </c>
      <c r="BT23" s="6">
        <f t="shared" si="16"/>
        <v>0.43894892763189342</v>
      </c>
      <c r="BU23" s="6">
        <f t="shared" si="17"/>
        <v>0.51974574483923908</v>
      </c>
      <c r="BV23" s="6">
        <f>'1'!CU21</f>
        <v>0.52376527784757665</v>
      </c>
      <c r="BW23" s="6">
        <f>'1'!CW21</f>
        <v>0.61598773508826954</v>
      </c>
      <c r="BX23" s="6">
        <f>'2'!CU21</f>
        <v>0.43719724419794337</v>
      </c>
      <c r="BY23" s="6">
        <f>'2'!CW21</f>
        <v>0.58694021108041772</v>
      </c>
      <c r="BZ23" s="6">
        <f>'3'!AE22</f>
        <v>0.60449118475121577</v>
      </c>
      <c r="CA23" s="6">
        <f>'8'!AY20</f>
        <v>0.64087360348176547</v>
      </c>
      <c r="CB23" s="6">
        <f t="shared" si="18"/>
        <v>0.53394537517576179</v>
      </c>
      <c r="CC23" s="6">
        <f t="shared" si="19"/>
        <v>0.61460051655015091</v>
      </c>
      <c r="CD23" s="6">
        <f>'1'!DE21</f>
        <v>0.48677080081453433</v>
      </c>
      <c r="CE23" s="6">
        <f>'1'!DG21</f>
        <v>0.58165941509609032</v>
      </c>
      <c r="CF23" s="6">
        <f>'2'!DE21</f>
        <v>0.31125550816420461</v>
      </c>
      <c r="CG23" s="6">
        <f>'2'!DG21</f>
        <v>0.45428598636182677</v>
      </c>
      <c r="CH23" s="6">
        <f>'3'!AH22</f>
        <v>0.55293637721581546</v>
      </c>
      <c r="CI23" s="6">
        <f>'8'!BD20</f>
        <v>0.62336393338520146</v>
      </c>
      <c r="CJ23" s="6">
        <f t="shared" si="20"/>
        <v>0.47379674745464678</v>
      </c>
      <c r="CK23" s="6">
        <f t="shared" si="21"/>
        <v>0.55310311161437287</v>
      </c>
    </row>
    <row r="24" spans="1:89">
      <c r="A24" s="1">
        <v>1997</v>
      </c>
      <c r="B24" s="6">
        <f>'1'!I22</f>
        <v>0.44521432824351354</v>
      </c>
      <c r="C24" s="6">
        <f>'1'!K22</f>
        <v>0.5414512926970424</v>
      </c>
      <c r="D24" s="6">
        <f>'2'!I22</f>
        <v>0.29001882636391857</v>
      </c>
      <c r="E24" s="6">
        <f>'2'!K22</f>
        <v>0.42844667635190747</v>
      </c>
      <c r="F24" s="6">
        <f>'3'!D23</f>
        <v>0.54644507777391094</v>
      </c>
      <c r="G24" s="6">
        <f>'8'!F21</f>
        <v>0.58297876623704092</v>
      </c>
      <c r="H24" s="6">
        <f t="shared" si="0"/>
        <v>0.43940397361482431</v>
      </c>
      <c r="I24" s="6">
        <f t="shared" si="1"/>
        <v>0.51762557842866352</v>
      </c>
      <c r="J24" s="6">
        <f>'1'!S22</f>
        <v>0.29534777879373131</v>
      </c>
      <c r="K24" s="6">
        <f>'1'!U22</f>
        <v>0.37920774662005502</v>
      </c>
      <c r="L24" s="6">
        <f>'2'!S22</f>
        <v>0.24079367224385473</v>
      </c>
      <c r="M24" s="6">
        <f>'2'!U22</f>
        <v>0.36350992479118927</v>
      </c>
      <c r="N24" s="6">
        <f>'3'!G23</f>
        <v>0.42822983323877784</v>
      </c>
      <c r="O24" s="6">
        <f>'8'!K21</f>
        <v>0.54111518212136123</v>
      </c>
      <c r="P24" s="6">
        <f t="shared" si="2"/>
        <v>0.35908554438631574</v>
      </c>
      <c r="Q24" s="6">
        <f t="shared" si="3"/>
        <v>0.42794428451086847</v>
      </c>
      <c r="R24" s="6">
        <f>'1'!AC22</f>
        <v>0.38955006307181167</v>
      </c>
      <c r="S24" s="6">
        <f>'1'!AE22</f>
        <v>0.4845818559235045</v>
      </c>
      <c r="T24" s="6">
        <f>'2'!AC22</f>
        <v>0.17821398707926603</v>
      </c>
      <c r="U24" s="6">
        <f>'2'!AE22</f>
        <v>0.26828176537484233</v>
      </c>
      <c r="V24" s="6">
        <f>'3'!J23</f>
        <v>0.7669613335136215</v>
      </c>
      <c r="W24" s="6">
        <f>'8'!P21</f>
        <v>0.48865157453498204</v>
      </c>
      <c r="X24" s="6">
        <f t="shared" si="4"/>
        <v>0.3521385415620199</v>
      </c>
      <c r="Y24" s="6">
        <f t="shared" si="5"/>
        <v>0.4138383986111096</v>
      </c>
      <c r="Z24" s="6">
        <f>'1'!AM22</f>
        <v>0.47569058775300449</v>
      </c>
      <c r="AA24" s="6">
        <f>'1'!AO22</f>
        <v>0.57111490081867045</v>
      </c>
      <c r="AB24" s="6">
        <f>'2'!AM22</f>
        <v>0.193211611032551</v>
      </c>
      <c r="AC24" s="6">
        <f>'2'!AO22</f>
        <v>0.29262748439515823</v>
      </c>
      <c r="AD24" s="6">
        <f>'3'!M23</f>
        <v>0.47155970244518042</v>
      </c>
      <c r="AE24" s="6">
        <f>'8'!U21</f>
        <v>0.48221593864531626</v>
      </c>
      <c r="AF24" s="6">
        <f t="shared" si="6"/>
        <v>0.38370604581029055</v>
      </c>
      <c r="AG24" s="6">
        <f t="shared" si="7"/>
        <v>0.44865277461971492</v>
      </c>
      <c r="AH24" s="6">
        <f>'1'!AW22</f>
        <v>0.37240835078988377</v>
      </c>
      <c r="AI24" s="6">
        <f>'1'!AY22</f>
        <v>0.46631182700218327</v>
      </c>
      <c r="AJ24" s="6">
        <f>'2'!AW22</f>
        <v>0.26623522105431652</v>
      </c>
      <c r="AK24" s="6">
        <f>'2'!AY22</f>
        <v>0.39801337174680601</v>
      </c>
      <c r="AL24" s="6">
        <f>'3'!P23</f>
        <v>0.53016272094086925</v>
      </c>
      <c r="AM24" s="6">
        <f>'8'!Z21</f>
        <v>0.52263568189644061</v>
      </c>
      <c r="AN24" s="6">
        <f t="shared" si="8"/>
        <v>0.38709308458021363</v>
      </c>
      <c r="AO24" s="6">
        <f t="shared" si="9"/>
        <v>0.46232029354847665</v>
      </c>
      <c r="AP24" s="6">
        <f>'1'!BG22</f>
        <v>0.38953994650691742</v>
      </c>
      <c r="AQ24" s="6">
        <f>'1'!BI22</f>
        <v>0.48457118321357345</v>
      </c>
      <c r="AR24" s="6">
        <f>'2'!BG22</f>
        <v>0.26210529902394381</v>
      </c>
      <c r="AS24" s="6">
        <f>'2'!BI22</f>
        <v>0.39255543627359218</v>
      </c>
      <c r="AT24" s="6">
        <f>'3'!S23</f>
        <v>0.50405956125740126</v>
      </c>
      <c r="AU24" s="6">
        <f>'8'!AE21</f>
        <v>0.54020435221146623</v>
      </c>
      <c r="AV24" s="6">
        <f t="shared" si="10"/>
        <v>0.39728319924744254</v>
      </c>
      <c r="AW24" s="6">
        <f t="shared" si="11"/>
        <v>0.47244365723287735</v>
      </c>
      <c r="AX24" s="6">
        <f>'1'!BQ22</f>
        <v>0.52600757848079094</v>
      </c>
      <c r="AY24" s="6">
        <f>'1'!BS22</f>
        <v>0.61802651905715156</v>
      </c>
      <c r="AZ24" s="6">
        <f>'2'!BQ22</f>
        <v>0.2751813137590427</v>
      </c>
      <c r="BA24" s="6">
        <f>'2'!BS22</f>
        <v>0.40965626519273302</v>
      </c>
      <c r="BB24" s="6">
        <f>'3'!V23</f>
        <v>0.60623510138842962</v>
      </c>
      <c r="BC24" s="6">
        <f>'8'!AJ21</f>
        <v>0.58576175605710568</v>
      </c>
      <c r="BD24" s="6">
        <f t="shared" si="12"/>
        <v>0.46231688276564648</v>
      </c>
      <c r="BE24" s="6">
        <f t="shared" si="13"/>
        <v>0.53781484676899671</v>
      </c>
      <c r="BF24" s="6">
        <f>'1'!CA22</f>
        <v>0.4617429981318375</v>
      </c>
      <c r="BG24" s="6">
        <f>'1'!CC22</f>
        <v>0.55766169252509401</v>
      </c>
      <c r="BH24" s="6">
        <f>'2'!CA22</f>
        <v>0.29009774917770659</v>
      </c>
      <c r="BI24" s="6">
        <f>'2'!CC22</f>
        <v>0.4285449528861337</v>
      </c>
      <c r="BJ24" s="6">
        <f>'3'!Y23</f>
        <v>0.59216654942529512</v>
      </c>
      <c r="BK24" s="6">
        <f>'8'!AO21</f>
        <v>0.58205389044706179</v>
      </c>
      <c r="BL24" s="6">
        <f t="shared" si="14"/>
        <v>0.44463154591886861</v>
      </c>
      <c r="BM24" s="6">
        <f t="shared" si="15"/>
        <v>0.52275351195276321</v>
      </c>
      <c r="BN24" s="6">
        <f>'1'!CK22</f>
        <v>0.39011986053435882</v>
      </c>
      <c r="BO24" s="6">
        <f>'1'!CM22</f>
        <v>0.48518277093420897</v>
      </c>
      <c r="BP24" s="6">
        <f>'2'!CK22</f>
        <v>0.3625153815019348</v>
      </c>
      <c r="BQ24" s="6">
        <f>'2'!CM22</f>
        <v>0.51213023071611807</v>
      </c>
      <c r="BR24" s="6">
        <f>'3'!AB23</f>
        <v>0.60655618730459893</v>
      </c>
      <c r="BS24" s="6">
        <f>'8'!AT21</f>
        <v>0.60273893799007039</v>
      </c>
      <c r="BT24" s="6">
        <f t="shared" si="16"/>
        <v>0.45179139334212132</v>
      </c>
      <c r="BU24" s="6">
        <f t="shared" si="17"/>
        <v>0.5333506465467992</v>
      </c>
      <c r="BV24" s="6">
        <f>'1'!CU22</f>
        <v>0.57431902917804478</v>
      </c>
      <c r="BW24" s="6">
        <f>'1'!CW22</f>
        <v>0.66085653376919529</v>
      </c>
      <c r="BX24" s="6">
        <f>'2'!CU22</f>
        <v>0.45005389495118886</v>
      </c>
      <c r="BY24" s="6">
        <f>'2'!CW22</f>
        <v>0.59886486902268721</v>
      </c>
      <c r="BZ24" s="6">
        <f>'3'!AE23</f>
        <v>0.59269120231191474</v>
      </c>
      <c r="CA24" s="6">
        <f>'8'!AY21</f>
        <v>0.6451422345505522</v>
      </c>
      <c r="CB24" s="6">
        <f t="shared" si="18"/>
        <v>0.55650505289326191</v>
      </c>
      <c r="CC24" s="6">
        <f t="shared" si="19"/>
        <v>0.63495454578081156</v>
      </c>
      <c r="CD24" s="6">
        <f>'1'!DE22</f>
        <v>0.51306868373512537</v>
      </c>
      <c r="CE24" s="6">
        <f>'1'!DG22</f>
        <v>0.60619724637801631</v>
      </c>
      <c r="CF24" s="6">
        <f>'2'!DE22</f>
        <v>0.32494917941190937</v>
      </c>
      <c r="CG24" s="6">
        <f>'2'!DG22</f>
        <v>0.47033476223604398</v>
      </c>
      <c r="CH24" s="6">
        <f>'3'!AH23</f>
        <v>0.51685445991638435</v>
      </c>
      <c r="CI24" s="6">
        <f>'8'!BD21</f>
        <v>0.63235558665481317</v>
      </c>
      <c r="CJ24" s="6">
        <f t="shared" si="20"/>
        <v>0.49012448326728264</v>
      </c>
      <c r="CK24" s="6">
        <f t="shared" si="21"/>
        <v>0.56962919842295789</v>
      </c>
    </row>
    <row r="25" spans="1:89">
      <c r="A25" s="1">
        <v>1998</v>
      </c>
      <c r="B25" s="6">
        <f>'1'!I23</f>
        <v>0.46954268828245327</v>
      </c>
      <c r="C25" s="6">
        <f>'1'!K23</f>
        <v>0.56520994315806705</v>
      </c>
      <c r="D25" s="6">
        <f>'2'!I23</f>
        <v>0.28439840655439458</v>
      </c>
      <c r="E25" s="6">
        <f>'2'!K23</f>
        <v>0.42140312656678852</v>
      </c>
      <c r="F25" s="6">
        <f>'3'!D24</f>
        <v>0.52650279161698088</v>
      </c>
      <c r="G25" s="6">
        <f>'8'!F22</f>
        <v>0.58708153403689389</v>
      </c>
      <c r="H25" s="6">
        <f t="shared" si="0"/>
        <v>0.44700754295791389</v>
      </c>
      <c r="I25" s="6">
        <f t="shared" si="1"/>
        <v>0.52456486792058321</v>
      </c>
      <c r="J25" s="6">
        <f>'1'!S23</f>
        <v>0.33392700987101231</v>
      </c>
      <c r="K25" s="6">
        <f>'1'!U23</f>
        <v>0.42387928905082151</v>
      </c>
      <c r="L25" s="6">
        <f>'2'!S23</f>
        <v>0.24309923514556464</v>
      </c>
      <c r="M25" s="6">
        <f>'2'!U23</f>
        <v>0.36672607559475157</v>
      </c>
      <c r="N25" s="6">
        <f>'3'!G24</f>
        <v>0.34583607381663201</v>
      </c>
      <c r="O25" s="6">
        <f>'8'!K22</f>
        <v>0.51053000650807467</v>
      </c>
      <c r="P25" s="6">
        <f t="shared" si="2"/>
        <v>0.36251875050821719</v>
      </c>
      <c r="Q25" s="6">
        <f t="shared" si="3"/>
        <v>0.43371179038454927</v>
      </c>
      <c r="R25" s="6">
        <f>'1'!AC23</f>
        <v>0.39026570639316349</v>
      </c>
      <c r="S25" s="6">
        <f>'1'!AE23</f>
        <v>0.48533651653256354</v>
      </c>
      <c r="T25" s="6">
        <f>'2'!AC23</f>
        <v>0.18171460373910275</v>
      </c>
      <c r="U25" s="6">
        <f>'2'!AE23</f>
        <v>0.27406007243200031</v>
      </c>
      <c r="V25" s="6">
        <f>'3'!J24</f>
        <v>0.77830759454614873</v>
      </c>
      <c r="W25" s="6">
        <f>'8'!P22</f>
        <v>0.49667938894073099</v>
      </c>
      <c r="X25" s="6">
        <f t="shared" si="4"/>
        <v>0.3562198996909991</v>
      </c>
      <c r="Y25" s="6">
        <f t="shared" si="5"/>
        <v>0.41869199263509826</v>
      </c>
      <c r="Z25" s="6">
        <f>'1'!AM23</f>
        <v>0.50021206187582512</v>
      </c>
      <c r="AA25" s="6">
        <f>'1'!AO23</f>
        <v>0.59428551366690585</v>
      </c>
      <c r="AB25" s="6">
        <f>'2'!AM23</f>
        <v>0.19622078970876133</v>
      </c>
      <c r="AC25" s="6">
        <f>'2'!AO23</f>
        <v>0.29738695017084565</v>
      </c>
      <c r="AD25" s="6">
        <f>'3'!M24</f>
        <v>0.42202642333035484</v>
      </c>
      <c r="AE25" s="6">
        <f>'8'!U22</f>
        <v>0.48358438138807375</v>
      </c>
      <c r="AF25" s="6">
        <f t="shared" si="6"/>
        <v>0.39333907765755338</v>
      </c>
      <c r="AG25" s="6">
        <f t="shared" si="7"/>
        <v>0.45841894840860847</v>
      </c>
      <c r="AH25" s="6">
        <f>'1'!AW23</f>
        <v>0.39645077992047223</v>
      </c>
      <c r="AI25" s="6">
        <f>'1'!AY23</f>
        <v>0.4918323003745132</v>
      </c>
      <c r="AJ25" s="6">
        <f>'2'!AW23</f>
        <v>0.26184088555682994</v>
      </c>
      <c r="AK25" s="6">
        <f>'2'!AY23</f>
        <v>0.39220417373388544</v>
      </c>
      <c r="AL25" s="6">
        <f>'3'!P24</f>
        <v>0.5292637929057058</v>
      </c>
      <c r="AM25" s="6">
        <f>'8'!Z22</f>
        <v>0.54159582048246124</v>
      </c>
      <c r="AN25" s="6">
        <f t="shared" si="8"/>
        <v>0.39996249531992117</v>
      </c>
      <c r="AO25" s="6">
        <f t="shared" si="9"/>
        <v>0.47521076486361996</v>
      </c>
      <c r="AP25" s="6">
        <f>'1'!BG23</f>
        <v>0.41479890723877444</v>
      </c>
      <c r="AQ25" s="6">
        <f>'1'!BI23</f>
        <v>0.51082808330912011</v>
      </c>
      <c r="AR25" s="6">
        <f>'2'!BG23</f>
        <v>0.2612933959268684</v>
      </c>
      <c r="AS25" s="6">
        <f>'2'!BI23</f>
        <v>0.39147615253996404</v>
      </c>
      <c r="AT25" s="6">
        <f>'3'!S24</f>
        <v>0.52677087585096016</v>
      </c>
      <c r="AU25" s="6">
        <f>'8'!AE22</f>
        <v>0.5628132927316567</v>
      </c>
      <c r="AV25" s="6">
        <f t="shared" si="10"/>
        <v>0.41296853196576649</v>
      </c>
      <c r="AW25" s="6">
        <f t="shared" si="11"/>
        <v>0.48837250952691358</v>
      </c>
      <c r="AX25" s="6">
        <f>'1'!BQ23</f>
        <v>0.55952586786859715</v>
      </c>
      <c r="AY25" s="6">
        <f>'1'!BS23</f>
        <v>0.64795918009061304</v>
      </c>
      <c r="AZ25" s="6">
        <f>'2'!BQ23</f>
        <v>0.27461382363547093</v>
      </c>
      <c r="BA25" s="6">
        <f>'2'!BS23</f>
        <v>0.40892487574719438</v>
      </c>
      <c r="BB25" s="6">
        <f>'3'!V24</f>
        <v>0.60380051244111899</v>
      </c>
      <c r="BC25" s="6">
        <f>'8'!AJ22</f>
        <v>0.59162715966132762</v>
      </c>
      <c r="BD25" s="6">
        <f t="shared" si="12"/>
        <v>0.47525561705513192</v>
      </c>
      <c r="BE25" s="6">
        <f t="shared" si="13"/>
        <v>0.54950373849971168</v>
      </c>
      <c r="BF25" s="6">
        <f>'1'!CA23</f>
        <v>0.4668392810621419</v>
      </c>
      <c r="BG25" s="6">
        <f>'1'!CC23</f>
        <v>0.56260092225414837</v>
      </c>
      <c r="BH25" s="6">
        <f>'2'!CA23</f>
        <v>0.29262870987208406</v>
      </c>
      <c r="BI25" s="6">
        <f>'2'!CC23</f>
        <v>0.43168742422597017</v>
      </c>
      <c r="BJ25" s="6">
        <f>'3'!Y24</f>
        <v>0.51994971314424321</v>
      </c>
      <c r="BK25" s="6">
        <f>'8'!AO22</f>
        <v>0.61024962548146988</v>
      </c>
      <c r="BL25" s="6">
        <f t="shared" si="14"/>
        <v>0.45657253880523196</v>
      </c>
      <c r="BM25" s="6">
        <f t="shared" si="15"/>
        <v>0.53484599065386285</v>
      </c>
      <c r="BN25" s="6">
        <f>'1'!CK23</f>
        <v>0.41200862065125399</v>
      </c>
      <c r="BO25" s="6">
        <f>'1'!CM23</f>
        <v>0.50796529239089072</v>
      </c>
      <c r="BP25" s="6">
        <f>'2'!CK23</f>
        <v>0.34409854270623713</v>
      </c>
      <c r="BQ25" s="6">
        <f>'2'!CM23</f>
        <v>0.49203076950522551</v>
      </c>
      <c r="BR25" s="6">
        <f>'3'!AB24</f>
        <v>0.49130363552679446</v>
      </c>
      <c r="BS25" s="6">
        <f>'8'!AT22</f>
        <v>0.62790216593926551</v>
      </c>
      <c r="BT25" s="6">
        <f t="shared" si="16"/>
        <v>0.46133644309891891</v>
      </c>
      <c r="BU25" s="6">
        <f t="shared" si="17"/>
        <v>0.54263274261179395</v>
      </c>
      <c r="BV25" s="6">
        <f>'1'!CU23</f>
        <v>0.59173676476560977</v>
      </c>
      <c r="BW25" s="6">
        <f>'1'!CW23</f>
        <v>0.67580655338620188</v>
      </c>
      <c r="BX25" s="6">
        <f>'2'!CU23</f>
        <v>0.40179557967416957</v>
      </c>
      <c r="BY25" s="6">
        <f>'2'!CW23</f>
        <v>0.55272394621330279</v>
      </c>
      <c r="BZ25" s="6">
        <f>'3'!AE24</f>
        <v>0.52479766035795861</v>
      </c>
      <c r="CA25" s="6">
        <f>'8'!AY22</f>
        <v>0.65152461867749689</v>
      </c>
      <c r="CB25" s="6">
        <f t="shared" si="18"/>
        <v>0.54835232103909204</v>
      </c>
      <c r="CC25" s="6">
        <f t="shared" si="19"/>
        <v>0.62668503942566722</v>
      </c>
      <c r="CD25" s="6">
        <f>'1'!DE23</f>
        <v>0.5383015341473828</v>
      </c>
      <c r="CE25" s="6">
        <f>'1'!DG23</f>
        <v>0.6291224692390881</v>
      </c>
      <c r="CF25" s="6">
        <f>'2'!DE23</f>
        <v>0.32074921698172626</v>
      </c>
      <c r="CG25" s="6">
        <f>'2'!DG23</f>
        <v>0.46546134763139896</v>
      </c>
      <c r="CH25" s="6">
        <f>'3'!AH24</f>
        <v>0.44653409359276358</v>
      </c>
      <c r="CI25" s="6">
        <f>'8'!BD22</f>
        <v>0.58189521875517325</v>
      </c>
      <c r="CJ25" s="6">
        <f t="shared" si="20"/>
        <v>0.48031532329476079</v>
      </c>
      <c r="CK25" s="6">
        <f t="shared" si="21"/>
        <v>0.55882634520855345</v>
      </c>
    </row>
    <row r="26" spans="1:89">
      <c r="A26" s="1">
        <v>1999</v>
      </c>
      <c r="B26" s="6">
        <f>'1'!I24</f>
        <v>0.48820481671819743</v>
      </c>
      <c r="C26" s="6">
        <f>'1'!K24</f>
        <v>0.5830150229722183</v>
      </c>
      <c r="D26" s="6">
        <f>'2'!I24</f>
        <v>0.30776378535219995</v>
      </c>
      <c r="E26" s="6">
        <f>'2'!K24</f>
        <v>0.45011882329917557</v>
      </c>
      <c r="F26" s="6">
        <f>'3'!D25</f>
        <v>0.52223174877133638</v>
      </c>
      <c r="G26" s="6">
        <f>'8'!F23</f>
        <v>0.59170252937011447</v>
      </c>
      <c r="H26" s="6">
        <f t="shared" si="0"/>
        <v>0.46255704381350399</v>
      </c>
      <c r="I26" s="6">
        <f t="shared" si="1"/>
        <v>0.54161212521383606</v>
      </c>
      <c r="J26" s="6">
        <f>'1'!S24</f>
        <v>0.3726189015553506</v>
      </c>
      <c r="K26" s="6">
        <f>'1'!U24</f>
        <v>0.46653852507078009</v>
      </c>
      <c r="L26" s="6">
        <f>'2'!S24</f>
        <v>0.26047710894080006</v>
      </c>
      <c r="M26" s="6">
        <f>'2'!U24</f>
        <v>0.39038893322986634</v>
      </c>
      <c r="N26" s="6">
        <f>'3'!G25</f>
        <v>0.27060643136890583</v>
      </c>
      <c r="O26" s="6">
        <f>'8'!K23</f>
        <v>0.52238465218581465</v>
      </c>
      <c r="P26" s="6">
        <f t="shared" si="2"/>
        <v>0.38516022089398844</v>
      </c>
      <c r="Q26" s="6">
        <f t="shared" si="3"/>
        <v>0.45977070349548699</v>
      </c>
      <c r="R26" s="6">
        <f>'1'!AC24</f>
        <v>0.43260760689523542</v>
      </c>
      <c r="S26" s="6">
        <f>'1'!AE24</f>
        <v>0.52888593317830579</v>
      </c>
      <c r="T26" s="6">
        <f>'2'!AC24</f>
        <v>0.18878344627695751</v>
      </c>
      <c r="U26" s="6">
        <f>'2'!AE24</f>
        <v>0.2855490403067053</v>
      </c>
      <c r="V26" s="6">
        <f>'3'!J25</f>
        <v>0.57881380149700468</v>
      </c>
      <c r="W26" s="6">
        <f>'8'!P23</f>
        <v>0.48360973477136732</v>
      </c>
      <c r="X26" s="6">
        <f t="shared" si="4"/>
        <v>0.3683335959811867</v>
      </c>
      <c r="Y26" s="6">
        <f t="shared" si="5"/>
        <v>0.43268156941879282</v>
      </c>
      <c r="Z26" s="6">
        <f>'1'!AM24</f>
        <v>0.5377814425555294</v>
      </c>
      <c r="AA26" s="6">
        <f>'1'!AO24</f>
        <v>0.62865584808713038</v>
      </c>
      <c r="AB26" s="6">
        <f>'2'!AM24</f>
        <v>0.20693637419197236</v>
      </c>
      <c r="AC26" s="6">
        <f>'2'!AO24</f>
        <v>0.31401309434825464</v>
      </c>
      <c r="AD26" s="6">
        <f>'3'!M25</f>
        <v>0.49125783577169591</v>
      </c>
      <c r="AE26" s="6">
        <f>'8'!U23</f>
        <v>0.5538722317824063</v>
      </c>
      <c r="AF26" s="6">
        <f t="shared" si="6"/>
        <v>0.43286334950996935</v>
      </c>
      <c r="AG26" s="6">
        <f t="shared" si="7"/>
        <v>0.49884705807259716</v>
      </c>
      <c r="AH26" s="6">
        <f>'1'!AW24</f>
        <v>0.43925022783152007</v>
      </c>
      <c r="AI26" s="6">
        <f>'1'!AY24</f>
        <v>0.53552884551310287</v>
      </c>
      <c r="AJ26" s="6">
        <f>'2'!AW24</f>
        <v>0.28264986016377391</v>
      </c>
      <c r="AK26" s="6">
        <f>'2'!AY24</f>
        <v>0.41919358388867523</v>
      </c>
      <c r="AL26" s="6">
        <f>'3'!P25</f>
        <v>0.50608277762963827</v>
      </c>
      <c r="AM26" s="6">
        <f>'8'!Z23</f>
        <v>0.53386645671147914</v>
      </c>
      <c r="AN26" s="6">
        <f t="shared" si="8"/>
        <v>0.418588848235591</v>
      </c>
      <c r="AO26" s="6">
        <f t="shared" si="9"/>
        <v>0.49619629537108573</v>
      </c>
      <c r="AP26" s="6">
        <f>'1'!BG24</f>
        <v>0.43813816195390604</v>
      </c>
      <c r="AQ26" s="6">
        <f>'1'!BI24</f>
        <v>0.53442017758626403</v>
      </c>
      <c r="AR26" s="6">
        <f>'2'!BG24</f>
        <v>0.2753477712757027</v>
      </c>
      <c r="AS26" s="6">
        <f>'2'!BI24</f>
        <v>0.40987061637924549</v>
      </c>
      <c r="AT26" s="6">
        <f>'3'!S25</f>
        <v>0.56517736515936945</v>
      </c>
      <c r="AU26" s="6">
        <f>'8'!AE23</f>
        <v>0.56646469620952222</v>
      </c>
      <c r="AV26" s="6">
        <f t="shared" si="10"/>
        <v>0.42665020981304363</v>
      </c>
      <c r="AW26" s="6">
        <f t="shared" si="11"/>
        <v>0.50358516339167725</v>
      </c>
      <c r="AX26" s="6">
        <f>'1'!BQ24</f>
        <v>0.57045035558509372</v>
      </c>
      <c r="AY26" s="6">
        <f>'1'!BS24</f>
        <v>0.65750163735732325</v>
      </c>
      <c r="AZ26" s="6">
        <f>'2'!BQ24</f>
        <v>0.28721223678695623</v>
      </c>
      <c r="BA26" s="6">
        <f>'2'!BS24</f>
        <v>0.42494054875834547</v>
      </c>
      <c r="BB26" s="6">
        <f>'3'!V25</f>
        <v>0.57003063879832983</v>
      </c>
      <c r="BC26" s="6">
        <f>'8'!AJ23</f>
        <v>0.59717747057932369</v>
      </c>
      <c r="BD26" s="6">
        <f t="shared" si="12"/>
        <v>0.48494668765045795</v>
      </c>
      <c r="BE26" s="6">
        <f t="shared" si="13"/>
        <v>0.55987321889833075</v>
      </c>
      <c r="BF26" s="6">
        <f>'1'!CA24</f>
        <v>0.49140506530701467</v>
      </c>
      <c r="BG26" s="6">
        <f>'1'!CC24</f>
        <v>0.58603287237839619</v>
      </c>
      <c r="BH26" s="6">
        <f>'2'!CA24</f>
        <v>0.30011741033605699</v>
      </c>
      <c r="BI26" s="6">
        <f>'2'!CC24</f>
        <v>0.44088319215661043</v>
      </c>
      <c r="BJ26" s="6">
        <f>'3'!Y25</f>
        <v>0.47574979863111777</v>
      </c>
      <c r="BK26" s="6">
        <f>'8'!AO23</f>
        <v>0.56870063694005901</v>
      </c>
      <c r="BL26" s="6">
        <f t="shared" si="14"/>
        <v>0.45340770419437693</v>
      </c>
      <c r="BM26" s="6">
        <f t="shared" si="15"/>
        <v>0.53187223382502191</v>
      </c>
      <c r="BN26" s="6">
        <f>'1'!CK24</f>
        <v>0.42936887035985494</v>
      </c>
      <c r="BO26" s="6">
        <f>'1'!CM24</f>
        <v>0.52562900124813172</v>
      </c>
      <c r="BP26" s="6">
        <f>'2'!CK24</f>
        <v>0.38443931641087364</v>
      </c>
      <c r="BQ26" s="6">
        <f>'2'!CM24</f>
        <v>0.53515023540213547</v>
      </c>
      <c r="BR26" s="6">
        <f>'3'!AB25</f>
        <v>0.55702347084032755</v>
      </c>
      <c r="BS26" s="6">
        <f>'8'!AT23</f>
        <v>0.62416987142326186</v>
      </c>
      <c r="BT26" s="6">
        <f t="shared" si="16"/>
        <v>0.47932601939799674</v>
      </c>
      <c r="BU26" s="6">
        <f t="shared" si="17"/>
        <v>0.56164970269117631</v>
      </c>
      <c r="BV26" s="6">
        <f>'1'!CU24</f>
        <v>0.61268608205778685</v>
      </c>
      <c r="BW26" s="6">
        <f>'1'!CW24</f>
        <v>0.6934616425069714</v>
      </c>
      <c r="BX26" s="6">
        <f>'2'!CU24</f>
        <v>0.49813779404633812</v>
      </c>
      <c r="BY26" s="6">
        <f>'2'!CW24</f>
        <v>0.64133274197120582</v>
      </c>
      <c r="BZ26" s="6">
        <f>'3'!AE25</f>
        <v>0.57607654406166009</v>
      </c>
      <c r="CA26" s="6">
        <f>'8'!AY23</f>
        <v>0.67309190225512139</v>
      </c>
      <c r="CB26" s="6">
        <f t="shared" si="18"/>
        <v>0.5946385927864154</v>
      </c>
      <c r="CC26" s="6">
        <f t="shared" si="19"/>
        <v>0.6692954289110995</v>
      </c>
      <c r="CD26" s="6">
        <f>'1'!DE24</f>
        <v>0.56049327731573761</v>
      </c>
      <c r="CE26" s="6">
        <f>'1'!DG24</f>
        <v>0.64880834229806394</v>
      </c>
      <c r="CF26" s="6">
        <f>'2'!DE24</f>
        <v>0.34298342256166603</v>
      </c>
      <c r="CG26" s="6">
        <f>'2'!DG24</f>
        <v>0.49079021330533062</v>
      </c>
      <c r="CH26" s="6">
        <f>'3'!AH25</f>
        <v>0.40019411894234669</v>
      </c>
      <c r="CI26" s="6">
        <f>'8'!BD23</f>
        <v>0.59092790449107147</v>
      </c>
      <c r="CJ26" s="6">
        <f t="shared" si="20"/>
        <v>0.49813486812282504</v>
      </c>
      <c r="CK26" s="6">
        <f t="shared" si="21"/>
        <v>0.57684215336482192</v>
      </c>
    </row>
    <row r="27" spans="1:89">
      <c r="A27" s="1">
        <v>2000</v>
      </c>
      <c r="B27" s="6">
        <f>'1'!I25</f>
        <v>0.52470581648160108</v>
      </c>
      <c r="C27" s="6">
        <f>'1'!K25</f>
        <v>0.61684347635125636</v>
      </c>
      <c r="D27" s="6">
        <f>'2'!I25</f>
        <v>0.34287411788350047</v>
      </c>
      <c r="E27" s="6">
        <f>'2'!K25</f>
        <v>0.49066846480823689</v>
      </c>
      <c r="F27" s="6">
        <f>'3'!D26</f>
        <v>0.51502753356743192</v>
      </c>
      <c r="G27" s="6">
        <f>'8'!F24</f>
        <v>0.60105170043041489</v>
      </c>
      <c r="H27" s="6">
        <f t="shared" si="0"/>
        <v>0.48954387826517215</v>
      </c>
      <c r="I27" s="6">
        <f t="shared" si="1"/>
        <v>0.56952121386330268</v>
      </c>
      <c r="J27" s="6">
        <f>'1'!S25</f>
        <v>0.41931347682005127</v>
      </c>
      <c r="K27" s="6">
        <f>'1'!U25</f>
        <v>0.51544056499168223</v>
      </c>
      <c r="L27" s="6">
        <f>'2'!S25</f>
        <v>0.35172632894866973</v>
      </c>
      <c r="M27" s="6">
        <f>'2'!U25</f>
        <v>0.50044343853737516</v>
      </c>
      <c r="N27" s="6">
        <f>'3'!G26</f>
        <v>0.30826999688576695</v>
      </c>
      <c r="O27" s="6">
        <f>'8'!K24</f>
        <v>0.49241361757378371</v>
      </c>
      <c r="P27" s="6">
        <f t="shared" si="2"/>
        <v>0.42115114111416824</v>
      </c>
      <c r="Q27" s="6">
        <f t="shared" si="3"/>
        <v>0.50276587370094694</v>
      </c>
      <c r="R27" s="6">
        <f>'1'!AC25</f>
        <v>0.46548249286168158</v>
      </c>
      <c r="S27" s="6">
        <f>'1'!AE25</f>
        <v>0.56128861917164385</v>
      </c>
      <c r="T27" s="6">
        <f>'2'!AC25</f>
        <v>0.19340279315164638</v>
      </c>
      <c r="U27" s="6">
        <f>'2'!AE25</f>
        <v>0.29293107778945815</v>
      </c>
      <c r="V27" s="6">
        <f>'3'!J26</f>
        <v>0.55030073447052974</v>
      </c>
      <c r="W27" s="6">
        <f>'8'!P24</f>
        <v>0.5306343113740879</v>
      </c>
      <c r="X27" s="6">
        <f t="shared" si="4"/>
        <v>0.39650653246247192</v>
      </c>
      <c r="Y27" s="6">
        <f t="shared" si="5"/>
        <v>0.46161800277839665</v>
      </c>
      <c r="Z27" s="6">
        <f>'1'!AM25</f>
        <v>0.56112877012060103</v>
      </c>
      <c r="AA27" s="6">
        <f>'1'!AO25</f>
        <v>0.64936571810506127</v>
      </c>
      <c r="AB27" s="6">
        <f>'2'!AM25</f>
        <v>0.23017340769078851</v>
      </c>
      <c r="AC27" s="6">
        <f>'2'!AO25</f>
        <v>0.3484510728138453</v>
      </c>
      <c r="AD27" s="6">
        <f>'3'!M26</f>
        <v>0.49610214451182849</v>
      </c>
      <c r="AE27" s="6">
        <f>'8'!U24</f>
        <v>0.52105127506235172</v>
      </c>
      <c r="AF27" s="6">
        <f t="shared" si="6"/>
        <v>0.43745115095791376</v>
      </c>
      <c r="AG27" s="6">
        <f t="shared" si="7"/>
        <v>0.50628935532708608</v>
      </c>
      <c r="AH27" s="6">
        <f>'1'!AW25</f>
        <v>0.46381769619247182</v>
      </c>
      <c r="AI27" s="6">
        <f>'1'!AY25</f>
        <v>0.559675760460142</v>
      </c>
      <c r="AJ27" s="6">
        <f>'2'!AW25</f>
        <v>0.30385793634071423</v>
      </c>
      <c r="AK27" s="6">
        <f>'2'!AY25</f>
        <v>0.44542026071468105</v>
      </c>
      <c r="AL27" s="6">
        <f>'3'!P26</f>
        <v>0.53748096665705825</v>
      </c>
      <c r="AM27" s="6">
        <f>'8'!Z24</f>
        <v>0.54559190150843928</v>
      </c>
      <c r="AN27" s="6">
        <f t="shared" si="8"/>
        <v>0.43775584468054179</v>
      </c>
      <c r="AO27" s="6">
        <f t="shared" si="9"/>
        <v>0.51689597422775402</v>
      </c>
      <c r="AP27" s="6">
        <f>'1'!BG25</f>
        <v>0.47254981227839088</v>
      </c>
      <c r="AQ27" s="6">
        <f>'1'!BI25</f>
        <v>0.56810312772036664</v>
      </c>
      <c r="AR27" s="6">
        <f>'2'!BG25</f>
        <v>0.28945492950749807</v>
      </c>
      <c r="AS27" s="6">
        <f>'2'!BI25</f>
        <v>0.42774399485066872</v>
      </c>
      <c r="AT27" s="6">
        <f>'3'!S26</f>
        <v>0.51773609582452085</v>
      </c>
      <c r="AU27" s="6">
        <f>'8'!AE24</f>
        <v>0.56983109771720575</v>
      </c>
      <c r="AV27" s="6">
        <f t="shared" si="10"/>
        <v>0.44394527983436488</v>
      </c>
      <c r="AW27" s="6">
        <f t="shared" si="11"/>
        <v>0.52189274009608033</v>
      </c>
      <c r="AX27" s="6">
        <f>'1'!BQ25</f>
        <v>0.60768846642757091</v>
      </c>
      <c r="AY27" s="6">
        <f>'1'!BS25</f>
        <v>0.68928156002457508</v>
      </c>
      <c r="AZ27" s="6">
        <f>'2'!BQ25</f>
        <v>0.30015182449888717</v>
      </c>
      <c r="BA27" s="6">
        <f>'2'!BS25</f>
        <v>0.44092510333340562</v>
      </c>
      <c r="BB27" s="6">
        <f>'3'!V26</f>
        <v>0.59157111509897831</v>
      </c>
      <c r="BC27" s="6">
        <f>'8'!AJ24</f>
        <v>0.60748659629195811</v>
      </c>
      <c r="BD27" s="6">
        <f t="shared" si="12"/>
        <v>0.50510896240613867</v>
      </c>
      <c r="BE27" s="6">
        <f t="shared" si="13"/>
        <v>0.57923108654997968</v>
      </c>
      <c r="BF27" s="6">
        <f>'1'!CA25</f>
        <v>0.51003354509670307</v>
      </c>
      <c r="BG27" s="6">
        <f>'1'!CC25</f>
        <v>0.6033995023408123</v>
      </c>
      <c r="BH27" s="6">
        <f>'2'!CA25</f>
        <v>0.31539916389995881</v>
      </c>
      <c r="BI27" s="6">
        <f>'2'!CC25</f>
        <v>0.45919116160215656</v>
      </c>
      <c r="BJ27" s="6">
        <f>'3'!Y26</f>
        <v>0.49286304029232142</v>
      </c>
      <c r="BK27" s="6">
        <f>'8'!AO24</f>
        <v>0.56844589021519931</v>
      </c>
      <c r="BL27" s="6">
        <f t="shared" si="14"/>
        <v>0.46462619973728708</v>
      </c>
      <c r="BM27" s="6">
        <f t="shared" si="15"/>
        <v>0.54367885138605609</v>
      </c>
      <c r="BN27" s="6">
        <f>'1'!CK25</f>
        <v>0.44891757527109427</v>
      </c>
      <c r="BO27" s="6">
        <f>'1'!CM25</f>
        <v>0.54510895933478121</v>
      </c>
      <c r="BP27" s="6">
        <f>'2'!CK25</f>
        <v>0.44636998692360946</v>
      </c>
      <c r="BQ27" s="6">
        <f>'2'!CM25</f>
        <v>0.59547397281690373</v>
      </c>
      <c r="BR27" s="6">
        <f>'3'!AB26</f>
        <v>0.42711488490090177</v>
      </c>
      <c r="BS27" s="6">
        <f>'8'!AT24</f>
        <v>0.60347309599502263</v>
      </c>
      <c r="BT27" s="6">
        <f t="shared" si="16"/>
        <v>0.49958688606324214</v>
      </c>
      <c r="BU27" s="6">
        <f t="shared" si="17"/>
        <v>0.58135200938223586</v>
      </c>
      <c r="BV27" s="6">
        <f>'1'!CU25</f>
        <v>0.65948440125499441</v>
      </c>
      <c r="BW27" s="6">
        <f>'1'!CW25</f>
        <v>0.73168103608681578</v>
      </c>
      <c r="BX27" s="6">
        <f>'2'!CU25</f>
        <v>0.6536280708395964</v>
      </c>
      <c r="BY27" s="6">
        <f>'2'!CW25</f>
        <v>0.76000802684201696</v>
      </c>
      <c r="BZ27" s="6">
        <f>'3'!AE26</f>
        <v>0.58895865355651877</v>
      </c>
      <c r="CA27" s="6">
        <f>'8'!AY24</f>
        <v>0.6668534295094084</v>
      </c>
      <c r="CB27" s="6">
        <f t="shared" si="18"/>
        <v>0.65998863386799977</v>
      </c>
      <c r="CC27" s="6">
        <f t="shared" si="19"/>
        <v>0.71951416414608038</v>
      </c>
      <c r="CD27" s="6">
        <f>'1'!DE25</f>
        <v>0.60113417163414784</v>
      </c>
      <c r="CE27" s="6">
        <f>'1'!DG25</f>
        <v>0.68376954642338506</v>
      </c>
      <c r="CF27" s="6">
        <f>'2'!DE25</f>
        <v>0.38321741387900099</v>
      </c>
      <c r="CG27" s="6">
        <f>'2'!DG25</f>
        <v>0.53389192429708565</v>
      </c>
      <c r="CH27" s="6">
        <f>'3'!AH26</f>
        <v>0.39493198590078726</v>
      </c>
      <c r="CI27" s="6">
        <f>'8'!BD24</f>
        <v>0.63300170022547886</v>
      </c>
      <c r="CJ27" s="6">
        <f t="shared" si="20"/>
        <v>0.53911776191287586</v>
      </c>
      <c r="CK27" s="6">
        <f t="shared" si="21"/>
        <v>0.61688772364864985</v>
      </c>
    </row>
    <row r="28" spans="1:89">
      <c r="A28" s="1">
        <v>2001</v>
      </c>
      <c r="B28" s="6">
        <f>'1'!I26</f>
        <v>0.52431745340561142</v>
      </c>
      <c r="C28" s="6">
        <f>'1'!K26</f>
        <v>0.61649022706763801</v>
      </c>
      <c r="D28" s="6">
        <f>'2'!I26</f>
        <v>0.33869738644810504</v>
      </c>
      <c r="E28" s="6">
        <f>'2'!K26</f>
        <v>0.48599622433931217</v>
      </c>
      <c r="F28" s="6">
        <f>'3'!D27</f>
        <v>0.52250917300451261</v>
      </c>
      <c r="G28" s="6">
        <f>'8'!F25</f>
        <v>0.58056511000791156</v>
      </c>
      <c r="H28" s="6">
        <f t="shared" si="0"/>
        <v>0.48119331662054271</v>
      </c>
      <c r="I28" s="6">
        <f t="shared" si="1"/>
        <v>0.56101718713828719</v>
      </c>
      <c r="J28" s="6">
        <f>'1'!S26</f>
        <v>0.44638101938164659</v>
      </c>
      <c r="K28" s="6">
        <f>'1'!U26</f>
        <v>0.54260524519714204</v>
      </c>
      <c r="L28" s="6">
        <f>'2'!S26</f>
        <v>0.33552454875978138</v>
      </c>
      <c r="M28" s="6">
        <f>'2'!U26</f>
        <v>0.48242065067382561</v>
      </c>
      <c r="N28" s="6">
        <f>'3'!G27</f>
        <v>0.40728963005921137</v>
      </c>
      <c r="O28" s="6">
        <f>'8'!K25</f>
        <v>0.52345765758817364</v>
      </c>
      <c r="P28" s="6">
        <f t="shared" si="2"/>
        <v>0.43512107524320048</v>
      </c>
      <c r="Q28" s="6">
        <f t="shared" si="3"/>
        <v>0.51616118448638038</v>
      </c>
      <c r="R28" s="6">
        <f>'1'!AC26</f>
        <v>0.47362931688779125</v>
      </c>
      <c r="S28" s="6">
        <f>'1'!AE26</f>
        <v>0.56913944226124591</v>
      </c>
      <c r="T28" s="6">
        <f>'2'!AC26</f>
        <v>0.20824820186384704</v>
      </c>
      <c r="U28" s="6">
        <f>'2'!AE26</f>
        <v>0.31601489722407455</v>
      </c>
      <c r="V28" s="6">
        <f>'3'!J27</f>
        <v>0.59472825988778066</v>
      </c>
      <c r="W28" s="6">
        <f>'8'!P25</f>
        <v>0.47346280946057967</v>
      </c>
      <c r="X28" s="6">
        <f t="shared" si="4"/>
        <v>0.38511344273740594</v>
      </c>
      <c r="Y28" s="6">
        <f t="shared" si="5"/>
        <v>0.45287238298196675</v>
      </c>
      <c r="Z28" s="6">
        <f>'1'!AM26</f>
        <v>0.57349866872542987</v>
      </c>
      <c r="AA28" s="6">
        <f>'1'!AO26</f>
        <v>0.66014617566643974</v>
      </c>
      <c r="AB28" s="6">
        <f>'2'!AM26</f>
        <v>0.23724859055368946</v>
      </c>
      <c r="AC28" s="6">
        <f>'2'!AO26</f>
        <v>0.35852826465242865</v>
      </c>
      <c r="AD28" s="6">
        <f>'3'!M27</f>
        <v>0.48335799693281928</v>
      </c>
      <c r="AE28" s="6">
        <f>'8'!U25</f>
        <v>0.50335673770735223</v>
      </c>
      <c r="AF28" s="6">
        <f t="shared" si="6"/>
        <v>0.43803466566215721</v>
      </c>
      <c r="AG28" s="6">
        <f t="shared" si="7"/>
        <v>0.50734372600874023</v>
      </c>
      <c r="AH28" s="6">
        <f>'1'!AW26</f>
        <v>0.46224201031998463</v>
      </c>
      <c r="AI28" s="6">
        <f>'1'!AY26</f>
        <v>0.55814653786666013</v>
      </c>
      <c r="AJ28" s="6">
        <f>'2'!AW26</f>
        <v>0.29777901414608599</v>
      </c>
      <c r="AK28" s="6">
        <f>'2'!AY26</f>
        <v>0.43802798675988486</v>
      </c>
      <c r="AL28" s="6">
        <f>'3'!P27</f>
        <v>0.54321261283094135</v>
      </c>
      <c r="AM28" s="6">
        <f>'8'!Z25</f>
        <v>0.48252468032035811</v>
      </c>
      <c r="AN28" s="6">
        <f t="shared" si="8"/>
        <v>0.41418190159547619</v>
      </c>
      <c r="AO28" s="6">
        <f t="shared" si="9"/>
        <v>0.49289973498230105</v>
      </c>
      <c r="AP28" s="6">
        <f>'1'!BG26</f>
        <v>0.47742901357135986</v>
      </c>
      <c r="AQ28" s="6">
        <f>'1'!BI26</f>
        <v>0.57277755603435587</v>
      </c>
      <c r="AR28" s="6">
        <f>'2'!BG26</f>
        <v>0.29023185254627792</v>
      </c>
      <c r="AS28" s="6">
        <f>'2'!BI26</f>
        <v>0.42871190186813407</v>
      </c>
      <c r="AT28" s="6">
        <f>'3'!S27</f>
        <v>0.5350984416410145</v>
      </c>
      <c r="AU28" s="6">
        <f>'8'!AE25</f>
        <v>0.56698095837118578</v>
      </c>
      <c r="AV28" s="6">
        <f t="shared" si="10"/>
        <v>0.44488060816294123</v>
      </c>
      <c r="AW28" s="6">
        <f t="shared" si="11"/>
        <v>0.52282347209122526</v>
      </c>
      <c r="AX28" s="6">
        <f>'1'!BQ26</f>
        <v>0.60852292587087387</v>
      </c>
      <c r="AY28" s="6">
        <f>'1'!BS26</f>
        <v>0.68998088028876281</v>
      </c>
      <c r="AZ28" s="6">
        <f>'2'!BQ26</f>
        <v>0.30208772991314908</v>
      </c>
      <c r="BA28" s="6">
        <f>'2'!BS26</f>
        <v>0.44327768609244372</v>
      </c>
      <c r="BB28" s="6">
        <f>'3'!V27</f>
        <v>0.60134236719061285</v>
      </c>
      <c r="BC28" s="6">
        <f>'8'!AJ25</f>
        <v>0.58005520352971818</v>
      </c>
      <c r="BD28" s="6">
        <f t="shared" si="12"/>
        <v>0.49688861977124704</v>
      </c>
      <c r="BE28" s="6">
        <f t="shared" si="13"/>
        <v>0.57110458997030822</v>
      </c>
      <c r="BF28" s="6">
        <f>'1'!CA26</f>
        <v>0.51195971289168518</v>
      </c>
      <c r="BG28" s="6">
        <f>'1'!CC26</f>
        <v>0.60517603258885366</v>
      </c>
      <c r="BH28" s="6">
        <f>'2'!CA26</f>
        <v>0.31138312650113475</v>
      </c>
      <c r="BI28" s="6">
        <f>'2'!CC26</f>
        <v>0.45443770349026352</v>
      </c>
      <c r="BJ28" s="6">
        <f>'3'!Y27</f>
        <v>0.54517712599537393</v>
      </c>
      <c r="BK28" s="6">
        <f>'8'!AO25</f>
        <v>0.53630721409163606</v>
      </c>
      <c r="BL28" s="6">
        <f t="shared" si="14"/>
        <v>0.45321668449481867</v>
      </c>
      <c r="BM28" s="6">
        <f t="shared" si="15"/>
        <v>0.53197365005691777</v>
      </c>
      <c r="BN28" s="6">
        <f>'1'!CK26</f>
        <v>0.44999799876673763</v>
      </c>
      <c r="BO28" s="6">
        <f>'1'!CM26</f>
        <v>0.54617326085379847</v>
      </c>
      <c r="BP28" s="6">
        <f>'2'!CK26</f>
        <v>0.4243003301660217</v>
      </c>
      <c r="BQ28" s="6">
        <f>'2'!CM26</f>
        <v>0.57471664154020141</v>
      </c>
      <c r="BR28" s="6">
        <f>'3'!AB27</f>
        <v>0.50720005158980441</v>
      </c>
      <c r="BS28" s="6">
        <f>'8'!AT25</f>
        <v>0.59665226022313389</v>
      </c>
      <c r="BT28" s="6">
        <f t="shared" si="16"/>
        <v>0.49031686305196437</v>
      </c>
      <c r="BU28" s="6">
        <f t="shared" si="17"/>
        <v>0.57251405420571133</v>
      </c>
      <c r="BV28" s="6">
        <f>'1'!CU26</f>
        <v>0.65978917464494613</v>
      </c>
      <c r="BW28" s="6">
        <f>'1'!CW26</f>
        <v>0.73192464205144647</v>
      </c>
      <c r="BX28" s="6">
        <f>'2'!CU26</f>
        <v>0.60560133756710888</v>
      </c>
      <c r="BY28" s="6">
        <f>'2'!CW26</f>
        <v>0.72597007785101775</v>
      </c>
      <c r="BZ28" s="6">
        <f>'3'!AE27</f>
        <v>0.60616499512939681</v>
      </c>
      <c r="CA28" s="6">
        <f>'8'!AY25</f>
        <v>0.66841957079679271</v>
      </c>
      <c r="CB28" s="6">
        <f t="shared" si="18"/>
        <v>0.64460336100294924</v>
      </c>
      <c r="CC28" s="6">
        <f t="shared" si="19"/>
        <v>0.70877143023308564</v>
      </c>
      <c r="CD28" s="6">
        <f>'1'!DE26</f>
        <v>0.59269347463125133</v>
      </c>
      <c r="CE28" s="6">
        <f>'1'!DG26</f>
        <v>0.67662049393585433</v>
      </c>
      <c r="CF28" s="6">
        <f>'2'!DE26</f>
        <v>0.37666749730123922</v>
      </c>
      <c r="CG28" s="6">
        <f>'2'!DG26</f>
        <v>0.52709805403694732</v>
      </c>
      <c r="CH28" s="6">
        <f>'3'!AH27</f>
        <v>0.32411191086510921</v>
      </c>
      <c r="CI28" s="6">
        <f>'8'!BD25</f>
        <v>0.58209627811068687</v>
      </c>
      <c r="CJ28" s="6">
        <f t="shared" si="20"/>
        <v>0.51715241668105916</v>
      </c>
      <c r="CK28" s="6">
        <f t="shared" si="21"/>
        <v>0.59527160869449613</v>
      </c>
    </row>
    <row r="29" spans="1:89">
      <c r="A29" s="1">
        <v>2002</v>
      </c>
      <c r="B29" s="6">
        <f>'1'!I27</f>
        <v>0.54041492594888263</v>
      </c>
      <c r="C29" s="6">
        <f>'1'!K27</f>
        <v>0.63101607334897769</v>
      </c>
      <c r="D29" s="6">
        <f>'2'!I27</f>
        <v>0.33468284599159931</v>
      </c>
      <c r="E29" s="6">
        <f>'2'!K27</f>
        <v>0.48146825180011532</v>
      </c>
      <c r="F29" s="6">
        <f>'3'!D28</f>
        <v>0.50785865281832121</v>
      </c>
      <c r="G29" s="6">
        <f>'8'!F26</f>
        <v>0.54652221990913197</v>
      </c>
      <c r="H29" s="6">
        <f t="shared" si="0"/>
        <v>0.47387333061653797</v>
      </c>
      <c r="I29" s="6">
        <f t="shared" si="1"/>
        <v>0.55300218168607496</v>
      </c>
      <c r="J29" s="6">
        <f>'1'!S27</f>
        <v>0.45484259851169878</v>
      </c>
      <c r="K29" s="6">
        <f>'1'!U27</f>
        <v>0.55092999744197146</v>
      </c>
      <c r="L29" s="6">
        <f>'2'!S27</f>
        <v>0.38423944418169698</v>
      </c>
      <c r="M29" s="6">
        <f>'2'!U27</f>
        <v>0.53494460161263713</v>
      </c>
      <c r="N29" s="6">
        <f>'3'!G28</f>
        <v>0.29775124477807785</v>
      </c>
      <c r="O29" s="6">
        <f>'8'!K26</f>
        <v>0.50750724887034204</v>
      </c>
      <c r="P29" s="6">
        <f t="shared" si="2"/>
        <v>0.44886309718791262</v>
      </c>
      <c r="Q29" s="6">
        <f t="shared" si="3"/>
        <v>0.53112728264165021</v>
      </c>
      <c r="R29" s="6">
        <f>'1'!AC27</f>
        <v>0.50216861042322647</v>
      </c>
      <c r="S29" s="6">
        <f>'1'!AE27</f>
        <v>0.59610857438353548</v>
      </c>
      <c r="T29" s="6">
        <f>'2'!AC27</f>
        <v>0.21476087825906282</v>
      </c>
      <c r="U29" s="6">
        <f>'2'!AE27</f>
        <v>0.32584808597078918</v>
      </c>
      <c r="V29" s="6">
        <f>'3'!J28</f>
        <v>0.6353873394442886</v>
      </c>
      <c r="W29" s="6">
        <f>'8'!P26</f>
        <v>0.5192862396825435</v>
      </c>
      <c r="X29" s="6">
        <f t="shared" si="4"/>
        <v>0.41207190945494426</v>
      </c>
      <c r="Y29" s="6">
        <f t="shared" si="5"/>
        <v>0.48041430001228935</v>
      </c>
      <c r="Z29" s="6">
        <f>'1'!AM27</f>
        <v>0.59330633201864091</v>
      </c>
      <c r="AA29" s="6">
        <f>'1'!AO27</f>
        <v>0.6771415044064889</v>
      </c>
      <c r="AB29" s="6">
        <f>'2'!AM27</f>
        <v>0.23326275422255396</v>
      </c>
      <c r="AC29" s="6">
        <f>'2'!AO27</f>
        <v>0.35287362650933018</v>
      </c>
      <c r="AD29" s="6">
        <f>'3'!M28</f>
        <v>0.46685260542015844</v>
      </c>
      <c r="AE29" s="6">
        <f>'8'!U26</f>
        <v>0.44638237880561904</v>
      </c>
      <c r="AF29" s="6">
        <f t="shared" si="6"/>
        <v>0.42431715501560463</v>
      </c>
      <c r="AG29" s="6">
        <f t="shared" si="7"/>
        <v>0.49213250324047947</v>
      </c>
      <c r="AH29" s="6">
        <f>'1'!AW27</f>
        <v>0.4774689556349111</v>
      </c>
      <c r="AI29" s="6">
        <f>'1'!AY27</f>
        <v>0.57281572074683806</v>
      </c>
      <c r="AJ29" s="6">
        <f>'2'!AW27</f>
        <v>0.29335191466486377</v>
      </c>
      <c r="AK29" s="6">
        <f>'2'!AY27</f>
        <v>0.43258212360245407</v>
      </c>
      <c r="AL29" s="6">
        <f>'3'!P28</f>
        <v>0.4716811224347412</v>
      </c>
      <c r="AM29" s="6">
        <f>'8'!Z26</f>
        <v>0.49769755934409321</v>
      </c>
      <c r="AN29" s="6">
        <f t="shared" si="8"/>
        <v>0.42283947654795601</v>
      </c>
      <c r="AO29" s="6">
        <f t="shared" si="9"/>
        <v>0.50103180123112845</v>
      </c>
      <c r="AP29" s="6">
        <f>'1'!BG27</f>
        <v>0.493309666833257</v>
      </c>
      <c r="AQ29" s="6">
        <f>'1'!BI27</f>
        <v>0.58782407958279093</v>
      </c>
      <c r="AR29" s="6">
        <f>'2'!BG27</f>
        <v>0.29007792342394967</v>
      </c>
      <c r="AS29" s="6">
        <f>'2'!BI27</f>
        <v>0.42852026702107243</v>
      </c>
      <c r="AT29" s="6">
        <f>'3'!S28</f>
        <v>0.52723393725693124</v>
      </c>
      <c r="AU29" s="6">
        <f>'8'!AE26</f>
        <v>0.54864978307718626</v>
      </c>
      <c r="AV29" s="6">
        <f t="shared" si="10"/>
        <v>0.44401245777813098</v>
      </c>
      <c r="AW29" s="6">
        <f t="shared" si="11"/>
        <v>0.52166470989368319</v>
      </c>
      <c r="AX29" s="6">
        <f>'1'!BQ27</f>
        <v>0.62743557838285036</v>
      </c>
      <c r="AY29" s="6">
        <f>'1'!BS27</f>
        <v>0.7056851975281434</v>
      </c>
      <c r="AZ29" s="6">
        <f>'2'!BQ27</f>
        <v>0.3043282170657528</v>
      </c>
      <c r="BA29" s="6">
        <f>'2'!BS27</f>
        <v>0.44598808638405446</v>
      </c>
      <c r="BB29" s="6">
        <f>'3'!V28</f>
        <v>0.56948569298172813</v>
      </c>
      <c r="BC29" s="6">
        <f>'8'!AJ26</f>
        <v>0.53481544917812529</v>
      </c>
      <c r="BD29" s="6">
        <f t="shared" si="12"/>
        <v>0.48885974820890948</v>
      </c>
      <c r="BE29" s="6">
        <f t="shared" si="13"/>
        <v>0.56216291103010774</v>
      </c>
      <c r="BF29" s="6">
        <f>'1'!CA27</f>
        <v>0.53357287271425036</v>
      </c>
      <c r="BG29" s="6">
        <f>'1'!CC27</f>
        <v>0.62487094133940779</v>
      </c>
      <c r="BH29" s="6">
        <f>'2'!CA27</f>
        <v>0.31244883774806226</v>
      </c>
      <c r="BI29" s="6">
        <f>'2'!CC27</f>
        <v>0.45570305066280775</v>
      </c>
      <c r="BJ29" s="6">
        <f>'3'!Y28</f>
        <v>0.48121887454645113</v>
      </c>
      <c r="BK29" s="6">
        <f>'8'!AO26</f>
        <v>0.55087818563234148</v>
      </c>
      <c r="BL29" s="6">
        <f t="shared" si="14"/>
        <v>0.46563329869821807</v>
      </c>
      <c r="BM29" s="6">
        <f t="shared" si="15"/>
        <v>0.54381739254485228</v>
      </c>
      <c r="BN29" s="6">
        <f>'1'!CK27</f>
        <v>0.47408061895322212</v>
      </c>
      <c r="BO29" s="6">
        <f>'1'!CM27</f>
        <v>0.56957233100217175</v>
      </c>
      <c r="BP29" s="6">
        <f>'2'!CK27</f>
        <v>0.4291168947688293</v>
      </c>
      <c r="BQ29" s="6">
        <f>'2'!CM27</f>
        <v>0.5793131103315633</v>
      </c>
      <c r="BR29" s="6">
        <f>'3'!AB28</f>
        <v>0.50028046254616831</v>
      </c>
      <c r="BS29" s="6">
        <f>'8'!AT26</f>
        <v>0.56739915583903611</v>
      </c>
      <c r="BT29" s="6">
        <f t="shared" si="16"/>
        <v>0.49019888985369581</v>
      </c>
      <c r="BU29" s="6">
        <f t="shared" si="17"/>
        <v>0.57209486572425705</v>
      </c>
      <c r="BV29" s="6">
        <f>'1'!CU27</f>
        <v>0.66447448635367334</v>
      </c>
      <c r="BW29" s="6">
        <f>'1'!CW27</f>
        <v>0.73566126090422268</v>
      </c>
      <c r="BX29" s="6">
        <f>'2'!CU27</f>
        <v>0.58510610422457099</v>
      </c>
      <c r="BY29" s="6">
        <f>'2'!CW27</f>
        <v>0.71078784570305031</v>
      </c>
      <c r="BZ29" s="6">
        <f>'3'!AE28</f>
        <v>0.67927393261889035</v>
      </c>
      <c r="CA29" s="6">
        <f>'8'!AY26</f>
        <v>0.65321166722974144</v>
      </c>
      <c r="CB29" s="6">
        <f t="shared" si="18"/>
        <v>0.63426408593599526</v>
      </c>
      <c r="CC29" s="6">
        <f t="shared" si="19"/>
        <v>0.69988692461233815</v>
      </c>
      <c r="CD29" s="6">
        <f>'1'!DE27</f>
        <v>0.61129087633178736</v>
      </c>
      <c r="CE29" s="6">
        <f>'1'!DG27</f>
        <v>0.69229664326489071</v>
      </c>
      <c r="CF29" s="6">
        <f>'2'!DE27</f>
        <v>0.3649093403742818</v>
      </c>
      <c r="CG29" s="6">
        <f>'2'!DG27</f>
        <v>0.5146905467937597</v>
      </c>
      <c r="CH29" s="6">
        <f>'3'!AH28</f>
        <v>0.27964334946745045</v>
      </c>
      <c r="CI29" s="6">
        <f>'8'!BD26</f>
        <v>0.52807291945567014</v>
      </c>
      <c r="CJ29" s="6">
        <f t="shared" si="20"/>
        <v>0.50142437872057977</v>
      </c>
      <c r="CK29" s="6">
        <f t="shared" si="21"/>
        <v>0.57835336983810681</v>
      </c>
    </row>
    <row r="30" spans="1:89">
      <c r="A30" s="1">
        <v>2003</v>
      </c>
      <c r="B30" s="6">
        <f>'1'!I28</f>
        <v>0.56214985870665668</v>
      </c>
      <c r="C30" s="6">
        <f>'1'!K28</f>
        <v>0.65026056118749154</v>
      </c>
      <c r="D30" s="6">
        <f>'2'!I28</f>
        <v>0.34488204418954754</v>
      </c>
      <c r="E30" s="6">
        <f>'2'!K28</f>
        <v>0.49290075811846185</v>
      </c>
      <c r="F30" s="6">
        <f>'3'!D29</f>
        <v>0.51162578582777185</v>
      </c>
      <c r="G30" s="6">
        <f>'8'!F27</f>
        <v>0.5401233961796037</v>
      </c>
      <c r="H30" s="6">
        <f t="shared" si="0"/>
        <v>0.48238509969193594</v>
      </c>
      <c r="I30" s="6">
        <f t="shared" si="1"/>
        <v>0.56109490516185234</v>
      </c>
      <c r="J30" s="6">
        <f>'1'!S28</f>
        <v>0.47691404766317397</v>
      </c>
      <c r="K30" s="6">
        <f>'1'!U28</f>
        <v>0.57228535870359087</v>
      </c>
      <c r="L30" s="6">
        <f>'2'!S28</f>
        <v>0.39466620159589511</v>
      </c>
      <c r="M30" s="6">
        <f>'2'!U28</f>
        <v>0.54557208025587078</v>
      </c>
      <c r="N30" s="6">
        <f>'3'!G29</f>
        <v>0.33069837327071971</v>
      </c>
      <c r="O30" s="6">
        <f>'8'!K27</f>
        <v>0.48176034857610722</v>
      </c>
      <c r="P30" s="6">
        <f t="shared" si="2"/>
        <v>0.45111353261172543</v>
      </c>
      <c r="Q30" s="6">
        <f t="shared" si="3"/>
        <v>0.53320592917852294</v>
      </c>
      <c r="R30" s="6">
        <f>'1'!AC28</f>
        <v>0.51771488417583722</v>
      </c>
      <c r="S30" s="6">
        <f>'1'!AE28</f>
        <v>0.6104630934960612</v>
      </c>
      <c r="T30" s="6">
        <f>'2'!AC28</f>
        <v>0.22300303462822613</v>
      </c>
      <c r="U30" s="6">
        <f>'2'!AE28</f>
        <v>0.33804922857051961</v>
      </c>
      <c r="V30" s="6">
        <f>'3'!J29</f>
        <v>0.70224361634686228</v>
      </c>
      <c r="W30" s="6">
        <f>'8'!P27</f>
        <v>0.49722727517746329</v>
      </c>
      <c r="X30" s="6">
        <f t="shared" si="4"/>
        <v>0.41264839799384223</v>
      </c>
      <c r="Y30" s="6">
        <f t="shared" si="5"/>
        <v>0.48191319908134805</v>
      </c>
      <c r="Z30" s="6">
        <f>'1'!AM28</f>
        <v>0.61478357001665451</v>
      </c>
      <c r="AA30" s="6">
        <f>'1'!AO28</f>
        <v>0.69521018667692092</v>
      </c>
      <c r="AB30" s="6">
        <f>'2'!AM28</f>
        <v>0.237033496737584</v>
      </c>
      <c r="AC30" s="6">
        <f>'2'!AO28</f>
        <v>0.35822457261021334</v>
      </c>
      <c r="AD30" s="6">
        <f>'3'!M29</f>
        <v>0.43191339388593608</v>
      </c>
      <c r="AE30" s="6">
        <f>'8'!U27</f>
        <v>0.46625382264441861</v>
      </c>
      <c r="AF30" s="6">
        <f t="shared" si="6"/>
        <v>0.43935696313288569</v>
      </c>
      <c r="AG30" s="6">
        <f t="shared" si="7"/>
        <v>0.50656286064385092</v>
      </c>
      <c r="AH30" s="6">
        <f>'1'!AW28</f>
        <v>0.49274646328136285</v>
      </c>
      <c r="AI30" s="6">
        <f>'1'!AY28</f>
        <v>0.58729478245130595</v>
      </c>
      <c r="AJ30" s="6">
        <f>'2'!AW28</f>
        <v>0.28528257746362445</v>
      </c>
      <c r="AK30" s="6">
        <f>'2'!AY28</f>
        <v>0.42251708426924145</v>
      </c>
      <c r="AL30" s="6">
        <f>'3'!P29</f>
        <v>0.41875787373185341</v>
      </c>
      <c r="AM30" s="6">
        <f>'8'!Z27</f>
        <v>0.46860516229568944</v>
      </c>
      <c r="AN30" s="6">
        <f t="shared" si="8"/>
        <v>0.41554473434689226</v>
      </c>
      <c r="AO30" s="6">
        <f t="shared" si="9"/>
        <v>0.49280567633874561</v>
      </c>
      <c r="AP30" s="6">
        <f>'1'!BG28</f>
        <v>0.52108016164447057</v>
      </c>
      <c r="AQ30" s="6">
        <f>'1'!BI28</f>
        <v>0.61354017122107318</v>
      </c>
      <c r="AR30" s="6">
        <f>'2'!BG28</f>
        <v>0.29166398694045115</v>
      </c>
      <c r="AS30" s="6">
        <f>'2'!BI28</f>
        <v>0.43049169826274697</v>
      </c>
      <c r="AT30" s="6">
        <f>'3'!S29</f>
        <v>0.55448400382974483</v>
      </c>
      <c r="AU30" s="6">
        <f>'8'!AE27</f>
        <v>0.5366654818441865</v>
      </c>
      <c r="AV30" s="6">
        <f t="shared" si="10"/>
        <v>0.44980321014303604</v>
      </c>
      <c r="AW30" s="6">
        <f t="shared" si="11"/>
        <v>0.52689911710933557</v>
      </c>
      <c r="AX30" s="6">
        <f>'1'!BQ28</f>
        <v>0.6406831630247446</v>
      </c>
      <c r="AY30" s="6">
        <f>'1'!BS28</f>
        <v>0.71652287514730351</v>
      </c>
      <c r="AZ30" s="6">
        <f>'2'!BQ28</f>
        <v>0.30850299144849108</v>
      </c>
      <c r="BA30" s="6">
        <f>'2'!BS28</f>
        <v>0.45100362144204659</v>
      </c>
      <c r="BB30" s="6">
        <f>'3'!V29</f>
        <v>0.58388692146244503</v>
      </c>
      <c r="BC30" s="6">
        <f>'8'!AJ27</f>
        <v>0.53173696742100418</v>
      </c>
      <c r="BD30" s="6">
        <f t="shared" si="12"/>
        <v>0.49364104063141329</v>
      </c>
      <c r="BE30" s="6">
        <f t="shared" si="13"/>
        <v>0.56642115467011811</v>
      </c>
      <c r="BF30" s="6">
        <f>'1'!CA28</f>
        <v>0.56373702746867682</v>
      </c>
      <c r="BG30" s="6">
        <f>'1'!CC28</f>
        <v>0.65164971323910048</v>
      </c>
      <c r="BH30" s="6">
        <f>'2'!CA28</f>
        <v>0.31673130857806298</v>
      </c>
      <c r="BI30" s="6">
        <f>'2'!CC28</f>
        <v>0.46075901429526828</v>
      </c>
      <c r="BJ30" s="6">
        <f>'3'!Y29</f>
        <v>0.5070320816444065</v>
      </c>
      <c r="BK30" s="6">
        <f>'8'!AO27</f>
        <v>0.56421321678634406</v>
      </c>
      <c r="BL30" s="6">
        <f t="shared" si="14"/>
        <v>0.48156051761102797</v>
      </c>
      <c r="BM30" s="6">
        <f t="shared" si="15"/>
        <v>0.55887398144023759</v>
      </c>
      <c r="BN30" s="6">
        <f>'1'!CK28</f>
        <v>0.52612298638472343</v>
      </c>
      <c r="BO30" s="6">
        <f>'1'!CM28</f>
        <v>0.61813132610390864</v>
      </c>
      <c r="BP30" s="6">
        <f>'2'!CK28</f>
        <v>0.45815661733642687</v>
      </c>
      <c r="BQ30" s="6">
        <f>'2'!CM28</f>
        <v>0.60625141390914949</v>
      </c>
      <c r="BR30" s="6">
        <f>'3'!AB29</f>
        <v>0.49229378797178552</v>
      </c>
      <c r="BS30" s="6">
        <f>'8'!AT27</f>
        <v>0.57647424180115603</v>
      </c>
      <c r="BT30" s="6">
        <f t="shared" si="16"/>
        <v>0.52025128184076885</v>
      </c>
      <c r="BU30" s="6">
        <f t="shared" si="17"/>
        <v>0.60028566060473809</v>
      </c>
      <c r="BV30" s="6">
        <f>'1'!CU28</f>
        <v>0.70207170542994535</v>
      </c>
      <c r="BW30" s="6">
        <f>'1'!CW28</f>
        <v>0.7650913571866429</v>
      </c>
      <c r="BX30" s="6">
        <f>'2'!CU28</f>
        <v>0.6437791790866203</v>
      </c>
      <c r="BY30" s="6">
        <f>'2'!CW28</f>
        <v>0.7531949894845773</v>
      </c>
      <c r="BZ30" s="6">
        <f>'3'!AE29</f>
        <v>0.56873894316641249</v>
      </c>
      <c r="CA30" s="6">
        <f>'8'!AY27</f>
        <v>0.63553655754951599</v>
      </c>
      <c r="CB30" s="6">
        <f t="shared" si="18"/>
        <v>0.66046248068869395</v>
      </c>
      <c r="CC30" s="6">
        <f t="shared" si="19"/>
        <v>0.71794096807357877</v>
      </c>
      <c r="CD30" s="6">
        <f>'1'!DE28</f>
        <v>0.62598208453483428</v>
      </c>
      <c r="CE30" s="6">
        <f>'1'!DG28</f>
        <v>0.70448804620053163</v>
      </c>
      <c r="CF30" s="6">
        <f>'2'!DE28</f>
        <v>0.36747109325553046</v>
      </c>
      <c r="CG30" s="6">
        <f>'2'!DG28</f>
        <v>0.51741737125939535</v>
      </c>
      <c r="CH30" s="6">
        <f>'3'!AH29</f>
        <v>0.31262599996507051</v>
      </c>
      <c r="CI30" s="6">
        <f>'8'!BD27</f>
        <v>0.51362381425891901</v>
      </c>
      <c r="CJ30" s="6">
        <f t="shared" si="20"/>
        <v>0.50235899734976119</v>
      </c>
      <c r="CK30" s="6">
        <f t="shared" si="21"/>
        <v>0.57850974390628196</v>
      </c>
    </row>
    <row r="31" spans="1:89">
      <c r="A31" s="1">
        <v>2004</v>
      </c>
      <c r="B31" s="6">
        <f>'1'!I29</f>
        <v>0.58022870240635516</v>
      </c>
      <c r="C31" s="6">
        <f>'1'!K29</f>
        <v>0.66595710715666534</v>
      </c>
      <c r="D31" s="6">
        <f>'2'!I29</f>
        <v>0.36606099173319623</v>
      </c>
      <c r="E31" s="6">
        <f>'2'!K29</f>
        <v>0.51591805557640602</v>
      </c>
      <c r="F31" s="6">
        <f>'3'!D30</f>
        <v>0.48611430946692713</v>
      </c>
      <c r="G31" s="6">
        <f>'8'!F28</f>
        <v>0.54663030844527882</v>
      </c>
      <c r="H31" s="6">
        <f t="shared" si="0"/>
        <v>0.49764000086161003</v>
      </c>
      <c r="I31" s="6">
        <f t="shared" si="1"/>
        <v>0.57616849039278339</v>
      </c>
      <c r="J31" s="6">
        <f>'1'!S29</f>
        <v>0.48739735238579579</v>
      </c>
      <c r="K31" s="6">
        <f>'1'!U29</f>
        <v>0.58225196233834497</v>
      </c>
      <c r="L31" s="6">
        <f>'2'!S29</f>
        <v>0.44082144160351966</v>
      </c>
      <c r="M31" s="6">
        <f>'2'!U29</f>
        <v>0.59032755164078643</v>
      </c>
      <c r="N31" s="6">
        <f>'3'!G30</f>
        <v>0.30107831003419894</v>
      </c>
      <c r="O31" s="6">
        <f>'8'!K28</f>
        <v>0.46202123509637055</v>
      </c>
      <c r="P31" s="6">
        <f t="shared" si="2"/>
        <v>0.46341334302856202</v>
      </c>
      <c r="Q31" s="6">
        <f t="shared" si="3"/>
        <v>0.54486691635850071</v>
      </c>
      <c r="R31" s="6">
        <f>'1'!AC29</f>
        <v>0.52216089770196072</v>
      </c>
      <c r="S31" s="6">
        <f>'1'!AE29</f>
        <v>0.61452610330595758</v>
      </c>
      <c r="T31" s="6">
        <f>'2'!AC29</f>
        <v>0.23280414904452773</v>
      </c>
      <c r="U31" s="6">
        <f>'2'!AE29</f>
        <v>0.35221932102270259</v>
      </c>
      <c r="V31" s="6">
        <f>'3'!J30</f>
        <v>0.71866749854926171</v>
      </c>
      <c r="W31" s="6">
        <f>'8'!P28</f>
        <v>0.47222956838446783</v>
      </c>
      <c r="X31" s="6">
        <f t="shared" si="4"/>
        <v>0.40906487171031874</v>
      </c>
      <c r="Y31" s="6">
        <f t="shared" si="5"/>
        <v>0.47965833090437604</v>
      </c>
      <c r="Z31" s="6">
        <f>'1'!AM29</f>
        <v>0.62680331309807513</v>
      </c>
      <c r="AA31" s="6">
        <f>'1'!AO29</f>
        <v>0.70516463813556318</v>
      </c>
      <c r="AB31" s="6">
        <f>'2'!AM29</f>
        <v>0.24648284133966589</v>
      </c>
      <c r="AC31" s="6">
        <f>'2'!AO29</f>
        <v>0.37141274229357363</v>
      </c>
      <c r="AD31" s="6">
        <f>'3'!M30</f>
        <v>0.46881235480990008</v>
      </c>
      <c r="AE31" s="6">
        <f>'8'!U28</f>
        <v>0.48764614177672716</v>
      </c>
      <c r="AF31" s="6">
        <f t="shared" si="6"/>
        <v>0.45364409873815603</v>
      </c>
      <c r="AG31" s="6">
        <f t="shared" si="7"/>
        <v>0.52140784073528801</v>
      </c>
      <c r="AH31" s="6">
        <f>'1'!AW29</f>
        <v>0.52034310508116488</v>
      </c>
      <c r="AI31" s="6">
        <f>'1'!AY29</f>
        <v>0.61286714406791276</v>
      </c>
      <c r="AJ31" s="6">
        <f>'2'!AW29</f>
        <v>0.31235227329081583</v>
      </c>
      <c r="AK31" s="6">
        <f>'2'!AY29</f>
        <v>0.4555885152365553</v>
      </c>
      <c r="AL31" s="6">
        <f>'3'!P30</f>
        <v>0.44386881791829863</v>
      </c>
      <c r="AM31" s="6">
        <f>'8'!Z28</f>
        <v>0.47654940744144753</v>
      </c>
      <c r="AN31" s="6">
        <f t="shared" si="8"/>
        <v>0.43641492860447606</v>
      </c>
      <c r="AO31" s="6">
        <f t="shared" si="9"/>
        <v>0.51500168891530518</v>
      </c>
      <c r="AP31" s="6">
        <f>'1'!BG29</f>
        <v>0.5413159286620205</v>
      </c>
      <c r="AQ31" s="6">
        <f>'1'!BI29</f>
        <v>0.63182215167513578</v>
      </c>
      <c r="AR31" s="6">
        <f>'2'!BG29</f>
        <v>0.30918599054659379</v>
      </c>
      <c r="AS31" s="6">
        <f>'2'!BI29</f>
        <v>0.45181989742205297</v>
      </c>
      <c r="AT31" s="6">
        <f>'3'!S30</f>
        <v>0.59084334536235217</v>
      </c>
      <c r="AU31" s="6">
        <f>'8'!AE28</f>
        <v>0.56800133509318151</v>
      </c>
      <c r="AV31" s="6">
        <f t="shared" si="10"/>
        <v>0.47283441810059862</v>
      </c>
      <c r="AW31" s="6">
        <f t="shared" si="11"/>
        <v>0.55054779473012339</v>
      </c>
      <c r="AX31" s="6">
        <f>'1'!BQ29</f>
        <v>0.66121960698295934</v>
      </c>
      <c r="AY31" s="6">
        <f>'1'!BS29</f>
        <v>0.73306710016941934</v>
      </c>
      <c r="AZ31" s="6">
        <f>'2'!BQ29</f>
        <v>0.32257069369511321</v>
      </c>
      <c r="BA31" s="6">
        <f>'2'!BS29</f>
        <v>0.4675801202775961</v>
      </c>
      <c r="BB31" s="6">
        <f>'3'!V30</f>
        <v>0.49438906112497583</v>
      </c>
      <c r="BC31" s="6">
        <f>'8'!AJ28</f>
        <v>0.52096359450337193</v>
      </c>
      <c r="BD31" s="6">
        <f t="shared" si="12"/>
        <v>0.50158463172714818</v>
      </c>
      <c r="BE31" s="6">
        <f t="shared" si="13"/>
        <v>0.57387027165012905</v>
      </c>
      <c r="BF31" s="6">
        <f>'1'!CA29</f>
        <v>0.57162790152362142</v>
      </c>
      <c r="BG31" s="6">
        <f>'1'!CC29</f>
        <v>0.65852413820471933</v>
      </c>
      <c r="BH31" s="6">
        <f>'2'!CA29</f>
        <v>0.33145643683761544</v>
      </c>
      <c r="BI31" s="6">
        <f>'2'!CC29</f>
        <v>0.47780239489905951</v>
      </c>
      <c r="BJ31" s="6">
        <f>'3'!Y30</f>
        <v>0.52889176835937757</v>
      </c>
      <c r="BK31" s="6">
        <f>'8'!AO28</f>
        <v>0.56010865872165949</v>
      </c>
      <c r="BL31" s="6">
        <f t="shared" si="14"/>
        <v>0.48773099902763212</v>
      </c>
      <c r="BM31" s="6">
        <f t="shared" si="15"/>
        <v>0.56547839727514615</v>
      </c>
      <c r="BN31" s="6">
        <f>'1'!CK29</f>
        <v>0.52924094181138537</v>
      </c>
      <c r="BO31" s="6">
        <f>'1'!CM29</f>
        <v>0.62095822320697691</v>
      </c>
      <c r="BP31" s="6">
        <f>'2'!CK29</f>
        <v>0.48946568566040988</v>
      </c>
      <c r="BQ31" s="6">
        <f>'2'!CM29</f>
        <v>0.63390847153123953</v>
      </c>
      <c r="BR31" s="6">
        <f>'3'!AB30</f>
        <v>0.40103490642026007</v>
      </c>
      <c r="BS31" s="6">
        <f>'8'!AT28</f>
        <v>0.57274604651539074</v>
      </c>
      <c r="BT31" s="6">
        <f t="shared" si="16"/>
        <v>0.53048422466239531</v>
      </c>
      <c r="BU31" s="6">
        <f t="shared" si="17"/>
        <v>0.60920424708453569</v>
      </c>
      <c r="BV31" s="6">
        <f>'1'!CU29</f>
        <v>0.72110394882437356</v>
      </c>
      <c r="BW31" s="6">
        <f>'1'!CW29</f>
        <v>0.77962664410257709</v>
      </c>
      <c r="BX31" s="6">
        <f>'2'!CU29</f>
        <v>0.67100593856971347</v>
      </c>
      <c r="BY31" s="6">
        <f>'2'!CW29</f>
        <v>0.77183012862891587</v>
      </c>
      <c r="BZ31" s="6">
        <f>'3'!AE30</f>
        <v>0.56166297477879146</v>
      </c>
      <c r="CA31" s="6">
        <f>'8'!AY28</f>
        <v>0.64343324363673293</v>
      </c>
      <c r="CB31" s="6">
        <f t="shared" si="18"/>
        <v>0.6785143770102734</v>
      </c>
      <c r="CC31" s="6">
        <f t="shared" si="19"/>
        <v>0.73163000545607526</v>
      </c>
      <c r="CD31" s="6">
        <f>'1'!DE29</f>
        <v>0.64671960799238271</v>
      </c>
      <c r="CE31" s="6">
        <f>'1'!DG29</f>
        <v>0.72141782023084444</v>
      </c>
      <c r="CF31" s="6">
        <f>'2'!DE29</f>
        <v>0.39676313992811346</v>
      </c>
      <c r="CG31" s="6">
        <f>'2'!DG29</f>
        <v>0.54768516234297149</v>
      </c>
      <c r="CH31" s="6">
        <f>'3'!AH30</f>
        <v>0.32464507853011298</v>
      </c>
      <c r="CI31" s="6">
        <f>'8'!BD28</f>
        <v>0.52769299086716137</v>
      </c>
      <c r="CJ31" s="6">
        <f t="shared" si="20"/>
        <v>0.52372524626255246</v>
      </c>
      <c r="CK31" s="6">
        <f t="shared" si="21"/>
        <v>0.59893199114699236</v>
      </c>
    </row>
    <row r="32" spans="1:89">
      <c r="A32" s="1">
        <v>2005</v>
      </c>
      <c r="B32" s="6">
        <f>'1'!I30</f>
        <v>0.60906132999327878</v>
      </c>
      <c r="C32" s="6">
        <f>'1'!K30</f>
        <v>0.69043179963931911</v>
      </c>
      <c r="D32" s="6">
        <f>'2'!I30</f>
        <v>0.38449326432442765</v>
      </c>
      <c r="E32" s="6">
        <f>'2'!K30</f>
        <v>0.53520572544890477</v>
      </c>
      <c r="F32" s="6">
        <f>'3'!D31</f>
        <v>0.50320512012604324</v>
      </c>
      <c r="G32" s="6">
        <f>'8'!F29</f>
        <v>0.54854438209798773</v>
      </c>
      <c r="H32" s="6">
        <f t="shared" si="0"/>
        <v>0.51403299213856479</v>
      </c>
      <c r="I32" s="6">
        <f t="shared" si="1"/>
        <v>0.59139396906207053</v>
      </c>
      <c r="J32" s="6">
        <f>'1'!S30</f>
        <v>0.51713213843547656</v>
      </c>
      <c r="K32" s="6">
        <f>'1'!U30</f>
        <v>0.60992917232166366</v>
      </c>
      <c r="L32" s="6">
        <f>'2'!S30</f>
        <v>0.61326372723369182</v>
      </c>
      <c r="M32" s="6">
        <f>'2'!U30</f>
        <v>0.73154173683209089</v>
      </c>
      <c r="N32" s="6">
        <f>'3'!G31</f>
        <v>0.40169024427556321</v>
      </c>
      <c r="O32" s="6">
        <f>'8'!K29</f>
        <v>0.44778213360315666</v>
      </c>
      <c r="P32" s="6">
        <f t="shared" si="2"/>
        <v>0.52605933309077502</v>
      </c>
      <c r="Q32" s="6">
        <f t="shared" si="3"/>
        <v>0.59641768091897041</v>
      </c>
      <c r="R32" s="6">
        <f>'1'!AC30</f>
        <v>0.58202831502615149</v>
      </c>
      <c r="S32" s="6">
        <f>'1'!AE30</f>
        <v>0.66750454973081097</v>
      </c>
      <c r="T32" s="6">
        <f>'2'!AC30</f>
        <v>0.23748175304214217</v>
      </c>
      <c r="U32" s="6">
        <f>'2'!AE30</f>
        <v>0.35885728141170231</v>
      </c>
      <c r="V32" s="6">
        <f>'3'!J31</f>
        <v>0.80904035551832953</v>
      </c>
      <c r="W32" s="6">
        <f>'8'!P29</f>
        <v>0.4967989397654633</v>
      </c>
      <c r="X32" s="6">
        <f t="shared" si="4"/>
        <v>0.43876966927791899</v>
      </c>
      <c r="Y32" s="6">
        <f t="shared" si="5"/>
        <v>0.50772025696932555</v>
      </c>
      <c r="Z32" s="6">
        <f>'1'!AM30</f>
        <v>0.65912391550036087</v>
      </c>
      <c r="AA32" s="6">
        <f>'1'!AO30</f>
        <v>0.73139281309586357</v>
      </c>
      <c r="AB32" s="6">
        <f>'2'!AM30</f>
        <v>0.25192288612151259</v>
      </c>
      <c r="AC32" s="6">
        <f>'2'!AO30</f>
        <v>0.37886626853683397</v>
      </c>
      <c r="AD32" s="6">
        <f>'3'!M31</f>
        <v>0.54029729525026304</v>
      </c>
      <c r="AE32" s="6">
        <f>'8'!U29</f>
        <v>0.48958471674132864</v>
      </c>
      <c r="AF32" s="6">
        <f t="shared" si="6"/>
        <v>0.46687717278773405</v>
      </c>
      <c r="AG32" s="6">
        <f t="shared" si="7"/>
        <v>0.53328126612467541</v>
      </c>
      <c r="AH32" s="6">
        <f>'1'!AW30</f>
        <v>0.5478736409155277</v>
      </c>
      <c r="AI32" s="6">
        <f>'1'!AY30</f>
        <v>0.6376671102884196</v>
      </c>
      <c r="AJ32" s="6">
        <f>'2'!AW30</f>
        <v>0.30996567774799932</v>
      </c>
      <c r="AK32" s="6">
        <f>'2'!AY30</f>
        <v>0.45275027185467648</v>
      </c>
      <c r="AL32" s="6">
        <f>'3'!P31</f>
        <v>0.43051111866513248</v>
      </c>
      <c r="AM32" s="6">
        <f>'8'!Z29</f>
        <v>0.43595630497658927</v>
      </c>
      <c r="AN32" s="6">
        <f t="shared" si="8"/>
        <v>0.43126520788003875</v>
      </c>
      <c r="AO32" s="6">
        <f t="shared" si="9"/>
        <v>0.50879122903989515</v>
      </c>
      <c r="AP32" s="6">
        <f>'1'!BG30</f>
        <v>0.5682488396699501</v>
      </c>
      <c r="AQ32" s="6">
        <f>'1'!BI30</f>
        <v>0.65558683655073424</v>
      </c>
      <c r="AR32" s="6">
        <f>'2'!BG30</f>
        <v>0.31382299585309859</v>
      </c>
      <c r="AS32" s="6">
        <f>'2'!BI30</f>
        <v>0.45733040236677464</v>
      </c>
      <c r="AT32" s="6">
        <f>'3'!S31</f>
        <v>0.5410909701217852</v>
      </c>
      <c r="AU32" s="6">
        <f>'8'!AE29</f>
        <v>0.54232985484905027</v>
      </c>
      <c r="AV32" s="6">
        <f t="shared" si="10"/>
        <v>0.47480056345736638</v>
      </c>
      <c r="AW32" s="6">
        <f t="shared" si="11"/>
        <v>0.55174903125551966</v>
      </c>
      <c r="AX32" s="6">
        <f>'1'!BQ30</f>
        <v>0.68005684203094019</v>
      </c>
      <c r="AY32" s="6">
        <f>'1'!BS30</f>
        <v>0.74797690943952899</v>
      </c>
      <c r="AZ32" s="6">
        <f>'2'!BQ30</f>
        <v>0.32948604412363386</v>
      </c>
      <c r="BA32" s="6">
        <f>'2'!BS30</f>
        <v>0.47555172864929002</v>
      </c>
      <c r="BB32" s="6">
        <f>'3'!V31</f>
        <v>0.53624954965449667</v>
      </c>
      <c r="BC32" s="6">
        <f>'8'!AJ29</f>
        <v>0.5150626921195478</v>
      </c>
      <c r="BD32" s="6">
        <f t="shared" si="12"/>
        <v>0.5082018594247073</v>
      </c>
      <c r="BE32" s="6">
        <f t="shared" si="13"/>
        <v>0.57953044340278892</v>
      </c>
      <c r="BF32" s="6">
        <f>'1'!CA30</f>
        <v>0.59109489620158073</v>
      </c>
      <c r="BG32" s="6">
        <f>'1'!CC30</f>
        <v>0.6752600533733697</v>
      </c>
      <c r="BH32" s="6">
        <f>'2'!CA30</f>
        <v>0.34052721623395826</v>
      </c>
      <c r="BI32" s="6">
        <f>'2'!CC30</f>
        <v>0.48804795255440664</v>
      </c>
      <c r="BJ32" s="6">
        <f>'3'!Y31</f>
        <v>0.49090347845276444</v>
      </c>
      <c r="BK32" s="6">
        <f>'8'!AO29</f>
        <v>0.54529737464604866</v>
      </c>
      <c r="BL32" s="6">
        <f t="shared" si="14"/>
        <v>0.49230649569386253</v>
      </c>
      <c r="BM32" s="6">
        <f t="shared" si="15"/>
        <v>0.56953512685794161</v>
      </c>
      <c r="BN32" s="6">
        <f>'1'!CK30</f>
        <v>0.57287127355343193</v>
      </c>
      <c r="BO32" s="6">
        <f>'1'!CM30</f>
        <v>0.65960252555130883</v>
      </c>
      <c r="BP32" s="6">
        <f>'2'!CK30</f>
        <v>0.52865590202437907</v>
      </c>
      <c r="BQ32" s="6">
        <f>'2'!CM30</f>
        <v>0.66670124715887424</v>
      </c>
      <c r="BR32" s="6">
        <f>'3'!AB31</f>
        <v>0.24821113883652998</v>
      </c>
      <c r="BS32" s="6">
        <f>'8'!AT29</f>
        <v>0.56122138330761617</v>
      </c>
      <c r="BT32" s="6">
        <f t="shared" si="16"/>
        <v>0.55424951962847568</v>
      </c>
      <c r="BU32" s="6">
        <f t="shared" si="17"/>
        <v>0.62917505200593304</v>
      </c>
      <c r="BV32" s="6">
        <f>'1'!CU30</f>
        <v>0.77718031067933624</v>
      </c>
      <c r="BW32" s="6">
        <f>'1'!CW30</f>
        <v>0.82112397422481365</v>
      </c>
      <c r="BX32" s="6">
        <f>'2'!CU30</f>
        <v>0.72961762403523112</v>
      </c>
      <c r="BY32" s="6">
        <f>'2'!CW30</f>
        <v>0.80995215377058105</v>
      </c>
      <c r="BZ32" s="6">
        <f>'3'!AE31</f>
        <v>0.66883612717090846</v>
      </c>
      <c r="CA32" s="6">
        <f>'8'!AY29</f>
        <v>0.68075735946487748</v>
      </c>
      <c r="CB32" s="6">
        <f t="shared" si="18"/>
        <v>0.72918509805981502</v>
      </c>
      <c r="CC32" s="6">
        <f t="shared" si="19"/>
        <v>0.77061116248675743</v>
      </c>
      <c r="CD32" s="6">
        <f>'1'!DE30</f>
        <v>0.68262614373119324</v>
      </c>
      <c r="CE32" s="6">
        <f>'1'!DG30</f>
        <v>0.74999132682264547</v>
      </c>
      <c r="CF32" s="6">
        <f>'2'!DE30</f>
        <v>0.40899739193853502</v>
      </c>
      <c r="CG32" s="6">
        <f>'2'!DG30</f>
        <v>0.55985661903544615</v>
      </c>
      <c r="CH32" s="6">
        <f>'3'!AH31</f>
        <v>0.37264783560785192</v>
      </c>
      <c r="CI32" s="6">
        <f>'8'!BD29</f>
        <v>0.58303659947994757</v>
      </c>
      <c r="CJ32" s="6">
        <f t="shared" si="20"/>
        <v>0.55822004504989198</v>
      </c>
      <c r="CK32" s="6">
        <f t="shared" si="21"/>
        <v>0.63096151511267973</v>
      </c>
    </row>
    <row r="33" spans="1:89">
      <c r="A33" s="1">
        <v>2006</v>
      </c>
      <c r="B33" s="6">
        <f>'1'!I31</f>
        <v>0.65150147810370607</v>
      </c>
      <c r="C33" s="6">
        <f>'1'!K31</f>
        <v>0.72527642894887312</v>
      </c>
      <c r="D33" s="6">
        <f>'2'!I31</f>
        <v>0.39757942365449267</v>
      </c>
      <c r="E33" s="6">
        <f>'2'!K31</f>
        <v>0.54850557212234163</v>
      </c>
      <c r="F33" s="6">
        <f>'3'!D32</f>
        <v>0.50912221592253659</v>
      </c>
      <c r="G33" s="6">
        <f>'8'!F30</f>
        <v>0.54497551130427491</v>
      </c>
      <c r="H33" s="6">
        <f t="shared" si="0"/>
        <v>0.53135213768749123</v>
      </c>
      <c r="I33" s="6">
        <f t="shared" si="1"/>
        <v>0.60625250412516329</v>
      </c>
      <c r="J33" s="6">
        <f>'1'!S31</f>
        <v>0.55790546886767667</v>
      </c>
      <c r="K33" s="6">
        <f>'1'!U31</f>
        <v>0.64653502781872874</v>
      </c>
      <c r="L33" s="6">
        <f>'2'!S31</f>
        <v>0.67106990479599771</v>
      </c>
      <c r="M33" s="6">
        <f>'2'!U31</f>
        <v>0.77187318536024163</v>
      </c>
      <c r="N33" s="6">
        <f>'3'!G32</f>
        <v>0.49441543068094168</v>
      </c>
      <c r="O33" s="6">
        <f>'8'!K30</f>
        <v>0.47963835439025515</v>
      </c>
      <c r="P33" s="6">
        <f t="shared" si="2"/>
        <v>0.56953790935130988</v>
      </c>
      <c r="Q33" s="6">
        <f t="shared" si="3"/>
        <v>0.63268218918974184</v>
      </c>
      <c r="R33" s="6">
        <f>'1'!AC31</f>
        <v>0.62519351804102707</v>
      </c>
      <c r="S33" s="6">
        <f>'1'!AE31</f>
        <v>0.70383787981839885</v>
      </c>
      <c r="T33" s="6">
        <f>'2'!AC31</f>
        <v>0.25001072758568693</v>
      </c>
      <c r="U33" s="6">
        <f>'2'!AE31</f>
        <v>0.3762577065396201</v>
      </c>
      <c r="V33" s="6">
        <f>'3'!J32</f>
        <v>0.75322478288740491</v>
      </c>
      <c r="W33" s="6">
        <f>'8'!P30</f>
        <v>0.46677507131964979</v>
      </c>
      <c r="X33" s="6">
        <f t="shared" si="4"/>
        <v>0.44732643898212121</v>
      </c>
      <c r="Y33" s="6">
        <f t="shared" si="5"/>
        <v>0.51562355255922299</v>
      </c>
      <c r="Z33" s="6">
        <f>'1'!AM31</f>
        <v>0.6902520312691196</v>
      </c>
      <c r="AA33" s="6">
        <f>'1'!AO31</f>
        <v>0.75594358871228373</v>
      </c>
      <c r="AB33" s="6">
        <f>'2'!AM31</f>
        <v>0.25794468020400813</v>
      </c>
      <c r="AC33" s="6">
        <f>'2'!AO31</f>
        <v>0.38700243098422676</v>
      </c>
      <c r="AD33" s="6">
        <f>'3'!M32</f>
        <v>0.52795900627089809</v>
      </c>
      <c r="AE33" s="6">
        <f>'8'!U30</f>
        <v>0.466279939288339</v>
      </c>
      <c r="AF33" s="6">
        <f t="shared" si="6"/>
        <v>0.47149221692048893</v>
      </c>
      <c r="AG33" s="6">
        <f t="shared" si="7"/>
        <v>0.53640865299494978</v>
      </c>
      <c r="AH33" s="6">
        <f>'1'!AW31</f>
        <v>0.59079162227886572</v>
      </c>
      <c r="AI33" s="6">
        <f>'1'!AY31</f>
        <v>0.67500172308160522</v>
      </c>
      <c r="AJ33" s="6">
        <f>'2'!AW31</f>
        <v>0.3294258033325187</v>
      </c>
      <c r="AK33" s="6">
        <f>'2'!AY31</f>
        <v>0.47548277588428578</v>
      </c>
      <c r="AL33" s="6">
        <f>'3'!P32</f>
        <v>0.5364615563832571</v>
      </c>
      <c r="AM33" s="6">
        <f>'8'!Z30</f>
        <v>0.46492385089503502</v>
      </c>
      <c r="AN33" s="6">
        <f t="shared" si="8"/>
        <v>0.46171375883547316</v>
      </c>
      <c r="AO33" s="6">
        <f t="shared" si="9"/>
        <v>0.53846944995364199</v>
      </c>
      <c r="AP33" s="6">
        <f>'1'!BG31</f>
        <v>0.59760993675403662</v>
      </c>
      <c r="AQ33" s="6">
        <f>'1'!BI31</f>
        <v>0.68079158400052331</v>
      </c>
      <c r="AR33" s="6">
        <f>'2'!BG31</f>
        <v>0.32354331244994344</v>
      </c>
      <c r="AS33" s="6">
        <f>'2'!BI31</f>
        <v>0.46870820160611487</v>
      </c>
      <c r="AT33" s="6">
        <f>'3'!S32</f>
        <v>0.60543647519203192</v>
      </c>
      <c r="AU33" s="6">
        <f>'8'!AE30</f>
        <v>0.55039639795724238</v>
      </c>
      <c r="AV33" s="6">
        <f t="shared" si="10"/>
        <v>0.49051654905374081</v>
      </c>
      <c r="AW33" s="6">
        <f t="shared" si="11"/>
        <v>0.56663206118796017</v>
      </c>
      <c r="AX33" s="6">
        <f>'1'!BQ31</f>
        <v>0.71895469546545798</v>
      </c>
      <c r="AY33" s="6">
        <f>'1'!BS31</f>
        <v>0.77799704780909407</v>
      </c>
      <c r="AZ33" s="6">
        <f>'2'!BQ31</f>
        <v>0.34378510788605027</v>
      </c>
      <c r="BA33" s="6">
        <f>'2'!BS31</f>
        <v>0.49168235596161208</v>
      </c>
      <c r="BB33" s="6">
        <f>'3'!V32</f>
        <v>0.49091889507794506</v>
      </c>
      <c r="BC33" s="6">
        <f>'8'!AJ30</f>
        <v>0.50410510042069256</v>
      </c>
      <c r="BD33" s="6">
        <f t="shared" si="12"/>
        <v>0.52228163459073362</v>
      </c>
      <c r="BE33" s="6">
        <f t="shared" si="13"/>
        <v>0.59126150139713296</v>
      </c>
      <c r="BF33" s="6">
        <f>'1'!CA31</f>
        <v>0.64540677676936553</v>
      </c>
      <c r="BG33" s="6">
        <f>'1'!CC31</f>
        <v>0.72035553358037363</v>
      </c>
      <c r="BH33" s="6">
        <f>'2'!CA31</f>
        <v>0.35803077641437542</v>
      </c>
      <c r="BI33" s="6">
        <f>'2'!CC31</f>
        <v>0.5073021502729943</v>
      </c>
      <c r="BJ33" s="6">
        <f>'3'!Y32</f>
        <v>0.46484097964933457</v>
      </c>
      <c r="BK33" s="6">
        <f>'8'!AO30</f>
        <v>0.55135125430979159</v>
      </c>
      <c r="BL33" s="6">
        <f t="shared" si="14"/>
        <v>0.51826293583117755</v>
      </c>
      <c r="BM33" s="6">
        <f t="shared" si="15"/>
        <v>0.59300297938771984</v>
      </c>
      <c r="BN33" s="6">
        <f>'1'!CK31</f>
        <v>0.57076001846934077</v>
      </c>
      <c r="BO33" s="6">
        <f>'1'!CM31</f>
        <v>0.6577706413161748</v>
      </c>
      <c r="BP33" s="6">
        <f>'2'!CK31</f>
        <v>0.53533348216859844</v>
      </c>
      <c r="BQ33" s="6">
        <f>'2'!CM31</f>
        <v>0.67210159598418484</v>
      </c>
      <c r="BR33" s="6">
        <f>'3'!AB32</f>
        <v>0.32654631226223507</v>
      </c>
      <c r="BS33" s="6">
        <f>'8'!AT30</f>
        <v>0.56408972654995582</v>
      </c>
      <c r="BT33" s="6">
        <f t="shared" si="16"/>
        <v>0.55672774239596501</v>
      </c>
      <c r="BU33" s="6">
        <f t="shared" si="17"/>
        <v>0.63132065461677189</v>
      </c>
      <c r="BV33" s="6">
        <f>'1'!CU31</f>
        <v>0.82073628274796118</v>
      </c>
      <c r="BW33" s="6">
        <f>'1'!CW31</f>
        <v>0.8520728962700902</v>
      </c>
      <c r="BX33" s="6">
        <f>'2'!CU31</f>
        <v>0.75395223511433718</v>
      </c>
      <c r="BY33" s="6">
        <f>'2'!CW31</f>
        <v>0.82504546579522353</v>
      </c>
      <c r="BZ33" s="6">
        <f>'3'!AE32</f>
        <v>0.67861176793686462</v>
      </c>
      <c r="CA33" s="6">
        <f>'8'!AY30</f>
        <v>0.68980521307157738</v>
      </c>
      <c r="CB33" s="6">
        <f t="shared" si="18"/>
        <v>0.75483124364462528</v>
      </c>
      <c r="CC33" s="6">
        <f t="shared" si="19"/>
        <v>0.78897452504563048</v>
      </c>
      <c r="CD33" s="6">
        <f>'1'!DE31</f>
        <v>0.72734665163519652</v>
      </c>
      <c r="CE33" s="6">
        <f>'1'!DG31</f>
        <v>0.78434312055793398</v>
      </c>
      <c r="CF33" s="6">
        <f>'2'!DE31</f>
        <v>0.4114820030148173</v>
      </c>
      <c r="CG33" s="6">
        <f>'2'!DG31</f>
        <v>0.56229638120163705</v>
      </c>
      <c r="CH33" s="6">
        <f>'3'!AH32</f>
        <v>0.37598649146538643</v>
      </c>
      <c r="CI33" s="6">
        <f>'8'!BD30</f>
        <v>0.55961762889771016</v>
      </c>
      <c r="CJ33" s="6">
        <f t="shared" si="20"/>
        <v>0.56614876118257473</v>
      </c>
      <c r="CK33" s="6">
        <f t="shared" si="21"/>
        <v>0.63541904355242707</v>
      </c>
    </row>
    <row r="34" spans="1:89">
      <c r="A34" s="1">
        <v>2007</v>
      </c>
      <c r="B34" s="6">
        <f>'1'!I32</f>
        <v>0.68382469128967027</v>
      </c>
      <c r="C34" s="6">
        <f>'1'!K32</f>
        <v>0.75092947181722736</v>
      </c>
      <c r="D34" s="6">
        <f>'2'!I32</f>
        <v>0.39794884067144587</v>
      </c>
      <c r="E34" s="6">
        <f>'2'!K32</f>
        <v>0.5488764604434806</v>
      </c>
      <c r="F34" s="6">
        <f>'3'!D33</f>
        <v>0.52345978987057362</v>
      </c>
      <c r="G34" s="6">
        <f>'8'!F31</f>
        <v>0.55087465133810376</v>
      </c>
      <c r="H34" s="6">
        <f t="shared" si="0"/>
        <v>0.54421606109973997</v>
      </c>
      <c r="I34" s="6">
        <f t="shared" si="1"/>
        <v>0.6168935278662705</v>
      </c>
      <c r="J34" s="6">
        <f>'1'!S32</f>
        <v>0.62320028433924435</v>
      </c>
      <c r="K34" s="6">
        <f>'1'!U32</f>
        <v>0.70219235676675629</v>
      </c>
      <c r="L34" s="6">
        <f>'2'!S32</f>
        <v>0.7720631635965286</v>
      </c>
      <c r="M34" s="6">
        <f>'2'!U32</f>
        <v>0.83601948986979069</v>
      </c>
      <c r="N34" s="6">
        <f>'3'!G33</f>
        <v>0.56312470340813814</v>
      </c>
      <c r="O34" s="6">
        <f>'8'!K31</f>
        <v>0.497924647770975</v>
      </c>
      <c r="P34" s="6">
        <f t="shared" si="2"/>
        <v>0.63106269856891595</v>
      </c>
      <c r="Q34" s="6">
        <f t="shared" si="3"/>
        <v>0.67871216480250729</v>
      </c>
      <c r="R34" s="6">
        <f>'1'!AC32</f>
        <v>0.63767715956288296</v>
      </c>
      <c r="S34" s="6">
        <f>'1'!AE32</f>
        <v>0.71407524194636962</v>
      </c>
      <c r="T34" s="6">
        <f>'2'!AC32</f>
        <v>0.25387832510464375</v>
      </c>
      <c r="U34" s="6">
        <f>'2'!AE32</f>
        <v>0.38152132507438252</v>
      </c>
      <c r="V34" s="6">
        <f>'3'!J33</f>
        <v>0.79142890554654621</v>
      </c>
      <c r="W34" s="6">
        <f>'8'!P31</f>
        <v>0.49802297721002853</v>
      </c>
      <c r="X34" s="6">
        <f t="shared" si="4"/>
        <v>0.46319282062585171</v>
      </c>
      <c r="Y34" s="6">
        <f t="shared" si="5"/>
        <v>0.53120651474359359</v>
      </c>
      <c r="Z34" s="6">
        <f>'1'!AM32</f>
        <v>0.73553962617114388</v>
      </c>
      <c r="AA34" s="6">
        <f>'1'!AO32</f>
        <v>0.79049541090785935</v>
      </c>
      <c r="AB34" s="6">
        <f>'2'!AM32</f>
        <v>0.25714865136542775</v>
      </c>
      <c r="AC34" s="6">
        <f>'2'!AO32</f>
        <v>0.38593367933126804</v>
      </c>
      <c r="AD34" s="6">
        <f>'3'!M33</f>
        <v>0.53233473962963018</v>
      </c>
      <c r="AE34" s="6">
        <f>'8'!U31</f>
        <v>0.46023154939459932</v>
      </c>
      <c r="AF34" s="6">
        <f t="shared" si="6"/>
        <v>0.48430660897705696</v>
      </c>
      <c r="AG34" s="6">
        <f t="shared" si="7"/>
        <v>0.54555354654457566</v>
      </c>
      <c r="AH34" s="6">
        <f>'1'!AW32</f>
        <v>0.63094212525143334</v>
      </c>
      <c r="AI34" s="6">
        <f>'1'!AY32</f>
        <v>0.70856671398502147</v>
      </c>
      <c r="AJ34" s="6">
        <f>'2'!AW32</f>
        <v>0.33191116283126726</v>
      </c>
      <c r="AK34" s="6">
        <f>'2'!AY32</f>
        <v>0.47832051590651326</v>
      </c>
      <c r="AL34" s="6">
        <f>'3'!P33</f>
        <v>0.5441579032717575</v>
      </c>
      <c r="AM34" s="6">
        <f>'8'!Z31</f>
        <v>0.49880584965800145</v>
      </c>
      <c r="AN34" s="6">
        <f t="shared" si="8"/>
        <v>0.487219712580234</v>
      </c>
      <c r="AO34" s="6">
        <f t="shared" si="9"/>
        <v>0.56189769318317873</v>
      </c>
      <c r="AP34" s="6">
        <f>'1'!BG32</f>
        <v>0.62151458910213042</v>
      </c>
      <c r="AQ34" s="6">
        <f>'1'!BI32</f>
        <v>0.70079834717854983</v>
      </c>
      <c r="AR34" s="6">
        <f>'2'!BG32</f>
        <v>0.32706760401392776</v>
      </c>
      <c r="AS34" s="6">
        <f>'2'!BI32</f>
        <v>0.47277682039378571</v>
      </c>
      <c r="AT34" s="6">
        <f>'3'!S33</f>
        <v>0.57028788263163455</v>
      </c>
      <c r="AU34" s="6">
        <f>'8'!AE31</f>
        <v>0.54430700453418945</v>
      </c>
      <c r="AV34" s="6">
        <f t="shared" si="10"/>
        <v>0.49762973255008253</v>
      </c>
      <c r="AW34" s="6">
        <f t="shared" si="11"/>
        <v>0.57262739070217494</v>
      </c>
      <c r="AX34" s="6">
        <f>'1'!BQ32</f>
        <v>0.73907163659299591</v>
      </c>
      <c r="AY34" s="6">
        <f>'1'!BS32</f>
        <v>0.79313462625744269</v>
      </c>
      <c r="AZ34" s="6">
        <f>'2'!BQ32</f>
        <v>0.34862210556914019</v>
      </c>
      <c r="BA34" s="6">
        <f>'2'!BS32</f>
        <v>0.497035083539967</v>
      </c>
      <c r="BB34" s="6">
        <f>'3'!V33</f>
        <v>0.50970725996862243</v>
      </c>
      <c r="BC34" s="6">
        <f>'8'!AJ31</f>
        <v>0.50660559525968096</v>
      </c>
      <c r="BD34" s="6">
        <f t="shared" si="12"/>
        <v>0.53143311247393898</v>
      </c>
      <c r="BE34" s="6">
        <f t="shared" si="13"/>
        <v>0.59892510168569679</v>
      </c>
      <c r="BF34" s="6">
        <f>'1'!CA32</f>
        <v>0.66598828768044127</v>
      </c>
      <c r="BG34" s="6">
        <f>'1'!CC32</f>
        <v>0.73686520171857706</v>
      </c>
      <c r="BH34" s="6">
        <f>'2'!CA32</f>
        <v>0.36652243457791356</v>
      </c>
      <c r="BI34" s="6">
        <f>'2'!CC32</f>
        <v>0.51640913640124786</v>
      </c>
      <c r="BJ34" s="6">
        <f>'3'!Y33</f>
        <v>0.47550965937465556</v>
      </c>
      <c r="BK34" s="6">
        <f>'8'!AO31</f>
        <v>0.55034490189509622</v>
      </c>
      <c r="BL34" s="6">
        <f t="shared" si="14"/>
        <v>0.52761854138448372</v>
      </c>
      <c r="BM34" s="6">
        <f t="shared" si="15"/>
        <v>0.60120641333830704</v>
      </c>
      <c r="BN34" s="6">
        <f>'1'!CK32</f>
        <v>0.62001879905011281</v>
      </c>
      <c r="BO34" s="6">
        <f>'1'!CM32</f>
        <v>0.69955955304741635</v>
      </c>
      <c r="BP34" s="6">
        <f>'2'!CK32</f>
        <v>0.54042014946552408</v>
      </c>
      <c r="BQ34" s="6">
        <f>'2'!CM32</f>
        <v>0.67618055136517663</v>
      </c>
      <c r="BR34" s="6">
        <f>'3'!AB33</f>
        <v>0.39079834232043814</v>
      </c>
      <c r="BS34" s="6">
        <f>'8'!AT31</f>
        <v>0.60684330883822268</v>
      </c>
      <c r="BT34" s="6">
        <f t="shared" si="16"/>
        <v>0.58909408578461975</v>
      </c>
      <c r="BU34" s="6">
        <f t="shared" si="17"/>
        <v>0.66086113775027189</v>
      </c>
      <c r="BV34" s="6">
        <f>'1'!CU32</f>
        <v>0.85244615880057029</v>
      </c>
      <c r="BW34" s="6">
        <f>'1'!CW32</f>
        <v>0.87394682910010413</v>
      </c>
      <c r="BX34" s="6">
        <f>'2'!CU32</f>
        <v>0.7051642485428431</v>
      </c>
      <c r="BY34" s="6">
        <f>'2'!CW32</f>
        <v>0.79436255669280631</v>
      </c>
      <c r="BZ34" s="6">
        <f>'3'!AE33</f>
        <v>0.67267700491297477</v>
      </c>
      <c r="CA34" s="6">
        <f>'8'!AY31</f>
        <v>0.66333532669967243</v>
      </c>
      <c r="CB34" s="6">
        <f t="shared" si="18"/>
        <v>0.74031524468102861</v>
      </c>
      <c r="CC34" s="6">
        <f t="shared" si="19"/>
        <v>0.77721490416419436</v>
      </c>
      <c r="CD34" s="6">
        <f>'1'!DE32</f>
        <v>0.75234204159648177</v>
      </c>
      <c r="CE34" s="6">
        <f>'1'!DG32</f>
        <v>0.80298134043341618</v>
      </c>
      <c r="CF34" s="6">
        <f>'2'!DE32</f>
        <v>0.40617317546363862</v>
      </c>
      <c r="CG34" s="6">
        <f>'2'!DG32</f>
        <v>0.5570703691112413</v>
      </c>
      <c r="CH34" s="6">
        <f>'3'!AH33</f>
        <v>0.47730031351789115</v>
      </c>
      <c r="CI34" s="6">
        <f>'8'!BD31</f>
        <v>0.59411354969742569</v>
      </c>
      <c r="CJ34" s="6">
        <f t="shared" si="20"/>
        <v>0.58420958891918207</v>
      </c>
      <c r="CK34" s="6">
        <f t="shared" si="21"/>
        <v>0.65138841974736106</v>
      </c>
    </row>
    <row r="35" spans="1:89">
      <c r="A35" s="1">
        <v>2008</v>
      </c>
      <c r="B35" s="6">
        <f>'1'!I33</f>
        <v>0.70681308622686312</v>
      </c>
      <c r="C35" s="6">
        <f>'1'!K33</f>
        <v>0.7687346834755433</v>
      </c>
      <c r="D35" s="6">
        <f>'2'!I33</f>
        <v>0.44432829938268631</v>
      </c>
      <c r="E35" s="6">
        <f>'2'!K33</f>
        <v>0.59358576744960212</v>
      </c>
      <c r="F35" s="6">
        <f>'3'!D34</f>
        <v>0.51627380454462002</v>
      </c>
      <c r="G35" s="6">
        <f>'8'!F32</f>
        <v>0.5510515310027958</v>
      </c>
      <c r="H35" s="6">
        <f t="shared" si="0"/>
        <v>0.56739763887078176</v>
      </c>
      <c r="I35" s="6">
        <f t="shared" si="1"/>
        <v>0.63779066064264711</v>
      </c>
      <c r="J35" s="6">
        <f>'1'!S33</f>
        <v>0.63552687723458778</v>
      </c>
      <c r="K35" s="6">
        <f>'1'!U33</f>
        <v>0.712320242958697</v>
      </c>
      <c r="L35" s="6">
        <f>'2'!S33</f>
        <v>0.82786359728158609</v>
      </c>
      <c r="M35" s="6">
        <f>'2'!U33</f>
        <v>0.86853490556371271</v>
      </c>
      <c r="N35" s="6">
        <f>'3'!G34</f>
        <v>0.47165700348099143</v>
      </c>
      <c r="O35" s="6">
        <f>'8'!K32</f>
        <v>0.51884221477003167</v>
      </c>
      <c r="P35" s="6">
        <f t="shared" si="2"/>
        <v>0.66074422976206859</v>
      </c>
      <c r="Q35" s="6">
        <f t="shared" si="3"/>
        <v>0.69989912109748043</v>
      </c>
      <c r="R35" s="6">
        <f>'1'!AC33</f>
        <v>0.62465806471631957</v>
      </c>
      <c r="S35" s="6">
        <f>'1'!AE33</f>
        <v>0.70339613243462218</v>
      </c>
      <c r="T35" s="6">
        <f>'2'!AC33</f>
        <v>0.26235823362179872</v>
      </c>
      <c r="U35" s="6">
        <f>'2'!AE33</f>
        <v>0.39289124285961324</v>
      </c>
      <c r="V35" s="6">
        <f>'3'!J34</f>
        <v>0.69778160990317795</v>
      </c>
      <c r="W35" s="6">
        <f>'8'!P32</f>
        <v>0.48560940792225754</v>
      </c>
      <c r="X35" s="6">
        <f t="shared" si="4"/>
        <v>0.45754190208679191</v>
      </c>
      <c r="Y35" s="6">
        <f t="shared" si="5"/>
        <v>0.52729892773883102</v>
      </c>
      <c r="Z35" s="6">
        <f>'1'!AM33</f>
        <v>0.7550888944309353</v>
      </c>
      <c r="AA35" s="6">
        <f>'1'!AO33</f>
        <v>0.80500599448850685</v>
      </c>
      <c r="AB35" s="6">
        <f>'2'!AM33</f>
        <v>0.26935030104942376</v>
      </c>
      <c r="AC35" s="6">
        <f>'2'!AO33</f>
        <v>0.40209511059369979</v>
      </c>
      <c r="AD35" s="6">
        <f>'3'!M34</f>
        <v>0.48560694870733517</v>
      </c>
      <c r="AE35" s="6">
        <f>'8'!U32</f>
        <v>0.44111054290970875</v>
      </c>
      <c r="AF35" s="6">
        <f t="shared" si="6"/>
        <v>0.48851657946335597</v>
      </c>
      <c r="AG35" s="6">
        <f t="shared" si="7"/>
        <v>0.54940388266397189</v>
      </c>
      <c r="AH35" s="6">
        <f>'1'!AW33</f>
        <v>0.64481289347876736</v>
      </c>
      <c r="AI35" s="6">
        <f>'1'!AY33</f>
        <v>0.71987457226687612</v>
      </c>
      <c r="AJ35" s="6">
        <f>'2'!AW33</f>
        <v>0.34802336963473801</v>
      </c>
      <c r="AK35" s="6">
        <f>'2'!AY33</f>
        <v>0.49637528629732136</v>
      </c>
      <c r="AL35" s="6">
        <f>'3'!P34</f>
        <v>0.54550278813604935</v>
      </c>
      <c r="AM35" s="6">
        <f>'8'!Z32</f>
        <v>0.47937265022807296</v>
      </c>
      <c r="AN35" s="6">
        <f t="shared" si="8"/>
        <v>0.49073630444719279</v>
      </c>
      <c r="AO35" s="6">
        <f t="shared" si="9"/>
        <v>0.56520750293075672</v>
      </c>
      <c r="AP35" s="6">
        <f>'1'!BG33</f>
        <v>0.64796532954013042</v>
      </c>
      <c r="AQ35" s="6">
        <f>'1'!BI33</f>
        <v>0.72242463465666951</v>
      </c>
      <c r="AR35" s="6">
        <f>'2'!BG33</f>
        <v>0.33538346093686339</v>
      </c>
      <c r="AS35" s="6">
        <f>'2'!BI33</f>
        <v>0.48226112108544078</v>
      </c>
      <c r="AT35" s="6">
        <f>'3'!S34</f>
        <v>0.53468744416631009</v>
      </c>
      <c r="AU35" s="6">
        <f>'8'!AE32</f>
        <v>0.55118719507778002</v>
      </c>
      <c r="AV35" s="6">
        <f t="shared" si="10"/>
        <v>0.51151199518492463</v>
      </c>
      <c r="AW35" s="6">
        <f t="shared" si="11"/>
        <v>0.58529098360663012</v>
      </c>
      <c r="AX35" s="6">
        <f>'1'!BQ33</f>
        <v>0.75828070488871402</v>
      </c>
      <c r="AY35" s="6">
        <f>'1'!BS33</f>
        <v>0.80735285279961178</v>
      </c>
      <c r="AZ35" s="6">
        <f>'2'!BQ33</f>
        <v>0.36303611438646116</v>
      </c>
      <c r="BA35" s="6">
        <f>'2'!BS33</f>
        <v>0.51268814987328803</v>
      </c>
      <c r="BB35" s="6">
        <f>'3'!V34</f>
        <v>0.51691661404758682</v>
      </c>
      <c r="BC35" s="6">
        <f>'8'!AJ32</f>
        <v>0.49607045506586445</v>
      </c>
      <c r="BD35" s="6">
        <f t="shared" si="12"/>
        <v>0.53912909144701315</v>
      </c>
      <c r="BE35" s="6">
        <f t="shared" si="13"/>
        <v>0.60537048591292153</v>
      </c>
      <c r="BF35" s="6">
        <f>'1'!CA33</f>
        <v>0.69948242038351749</v>
      </c>
      <c r="BG35" s="6">
        <f>'1'!CC33</f>
        <v>0.76309541495086419</v>
      </c>
      <c r="BH35" s="6">
        <f>'2'!CA33</f>
        <v>0.38857353377701315</v>
      </c>
      <c r="BI35" s="6">
        <f>'2'!CC33</f>
        <v>0.53938672490731521</v>
      </c>
      <c r="BJ35" s="6">
        <f>'3'!Y34</f>
        <v>0.51902152728026973</v>
      </c>
      <c r="BK35" s="6">
        <f>'8'!AO32</f>
        <v>0.56058192691758535</v>
      </c>
      <c r="BL35" s="6">
        <f t="shared" si="14"/>
        <v>0.54954596035937198</v>
      </c>
      <c r="BM35" s="6">
        <f t="shared" si="15"/>
        <v>0.62102135559192162</v>
      </c>
      <c r="BN35" s="6">
        <f>'1'!CK33</f>
        <v>0.66010685428659588</v>
      </c>
      <c r="BO35" s="6">
        <f>'1'!CM33</f>
        <v>0.73217849311829442</v>
      </c>
      <c r="BP35" s="6">
        <f>'2'!CK33</f>
        <v>0.59120424102661251</v>
      </c>
      <c r="BQ35" s="6">
        <f>'2'!CM33</f>
        <v>0.7153484701666426</v>
      </c>
      <c r="BR35" s="6">
        <f>'3'!AB34</f>
        <v>0.50054003200176311</v>
      </c>
      <c r="BS35" s="6">
        <f>'8'!AT32</f>
        <v>0.66078422430225037</v>
      </c>
      <c r="BT35" s="6">
        <f t="shared" si="16"/>
        <v>0.63736510653848621</v>
      </c>
      <c r="BU35" s="6">
        <f t="shared" si="17"/>
        <v>0.70277039586239576</v>
      </c>
      <c r="BV35" s="6">
        <f>'1'!CU33</f>
        <v>0.85935418392335772</v>
      </c>
      <c r="BW35" s="6">
        <f>'1'!CW33</f>
        <v>0.87864166139882827</v>
      </c>
      <c r="BX35" s="6">
        <f>'2'!CU33</f>
        <v>0.91666666666666663</v>
      </c>
      <c r="BY35" s="6">
        <f>'2'!CW33</f>
        <v>0.91666666666666663</v>
      </c>
      <c r="BZ35" s="6">
        <f>'3'!AE34</f>
        <v>0.67912212949941142</v>
      </c>
      <c r="CA35" s="6">
        <f>'8'!AY32</f>
        <v>0.67291807831208816</v>
      </c>
      <c r="CB35" s="6">
        <f t="shared" si="18"/>
        <v>0.81631297630070421</v>
      </c>
      <c r="CC35" s="6">
        <f t="shared" si="19"/>
        <v>0.82274213545919439</v>
      </c>
      <c r="CD35" s="6">
        <f>'1'!DE33</f>
        <v>0.76905549150629549</v>
      </c>
      <c r="CE35" s="6">
        <f>'1'!DG33</f>
        <v>0.81522992667320371</v>
      </c>
      <c r="CF35" s="6">
        <f>'2'!DE33</f>
        <v>0.43597785112187526</v>
      </c>
      <c r="CG35" s="6">
        <f>'2'!DG33</f>
        <v>0.58579587305984948</v>
      </c>
      <c r="CH35" s="6">
        <f>'3'!AH34</f>
        <v>0.43490226864904519</v>
      </c>
      <c r="CI35" s="6">
        <f>'8'!BD32</f>
        <v>0.5908762924755826</v>
      </c>
      <c r="CJ35" s="6">
        <f t="shared" si="20"/>
        <v>0.59863654503458441</v>
      </c>
      <c r="CK35" s="6">
        <f t="shared" si="21"/>
        <v>0.66396736406954526</v>
      </c>
    </row>
    <row r="36" spans="1:89">
      <c r="A36" s="1">
        <v>2009</v>
      </c>
      <c r="B36" s="6">
        <f>'1'!I34</f>
        <v>0.71473916149640182</v>
      </c>
      <c r="C36" s="6">
        <f>'1'!K34</f>
        <v>0.77479208248152776</v>
      </c>
      <c r="D36" s="6">
        <f>'2'!I34</f>
        <v>0.38012088438222064</v>
      </c>
      <c r="E36" s="6">
        <f>'2'!K34</f>
        <v>0.53069036727817598</v>
      </c>
      <c r="F36" s="6">
        <f>'3'!D35</f>
        <v>0.49213039425089367</v>
      </c>
      <c r="G36" s="6">
        <f>'8'!F33</f>
        <v>0.5188477882881547</v>
      </c>
      <c r="H36" s="6">
        <f t="shared" si="0"/>
        <v>0.5379026113889257</v>
      </c>
      <c r="I36" s="6">
        <f t="shared" si="1"/>
        <v>0.60811007934928618</v>
      </c>
      <c r="J36" s="6">
        <f>'1'!S34</f>
        <v>0.67889765116817935</v>
      </c>
      <c r="K36" s="6">
        <f>'1'!U34</f>
        <v>0.7470665721457167</v>
      </c>
      <c r="L36" s="6">
        <f>'2'!S34</f>
        <v>0.57167673760655591</v>
      </c>
      <c r="M36" s="6">
        <f>'2'!U34</f>
        <v>0.70061104449645839</v>
      </c>
      <c r="N36" s="6">
        <f>'3'!G35</f>
        <v>0.48856198941712836</v>
      </c>
      <c r="O36" s="6">
        <f>'8'!K33</f>
        <v>0.49290238392123276</v>
      </c>
      <c r="P36" s="6">
        <f t="shared" si="2"/>
        <v>0.58115892423198934</v>
      </c>
      <c r="Q36" s="6">
        <f t="shared" si="3"/>
        <v>0.64686000018780265</v>
      </c>
      <c r="R36" s="6">
        <f>'1'!AC34</f>
        <v>0.64141937686171724</v>
      </c>
      <c r="S36" s="6">
        <f>'1'!AE34</f>
        <v>0.71712131214407826</v>
      </c>
      <c r="T36" s="6">
        <f>'2'!AC34</f>
        <v>0.26615482036264121</v>
      </c>
      <c r="U36" s="6">
        <f>'2'!AE34</f>
        <v>0.39790762528287565</v>
      </c>
      <c r="V36" s="6">
        <f>'3'!J35</f>
        <v>0.77175357832248748</v>
      </c>
      <c r="W36" s="6">
        <f>'8'!P33</f>
        <v>0.46286443128079641</v>
      </c>
      <c r="X36" s="6">
        <f t="shared" si="4"/>
        <v>0.45681287616838495</v>
      </c>
      <c r="Y36" s="6">
        <f t="shared" si="5"/>
        <v>0.52596445623591681</v>
      </c>
      <c r="Z36" s="6">
        <f>'1'!AM34</f>
        <v>0.77776934462950686</v>
      </c>
      <c r="AA36" s="6">
        <f>'1'!AO34</f>
        <v>0.82154976915224998</v>
      </c>
      <c r="AB36" s="6">
        <f>'2'!AM34</f>
        <v>0.25748329724945351</v>
      </c>
      <c r="AC36" s="6">
        <f>'2'!AO34</f>
        <v>0.38638322563851701</v>
      </c>
      <c r="AD36" s="6">
        <f>'3'!M35</f>
        <v>0.4626969059380911</v>
      </c>
      <c r="AE36" s="6">
        <f>'8'!U33</f>
        <v>0.39593421171034204</v>
      </c>
      <c r="AF36" s="6">
        <f t="shared" si="6"/>
        <v>0.47706228452976757</v>
      </c>
      <c r="AG36" s="6">
        <f t="shared" si="7"/>
        <v>0.53462240216703638</v>
      </c>
      <c r="AH36" s="6">
        <f>'1'!AW34</f>
        <v>0.65185748053838011</v>
      </c>
      <c r="AI36" s="6">
        <f>'1'!AY34</f>
        <v>0.7255630287010858</v>
      </c>
      <c r="AJ36" s="6">
        <f>'2'!AW34</f>
        <v>0.3190767361899704</v>
      </c>
      <c r="AK36" s="6">
        <f>'2'!AY34</f>
        <v>0.46350878120432515</v>
      </c>
      <c r="AL36" s="6">
        <f>'3'!P35</f>
        <v>0.54211758232267804</v>
      </c>
      <c r="AM36" s="6">
        <f>'8'!Z33</f>
        <v>0.44421774539223136</v>
      </c>
      <c r="AN36" s="6">
        <f t="shared" si="8"/>
        <v>0.47171732070686062</v>
      </c>
      <c r="AO36" s="6">
        <f t="shared" si="9"/>
        <v>0.54442985176588077</v>
      </c>
      <c r="AP36" s="6">
        <f>'1'!BG34</f>
        <v>0.65474603058900682</v>
      </c>
      <c r="AQ36" s="6">
        <f>'1'!BI34</f>
        <v>0.72788505280997418</v>
      </c>
      <c r="AR36" s="6">
        <f>'2'!BG34</f>
        <v>0.32655667122647775</v>
      </c>
      <c r="AS36" s="6">
        <f>'2'!BI34</f>
        <v>0.47218880892640142</v>
      </c>
      <c r="AT36" s="6">
        <f>'3'!S35</f>
        <v>0.58583162932737554</v>
      </c>
      <c r="AU36" s="6">
        <f>'8'!AE33</f>
        <v>0.5157339892318239</v>
      </c>
      <c r="AV36" s="6">
        <f t="shared" si="10"/>
        <v>0.49901223034910275</v>
      </c>
      <c r="AW36" s="6">
        <f t="shared" si="11"/>
        <v>0.57193595032273314</v>
      </c>
      <c r="AX36" s="6">
        <f>'1'!BQ34</f>
        <v>0.7557145304971753</v>
      </c>
      <c r="AY36" s="6">
        <f>'1'!BS34</f>
        <v>0.80546649647086466</v>
      </c>
      <c r="AZ36" s="6">
        <f>'2'!BQ34</f>
        <v>0.34780553502672379</v>
      </c>
      <c r="BA36" s="6">
        <f>'2'!BS34</f>
        <v>0.49613504247836632</v>
      </c>
      <c r="BB36" s="6">
        <f>'3'!V35</f>
        <v>0.4946218109041618</v>
      </c>
      <c r="BC36" s="6">
        <f>'8'!AJ33</f>
        <v>0.4818381506624404</v>
      </c>
      <c r="BD36" s="6">
        <f t="shared" si="12"/>
        <v>0.52845273872877974</v>
      </c>
      <c r="BE36" s="6">
        <f t="shared" si="13"/>
        <v>0.59447989653722377</v>
      </c>
      <c r="BF36" s="6">
        <f>'1'!CA34</f>
        <v>0.68271102298694086</v>
      </c>
      <c r="BG36" s="6">
        <f>'1'!CC34</f>
        <v>0.75005779729449273</v>
      </c>
      <c r="BH36" s="6">
        <f>'2'!CA34</f>
        <v>0.36773529738770716</v>
      </c>
      <c r="BI36" s="6">
        <f>'2'!CC34</f>
        <v>0.51769784359359283</v>
      </c>
      <c r="BJ36" s="6">
        <f>'3'!Y35</f>
        <v>0.53623469567987003</v>
      </c>
      <c r="BK36" s="6">
        <f>'8'!AO33</f>
        <v>0.52979348610876764</v>
      </c>
      <c r="BL36" s="6">
        <f t="shared" si="14"/>
        <v>0.52674660216113856</v>
      </c>
      <c r="BM36" s="6">
        <f t="shared" si="15"/>
        <v>0.59918304233228437</v>
      </c>
      <c r="BN36" s="6">
        <f>'1'!CK34</f>
        <v>0.62258304822443755</v>
      </c>
      <c r="BO36" s="6">
        <f>'1'!CM34</f>
        <v>0.70168217771691943</v>
      </c>
      <c r="BP36" s="6">
        <f>'2'!CK34</f>
        <v>0.46773970467944492</v>
      </c>
      <c r="BQ36" s="6">
        <f>'2'!CM34</f>
        <v>0.61486315075227183</v>
      </c>
      <c r="BR36" s="6">
        <f>'3'!AB35</f>
        <v>0.45452459419091379</v>
      </c>
      <c r="BS36" s="6">
        <f>'8'!AT33</f>
        <v>0.59946185247021999</v>
      </c>
      <c r="BT36" s="6">
        <f t="shared" si="16"/>
        <v>0.56326153512470079</v>
      </c>
      <c r="BU36" s="6">
        <f t="shared" si="17"/>
        <v>0.63866906031313708</v>
      </c>
      <c r="BV36" s="6">
        <f>'1'!CU34</f>
        <v>0.83243740033151481</v>
      </c>
      <c r="BW36" s="6">
        <f>'1'!CW34</f>
        <v>0.86020716169696332</v>
      </c>
      <c r="BX36" s="6">
        <f>'2'!CU34</f>
        <v>0.61521306858148472</v>
      </c>
      <c r="BY36" s="6">
        <f>'2'!CW34</f>
        <v>0.73295035823013699</v>
      </c>
      <c r="BZ36" s="6">
        <f>'3'!AE35</f>
        <v>0.54848922474675776</v>
      </c>
      <c r="CA36" s="6">
        <f>'8'!AY33</f>
        <v>0.64188750940108397</v>
      </c>
      <c r="CB36" s="6">
        <f t="shared" si="18"/>
        <v>0.69651265943802787</v>
      </c>
      <c r="CC36" s="6">
        <f t="shared" si="19"/>
        <v>0.74501500977606139</v>
      </c>
      <c r="CD36" s="6">
        <f>'1'!DE34</f>
        <v>0.76481351856877189</v>
      </c>
      <c r="CE36" s="6">
        <f>'1'!DG34</f>
        <v>0.81213707494981646</v>
      </c>
      <c r="CF36" s="6">
        <f>'2'!DE34</f>
        <v>0.38743978793213402</v>
      </c>
      <c r="CG36" s="6">
        <f>'2'!DG34</f>
        <v>0.53822812875105808</v>
      </c>
      <c r="CH36" s="6">
        <f>'3'!AH35</f>
        <v>0.33784144711441894</v>
      </c>
      <c r="CI36" s="6">
        <f>'8'!BD33</f>
        <v>0.54839626333994584</v>
      </c>
      <c r="CJ36" s="6">
        <f t="shared" si="20"/>
        <v>0.56688318994695053</v>
      </c>
      <c r="CK36" s="6">
        <f t="shared" si="21"/>
        <v>0.63292048901360676</v>
      </c>
    </row>
    <row r="37" spans="1:89">
      <c r="A37" s="1">
        <v>2010</v>
      </c>
      <c r="B37" s="6">
        <f>'1'!I35</f>
        <v>0.74106480125535079</v>
      </c>
      <c r="C37" s="6">
        <f>'1'!K35</f>
        <v>0.79462052965396979</v>
      </c>
      <c r="D37" s="6">
        <f>'2'!I35</f>
        <v>0.40714468986215518</v>
      </c>
      <c r="E37" s="6">
        <f>'2'!K35</f>
        <v>0.55803039334862525</v>
      </c>
      <c r="F37" s="6">
        <f>'3'!D36</f>
        <v>0.52454360487779328</v>
      </c>
      <c r="G37" s="6">
        <f>'8'!F34</f>
        <v>0.5073931283924713</v>
      </c>
      <c r="H37" s="6">
        <f t="shared" si="0"/>
        <v>0.55186753983665915</v>
      </c>
      <c r="I37" s="6">
        <f t="shared" si="1"/>
        <v>0.62001468379835545</v>
      </c>
      <c r="J37" s="6">
        <f>'1'!S35</f>
        <v>0.73849421544740179</v>
      </c>
      <c r="K37" s="6">
        <f>'1'!U35</f>
        <v>0.79270369560606302</v>
      </c>
      <c r="L37" s="6">
        <f>'2'!S35</f>
        <v>0.59148518300852648</v>
      </c>
      <c r="M37" s="6">
        <f>'2'!U35</f>
        <v>0.71555768349508542</v>
      </c>
      <c r="N37" s="6">
        <f>'3'!G36</f>
        <v>0.49428699631447381</v>
      </c>
      <c r="O37" s="6">
        <f>'8'!K34</f>
        <v>0.47682598729043801</v>
      </c>
      <c r="P37" s="6">
        <f t="shared" si="2"/>
        <v>0.60226846191545536</v>
      </c>
      <c r="Q37" s="6">
        <f t="shared" si="3"/>
        <v>0.66169578879719548</v>
      </c>
      <c r="R37" s="6">
        <f>'1'!AC35</f>
        <v>0.66583251166351998</v>
      </c>
      <c r="S37" s="6">
        <f>'1'!AE35</f>
        <v>0.73674138662625799</v>
      </c>
      <c r="T37" s="6">
        <f>'2'!AC35</f>
        <v>0.27673731317962946</v>
      </c>
      <c r="U37" s="6">
        <f>'2'!AE35</f>
        <v>0.41165675712905148</v>
      </c>
      <c r="V37" s="6">
        <f>'3'!J36</f>
        <v>0.75010195978239858</v>
      </c>
      <c r="W37" s="6">
        <f>'8'!P34</f>
        <v>0.47745821279644018</v>
      </c>
      <c r="X37" s="6">
        <f t="shared" si="4"/>
        <v>0.4733426792131965</v>
      </c>
      <c r="Y37" s="6">
        <f t="shared" si="5"/>
        <v>0.54195211885058325</v>
      </c>
      <c r="Z37" s="6">
        <f>'1'!AM35</f>
        <v>0.80387492424944484</v>
      </c>
      <c r="AA37" s="6">
        <f>'1'!AO35</f>
        <v>0.84021918751939773</v>
      </c>
      <c r="AB37" s="6">
        <f>'2'!AM35</f>
        <v>0.2686254123296683</v>
      </c>
      <c r="AC37" s="6">
        <f>'2'!AO35</f>
        <v>0.4011479386997982</v>
      </c>
      <c r="AD37" s="6">
        <f>'3'!M36</f>
        <v>0.53423559826138289</v>
      </c>
      <c r="AE37" s="6">
        <f>'8'!U34</f>
        <v>0.37520882025034719</v>
      </c>
      <c r="AF37" s="6">
        <f t="shared" si="6"/>
        <v>0.48256971894315348</v>
      </c>
      <c r="AG37" s="6">
        <f t="shared" si="7"/>
        <v>0.53885864882318102</v>
      </c>
      <c r="AH37" s="6">
        <f>'1'!AW35</f>
        <v>0.69039292074754821</v>
      </c>
      <c r="AI37" s="6">
        <f>'1'!AY35</f>
        <v>0.75605318436536562</v>
      </c>
      <c r="AJ37" s="6">
        <f>'2'!AW35</f>
        <v>0.33496093162760643</v>
      </c>
      <c r="AK37" s="6">
        <f>'2'!AY35</f>
        <v>0.48178308951883697</v>
      </c>
      <c r="AL37" s="6">
        <f>'3'!P36</f>
        <v>0.59637393773825997</v>
      </c>
      <c r="AM37" s="6">
        <f>'8'!Z34</f>
        <v>0.44475761605915248</v>
      </c>
      <c r="AN37" s="6">
        <f t="shared" si="8"/>
        <v>0.490037156144769</v>
      </c>
      <c r="AO37" s="6">
        <f t="shared" si="9"/>
        <v>0.5608646299811183</v>
      </c>
      <c r="AP37" s="6">
        <f>'1'!BG35</f>
        <v>0.67604797343255529</v>
      </c>
      <c r="AQ37" s="6">
        <f>'1'!BI35</f>
        <v>0.74482469690008291</v>
      </c>
      <c r="AR37" s="6">
        <f>'2'!BG35</f>
        <v>0.33683634014113251</v>
      </c>
      <c r="AS37" s="6">
        <f>'2'!BI35</f>
        <v>0.48390172925345343</v>
      </c>
      <c r="AT37" s="6">
        <f>'3'!S36</f>
        <v>0.58915813193294275</v>
      </c>
      <c r="AU37" s="6">
        <f>'8'!AE34</f>
        <v>0.48721955909712211</v>
      </c>
      <c r="AV37" s="6">
        <f t="shared" si="10"/>
        <v>0.50003462422360334</v>
      </c>
      <c r="AW37" s="6">
        <f t="shared" si="11"/>
        <v>0.57198199508355285</v>
      </c>
      <c r="AX37" s="6">
        <f>'1'!BQ35</f>
        <v>0.7772416329692361</v>
      </c>
      <c r="AY37" s="6">
        <f>'1'!BS35</f>
        <v>0.82116831175638583</v>
      </c>
      <c r="AZ37" s="6">
        <f>'2'!BQ35</f>
        <v>0.35602591258912047</v>
      </c>
      <c r="BA37" s="6">
        <f>'2'!BS35</f>
        <v>0.50513015163451547</v>
      </c>
      <c r="BB37" s="6">
        <f>'3'!V36</f>
        <v>0.52616002489946267</v>
      </c>
      <c r="BC37" s="6">
        <f>'8'!AJ34</f>
        <v>0.48170777608597409</v>
      </c>
      <c r="BD37" s="6">
        <f t="shared" si="12"/>
        <v>0.53832510721477689</v>
      </c>
      <c r="BE37" s="6">
        <f t="shared" si="13"/>
        <v>0.60266874649229174</v>
      </c>
      <c r="BF37" s="6">
        <f>'1'!CA35</f>
        <v>0.69315212500353696</v>
      </c>
      <c r="BG37" s="6">
        <f>'1'!CC35</f>
        <v>0.75819681154583862</v>
      </c>
      <c r="BH37" s="6">
        <f>'2'!CA35</f>
        <v>0.38664243010957333</v>
      </c>
      <c r="BI37" s="6">
        <f>'2'!CC35</f>
        <v>0.53741185097136213</v>
      </c>
      <c r="BJ37" s="6">
        <f>'3'!Y36</f>
        <v>0.52919312399611884</v>
      </c>
      <c r="BK37" s="6">
        <f>'8'!AO34</f>
        <v>0.50677678467393028</v>
      </c>
      <c r="BL37" s="6">
        <f t="shared" si="14"/>
        <v>0.52885711326234686</v>
      </c>
      <c r="BM37" s="6">
        <f t="shared" si="15"/>
        <v>0.60079514906371034</v>
      </c>
      <c r="BN37" s="6">
        <f>'1'!CK35</f>
        <v>0.62089351285482708</v>
      </c>
      <c r="BO37" s="6">
        <f>'1'!CM35</f>
        <v>0.70028418893153344</v>
      </c>
      <c r="BP37" s="6">
        <f>'2'!CK35</f>
        <v>0.5247017008167727</v>
      </c>
      <c r="BQ37" s="6">
        <f>'2'!CM35</f>
        <v>0.66347856670317318</v>
      </c>
      <c r="BR37" s="6">
        <f>'3'!AB36</f>
        <v>0.49033992765784268</v>
      </c>
      <c r="BS37" s="6">
        <f>'8'!AT34</f>
        <v>0.60776269619153545</v>
      </c>
      <c r="BT37" s="6">
        <f t="shared" si="16"/>
        <v>0.58445263662104507</v>
      </c>
      <c r="BU37" s="6">
        <f t="shared" si="17"/>
        <v>0.65717515060874743</v>
      </c>
      <c r="BV37" s="6">
        <f>'1'!CU35</f>
        <v>0.86229782343123851</v>
      </c>
      <c r="BW37" s="6">
        <f>'1'!CW35</f>
        <v>0.88063472394975006</v>
      </c>
      <c r="BX37" s="6">
        <f>'2'!CU35</f>
        <v>0.71809900850451891</v>
      </c>
      <c r="BY37" s="6">
        <f>'2'!CW35</f>
        <v>0.80266298164150385</v>
      </c>
      <c r="BZ37" s="6">
        <f>'3'!AE36</f>
        <v>0.63751074512518058</v>
      </c>
      <c r="CA37" s="6">
        <f>'8'!AY34</f>
        <v>0.61572310764296989</v>
      </c>
      <c r="CB37" s="6">
        <f t="shared" si="18"/>
        <v>0.7320399798595757</v>
      </c>
      <c r="CC37" s="6">
        <f t="shared" si="19"/>
        <v>0.76634027107807456</v>
      </c>
      <c r="CD37" s="6">
        <f>'1'!DE35</f>
        <v>0.77579497457166613</v>
      </c>
      <c r="CE37" s="6">
        <f>'1'!DG35</f>
        <v>0.82012175346771343</v>
      </c>
      <c r="CF37" s="6">
        <f>'2'!DE35</f>
        <v>0.4095009991481901</v>
      </c>
      <c r="CG37" s="6">
        <f>'2'!DG35</f>
        <v>0.56035199825498649</v>
      </c>
      <c r="CH37" s="6">
        <f>'3'!AH36</f>
        <v>0.38073237386859976</v>
      </c>
      <c r="CI37" s="6">
        <f>'8'!BD34</f>
        <v>0.53341681149125941</v>
      </c>
      <c r="CJ37" s="6">
        <f t="shared" si="20"/>
        <v>0.57290426173703857</v>
      </c>
      <c r="CK37" s="6">
        <f t="shared" si="21"/>
        <v>0.63796352107131982</v>
      </c>
    </row>
    <row r="38" spans="1:89">
      <c r="A38" s="1">
        <v>2011</v>
      </c>
      <c r="B38" s="6">
        <f>'1'!I36</f>
        <v>0.7593050184965785</v>
      </c>
      <c r="C38" s="6">
        <f>'1'!K36</f>
        <v>0.80810469634173077</v>
      </c>
      <c r="D38" s="6">
        <f>'2'!I36</f>
        <v>0.42772732332087982</v>
      </c>
      <c r="E38" s="6">
        <f>'2'!K36</f>
        <v>0.57799091653216761</v>
      </c>
      <c r="F38" s="6">
        <f>'3'!D37</f>
        <v>0.52384265481757619</v>
      </c>
      <c r="G38" s="6">
        <f>'8'!F35</f>
        <v>0.50949056060279252</v>
      </c>
      <c r="H38" s="6">
        <f>SUM(B38,D38,G38)/3</f>
        <v>0.56550763414008365</v>
      </c>
      <c r="I38" s="6">
        <f>SUM(C38,E38,G38)/3</f>
        <v>0.63186205782556371</v>
      </c>
      <c r="J38" s="6">
        <f>'1'!S36</f>
        <v>0.75081666628463217</v>
      </c>
      <c r="K38" s="6">
        <f>'1'!U36</f>
        <v>0.80185502428050326</v>
      </c>
      <c r="L38" s="6">
        <f>'2'!S36</f>
        <v>0.66075852589622086</v>
      </c>
      <c r="M38" s="6">
        <f>'2'!U36</f>
        <v>0.76488918051044374</v>
      </c>
      <c r="N38" s="6">
        <f>'3'!G37</f>
        <v>0.58325075123601577</v>
      </c>
      <c r="O38" s="6">
        <f>'8'!K35</f>
        <v>0.52276684270871432</v>
      </c>
      <c r="P38" s="6">
        <f>SUM(J38,L38,O38)/3</f>
        <v>0.64478067829652241</v>
      </c>
      <c r="Q38" s="6">
        <f>SUM(K38,M38,O38)/3</f>
        <v>0.69650368249988714</v>
      </c>
      <c r="R38" s="6">
        <f>'1'!AC36</f>
        <v>0.67679448653915242</v>
      </c>
      <c r="S38" s="6">
        <f>'1'!AE36</f>
        <v>0.74541253324551637</v>
      </c>
      <c r="T38" s="6">
        <f>'2'!AC36</f>
        <v>0.28286924322974105</v>
      </c>
      <c r="U38" s="6">
        <f>'2'!AE36</f>
        <v>0.41947128663542044</v>
      </c>
      <c r="V38" s="6">
        <f>'3'!J37</f>
        <v>0.71783867677313096</v>
      </c>
      <c r="W38" s="6">
        <f>'8'!P35</f>
        <v>0.42363701424582401</v>
      </c>
      <c r="X38" s="6">
        <f>SUM(R38,T38,W38)/3</f>
        <v>0.46110024800490584</v>
      </c>
      <c r="Y38" s="6">
        <f>SUM(S38,U38,W38)/3</f>
        <v>0.52950694470892035</v>
      </c>
      <c r="Z38" s="6">
        <f>'1'!AM36</f>
        <v>0.82754876320955673</v>
      </c>
      <c r="AA38" s="6">
        <f>'1'!AO36</f>
        <v>0.85681775714567088</v>
      </c>
      <c r="AB38" s="6">
        <f>'2'!AM36</f>
        <v>0.2738923848700458</v>
      </c>
      <c r="AC38" s="6">
        <f>'2'!AO36</f>
        <v>0.40799368930970015</v>
      </c>
      <c r="AD38" s="6">
        <f>'3'!M37</f>
        <v>0.6032122050218196</v>
      </c>
      <c r="AE38" s="6">
        <f>'8'!U35</f>
        <v>0.40347728054842641</v>
      </c>
      <c r="AF38" s="6">
        <f>SUM(Z38,AB38,AE38)/3</f>
        <v>0.5016394762093429</v>
      </c>
      <c r="AG38" s="6">
        <f>SUM(AA38,AC38,AE38)/3</f>
        <v>0.55609624233459909</v>
      </c>
      <c r="AH38" s="6">
        <f>'1'!AW36</f>
        <v>0.70545994038544624</v>
      </c>
      <c r="AI38" s="6">
        <f>'1'!AY36</f>
        <v>0.76769643073075078</v>
      </c>
      <c r="AJ38" s="6">
        <f>'2'!AW36</f>
        <v>0.34192844012535761</v>
      </c>
      <c r="AK38" s="6">
        <f>'2'!AY36</f>
        <v>0.48961401586587022</v>
      </c>
      <c r="AL38" s="6">
        <f>'3'!P37</f>
        <v>0.57807144035601055</v>
      </c>
      <c r="AM38" s="6">
        <f>'8'!Z35</f>
        <v>0.45743930043708397</v>
      </c>
      <c r="AN38" s="6">
        <f>SUM(AH38,AJ38,AM38)/3</f>
        <v>0.50160922698262933</v>
      </c>
      <c r="AO38" s="6">
        <f>SUM(AI38,AK38,AM38)/3</f>
        <v>0.57158324901123503</v>
      </c>
      <c r="AP38" s="6">
        <f>'1'!BG36</f>
        <v>0.6878889718560921</v>
      </c>
      <c r="AQ38" s="6">
        <f>'1'!BI36</f>
        <v>0.7541033904122425</v>
      </c>
      <c r="AR38" s="6">
        <f>'2'!BG36</f>
        <v>0.34671387440639428</v>
      </c>
      <c r="AS38" s="6">
        <f>'2'!BI36</f>
        <v>0.49492951985324063</v>
      </c>
      <c r="AT38" s="6">
        <f>'3'!S37</f>
        <v>0.57256571713459092</v>
      </c>
      <c r="AU38" s="6">
        <f>'8'!AE35</f>
        <v>0.502765522330062</v>
      </c>
      <c r="AV38" s="6">
        <f>SUM(AP38,AR38,AU38)/3</f>
        <v>0.51245612286418274</v>
      </c>
      <c r="AW38" s="6">
        <f>SUM(AQ38,AS38,AU38)/3</f>
        <v>0.58393281086518167</v>
      </c>
      <c r="AX38" s="6">
        <f>'1'!BQ36</f>
        <v>0.78015305151681413</v>
      </c>
      <c r="AY38" s="6">
        <f>'1'!BS36</f>
        <v>0.82327080382575268</v>
      </c>
      <c r="AZ38" s="6">
        <f>'2'!BQ36</f>
        <v>0.36742589248514296</v>
      </c>
      <c r="BA38" s="6">
        <f>'2'!BS36</f>
        <v>0.51736937315876463</v>
      </c>
      <c r="BB38" s="6">
        <f>'3'!V37</f>
        <v>0.50406338728116884</v>
      </c>
      <c r="BC38" s="6">
        <f>'8'!AJ35</f>
        <v>0.45673003490332142</v>
      </c>
      <c r="BD38" s="6">
        <f>SUM(AX38,AZ38,BC38)/3</f>
        <v>0.53476965963509282</v>
      </c>
      <c r="BE38" s="6">
        <f>SUM(AY38,BA38,BC38)/3</f>
        <v>0.59912340396261288</v>
      </c>
      <c r="BF38" s="6">
        <f>'1'!CA36</f>
        <v>0.71233483916707596</v>
      </c>
      <c r="BG38" s="6">
        <f>'1'!CC36</f>
        <v>0.77295895906717471</v>
      </c>
      <c r="BH38" s="6">
        <f>'2'!CA36</f>
        <v>0.40115615948272387</v>
      </c>
      <c r="BI38" s="6">
        <f>'2'!CC36</f>
        <v>0.55208623690131342</v>
      </c>
      <c r="BJ38" s="6">
        <f>'3'!Y37</f>
        <v>0.52699717390379319</v>
      </c>
      <c r="BK38" s="6">
        <f>'8'!AO35</f>
        <v>0.52379721269270108</v>
      </c>
      <c r="BL38" s="6">
        <f>SUM(BF38,BH38,BK38)/3</f>
        <v>0.54576273711416701</v>
      </c>
      <c r="BM38" s="6">
        <f>SUM(BG38,BI38,BK38)/3</f>
        <v>0.61628080288706311</v>
      </c>
      <c r="BN38" s="6">
        <f>'1'!CK36</f>
        <v>0.6507309182086104</v>
      </c>
      <c r="BO38" s="6">
        <f>'1'!CM36</f>
        <v>0.72465577375324663</v>
      </c>
      <c r="BP38" s="6">
        <f>'2'!CK36</f>
        <v>0.54900352860880119</v>
      </c>
      <c r="BQ38" s="6">
        <f>'2'!CM36</f>
        <v>0.68299661458745964</v>
      </c>
      <c r="BR38" s="6">
        <f>'3'!AB37</f>
        <v>0.60568996802164332</v>
      </c>
      <c r="BS38" s="6">
        <f>'8'!AT35</f>
        <v>0.6330551265902512</v>
      </c>
      <c r="BT38" s="6">
        <f>SUM(BN38,BP38,BS38)/3</f>
        <v>0.61092985780255427</v>
      </c>
      <c r="BU38" s="6">
        <f>SUM(BO38,BQ38,BS38)/3</f>
        <v>0.6802358383103192</v>
      </c>
      <c r="BV38" s="6">
        <f>'1'!CU36</f>
        <v>0.88485787069213728</v>
      </c>
      <c r="BW38" s="6">
        <f>'1'!CW36</f>
        <v>0.89576328119244897</v>
      </c>
      <c r="BX38" s="6">
        <f>'2'!CU36</f>
        <v>0.78029210732855281</v>
      </c>
      <c r="BY38" s="6">
        <f>'2'!CW36</f>
        <v>0.84093527776942512</v>
      </c>
      <c r="BZ38" s="6">
        <f>'3'!AE37</f>
        <v>0.64944280040453228</v>
      </c>
      <c r="CA38" s="6">
        <f>'8'!AY35</f>
        <v>0.64904937002990892</v>
      </c>
      <c r="CB38" s="6">
        <f>SUM(BV38,BX38,CA38)/3</f>
        <v>0.77139978268353315</v>
      </c>
      <c r="CC38" s="6">
        <f>SUM(BW38,BY38,CA38)/3</f>
        <v>0.79524930966392782</v>
      </c>
      <c r="CD38" s="6">
        <f>'1'!DE36</f>
        <v>0.78748954468741239</v>
      </c>
      <c r="CE38" s="6">
        <f>'1'!DG36</f>
        <v>0.82854697695150137</v>
      </c>
      <c r="CF38" s="6">
        <f>'2'!DE36</f>
        <v>0.42572202278349908</v>
      </c>
      <c r="CG38" s="6">
        <f>'2'!DG36</f>
        <v>0.57607731089249559</v>
      </c>
      <c r="CH38" s="6">
        <f>'3'!AH37</f>
        <v>0.40780306744478689</v>
      </c>
      <c r="CI38" s="6">
        <f>'8'!BD35</f>
        <v>0.52495614420099057</v>
      </c>
      <c r="CJ38" s="6">
        <f>SUM(CD38,CF38,CI38)/3</f>
        <v>0.5793892372239674</v>
      </c>
      <c r="CK38" s="6">
        <f>SUM(CE38,CG38,CI38)/3</f>
        <v>0.6431934773483291</v>
      </c>
    </row>
    <row r="39" spans="1:89">
      <c r="A39" s="1">
        <v>2012</v>
      </c>
      <c r="B39" s="6">
        <f>'1'!I37</f>
        <v>0.76430116270701276</v>
      </c>
      <c r="C39" s="6">
        <f>'1'!K37</f>
        <v>0.81176278488289744</v>
      </c>
      <c r="D39" s="6">
        <f>'2'!I37</f>
        <v>0.4105162061106597</v>
      </c>
      <c r="E39" s="6">
        <f>'2'!K37</f>
        <v>0.56134928417209939</v>
      </c>
      <c r="F39" s="6">
        <f>'3'!D38</f>
        <v>0.46849697041934485</v>
      </c>
      <c r="G39" s="6">
        <f>'8'!F36</f>
        <v>0.52441578357121066</v>
      </c>
      <c r="H39" s="6">
        <f>SUM(B39,D39,G39)/3</f>
        <v>0.56641105079629439</v>
      </c>
      <c r="I39" s="6">
        <f>SUM(C39,E39,G39)/3</f>
        <v>0.63250928420873576</v>
      </c>
      <c r="J39" s="6">
        <f>'1'!S37</f>
        <v>0.76439211398607065</v>
      </c>
      <c r="K39" s="6">
        <f>'1'!U37</f>
        <v>0.81182923877876501</v>
      </c>
      <c r="L39" s="6">
        <f>'2'!S37</f>
        <v>0.59979491598317192</v>
      </c>
      <c r="M39" s="6">
        <f>'2'!U37</f>
        <v>0.72171062038719458</v>
      </c>
      <c r="N39" s="6">
        <f>'3'!G38</f>
        <v>0.56326874194997112</v>
      </c>
      <c r="O39" s="6">
        <f>'8'!K36</f>
        <v>0.51638210571139076</v>
      </c>
      <c r="P39" s="6">
        <f>SUM(J39,L39,O39)/3</f>
        <v>0.62685637856021115</v>
      </c>
      <c r="Q39" s="6">
        <f>SUM(K39,M39,O39)/3</f>
        <v>0.68330732162578345</v>
      </c>
      <c r="R39" s="6">
        <f>'1'!AC37</f>
        <v>0.66710090238447817</v>
      </c>
      <c r="S39" s="6">
        <f>'1'!AE37</f>
        <v>0.73774903863449193</v>
      </c>
      <c r="T39" s="6">
        <f>'2'!AC37</f>
        <v>0.28405678953874147</v>
      </c>
      <c r="U39" s="6">
        <f>'2'!AE37</f>
        <v>0.42097213072480749</v>
      </c>
      <c r="V39" s="6">
        <f>'3'!J38</f>
        <v>0.74868220488438286</v>
      </c>
      <c r="W39" s="6">
        <f>'8'!P36</f>
        <v>0.45637842508780108</v>
      </c>
      <c r="X39" s="6">
        <f>SUM(R39,T39,W39)/3</f>
        <v>0.46917870567034026</v>
      </c>
      <c r="Y39" s="6">
        <f>SUM(S39,U39,W39)/3</f>
        <v>0.53836653148236679</v>
      </c>
      <c r="Z39" s="6">
        <f>'1'!AM37</f>
        <v>0.83777227539112586</v>
      </c>
      <c r="AA39" s="6">
        <f>'1'!AO37</f>
        <v>0.86389129659309516</v>
      </c>
      <c r="AB39" s="6">
        <f>'2'!AM37</f>
        <v>0.27564809098969195</v>
      </c>
      <c r="AC39" s="6">
        <f>'2'!AO37</f>
        <v>0.41025713689855214</v>
      </c>
      <c r="AD39" s="6">
        <f>'3'!M38</f>
        <v>0.48673142459459312</v>
      </c>
      <c r="AE39" s="6">
        <f>'8'!U36</f>
        <v>0.41139175451344961</v>
      </c>
      <c r="AF39" s="6">
        <f>SUM(Z39,AB39,AE39)/3</f>
        <v>0.50827070696475574</v>
      </c>
      <c r="AG39" s="6">
        <f>SUM(AA39,AC39,AE39)/3</f>
        <v>0.56184672933503232</v>
      </c>
      <c r="AH39" s="6">
        <f>'1'!AW37</f>
        <v>0.69270812219791478</v>
      </c>
      <c r="AI39" s="6">
        <f>'1'!AY37</f>
        <v>0.75785221360488564</v>
      </c>
      <c r="AJ39" s="6">
        <f>'2'!AW37</f>
        <v>0.33201954161261316</v>
      </c>
      <c r="AK39" s="6">
        <f>'2'!AY37</f>
        <v>0.47844393322776907</v>
      </c>
      <c r="AL39" s="6">
        <f>'3'!P38</f>
        <v>0.47944701293172032</v>
      </c>
      <c r="AM39" s="6">
        <f>'8'!Z36</f>
        <v>0.42321078765627196</v>
      </c>
      <c r="AN39" s="6">
        <f>SUM(AH39,AJ39,AM39)/3</f>
        <v>0.48264615048893322</v>
      </c>
      <c r="AO39" s="6">
        <f>SUM(AI39,AK39,AM39)/3</f>
        <v>0.5531689781629755</v>
      </c>
      <c r="AP39" s="6">
        <f>'1'!BG37</f>
        <v>0.68716526438658421</v>
      </c>
      <c r="AQ39" s="6">
        <f>'1'!BI37</f>
        <v>0.75353905246578889</v>
      </c>
      <c r="AR39" s="6">
        <f>'2'!BG37</f>
        <v>0.34754888569890657</v>
      </c>
      <c r="AS39" s="6">
        <f>'2'!BI37</f>
        <v>0.49585185822035494</v>
      </c>
      <c r="AT39" s="6">
        <f>'3'!S38</f>
        <v>0.49262477653770603</v>
      </c>
      <c r="AU39" s="6">
        <f>'8'!AE36</f>
        <v>0.49579251504712302</v>
      </c>
      <c r="AV39" s="6">
        <f>SUM(AP39,AR39,AU39)/3</f>
        <v>0.51016888837753793</v>
      </c>
      <c r="AW39" s="6">
        <f>SUM(AQ39,AS39,AU39)/3</f>
        <v>0.58172780857775563</v>
      </c>
      <c r="AX39" s="6">
        <f>'1'!BQ37</f>
        <v>0.76879969005510529</v>
      </c>
      <c r="AY39" s="6">
        <f>'1'!BS37</f>
        <v>0.81504372401135272</v>
      </c>
      <c r="AZ39" s="6">
        <f>'2'!BQ37</f>
        <v>0.36271485514957347</v>
      </c>
      <c r="BA39" s="6">
        <f>'2'!BS37</f>
        <v>0.51234401496088011</v>
      </c>
      <c r="BB39" s="6">
        <f>'3'!V38</f>
        <v>0.4182279694400628</v>
      </c>
      <c r="BC39" s="6">
        <f>'8'!AJ36</f>
        <v>0.47880452082340463</v>
      </c>
      <c r="BD39" s="6">
        <f>SUM(AX39,AZ39,BC39)/3</f>
        <v>0.53677302200936117</v>
      </c>
      <c r="BE39" s="6">
        <f>SUM(AY39,BA39,BC39)/3</f>
        <v>0.60206408659854582</v>
      </c>
      <c r="BF39" s="6">
        <f>'1'!CA37</f>
        <v>0.73977945743555984</v>
      </c>
      <c r="BG39" s="6">
        <f>'1'!CC37</f>
        <v>0.79366259024524632</v>
      </c>
      <c r="BH39" s="6">
        <f>'2'!CA37</f>
        <v>0.38629469030378688</v>
      </c>
      <c r="BI39" s="6">
        <f>'2'!CC37</f>
        <v>0.53705548571468642</v>
      </c>
      <c r="BJ39" s="6">
        <f>'3'!Y38</f>
        <v>0.41644526742465748</v>
      </c>
      <c r="BK39" s="6">
        <f>'8'!AO36</f>
        <v>0.52171929536374961</v>
      </c>
      <c r="BL39" s="6">
        <f>SUM(BF39,BH39,BK39)/3</f>
        <v>0.54926448103436554</v>
      </c>
      <c r="BM39" s="6">
        <f>SUM(BG39,BI39,BK39)/3</f>
        <v>0.61747912377456071</v>
      </c>
      <c r="BN39" s="6">
        <f>'1'!CK37</f>
        <v>0.63779294774885598</v>
      </c>
      <c r="BO39" s="6">
        <f>'1'!CM37</f>
        <v>0.714169646921611</v>
      </c>
      <c r="BP39" s="6">
        <f>'2'!CK37</f>
        <v>0.51906098045373839</v>
      </c>
      <c r="BQ39" s="6">
        <f>'2'!CM37</f>
        <v>0.65884892628742442</v>
      </c>
      <c r="BR39" s="6">
        <f>'3'!AB38</f>
        <v>0.58747048035113247</v>
      </c>
      <c r="BS39" s="6">
        <f>'8'!AT36</f>
        <v>0.64760396413814836</v>
      </c>
      <c r="BT39" s="6">
        <f>SUM(BN39,BP39,BS39)/3</f>
        <v>0.60148596411358091</v>
      </c>
      <c r="BU39" s="6">
        <f>SUM(BO39,BQ39,BS39)/3</f>
        <v>0.6735408457823947</v>
      </c>
      <c r="BV39" s="6">
        <f>'1'!CU37</f>
        <v>0.88721768556772795</v>
      </c>
      <c r="BW39" s="6">
        <f>'1'!CW37</f>
        <v>0.89733100884279882</v>
      </c>
      <c r="BX39" s="6">
        <f>'2'!CU37</f>
        <v>0.70319337697423334</v>
      </c>
      <c r="BY39" s="6">
        <f>'2'!CW37</f>
        <v>0.79308691225389105</v>
      </c>
      <c r="BZ39" s="6">
        <f>'3'!AE38</f>
        <v>0.71693029620865956</v>
      </c>
      <c r="CA39" s="6">
        <f>'8'!AY36</f>
        <v>0.68287331315238065</v>
      </c>
      <c r="CB39" s="6">
        <f>SUM(BV39,BX39,CA39)/3</f>
        <v>0.75776145856478072</v>
      </c>
      <c r="CC39" s="6">
        <f>SUM(BW39,BY39,CA39)/3</f>
        <v>0.79109707808302343</v>
      </c>
      <c r="CD39" s="6">
        <f>'1'!DE37</f>
        <v>0.79725508590736716</v>
      </c>
      <c r="CE39" s="6">
        <f>'1'!DG37</f>
        <v>0.83552190865566167</v>
      </c>
      <c r="CF39" s="6">
        <f>'2'!DE37</f>
        <v>0.41652296199456151</v>
      </c>
      <c r="CG39" s="6">
        <f>'2'!DG37</f>
        <v>0.56721381983957064</v>
      </c>
      <c r="CH39" s="6">
        <f>'3'!AH38</f>
        <v>0.4436873818696408</v>
      </c>
      <c r="CI39" s="6">
        <f>'8'!BD36</f>
        <v>0.55997663296555555</v>
      </c>
      <c r="CJ39" s="6">
        <f>SUM(CD39,CF39,CI39)/3</f>
        <v>0.59125156028916137</v>
      </c>
      <c r="CK39" s="6">
        <f>SUM(CE39,CG39,CI39)/3</f>
        <v>0.65423745382026266</v>
      </c>
    </row>
    <row r="40" spans="1:89">
      <c r="A40" s="1">
        <v>2013</v>
      </c>
      <c r="B40" s="6">
        <f>'1'!I38</f>
        <v>0.78391565313966582</v>
      </c>
      <c r="C40" s="6">
        <f>'1'!K38</f>
        <v>0.82598065106199936</v>
      </c>
      <c r="D40" s="6">
        <f>'2'!I38</f>
        <v>0.40970991011004193</v>
      </c>
      <c r="E40" s="6">
        <f>'2'!K38</f>
        <v>0.56055736705644266</v>
      </c>
      <c r="F40" s="6">
        <f>'3'!D39</f>
        <v>0.46977763810040296</v>
      </c>
      <c r="G40" s="6">
        <f>'8'!F37</f>
        <v>0.54489214035569467</v>
      </c>
      <c r="H40" s="6">
        <f>SUM(B40,D40,G40)/3</f>
        <v>0.57950590120180079</v>
      </c>
      <c r="I40" s="6">
        <f>SUM(C40,E40,G40)/3</f>
        <v>0.64381005282471226</v>
      </c>
      <c r="J40" s="6">
        <f>'1'!S38</f>
        <v>0.78041368848678117</v>
      </c>
      <c r="K40" s="6">
        <f>'1'!U38</f>
        <v>0.8234587820320185</v>
      </c>
      <c r="L40" s="6">
        <f>'2'!S38</f>
        <v>0.41142917992852784</v>
      </c>
      <c r="M40" s="6">
        <f>'2'!U38</f>
        <v>0.56224462240520079</v>
      </c>
      <c r="N40" s="6">
        <f>'3'!G39</f>
        <v>0.57702659827716707</v>
      </c>
      <c r="O40" s="6">
        <f>'8'!K37</f>
        <v>0.58077476179259313</v>
      </c>
      <c r="P40" s="6">
        <f>SUM(J40,L40,O40)/3</f>
        <v>0.59087254340263407</v>
      </c>
      <c r="Q40" s="6">
        <f>SUM(K40,M40,O40)/3</f>
        <v>0.65549272207660414</v>
      </c>
      <c r="R40" s="6">
        <f>'1'!AC38</f>
        <v>0.67784558230130754</v>
      </c>
      <c r="S40" s="6">
        <f>'1'!AE38</f>
        <v>0.74623955394727759</v>
      </c>
      <c r="T40" s="6">
        <f>'2'!AC38</f>
        <v>0.28743823754604308</v>
      </c>
      <c r="U40" s="6">
        <f>'2'!AE38</f>
        <v>0.42522369661436715</v>
      </c>
      <c r="V40" s="6">
        <f>'3'!J39</f>
        <v>0.53141926966817787</v>
      </c>
      <c r="W40" s="6">
        <f>'8'!P37</f>
        <v>0.45768888125322715</v>
      </c>
      <c r="X40" s="6">
        <f>SUM(R40,T40,W40)/3</f>
        <v>0.47432423370019255</v>
      </c>
      <c r="Y40" s="6">
        <f>SUM(S40,U40,W40)/3</f>
        <v>0.54305071060495724</v>
      </c>
      <c r="Z40" s="6">
        <f>'1'!AM38</f>
        <v>0.85035307546605809</v>
      </c>
      <c r="AA40" s="6">
        <f>'1'!AO38</f>
        <v>0.8725194295894394</v>
      </c>
      <c r="AB40" s="6">
        <f>'2'!AM38</f>
        <v>0.27935868467500086</v>
      </c>
      <c r="AC40" s="6">
        <f>'2'!AO38</f>
        <v>0.41501082925109362</v>
      </c>
      <c r="AD40" s="6">
        <f>'3'!M39</f>
        <v>0.48505573871456531</v>
      </c>
      <c r="AE40" s="6">
        <f>'8'!U37</f>
        <v>0.43344560817458566</v>
      </c>
      <c r="AF40" s="6">
        <f>SUM(Z40,AB40,AE40)/3</f>
        <v>0.52105245610521489</v>
      </c>
      <c r="AG40" s="6">
        <f>SUM(AA40,AC40,AE40)/3</f>
        <v>0.57365862233837295</v>
      </c>
      <c r="AH40" s="6">
        <f>'1'!AW38</f>
        <v>0.69308579298352047</v>
      </c>
      <c r="AI40" s="6">
        <f>'1'!AY38</f>
        <v>0.75814533863418476</v>
      </c>
      <c r="AJ40" s="6">
        <f>'2'!AW38</f>
        <v>0.33041638407903057</v>
      </c>
      <c r="AK40" s="6">
        <f>'2'!AY38</f>
        <v>0.47661553343877355</v>
      </c>
      <c r="AL40" s="6">
        <f>'3'!P39</f>
        <v>0.52870155496207683</v>
      </c>
      <c r="AM40" s="6">
        <f>'8'!Z37</f>
        <v>0.461866532785842</v>
      </c>
      <c r="AN40" s="6">
        <f>SUM(AH40,AJ40,AM40)/3</f>
        <v>0.49512290328279768</v>
      </c>
      <c r="AO40" s="6">
        <f>SUM(AI40,AK40,AM40)/3</f>
        <v>0.56554246828626675</v>
      </c>
      <c r="AP40" s="6">
        <f>'1'!BG38</f>
        <v>0.69840448392964549</v>
      </c>
      <c r="AQ40" s="6">
        <f>'1'!BI38</f>
        <v>0.76226317079309547</v>
      </c>
      <c r="AR40" s="6">
        <f>'2'!BG38</f>
        <v>0.34669776359406468</v>
      </c>
      <c r="AS40" s="6">
        <f>'2'!BI38</f>
        <v>0.49491170914589538</v>
      </c>
      <c r="AT40" s="6">
        <f>'3'!S39</f>
        <v>0.5104226138830229</v>
      </c>
      <c r="AU40" s="6">
        <f>'8'!AE37</f>
        <v>0.53044628941297733</v>
      </c>
      <c r="AV40" s="6">
        <f>SUM(AP40,AR40,AU40)/3</f>
        <v>0.5251828456455625</v>
      </c>
      <c r="AW40" s="6">
        <f>SUM(AQ40,AS40,AU40)/3</f>
        <v>0.59587372311732267</v>
      </c>
      <c r="AX40" s="6">
        <f>'1'!BQ38</f>
        <v>0.77193771012971912</v>
      </c>
      <c r="AY40" s="6">
        <f>'1'!BS38</f>
        <v>0.81732526202538436</v>
      </c>
      <c r="AZ40" s="6">
        <f>'2'!BQ38</f>
        <v>0.36387009006804855</v>
      </c>
      <c r="BA40" s="6">
        <f>'2'!BS38</f>
        <v>0.51358052079534977</v>
      </c>
      <c r="BB40" s="6">
        <f>'3'!V39</f>
        <v>0.43102361829978464</v>
      </c>
      <c r="BC40" s="6">
        <f>'8'!AJ37</f>
        <v>0.4822866810358965</v>
      </c>
      <c r="BD40" s="6">
        <f>SUM(AX40,AZ40,BC40)/3</f>
        <v>0.53936482707788802</v>
      </c>
      <c r="BE40" s="6">
        <f>SUM(AY40,BA40,BC40)/3</f>
        <v>0.60439748795221016</v>
      </c>
      <c r="BF40" s="6">
        <f>'1'!CA38</f>
        <v>0.75352267929247985</v>
      </c>
      <c r="BG40" s="6">
        <f>'1'!CC38</f>
        <v>0.80385213042719017</v>
      </c>
      <c r="BH40" s="6">
        <f>'2'!CA38</f>
        <v>0.37875556560181539</v>
      </c>
      <c r="BI40" s="6">
        <f>'2'!CC38</f>
        <v>0.52927288530633165</v>
      </c>
      <c r="BJ40" s="6">
        <f>'3'!Y39</f>
        <v>0.48791329083836266</v>
      </c>
      <c r="BK40" s="6">
        <f>'8'!AO37</f>
        <v>0.55866886188655107</v>
      </c>
      <c r="BL40" s="6">
        <f>SUM(BF40,BH40,BK40)/3</f>
        <v>0.56364903559361546</v>
      </c>
      <c r="BM40" s="6">
        <f>SUM(BG40,BI40,BK40)/3</f>
        <v>0.63059795920669093</v>
      </c>
      <c r="BN40" s="6">
        <f>'1'!CK38</f>
        <v>0.72130275013780587</v>
      </c>
      <c r="BO40" s="6">
        <f>'1'!CM38</f>
        <v>0.77977722773739977</v>
      </c>
      <c r="BP40" s="6">
        <f>'2'!CK38</f>
        <v>0.51579568648302698</v>
      </c>
      <c r="BQ40" s="6">
        <f>'2'!CM38</f>
        <v>0.65615127136207207</v>
      </c>
      <c r="BR40" s="6">
        <f>'3'!AB39</f>
        <v>0.53743310384992826</v>
      </c>
      <c r="BS40" s="6">
        <f>'8'!AT37</f>
        <v>0.66750188197436888</v>
      </c>
      <c r="BT40" s="6">
        <f>SUM(BN40,BP40,BS40)/3</f>
        <v>0.63486677286506721</v>
      </c>
      <c r="BU40" s="6">
        <f>SUM(BO40,BQ40,BS40)/3</f>
        <v>0.70114346035794695</v>
      </c>
      <c r="BV40" s="6">
        <f>'1'!CU38</f>
        <v>0.91666666666666674</v>
      </c>
      <c r="BW40" s="6">
        <f>'1'!CW38</f>
        <v>0.91666666666666663</v>
      </c>
      <c r="BX40" s="6">
        <f>'2'!CU38</f>
        <v>0.70302866898112359</v>
      </c>
      <c r="BY40" s="6">
        <f>'2'!CW38</f>
        <v>0.79298017306831869</v>
      </c>
      <c r="BZ40" s="6">
        <f>'3'!AE39</f>
        <v>0.69737713917490041</v>
      </c>
      <c r="CA40" s="6">
        <f>'8'!AY37</f>
        <v>0.69383694860576861</v>
      </c>
      <c r="CB40" s="6">
        <f>SUM(BV40,BX40,CA40)/3</f>
        <v>0.77117742808451961</v>
      </c>
      <c r="CC40" s="6">
        <f>SUM(BW40,BY40,CA40)/3</f>
        <v>0.80116126278025135</v>
      </c>
      <c r="CD40" s="6">
        <f>'1'!DE38</f>
        <v>0.79591792102415837</v>
      </c>
      <c r="CE40" s="6">
        <f>'1'!DG38</f>
        <v>0.83457007410149442</v>
      </c>
      <c r="CF40" s="6">
        <f>'2'!DE38</f>
        <v>0.41745219425249752</v>
      </c>
      <c r="CG40" s="6">
        <f>'2'!DG38</f>
        <v>0.56811557271168978</v>
      </c>
      <c r="CH40" s="6">
        <f>'3'!AH39</f>
        <v>0.3620834712952492</v>
      </c>
      <c r="CI40" s="6">
        <f>'8'!BD37</f>
        <v>0.56915221305090313</v>
      </c>
      <c r="CJ40" s="6">
        <f>SUM(CD40,CF40,CI40)/3</f>
        <v>0.59417410944251969</v>
      </c>
      <c r="CK40" s="6">
        <f>SUM(CE40,CG40,CI40)/3</f>
        <v>0.65727928662136248</v>
      </c>
    </row>
    <row r="41" spans="1:89">
      <c r="A41" s="1">
        <v>2014</v>
      </c>
      <c r="B41" s="6">
        <f>'1'!I39</f>
        <v>0.7952914218235565</v>
      </c>
      <c r="C41" s="6">
        <f>'1'!K39</f>
        <v>0.8341237628227901</v>
      </c>
      <c r="D41" s="6">
        <f>'2'!I39</f>
        <v>0.41590435925853519</v>
      </c>
      <c r="E41" s="6">
        <f>'2'!K39</f>
        <v>0.56661270175596745</v>
      </c>
      <c r="F41" s="6">
        <f>'3'!D40</f>
        <v>0.46977763810040296</v>
      </c>
      <c r="G41" s="6">
        <f>'8'!F38</f>
        <v>0.54928743619751053</v>
      </c>
      <c r="H41" s="6">
        <f>SUM(B41,D41,G41)/3</f>
        <v>0.58682773909320074</v>
      </c>
      <c r="I41" s="6">
        <f>SUM(C41,E41,G41)/3</f>
        <v>0.65000796692542273</v>
      </c>
      <c r="J41" s="6">
        <f>'1'!S39</f>
        <v>0.7719943134762326</v>
      </c>
      <c r="K41" s="6">
        <f>'1'!U39</f>
        <v>0.81736636261368811</v>
      </c>
      <c r="L41" s="6">
        <f>'2'!S39</f>
        <v>0.41976850773729701</v>
      </c>
      <c r="M41" s="6">
        <f>'2'!U39</f>
        <v>0.57035706632124183</v>
      </c>
      <c r="N41" s="6">
        <f>'3'!G40</f>
        <v>0.57702659827716707</v>
      </c>
      <c r="O41" s="6">
        <f>'8'!K38</f>
        <v>0.5848625146729004</v>
      </c>
      <c r="P41" s="6">
        <f>SUM(J41,L41,O41)/3</f>
        <v>0.59220844529547667</v>
      </c>
      <c r="Q41" s="6">
        <f>SUM(K41,M41,O41)/3</f>
        <v>0.65752864786927689</v>
      </c>
      <c r="R41" s="6">
        <f>'1'!AC39</f>
        <v>0.67527278927639012</v>
      </c>
      <c r="S41" s="6">
        <f>'1'!AE39</f>
        <v>0.74421387292171493</v>
      </c>
      <c r="T41" s="6">
        <f>'2'!AC39</f>
        <v>0.29239520798013746</v>
      </c>
      <c r="U41" s="6">
        <f>'2'!AE39</f>
        <v>0.4313982451549645</v>
      </c>
      <c r="V41" s="6">
        <f>'3'!J40</f>
        <v>0.53141926966817787</v>
      </c>
      <c r="W41" s="6">
        <f>'8'!P38</f>
        <v>0.4770136998849614</v>
      </c>
      <c r="X41" s="6">
        <f>SUM(R41,T41,W41)/3</f>
        <v>0.48156056571382971</v>
      </c>
      <c r="Y41" s="6">
        <f>SUM(S41,U41,W41)/3</f>
        <v>0.55087527265388025</v>
      </c>
      <c r="Z41" s="6">
        <f>'1'!AM39</f>
        <v>0.85979923416727111</v>
      </c>
      <c r="AA41" s="6">
        <f>'1'!AO39</f>
        <v>0.87894327974503739</v>
      </c>
      <c r="AB41" s="6">
        <f>'2'!AM39</f>
        <v>0.28517620153358997</v>
      </c>
      <c r="AC41" s="6">
        <f>'2'!AO39</f>
        <v>0.42238317993266561</v>
      </c>
      <c r="AD41" s="6">
        <f>'3'!M40</f>
        <v>0.48505573871456531</v>
      </c>
      <c r="AE41" s="6">
        <f>'8'!U38</f>
        <v>0.43867282577347827</v>
      </c>
      <c r="AF41" s="6">
        <f>SUM(Z41,AB41,AE41)/3</f>
        <v>0.52788275382477978</v>
      </c>
      <c r="AG41" s="6">
        <f>SUM(AA41,AC41,AE41)/3</f>
        <v>0.57999976181706037</v>
      </c>
      <c r="AH41" s="6">
        <f>'1'!AW39</f>
        <v>0.7017231896591124</v>
      </c>
      <c r="AI41" s="6">
        <f>'1'!AY39</f>
        <v>0.76482296522069038</v>
      </c>
      <c r="AJ41" s="6">
        <f>'2'!AW39</f>
        <v>0.33320512808936692</v>
      </c>
      <c r="AK41" s="6">
        <f>'2'!AY39</f>
        <v>0.47979225151140925</v>
      </c>
      <c r="AL41" s="6">
        <f>'3'!P40</f>
        <v>0.52870155496207683</v>
      </c>
      <c r="AM41" s="6">
        <f>'8'!Z38</f>
        <v>0.46561161680441382</v>
      </c>
      <c r="AN41" s="6">
        <f>SUM(AH41,AJ41,AM41)/3</f>
        <v>0.50017997818429771</v>
      </c>
      <c r="AO41" s="6">
        <f>SUM(AI41,AK41,AM41)/3</f>
        <v>0.57007561117883776</v>
      </c>
      <c r="AP41" s="6">
        <f>'1'!BG39</f>
        <v>0.70196198247779396</v>
      </c>
      <c r="AQ41" s="6">
        <f>'1'!BI39</f>
        <v>0.76500686827176156</v>
      </c>
      <c r="AR41" s="6">
        <f>'2'!BG39</f>
        <v>0.35272385979242837</v>
      </c>
      <c r="AS41" s="6">
        <f>'2'!BI39</f>
        <v>0.50153429706368002</v>
      </c>
      <c r="AT41" s="6">
        <f>'3'!S40</f>
        <v>0.5104226138830229</v>
      </c>
      <c r="AU41" s="6">
        <f>'8'!AE38</f>
        <v>0.52665993777864373</v>
      </c>
      <c r="AV41" s="6">
        <f>SUM(AP41,AR41,AU41)/3</f>
        <v>0.52711526001628872</v>
      </c>
      <c r="AW41" s="6">
        <f>SUM(AQ41,AS41,AU41)/3</f>
        <v>0.59773370103802836</v>
      </c>
      <c r="AX41" s="6">
        <f>'1'!BQ39</f>
        <v>0.78354061085290583</v>
      </c>
      <c r="AY41" s="6">
        <f>'1'!BS39</f>
        <v>0.82571091304622868</v>
      </c>
      <c r="AZ41" s="6">
        <f>'2'!BQ39</f>
        <v>0.36788563402178903</v>
      </c>
      <c r="BA41" s="6">
        <f>'2'!BS39</f>
        <v>0.517857374220142</v>
      </c>
      <c r="BB41" s="6">
        <f>'3'!V40</f>
        <v>0.43102361829978464</v>
      </c>
      <c r="BC41" s="6">
        <f>'8'!AJ38</f>
        <v>0.48688046598010337</v>
      </c>
      <c r="BD41" s="6">
        <f>SUM(AX41,AZ41,BC41)/3</f>
        <v>0.54610223695159943</v>
      </c>
      <c r="BE41" s="6">
        <f>SUM(AY41,BA41,BC41)/3</f>
        <v>0.61014958441549128</v>
      </c>
      <c r="BF41" s="6">
        <f>'1'!CA39</f>
        <v>0.74467244825391565</v>
      </c>
      <c r="BG41" s="6">
        <f>'1'!CC39</f>
        <v>0.79730374191669284</v>
      </c>
      <c r="BH41" s="6">
        <f>'2'!CA39</f>
        <v>0.38674450904803453</v>
      </c>
      <c r="BI41" s="6">
        <f>'2'!CC39</f>
        <v>0.53751641872552847</v>
      </c>
      <c r="BJ41" s="6">
        <f>'3'!Y40</f>
        <v>0.48791329083836266</v>
      </c>
      <c r="BK41" s="6">
        <f>'8'!AO38</f>
        <v>0.56188620116232069</v>
      </c>
      <c r="BL41" s="6">
        <f>SUM(BF41,BH41,BK41)/3</f>
        <v>0.56443438615475694</v>
      </c>
      <c r="BM41" s="6">
        <f>SUM(BG41,BI41,BK41)/3</f>
        <v>0.63223545393484737</v>
      </c>
      <c r="BN41" s="6">
        <f>'1'!CK39</f>
        <v>0.62929607670513943</v>
      </c>
      <c r="BO41" s="6">
        <f>'1'!CM39</f>
        <v>0.7072152288484157</v>
      </c>
      <c r="BP41" s="6">
        <f>'2'!CK39</f>
        <v>0.5290269549123181</v>
      </c>
      <c r="BQ41" s="6">
        <f>'2'!CM39</f>
        <v>0.66700270311699295</v>
      </c>
      <c r="BR41" s="6">
        <f>'3'!AB40</f>
        <v>0.53743310384992826</v>
      </c>
      <c r="BS41" s="6">
        <f>'8'!AT38</f>
        <v>0.66352985021948163</v>
      </c>
      <c r="BT41" s="6">
        <f>SUM(BN41,BP41,BS41)/3</f>
        <v>0.60728429394564643</v>
      </c>
      <c r="BU41" s="6">
        <f>SUM(BO41,BQ41,BS41)/3</f>
        <v>0.67924926072829672</v>
      </c>
      <c r="BV41" s="6">
        <f>'1'!CU39</f>
        <v>0.91009907565932369</v>
      </c>
      <c r="BW41" s="6">
        <f>'1'!CW39</f>
        <v>0.91239072433209589</v>
      </c>
      <c r="BX41" s="6">
        <f>'2'!CU39</f>
        <v>0.70950221607032771</v>
      </c>
      <c r="BY41" s="6">
        <f>'2'!CW39</f>
        <v>0.79716007307165004</v>
      </c>
      <c r="BZ41" s="6">
        <f>'3'!AE40</f>
        <v>0.69737713917490041</v>
      </c>
      <c r="CA41" s="6">
        <f>'8'!AY38</f>
        <v>0.69734402971380804</v>
      </c>
      <c r="CB41" s="6">
        <f>SUM(BV41,BX41,CA41)/3</f>
        <v>0.77231510714781981</v>
      </c>
      <c r="CC41" s="6">
        <f>SUM(BW41,BY41,CA41)/3</f>
        <v>0.80229827570585133</v>
      </c>
      <c r="CD41" s="6">
        <f>'1'!DE39</f>
        <v>0.81834839778326018</v>
      </c>
      <c r="CE41" s="6">
        <f>'1'!DG39</f>
        <v>0.85040374544154507</v>
      </c>
      <c r="CF41" s="6">
        <f>'2'!DE39</f>
        <v>0.42132585794379557</v>
      </c>
      <c r="CG41" s="6">
        <f>'2'!DG39</f>
        <v>0.5718590674304701</v>
      </c>
      <c r="CH41" s="6">
        <f>'3'!AH40</f>
        <v>0.3620834712952492</v>
      </c>
      <c r="CI41" s="6">
        <f>'8'!BD38</f>
        <v>0.57900957962925936</v>
      </c>
      <c r="CJ41" s="6">
        <f>SUM(CD41,CF41,CI41)/3</f>
        <v>0.60622794511877165</v>
      </c>
      <c r="CK41" s="6">
        <f>SUM(CE41,CG41,CI41)/3</f>
        <v>0.66709079750042477</v>
      </c>
    </row>
    <row r="43" spans="1:89">
      <c r="B43" s="6" t="s">
        <v>667</v>
      </c>
      <c r="C43" s="6"/>
      <c r="D43" s="6"/>
      <c r="E43" s="6"/>
      <c r="F43" s="6"/>
      <c r="G43" s="6"/>
      <c r="H43" s="6"/>
      <c r="I43" s="6"/>
      <c r="J43" s="6"/>
      <c r="K43" s="6"/>
      <c r="L43" s="6"/>
      <c r="M43" s="6"/>
      <c r="N43" s="6"/>
      <c r="O43" s="6"/>
      <c r="P43" s="6"/>
      <c r="Q43" s="6"/>
      <c r="R43" s="6" t="s">
        <v>667</v>
      </c>
      <c r="S43" s="6"/>
      <c r="T43" s="6"/>
      <c r="U43" s="6"/>
      <c r="V43" s="6"/>
      <c r="W43" s="6"/>
      <c r="X43" s="6"/>
      <c r="Y43" s="6"/>
      <c r="Z43" s="6"/>
      <c r="AA43" s="6"/>
      <c r="AB43" s="6"/>
      <c r="AC43" s="6"/>
      <c r="AD43" s="6"/>
      <c r="AE43" s="6"/>
      <c r="AF43" s="6"/>
      <c r="AG43" s="6"/>
      <c r="AH43" s="6" t="s">
        <v>667</v>
      </c>
      <c r="AI43" s="6"/>
      <c r="AJ43" s="6"/>
      <c r="AK43" s="6"/>
      <c r="AL43" s="6"/>
      <c r="AM43" s="6"/>
      <c r="AN43" s="6"/>
      <c r="AO43" s="6"/>
      <c r="AP43" s="6"/>
      <c r="AQ43" s="6"/>
      <c r="AR43" s="6"/>
      <c r="AS43" s="6"/>
      <c r="AT43" s="6"/>
      <c r="AU43" s="6"/>
      <c r="AV43" s="6"/>
      <c r="AW43" s="6"/>
      <c r="AX43" s="6" t="s">
        <v>667</v>
      </c>
      <c r="AY43" s="6"/>
      <c r="AZ43" s="6"/>
      <c r="BA43" s="6"/>
      <c r="BB43" s="6"/>
      <c r="BC43" s="6"/>
      <c r="BD43" s="6"/>
      <c r="BE43" s="6"/>
      <c r="BF43" s="6"/>
      <c r="BG43" s="6"/>
      <c r="BH43" s="6"/>
      <c r="BI43" s="6"/>
      <c r="BJ43" s="6"/>
      <c r="BK43" s="6"/>
      <c r="BL43" s="6"/>
      <c r="BM43" s="6"/>
      <c r="BN43" s="6" t="s">
        <v>667</v>
      </c>
      <c r="BO43" s="6"/>
      <c r="BP43" s="6"/>
      <c r="BQ43" s="6"/>
      <c r="BR43" s="6"/>
      <c r="BS43" s="6"/>
      <c r="BT43" s="6"/>
      <c r="BU43" s="6"/>
      <c r="BV43" s="6"/>
      <c r="BW43" s="6"/>
      <c r="BX43" s="6"/>
      <c r="BY43" s="6"/>
      <c r="BZ43" s="6"/>
      <c r="CA43" s="6"/>
      <c r="CB43" s="6"/>
      <c r="CC43" s="6"/>
      <c r="CD43" s="6" t="s">
        <v>667</v>
      </c>
      <c r="CE43" s="6"/>
      <c r="CF43" s="6"/>
      <c r="CG43" s="6"/>
      <c r="CH43" s="6"/>
      <c r="CI43" s="6"/>
      <c r="CJ43" s="6"/>
      <c r="CK43" s="6"/>
    </row>
    <row r="44" spans="1:89">
      <c r="A44" s="1" t="s">
        <v>1095</v>
      </c>
      <c r="B44" s="6">
        <f>B41-B8</f>
        <v>0.54518730650341241</v>
      </c>
      <c r="C44" s="6">
        <f t="shared" ref="C44:BN44" si="22">C41-C8</f>
        <v>0.51032851322475536</v>
      </c>
      <c r="D44" s="6">
        <f t="shared" si="22"/>
        <v>0.18702026138503045</v>
      </c>
      <c r="E44" s="6">
        <f t="shared" si="22"/>
        <v>0.22001775453536837</v>
      </c>
      <c r="F44" s="6">
        <f t="shared" si="22"/>
        <v>-0.15170097964813423</v>
      </c>
      <c r="G44" s="6">
        <f t="shared" si="22"/>
        <v>-9.673124492063423E-2</v>
      </c>
      <c r="H44" s="6">
        <f t="shared" si="22"/>
        <v>0.21182544098926959</v>
      </c>
      <c r="I44" s="6">
        <f t="shared" si="22"/>
        <v>0.21120500761316319</v>
      </c>
      <c r="J44" s="6">
        <f t="shared" si="22"/>
        <v>0.68866098014289923</v>
      </c>
      <c r="K44" s="6">
        <f t="shared" si="22"/>
        <v>0.73403302928035474</v>
      </c>
      <c r="L44" s="6">
        <f t="shared" si="22"/>
        <v>0.28142189920756272</v>
      </c>
      <c r="M44" s="6">
        <f t="shared" si="22"/>
        <v>0.37248419009487344</v>
      </c>
      <c r="N44" s="6">
        <f t="shared" si="22"/>
        <v>0.19911858014967648</v>
      </c>
      <c r="O44" s="6">
        <f t="shared" si="22"/>
        <v>0.12388028874134982</v>
      </c>
      <c r="P44" s="6">
        <f t="shared" si="22"/>
        <v>0.36465438936393724</v>
      </c>
      <c r="Q44" s="6">
        <f t="shared" si="22"/>
        <v>0.41013250270552615</v>
      </c>
      <c r="R44" s="6">
        <f t="shared" si="22"/>
        <v>0.49235702135212167</v>
      </c>
      <c r="S44" s="6">
        <f t="shared" si="22"/>
        <v>0.50964439225751623</v>
      </c>
      <c r="T44" s="6">
        <f t="shared" si="22"/>
        <v>0.20906187464680415</v>
      </c>
      <c r="U44" s="6">
        <f t="shared" si="22"/>
        <v>0.34806491182163107</v>
      </c>
      <c r="V44" s="6">
        <f t="shared" si="22"/>
        <v>0.1131695068966555</v>
      </c>
      <c r="W44" s="6">
        <f t="shared" si="22"/>
        <v>6.7707993659821275E-4</v>
      </c>
      <c r="X44" s="6">
        <f t="shared" si="22"/>
        <v>0.23403199197850805</v>
      </c>
      <c r="Y44" s="6">
        <f t="shared" si="22"/>
        <v>0.28612879467191515</v>
      </c>
      <c r="Z44" s="6">
        <f t="shared" si="22"/>
        <v>0.60640748110886267</v>
      </c>
      <c r="AA44" s="6">
        <f t="shared" si="22"/>
        <v>0.55100325599474953</v>
      </c>
      <c r="AB44" s="6">
        <f t="shared" si="22"/>
        <v>0.16780543297973516</v>
      </c>
      <c r="AC44" s="6">
        <f t="shared" si="22"/>
        <v>0.26545918992994955</v>
      </c>
      <c r="AD44" s="6">
        <f t="shared" si="22"/>
        <v>-3.2531742343616221E-2</v>
      </c>
      <c r="AE44" s="6">
        <f t="shared" si="22"/>
        <v>-0.13055237024962024</v>
      </c>
      <c r="AF44" s="6">
        <f t="shared" si="22"/>
        <v>0.21455351461299255</v>
      </c>
      <c r="AG44" s="6">
        <f t="shared" si="22"/>
        <v>0.22863669189169283</v>
      </c>
      <c r="AH44" s="6">
        <f t="shared" si="22"/>
        <v>0.57899114521541606</v>
      </c>
      <c r="AI44" s="6">
        <f t="shared" si="22"/>
        <v>0.61855202916966778</v>
      </c>
      <c r="AJ44" s="6">
        <f t="shared" si="22"/>
        <v>0.15941539384118419</v>
      </c>
      <c r="AK44" s="6">
        <f t="shared" si="22"/>
        <v>0.21890002878896625</v>
      </c>
      <c r="AL44" s="6">
        <f t="shared" si="22"/>
        <v>0.19979916225983746</v>
      </c>
      <c r="AM44" s="6">
        <f t="shared" si="22"/>
        <v>-6.6216705504859086E-2</v>
      </c>
      <c r="AN44" s="6">
        <f t="shared" si="22"/>
        <v>0.22406327785058039</v>
      </c>
      <c r="AO44" s="6">
        <f t="shared" si="22"/>
        <v>0.25707845081792491</v>
      </c>
      <c r="AP44" s="6">
        <f t="shared" si="22"/>
        <v>0.52502158672079735</v>
      </c>
      <c r="AQ44" s="6">
        <f t="shared" si="22"/>
        <v>0.53882301522800324</v>
      </c>
      <c r="AR44" s="6">
        <f t="shared" si="22"/>
        <v>0.17704631923539774</v>
      </c>
      <c r="AS44" s="6">
        <f t="shared" si="22"/>
        <v>0.23747702028123296</v>
      </c>
      <c r="AT44" s="6">
        <f t="shared" si="22"/>
        <v>-6.9475190171386036E-2</v>
      </c>
      <c r="AU44" s="6">
        <f t="shared" si="22"/>
        <v>-5.2980522345356773E-2</v>
      </c>
      <c r="AV44" s="6">
        <f t="shared" si="22"/>
        <v>0.2163624612036128</v>
      </c>
      <c r="AW44" s="6">
        <f t="shared" si="22"/>
        <v>0.24110650438795972</v>
      </c>
      <c r="AX44" s="6">
        <f t="shared" si="22"/>
        <v>0.53163581195102494</v>
      </c>
      <c r="AY44" s="6">
        <f t="shared" si="22"/>
        <v>0.49964312635585728</v>
      </c>
      <c r="AZ44" s="6">
        <f t="shared" si="22"/>
        <v>0.16007704464748207</v>
      </c>
      <c r="BA44" s="6">
        <f t="shared" si="22"/>
        <v>0.20251251068805598</v>
      </c>
      <c r="BB44" s="6">
        <f t="shared" si="22"/>
        <v>-0.31441190533763019</v>
      </c>
      <c r="BC44" s="6">
        <f t="shared" si="22"/>
        <v>-0.2115439154192682</v>
      </c>
      <c r="BD44" s="6">
        <f t="shared" si="22"/>
        <v>0.16005631372641294</v>
      </c>
      <c r="BE44" s="6">
        <f t="shared" si="22"/>
        <v>0.16353724054154833</v>
      </c>
      <c r="BF44" s="6">
        <f t="shared" si="22"/>
        <v>0.52844610336793152</v>
      </c>
      <c r="BG44" s="6">
        <f t="shared" si="22"/>
        <v>0.51738107851022708</v>
      </c>
      <c r="BH44" s="6">
        <f t="shared" si="22"/>
        <v>0.14928190537500186</v>
      </c>
      <c r="BI44" s="6">
        <f t="shared" si="22"/>
        <v>0.1786861517759516</v>
      </c>
      <c r="BJ44" s="6">
        <f t="shared" si="22"/>
        <v>1.0251230524263688E-2</v>
      </c>
      <c r="BK44" s="6">
        <f t="shared" si="22"/>
        <v>-7.0114534961060349E-2</v>
      </c>
      <c r="BL44" s="6">
        <f t="shared" si="22"/>
        <v>0.20253782459395769</v>
      </c>
      <c r="BM44" s="6">
        <f t="shared" si="22"/>
        <v>0.20865089844170615</v>
      </c>
      <c r="BN44" s="6">
        <f t="shared" si="22"/>
        <v>0.36428645968256018</v>
      </c>
      <c r="BO44" s="6">
        <f t="shared" ref="BO44:CK44" si="23">BO41-BO8</f>
        <v>0.36478097188342601</v>
      </c>
      <c r="BP44" s="6">
        <f t="shared" si="23"/>
        <v>0.24766508343109378</v>
      </c>
      <c r="BQ44" s="6">
        <f t="shared" si="23"/>
        <v>0.24944229291394965</v>
      </c>
      <c r="BR44" s="6">
        <f t="shared" si="23"/>
        <v>0.18824408285168936</v>
      </c>
      <c r="BS44" s="6">
        <f t="shared" si="23"/>
        <v>-5.9692139137137779E-2</v>
      </c>
      <c r="BT44" s="6">
        <f t="shared" si="23"/>
        <v>0.1840864679921721</v>
      </c>
      <c r="BU44" s="6">
        <f t="shared" si="23"/>
        <v>0.18484370855341253</v>
      </c>
      <c r="BV44" s="6">
        <f t="shared" si="23"/>
        <v>0.51783768430539556</v>
      </c>
      <c r="BW44" s="6">
        <f t="shared" si="23"/>
        <v>0.42495308800758846</v>
      </c>
      <c r="BX44" s="6">
        <f t="shared" si="23"/>
        <v>0.15901224543035763</v>
      </c>
      <c r="BY44" s="6">
        <f t="shared" si="23"/>
        <v>0.1129914837235062</v>
      </c>
      <c r="BZ44" s="6">
        <f t="shared" si="23"/>
        <v>6.2447084590893098E-3</v>
      </c>
      <c r="CA44" s="6">
        <f t="shared" si="23"/>
        <v>-2.269691470025903E-2</v>
      </c>
      <c r="CB44" s="6">
        <f t="shared" si="23"/>
        <v>0.21805100501183139</v>
      </c>
      <c r="CC44" s="6">
        <f t="shared" si="23"/>
        <v>0.17174921901027851</v>
      </c>
      <c r="CD44" s="6">
        <f t="shared" si="23"/>
        <v>0.497234871903943</v>
      </c>
      <c r="CE44" s="6">
        <f t="shared" si="23"/>
        <v>0.44111435857970382</v>
      </c>
      <c r="CF44" s="6">
        <f t="shared" si="23"/>
        <v>0.15396328164928602</v>
      </c>
      <c r="CG44" s="6">
        <f t="shared" si="23"/>
        <v>0.17236505538518976</v>
      </c>
      <c r="CH44" s="6">
        <f t="shared" si="23"/>
        <v>-0.30142893135345161</v>
      </c>
      <c r="CI44" s="6">
        <f t="shared" si="23"/>
        <v>-3.1515797775993448E-2</v>
      </c>
      <c r="CJ44" s="6">
        <f t="shared" si="23"/>
        <v>0.20656078525907845</v>
      </c>
      <c r="CK44" s="6">
        <f t="shared" si="23"/>
        <v>0.19398787206296664</v>
      </c>
    </row>
    <row r="45" spans="1:89">
      <c r="B45" s="1" t="s">
        <v>19</v>
      </c>
      <c r="R45" s="1" t="s">
        <v>301</v>
      </c>
      <c r="AH45" s="1" t="s">
        <v>301</v>
      </c>
      <c r="AX45" s="1" t="s">
        <v>301</v>
      </c>
      <c r="BN45" s="1" t="s">
        <v>301</v>
      </c>
      <c r="CD45" s="1" t="s">
        <v>301</v>
      </c>
    </row>
    <row r="46" spans="1:89">
      <c r="B46" s="1" t="s">
        <v>1120</v>
      </c>
    </row>
  </sheetData>
  <pageMargins left="0.70866141732283472" right="0.70866141732283472" top="0.74803149606299213" bottom="0.74803149606299213" header="0.31496062992125984" footer="0.31496062992125984"/>
  <pageSetup scale="75" orientation="landscape" r:id="rId1"/>
  <colBreaks count="5" manualBreakCount="5">
    <brk id="17" max="55" man="1"/>
    <brk id="33" max="55" man="1"/>
    <brk id="49" max="55" man="1"/>
    <brk id="65" max="55" man="1"/>
    <brk id="81" max="55" man="1"/>
  </colBreaks>
</worksheet>
</file>

<file path=xl/worksheets/sheet69.xml><?xml version="1.0" encoding="utf-8"?>
<worksheet xmlns="http://schemas.openxmlformats.org/spreadsheetml/2006/main" xmlns:r="http://schemas.openxmlformats.org/officeDocument/2006/relationships">
  <dimension ref="A1:CK45"/>
  <sheetViews>
    <sheetView view="pageBreakPreview" zoomScale="85" zoomScaleSheetLayoutView="85" workbookViewId="0">
      <pane xSplit="1" ySplit="6" topLeftCell="B19" activePane="bottomRight" state="frozen"/>
      <selection activeCell="A25" sqref="A25"/>
      <selection pane="topRight" activeCell="A25" sqref="A25"/>
      <selection pane="bottomLeft" activeCell="A25" sqref="A25"/>
      <selection pane="bottomRight" activeCell="O54" sqref="O54"/>
    </sheetView>
  </sheetViews>
  <sheetFormatPr defaultColWidth="8.875" defaultRowHeight="12.75"/>
  <cols>
    <col min="1" max="1" width="8.875" style="1"/>
    <col min="2" max="89" width="9.75" style="1" customWidth="1"/>
    <col min="90" max="16384" width="8.875" style="1"/>
  </cols>
  <sheetData>
    <row r="1" spans="1:89">
      <c r="B1" s="1" t="s">
        <v>837</v>
      </c>
      <c r="R1" s="1" t="s">
        <v>837</v>
      </c>
      <c r="AH1" s="1" t="s">
        <v>837</v>
      </c>
      <c r="AX1" s="1" t="s">
        <v>837</v>
      </c>
      <c r="BN1" s="1" t="s">
        <v>837</v>
      </c>
      <c r="CD1" s="1" t="s">
        <v>837</v>
      </c>
    </row>
    <row r="3" spans="1:89">
      <c r="B3" s="1" t="s">
        <v>272</v>
      </c>
      <c r="J3" s="1" t="s">
        <v>291</v>
      </c>
      <c r="R3" s="1" t="s">
        <v>292</v>
      </c>
      <c r="Z3" s="1" t="s">
        <v>293</v>
      </c>
      <c r="AH3" s="1" t="s">
        <v>294</v>
      </c>
      <c r="AP3" s="1" t="s">
        <v>295</v>
      </c>
      <c r="AX3" s="1" t="s">
        <v>296</v>
      </c>
      <c r="BF3" s="1" t="s">
        <v>297</v>
      </c>
      <c r="BN3" s="1" t="s">
        <v>298</v>
      </c>
      <c r="BV3" s="1" t="s">
        <v>299</v>
      </c>
      <c r="CD3" s="1" t="s">
        <v>300</v>
      </c>
    </row>
    <row r="4" spans="1:89" s="3" customFormat="1" ht="99.75" customHeight="1">
      <c r="B4" s="3" t="s">
        <v>22</v>
      </c>
      <c r="C4" s="3" t="s">
        <v>141</v>
      </c>
      <c r="D4" s="3" t="s">
        <v>23</v>
      </c>
      <c r="E4" s="3" t="s">
        <v>142</v>
      </c>
      <c r="F4" s="3" t="s">
        <v>516</v>
      </c>
      <c r="G4" s="3" t="s">
        <v>20</v>
      </c>
      <c r="H4" s="3" t="s">
        <v>21</v>
      </c>
      <c r="I4" s="3" t="s">
        <v>143</v>
      </c>
      <c r="J4" s="3" t="s">
        <v>22</v>
      </c>
      <c r="K4" s="3" t="s">
        <v>141</v>
      </c>
      <c r="L4" s="3" t="s">
        <v>23</v>
      </c>
      <c r="M4" s="3" t="s">
        <v>142</v>
      </c>
      <c r="N4" s="3" t="s">
        <v>516</v>
      </c>
      <c r="O4" s="3" t="s">
        <v>20</v>
      </c>
      <c r="P4" s="3" t="s">
        <v>21</v>
      </c>
      <c r="Q4" s="3" t="s">
        <v>143</v>
      </c>
      <c r="R4" s="3" t="s">
        <v>22</v>
      </c>
      <c r="S4" s="3" t="s">
        <v>141</v>
      </c>
      <c r="T4" s="3" t="s">
        <v>23</v>
      </c>
      <c r="U4" s="3" t="s">
        <v>142</v>
      </c>
      <c r="V4" s="3" t="s">
        <v>516</v>
      </c>
      <c r="W4" s="3" t="s">
        <v>20</v>
      </c>
      <c r="X4" s="3" t="s">
        <v>21</v>
      </c>
      <c r="Y4" s="3" t="s">
        <v>143</v>
      </c>
      <c r="Z4" s="3" t="s">
        <v>22</v>
      </c>
      <c r="AA4" s="3" t="s">
        <v>141</v>
      </c>
      <c r="AB4" s="3" t="s">
        <v>23</v>
      </c>
      <c r="AC4" s="3" t="s">
        <v>142</v>
      </c>
      <c r="AD4" s="3" t="s">
        <v>516</v>
      </c>
      <c r="AE4" s="3" t="s">
        <v>20</v>
      </c>
      <c r="AF4" s="3" t="s">
        <v>21</v>
      </c>
      <c r="AG4" s="3" t="s">
        <v>143</v>
      </c>
      <c r="AH4" s="3" t="s">
        <v>22</v>
      </c>
      <c r="AI4" s="3" t="s">
        <v>141</v>
      </c>
      <c r="AJ4" s="3" t="s">
        <v>23</v>
      </c>
      <c r="AK4" s="3" t="s">
        <v>142</v>
      </c>
      <c r="AL4" s="3" t="s">
        <v>516</v>
      </c>
      <c r="AM4" s="3" t="s">
        <v>20</v>
      </c>
      <c r="AN4" s="3" t="s">
        <v>21</v>
      </c>
      <c r="AO4" s="3" t="s">
        <v>143</v>
      </c>
      <c r="AP4" s="3" t="s">
        <v>22</v>
      </c>
      <c r="AQ4" s="3" t="s">
        <v>141</v>
      </c>
      <c r="AR4" s="3" t="s">
        <v>23</v>
      </c>
      <c r="AS4" s="3" t="s">
        <v>142</v>
      </c>
      <c r="AT4" s="3" t="s">
        <v>516</v>
      </c>
      <c r="AU4" s="3" t="s">
        <v>20</v>
      </c>
      <c r="AV4" s="3" t="s">
        <v>21</v>
      </c>
      <c r="AW4" s="3" t="s">
        <v>143</v>
      </c>
      <c r="AX4" s="3" t="s">
        <v>22</v>
      </c>
      <c r="AY4" s="3" t="s">
        <v>141</v>
      </c>
      <c r="AZ4" s="3" t="s">
        <v>23</v>
      </c>
      <c r="BA4" s="3" t="s">
        <v>142</v>
      </c>
      <c r="BB4" s="3" t="s">
        <v>516</v>
      </c>
      <c r="BC4" s="3" t="s">
        <v>20</v>
      </c>
      <c r="BD4" s="3" t="s">
        <v>21</v>
      </c>
      <c r="BE4" s="3" t="s">
        <v>143</v>
      </c>
      <c r="BF4" s="3" t="s">
        <v>22</v>
      </c>
      <c r="BG4" s="3" t="s">
        <v>141</v>
      </c>
      <c r="BH4" s="3" t="s">
        <v>23</v>
      </c>
      <c r="BI4" s="3" t="s">
        <v>142</v>
      </c>
      <c r="BJ4" s="3" t="s">
        <v>516</v>
      </c>
      <c r="BK4" s="3" t="s">
        <v>20</v>
      </c>
      <c r="BL4" s="3" t="s">
        <v>21</v>
      </c>
      <c r="BM4" s="3" t="s">
        <v>143</v>
      </c>
      <c r="BN4" s="3" t="s">
        <v>22</v>
      </c>
      <c r="BO4" s="3" t="s">
        <v>141</v>
      </c>
      <c r="BP4" s="3" t="s">
        <v>23</v>
      </c>
      <c r="BQ4" s="3" t="s">
        <v>142</v>
      </c>
      <c r="BR4" s="3" t="s">
        <v>516</v>
      </c>
      <c r="BS4" s="3" t="s">
        <v>20</v>
      </c>
      <c r="BT4" s="3" t="s">
        <v>21</v>
      </c>
      <c r="BU4" s="3" t="s">
        <v>143</v>
      </c>
      <c r="BV4" s="3" t="s">
        <v>22</v>
      </c>
      <c r="BW4" s="3" t="s">
        <v>141</v>
      </c>
      <c r="BX4" s="3" t="s">
        <v>23</v>
      </c>
      <c r="BY4" s="3" t="s">
        <v>142</v>
      </c>
      <c r="BZ4" s="3" t="s">
        <v>516</v>
      </c>
      <c r="CA4" s="3" t="s">
        <v>20</v>
      </c>
      <c r="CB4" s="3" t="s">
        <v>21</v>
      </c>
      <c r="CC4" s="3" t="s">
        <v>143</v>
      </c>
      <c r="CD4" s="3" t="s">
        <v>22</v>
      </c>
      <c r="CE4" s="3" t="s">
        <v>141</v>
      </c>
      <c r="CF4" s="3" t="s">
        <v>23</v>
      </c>
      <c r="CG4" s="3" t="s">
        <v>142</v>
      </c>
      <c r="CH4" s="3" t="s">
        <v>516</v>
      </c>
      <c r="CI4" s="3" t="s">
        <v>20</v>
      </c>
      <c r="CJ4" s="3" t="s">
        <v>21</v>
      </c>
      <c r="CK4" s="3" t="s">
        <v>143</v>
      </c>
    </row>
    <row r="5" spans="1:89" hidden="1"/>
    <row r="6" spans="1:89" ht="51" customHeight="1">
      <c r="B6" s="1" t="s">
        <v>82</v>
      </c>
      <c r="C6" s="1" t="s">
        <v>218</v>
      </c>
      <c r="D6" s="1" t="s">
        <v>83</v>
      </c>
      <c r="E6" s="1" t="s">
        <v>145</v>
      </c>
      <c r="F6" s="1" t="s">
        <v>84</v>
      </c>
      <c r="G6" s="1" t="s">
        <v>85</v>
      </c>
      <c r="H6" s="1" t="s">
        <v>824</v>
      </c>
      <c r="I6" s="1" t="s">
        <v>825</v>
      </c>
      <c r="J6" s="1" t="s">
        <v>87</v>
      </c>
      <c r="K6" s="1" t="s">
        <v>147</v>
      </c>
      <c r="L6" s="1" t="s">
        <v>88</v>
      </c>
      <c r="M6" s="1" t="s">
        <v>148</v>
      </c>
      <c r="N6" s="1" t="s">
        <v>89</v>
      </c>
      <c r="O6" s="1" t="s">
        <v>106</v>
      </c>
      <c r="P6" s="1" t="s">
        <v>830</v>
      </c>
      <c r="Q6" s="1" t="s">
        <v>831</v>
      </c>
      <c r="R6" s="1" t="s">
        <v>82</v>
      </c>
      <c r="S6" s="1" t="s">
        <v>218</v>
      </c>
      <c r="T6" s="1" t="s">
        <v>83</v>
      </c>
      <c r="U6" s="1" t="s">
        <v>145</v>
      </c>
      <c r="V6" s="1" t="s">
        <v>84</v>
      </c>
      <c r="W6" s="1" t="s">
        <v>85</v>
      </c>
      <c r="X6" s="1" t="s">
        <v>824</v>
      </c>
      <c r="Y6" s="1" t="s">
        <v>825</v>
      </c>
      <c r="Z6" s="1" t="s">
        <v>87</v>
      </c>
      <c r="AA6" s="1" t="s">
        <v>147</v>
      </c>
      <c r="AB6" s="1" t="s">
        <v>88</v>
      </c>
      <c r="AC6" s="1" t="s">
        <v>148</v>
      </c>
      <c r="AD6" s="1" t="s">
        <v>89</v>
      </c>
      <c r="AE6" s="1" t="s">
        <v>106</v>
      </c>
      <c r="AF6" s="1" t="s">
        <v>830</v>
      </c>
      <c r="AG6" s="1" t="s">
        <v>831</v>
      </c>
      <c r="AH6" s="1" t="s">
        <v>82</v>
      </c>
      <c r="AI6" s="1" t="s">
        <v>218</v>
      </c>
      <c r="AJ6" s="1" t="s">
        <v>83</v>
      </c>
      <c r="AK6" s="1" t="s">
        <v>145</v>
      </c>
      <c r="AL6" s="1" t="s">
        <v>84</v>
      </c>
      <c r="AM6" s="1" t="s">
        <v>85</v>
      </c>
      <c r="AN6" s="1" t="s">
        <v>824</v>
      </c>
      <c r="AO6" s="1" t="s">
        <v>825</v>
      </c>
      <c r="AP6" s="1" t="s">
        <v>87</v>
      </c>
      <c r="AQ6" s="1" t="s">
        <v>147</v>
      </c>
      <c r="AR6" s="1" t="s">
        <v>88</v>
      </c>
      <c r="AS6" s="1" t="s">
        <v>148</v>
      </c>
      <c r="AT6" s="1" t="s">
        <v>89</v>
      </c>
      <c r="AU6" s="1" t="s">
        <v>106</v>
      </c>
      <c r="AV6" s="1" t="s">
        <v>830</v>
      </c>
      <c r="AW6" s="1" t="s">
        <v>831</v>
      </c>
      <c r="AX6" s="1" t="s">
        <v>82</v>
      </c>
      <c r="AY6" s="1" t="s">
        <v>218</v>
      </c>
      <c r="AZ6" s="1" t="s">
        <v>83</v>
      </c>
      <c r="BA6" s="1" t="s">
        <v>145</v>
      </c>
      <c r="BB6" s="1" t="s">
        <v>84</v>
      </c>
      <c r="BC6" s="1" t="s">
        <v>85</v>
      </c>
      <c r="BD6" s="1" t="s">
        <v>824</v>
      </c>
      <c r="BE6" s="1" t="s">
        <v>825</v>
      </c>
      <c r="BF6" s="1" t="s">
        <v>87</v>
      </c>
      <c r="BG6" s="1" t="s">
        <v>147</v>
      </c>
      <c r="BH6" s="1" t="s">
        <v>88</v>
      </c>
      <c r="BI6" s="1" t="s">
        <v>148</v>
      </c>
      <c r="BJ6" s="1" t="s">
        <v>89</v>
      </c>
      <c r="BK6" s="1" t="s">
        <v>106</v>
      </c>
      <c r="BL6" s="1" t="s">
        <v>830</v>
      </c>
      <c r="BM6" s="1" t="s">
        <v>831</v>
      </c>
      <c r="BN6" s="1" t="s">
        <v>82</v>
      </c>
      <c r="BO6" s="1" t="s">
        <v>218</v>
      </c>
      <c r="BP6" s="1" t="s">
        <v>83</v>
      </c>
      <c r="BQ6" s="1" t="s">
        <v>145</v>
      </c>
      <c r="BR6" s="1" t="s">
        <v>84</v>
      </c>
      <c r="BS6" s="1" t="s">
        <v>85</v>
      </c>
      <c r="BT6" s="1" t="s">
        <v>824</v>
      </c>
      <c r="BU6" s="1" t="s">
        <v>825</v>
      </c>
      <c r="BV6" s="1" t="s">
        <v>87</v>
      </c>
      <c r="BW6" s="1" t="s">
        <v>147</v>
      </c>
      <c r="BX6" s="1" t="s">
        <v>88</v>
      </c>
      <c r="BY6" s="1" t="s">
        <v>148</v>
      </c>
      <c r="BZ6" s="1" t="s">
        <v>89</v>
      </c>
      <c r="CA6" s="1" t="s">
        <v>106</v>
      </c>
      <c r="CB6" s="1" t="s">
        <v>830</v>
      </c>
      <c r="CC6" s="1" t="s">
        <v>831</v>
      </c>
      <c r="CD6" s="1" t="s">
        <v>82</v>
      </c>
      <c r="CE6" s="1" t="s">
        <v>218</v>
      </c>
      <c r="CF6" s="1" t="s">
        <v>83</v>
      </c>
      <c r="CG6" s="1" t="s">
        <v>145</v>
      </c>
      <c r="CH6" s="1" t="s">
        <v>84</v>
      </c>
      <c r="CI6" s="1" t="s">
        <v>85</v>
      </c>
      <c r="CJ6" s="1" t="s">
        <v>824</v>
      </c>
      <c r="CK6" s="30" t="s">
        <v>825</v>
      </c>
    </row>
    <row r="7" spans="1:89">
      <c r="A7" s="1">
        <v>1981</v>
      </c>
      <c r="B7" s="6">
        <f>'1'!I6</f>
        <v>0.25010411532014409</v>
      </c>
      <c r="C7" s="6">
        <f>'1'!K6</f>
        <v>0.32379524959803474</v>
      </c>
      <c r="D7" s="6">
        <f>'2'!I6</f>
        <v>0.22888409787350475</v>
      </c>
      <c r="E7" s="6">
        <f>'2'!K6</f>
        <v>0.34659494722059908</v>
      </c>
      <c r="F7" s="6">
        <f>'3'!D7</f>
        <v>0.62147861774853719</v>
      </c>
      <c r="G7" s="6">
        <f>'8'!F5</f>
        <v>0.64601868111814476</v>
      </c>
      <c r="H7" s="6">
        <f>SUM(0.2*B7,0.1*D7,0.4*F7,0.3*G7)</f>
        <v>0.51530628428623759</v>
      </c>
      <c r="I7" s="6">
        <f>SUM(0.2*C7,0.1*E7,0.4*F7,0.3*G7)</f>
        <v>0.54181559607652519</v>
      </c>
      <c r="J7" s="6">
        <f>'1'!S6</f>
        <v>8.3333333333333356E-2</v>
      </c>
      <c r="K7" s="6">
        <f>'1'!U6</f>
        <v>8.3333333333333329E-2</v>
      </c>
      <c r="L7" s="6">
        <f>'2'!S6</f>
        <v>0.13834660852973429</v>
      </c>
      <c r="M7" s="6">
        <f>'2'!U6</f>
        <v>0.19787287622636837</v>
      </c>
      <c r="N7" s="6">
        <f>'3'!G7</f>
        <v>0.37790801812749059</v>
      </c>
      <c r="O7" s="6">
        <f>'8'!K5</f>
        <v>0.46098222593155058</v>
      </c>
      <c r="P7" s="6">
        <f>SUM(0.2*J7,0.1*L7,0.4*N7,0.3*O7)</f>
        <v>0.31995920255010152</v>
      </c>
      <c r="Q7" s="6">
        <f>SUM(0.2*K7,0.1*M7,0.4*N7,0.3*O7)</f>
        <v>0.32591182931976492</v>
      </c>
      <c r="R7" s="6">
        <f>'1'!AC6</f>
        <v>0.18291576792426845</v>
      </c>
      <c r="S7" s="6">
        <f>'1'!AE6</f>
        <v>0.23456948066419867</v>
      </c>
      <c r="T7" s="6">
        <f>'2'!AC6</f>
        <v>8.3333333333333329E-2</v>
      </c>
      <c r="U7" s="6">
        <f>'2'!AE6</f>
        <v>8.3333333333333412E-2</v>
      </c>
      <c r="V7" s="6">
        <f>'3'!J7</f>
        <v>0.41824976277152237</v>
      </c>
      <c r="W7" s="6">
        <f>'8'!P5</f>
        <v>0.47633661994836318</v>
      </c>
      <c r="X7" s="6">
        <f>SUM(0.2*R7,0.1*T7,0.4*V7,0.3*W7)</f>
        <v>0.35511737801130494</v>
      </c>
      <c r="Y7" s="6">
        <f>SUM(0.2*S7,0.1*U7,0.4*V7,0.3*W7)</f>
        <v>0.36544812055929099</v>
      </c>
      <c r="Z7" s="6">
        <f>'1'!AM6</f>
        <v>0.25339175305840839</v>
      </c>
      <c r="AA7" s="6">
        <f>'1'!AO6</f>
        <v>0.32794002375028786</v>
      </c>
      <c r="AB7" s="6">
        <f>'2'!AM6</f>
        <v>0.1173707685538548</v>
      </c>
      <c r="AC7" s="6">
        <f>'2'!AO6</f>
        <v>0.15692399000271609</v>
      </c>
      <c r="AD7" s="6">
        <f>'3'!M7</f>
        <v>0.51758748105818153</v>
      </c>
      <c r="AE7" s="6">
        <f>'8'!U5</f>
        <v>0.56922519602309851</v>
      </c>
      <c r="AF7" s="6">
        <f>SUM(0.2*Z7,0.1*AB7,0.4*AD7,0.3*AE7)</f>
        <v>0.44021797869726931</v>
      </c>
      <c r="AG7" s="6">
        <f>SUM(0.2*AA7,0.1*AC7,0.4*AD7,0.3*AE7)</f>
        <v>0.45908295498053131</v>
      </c>
      <c r="AH7" s="6">
        <f>'1'!AW6</f>
        <v>0.1227320444436963</v>
      </c>
      <c r="AI7" s="6">
        <f>'1'!AY6</f>
        <v>0.14627093605102265</v>
      </c>
      <c r="AJ7" s="6">
        <f>'2'!AW6</f>
        <v>0.17378973424818273</v>
      </c>
      <c r="AK7" s="6">
        <f>'2'!AY6</f>
        <v>0.260892222722443</v>
      </c>
      <c r="AL7" s="6">
        <f>'3'!P7</f>
        <v>0.32890239270223937</v>
      </c>
      <c r="AM7" s="6">
        <f>'8'!Z5</f>
        <v>0.53182832230927291</v>
      </c>
      <c r="AN7" s="6">
        <f>SUM(0.2*AH7,0.1*AJ7,0.4*AL7,0.3*AM7)</f>
        <v>0.33303483608723516</v>
      </c>
      <c r="AO7" s="6">
        <f>SUM(0.2*AI7,0.1*AK7,0.4*AL7,0.3*AM7)</f>
        <v>0.34645286325612645</v>
      </c>
      <c r="AP7" s="6">
        <f>'1'!BG6</f>
        <v>0.17694039575699663</v>
      </c>
      <c r="AQ7" s="6">
        <f>'1'!BI6</f>
        <v>0.22618385304375832</v>
      </c>
      <c r="AR7" s="6">
        <f>'2'!BG6</f>
        <v>0.17567754055703064</v>
      </c>
      <c r="AS7" s="6">
        <f>'2'!BI6</f>
        <v>0.26405727678244706</v>
      </c>
      <c r="AT7" s="6">
        <f>'3'!S7</f>
        <v>0.57989780405440894</v>
      </c>
      <c r="AU7" s="6">
        <f>'8'!AE5</f>
        <v>0.5796404601240005</v>
      </c>
      <c r="AV7" s="6">
        <f>SUM(0.2*AP7,0.1*AR7,0.4*AT7,0.3*AU7)</f>
        <v>0.45880709286606614</v>
      </c>
      <c r="AW7" s="6">
        <f>SUM(0.2*AQ7,0.1*AS7,0.4*AT7,0.3*AU7)</f>
        <v>0.47749375794596005</v>
      </c>
      <c r="AX7" s="6">
        <f>'1'!BQ6</f>
        <v>0.25190479890188094</v>
      </c>
      <c r="AY7" s="6">
        <f>'1'!BS6</f>
        <v>0.3260677866903714</v>
      </c>
      <c r="AZ7" s="6">
        <f>'2'!BQ6</f>
        <v>0.20780858937430696</v>
      </c>
      <c r="BA7" s="6">
        <f>'2'!BS6</f>
        <v>0.31534486353208602</v>
      </c>
      <c r="BB7" s="6">
        <f>'3'!V7</f>
        <v>0.74543552363741483</v>
      </c>
      <c r="BC7" s="6">
        <f>'8'!AJ5</f>
        <v>0.69842438139937157</v>
      </c>
      <c r="BD7" s="6">
        <f>SUM(0.2*AX7,0.1*AZ7,0.4*BB7,0.3*BC7)</f>
        <v>0.57886334259258421</v>
      </c>
      <c r="BE7" s="6">
        <f>SUM(0.2*AY7,0.1*BA7,0.4*BB7,0.3*BC7)</f>
        <v>0.60444956756606028</v>
      </c>
      <c r="BF7" s="6">
        <f>'1'!CA6</f>
        <v>0.21622634488598411</v>
      </c>
      <c r="BG7" s="6">
        <f>'1'!CC6</f>
        <v>0.27992266340646577</v>
      </c>
      <c r="BH7" s="6">
        <f>'2'!CA6</f>
        <v>0.23746260367303268</v>
      </c>
      <c r="BI7" s="6">
        <f>'2'!CC6</f>
        <v>0.35883026694957687</v>
      </c>
      <c r="BJ7" s="6">
        <f>'3'!Y7</f>
        <v>0.47766206031409897</v>
      </c>
      <c r="BK7" s="6">
        <f>'8'!AO5</f>
        <v>0.63200073612338104</v>
      </c>
      <c r="BL7" s="6">
        <f>SUM(0.2*BF7,0.1*BH7,0.4*BJ7,0.3*BK7)</f>
        <v>0.447656574307154</v>
      </c>
      <c r="BM7" s="6">
        <f>SUM(0.2*BG7,0.1*BI7,0.4*BJ7,0.3*BK7)</f>
        <v>0.47253260433890476</v>
      </c>
      <c r="BN7" s="6">
        <f>'1'!CK6</f>
        <v>0.26500961702257925</v>
      </c>
      <c r="BO7" s="6">
        <f>'1'!CM6</f>
        <v>0.34243425696498969</v>
      </c>
      <c r="BP7" s="6">
        <f>'2'!CK6</f>
        <v>0.28136187148122432</v>
      </c>
      <c r="BQ7" s="6">
        <f>'2'!CM6</f>
        <v>0.4175604102030433</v>
      </c>
      <c r="BR7" s="6">
        <f>'3'!AB7</f>
        <v>0.3491890209982389</v>
      </c>
      <c r="BS7" s="6">
        <f>'8'!AT5</f>
        <v>0.72322198935661941</v>
      </c>
      <c r="BT7" s="6">
        <f>SUM(0.2*BN7,0.1*BP7,0.4*BR7,0.3*BS7)</f>
        <v>0.43778031575891968</v>
      </c>
      <c r="BU7" s="6">
        <f>SUM(0.2*BO7,0.1*BQ7,0.4*BR7,0.3*BS7)</f>
        <v>0.46688509761958369</v>
      </c>
      <c r="BV7" s="6">
        <f>'1'!CU6</f>
        <v>0.39226139135392812</v>
      </c>
      <c r="BW7" s="6">
        <f>'1'!CW6</f>
        <v>0.48743763632450743</v>
      </c>
      <c r="BX7" s="6">
        <f>'2'!CU6</f>
        <v>0.55048997063997007</v>
      </c>
      <c r="BY7" s="6">
        <f>'2'!CW6</f>
        <v>0.68416858934814384</v>
      </c>
      <c r="BZ7" s="6">
        <f>'3'!AE7</f>
        <v>0.6911324307158111</v>
      </c>
      <c r="CA7" s="6">
        <f>'8'!AY5</f>
        <v>0.72004094441406707</v>
      </c>
      <c r="CB7" s="6">
        <f>SUM(0.2*BV7,0.1*BX7,0.4*BZ7,0.3*CA7)</f>
        <v>0.62596653094532728</v>
      </c>
      <c r="CC7" s="6">
        <f>SUM(0.2*BW7,0.1*BY7,0.4*BZ7,0.3*CA7)</f>
        <v>0.65836964181026048</v>
      </c>
      <c r="CD7" s="6">
        <f>'1'!DE6</f>
        <v>0.32111352587931719</v>
      </c>
      <c r="CE7" s="6">
        <f>'1'!DG6</f>
        <v>0.40928938686184124</v>
      </c>
      <c r="CF7" s="6">
        <f>'2'!DE6</f>
        <v>0.26736257629450955</v>
      </c>
      <c r="CG7" s="6">
        <f>'2'!DG6</f>
        <v>0.39949401204528034</v>
      </c>
      <c r="CH7" s="6">
        <f>'3'!AH7</f>
        <v>0.66351240264870082</v>
      </c>
      <c r="CI7" s="6">
        <f>'8'!BD5</f>
        <v>0.61052537740525281</v>
      </c>
      <c r="CJ7" s="6">
        <f>SUM(0.2*CD7,0.1*CF7,0.4*CH7,0.3*CI7)</f>
        <v>0.53952153708637063</v>
      </c>
      <c r="CK7" s="6">
        <f>SUM(0.2*CE7,0.1*CG7,0.4*CH7,0.3*CI7)</f>
        <v>0.5703698528579525</v>
      </c>
    </row>
    <row r="8" spans="1:89">
      <c r="A8" s="1">
        <v>1982</v>
      </c>
      <c r="B8" s="6">
        <f>'1'!I7</f>
        <v>0.21560353406653152</v>
      </c>
      <c r="C8" s="6">
        <f>'1'!K7</f>
        <v>0.27909553161523604</v>
      </c>
      <c r="D8" s="6">
        <f>'2'!I7</f>
        <v>0.22472404215698108</v>
      </c>
      <c r="E8" s="6">
        <f>'2'!K7</f>
        <v>0.34056357906292434</v>
      </c>
      <c r="F8" s="6">
        <f>'3'!D8</f>
        <v>0.6139734220082611</v>
      </c>
      <c r="G8" s="6">
        <f>'8'!F6</f>
        <v>0.61515282486540201</v>
      </c>
      <c r="H8" s="6">
        <f t="shared" ref="H8:H36" si="0">SUM(0.2*B8,0.1*D8,0.4*F8,0.3*G8)</f>
        <v>0.49572832729192945</v>
      </c>
      <c r="I8" s="6">
        <f t="shared" ref="I8:I36" si="1">SUM(0.2*C8,0.1*E8,0.4*F8,0.3*G8)</f>
        <v>0.52001068049226462</v>
      </c>
      <c r="J8" s="6">
        <f>'1'!S7</f>
        <v>8.6258648228842383E-2</v>
      </c>
      <c r="K8" s="6">
        <f>'1'!U7</f>
        <v>8.8162314454183266E-2</v>
      </c>
      <c r="L8" s="6">
        <f>'2'!S7</f>
        <v>0.1314373176768589</v>
      </c>
      <c r="M8" s="6">
        <f>'2'!U7</f>
        <v>0.18471359013570146</v>
      </c>
      <c r="N8" s="6">
        <f>'3'!G8</f>
        <v>0.33492988053743422</v>
      </c>
      <c r="O8" s="6">
        <f>'8'!K6</f>
        <v>0.45398217340643693</v>
      </c>
      <c r="P8" s="6">
        <f t="shared" ref="P8:P36" si="2">SUM(0.2*J8,0.1*L8,0.4*N8,0.3*O8)</f>
        <v>0.30056206565035914</v>
      </c>
      <c r="Q8" s="6">
        <f t="shared" ref="Q8:Q36" si="3">SUM(0.2*K8,0.1*M8,0.4*N8,0.3*O8)</f>
        <v>0.30627042614131156</v>
      </c>
      <c r="R8" s="6">
        <f>'1'!AC7</f>
        <v>0.16914718184530381</v>
      </c>
      <c r="S8" s="6">
        <f>'1'!AE7</f>
        <v>0.21512715614536496</v>
      </c>
      <c r="T8" s="6">
        <f>'2'!AC7</f>
        <v>8.8378923479418545E-2</v>
      </c>
      <c r="U8" s="6">
        <f>'2'!AE7</f>
        <v>9.4873829022355638E-2</v>
      </c>
      <c r="V8" s="6">
        <f>'3'!J8</f>
        <v>0.5556396130476593</v>
      </c>
      <c r="W8" s="6">
        <f>'8'!P6</f>
        <v>0.52457034496806187</v>
      </c>
      <c r="X8" s="6">
        <f t="shared" ref="X8:X36" si="4">SUM(0.2*R8,0.1*T8,0.4*V8,0.3*W8)</f>
        <v>0.4222942774264849</v>
      </c>
      <c r="Y8" s="6">
        <f t="shared" ref="Y8:Y36" si="5">SUM(0.2*S8,0.1*U8,0.4*V8,0.3*W8)</f>
        <v>0.43213976284079081</v>
      </c>
      <c r="Z8" s="6">
        <f>'1'!AM7</f>
        <v>0.23823926795599107</v>
      </c>
      <c r="AA8" s="6">
        <f>'1'!AO7</f>
        <v>0.30867459809487419</v>
      </c>
      <c r="AB8" s="6">
        <f>'2'!AM7</f>
        <v>0.11961992869781964</v>
      </c>
      <c r="AC8" s="6">
        <f>'2'!AO7</f>
        <v>0.161461365976275</v>
      </c>
      <c r="AD8" s="6">
        <f>'3'!M8</f>
        <v>0.49947613482415631</v>
      </c>
      <c r="AE8" s="6">
        <f>'8'!U6</f>
        <v>0.59483493123695619</v>
      </c>
      <c r="AF8" s="6">
        <f t="shared" ref="AF8:AF36" si="6">SUM(0.2*Z8,0.1*AB8,0.4*AD8,0.3*AE8)</f>
        <v>0.43785077976172959</v>
      </c>
      <c r="AG8" s="6">
        <f t="shared" ref="AG8:AG36" si="7">SUM(0.2*AA8,0.1*AC8,0.4*AD8,0.3*AE8)</f>
        <v>0.45612198951735172</v>
      </c>
      <c r="AH8" s="6">
        <f>'1'!AW7</f>
        <v>0.11533125566069372</v>
      </c>
      <c r="AI8" s="6">
        <f>'1'!AY7</f>
        <v>0.13478273861894838</v>
      </c>
      <c r="AJ8" s="6">
        <f>'2'!AW7</f>
        <v>0.16333093029972418</v>
      </c>
      <c r="AK8" s="6">
        <f>'2'!AY7</f>
        <v>0.24302445379013482</v>
      </c>
      <c r="AL8" s="6">
        <f>'3'!P8</f>
        <v>0.33506270357822354</v>
      </c>
      <c r="AM8" s="6">
        <f>'8'!Z6</f>
        <v>0.49204657471371932</v>
      </c>
      <c r="AN8" s="6">
        <f t="shared" ref="AN8:AN36" si="8">SUM(0.2*AH8,0.1*AJ8,0.4*AL8,0.3*AM8)</f>
        <v>0.32103839800751632</v>
      </c>
      <c r="AO8" s="6">
        <f t="shared" ref="AO8:AO36" si="9">SUM(0.2*AI8,0.1*AK8,0.4*AL8,0.3*AM8)</f>
        <v>0.33289804694820835</v>
      </c>
      <c r="AP8" s="6">
        <f>'1'!BG7</f>
        <v>0.14936901610539557</v>
      </c>
      <c r="AQ8" s="6">
        <f>'1'!BI7</f>
        <v>0.18643465967772069</v>
      </c>
      <c r="AR8" s="6">
        <f>'2'!BG7</f>
        <v>0.17566537231609833</v>
      </c>
      <c r="AS8" s="6">
        <f>'2'!BI7</f>
        <v>0.26403693314210352</v>
      </c>
      <c r="AT8" s="6">
        <f>'3'!S8</f>
        <v>0.61051503411282793</v>
      </c>
      <c r="AU8" s="6">
        <f>'8'!AE6</f>
        <v>0.57325217769507197</v>
      </c>
      <c r="AV8" s="6">
        <f t="shared" ref="AV8:AV36" si="10">SUM(0.2*AP8,0.1*AR8,0.4*AT8,0.3*AU8)</f>
        <v>0.46362200740634174</v>
      </c>
      <c r="AW8" s="6">
        <f t="shared" ref="AW8:AW36" si="11">SUM(0.2*AQ8,0.1*AS8,0.4*AT8,0.3*AU8)</f>
        <v>0.47987229220340721</v>
      </c>
      <c r="AX8" s="6">
        <f>'1'!BQ7</f>
        <v>0.21893974700229449</v>
      </c>
      <c r="AY8" s="6">
        <f>'1'!BS7</f>
        <v>0.28351729650756735</v>
      </c>
      <c r="AZ8" s="6">
        <f>'2'!BQ7</f>
        <v>0.20746030726666376</v>
      </c>
      <c r="BA8" s="6">
        <f>'2'!BS7</f>
        <v>0.3148134590688938</v>
      </c>
      <c r="BB8" s="6">
        <f>'3'!V8</f>
        <v>0.71842297061847804</v>
      </c>
      <c r="BC8" s="6">
        <f>'8'!AJ6</f>
        <v>0.649348617508407</v>
      </c>
      <c r="BD8" s="6">
        <f t="shared" ref="BD8:BD36" si="12">SUM(0.2*AX8,0.1*AZ8,0.4*BB8,0.3*BC8)</f>
        <v>0.54670775362703861</v>
      </c>
      <c r="BE8" s="6">
        <f t="shared" ref="BE8:BE36" si="13">SUM(0.2*AY8,0.1*BA8,0.4*BB8,0.3*BC8)</f>
        <v>0.57035857870831619</v>
      </c>
      <c r="BF8" s="6">
        <f>'1'!CA7</f>
        <v>0.21140586876174275</v>
      </c>
      <c r="BG8" s="6">
        <f>'1'!CC7</f>
        <v>0.27350064687614339</v>
      </c>
      <c r="BH8" s="6">
        <f>'2'!CA7</f>
        <v>0.22775859933809761</v>
      </c>
      <c r="BI8" s="6">
        <f>'2'!CC7</f>
        <v>0.34496958754668727</v>
      </c>
      <c r="BJ8" s="6">
        <f>'3'!Y8</f>
        <v>0.49104826719533634</v>
      </c>
      <c r="BK8" s="6">
        <f>'8'!AO6</f>
        <v>0.6461327184775314</v>
      </c>
      <c r="BL8" s="6">
        <f t="shared" ref="BL8:BL36" si="14">SUM(0.2*BF8,0.1*BH8,0.4*BJ8,0.3*BK8)</f>
        <v>0.45531615610755227</v>
      </c>
      <c r="BM8" s="6">
        <f t="shared" ref="BM8:BM36" si="15">SUM(0.2*BG8,0.1*BI8,0.4*BJ8,0.3*BK8)</f>
        <v>0.47945621055129134</v>
      </c>
      <c r="BN8" s="6">
        <f>'1'!CK7</f>
        <v>0.2127561563825788</v>
      </c>
      <c r="BO8" s="6">
        <f>'1'!CM7</f>
        <v>0.27530422290441675</v>
      </c>
      <c r="BP8" s="6">
        <f>'2'!CK7</f>
        <v>0.27481235822337952</v>
      </c>
      <c r="BQ8" s="6">
        <f>'2'!CM7</f>
        <v>0.40918085899114909</v>
      </c>
      <c r="BR8" s="6">
        <f>'3'!AB8</f>
        <v>0.50437175729481698</v>
      </c>
      <c r="BS8" s="6">
        <f>'8'!AT6</f>
        <v>0.7672060715431539</v>
      </c>
      <c r="BT8" s="6">
        <f t="shared" ref="BT8:BT36" si="16">SUM(0.2*BN8,0.1*BP8,0.4*BR8,0.3*BS8)</f>
        <v>0.50194299147972665</v>
      </c>
      <c r="BU8" s="6">
        <f t="shared" ref="BU8:BU36" si="17">SUM(0.2*BO8,0.1*BQ8,0.4*BR8,0.3*BS8)</f>
        <v>0.52788945486087124</v>
      </c>
      <c r="BV8" s="6">
        <f>'1'!CU7</f>
        <v>0.35331423271047313</v>
      </c>
      <c r="BW8" s="6">
        <f>'1'!CW7</f>
        <v>0.44550974349473904</v>
      </c>
      <c r="BX8" s="6">
        <f>'2'!CU7</f>
        <v>0.55892166317024838</v>
      </c>
      <c r="BY8" s="6">
        <f>'2'!CW7</f>
        <v>0.69077032790694204</v>
      </c>
      <c r="BZ8" s="6">
        <f>'3'!AE8</f>
        <v>0.69813810529421472</v>
      </c>
      <c r="CA8" s="6">
        <f>'8'!AY6</f>
        <v>0.66186582672386796</v>
      </c>
      <c r="CB8" s="6">
        <f t="shared" ref="CB8:CB36" si="18">SUM(0.2*BV8,0.1*BX8,0.4*BZ8,0.3*CA8)</f>
        <v>0.6043700029939657</v>
      </c>
      <c r="CC8" s="6">
        <f t="shared" ref="CC8:CC36" si="19">SUM(0.2*BW8,0.1*BY8,0.4*BZ8,0.3*CA8)</f>
        <v>0.63599397162448823</v>
      </c>
      <c r="CD8" s="6">
        <f>'1'!DE7</f>
        <v>0.26766585208162269</v>
      </c>
      <c r="CE8" s="6">
        <f>'1'!DG7</f>
        <v>0.3457152628408266</v>
      </c>
      <c r="CF8" s="6">
        <f>'2'!DE7</f>
        <v>0.2525703149591168</v>
      </c>
      <c r="CG8" s="6">
        <f>'2'!DG7</f>
        <v>0.37974673393306801</v>
      </c>
      <c r="CH8" s="6">
        <f>'3'!AH8</f>
        <v>0.55629232520037719</v>
      </c>
      <c r="CI8" s="6">
        <f>'8'!BD6</f>
        <v>0.55513823306941135</v>
      </c>
      <c r="CJ8" s="6">
        <f t="shared" ref="CJ8:CJ36" si="20">SUM(0.2*CD8,0.1*CF8,0.4*CH8,0.3*CI8)</f>
        <v>0.46784860191321054</v>
      </c>
      <c r="CK8" s="6">
        <f t="shared" ref="CK8:CK36" si="21">SUM(0.2*CE8,0.1*CG8,0.4*CH8,0.3*CI8)</f>
        <v>0.49617612596244642</v>
      </c>
    </row>
    <row r="9" spans="1:89">
      <c r="A9" s="1">
        <v>1983</v>
      </c>
      <c r="B9" s="6">
        <f>'1'!I8</f>
        <v>0.23287608012944452</v>
      </c>
      <c r="C9" s="6">
        <f>'1'!K8</f>
        <v>0.30175456378567628</v>
      </c>
      <c r="D9" s="6">
        <f>'2'!I8</f>
        <v>0.23300125078403461</v>
      </c>
      <c r="E9" s="6">
        <f>'2'!K8</f>
        <v>0.35250062585779834</v>
      </c>
      <c r="F9" s="6">
        <f>'3'!D9</f>
        <v>0.58674634908808909</v>
      </c>
      <c r="G9" s="6">
        <f>'8'!F7</f>
        <v>0.59129083325539167</v>
      </c>
      <c r="H9" s="6">
        <f t="shared" si="0"/>
        <v>0.48196113071614555</v>
      </c>
      <c r="I9" s="6">
        <f t="shared" si="1"/>
        <v>0.50768676495476828</v>
      </c>
      <c r="J9" s="6">
        <f>'1'!S8</f>
        <v>9.9732212823330016E-2</v>
      </c>
      <c r="K9" s="6">
        <f>'1'!U8</f>
        <v>0.11007204263370274</v>
      </c>
      <c r="L9" s="6">
        <f>'2'!S8</f>
        <v>0.13075451647434488</v>
      </c>
      <c r="M9" s="6">
        <f>'2'!U8</f>
        <v>0.18339613725958678</v>
      </c>
      <c r="N9" s="6">
        <f>'3'!G9</f>
        <v>0.16626213592233013</v>
      </c>
      <c r="O9" s="6">
        <f>'8'!K7</f>
        <v>0.36605971129274961</v>
      </c>
      <c r="P9" s="6">
        <f t="shared" si="2"/>
        <v>0.20934466196885743</v>
      </c>
      <c r="Q9" s="6">
        <f t="shared" si="3"/>
        <v>0.21667679000945617</v>
      </c>
      <c r="R9" s="6">
        <f>'1'!AC8</f>
        <v>0.17198393816718316</v>
      </c>
      <c r="S9" s="6">
        <f>'1'!AE8</f>
        <v>0.21916773461567449</v>
      </c>
      <c r="T9" s="6">
        <f>'2'!AC8</f>
        <v>9.5105605496017764E-2</v>
      </c>
      <c r="U9" s="6">
        <f>'2'!AE8</f>
        <v>0.10989741408845016</v>
      </c>
      <c r="V9" s="6">
        <f>'3'!J9</f>
        <v>0.65921266462480022</v>
      </c>
      <c r="W9" s="6">
        <f>'8'!P7</f>
        <v>0.53260162993808313</v>
      </c>
      <c r="X9" s="6">
        <f t="shared" si="4"/>
        <v>0.46737290301438345</v>
      </c>
      <c r="Y9" s="6">
        <f t="shared" si="5"/>
        <v>0.47828884316332493</v>
      </c>
      <c r="Z9" s="6">
        <f>'1'!AM8</f>
        <v>0.24051778400248991</v>
      </c>
      <c r="AA9" s="6">
        <f>'1'!AO8</f>
        <v>0.31159833743675502</v>
      </c>
      <c r="AB9" s="6">
        <f>'2'!AM8</f>
        <v>0.12540316805701188</v>
      </c>
      <c r="AC9" s="6">
        <f>'2'!AO8</f>
        <v>0.17296168260009945</v>
      </c>
      <c r="AD9" s="6">
        <f>'3'!M9</f>
        <v>0.53271741702644793</v>
      </c>
      <c r="AE9" s="6">
        <f>'8'!U7</f>
        <v>0.5831631458722536</v>
      </c>
      <c r="AF9" s="6">
        <f t="shared" si="6"/>
        <v>0.44867978417845444</v>
      </c>
      <c r="AG9" s="6">
        <f t="shared" si="7"/>
        <v>0.4676517463196162</v>
      </c>
      <c r="AH9" s="6">
        <f>'1'!AW8</f>
        <v>0.14515092280200842</v>
      </c>
      <c r="AI9" s="6">
        <f>'1'!AY8</f>
        <v>0.18019397967466999</v>
      </c>
      <c r="AJ9" s="6">
        <f>'2'!AW8</f>
        <v>0.16135778392898914</v>
      </c>
      <c r="AK9" s="6">
        <f>'2'!AY8</f>
        <v>0.23958845151647409</v>
      </c>
      <c r="AL9" s="6">
        <f>'3'!P9</f>
        <v>0.26539084828318371</v>
      </c>
      <c r="AM9" s="6">
        <f>'8'!Z7</f>
        <v>0.41439685630949108</v>
      </c>
      <c r="AN9" s="6">
        <f t="shared" si="8"/>
        <v>0.2756413591594214</v>
      </c>
      <c r="AO9" s="6">
        <f t="shared" si="9"/>
        <v>0.29047303729270224</v>
      </c>
      <c r="AP9" s="6">
        <f>'1'!BG8</f>
        <v>0.16942554755331235</v>
      </c>
      <c r="AQ9" s="6">
        <f>'1'!BI8</f>
        <v>0.21552446269273029</v>
      </c>
      <c r="AR9" s="6">
        <f>'2'!BG8</f>
        <v>0.17998164556079926</v>
      </c>
      <c r="AS9" s="6">
        <f>'2'!BI8</f>
        <v>0.27120703434912119</v>
      </c>
      <c r="AT9" s="6">
        <f>'3'!S9</f>
        <v>0.61134936986438837</v>
      </c>
      <c r="AU9" s="6">
        <f>'8'!AE7</f>
        <v>0.58377931443483477</v>
      </c>
      <c r="AV9" s="6">
        <f t="shared" si="10"/>
        <v>0.47155681634294822</v>
      </c>
      <c r="AW9" s="6">
        <f t="shared" si="11"/>
        <v>0.48989913824966391</v>
      </c>
      <c r="AX9" s="6">
        <f>'1'!BQ8</f>
        <v>0.24068981223189667</v>
      </c>
      <c r="AY9" s="6">
        <f>'1'!BS8</f>
        <v>0.31181869098613102</v>
      </c>
      <c r="AZ9" s="6">
        <f>'2'!BQ8</f>
        <v>0.21191750716511065</v>
      </c>
      <c r="BA9" s="6">
        <f>'2'!BS8</f>
        <v>0.32157630104436025</v>
      </c>
      <c r="BB9" s="6">
        <f>'3'!V9</f>
        <v>0.66320954661048215</v>
      </c>
      <c r="BC9" s="6">
        <f>'8'!AJ7</f>
        <v>0.61461804027174671</v>
      </c>
      <c r="BD9" s="6">
        <f t="shared" si="12"/>
        <v>0.51899894388860734</v>
      </c>
      <c r="BE9" s="6">
        <f t="shared" si="13"/>
        <v>0.5441905990273791</v>
      </c>
      <c r="BF9" s="6">
        <f>'1'!CA8</f>
        <v>0.22646189766345445</v>
      </c>
      <c r="BG9" s="6">
        <f>'1'!CC8</f>
        <v>0.29340723115909223</v>
      </c>
      <c r="BH9" s="6">
        <f>'2'!CA8</f>
        <v>0.22627192429979817</v>
      </c>
      <c r="BI9" s="6">
        <f>'2'!CC8</f>
        <v>0.34281536344028718</v>
      </c>
      <c r="BJ9" s="6">
        <f>'3'!Y9</f>
        <v>0.55057245717809178</v>
      </c>
      <c r="BK9" s="6">
        <f>'8'!AO7</f>
        <v>0.55046784943612048</v>
      </c>
      <c r="BL9" s="6">
        <f t="shared" si="14"/>
        <v>0.45328890966474356</v>
      </c>
      <c r="BM9" s="6">
        <f t="shared" si="15"/>
        <v>0.47833232027792005</v>
      </c>
      <c r="BN9" s="6">
        <f>'1'!CK8</f>
        <v>0.21181847200886927</v>
      </c>
      <c r="BO9" s="6">
        <f>'1'!CM8</f>
        <v>0.27405214760454877</v>
      </c>
      <c r="BP9" s="6">
        <f>'2'!CK8</f>
        <v>0.28589745311232423</v>
      </c>
      <c r="BQ9" s="6">
        <f>'2'!CM8</f>
        <v>0.42329045114914354</v>
      </c>
      <c r="BR9" s="6">
        <f>'3'!AB9</f>
        <v>0.49608335198332376</v>
      </c>
      <c r="BS9" s="6">
        <f>'8'!AT7</f>
        <v>0.75782875776930103</v>
      </c>
      <c r="BT9" s="6">
        <f t="shared" si="16"/>
        <v>0.49673540783712611</v>
      </c>
      <c r="BU9" s="6">
        <f t="shared" si="17"/>
        <v>0.52292144275994401</v>
      </c>
      <c r="BV9" s="6">
        <f>'1'!CU8</f>
        <v>0.36465368049079833</v>
      </c>
      <c r="BW9" s="6">
        <f>'1'!CW8</f>
        <v>0.45792199728809202</v>
      </c>
      <c r="BX9" s="6">
        <f>'2'!CU8</f>
        <v>0.61744964071491759</v>
      </c>
      <c r="BY9" s="6">
        <f>'2'!CW8</f>
        <v>0.7345621695344412</v>
      </c>
      <c r="BZ9" s="6">
        <f>'3'!AE9</f>
        <v>0.5561407096310832</v>
      </c>
      <c r="CA9" s="6">
        <f>'8'!AY7</f>
        <v>0.57638677552016404</v>
      </c>
      <c r="CB9" s="6">
        <f t="shared" si="18"/>
        <v>0.53004801667813395</v>
      </c>
      <c r="CC9" s="6">
        <f t="shared" si="19"/>
        <v>0.56041293291954508</v>
      </c>
      <c r="CD9" s="6">
        <f>'1'!DE8</f>
        <v>0.26948475565470242</v>
      </c>
      <c r="CE9" s="6">
        <f>'1'!DG8</f>
        <v>0.34795503855716936</v>
      </c>
      <c r="CF9" s="6">
        <f>'2'!DE8</f>
        <v>0.24787113108217998</v>
      </c>
      <c r="CG9" s="6">
        <f>'2'!DG8</f>
        <v>0.37332434861069497</v>
      </c>
      <c r="CH9" s="6">
        <f>'3'!AH9</f>
        <v>0.61123177589859501</v>
      </c>
      <c r="CI9" s="6">
        <f>'8'!BD7</f>
        <v>0.58170079324057067</v>
      </c>
      <c r="CJ9" s="6">
        <f t="shared" si="20"/>
        <v>0.4976870125707677</v>
      </c>
      <c r="CK9" s="6">
        <f t="shared" si="21"/>
        <v>0.52592639090411253</v>
      </c>
    </row>
    <row r="10" spans="1:89">
      <c r="A10" s="1">
        <v>1984</v>
      </c>
      <c r="B10" s="6">
        <f>'1'!I9</f>
        <v>0.26074808083923101</v>
      </c>
      <c r="C10" s="6">
        <f>'1'!K9</f>
        <v>0.33714499067044074</v>
      </c>
      <c r="D10" s="6">
        <f>'2'!I9</f>
        <v>0.23680380352037331</v>
      </c>
      <c r="E10" s="6">
        <f>'2'!K9</f>
        <v>0.35790008505668586</v>
      </c>
      <c r="F10" s="6">
        <f>'3'!D10</f>
        <v>0.56229625673237649</v>
      </c>
      <c r="G10" s="6">
        <f>'8'!F8</f>
        <v>0.6120055710750516</v>
      </c>
      <c r="H10" s="6">
        <f t="shared" si="0"/>
        <v>0.48435017053534962</v>
      </c>
      <c r="I10" s="6">
        <f t="shared" si="1"/>
        <v>0.51173918065522284</v>
      </c>
      <c r="J10" s="6">
        <f>'1'!S9</f>
        <v>0.12870344559783181</v>
      </c>
      <c r="K10" s="6">
        <f>'1'!U9</f>
        <v>0.15543350526290578</v>
      </c>
      <c r="L10" s="6">
        <f>'2'!S9</f>
        <v>0.13674239198378305</v>
      </c>
      <c r="M10" s="6">
        <f>'2'!U9</f>
        <v>0.1948450576812254</v>
      </c>
      <c r="N10" s="6">
        <f>'3'!G10</f>
        <v>0.25649020414882628</v>
      </c>
      <c r="O10" s="6">
        <f>'8'!K8</f>
        <v>0.48504309055235456</v>
      </c>
      <c r="P10" s="6">
        <f t="shared" si="2"/>
        <v>0.28752393714318153</v>
      </c>
      <c r="Q10" s="6">
        <f t="shared" si="3"/>
        <v>0.29868021564594055</v>
      </c>
      <c r="R10" s="6">
        <f>'1'!AC9</f>
        <v>0.2110617010910599</v>
      </c>
      <c r="S10" s="6">
        <f>'1'!AE9</f>
        <v>0.273040358334876</v>
      </c>
      <c r="T10" s="6">
        <f>'2'!AC9</f>
        <v>9.7783047037205806E-2</v>
      </c>
      <c r="U10" s="6">
        <f>'2'!AE9</f>
        <v>0.11576657096197247</v>
      </c>
      <c r="V10" s="6">
        <f>'3'!J10</f>
        <v>0.60895180332353327</v>
      </c>
      <c r="W10" s="6">
        <f>'8'!P8</f>
        <v>0.60978262200032074</v>
      </c>
      <c r="X10" s="6">
        <f t="shared" si="4"/>
        <v>0.4785061528514421</v>
      </c>
      <c r="Y10" s="6">
        <f t="shared" si="5"/>
        <v>0.49270023669268198</v>
      </c>
      <c r="Z10" s="6">
        <f>'1'!AM9</f>
        <v>0.28818639988301648</v>
      </c>
      <c r="AA10" s="6">
        <f>'1'!AO9</f>
        <v>0.37066317774420215</v>
      </c>
      <c r="AB10" s="6">
        <f>'2'!AM9</f>
        <v>0.13314434274406237</v>
      </c>
      <c r="AC10" s="6">
        <f>'2'!AO9</f>
        <v>0.18799372387400501</v>
      </c>
      <c r="AD10" s="6">
        <f>'3'!M10</f>
        <v>0.52898561847179071</v>
      </c>
      <c r="AE10" s="6">
        <f>'8'!U8</f>
        <v>0.54975959469705249</v>
      </c>
      <c r="AF10" s="6">
        <f t="shared" si="6"/>
        <v>0.44747384004884161</v>
      </c>
      <c r="AG10" s="6">
        <f t="shared" si="7"/>
        <v>0.46945413373407296</v>
      </c>
      <c r="AH10" s="6">
        <f>'1'!AW9</f>
        <v>0.18397773194130834</v>
      </c>
      <c r="AI10" s="6">
        <f>'1'!AY9</f>
        <v>0.2360515774040817</v>
      </c>
      <c r="AJ10" s="6">
        <f>'2'!AW9</f>
        <v>0.16315096903108153</v>
      </c>
      <c r="AK10" s="6">
        <f>'2'!AY9</f>
        <v>0.2427119475404865</v>
      </c>
      <c r="AL10" s="6">
        <f>'3'!P10</f>
        <v>0.36067204362543337</v>
      </c>
      <c r="AM10" s="6">
        <f>'8'!Z8</f>
        <v>0.49467195070927028</v>
      </c>
      <c r="AN10" s="6">
        <f t="shared" si="8"/>
        <v>0.34578104595432424</v>
      </c>
      <c r="AO10" s="6">
        <f t="shared" si="9"/>
        <v>0.36415191289781945</v>
      </c>
      <c r="AP10" s="6">
        <f>'1'!BG9</f>
        <v>0.20476469056741373</v>
      </c>
      <c r="AQ10" s="6">
        <f>'1'!BI9</f>
        <v>0.26457650196917259</v>
      </c>
      <c r="AR10" s="6">
        <f>'2'!BG9</f>
        <v>0.1840403821776693</v>
      </c>
      <c r="AS10" s="6">
        <f>'2'!BI9</f>
        <v>0.27786631747054108</v>
      </c>
      <c r="AT10" s="6">
        <f>'3'!S10</f>
        <v>0.53917356956374396</v>
      </c>
      <c r="AU10" s="6">
        <f>'8'!AE8</f>
        <v>0.61003405508147945</v>
      </c>
      <c r="AV10" s="6">
        <f t="shared" si="10"/>
        <v>0.45803662068119111</v>
      </c>
      <c r="AW10" s="6">
        <f t="shared" si="11"/>
        <v>0.47938157649083002</v>
      </c>
      <c r="AX10" s="6">
        <f>'1'!BQ9</f>
        <v>0.27384129543576008</v>
      </c>
      <c r="AY10" s="6">
        <f>'1'!BS9</f>
        <v>0.35329684161015956</v>
      </c>
      <c r="AZ10" s="6">
        <f>'2'!BQ9</f>
        <v>0.21672448642542944</v>
      </c>
      <c r="BA10" s="6">
        <f>'2'!BS9</f>
        <v>0.32877917515985716</v>
      </c>
      <c r="BB10" s="6">
        <f>'3'!V10</f>
        <v>0.68343608382731069</v>
      </c>
      <c r="BC10" s="6">
        <f>'8'!AJ8</f>
        <v>0.64534422406577807</v>
      </c>
      <c r="BD10" s="6">
        <f t="shared" si="12"/>
        <v>0.54341840848035261</v>
      </c>
      <c r="BE10" s="6">
        <f t="shared" si="13"/>
        <v>0.57051498658867539</v>
      </c>
      <c r="BF10" s="6">
        <f>'1'!CA9</f>
        <v>0.27713362153224586</v>
      </c>
      <c r="BG10" s="6">
        <f>'1'!CC9</f>
        <v>0.35731260631257805</v>
      </c>
      <c r="BH10" s="6">
        <f>'2'!CA9</f>
        <v>0.23292136552119627</v>
      </c>
      <c r="BI10" s="6">
        <f>'2'!CC9</f>
        <v>0.35238663019645988</v>
      </c>
      <c r="BJ10" s="6">
        <f>'3'!Y10</f>
        <v>0.51226589460807936</v>
      </c>
      <c r="BK10" s="6">
        <f>'8'!AO8</f>
        <v>0.65605684634797945</v>
      </c>
      <c r="BL10" s="6">
        <f t="shared" si="14"/>
        <v>0.48044227260619443</v>
      </c>
      <c r="BM10" s="6">
        <f t="shared" si="15"/>
        <v>0.50842459602978718</v>
      </c>
      <c r="BN10" s="6">
        <f>'1'!CK9</f>
        <v>0.208563314807719</v>
      </c>
      <c r="BO10" s="6">
        <f>'1'!CM9</f>
        <v>0.26969187705267067</v>
      </c>
      <c r="BP10" s="6">
        <f>'2'!CK9</f>
        <v>0.29855877013141596</v>
      </c>
      <c r="BQ10" s="6">
        <f>'2'!CM9</f>
        <v>0.43898170074526893</v>
      </c>
      <c r="BR10" s="6">
        <f>'3'!AB10</f>
        <v>0.3498563245553245</v>
      </c>
      <c r="BS10" s="6">
        <f>'8'!AT8</f>
        <v>0.70801196262671762</v>
      </c>
      <c r="BT10" s="6">
        <f t="shared" si="16"/>
        <v>0.42391465858483046</v>
      </c>
      <c r="BU10" s="6">
        <f t="shared" si="17"/>
        <v>0.45018266409520613</v>
      </c>
      <c r="BV10" s="6">
        <f>'1'!CU9</f>
        <v>0.36442072039885615</v>
      </c>
      <c r="BW10" s="6">
        <f>'1'!CW9</f>
        <v>0.45766872957164462</v>
      </c>
      <c r="BX10" s="6">
        <f>'2'!CU9</f>
        <v>0.57213152877702056</v>
      </c>
      <c r="BY10" s="6">
        <f>'2'!CW9</f>
        <v>0.70095873889174909</v>
      </c>
      <c r="BZ10" s="6">
        <f>'3'!AE10</f>
        <v>0.49998480843504123</v>
      </c>
      <c r="CA10" s="6">
        <f>'8'!AY8</f>
        <v>0.6093456380456892</v>
      </c>
      <c r="CB10" s="6">
        <f t="shared" si="18"/>
        <v>0.51289491174519652</v>
      </c>
      <c r="CC10" s="6">
        <f t="shared" si="19"/>
        <v>0.5444272345912271</v>
      </c>
      <c r="CD10" s="6">
        <f>'1'!DE9</f>
        <v>0.26858840011162166</v>
      </c>
      <c r="CE10" s="6">
        <f>'1'!DG9</f>
        <v>0.34685198104285975</v>
      </c>
      <c r="CF10" s="6">
        <f>'2'!DE9</f>
        <v>0.23773929613818268</v>
      </c>
      <c r="CG10" s="6">
        <f>'2'!DG9</f>
        <v>0.35922047648839273</v>
      </c>
      <c r="CH10" s="6">
        <f>'3'!AH10</f>
        <v>0.54191371527193255</v>
      </c>
      <c r="CI10" s="6">
        <f>'8'!BD8</f>
        <v>0.52852044967224576</v>
      </c>
      <c r="CJ10" s="6">
        <f t="shared" si="20"/>
        <v>0.4528132306465894</v>
      </c>
      <c r="CK10" s="6">
        <f t="shared" si="21"/>
        <v>0.48061406486785796</v>
      </c>
    </row>
    <row r="11" spans="1:89">
      <c r="A11" s="1">
        <v>1985</v>
      </c>
      <c r="B11" s="6">
        <f>'1'!I10</f>
        <v>0.28533946158418172</v>
      </c>
      <c r="C11" s="6">
        <f>'1'!K10</f>
        <v>0.36724346647008954</v>
      </c>
      <c r="D11" s="6">
        <f>'2'!I10</f>
        <v>0.23909990121066613</v>
      </c>
      <c r="E11" s="6">
        <f>'2'!K10</f>
        <v>0.36113533051898833</v>
      </c>
      <c r="F11" s="6">
        <f>'3'!D11</f>
        <v>0.6120260134206712</v>
      </c>
      <c r="G11" s="6">
        <f>'8'!F9</f>
        <v>0.62209040457847242</v>
      </c>
      <c r="H11" s="6">
        <f t="shared" si="0"/>
        <v>0.51241540917971318</v>
      </c>
      <c r="I11" s="6">
        <f t="shared" si="1"/>
        <v>0.54099975308772696</v>
      </c>
      <c r="J11" s="6">
        <f>'1'!S10</f>
        <v>0.15392536512566993</v>
      </c>
      <c r="K11" s="6">
        <f>'1'!U10</f>
        <v>0.19312702969264586</v>
      </c>
      <c r="L11" s="6">
        <f>'2'!S10</f>
        <v>0.13406705030535462</v>
      </c>
      <c r="M11" s="6">
        <f>'2'!U10</f>
        <v>0.18975875924718569</v>
      </c>
      <c r="N11" s="6">
        <f>'3'!G11</f>
        <v>0.21621155138692</v>
      </c>
      <c r="O11" s="6">
        <f>'8'!K9</f>
        <v>0.49885243157617926</v>
      </c>
      <c r="P11" s="6">
        <f t="shared" si="2"/>
        <v>0.28033212808329122</v>
      </c>
      <c r="Q11" s="6">
        <f t="shared" si="3"/>
        <v>0.29374163189086955</v>
      </c>
      <c r="R11" s="6">
        <f>'1'!AC10</f>
        <v>0.21498234169981259</v>
      </c>
      <c r="S11" s="6">
        <f>'1'!AE10</f>
        <v>0.27826978349935511</v>
      </c>
      <c r="T11" s="6">
        <f>'2'!AC10</f>
        <v>0.10128168571945451</v>
      </c>
      <c r="U11" s="6">
        <f>'2'!AE10</f>
        <v>0.1233440063920304</v>
      </c>
      <c r="V11" s="6">
        <f>'3'!J11</f>
        <v>0.67185399719256877</v>
      </c>
      <c r="W11" s="6">
        <f>'8'!P9</f>
        <v>0.57621033857119852</v>
      </c>
      <c r="X11" s="6">
        <f t="shared" si="4"/>
        <v>0.49472933736029501</v>
      </c>
      <c r="Y11" s="6">
        <f t="shared" si="5"/>
        <v>0.50959305778746111</v>
      </c>
      <c r="Z11" s="6">
        <f>'1'!AM10</f>
        <v>0.30870150339734698</v>
      </c>
      <c r="AA11" s="6">
        <f>'1'!AO10</f>
        <v>0.39492503896209263</v>
      </c>
      <c r="AB11" s="6">
        <f>'2'!AM10</f>
        <v>0.13307646082707128</v>
      </c>
      <c r="AC11" s="6">
        <f>'2'!AO10</f>
        <v>0.1878636527537276</v>
      </c>
      <c r="AD11" s="6">
        <f>'3'!M11</f>
        <v>0.53370168039564037</v>
      </c>
      <c r="AE11" s="6">
        <f>'8'!U9</f>
        <v>0.53931891012881983</v>
      </c>
      <c r="AF11" s="6">
        <f t="shared" si="6"/>
        <v>0.45032429195907864</v>
      </c>
      <c r="AG11" s="6">
        <f t="shared" si="7"/>
        <v>0.47304771826469338</v>
      </c>
      <c r="AH11" s="6">
        <f>'1'!AW10</f>
        <v>0.22781484237876382</v>
      </c>
      <c r="AI11" s="6">
        <f>'1'!AY10</f>
        <v>0.29517445671970793</v>
      </c>
      <c r="AJ11" s="6">
        <f>'2'!AW10</f>
        <v>0.16204411302166294</v>
      </c>
      <c r="AK11" s="6">
        <f>'2'!AY10</f>
        <v>0.24078601346665018</v>
      </c>
      <c r="AL11" s="6">
        <f>'3'!P11</f>
        <v>0.50888237674636971</v>
      </c>
      <c r="AM11" s="6">
        <f>'8'!Z9</f>
        <v>0.51617256399644518</v>
      </c>
      <c r="AN11" s="6">
        <f t="shared" si="8"/>
        <v>0.42017209967540048</v>
      </c>
      <c r="AO11" s="6">
        <f t="shared" si="9"/>
        <v>0.44151821258808799</v>
      </c>
      <c r="AP11" s="6">
        <f>'1'!BG10</f>
        <v>0.22849982220818052</v>
      </c>
      <c r="AQ11" s="6">
        <f>'1'!BI10</f>
        <v>0.29606784695649924</v>
      </c>
      <c r="AR11" s="6">
        <f>'2'!BG10</f>
        <v>0.18479337205796356</v>
      </c>
      <c r="AS11" s="6">
        <f>'2'!BI10</f>
        <v>0.27909307933400584</v>
      </c>
      <c r="AT11" s="6">
        <f>'3'!S11</f>
        <v>0.60442389174495303</v>
      </c>
      <c r="AU11" s="6">
        <f>'8'!AE9</f>
        <v>0.60845763007715525</v>
      </c>
      <c r="AV11" s="6">
        <f t="shared" si="10"/>
        <v>0.48848614736856022</v>
      </c>
      <c r="AW11" s="6">
        <f t="shared" si="11"/>
        <v>0.51142972304582823</v>
      </c>
      <c r="AX11" s="6">
        <f>'1'!BQ10</f>
        <v>0.29435626801846398</v>
      </c>
      <c r="AY11" s="6">
        <f>'1'!BS10</f>
        <v>0.37802960665559232</v>
      </c>
      <c r="AZ11" s="6">
        <f>'2'!BQ10</f>
        <v>0.21832632048662542</v>
      </c>
      <c r="BA11" s="6">
        <f>'2'!BS10</f>
        <v>0.33115889478318672</v>
      </c>
      <c r="BB11" s="6">
        <f>'3'!V11</f>
        <v>0.73796453705082399</v>
      </c>
      <c r="BC11" s="6">
        <f>'8'!AJ9</f>
        <v>0.66544042285345317</v>
      </c>
      <c r="BD11" s="6">
        <f t="shared" si="12"/>
        <v>0.57552182732872093</v>
      </c>
      <c r="BE11" s="6">
        <f t="shared" si="13"/>
        <v>0.60353975248580272</v>
      </c>
      <c r="BF11" s="6">
        <f>'1'!CA10</f>
        <v>0.31284616697156203</v>
      </c>
      <c r="BG11" s="6">
        <f>'1'!CC10</f>
        <v>0.39974743445381539</v>
      </c>
      <c r="BH11" s="6">
        <f>'2'!CA10</f>
        <v>0.22835437652030838</v>
      </c>
      <c r="BI11" s="6">
        <f>'2'!CC10</f>
        <v>0.34583055334787255</v>
      </c>
      <c r="BJ11" s="6">
        <f>'3'!Y11</f>
        <v>0.57184158587154765</v>
      </c>
      <c r="BK11" s="6">
        <f>'8'!AO9</f>
        <v>0.64480253609599592</v>
      </c>
      <c r="BL11" s="6">
        <f t="shared" si="14"/>
        <v>0.50758206622376112</v>
      </c>
      <c r="BM11" s="6">
        <f t="shared" si="15"/>
        <v>0.53670993740296824</v>
      </c>
      <c r="BN11" s="6">
        <f>'1'!CK10</f>
        <v>0.23900220174255715</v>
      </c>
      <c r="BO11" s="6">
        <f>'1'!CM10</f>
        <v>0.30965464618623073</v>
      </c>
      <c r="BP11" s="6">
        <f>'2'!CK10</f>
        <v>0.29854758070639631</v>
      </c>
      <c r="BQ11" s="6">
        <f>'2'!CM10</f>
        <v>0.4389680265572779</v>
      </c>
      <c r="BR11" s="6">
        <f>'3'!AB11</f>
        <v>0.28452580591514676</v>
      </c>
      <c r="BS11" s="6">
        <f>'8'!AT9</f>
        <v>0.68576361001836972</v>
      </c>
      <c r="BT11" s="6">
        <f t="shared" si="16"/>
        <v>0.39719460379072069</v>
      </c>
      <c r="BU11" s="6">
        <f t="shared" si="17"/>
        <v>0.42536713726454356</v>
      </c>
      <c r="BV11" s="6">
        <f>'1'!CU10</f>
        <v>0.40167498325325829</v>
      </c>
      <c r="BW11" s="6">
        <f>'1'!CW10</f>
        <v>0.49728228255763868</v>
      </c>
      <c r="BX11" s="6">
        <f>'2'!CU10</f>
        <v>0.56826316787906972</v>
      </c>
      <c r="BY11" s="6">
        <f>'2'!CW10</f>
        <v>0.69799438447041084</v>
      </c>
      <c r="BZ11" s="6">
        <f>'3'!AE11</f>
        <v>0.65448238639695222</v>
      </c>
      <c r="CA11" s="6">
        <f>'8'!AY9</f>
        <v>0.65762475797788478</v>
      </c>
      <c r="CB11" s="6">
        <f t="shared" si="18"/>
        <v>0.59624169539070493</v>
      </c>
      <c r="CC11" s="6">
        <f t="shared" si="19"/>
        <v>0.62833627691071514</v>
      </c>
      <c r="CD11" s="6">
        <f>'1'!DE10</f>
        <v>0.28311986009825718</v>
      </c>
      <c r="CE11" s="6">
        <f>'1'!DG10</f>
        <v>0.36456816793315028</v>
      </c>
      <c r="CF11" s="6">
        <f>'2'!DE10</f>
        <v>0.23594049165295261</v>
      </c>
      <c r="CG11" s="6">
        <f>'2'!DG10</f>
        <v>0.35667879486561865</v>
      </c>
      <c r="CH11" s="6">
        <f>'3'!AH11</f>
        <v>0.52165296890141877</v>
      </c>
      <c r="CI11" s="6">
        <f>'8'!BD9</f>
        <v>0.52509006714423856</v>
      </c>
      <c r="CJ11" s="6">
        <f t="shared" si="20"/>
        <v>0.44640622888878578</v>
      </c>
      <c r="CK11" s="6">
        <f t="shared" si="21"/>
        <v>0.47476972077703095</v>
      </c>
    </row>
    <row r="12" spans="1:89">
      <c r="A12" s="1">
        <v>1986</v>
      </c>
      <c r="B12" s="6">
        <f>'1'!I11</f>
        <v>0.30015533449106713</v>
      </c>
      <c r="C12" s="6">
        <f>'1'!K11</f>
        <v>0.38489822439987875</v>
      </c>
      <c r="D12" s="6">
        <f>'2'!I11</f>
        <v>0.22859172786533152</v>
      </c>
      <c r="E12" s="6">
        <f>'2'!K11</f>
        <v>0.34617318345632786</v>
      </c>
      <c r="F12" s="6">
        <f>'3'!D12</f>
        <v>0.63765283314509302</v>
      </c>
      <c r="G12" s="6">
        <f>'8'!F10</f>
        <v>0.61783937821390778</v>
      </c>
      <c r="H12" s="6">
        <f t="shared" si="0"/>
        <v>0.52330318640695606</v>
      </c>
      <c r="I12" s="6">
        <f t="shared" si="1"/>
        <v>0.55200990994781807</v>
      </c>
      <c r="J12" s="6">
        <f>'1'!S11</f>
        <v>0.17726242279528262</v>
      </c>
      <c r="K12" s="6">
        <f>'1'!U11</f>
        <v>0.226637792596905</v>
      </c>
      <c r="L12" s="6">
        <f>'2'!S11</f>
        <v>0.13541308375593142</v>
      </c>
      <c r="M12" s="6">
        <f>'2'!U11</f>
        <v>0.19232360055192307</v>
      </c>
      <c r="N12" s="6">
        <f>'3'!G12</f>
        <v>0.3300342580667735</v>
      </c>
      <c r="O12" s="6">
        <f>'8'!K10</f>
        <v>0.55410184687575992</v>
      </c>
      <c r="P12" s="6">
        <f t="shared" si="2"/>
        <v>0.34723805022408705</v>
      </c>
      <c r="Q12" s="6">
        <f t="shared" si="3"/>
        <v>0.3628041758640107</v>
      </c>
      <c r="R12" s="6">
        <f>'1'!AC11</f>
        <v>0.22905317885095205</v>
      </c>
      <c r="S12" s="6">
        <f>'1'!AE11</f>
        <v>0.29678891293257759</v>
      </c>
      <c r="T12" s="6">
        <f>'2'!AC11</f>
        <v>0.10472400716066227</v>
      </c>
      <c r="U12" s="6">
        <f>'2'!AE11</f>
        <v>0.13070039964607061</v>
      </c>
      <c r="V12" s="6">
        <f>'3'!J12</f>
        <v>0.71614738671773792</v>
      </c>
      <c r="W12" s="6">
        <f>'8'!P10</f>
        <v>0.6128069348206806</v>
      </c>
      <c r="X12" s="6">
        <f t="shared" si="4"/>
        <v>0.526584071619556</v>
      </c>
      <c r="Y12" s="6">
        <f t="shared" si="5"/>
        <v>0.54272885768442192</v>
      </c>
      <c r="Z12" s="6">
        <f>'1'!AM11</f>
        <v>0.33010914961034399</v>
      </c>
      <c r="AA12" s="6">
        <f>'1'!AO11</f>
        <v>0.41955707079072119</v>
      </c>
      <c r="AB12" s="6">
        <f>'2'!AM11</f>
        <v>0.13434295142690705</v>
      </c>
      <c r="AC12" s="6">
        <f>'2'!AO11</f>
        <v>0.1902854447909722</v>
      </c>
      <c r="AD12" s="6">
        <f>'3'!M12</f>
        <v>0.53172062530491904</v>
      </c>
      <c r="AE12" s="6">
        <f>'8'!U10</f>
        <v>0.50269408880640809</v>
      </c>
      <c r="AF12" s="6">
        <f t="shared" si="6"/>
        <v>0.44295260182864959</v>
      </c>
      <c r="AG12" s="6">
        <f t="shared" si="7"/>
        <v>0.46643643540113144</v>
      </c>
      <c r="AH12" s="6">
        <f>'1'!AW11</f>
        <v>0.23335311932549352</v>
      </c>
      <c r="AI12" s="6">
        <f>'1'!AY11</f>
        <v>0.30237226248086785</v>
      </c>
      <c r="AJ12" s="6">
        <f>'2'!AW11</f>
        <v>0.1650217375117439</v>
      </c>
      <c r="AK12" s="6">
        <f>'2'!AY11</f>
        <v>0.24595206049618451</v>
      </c>
      <c r="AL12" s="6">
        <f>'3'!P12</f>
        <v>0.55569186452911057</v>
      </c>
      <c r="AM12" s="6">
        <f>'8'!Z10</f>
        <v>0.51335194091358771</v>
      </c>
      <c r="AN12" s="6">
        <f t="shared" si="8"/>
        <v>0.43945512570199363</v>
      </c>
      <c r="AO12" s="6">
        <f t="shared" si="9"/>
        <v>0.46135198663151256</v>
      </c>
      <c r="AP12" s="6">
        <f>'1'!BG11</f>
        <v>0.24786535979286009</v>
      </c>
      <c r="AQ12" s="6">
        <f>'1'!BI11</f>
        <v>0.32096173886169593</v>
      </c>
      <c r="AR12" s="6">
        <f>'2'!BG11</f>
        <v>0.18983155835429252</v>
      </c>
      <c r="AS12" s="6">
        <f>'2'!BI11</f>
        <v>0.28723257987792117</v>
      </c>
      <c r="AT12" s="6">
        <f>'3'!S12</f>
        <v>0.599172786654253</v>
      </c>
      <c r="AU12" s="6">
        <f>'8'!AE10</f>
        <v>0.59989504297169949</v>
      </c>
      <c r="AV12" s="6">
        <f t="shared" si="10"/>
        <v>0.48819385534721232</v>
      </c>
      <c r="AW12" s="6">
        <f t="shared" si="11"/>
        <v>0.51255323331334235</v>
      </c>
      <c r="AX12" s="6">
        <f>'1'!BQ11</f>
        <v>0.30675608949604105</v>
      </c>
      <c r="AY12" s="6">
        <f>'1'!BS11</f>
        <v>0.39265247834010936</v>
      </c>
      <c r="AZ12" s="6">
        <f>'2'!BQ11</f>
        <v>0.22003421361575914</v>
      </c>
      <c r="BA12" s="6">
        <f>'2'!BS11</f>
        <v>0.33368505182066632</v>
      </c>
      <c r="BB12" s="6">
        <f>'3'!V12</f>
        <v>0.77206997548404011</v>
      </c>
      <c r="BC12" s="6">
        <f>'8'!AJ10</f>
        <v>0.66949747540449911</v>
      </c>
      <c r="BD12" s="6">
        <f t="shared" si="12"/>
        <v>0.59303187207574992</v>
      </c>
      <c r="BE12" s="6">
        <f t="shared" si="13"/>
        <v>0.62157623366505432</v>
      </c>
      <c r="BF12" s="6">
        <f>'1'!CA11</f>
        <v>0.33695248625655039</v>
      </c>
      <c r="BG12" s="6">
        <f>'1'!CC11</f>
        <v>0.42728961321539111</v>
      </c>
      <c r="BH12" s="6">
        <f>'2'!CA11</f>
        <v>0.23054018714696886</v>
      </c>
      <c r="BI12" s="6">
        <f>'2'!CC11</f>
        <v>0.34897797277702852</v>
      </c>
      <c r="BJ12" s="6">
        <f>'3'!Y12</f>
        <v>0.56817914337518438</v>
      </c>
      <c r="BK12" s="6">
        <f>'8'!AO10</f>
        <v>0.59758030040411225</v>
      </c>
      <c r="BL12" s="6">
        <f t="shared" si="14"/>
        <v>0.49699026343731434</v>
      </c>
      <c r="BM12" s="6">
        <f t="shared" si="15"/>
        <v>0.52690146739208854</v>
      </c>
      <c r="BN12" s="6">
        <f>'1'!CK11</f>
        <v>0.2725727225488091</v>
      </c>
      <c r="BO12" s="6">
        <f>'1'!CM11</f>
        <v>0.35174467468780507</v>
      </c>
      <c r="BP12" s="6">
        <f>'2'!CK11</f>
        <v>0.26437694786053018</v>
      </c>
      <c r="BQ12" s="6">
        <f>'2'!CM11</f>
        <v>0.39556415634544162</v>
      </c>
      <c r="BR12" s="6">
        <f>'3'!AB12</f>
        <v>0.2397043876000341</v>
      </c>
      <c r="BS12" s="6">
        <f>'8'!AT10</f>
        <v>0.65147648918477874</v>
      </c>
      <c r="BT12" s="6">
        <f t="shared" si="16"/>
        <v>0.37227694109126208</v>
      </c>
      <c r="BU12" s="6">
        <f t="shared" si="17"/>
        <v>0.40123005236755244</v>
      </c>
      <c r="BV12" s="6">
        <f>'1'!CU11</f>
        <v>0.40911288446013777</v>
      </c>
      <c r="BW12" s="6">
        <f>'1'!CW11</f>
        <v>0.50498455131607478</v>
      </c>
      <c r="BX12" s="6">
        <f>'2'!CU11</f>
        <v>0.4235773430465779</v>
      </c>
      <c r="BY12" s="6">
        <f>'2'!CW11</f>
        <v>0.57402341276941815</v>
      </c>
      <c r="BZ12" s="6">
        <f>'3'!AE12</f>
        <v>0.65941409352314495</v>
      </c>
      <c r="CA12" s="6">
        <f>'8'!AY10</f>
        <v>0.65012956172802949</v>
      </c>
      <c r="CB12" s="6">
        <f t="shared" si="18"/>
        <v>0.58298481712435213</v>
      </c>
      <c r="CC12" s="6">
        <f t="shared" si="19"/>
        <v>0.61720375746782363</v>
      </c>
      <c r="CD12" s="6">
        <f>'1'!DE11</f>
        <v>0.28773102341312345</v>
      </c>
      <c r="CE12" s="6">
        <f>'1'!DG11</f>
        <v>0.37011706571181946</v>
      </c>
      <c r="CF12" s="6">
        <f>'2'!DE11</f>
        <v>0.23937627003608775</v>
      </c>
      <c r="CG12" s="6">
        <f>'2'!DG11</f>
        <v>0.36152347810488183</v>
      </c>
      <c r="CH12" s="6">
        <f>'3'!AH12</f>
        <v>0.61870163718407778</v>
      </c>
      <c r="CI12" s="6">
        <f>'8'!BD10</f>
        <v>0.53241248348879988</v>
      </c>
      <c r="CJ12" s="6">
        <f t="shared" si="20"/>
        <v>0.48868823160650454</v>
      </c>
      <c r="CK12" s="6">
        <f t="shared" si="21"/>
        <v>0.51738016087312322</v>
      </c>
    </row>
    <row r="13" spans="1:89">
      <c r="A13" s="1">
        <v>1987</v>
      </c>
      <c r="B13" s="6">
        <f>'1'!I12</f>
        <v>0.32011591196078826</v>
      </c>
      <c r="C13" s="6">
        <f>'1'!K12</f>
        <v>0.40814337700082792</v>
      </c>
      <c r="D13" s="6">
        <f>'2'!I12</f>
        <v>0.24250349611705899</v>
      </c>
      <c r="E13" s="6">
        <f>'2'!K12</f>
        <v>0.36589682183540589</v>
      </c>
      <c r="F13" s="6">
        <f>'3'!D13</f>
        <v>0.65782655622991615</v>
      </c>
      <c r="G13" s="6">
        <f>'8'!F11</f>
        <v>0.60386743271206289</v>
      </c>
      <c r="H13" s="6">
        <f t="shared" si="0"/>
        <v>0.53256438430944886</v>
      </c>
      <c r="I13" s="6">
        <f t="shared" si="1"/>
        <v>0.56250920988929154</v>
      </c>
      <c r="J13" s="6">
        <f>'1'!S12</f>
        <v>0.20316202226939331</v>
      </c>
      <c r="K13" s="6">
        <f>'1'!U12</f>
        <v>0.26240944417315004</v>
      </c>
      <c r="L13" s="6">
        <f>'2'!S12</f>
        <v>0.14633143750182523</v>
      </c>
      <c r="M13" s="6">
        <f>'2'!U12</f>
        <v>0.21270394478330984</v>
      </c>
      <c r="N13" s="6">
        <f>'3'!G13</f>
        <v>0.32994078305472974</v>
      </c>
      <c r="O13" s="6">
        <f>'8'!K11</f>
        <v>0.50931410732708382</v>
      </c>
      <c r="P13" s="6">
        <f t="shared" si="2"/>
        <v>0.34003609362407822</v>
      </c>
      <c r="Q13" s="6">
        <f t="shared" si="3"/>
        <v>0.35852282873297803</v>
      </c>
      <c r="R13" s="6">
        <f>'1'!AC12</f>
        <v>0.2564658942455319</v>
      </c>
      <c r="S13" s="6">
        <f>'1'!AE12</f>
        <v>0.33179826972108223</v>
      </c>
      <c r="T13" s="6">
        <f>'2'!AC12</f>
        <v>0.10188812992570383</v>
      </c>
      <c r="U13" s="6">
        <f>'2'!AE12</f>
        <v>0.12464706032236746</v>
      </c>
      <c r="V13" s="6">
        <f>'3'!J13</f>
        <v>0.67982206678863122</v>
      </c>
      <c r="W13" s="6">
        <f>'8'!P11</f>
        <v>0.60598663477360826</v>
      </c>
      <c r="X13" s="6">
        <f t="shared" si="4"/>
        <v>0.51520680898921178</v>
      </c>
      <c r="Y13" s="6">
        <f t="shared" si="5"/>
        <v>0.53254917712398819</v>
      </c>
      <c r="Z13" s="6">
        <f>'1'!AM12</f>
        <v>0.3555666650939141</v>
      </c>
      <c r="AA13" s="6">
        <f>'1'!AO12</f>
        <v>0.44798907834862861</v>
      </c>
      <c r="AB13" s="6">
        <f>'2'!AM12</f>
        <v>0.14385272526493109</v>
      </c>
      <c r="AC13" s="6">
        <f>'2'!AO12</f>
        <v>0.20814200634799548</v>
      </c>
      <c r="AD13" s="6">
        <f>'3'!M13</f>
        <v>0.59672810750700678</v>
      </c>
      <c r="AE13" s="6">
        <f>'8'!U11</f>
        <v>0.50917342875862781</v>
      </c>
      <c r="AF13" s="6">
        <f t="shared" si="6"/>
        <v>0.47694187717566694</v>
      </c>
      <c r="AG13" s="6">
        <f t="shared" si="7"/>
        <v>0.50185528793491629</v>
      </c>
      <c r="AH13" s="6">
        <f>'1'!AW12</f>
        <v>0.27351678276074654</v>
      </c>
      <c r="AI13" s="6">
        <f>'1'!AY12</f>
        <v>0.35290004031965655</v>
      </c>
      <c r="AJ13" s="6">
        <f>'2'!AW12</f>
        <v>0.18150717497191909</v>
      </c>
      <c r="AK13" s="6">
        <f>'2'!AY12</f>
        <v>0.27371934150401939</v>
      </c>
      <c r="AL13" s="6">
        <f>'3'!P13</f>
        <v>0.52067095613444248</v>
      </c>
      <c r="AM13" s="6">
        <f>'8'!Z11</f>
        <v>0.49976473865671223</v>
      </c>
      <c r="AN13" s="6">
        <f t="shared" si="8"/>
        <v>0.43105187810013185</v>
      </c>
      <c r="AO13" s="6">
        <f t="shared" si="9"/>
        <v>0.45614974626512389</v>
      </c>
      <c r="AP13" s="6">
        <f>'1'!BG12</f>
        <v>0.2624163442641102</v>
      </c>
      <c r="AQ13" s="6">
        <f>'1'!BI12</f>
        <v>0.33921932193258625</v>
      </c>
      <c r="AR13" s="6">
        <f>'2'!BG12</f>
        <v>0.19737279460362558</v>
      </c>
      <c r="AS13" s="6">
        <f>'2'!BI12</f>
        <v>0.29919832935951629</v>
      </c>
      <c r="AT13" s="6">
        <f>'3'!S13</f>
        <v>0.59189959049242402</v>
      </c>
      <c r="AU13" s="6">
        <f>'8'!AE11</f>
        <v>0.59531636138034183</v>
      </c>
      <c r="AV13" s="6">
        <f t="shared" si="10"/>
        <v>0.48757529292425672</v>
      </c>
      <c r="AW13" s="6">
        <f t="shared" si="11"/>
        <v>0.51311844193354106</v>
      </c>
      <c r="AX13" s="6">
        <f>'1'!BQ12</f>
        <v>0.33342139972199947</v>
      </c>
      <c r="AY13" s="6">
        <f>'1'!BS12</f>
        <v>0.42330808865999264</v>
      </c>
      <c r="AZ13" s="6">
        <f>'2'!BQ12</f>
        <v>0.22995934534253526</v>
      </c>
      <c r="BA13" s="6">
        <f>'2'!BS12</f>
        <v>0.348143329823345</v>
      </c>
      <c r="BB13" s="6">
        <f>'3'!V13</f>
        <v>0.82170130583541545</v>
      </c>
      <c r="BC13" s="6">
        <f>'8'!AJ11</f>
        <v>0.66301268026603233</v>
      </c>
      <c r="BD13" s="6">
        <f t="shared" si="12"/>
        <v>0.61726454089262939</v>
      </c>
      <c r="BE13" s="6">
        <f t="shared" si="13"/>
        <v>0.64706027712830894</v>
      </c>
      <c r="BF13" s="6">
        <f>'1'!CA12</f>
        <v>0.3332328188125645</v>
      </c>
      <c r="BG13" s="6">
        <f>'1'!CC12</f>
        <v>0.42309495028985766</v>
      </c>
      <c r="BH13" s="6">
        <f>'2'!CA12</f>
        <v>0.23985053754472621</v>
      </c>
      <c r="BI13" s="6">
        <f>'2'!CC12</f>
        <v>0.36218893709934974</v>
      </c>
      <c r="BJ13" s="6">
        <f>'3'!Y13</f>
        <v>0.62392498484744552</v>
      </c>
      <c r="BK13" s="6">
        <f>'8'!AO11</f>
        <v>0.62983392468584454</v>
      </c>
      <c r="BL13" s="6">
        <f t="shared" si="14"/>
        <v>0.5291517888617171</v>
      </c>
      <c r="BM13" s="6">
        <f t="shared" si="15"/>
        <v>0.55935805511263803</v>
      </c>
      <c r="BN13" s="6">
        <f>'1'!CK12</f>
        <v>0.25445865423499281</v>
      </c>
      <c r="BO13" s="6">
        <f>'1'!CM12</f>
        <v>0.32928094795992574</v>
      </c>
      <c r="BP13" s="6">
        <f>'2'!CK12</f>
        <v>0.29309752604801664</v>
      </c>
      <c r="BQ13" s="6">
        <f>'2'!CM12</f>
        <v>0.43226757493250073</v>
      </c>
      <c r="BR13" s="6">
        <f>'3'!AB13</f>
        <v>0.48372375730297917</v>
      </c>
      <c r="BS13" s="6">
        <f>'8'!AT11</f>
        <v>0.6160311073228929</v>
      </c>
      <c r="BT13" s="6">
        <f t="shared" si="16"/>
        <v>0.45850031856985984</v>
      </c>
      <c r="BU13" s="6">
        <f t="shared" si="17"/>
        <v>0.48738178220329476</v>
      </c>
      <c r="BV13" s="6">
        <f>'1'!CU12</f>
        <v>0.41824600352900304</v>
      </c>
      <c r="BW13" s="6">
        <f>'1'!CW12</f>
        <v>0.51435209428696416</v>
      </c>
      <c r="BX13" s="6">
        <f>'2'!CU12</f>
        <v>0.41470423611820595</v>
      </c>
      <c r="BY13" s="6">
        <f>'2'!CW12</f>
        <v>0.56544465028056357</v>
      </c>
      <c r="BZ13" s="6">
        <f>'3'!AE13</f>
        <v>0.58321729228306929</v>
      </c>
      <c r="CA13" s="6">
        <f>'8'!AY11</f>
        <v>0.62515370920541824</v>
      </c>
      <c r="CB13" s="6">
        <f t="shared" si="18"/>
        <v>0.54595265399247439</v>
      </c>
      <c r="CC13" s="6">
        <f t="shared" si="19"/>
        <v>0.58024791356030236</v>
      </c>
      <c r="CD13" s="6">
        <f>'1'!DE12</f>
        <v>0.3237483015048559</v>
      </c>
      <c r="CE13" s="6">
        <f>'1'!DG12</f>
        <v>0.41230901784091073</v>
      </c>
      <c r="CF13" s="6">
        <f>'2'!DE12</f>
        <v>0.25921098466934855</v>
      </c>
      <c r="CG13" s="6">
        <f>'2'!DG12</f>
        <v>0.38869837091316239</v>
      </c>
      <c r="CH13" s="6">
        <f>'3'!AH13</f>
        <v>0.62940032493894715</v>
      </c>
      <c r="CI13" s="6">
        <f>'8'!BD11</f>
        <v>0.51491514909898128</v>
      </c>
      <c r="CJ13" s="6">
        <f t="shared" si="20"/>
        <v>0.49690543347317928</v>
      </c>
      <c r="CK13" s="6">
        <f t="shared" si="21"/>
        <v>0.52756631536477161</v>
      </c>
    </row>
    <row r="14" spans="1:89">
      <c r="A14" s="1">
        <v>1988</v>
      </c>
      <c r="B14" s="6">
        <f>'1'!I13</f>
        <v>0.34536533037774575</v>
      </c>
      <c r="C14" s="6">
        <f>'1'!K13</f>
        <v>0.436704532949998</v>
      </c>
      <c r="D14" s="6">
        <f>'2'!I13</f>
        <v>0.24854609647801237</v>
      </c>
      <c r="E14" s="6">
        <f>'2'!K13</f>
        <v>0.37425138263379626</v>
      </c>
      <c r="F14" s="6">
        <f>'3'!D14</f>
        <v>0.69034445736990313</v>
      </c>
      <c r="G14" s="6">
        <f>'8'!F12</f>
        <v>0.63667819011670745</v>
      </c>
      <c r="H14" s="6">
        <f t="shared" si="0"/>
        <v>0.56106891570632389</v>
      </c>
      <c r="I14" s="6">
        <f t="shared" si="1"/>
        <v>0.59190728483635269</v>
      </c>
      <c r="J14" s="6">
        <f>'1'!S13</f>
        <v>0.23077919176983136</v>
      </c>
      <c r="K14" s="6">
        <f>'1'!U13</f>
        <v>0.29903429730061459</v>
      </c>
      <c r="L14" s="6">
        <f>'2'!S13</f>
        <v>0.16596739762595883</v>
      </c>
      <c r="M14" s="6">
        <f>'2'!U13</f>
        <v>0.24758278535889597</v>
      </c>
      <c r="N14" s="6">
        <f>'3'!G14</f>
        <v>0.4552881860128134</v>
      </c>
      <c r="O14" s="6">
        <f>'8'!K12</f>
        <v>0.57696962791197393</v>
      </c>
      <c r="P14" s="6">
        <f t="shared" si="2"/>
        <v>0.41795874089527973</v>
      </c>
      <c r="Q14" s="6">
        <f t="shared" si="3"/>
        <v>0.43977130077473003</v>
      </c>
      <c r="R14" s="6">
        <f>'1'!AC13</f>
        <v>0.31323051946687919</v>
      </c>
      <c r="S14" s="6">
        <f>'1'!AE13</f>
        <v>0.40019331604682656</v>
      </c>
      <c r="T14" s="6">
        <f>'2'!AC13</f>
        <v>0.10966386188675001</v>
      </c>
      <c r="U14" s="6">
        <f>'2'!AE13</f>
        <v>0.14109051808167589</v>
      </c>
      <c r="V14" s="6">
        <f>'3'!J14</f>
        <v>0.709482978455375</v>
      </c>
      <c r="W14" s="6">
        <f>'8'!P12</f>
        <v>0.62111728261519061</v>
      </c>
      <c r="X14" s="6">
        <f t="shared" si="4"/>
        <v>0.54374086624875806</v>
      </c>
      <c r="Y14" s="6">
        <f t="shared" si="5"/>
        <v>0.56427609118424016</v>
      </c>
      <c r="Z14" s="6">
        <f>'1'!AM13</f>
        <v>0.38560875337315492</v>
      </c>
      <c r="AA14" s="6">
        <f>'1'!AO13</f>
        <v>0.48041416850110957</v>
      </c>
      <c r="AB14" s="6">
        <f>'2'!AM13</f>
        <v>0.15490124034774067</v>
      </c>
      <c r="AC14" s="6">
        <f>'2'!AO13</f>
        <v>0.22819496594503136</v>
      </c>
      <c r="AD14" s="6">
        <f>'3'!M14</f>
        <v>0.65695343510016413</v>
      </c>
      <c r="AE14" s="6">
        <f>'8'!U12</f>
        <v>0.58043138756575563</v>
      </c>
      <c r="AF14" s="6">
        <f t="shared" si="6"/>
        <v>0.52952266501919742</v>
      </c>
      <c r="AG14" s="6">
        <f t="shared" si="7"/>
        <v>0.55581312060451737</v>
      </c>
      <c r="AH14" s="6">
        <f>'1'!AW13</f>
        <v>0.28262948855397763</v>
      </c>
      <c r="AI14" s="6">
        <f>'1'!AY13</f>
        <v>0.36397603509063964</v>
      </c>
      <c r="AJ14" s="6">
        <f>'2'!AW13</f>
        <v>0.20470787661398887</v>
      </c>
      <c r="AK14" s="6">
        <f>'2'!AY13</f>
        <v>0.3105959413684341</v>
      </c>
      <c r="AL14" s="6">
        <f>'3'!P14</f>
        <v>0.58347491121674322</v>
      </c>
      <c r="AM14" s="6">
        <f>'8'!Z12</f>
        <v>0.54954818758851842</v>
      </c>
      <c r="AN14" s="6">
        <f t="shared" si="8"/>
        <v>0.47525110613544719</v>
      </c>
      <c r="AO14" s="6">
        <f t="shared" si="9"/>
        <v>0.50210922191822416</v>
      </c>
      <c r="AP14" s="6">
        <f>'1'!BG13</f>
        <v>0.2822363331431989</v>
      </c>
      <c r="AQ14" s="6">
        <f>'1'!BI13</f>
        <v>0.36350100810024683</v>
      </c>
      <c r="AR14" s="6">
        <f>'2'!BG13</f>
        <v>0.21060163780045096</v>
      </c>
      <c r="AS14" s="6">
        <f>'2'!BI13</f>
        <v>0.31958826272812479</v>
      </c>
      <c r="AT14" s="6">
        <f>'3'!S14</f>
        <v>0.65388743970111518</v>
      </c>
      <c r="AU14" s="6">
        <f>'8'!AE12</f>
        <v>0.6125069876969399</v>
      </c>
      <c r="AV14" s="6">
        <f t="shared" si="10"/>
        <v>0.52281450259821294</v>
      </c>
      <c r="AW14" s="6">
        <f t="shared" si="11"/>
        <v>0.54996610008238989</v>
      </c>
      <c r="AX14" s="6">
        <f>'1'!BQ13</f>
        <v>0.36431478692116875</v>
      </c>
      <c r="AY14" s="6">
        <f>'1'!BS13</f>
        <v>0.45755353782735775</v>
      </c>
      <c r="AZ14" s="6">
        <f>'2'!BQ13</f>
        <v>0.24290383443426042</v>
      </c>
      <c r="BA14" s="6">
        <f>'2'!BS13</f>
        <v>0.36645421846729986</v>
      </c>
      <c r="BB14" s="6">
        <f>'3'!V14</f>
        <v>0.81434716301387922</v>
      </c>
      <c r="BC14" s="6">
        <f>'8'!AJ12</f>
        <v>0.68297582436966076</v>
      </c>
      <c r="BD14" s="6">
        <f t="shared" si="12"/>
        <v>0.62778495334410978</v>
      </c>
      <c r="BE14" s="6">
        <f t="shared" si="13"/>
        <v>0.65878774192865153</v>
      </c>
      <c r="BF14" s="6">
        <f>'1'!CA13</f>
        <v>0.33323479670026784</v>
      </c>
      <c r="BG14" s="6">
        <f>'1'!CC13</f>
        <v>0.42309718600751683</v>
      </c>
      <c r="BH14" s="6">
        <f>'2'!CA13</f>
        <v>0.25273333661038883</v>
      </c>
      <c r="BI14" s="6">
        <f>'2'!CC13</f>
        <v>0.37996821514095008</v>
      </c>
      <c r="BJ14" s="6">
        <f>'3'!Y14</f>
        <v>0.61891746993660557</v>
      </c>
      <c r="BK14" s="6">
        <f>'8'!AO12</f>
        <v>0.6479166877105208</v>
      </c>
      <c r="BL14" s="6">
        <f t="shared" si="14"/>
        <v>0.53386228728889096</v>
      </c>
      <c r="BM14" s="6">
        <f t="shared" si="15"/>
        <v>0.56455825300339679</v>
      </c>
      <c r="BN14" s="6">
        <f>'1'!CK13</f>
        <v>0.23453434771321346</v>
      </c>
      <c r="BO14" s="6">
        <f>'1'!CM13</f>
        <v>0.30389994630156525</v>
      </c>
      <c r="BP14" s="6">
        <f>'2'!CK13</f>
        <v>0.30101871574797467</v>
      </c>
      <c r="BQ14" s="6">
        <f>'2'!CM13</f>
        <v>0.44197980729068792</v>
      </c>
      <c r="BR14" s="6">
        <f>'3'!AB14</f>
        <v>0.39451033557559323</v>
      </c>
      <c r="BS14" s="6">
        <f>'8'!AT12</f>
        <v>0.64629977189729515</v>
      </c>
      <c r="BT14" s="6">
        <f t="shared" si="16"/>
        <v>0.42870280691686602</v>
      </c>
      <c r="BU14" s="6">
        <f t="shared" si="17"/>
        <v>0.45667203578880772</v>
      </c>
      <c r="BV14" s="6">
        <f>'1'!CU13</f>
        <v>0.4425365070416582</v>
      </c>
      <c r="BW14" s="6">
        <f>'1'!CW13</f>
        <v>0.53879704292206809</v>
      </c>
      <c r="BX14" s="6">
        <f>'2'!CU13</f>
        <v>0.36256239891386166</v>
      </c>
      <c r="BY14" s="6">
        <f>'2'!CW13</f>
        <v>0.51218062861748126</v>
      </c>
      <c r="BZ14" s="6">
        <f>'3'!AE14</f>
        <v>0.67472013911482454</v>
      </c>
      <c r="CA14" s="6">
        <f>'8'!AY12</f>
        <v>0.63396888913394789</v>
      </c>
      <c r="CB14" s="6">
        <f t="shared" si="18"/>
        <v>0.58484226368583203</v>
      </c>
      <c r="CC14" s="6">
        <f t="shared" si="19"/>
        <v>0.61905619383227595</v>
      </c>
      <c r="CD14" s="6">
        <f>'1'!DE13</f>
        <v>0.3556663851076165</v>
      </c>
      <c r="CE14" s="6">
        <f>'1'!DG13</f>
        <v>0.44809868446669887</v>
      </c>
      <c r="CF14" s="6">
        <f>'2'!DE13</f>
        <v>0.27850102625810769</v>
      </c>
      <c r="CG14" s="6">
        <f>'2'!DG13</f>
        <v>0.41391566322751527</v>
      </c>
      <c r="CH14" s="6">
        <f>'3'!AH14</f>
        <v>0.73137574902292357</v>
      </c>
      <c r="CI14" s="6">
        <f>'8'!BD12</f>
        <v>0.59127724605856802</v>
      </c>
      <c r="CJ14" s="6">
        <f t="shared" si="20"/>
        <v>0.56891685307407391</v>
      </c>
      <c r="CK14" s="6">
        <f t="shared" si="21"/>
        <v>0.60094477664283119</v>
      </c>
    </row>
    <row r="15" spans="1:89">
      <c r="A15" s="1">
        <v>1989</v>
      </c>
      <c r="B15" s="6">
        <f>'1'!I14</f>
        <v>0.36345114572534259</v>
      </c>
      <c r="C15" s="6">
        <f>'1'!K14</f>
        <v>0.45661386082932182</v>
      </c>
      <c r="D15" s="6">
        <f>'2'!I14</f>
        <v>0.24709754955263538</v>
      </c>
      <c r="E15" s="6">
        <f>'2'!K14</f>
        <v>0.37225997285051865</v>
      </c>
      <c r="F15" s="6">
        <f>'3'!D15</f>
        <v>0.70467632979232586</v>
      </c>
      <c r="G15" s="6">
        <f>'8'!F13</f>
        <v>0.65692185108835444</v>
      </c>
      <c r="H15" s="6">
        <f t="shared" si="0"/>
        <v>0.57634707134376872</v>
      </c>
      <c r="I15" s="6">
        <f t="shared" si="1"/>
        <v>0.60749585669435291</v>
      </c>
      <c r="J15" s="6">
        <f>'1'!S14</f>
        <v>0.23836191879147045</v>
      </c>
      <c r="K15" s="6">
        <f>'1'!U14</f>
        <v>0.30883222543590427</v>
      </c>
      <c r="L15" s="6">
        <f>'2'!S14</f>
        <v>0.17316800387206668</v>
      </c>
      <c r="M15" s="6">
        <f>'2'!U14</f>
        <v>0.25984590233273053</v>
      </c>
      <c r="N15" s="6">
        <f>'3'!G15</f>
        <v>0.53790655553613032</v>
      </c>
      <c r="O15" s="6">
        <f>'8'!K13</f>
        <v>0.59599341341597767</v>
      </c>
      <c r="P15" s="6">
        <f t="shared" si="2"/>
        <v>0.45894983038474624</v>
      </c>
      <c r="Q15" s="6">
        <f t="shared" si="3"/>
        <v>0.48171168155969935</v>
      </c>
      <c r="R15" s="6">
        <f>'1'!AC14</f>
        <v>0.33003885952107048</v>
      </c>
      <c r="S15" s="6">
        <f>'1'!AE14</f>
        <v>0.41947729809983059</v>
      </c>
      <c r="T15" s="6">
        <f>'2'!AC14</f>
        <v>0.1147460081703944</v>
      </c>
      <c r="U15" s="6">
        <f>'2'!AE14</f>
        <v>0.15158182737701045</v>
      </c>
      <c r="V15" s="6">
        <f>'3'!J15</f>
        <v>0.70646904698759294</v>
      </c>
      <c r="W15" s="6">
        <f>'8'!P13</f>
        <v>0.59614766471614222</v>
      </c>
      <c r="X15" s="6">
        <f t="shared" si="4"/>
        <v>0.53891429093113341</v>
      </c>
      <c r="Y15" s="6">
        <f t="shared" si="5"/>
        <v>0.56048556056754706</v>
      </c>
      <c r="Z15" s="6">
        <f>'1'!AM14</f>
        <v>0.39831509315891822</v>
      </c>
      <c r="AA15" s="6">
        <f>'1'!AO14</f>
        <v>0.49378101379125111</v>
      </c>
      <c r="AB15" s="6">
        <f>'2'!AM14</f>
        <v>0.16217481993948266</v>
      </c>
      <c r="AC15" s="6">
        <f>'2'!AO14</f>
        <v>0.2410137903904426</v>
      </c>
      <c r="AD15" s="6">
        <f>'3'!M15</f>
        <v>0.63826863542146617</v>
      </c>
      <c r="AE15" s="6">
        <f>'8'!U13</f>
        <v>0.57657523781623787</v>
      </c>
      <c r="AF15" s="6">
        <f t="shared" si="6"/>
        <v>0.52416052613918973</v>
      </c>
      <c r="AG15" s="6">
        <f t="shared" si="7"/>
        <v>0.55113760731075234</v>
      </c>
      <c r="AH15" s="6">
        <f>'1'!AW14</f>
        <v>0.29184639744674523</v>
      </c>
      <c r="AI15" s="6">
        <f>'1'!AY14</f>
        <v>0.37504032746004817</v>
      </c>
      <c r="AJ15" s="6">
        <f>'2'!AW14</f>
        <v>0.21623781675902243</v>
      </c>
      <c r="AK15" s="6">
        <f>'2'!AY14</f>
        <v>0.32805415395912274</v>
      </c>
      <c r="AL15" s="6">
        <f>'3'!P15</f>
        <v>0.59850792124956786</v>
      </c>
      <c r="AM15" s="6">
        <f>'8'!Z13</f>
        <v>0.57237507582865366</v>
      </c>
      <c r="AN15" s="6">
        <f t="shared" si="8"/>
        <v>0.49110875241367447</v>
      </c>
      <c r="AO15" s="6">
        <f t="shared" si="9"/>
        <v>0.51892917213634515</v>
      </c>
      <c r="AP15" s="6">
        <f>'1'!BG14</f>
        <v>0.29110229959961381</v>
      </c>
      <c r="AQ15" s="6">
        <f>'1'!BI14</f>
        <v>0.37415216875952079</v>
      </c>
      <c r="AR15" s="6">
        <f>'2'!BG14</f>
        <v>0.21183109473383976</v>
      </c>
      <c r="AS15" s="6">
        <f>'2'!BI14</f>
        <v>0.32144596464748953</v>
      </c>
      <c r="AT15" s="6">
        <f>'3'!S15</f>
        <v>0.68300910707687157</v>
      </c>
      <c r="AU15" s="6">
        <f>'8'!AE13</f>
        <v>0.61734381249672721</v>
      </c>
      <c r="AV15" s="6">
        <f t="shared" si="10"/>
        <v>0.53781035597307358</v>
      </c>
      <c r="AW15" s="6">
        <f t="shared" si="11"/>
        <v>0.56538181679641997</v>
      </c>
      <c r="AX15" s="6">
        <f>'1'!BQ14</f>
        <v>0.38157951690510522</v>
      </c>
      <c r="AY15" s="6">
        <f>'1'!BS14</f>
        <v>0.47613325163263531</v>
      </c>
      <c r="AZ15" s="6">
        <f>'2'!BQ14</f>
        <v>0.24471312418250118</v>
      </c>
      <c r="BA15" s="6">
        <f>'2'!BS14</f>
        <v>0.3689663985767081</v>
      </c>
      <c r="BB15" s="6">
        <f>'3'!V15</f>
        <v>0.83576051779935279</v>
      </c>
      <c r="BC15" s="6">
        <f>'8'!AJ13</f>
        <v>0.71348469883327958</v>
      </c>
      <c r="BD15" s="6">
        <f t="shared" si="12"/>
        <v>0.64913683256899612</v>
      </c>
      <c r="BE15" s="6">
        <f t="shared" si="13"/>
        <v>0.68047290695392282</v>
      </c>
      <c r="BF15" s="6">
        <f>'1'!CA14</f>
        <v>0.36473176521291345</v>
      </c>
      <c r="BG15" s="6">
        <f>'1'!CC14</f>
        <v>0.45800687271039769</v>
      </c>
      <c r="BH15" s="6">
        <f>'2'!CA14</f>
        <v>0.25746815321657002</v>
      </c>
      <c r="BI15" s="6">
        <f>'2'!CC14</f>
        <v>0.38636288973263094</v>
      </c>
      <c r="BJ15" s="6">
        <f>'3'!Y15</f>
        <v>0.63892341062621538</v>
      </c>
      <c r="BK15" s="6">
        <f>'8'!AO13</f>
        <v>0.65528558183760843</v>
      </c>
      <c r="BL15" s="6">
        <f t="shared" si="14"/>
        <v>0.55084820716600835</v>
      </c>
      <c r="BM15" s="6">
        <f t="shared" si="15"/>
        <v>0.58239270231711138</v>
      </c>
      <c r="BN15" s="6">
        <f>'1'!CK14</f>
        <v>0.30232494572797308</v>
      </c>
      <c r="BO15" s="6">
        <f>'1'!CM14</f>
        <v>0.38745443514317307</v>
      </c>
      <c r="BP15" s="6">
        <f>'2'!CK14</f>
        <v>0.31538632007324813</v>
      </c>
      <c r="BQ15" s="6">
        <f>'2'!CM14</f>
        <v>0.45917602374907657</v>
      </c>
      <c r="BR15" s="6">
        <f>'3'!AB15</f>
        <v>0.41425576905868483</v>
      </c>
      <c r="BS15" s="6">
        <f>'8'!AT13</f>
        <v>0.62710088833663735</v>
      </c>
      <c r="BT15" s="6">
        <f t="shared" si="16"/>
        <v>0.44583619527738461</v>
      </c>
      <c r="BU15" s="6">
        <f t="shared" si="17"/>
        <v>0.47724106352800744</v>
      </c>
      <c r="BV15" s="6">
        <f>'1'!CU14</f>
        <v>0.45773316877630699</v>
      </c>
      <c r="BW15" s="6">
        <f>'1'!CW14</f>
        <v>0.55375609160685568</v>
      </c>
      <c r="BX15" s="6">
        <f>'2'!CU14</f>
        <v>0.37028950214844736</v>
      </c>
      <c r="BY15" s="6">
        <f>'2'!CW14</f>
        <v>0.52040207933267391</v>
      </c>
      <c r="BZ15" s="6">
        <f>'3'!AE15</f>
        <v>0.59151121156999209</v>
      </c>
      <c r="CA15" s="6">
        <f>'8'!AY13</f>
        <v>0.66391727771180842</v>
      </c>
      <c r="CB15" s="6">
        <f t="shared" si="18"/>
        <v>0.56435525191164548</v>
      </c>
      <c r="CC15" s="6">
        <f t="shared" si="19"/>
        <v>0.59857109419617793</v>
      </c>
      <c r="CD15" s="6">
        <f>'1'!DE14</f>
        <v>0.38427397299559318</v>
      </c>
      <c r="CE15" s="6">
        <f>'1'!DG14</f>
        <v>0.47899829053013443</v>
      </c>
      <c r="CF15" s="6">
        <f>'2'!DE14</f>
        <v>0.28771216444618408</v>
      </c>
      <c r="CG15" s="6">
        <f>'2'!DG14</f>
        <v>0.42556669688678389</v>
      </c>
      <c r="CH15" s="6">
        <f>'3'!AH15</f>
        <v>0.72511738691038952</v>
      </c>
      <c r="CI15" s="6">
        <f>'8'!BD13</f>
        <v>0.61195627452772394</v>
      </c>
      <c r="CJ15" s="6">
        <f t="shared" si="20"/>
        <v>0.57925984816621012</v>
      </c>
      <c r="CK15" s="6">
        <f t="shared" si="21"/>
        <v>0.61199016491717828</v>
      </c>
    </row>
    <row r="16" spans="1:89">
      <c r="A16" s="1">
        <v>1990</v>
      </c>
      <c r="B16" s="6">
        <f>'1'!I15</f>
        <v>0.36669954570357383</v>
      </c>
      <c r="C16" s="6">
        <f>'1'!K15</f>
        <v>0.46014311737975616</v>
      </c>
      <c r="D16" s="6">
        <f>'2'!I15</f>
        <v>0.2486509884276295</v>
      </c>
      <c r="E16" s="6">
        <f>'2'!K15</f>
        <v>0.37439530879024441</v>
      </c>
      <c r="F16" s="6">
        <f>'3'!D16</f>
        <v>0.64230103941212613</v>
      </c>
      <c r="G16" s="6">
        <f>'8'!F14</f>
        <v>0.64121866344827616</v>
      </c>
      <c r="H16" s="6">
        <f t="shared" si="0"/>
        <v>0.54749102278281103</v>
      </c>
      <c r="I16" s="6">
        <f t="shared" si="1"/>
        <v>0.578754169154309</v>
      </c>
      <c r="J16" s="6">
        <f>'1'!S15</f>
        <v>0.23810764606908588</v>
      </c>
      <c r="K16" s="6">
        <f>'1'!U15</f>
        <v>0.30850541038278873</v>
      </c>
      <c r="L16" s="6">
        <f>'2'!S15</f>
        <v>0.17403292563386291</v>
      </c>
      <c r="M16" s="6">
        <f>'2'!U15</f>
        <v>0.26130096049172929</v>
      </c>
      <c r="N16" s="6">
        <f>'3'!G16</f>
        <v>0.41448851883787069</v>
      </c>
      <c r="O16" s="6">
        <f>'8'!K14</f>
        <v>0.55847044587584749</v>
      </c>
      <c r="P16" s="6">
        <f t="shared" si="2"/>
        <v>0.398361363075106</v>
      </c>
      <c r="Q16" s="6">
        <f t="shared" si="3"/>
        <v>0.42116771942363318</v>
      </c>
      <c r="R16" s="6">
        <f>'1'!AC15</f>
        <v>0.34428108415912079</v>
      </c>
      <c r="S16" s="6">
        <f>'1'!AE15</f>
        <v>0.43549671057009681</v>
      </c>
      <c r="T16" s="6">
        <f>'2'!AC15</f>
        <v>0.1303142906453871</v>
      </c>
      <c r="U16" s="6">
        <f>'2'!AE15</f>
        <v>0.18254507756132884</v>
      </c>
      <c r="V16" s="6">
        <f>'3'!J16</f>
        <v>0.7464395172860353</v>
      </c>
      <c r="W16" s="6">
        <f>'8'!P14</f>
        <v>0.58668214626557258</v>
      </c>
      <c r="X16" s="6">
        <f t="shared" si="4"/>
        <v>0.55646809669044883</v>
      </c>
      <c r="Y16" s="6">
        <f t="shared" si="5"/>
        <v>0.57993430066423812</v>
      </c>
      <c r="Z16" s="6">
        <f>'1'!AM15</f>
        <v>0.40076169883190516</v>
      </c>
      <c r="AA16" s="6">
        <f>'1'!AO15</f>
        <v>0.4963319297543759</v>
      </c>
      <c r="AB16" s="6">
        <f>'2'!AM15</f>
        <v>0.17798829759217982</v>
      </c>
      <c r="AC16" s="6">
        <f>'2'!AO15</f>
        <v>0.26790716946171317</v>
      </c>
      <c r="AD16" s="6">
        <f>'3'!M16</f>
        <v>0.65654738895033526</v>
      </c>
      <c r="AE16" s="6">
        <f>'8'!U14</f>
        <v>0.57161633822692948</v>
      </c>
      <c r="AF16" s="6">
        <f t="shared" si="6"/>
        <v>0.53205502657381198</v>
      </c>
      <c r="AG16" s="6">
        <f t="shared" si="7"/>
        <v>0.56016095994525938</v>
      </c>
      <c r="AH16" s="6">
        <f>'1'!AW15</f>
        <v>0.28278095091557198</v>
      </c>
      <c r="AI16" s="6">
        <f>'1'!AY15</f>
        <v>0.36415897074947912</v>
      </c>
      <c r="AJ16" s="6">
        <f>'2'!AW15</f>
        <v>0.22872028456356408</v>
      </c>
      <c r="AK16" s="6">
        <f>'2'!AY15</f>
        <v>0.34635867455858216</v>
      </c>
      <c r="AL16" s="6">
        <f>'3'!P16</f>
        <v>0.58266319401745514</v>
      </c>
      <c r="AM16" s="6">
        <f>'8'!Z14</f>
        <v>0.56465936527383465</v>
      </c>
      <c r="AN16" s="6">
        <f t="shared" si="8"/>
        <v>0.48189130582860323</v>
      </c>
      <c r="AO16" s="6">
        <f t="shared" si="9"/>
        <v>0.50993074879488653</v>
      </c>
      <c r="AP16" s="6">
        <f>'1'!BG15</f>
        <v>0.29130198359324233</v>
      </c>
      <c r="AQ16" s="6">
        <f>'1'!BI15</f>
        <v>0.37439059946222342</v>
      </c>
      <c r="AR16" s="6">
        <f>'2'!BG15</f>
        <v>0.21924871055912715</v>
      </c>
      <c r="AS16" s="6">
        <f>'2'!BI15</f>
        <v>0.33252462835343677</v>
      </c>
      <c r="AT16" s="6">
        <f>'3'!S16</f>
        <v>0.64445269015083051</v>
      </c>
      <c r="AU16" s="6">
        <f>'8'!AE14</f>
        <v>0.59878505438799212</v>
      </c>
      <c r="AV16" s="6">
        <f t="shared" si="10"/>
        <v>0.51760186015129106</v>
      </c>
      <c r="AW16" s="6">
        <f t="shared" si="11"/>
        <v>0.54554717510451822</v>
      </c>
      <c r="AX16" s="6">
        <f>'1'!BQ15</f>
        <v>0.38238715969529985</v>
      </c>
      <c r="AY16" s="6">
        <f>'1'!BS15</f>
        <v>0.47699299280696655</v>
      </c>
      <c r="AZ16" s="6">
        <f>'2'!BQ15</f>
        <v>0.2538858384909321</v>
      </c>
      <c r="BA16" s="6">
        <f>'2'!BS15</f>
        <v>0.38153150228482241</v>
      </c>
      <c r="BB16" s="6">
        <f>'3'!V16</f>
        <v>0.76570673530823374</v>
      </c>
      <c r="BC16" s="6">
        <f>'8'!AJ14</f>
        <v>0.67624370319926252</v>
      </c>
      <c r="BD16" s="6">
        <f t="shared" si="12"/>
        <v>0.61102182087122547</v>
      </c>
      <c r="BE16" s="6">
        <f t="shared" si="13"/>
        <v>0.64270755387294787</v>
      </c>
      <c r="BF16" s="6">
        <f>'1'!CA15</f>
        <v>0.3744767253849135</v>
      </c>
      <c r="BG16" s="6">
        <f>'1'!CC15</f>
        <v>0.46853633044137366</v>
      </c>
      <c r="BH16" s="6">
        <f>'2'!CA15</f>
        <v>0.26847276083770383</v>
      </c>
      <c r="BI16" s="6">
        <f>'2'!CC15</f>
        <v>0.40094827241936126</v>
      </c>
      <c r="BJ16" s="6">
        <f>'3'!Y16</f>
        <v>0.55132127004543885</v>
      </c>
      <c r="BK16" s="6">
        <f>'8'!AO14</f>
        <v>0.64191592571362255</v>
      </c>
      <c r="BL16" s="6">
        <f t="shared" si="14"/>
        <v>0.51484590689301535</v>
      </c>
      <c r="BM16" s="6">
        <f t="shared" si="15"/>
        <v>0.54690537906247316</v>
      </c>
      <c r="BN16" s="6">
        <f>'1'!CK15</f>
        <v>0.32380451381176245</v>
      </c>
      <c r="BO16" s="6">
        <f>'1'!CM15</f>
        <v>0.41237332955593486</v>
      </c>
      <c r="BP16" s="6">
        <f>'2'!CK15</f>
        <v>0.32394166354089771</v>
      </c>
      <c r="BQ16" s="6">
        <f>'2'!CM15</f>
        <v>0.46916956750200023</v>
      </c>
      <c r="BR16" s="6">
        <f>'3'!AB16</f>
        <v>0.2619535785385454</v>
      </c>
      <c r="BS16" s="6">
        <f>'8'!AT14</f>
        <v>0.63362375807319005</v>
      </c>
      <c r="BT16" s="6">
        <f t="shared" si="16"/>
        <v>0.39202362795381746</v>
      </c>
      <c r="BU16" s="6">
        <f t="shared" si="17"/>
        <v>0.42426018149876221</v>
      </c>
      <c r="BV16" s="6">
        <f>'1'!CU15</f>
        <v>0.46456267496400749</v>
      </c>
      <c r="BW16" s="6">
        <f>'1'!CW15</f>
        <v>0.56039785856990176</v>
      </c>
      <c r="BX16" s="6">
        <f>'2'!CU15</f>
        <v>0.39845241818295041</v>
      </c>
      <c r="BY16" s="6">
        <f>'2'!CW15</f>
        <v>0.54938164696523095</v>
      </c>
      <c r="BZ16" s="6">
        <f>'3'!AE16</f>
        <v>0.6396291244611233</v>
      </c>
      <c r="CA16" s="6">
        <f>'8'!AY14</f>
        <v>0.65829741932888353</v>
      </c>
      <c r="CB16" s="6">
        <f t="shared" si="18"/>
        <v>0.58609865239421088</v>
      </c>
      <c r="CC16" s="6">
        <f t="shared" si="19"/>
        <v>0.62035861199361786</v>
      </c>
      <c r="CD16" s="6">
        <f>'1'!DE15</f>
        <v>0.40234486093941457</v>
      </c>
      <c r="CE16" s="6">
        <f>'1'!DG15</f>
        <v>0.49797870523371157</v>
      </c>
      <c r="CF16" s="6">
        <f>'2'!DE15</f>
        <v>0.29895855344254002</v>
      </c>
      <c r="CG16" s="6">
        <f>'2'!DG15</f>
        <v>0.43947004166816428</v>
      </c>
      <c r="CH16" s="6">
        <f>'3'!AH16</f>
        <v>0.56685743971371871</v>
      </c>
      <c r="CI16" s="6">
        <f>'8'!BD14</f>
        <v>0.64099109764533924</v>
      </c>
      <c r="CJ16" s="6">
        <f t="shared" si="20"/>
        <v>0.52940513271122613</v>
      </c>
      <c r="CK16" s="6">
        <f t="shared" si="21"/>
        <v>0.562583050392648</v>
      </c>
    </row>
    <row r="17" spans="1:89">
      <c r="A17" s="1">
        <v>1991</v>
      </c>
      <c r="B17" s="6">
        <f>'1'!I16</f>
        <v>0.36592454220429149</v>
      </c>
      <c r="C17" s="6">
        <f>'1'!K16</f>
        <v>0.45930237625163434</v>
      </c>
      <c r="D17" s="6">
        <f>'2'!I16</f>
        <v>0.24114932630170685</v>
      </c>
      <c r="E17" s="6">
        <f>'2'!K16</f>
        <v>0.36400725576484289</v>
      </c>
      <c r="F17" s="6">
        <f>'3'!D17</f>
        <v>0.63838285348393542</v>
      </c>
      <c r="G17" s="6">
        <f>'8'!F15</f>
        <v>0.60314940008791929</v>
      </c>
      <c r="H17" s="6">
        <f t="shared" si="0"/>
        <v>0.53359780249097899</v>
      </c>
      <c r="I17" s="6">
        <f t="shared" si="1"/>
        <v>0.56455916224676117</v>
      </c>
      <c r="J17" s="6">
        <f>'1'!S16</f>
        <v>0.22701218429840514</v>
      </c>
      <c r="K17" s="6">
        <f>'1'!U16</f>
        <v>0.29412644233707819</v>
      </c>
      <c r="L17" s="6">
        <f>'2'!S16</f>
        <v>0.17314519092192523</v>
      </c>
      <c r="M17" s="6">
        <f>'2'!U16</f>
        <v>0.25980747270955779</v>
      </c>
      <c r="N17" s="6">
        <f>'3'!G17</f>
        <v>0.41585583470425025</v>
      </c>
      <c r="O17" s="6">
        <f>'8'!K15</f>
        <v>0.5378030061916993</v>
      </c>
      <c r="P17" s="6">
        <f t="shared" si="2"/>
        <v>0.39040019169108342</v>
      </c>
      <c r="Q17" s="6">
        <f t="shared" si="3"/>
        <v>0.4124892714775813</v>
      </c>
      <c r="R17" s="6">
        <f>'1'!AC16</f>
        <v>0.33804074365817699</v>
      </c>
      <c r="S17" s="6">
        <f>'1'!AE16</f>
        <v>0.42851311381468932</v>
      </c>
      <c r="T17" s="6">
        <f>'2'!AC16</f>
        <v>0.13760074761731389</v>
      </c>
      <c r="U17" s="6">
        <f>'2'!AE16</f>
        <v>0.19646717166151695</v>
      </c>
      <c r="V17" s="6">
        <f>'3'!J17</f>
        <v>0.69764289778658983</v>
      </c>
      <c r="W17" s="6">
        <f>'8'!P15</f>
        <v>0.53689037275433582</v>
      </c>
      <c r="X17" s="6">
        <f t="shared" si="4"/>
        <v>0.52149249443430346</v>
      </c>
      <c r="Y17" s="6">
        <f t="shared" si="5"/>
        <v>0.54547361087002622</v>
      </c>
      <c r="Z17" s="6">
        <f>'1'!AM16</f>
        <v>0.39282162118219766</v>
      </c>
      <c r="AA17" s="6">
        <f>'1'!AO16</f>
        <v>0.48802657409164951</v>
      </c>
      <c r="AB17" s="6">
        <f>'2'!AM16</f>
        <v>0.17902199192968973</v>
      </c>
      <c r="AC17" s="6">
        <f>'2'!AO16</f>
        <v>0.26962082187264991</v>
      </c>
      <c r="AD17" s="6">
        <f>'3'!M17</f>
        <v>0.62914131813390628</v>
      </c>
      <c r="AE17" s="6">
        <f>'8'!U15</f>
        <v>0.56146495044001177</v>
      </c>
      <c r="AF17" s="6">
        <f t="shared" si="6"/>
        <v>0.51656253581497458</v>
      </c>
      <c r="AG17" s="6">
        <f t="shared" si="7"/>
        <v>0.54466340939116087</v>
      </c>
      <c r="AH17" s="6">
        <f>'1'!AW16</f>
        <v>0.28453007733064067</v>
      </c>
      <c r="AI17" s="6">
        <f>'1'!AY16</f>
        <v>0.36626884141613014</v>
      </c>
      <c r="AJ17" s="6">
        <f>'2'!AW16</f>
        <v>0.22491322055835281</v>
      </c>
      <c r="AK17" s="6">
        <f>'2'!AY16</f>
        <v>0.34083927446722739</v>
      </c>
      <c r="AL17" s="6">
        <f>'3'!P17</f>
        <v>0.5742769250195966</v>
      </c>
      <c r="AM17" s="6">
        <f>'8'!Z15</f>
        <v>0.54533375793342653</v>
      </c>
      <c r="AN17" s="6">
        <f t="shared" si="8"/>
        <v>0.47270823490983005</v>
      </c>
      <c r="AO17" s="6">
        <f t="shared" si="9"/>
        <v>0.5006485931178154</v>
      </c>
      <c r="AP17" s="6">
        <f>'1'!BG16</f>
        <v>0.28432770088497122</v>
      </c>
      <c r="AQ17" s="6">
        <f>'1'!BI16</f>
        <v>0.36602498183140447</v>
      </c>
      <c r="AR17" s="6">
        <f>'2'!BG16</f>
        <v>0.21886082447432936</v>
      </c>
      <c r="AS17" s="6">
        <f>'2'!BI16</f>
        <v>0.33195071331333603</v>
      </c>
      <c r="AT17" s="6">
        <f>'3'!S17</f>
        <v>0.60369349630574143</v>
      </c>
      <c r="AU17" s="6">
        <f>'8'!AE15</f>
        <v>0.57527013113610004</v>
      </c>
      <c r="AV17" s="6">
        <f t="shared" si="10"/>
        <v>0.49281006048755371</v>
      </c>
      <c r="AW17" s="6">
        <f t="shared" si="11"/>
        <v>0.52045850556074114</v>
      </c>
      <c r="AX17" s="6">
        <f>'1'!BQ16</f>
        <v>0.39035175016099605</v>
      </c>
      <c r="AY17" s="6">
        <f>'1'!BS16</f>
        <v>0.48542720841647852</v>
      </c>
      <c r="AZ17" s="6">
        <f>'2'!BQ16</f>
        <v>0.25538478927800912</v>
      </c>
      <c r="BA17" s="6">
        <f>'2'!BS16</f>
        <v>0.3835581942848425</v>
      </c>
      <c r="BB17" s="6">
        <f>'3'!V17</f>
        <v>0.73344326474878163</v>
      </c>
      <c r="BC17" s="6">
        <f>'8'!AJ15</f>
        <v>0.61437130590989564</v>
      </c>
      <c r="BD17" s="6">
        <f t="shared" si="12"/>
        <v>0.58129752663248146</v>
      </c>
      <c r="BE17" s="6">
        <f t="shared" si="13"/>
        <v>0.61312995878426135</v>
      </c>
      <c r="BF17" s="6">
        <f>'1'!CA16</f>
        <v>0.35743566089495482</v>
      </c>
      <c r="BG17" s="6">
        <f>'1'!CC16</f>
        <v>0.45004112484011727</v>
      </c>
      <c r="BH17" s="6">
        <f>'2'!CA16</f>
        <v>0.26732884264451079</v>
      </c>
      <c r="BI17" s="6">
        <f>'2'!CC16</f>
        <v>0.39944976406742305</v>
      </c>
      <c r="BJ17" s="6">
        <f>'3'!Y17</f>
        <v>0.55398635816971931</v>
      </c>
      <c r="BK17" s="6">
        <f>'8'!AO15</f>
        <v>0.63453683782039039</v>
      </c>
      <c r="BL17" s="6">
        <f t="shared" si="14"/>
        <v>0.51017561105744691</v>
      </c>
      <c r="BM17" s="6">
        <f t="shared" si="15"/>
        <v>0.54190879598877062</v>
      </c>
      <c r="BN17" s="6">
        <f>'1'!CK16</f>
        <v>0.30176809467964194</v>
      </c>
      <c r="BO17" s="6">
        <f>'1'!CM16</f>
        <v>0.38679905910883433</v>
      </c>
      <c r="BP17" s="6">
        <f>'2'!CK16</f>
        <v>0.30986278099781733</v>
      </c>
      <c r="BQ17" s="6">
        <f>'2'!CM16</f>
        <v>0.45262757742349491</v>
      </c>
      <c r="BR17" s="6">
        <f>'3'!AB17</f>
        <v>0.34104878033264141</v>
      </c>
      <c r="BS17" s="6">
        <f>'8'!AT15</f>
        <v>0.61016902093967162</v>
      </c>
      <c r="BT17" s="6">
        <f t="shared" si="16"/>
        <v>0.41081011545066815</v>
      </c>
      <c r="BU17" s="6">
        <f t="shared" si="17"/>
        <v>0.44209278797907436</v>
      </c>
      <c r="BV17" s="6">
        <f>'1'!CU16</f>
        <v>0.45120777883043389</v>
      </c>
      <c r="BW17" s="6">
        <f>'1'!CW16</f>
        <v>0.54736348156399839</v>
      </c>
      <c r="BX17" s="6">
        <f>'2'!CU16</f>
        <v>0.36356800939218725</v>
      </c>
      <c r="BY17" s="6">
        <f>'2'!CW16</f>
        <v>0.5132574531047045</v>
      </c>
      <c r="BZ17" s="6">
        <f>'3'!AE17</f>
        <v>0.6245833985257776</v>
      </c>
      <c r="CA17" s="6">
        <f>'8'!AY15</f>
        <v>0.62698014206080344</v>
      </c>
      <c r="CB17" s="6">
        <f t="shared" si="18"/>
        <v>0.56452575873385757</v>
      </c>
      <c r="CC17" s="6">
        <f t="shared" si="19"/>
        <v>0.59872584365182224</v>
      </c>
      <c r="CD17" s="6">
        <f>'1'!DE16</f>
        <v>0.40901650569680809</v>
      </c>
      <c r="CE17" s="6">
        <f>'1'!DG16</f>
        <v>0.50488517162580726</v>
      </c>
      <c r="CF17" s="6">
        <f>'2'!DE16</f>
        <v>0.29076182763930147</v>
      </c>
      <c r="CG17" s="6">
        <f>'2'!DG16</f>
        <v>0.42937119429162424</v>
      </c>
      <c r="CH17" s="6">
        <f>'3'!AH17</f>
        <v>0.6964236340359955</v>
      </c>
      <c r="CI17" s="6">
        <f>'8'!BD15</f>
        <v>0.62396003246516385</v>
      </c>
      <c r="CJ17" s="6">
        <f t="shared" si="20"/>
        <v>0.57663694725723913</v>
      </c>
      <c r="CK17" s="6">
        <f t="shared" si="21"/>
        <v>0.60967161710827122</v>
      </c>
    </row>
    <row r="18" spans="1:89">
      <c r="A18" s="1">
        <v>1992</v>
      </c>
      <c r="B18" s="6">
        <f>'1'!I17</f>
        <v>0.38276062288918555</v>
      </c>
      <c r="C18" s="6">
        <f>'1'!K17</f>
        <v>0.47739026650085709</v>
      </c>
      <c r="D18" s="6">
        <f>'2'!I17</f>
        <v>0.24177593620792401</v>
      </c>
      <c r="E18" s="6">
        <f>'2'!K17</f>
        <v>0.36488240278808332</v>
      </c>
      <c r="F18" s="6">
        <f>'3'!D18</f>
        <v>0.63011305315076216</v>
      </c>
      <c r="G18" s="6">
        <f>'8'!F16</f>
        <v>0.58934817535735373</v>
      </c>
      <c r="H18" s="6">
        <f t="shared" si="0"/>
        <v>0.52957939206614046</v>
      </c>
      <c r="I18" s="6">
        <f t="shared" si="1"/>
        <v>0.56081596744649076</v>
      </c>
      <c r="J18" s="6">
        <f>'1'!S17</f>
        <v>0.23288709010603426</v>
      </c>
      <c r="K18" s="6">
        <f>'1'!U17</f>
        <v>0.30176882498734581</v>
      </c>
      <c r="L18" s="6">
        <f>'2'!S17</f>
        <v>0.17383609152986698</v>
      </c>
      <c r="M18" s="6">
        <f>'2'!U17</f>
        <v>0.26097015964413472</v>
      </c>
      <c r="N18" s="6">
        <f>'3'!G18</f>
        <v>0.29586880357446038</v>
      </c>
      <c r="O18" s="6">
        <f>'8'!K16</f>
        <v>0.50570474685551337</v>
      </c>
      <c r="P18" s="6">
        <f t="shared" si="2"/>
        <v>0.33401997266063171</v>
      </c>
      <c r="Q18" s="6">
        <f t="shared" si="3"/>
        <v>0.3565097264483208</v>
      </c>
      <c r="R18" s="6">
        <f>'1'!AC17</f>
        <v>0.39710960805225237</v>
      </c>
      <c r="S18" s="6">
        <f>'1'!AE17</f>
        <v>0.49252144177881646</v>
      </c>
      <c r="T18" s="6">
        <f>'2'!AC17</f>
        <v>0.14603837541490158</v>
      </c>
      <c r="U18" s="6">
        <f>'2'!AE17</f>
        <v>0.21216651905857992</v>
      </c>
      <c r="V18" s="6">
        <f>'3'!J18</f>
        <v>0.7429511213610539</v>
      </c>
      <c r="W18" s="6">
        <f>'8'!P16</f>
        <v>0.52992653323392303</v>
      </c>
      <c r="X18" s="6">
        <f t="shared" si="4"/>
        <v>0.5501841676665391</v>
      </c>
      <c r="Y18" s="6">
        <f t="shared" si="5"/>
        <v>0.57587934877621971</v>
      </c>
      <c r="Z18" s="6">
        <f>'1'!AM17</f>
        <v>0.41778157575409525</v>
      </c>
      <c r="AA18" s="6">
        <f>'1'!AO17</f>
        <v>0.51387811560819063</v>
      </c>
      <c r="AB18" s="6">
        <f>'2'!AM17</f>
        <v>0.17273842443234649</v>
      </c>
      <c r="AC18" s="6">
        <f>'2'!AO17</f>
        <v>0.25912180844588806</v>
      </c>
      <c r="AD18" s="6">
        <f>'3'!M18</f>
        <v>0.64036615917687256</v>
      </c>
      <c r="AE18" s="6">
        <f>'8'!U16</f>
        <v>0.53612391483931932</v>
      </c>
      <c r="AF18" s="6">
        <f t="shared" si="6"/>
        <v>0.51781379571659858</v>
      </c>
      <c r="AG18" s="6">
        <f t="shared" si="7"/>
        <v>0.54567144208877183</v>
      </c>
      <c r="AH18" s="6">
        <f>'1'!AW17</f>
        <v>0.2874135275489757</v>
      </c>
      <c r="AI18" s="6">
        <f>'1'!AY17</f>
        <v>0.36973610935668744</v>
      </c>
      <c r="AJ18" s="6">
        <f>'2'!AW17</f>
        <v>0.21808775292059754</v>
      </c>
      <c r="AK18" s="6">
        <f>'2'!AY17</f>
        <v>0.33080511596971562</v>
      </c>
      <c r="AL18" s="6">
        <f>'3'!P18</f>
        <v>0.59371436358940921</v>
      </c>
      <c r="AM18" s="6">
        <f>'8'!Z16</f>
        <v>0.50495256089895246</v>
      </c>
      <c r="AN18" s="6">
        <f t="shared" si="8"/>
        <v>0.46826299450730435</v>
      </c>
      <c r="AO18" s="6">
        <f t="shared" si="9"/>
        <v>0.49599924717375848</v>
      </c>
      <c r="AP18" s="6">
        <f>'1'!BG17</f>
        <v>0.30187422775678247</v>
      </c>
      <c r="AQ18" s="6">
        <f>'1'!BI17</f>
        <v>0.38692400776228369</v>
      </c>
      <c r="AR18" s="6">
        <f>'2'!BG17</f>
        <v>0.22099456501239623</v>
      </c>
      <c r="AS18" s="6">
        <f>'2'!BI17</f>
        <v>0.33510050869640268</v>
      </c>
      <c r="AT18" s="6">
        <f>'3'!S18</f>
        <v>0.65652420774750908</v>
      </c>
      <c r="AU18" s="6">
        <f>'8'!AE16</f>
        <v>0.55966755646426602</v>
      </c>
      <c r="AV18" s="6">
        <f t="shared" si="10"/>
        <v>0.51298425209087961</v>
      </c>
      <c r="AW18" s="6">
        <f t="shared" si="11"/>
        <v>0.54140480246038047</v>
      </c>
      <c r="AX18" s="6">
        <f>'1'!BQ17</f>
        <v>0.41664387456729529</v>
      </c>
      <c r="AY18" s="6">
        <f>'1'!BS17</f>
        <v>0.51271595100692735</v>
      </c>
      <c r="AZ18" s="6">
        <f>'2'!BQ17</f>
        <v>0.25439151398867915</v>
      </c>
      <c r="BA18" s="6">
        <f>'2'!BS17</f>
        <v>0.38221603569764812</v>
      </c>
      <c r="BB18" s="6">
        <f>'3'!V18</f>
        <v>0.71861926064176262</v>
      </c>
      <c r="BC18" s="6">
        <f>'8'!AJ16</f>
        <v>0.60600893354266216</v>
      </c>
      <c r="BD18" s="6">
        <f t="shared" si="12"/>
        <v>0.57801831063183073</v>
      </c>
      <c r="BE18" s="6">
        <f t="shared" si="13"/>
        <v>0.61001517809065398</v>
      </c>
      <c r="BF18" s="6">
        <f>'1'!CA17</f>
        <v>0.36738623569306034</v>
      </c>
      <c r="BG18" s="6">
        <f>'1'!CC17</f>
        <v>0.46088739160036629</v>
      </c>
      <c r="BH18" s="6">
        <f>'2'!CA17</f>
        <v>0.26483314321014478</v>
      </c>
      <c r="BI18" s="6">
        <f>'2'!CC17</f>
        <v>0.39616642066545454</v>
      </c>
      <c r="BJ18" s="6">
        <f>'3'!Y18</f>
        <v>0.54179874700872466</v>
      </c>
      <c r="BK18" s="6">
        <f>'8'!AO16</f>
        <v>0.61454167288182837</v>
      </c>
      <c r="BL18" s="6">
        <f t="shared" si="14"/>
        <v>0.50104256212766496</v>
      </c>
      <c r="BM18" s="6">
        <f t="shared" si="15"/>
        <v>0.53287612105465709</v>
      </c>
      <c r="BN18" s="6">
        <f>'1'!CK17</f>
        <v>0.28363885426238128</v>
      </c>
      <c r="BO18" s="6">
        <f>'1'!CM17</f>
        <v>0.36519443468837481</v>
      </c>
      <c r="BP18" s="6">
        <f>'2'!CK17</f>
        <v>0.30638866720913061</v>
      </c>
      <c r="BQ18" s="6">
        <f>'2'!CM17</f>
        <v>0.44846912480662943</v>
      </c>
      <c r="BR18" s="6">
        <f>'3'!AB18</f>
        <v>0.35264984704607266</v>
      </c>
      <c r="BS18" s="6">
        <f>'8'!AT16</f>
        <v>0.60993786172664177</v>
      </c>
      <c r="BT18" s="6">
        <f t="shared" si="16"/>
        <v>0.41140793490981092</v>
      </c>
      <c r="BU18" s="6">
        <f t="shared" si="17"/>
        <v>0.4419270967547595</v>
      </c>
      <c r="BV18" s="6">
        <f>'1'!CU17</f>
        <v>0.44263891328309024</v>
      </c>
      <c r="BW18" s="6">
        <f>'1'!CW17</f>
        <v>0.53889869330934592</v>
      </c>
      <c r="BX18" s="6">
        <f>'2'!CU17</f>
        <v>0.35074920758192041</v>
      </c>
      <c r="BY18" s="6">
        <f>'2'!CW17</f>
        <v>0.4993728280241711</v>
      </c>
      <c r="BZ18" s="6">
        <f>'3'!AE18</f>
        <v>0.49704518435042866</v>
      </c>
      <c r="CA18" s="6">
        <f>'8'!AY16</f>
        <v>0.61263920139029393</v>
      </c>
      <c r="CB18" s="6">
        <f t="shared" si="18"/>
        <v>0.50621253757206963</v>
      </c>
      <c r="CC18" s="6">
        <f t="shared" si="19"/>
        <v>0.54032685562154592</v>
      </c>
      <c r="CD18" s="6">
        <f>'1'!DE17</f>
        <v>0.42896956591180141</v>
      </c>
      <c r="CE18" s="6">
        <f>'1'!DG17</f>
        <v>0.52522662766345329</v>
      </c>
      <c r="CF18" s="6">
        <f>'2'!DE17</f>
        <v>0.27917784278587365</v>
      </c>
      <c r="CG18" s="6">
        <f>'2'!DG17</f>
        <v>0.41478008631420188</v>
      </c>
      <c r="CH18" s="6">
        <f>'3'!AH18</f>
        <v>0.63445915358031513</v>
      </c>
      <c r="CI18" s="6">
        <f>'8'!BD16</f>
        <v>0.60912788188843958</v>
      </c>
      <c r="CJ18" s="6">
        <f t="shared" si="20"/>
        <v>0.55023372345960553</v>
      </c>
      <c r="CK18" s="6">
        <f t="shared" si="21"/>
        <v>0.58304536016276876</v>
      </c>
    </row>
    <row r="19" spans="1:89">
      <c r="A19" s="1">
        <v>1993</v>
      </c>
      <c r="B19" s="6">
        <f>'1'!I18</f>
        <v>0.39156915222355748</v>
      </c>
      <c r="C19" s="6">
        <f>'1'!K18</f>
        <v>0.48670938647459167</v>
      </c>
      <c r="D19" s="6">
        <f>'2'!I18</f>
        <v>0.25169766654239722</v>
      </c>
      <c r="E19" s="6">
        <f>'2'!K18</f>
        <v>0.37855965716906897</v>
      </c>
      <c r="F19" s="6">
        <f>'3'!D19</f>
        <v>0.64865820296194854</v>
      </c>
      <c r="G19" s="6">
        <f>'8'!F17</f>
        <v>0.5804610566231112</v>
      </c>
      <c r="H19" s="6">
        <f t="shared" si="0"/>
        <v>0.53708519527066401</v>
      </c>
      <c r="I19" s="6">
        <f t="shared" si="1"/>
        <v>0.56879944118353798</v>
      </c>
      <c r="J19" s="6">
        <f>'1'!S18</f>
        <v>0.25118460179282637</v>
      </c>
      <c r="K19" s="6">
        <f>'1'!U18</f>
        <v>0.32515956373405452</v>
      </c>
      <c r="L19" s="6">
        <f>'2'!S18</f>
        <v>0.1743143822359651</v>
      </c>
      <c r="M19" s="6">
        <f>'2'!U18</f>
        <v>0.26177363819434946</v>
      </c>
      <c r="N19" s="6">
        <f>'3'!G19</f>
        <v>0.45852766533268963</v>
      </c>
      <c r="O19" s="6">
        <f>'8'!K17</f>
        <v>0.50628664169063187</v>
      </c>
      <c r="P19" s="6">
        <f t="shared" si="2"/>
        <v>0.40296541722242718</v>
      </c>
      <c r="Q19" s="6">
        <f t="shared" si="3"/>
        <v>0.42650633520651127</v>
      </c>
      <c r="R19" s="6">
        <f>'1'!AC18</f>
        <v>0.29996436039684976</v>
      </c>
      <c r="S19" s="6">
        <f>'1'!AE18</f>
        <v>0.38467286929922617</v>
      </c>
      <c r="T19" s="6">
        <f>'2'!AC18</f>
        <v>0.15877805288795691</v>
      </c>
      <c r="U19" s="6">
        <f>'2'!AE18</f>
        <v>0.23506400997867477</v>
      </c>
      <c r="V19" s="6">
        <f>'3'!J19</f>
        <v>0.85755441190953885</v>
      </c>
      <c r="W19" s="6">
        <f>'8'!P17</f>
        <v>0.54725540012158747</v>
      </c>
      <c r="X19" s="6">
        <f t="shared" si="4"/>
        <v>0.58306906216845744</v>
      </c>
      <c r="Y19" s="6">
        <f t="shared" si="5"/>
        <v>0.60763935965800453</v>
      </c>
      <c r="Z19" s="6">
        <f>'1'!AM18</f>
        <v>0.46528425353703307</v>
      </c>
      <c r="AA19" s="6">
        <f>'1'!AO18</f>
        <v>0.56109671756405677</v>
      </c>
      <c r="AB19" s="6">
        <f>'2'!AM18</f>
        <v>0.17330101824997762</v>
      </c>
      <c r="AC19" s="6">
        <f>'2'!AO18</f>
        <v>0.26006991942598306</v>
      </c>
      <c r="AD19" s="6">
        <f>'3'!M19</f>
        <v>0.61138414166862765</v>
      </c>
      <c r="AE19" s="6">
        <f>'8'!U17</f>
        <v>0.50648559425599948</v>
      </c>
      <c r="AF19" s="6">
        <f t="shared" si="6"/>
        <v>0.50688628747665532</v>
      </c>
      <c r="AG19" s="6">
        <f t="shared" si="7"/>
        <v>0.53472567039966057</v>
      </c>
      <c r="AH19" s="6">
        <f>'1'!AW18</f>
        <v>0.33282184765005013</v>
      </c>
      <c r="AI19" s="6">
        <f>'1'!AY18</f>
        <v>0.42263028472935077</v>
      </c>
      <c r="AJ19" s="6">
        <f>'2'!AW18</f>
        <v>0.21104540221677343</v>
      </c>
      <c r="AK19" s="6">
        <f>'2'!AY18</f>
        <v>0.32025950135131287</v>
      </c>
      <c r="AL19" s="6">
        <f>'3'!P19</f>
        <v>0.58969317509979324</v>
      </c>
      <c r="AM19" s="6">
        <f>'8'!Z17</f>
        <v>0.51709536685551427</v>
      </c>
      <c r="AN19" s="6">
        <f t="shared" si="8"/>
        <v>0.47867478984825895</v>
      </c>
      <c r="AO19" s="6">
        <f t="shared" si="9"/>
        <v>0.507557887177573</v>
      </c>
      <c r="AP19" s="6">
        <f>'1'!BG18</f>
        <v>0.33410805423014961</v>
      </c>
      <c r="AQ19" s="6">
        <f>'1'!BI18</f>
        <v>0.42408373035480207</v>
      </c>
      <c r="AR19" s="6">
        <f>'2'!BG18</f>
        <v>0.22222841225101234</v>
      </c>
      <c r="AS19" s="6">
        <f>'2'!BI18</f>
        <v>0.33691381710949836</v>
      </c>
      <c r="AT19" s="6">
        <f>'3'!S19</f>
        <v>0.59328551133712371</v>
      </c>
      <c r="AU19" s="6">
        <f>'8'!AE17</f>
        <v>0.53024523028028625</v>
      </c>
      <c r="AV19" s="6">
        <f t="shared" si="10"/>
        <v>0.48543222569006655</v>
      </c>
      <c r="AW19" s="6">
        <f t="shared" si="11"/>
        <v>0.51489590140084562</v>
      </c>
      <c r="AX19" s="6">
        <f>'1'!BQ18</f>
        <v>0.4542312134510017</v>
      </c>
      <c r="AY19" s="6">
        <f>'1'!BS18</f>
        <v>0.55033109926539925</v>
      </c>
      <c r="AZ19" s="6">
        <f>'2'!BQ18</f>
        <v>0.25390984692737201</v>
      </c>
      <c r="BA19" s="6">
        <f>'2'!BS18</f>
        <v>0.38156402151855623</v>
      </c>
      <c r="BB19" s="6">
        <f>'3'!V19</f>
        <v>0.74594952367354472</v>
      </c>
      <c r="BC19" s="6">
        <f>'8'!AJ17</f>
        <v>0.59688118008469948</v>
      </c>
      <c r="BD19" s="6">
        <f t="shared" si="12"/>
        <v>0.59368139087776528</v>
      </c>
      <c r="BE19" s="6">
        <f t="shared" si="13"/>
        <v>0.62566678549976318</v>
      </c>
      <c r="BF19" s="6">
        <f>'1'!CA18</f>
        <v>0.39527034628092833</v>
      </c>
      <c r="BG19" s="6">
        <f>'1'!CC18</f>
        <v>0.49059621899081923</v>
      </c>
      <c r="BH19" s="6">
        <f>'2'!CA18</f>
        <v>0.26230058579067739</v>
      </c>
      <c r="BI19" s="6">
        <f>'2'!CC18</f>
        <v>0.39281472495364578</v>
      </c>
      <c r="BJ19" s="6">
        <f>'3'!Y19</f>
        <v>0.57741797800255379</v>
      </c>
      <c r="BK19" s="6">
        <f>'8'!AO17</f>
        <v>0.62145485861935368</v>
      </c>
      <c r="BL19" s="6">
        <f t="shared" si="14"/>
        <v>0.52268777662208099</v>
      </c>
      <c r="BM19" s="6">
        <f t="shared" si="15"/>
        <v>0.55480436508035602</v>
      </c>
      <c r="BN19" s="6">
        <f>'1'!CK18</f>
        <v>0.35344840841324326</v>
      </c>
      <c r="BO19" s="6">
        <f>'1'!CM18</f>
        <v>0.44565762905450912</v>
      </c>
      <c r="BP19" s="6">
        <f>'2'!CK18</f>
        <v>0.30464097650710303</v>
      </c>
      <c r="BQ19" s="6">
        <f>'2'!CM18</f>
        <v>0.44636539835754235</v>
      </c>
      <c r="BR19" s="6">
        <f>'3'!AB19</f>
        <v>0.4503890000886438</v>
      </c>
      <c r="BS19" s="6">
        <f>'8'!AT17</f>
        <v>0.59223567245179976</v>
      </c>
      <c r="BT19" s="6">
        <f t="shared" si="16"/>
        <v>0.4589800811043564</v>
      </c>
      <c r="BU19" s="6">
        <f t="shared" si="17"/>
        <v>0.4915943674176535</v>
      </c>
      <c r="BV19" s="6">
        <f>'1'!CU18</f>
        <v>0.51332794808198856</v>
      </c>
      <c r="BW19" s="6">
        <f>'1'!CW18</f>
        <v>0.60643582540788421</v>
      </c>
      <c r="BX19" s="6">
        <f>'2'!CU18</f>
        <v>0.37796093817528642</v>
      </c>
      <c r="BY19" s="6">
        <f>'2'!CW18</f>
        <v>0.52844623818241387</v>
      </c>
      <c r="BZ19" s="6">
        <f>'3'!AE19</f>
        <v>0.65531690969869727</v>
      </c>
      <c r="CA19" s="6">
        <f>'8'!AY17</f>
        <v>0.62914281705074604</v>
      </c>
      <c r="CB19" s="6">
        <f t="shared" si="18"/>
        <v>0.59133129242862903</v>
      </c>
      <c r="CC19" s="6">
        <f t="shared" si="19"/>
        <v>0.62500139789452092</v>
      </c>
      <c r="CD19" s="6">
        <f>'1'!DE18</f>
        <v>0.46311663874821363</v>
      </c>
      <c r="CE19" s="6">
        <f>'1'!DG18</f>
        <v>0.55899569970096019</v>
      </c>
      <c r="CF19" s="6">
        <f>'2'!DE18</f>
        <v>0.27609760718714432</v>
      </c>
      <c r="CG19" s="6">
        <f>'2'!DG18</f>
        <v>0.41083517810142017</v>
      </c>
      <c r="CH19" s="6">
        <f>'3'!AH19</f>
        <v>0.6663458358187484</v>
      </c>
      <c r="CI19" s="6">
        <f>'8'!BD17</f>
        <v>0.60856744515903682</v>
      </c>
      <c r="CJ19" s="6">
        <f t="shared" si="20"/>
        <v>0.56934165634356759</v>
      </c>
      <c r="CK19" s="6">
        <f t="shared" si="21"/>
        <v>0.60199122562554441</v>
      </c>
    </row>
    <row r="20" spans="1:89">
      <c r="A20" s="1">
        <v>1994</v>
      </c>
      <c r="B20" s="6">
        <f>'1'!I19</f>
        <v>0.4048546833743662</v>
      </c>
      <c r="C20" s="6">
        <f>'1'!K19</f>
        <v>0.50058315272228393</v>
      </c>
      <c r="D20" s="6">
        <f>'2'!I19</f>
        <v>0.26409336713374965</v>
      </c>
      <c r="E20" s="6">
        <f>'2'!K19</f>
        <v>0.39518944824247926</v>
      </c>
      <c r="F20" s="6">
        <f>'3'!D20</f>
        <v>0.63350339783919385</v>
      </c>
      <c r="G20" s="6">
        <f>'8'!F18</f>
        <v>0.58901249244855725</v>
      </c>
      <c r="H20" s="6">
        <f t="shared" si="0"/>
        <v>0.53748538025849302</v>
      </c>
      <c r="I20" s="6">
        <f t="shared" si="1"/>
        <v>0.56974068223894947</v>
      </c>
      <c r="J20" s="6">
        <f>'1'!S19</f>
        <v>0.2584742859101557</v>
      </c>
      <c r="K20" s="6">
        <f>'1'!U19</f>
        <v>0.33430993602551479</v>
      </c>
      <c r="L20" s="6">
        <f>'2'!S19</f>
        <v>0.18798810161421772</v>
      </c>
      <c r="M20" s="6">
        <f>'2'!U19</f>
        <v>0.28426811344259306</v>
      </c>
      <c r="N20" s="6">
        <f>'3'!G20</f>
        <v>0.44350587080090897</v>
      </c>
      <c r="O20" s="6">
        <f>'8'!K18</f>
        <v>0.51066585313873358</v>
      </c>
      <c r="P20" s="6">
        <f t="shared" si="2"/>
        <v>0.40109577160543664</v>
      </c>
      <c r="Q20" s="6">
        <f t="shared" si="3"/>
        <v>0.42589090281134601</v>
      </c>
      <c r="R20" s="6">
        <f>'1'!AC19</f>
        <v>0.30972348213107792</v>
      </c>
      <c r="S20" s="6">
        <f>'1'!AE19</f>
        <v>0.39611655798775919</v>
      </c>
      <c r="T20" s="6">
        <f>'2'!AC19</f>
        <v>0.15901668708855268</v>
      </c>
      <c r="U20" s="6">
        <f>'2'!AE19</f>
        <v>0.23548407950103317</v>
      </c>
      <c r="V20" s="6">
        <f>'3'!J20</f>
        <v>0.89099348453659233</v>
      </c>
      <c r="W20" s="6">
        <f>'8'!P18</f>
        <v>0.53720795939050658</v>
      </c>
      <c r="X20" s="6">
        <f t="shared" si="4"/>
        <v>0.59540614676685988</v>
      </c>
      <c r="Y20" s="6">
        <f t="shared" si="5"/>
        <v>0.62033150117944413</v>
      </c>
      <c r="Z20" s="6">
        <f>'1'!AM19</f>
        <v>0.45700777130421633</v>
      </c>
      <c r="AA20" s="6">
        <f>'1'!AO19</f>
        <v>0.55304771684768106</v>
      </c>
      <c r="AB20" s="6">
        <f>'2'!AM19</f>
        <v>0.17431857345812654</v>
      </c>
      <c r="AC20" s="6">
        <f>'2'!AO19</f>
        <v>0.26178067390132764</v>
      </c>
      <c r="AD20" s="6">
        <f>'3'!M20</f>
        <v>0.56214100268949951</v>
      </c>
      <c r="AE20" s="6">
        <f>'8'!U18</f>
        <v>0.5138274940593679</v>
      </c>
      <c r="AF20" s="6">
        <f t="shared" si="6"/>
        <v>0.4878380609002661</v>
      </c>
      <c r="AG20" s="6">
        <f t="shared" si="7"/>
        <v>0.51579226005327916</v>
      </c>
      <c r="AH20" s="6">
        <f>'1'!AW19</f>
        <v>0.33373822440943235</v>
      </c>
      <c r="AI20" s="6">
        <f>'1'!AY19</f>
        <v>0.42366605625304193</v>
      </c>
      <c r="AJ20" s="6">
        <f>'2'!AW19</f>
        <v>0.21498495521389044</v>
      </c>
      <c r="AK20" s="6">
        <f>'2'!AY19</f>
        <v>0.32618334599078086</v>
      </c>
      <c r="AL20" s="6">
        <f>'3'!P20</f>
        <v>0.51415666303989616</v>
      </c>
      <c r="AM20" s="6">
        <f>'8'!Z18</f>
        <v>0.5127122869699583</v>
      </c>
      <c r="AN20" s="6">
        <f t="shared" si="8"/>
        <v>0.44772249171022149</v>
      </c>
      <c r="AO20" s="6">
        <f t="shared" si="9"/>
        <v>0.47682789715663243</v>
      </c>
      <c r="AP20" s="6">
        <f>'1'!BG19</f>
        <v>0.35334208334618517</v>
      </c>
      <c r="AQ20" s="6">
        <f>'1'!BI19</f>
        <v>0.44554044188270064</v>
      </c>
      <c r="AR20" s="6">
        <f>'2'!BG19</f>
        <v>0.22614041358904238</v>
      </c>
      <c r="AS20" s="6">
        <f>'2'!BI19</f>
        <v>0.34262440072067835</v>
      </c>
      <c r="AT20" s="6">
        <f>'3'!S20</f>
        <v>0.59008613024673151</v>
      </c>
      <c r="AU20" s="6">
        <f>'8'!AE18</f>
        <v>0.54447990551190117</v>
      </c>
      <c r="AV20" s="6">
        <f t="shared" si="10"/>
        <v>0.49266088178040424</v>
      </c>
      <c r="AW20" s="6">
        <f t="shared" si="11"/>
        <v>0.52274895220087092</v>
      </c>
      <c r="AX20" s="6">
        <f>'1'!BQ19</f>
        <v>0.47547122237841555</v>
      </c>
      <c r="AY20" s="6">
        <f>'1'!BS19</f>
        <v>0.5709048759742742</v>
      </c>
      <c r="AZ20" s="6">
        <f>'2'!BQ19</f>
        <v>0.25836470509009529</v>
      </c>
      <c r="BA20" s="6">
        <f>'2'!BS19</f>
        <v>0.38756553446865721</v>
      </c>
      <c r="BB20" s="6">
        <f>'3'!V20</f>
        <v>0.71623692317590348</v>
      </c>
      <c r="BC20" s="6">
        <f>'8'!AJ18</f>
        <v>0.60886907753932518</v>
      </c>
      <c r="BD20" s="6">
        <f t="shared" si="12"/>
        <v>0.59008620751685159</v>
      </c>
      <c r="BE20" s="6">
        <f t="shared" si="13"/>
        <v>0.62209302117387955</v>
      </c>
      <c r="BF20" s="6">
        <f>'1'!CA19</f>
        <v>0.42121368981061907</v>
      </c>
      <c r="BG20" s="6">
        <f>'1'!CC19</f>
        <v>0.51737487064731014</v>
      </c>
      <c r="BH20" s="6">
        <f>'2'!CA19</f>
        <v>0.26621429101990002</v>
      </c>
      <c r="BI20" s="6">
        <f>'2'!CC19</f>
        <v>0.39798584558988759</v>
      </c>
      <c r="BJ20" s="6">
        <f>'3'!Y20</f>
        <v>0.56965152485502091</v>
      </c>
      <c r="BK20" s="6">
        <f>'8'!AO18</f>
        <v>0.58812592818632825</v>
      </c>
      <c r="BL20" s="6">
        <f t="shared" si="14"/>
        <v>0.51516255546202072</v>
      </c>
      <c r="BM20" s="6">
        <f t="shared" si="15"/>
        <v>0.54757194708635759</v>
      </c>
      <c r="BN20" s="6">
        <f>'1'!CK19</f>
        <v>0.34343628749628136</v>
      </c>
      <c r="BO20" s="6">
        <f>'1'!CM19</f>
        <v>0.4345544924202342</v>
      </c>
      <c r="BP20" s="6">
        <f>'2'!CK19</f>
        <v>0.31835626743428252</v>
      </c>
      <c r="BQ20" s="6">
        <f>'2'!CM19</f>
        <v>0.46266554803195353</v>
      </c>
      <c r="BR20" s="6">
        <f>'3'!AB20</f>
        <v>0.47029081291572006</v>
      </c>
      <c r="BS20" s="6">
        <f>'8'!AT18</f>
        <v>0.58892435938299725</v>
      </c>
      <c r="BT20" s="6">
        <f t="shared" si="16"/>
        <v>0.4653165172238718</v>
      </c>
      <c r="BU20" s="6">
        <f t="shared" si="17"/>
        <v>0.49797108626842945</v>
      </c>
      <c r="BV20" s="6">
        <f>'1'!CU19</f>
        <v>0.50990908561739834</v>
      </c>
      <c r="BW20" s="6">
        <f>'1'!CW19</f>
        <v>0.60328458975167498</v>
      </c>
      <c r="BX20" s="6">
        <f>'2'!CU19</f>
        <v>0.36927310848013495</v>
      </c>
      <c r="BY20" s="6">
        <f>'2'!CW19</f>
        <v>0.51932755283932575</v>
      </c>
      <c r="BZ20" s="6">
        <f>'3'!AE20</f>
        <v>0.63831919895125533</v>
      </c>
      <c r="CA20" s="6">
        <f>'8'!AY18</f>
        <v>0.62444730415273675</v>
      </c>
      <c r="CB20" s="6">
        <f t="shared" si="18"/>
        <v>0.58157099879781637</v>
      </c>
      <c r="CC20" s="6">
        <f t="shared" si="19"/>
        <v>0.61525154406059079</v>
      </c>
      <c r="CD20" s="6">
        <f>'1'!DE19</f>
        <v>0.47957449082728992</v>
      </c>
      <c r="CE20" s="6">
        <f>'1'!DG19</f>
        <v>0.57482525193338585</v>
      </c>
      <c r="CF20" s="6">
        <f>'2'!DE19</f>
        <v>0.28459487637692527</v>
      </c>
      <c r="CG20" s="6">
        <f>'2'!DG19</f>
        <v>0.42165084903517214</v>
      </c>
      <c r="CH20" s="6">
        <f>'3'!AH20</f>
        <v>0.65505107606693402</v>
      </c>
      <c r="CI20" s="6">
        <f>'8'!BD18</f>
        <v>0.63214548299681028</v>
      </c>
      <c r="CJ20" s="6">
        <f t="shared" si="20"/>
        <v>0.57603846112896728</v>
      </c>
      <c r="CK20" s="6">
        <f t="shared" si="21"/>
        <v>0.60879421061601113</v>
      </c>
    </row>
    <row r="21" spans="1:89">
      <c r="A21" s="1">
        <v>1995</v>
      </c>
      <c r="B21" s="6">
        <f>'1'!I20</f>
        <v>0.41647958749335018</v>
      </c>
      <c r="C21" s="6">
        <f>'1'!K20</f>
        <v>0.51254800600170769</v>
      </c>
      <c r="D21" s="6">
        <f>'2'!I20</f>
        <v>0.2845483508423759</v>
      </c>
      <c r="E21" s="6">
        <f>'2'!K20</f>
        <v>0.42159219642208207</v>
      </c>
      <c r="F21" s="6">
        <f>'3'!D21</f>
        <v>0.61577529165254052</v>
      </c>
      <c r="G21" s="6">
        <f>'8'!F19</f>
        <v>0.59146298064339753</v>
      </c>
      <c r="H21" s="6">
        <f t="shared" si="0"/>
        <v>0.53549976343694305</v>
      </c>
      <c r="I21" s="6">
        <f t="shared" si="1"/>
        <v>0.56841783169658522</v>
      </c>
      <c r="J21" s="6">
        <f>'1'!S20</f>
        <v>0.27042289918953855</v>
      </c>
      <c r="K21" s="6">
        <f>'1'!U20</f>
        <v>0.34910805946140089</v>
      </c>
      <c r="L21" s="6">
        <f>'2'!S20</f>
        <v>0.21362093135664803</v>
      </c>
      <c r="M21" s="6">
        <f>'2'!U20</f>
        <v>0.32413939231029903</v>
      </c>
      <c r="N21" s="6">
        <f>'3'!G21</f>
        <v>0.3636109175093073</v>
      </c>
      <c r="O21" s="6">
        <f>'8'!K19</f>
        <v>0.51596784809117446</v>
      </c>
      <c r="P21" s="6">
        <f t="shared" si="2"/>
        <v>0.37568139440464776</v>
      </c>
      <c r="Q21" s="6">
        <f t="shared" si="3"/>
        <v>0.40247027255438539</v>
      </c>
      <c r="R21" s="6">
        <f>'1'!AC20</f>
        <v>0.31999323558717296</v>
      </c>
      <c r="S21" s="6">
        <f>'1'!AE20</f>
        <v>0.40800235055865386</v>
      </c>
      <c r="T21" s="6">
        <f>'2'!AC20</f>
        <v>0.16691182007320562</v>
      </c>
      <c r="U21" s="6">
        <f>'2'!AE20</f>
        <v>0.24920663483651376</v>
      </c>
      <c r="V21" s="6">
        <f>'3'!J21</f>
        <v>0.78827701216291457</v>
      </c>
      <c r="W21" s="6">
        <f>'8'!P19</f>
        <v>0.51706617906850949</v>
      </c>
      <c r="X21" s="6">
        <f t="shared" si="4"/>
        <v>0.55112048771047384</v>
      </c>
      <c r="Y21" s="6">
        <f t="shared" si="5"/>
        <v>0.57695179218110082</v>
      </c>
      <c r="Z21" s="6">
        <f>'1'!AM20</f>
        <v>0.46863351647005985</v>
      </c>
      <c r="AA21" s="6">
        <f>'1'!AO20</f>
        <v>0.56433336654701549</v>
      </c>
      <c r="AB21" s="6">
        <f>'2'!AM20</f>
        <v>0.18252398617320661</v>
      </c>
      <c r="AC21" s="6">
        <f>'2'!AO20</f>
        <v>0.27538761124899608</v>
      </c>
      <c r="AD21" s="6">
        <f>'3'!M21</f>
        <v>0.58620384142388837</v>
      </c>
      <c r="AE21" s="6">
        <f>'8'!U19</f>
        <v>0.52090895350185962</v>
      </c>
      <c r="AF21" s="6">
        <f t="shared" si="6"/>
        <v>0.50273332453144592</v>
      </c>
      <c r="AG21" s="6">
        <f t="shared" si="7"/>
        <v>0.53115965705441592</v>
      </c>
      <c r="AH21" s="6">
        <f>'1'!AW20</f>
        <v>0.34435481399801915</v>
      </c>
      <c r="AI21" s="6">
        <f>'1'!AY20</f>
        <v>0.43557889562818969</v>
      </c>
      <c r="AJ21" s="6">
        <f>'2'!AW20</f>
        <v>0.24002075473320714</v>
      </c>
      <c r="AK21" s="6">
        <f>'2'!AY20</f>
        <v>0.36242758061135227</v>
      </c>
      <c r="AL21" s="6">
        <f>'3'!P21</f>
        <v>0.54775762898636404</v>
      </c>
      <c r="AM21" s="6">
        <f>'8'!Z19</f>
        <v>0.56459216190410466</v>
      </c>
      <c r="AN21" s="6">
        <f t="shared" si="8"/>
        <v>0.48135373843870155</v>
      </c>
      <c r="AO21" s="6">
        <f t="shared" si="9"/>
        <v>0.51183923735255021</v>
      </c>
      <c r="AP21" s="6">
        <f>'1'!BG20</f>
        <v>0.36403989787071661</v>
      </c>
      <c r="AQ21" s="6">
        <f>'1'!BI20</f>
        <v>0.45725455480637855</v>
      </c>
      <c r="AR21" s="6">
        <f>'2'!BG20</f>
        <v>0.24093053456481217</v>
      </c>
      <c r="AS21" s="6">
        <f>'2'!BI20</f>
        <v>0.36370135948932986</v>
      </c>
      <c r="AT21" s="6">
        <f>'3'!S21</f>
        <v>0.53923797429716258</v>
      </c>
      <c r="AU21" s="6">
        <f>'8'!AE19</f>
        <v>0.54599561948612063</v>
      </c>
      <c r="AV21" s="6">
        <f t="shared" si="10"/>
        <v>0.47639490859532574</v>
      </c>
      <c r="AW21" s="6">
        <f t="shared" si="11"/>
        <v>0.50731492247490984</v>
      </c>
      <c r="AX21" s="6">
        <f>'1'!BQ20</f>
        <v>0.49322585327547347</v>
      </c>
      <c r="AY21" s="6">
        <f>'1'!BS20</f>
        <v>0.58774533175022303</v>
      </c>
      <c r="AZ21" s="6">
        <f>'2'!BQ20</f>
        <v>0.26380939769777689</v>
      </c>
      <c r="BA21" s="6">
        <f>'2'!BS20</f>
        <v>0.39481397428370851</v>
      </c>
      <c r="BB21" s="6">
        <f>'3'!V21</f>
        <v>0.71836940628573409</v>
      </c>
      <c r="BC21" s="6">
        <f>'8'!AJ19</f>
        <v>0.59716552118143573</v>
      </c>
      <c r="BD21" s="6">
        <f t="shared" si="12"/>
        <v>0.59152352929359675</v>
      </c>
      <c r="BE21" s="6">
        <f t="shared" si="13"/>
        <v>0.62352788264713987</v>
      </c>
      <c r="BF21" s="6">
        <f>'1'!CA20</f>
        <v>0.42175961197078082</v>
      </c>
      <c r="BG21" s="6">
        <f>'1'!CC20</f>
        <v>0.51792981166590768</v>
      </c>
      <c r="BH21" s="6">
        <f>'2'!CA20</f>
        <v>0.27752305462704208</v>
      </c>
      <c r="BI21" s="6">
        <f>'2'!CC20</f>
        <v>0.41266423843005623</v>
      </c>
      <c r="BJ21" s="6">
        <f>'3'!Y21</f>
        <v>0.6799018881472304</v>
      </c>
      <c r="BK21" s="6">
        <f>'8'!AO19</f>
        <v>0.62832955780182065</v>
      </c>
      <c r="BL21" s="6">
        <f t="shared" si="14"/>
        <v>0.57256385045629876</v>
      </c>
      <c r="BM21" s="6">
        <f t="shared" si="15"/>
        <v>0.60531200877562552</v>
      </c>
      <c r="BN21" s="6">
        <f>'1'!CK20</f>
        <v>0.35855481796447042</v>
      </c>
      <c r="BO21" s="6">
        <f>'1'!CM20</f>
        <v>0.45126763393778463</v>
      </c>
      <c r="BP21" s="6">
        <f>'2'!CK20</f>
        <v>0.34197424244878877</v>
      </c>
      <c r="BQ21" s="6">
        <f>'2'!CM20</f>
        <v>0.48966513226927305</v>
      </c>
      <c r="BR21" s="6">
        <f>'3'!AB21</f>
        <v>0.41956959093114132</v>
      </c>
      <c r="BS21" s="6">
        <f>'8'!AT19</f>
        <v>0.58711663423127236</v>
      </c>
      <c r="BT21" s="6">
        <f t="shared" si="16"/>
        <v>0.4498712144796112</v>
      </c>
      <c r="BU21" s="6">
        <f t="shared" si="17"/>
        <v>0.48318286665632248</v>
      </c>
      <c r="BV21" s="6">
        <f>'1'!CU20</f>
        <v>0.52549191407961282</v>
      </c>
      <c r="BW21" s="6">
        <f>'1'!CW20</f>
        <v>0.61755807059585344</v>
      </c>
      <c r="BX21" s="6">
        <f>'2'!CU20</f>
        <v>0.38246161560250064</v>
      </c>
      <c r="BY21" s="6">
        <f>'2'!CW20</f>
        <v>0.53311218342709887</v>
      </c>
      <c r="BZ21" s="6">
        <f>'3'!AE21</f>
        <v>0.62726727917856262</v>
      </c>
      <c r="CA21" s="6">
        <f>'8'!AY19</f>
        <v>0.63031950381810908</v>
      </c>
      <c r="CB21" s="6">
        <f t="shared" si="18"/>
        <v>0.58334730719303041</v>
      </c>
      <c r="CC21" s="6">
        <f t="shared" si="19"/>
        <v>0.61682559527873837</v>
      </c>
      <c r="CD21" s="6">
        <f>'1'!DE20</f>
        <v>0.47647925931350099</v>
      </c>
      <c r="CE21" s="6">
        <f>'1'!DG20</f>
        <v>0.57186958213697958</v>
      </c>
      <c r="CF21" s="6">
        <f>'2'!DE20</f>
        <v>0.29755490022061659</v>
      </c>
      <c r="CG21" s="6">
        <f>'2'!DG20</f>
        <v>0.43775357285512334</v>
      </c>
      <c r="CH21" s="6">
        <f>'3'!AH21</f>
        <v>0.63137661625497765</v>
      </c>
      <c r="CI21" s="6">
        <f>'8'!BD19</f>
        <v>0.64758202570898249</v>
      </c>
      <c r="CJ21" s="6">
        <f t="shared" si="20"/>
        <v>0.57187659609944763</v>
      </c>
      <c r="CK21" s="6">
        <f t="shared" si="21"/>
        <v>0.6049745279275941</v>
      </c>
    </row>
    <row r="22" spans="1:89">
      <c r="A22" s="1">
        <v>1996</v>
      </c>
      <c r="B22" s="6">
        <f>'1'!I21</f>
        <v>0.41633991972545775</v>
      </c>
      <c r="C22" s="6">
        <f>'1'!K21</f>
        <v>0.5124052035578166</v>
      </c>
      <c r="D22" s="6">
        <f>'2'!I21</f>
        <v>0.28382733796570592</v>
      </c>
      <c r="E22" s="6">
        <f>'2'!K21</f>
        <v>0.42068245973851853</v>
      </c>
      <c r="F22" s="6">
        <f>'3'!D22</f>
        <v>0.56576109635416261</v>
      </c>
      <c r="G22" s="6">
        <f>'8'!F20</f>
        <v>0.57924289082316693</v>
      </c>
      <c r="H22" s="6">
        <f t="shared" si="0"/>
        <v>0.51172802353027724</v>
      </c>
      <c r="I22" s="6">
        <f t="shared" si="1"/>
        <v>0.54462659247403034</v>
      </c>
      <c r="J22" s="6">
        <f>'1'!S21</f>
        <v>0.27124466818100762</v>
      </c>
      <c r="K22" s="6">
        <f>'1'!U21</f>
        <v>0.35011682602203609</v>
      </c>
      <c r="L22" s="6">
        <f>'2'!S21</f>
        <v>0.22451954777379138</v>
      </c>
      <c r="M22" s="6">
        <f>'2'!U21</f>
        <v>0.34026540997717752</v>
      </c>
      <c r="N22" s="6">
        <f>'3'!G22</f>
        <v>0.36445778161320408</v>
      </c>
      <c r="O22" s="6">
        <f>'8'!K20</f>
        <v>0.50784680675752891</v>
      </c>
      <c r="P22" s="6">
        <f t="shared" si="2"/>
        <v>0.37483804308612095</v>
      </c>
      <c r="Q22" s="6">
        <f t="shared" si="3"/>
        <v>0.40218706087466527</v>
      </c>
      <c r="R22" s="6">
        <f>'1'!AC21</f>
        <v>0.32076842996769261</v>
      </c>
      <c r="S22" s="6">
        <f>'1'!AE21</f>
        <v>0.40889312440074926</v>
      </c>
      <c r="T22" s="6">
        <f>'2'!AC21</f>
        <v>0.17023900107270837</v>
      </c>
      <c r="U22" s="6">
        <f>'2'!AE21</f>
        <v>0.25489007588312407</v>
      </c>
      <c r="V22" s="6">
        <f>'3'!J22</f>
        <v>0.77316249281982874</v>
      </c>
      <c r="W22" s="6">
        <f>'8'!P20</f>
        <v>0.51247800537539179</v>
      </c>
      <c r="X22" s="6">
        <f t="shared" si="4"/>
        <v>0.54418598484135849</v>
      </c>
      <c r="Y22" s="6">
        <f t="shared" si="5"/>
        <v>0.57027603120901138</v>
      </c>
      <c r="Z22" s="6">
        <f>'1'!AM21</f>
        <v>0.45241350464858865</v>
      </c>
      <c r="AA22" s="6">
        <f>'1'!AO21</f>
        <v>0.54854813338691988</v>
      </c>
      <c r="AB22" s="6">
        <f>'2'!AM21</f>
        <v>0.18716049449304031</v>
      </c>
      <c r="AC22" s="6">
        <f>'2'!AO21</f>
        <v>0.28293209866087587</v>
      </c>
      <c r="AD22" s="6">
        <f>'3'!M22</f>
        <v>0.52624509766323269</v>
      </c>
      <c r="AE22" s="6">
        <f>'8'!U20</f>
        <v>0.50458563751861851</v>
      </c>
      <c r="AF22" s="6">
        <f t="shared" si="6"/>
        <v>0.47107248069990038</v>
      </c>
      <c r="AG22" s="6">
        <f t="shared" si="7"/>
        <v>0.49987656686435022</v>
      </c>
      <c r="AH22" s="6">
        <f>'1'!AW21</f>
        <v>0.35248548309746186</v>
      </c>
      <c r="AI22" s="6">
        <f>'1'!AY21</f>
        <v>0.4445957690424609</v>
      </c>
      <c r="AJ22" s="6">
        <f>'2'!AW21</f>
        <v>0.25398919313388291</v>
      </c>
      <c r="AK22" s="6">
        <f>'2'!AY21</f>
        <v>0.38167148184028782</v>
      </c>
      <c r="AL22" s="6">
        <f>'3'!P22</f>
        <v>0.58044312497137995</v>
      </c>
      <c r="AM22" s="6">
        <f>'8'!Z20</f>
        <v>0.5593387731177768</v>
      </c>
      <c r="AN22" s="6">
        <f t="shared" si="8"/>
        <v>0.4958748978567657</v>
      </c>
      <c r="AO22" s="6">
        <f t="shared" si="9"/>
        <v>0.527065183916406</v>
      </c>
      <c r="AP22" s="6">
        <f>'1'!BG21</f>
        <v>0.37138603267652248</v>
      </c>
      <c r="AQ22" s="6">
        <f>'1'!BI21</f>
        <v>0.46521028565276168</v>
      </c>
      <c r="AR22" s="6">
        <f>'2'!BG21</f>
        <v>0.25054952474752173</v>
      </c>
      <c r="AS22" s="6">
        <f>'2'!BI21</f>
        <v>0.37699396674246843</v>
      </c>
      <c r="AT22" s="6">
        <f>'3'!S22</f>
        <v>0.55016697367881706</v>
      </c>
      <c r="AU22" s="6">
        <f>'8'!AE20</f>
        <v>0.54256813767635803</v>
      </c>
      <c r="AV22" s="6">
        <f t="shared" si="10"/>
        <v>0.48216938978449092</v>
      </c>
      <c r="AW22" s="6">
        <f t="shared" si="11"/>
        <v>0.51357868457923339</v>
      </c>
      <c r="AX22" s="6">
        <f>'1'!BQ21</f>
        <v>0.48643800858056813</v>
      </c>
      <c r="AY22" s="6">
        <f>'1'!BS21</f>
        <v>0.5813445238777305</v>
      </c>
      <c r="AZ22" s="6">
        <f>'2'!BQ21</f>
        <v>0.26922308106855702</v>
      </c>
      <c r="BA22" s="6">
        <f>'2'!BS21</f>
        <v>0.40192899554552575</v>
      </c>
      <c r="BB22" s="6">
        <f>'3'!V22</f>
        <v>0.6137226299013091</v>
      </c>
      <c r="BC22" s="6">
        <f>'8'!AJ20</f>
        <v>0.57664868787909906</v>
      </c>
      <c r="BD22" s="6">
        <f t="shared" si="12"/>
        <v>0.54269356814722269</v>
      </c>
      <c r="BE22" s="6">
        <f t="shared" si="13"/>
        <v>0.57494546265435198</v>
      </c>
      <c r="BF22" s="6">
        <f>'1'!CA21</f>
        <v>0.43477887279217753</v>
      </c>
      <c r="BG22" s="6">
        <f>'1'!CC21</f>
        <v>0.53106274878930959</v>
      </c>
      <c r="BH22" s="6">
        <f>'2'!CA21</f>
        <v>0.2812951328653861</v>
      </c>
      <c r="BI22" s="6">
        <f>'2'!CC21</f>
        <v>0.41747565506880263</v>
      </c>
      <c r="BJ22" s="6">
        <f>'3'!Y22</f>
        <v>0.60907704933686146</v>
      </c>
      <c r="BK22" s="6">
        <f>'8'!AO20</f>
        <v>0.59397873210156305</v>
      </c>
      <c r="BL22" s="6">
        <f t="shared" si="14"/>
        <v>0.53690972721018759</v>
      </c>
      <c r="BM22" s="6">
        <f t="shared" si="15"/>
        <v>0.5697845546299557</v>
      </c>
      <c r="BN22" s="6">
        <f>'1'!CK21</f>
        <v>0.37226432785325081</v>
      </c>
      <c r="BO22" s="6">
        <f>'1'!CM21</f>
        <v>0.46615672559867777</v>
      </c>
      <c r="BP22" s="6">
        <f>'2'!CK21</f>
        <v>0.34946936470265466</v>
      </c>
      <c r="BQ22" s="6">
        <f>'2'!CM21</f>
        <v>0.49796741857926441</v>
      </c>
      <c r="BR22" s="6">
        <f>'3'!AB22</f>
        <v>0.48177709891612813</v>
      </c>
      <c r="BS22" s="6">
        <f>'8'!AT20</f>
        <v>0.59511309033977489</v>
      </c>
      <c r="BT22" s="6">
        <f t="shared" si="16"/>
        <v>0.48064456870929939</v>
      </c>
      <c r="BU22" s="6">
        <f t="shared" si="17"/>
        <v>0.5142728536460458</v>
      </c>
      <c r="BV22" s="6">
        <f>'1'!CU21</f>
        <v>0.52376527784757665</v>
      </c>
      <c r="BW22" s="6">
        <f>'1'!CW21</f>
        <v>0.61598773508826954</v>
      </c>
      <c r="BX22" s="6">
        <f>'2'!CU21</f>
        <v>0.43719724419794337</v>
      </c>
      <c r="BY22" s="6">
        <f>'2'!CW21</f>
        <v>0.58694021108041772</v>
      </c>
      <c r="BZ22" s="6">
        <f>'3'!AE22</f>
        <v>0.60449118475121577</v>
      </c>
      <c r="CA22" s="6">
        <f>'8'!AY20</f>
        <v>0.64087360348176547</v>
      </c>
      <c r="CB22" s="6">
        <f t="shared" si="18"/>
        <v>0.58253133493432563</v>
      </c>
      <c r="CC22" s="6">
        <f t="shared" si="19"/>
        <v>0.61595012307071162</v>
      </c>
      <c r="CD22" s="6">
        <f>'1'!DE21</f>
        <v>0.48677080081453433</v>
      </c>
      <c r="CE22" s="6">
        <f>'1'!DG21</f>
        <v>0.58165941509609032</v>
      </c>
      <c r="CF22" s="6">
        <f>'2'!DE21</f>
        <v>0.31125550816420461</v>
      </c>
      <c r="CG22" s="6">
        <f>'2'!DG21</f>
        <v>0.45428598636182677</v>
      </c>
      <c r="CH22" s="6">
        <f>'3'!AH22</f>
        <v>0.55293637721581546</v>
      </c>
      <c r="CI22" s="6">
        <f>'8'!BD20</f>
        <v>0.62336393338520146</v>
      </c>
      <c r="CJ22" s="6">
        <f t="shared" si="20"/>
        <v>0.53666344188121395</v>
      </c>
      <c r="CK22" s="6">
        <f t="shared" si="21"/>
        <v>0.56994421255728733</v>
      </c>
    </row>
    <row r="23" spans="1:89">
      <c r="A23" s="1">
        <v>1997</v>
      </c>
      <c r="B23" s="6">
        <f>'1'!I22</f>
        <v>0.44521432824351354</v>
      </c>
      <c r="C23" s="6">
        <f>'1'!K22</f>
        <v>0.5414512926970424</v>
      </c>
      <c r="D23" s="6">
        <f>'2'!I22</f>
        <v>0.29001882636391857</v>
      </c>
      <c r="E23" s="6">
        <f>'2'!K22</f>
        <v>0.42844667635190747</v>
      </c>
      <c r="F23" s="6">
        <f>'3'!D23</f>
        <v>0.54644507777391094</v>
      </c>
      <c r="G23" s="6">
        <f>'8'!F21</f>
        <v>0.58297876623704092</v>
      </c>
      <c r="H23" s="6">
        <f t="shared" si="0"/>
        <v>0.51151640926577124</v>
      </c>
      <c r="I23" s="6">
        <f t="shared" si="1"/>
        <v>0.54460658715527588</v>
      </c>
      <c r="J23" s="6">
        <f>'1'!S22</f>
        <v>0.29534777879373131</v>
      </c>
      <c r="K23" s="6">
        <f>'1'!U22</f>
        <v>0.37920774662005502</v>
      </c>
      <c r="L23" s="6">
        <f>'2'!S22</f>
        <v>0.24079367224385473</v>
      </c>
      <c r="M23" s="6">
        <f>'2'!U22</f>
        <v>0.36350992479118927</v>
      </c>
      <c r="N23" s="6">
        <f>'3'!G23</f>
        <v>0.42822983323877784</v>
      </c>
      <c r="O23" s="6">
        <f>'8'!K21</f>
        <v>0.54111518212136123</v>
      </c>
      <c r="P23" s="6">
        <f t="shared" si="2"/>
        <v>0.41677541091505121</v>
      </c>
      <c r="Q23" s="6">
        <f t="shared" si="3"/>
        <v>0.44581902973504939</v>
      </c>
      <c r="R23" s="6">
        <f>'1'!AC22</f>
        <v>0.38955006307181167</v>
      </c>
      <c r="S23" s="6">
        <f>'1'!AE22</f>
        <v>0.4845818559235045</v>
      </c>
      <c r="T23" s="6">
        <f>'2'!AC22</f>
        <v>0.17821398707926603</v>
      </c>
      <c r="U23" s="6">
        <f>'2'!AE22</f>
        <v>0.26828176537484233</v>
      </c>
      <c r="V23" s="6">
        <f>'3'!J23</f>
        <v>0.7669613335136215</v>
      </c>
      <c r="W23" s="6">
        <f>'8'!P21</f>
        <v>0.48865157453498204</v>
      </c>
      <c r="X23" s="6">
        <f t="shared" si="4"/>
        <v>0.54911141708823219</v>
      </c>
      <c r="Y23" s="6">
        <f t="shared" si="5"/>
        <v>0.57712455348812841</v>
      </c>
      <c r="Z23" s="6">
        <f>'1'!AM22</f>
        <v>0.47569058775300449</v>
      </c>
      <c r="AA23" s="6">
        <f>'1'!AO22</f>
        <v>0.57111490081867045</v>
      </c>
      <c r="AB23" s="6">
        <f>'2'!AM22</f>
        <v>0.193211611032551</v>
      </c>
      <c r="AC23" s="6">
        <f>'2'!AO22</f>
        <v>0.29262748439515823</v>
      </c>
      <c r="AD23" s="6">
        <f>'3'!M23</f>
        <v>0.47155970244518042</v>
      </c>
      <c r="AE23" s="6">
        <f>'8'!U21</f>
        <v>0.48221593864531626</v>
      </c>
      <c r="AF23" s="6">
        <f t="shared" si="6"/>
        <v>0.44774794122552303</v>
      </c>
      <c r="AG23" s="6">
        <f t="shared" si="7"/>
        <v>0.47677439117491693</v>
      </c>
      <c r="AH23" s="6">
        <f>'1'!AW22</f>
        <v>0.37240835078988377</v>
      </c>
      <c r="AI23" s="6">
        <f>'1'!AY22</f>
        <v>0.46631182700218327</v>
      </c>
      <c r="AJ23" s="6">
        <f>'2'!AW22</f>
        <v>0.26623522105431652</v>
      </c>
      <c r="AK23" s="6">
        <f>'2'!AY22</f>
        <v>0.39801337174680601</v>
      </c>
      <c r="AL23" s="6">
        <f>'3'!P23</f>
        <v>0.53016272094086925</v>
      </c>
      <c r="AM23" s="6">
        <f>'8'!Z21</f>
        <v>0.52263568189644061</v>
      </c>
      <c r="AN23" s="6">
        <f t="shared" si="8"/>
        <v>0.46996098520868834</v>
      </c>
      <c r="AO23" s="6">
        <f t="shared" si="9"/>
        <v>0.50191949552039716</v>
      </c>
      <c r="AP23" s="6">
        <f>'1'!BG22</f>
        <v>0.38953994650691742</v>
      </c>
      <c r="AQ23" s="6">
        <f>'1'!BI22</f>
        <v>0.48457118321357345</v>
      </c>
      <c r="AR23" s="6">
        <f>'2'!BG22</f>
        <v>0.26210529902394381</v>
      </c>
      <c r="AS23" s="6">
        <f>'2'!BI22</f>
        <v>0.39255543627359218</v>
      </c>
      <c r="AT23" s="6">
        <f>'3'!S23</f>
        <v>0.50405956125740126</v>
      </c>
      <c r="AU23" s="6">
        <f>'8'!AE21</f>
        <v>0.54020435221146623</v>
      </c>
      <c r="AV23" s="6">
        <f t="shared" si="10"/>
        <v>0.46780364937017826</v>
      </c>
      <c r="AW23" s="6">
        <f t="shared" si="11"/>
        <v>0.49985491043647434</v>
      </c>
      <c r="AX23" s="6">
        <f>'1'!BQ22</f>
        <v>0.52600757848079094</v>
      </c>
      <c r="AY23" s="6">
        <f>'1'!BS22</f>
        <v>0.61802651905715156</v>
      </c>
      <c r="AZ23" s="6">
        <f>'2'!BQ22</f>
        <v>0.2751813137590427</v>
      </c>
      <c r="BA23" s="6">
        <f>'2'!BS22</f>
        <v>0.40965626519273302</v>
      </c>
      <c r="BB23" s="6">
        <f>'3'!V23</f>
        <v>0.60623510138842962</v>
      </c>
      <c r="BC23" s="6">
        <f>'8'!AJ21</f>
        <v>0.58576175605710568</v>
      </c>
      <c r="BD23" s="6">
        <f t="shared" si="12"/>
        <v>0.55094221444456604</v>
      </c>
      <c r="BE23" s="6">
        <f t="shared" si="13"/>
        <v>0.58279349770320721</v>
      </c>
      <c r="BF23" s="6">
        <f>'1'!CA22</f>
        <v>0.4617429981318375</v>
      </c>
      <c r="BG23" s="6">
        <f>'1'!CC22</f>
        <v>0.55766169252509401</v>
      </c>
      <c r="BH23" s="6">
        <f>'2'!CA22</f>
        <v>0.29009774917770659</v>
      </c>
      <c r="BI23" s="6">
        <f>'2'!CC22</f>
        <v>0.4285449528861337</v>
      </c>
      <c r="BJ23" s="6">
        <f>'3'!Y23</f>
        <v>0.59216654942529512</v>
      </c>
      <c r="BK23" s="6">
        <f>'8'!AO21</f>
        <v>0.58205389044706179</v>
      </c>
      <c r="BL23" s="6">
        <f t="shared" si="14"/>
        <v>0.53284116144837479</v>
      </c>
      <c r="BM23" s="6">
        <f t="shared" si="15"/>
        <v>0.56586962069786884</v>
      </c>
      <c r="BN23" s="6">
        <f>'1'!CK22</f>
        <v>0.39011986053435882</v>
      </c>
      <c r="BO23" s="6">
        <f>'1'!CM22</f>
        <v>0.48518277093420897</v>
      </c>
      <c r="BP23" s="6">
        <f>'2'!CK22</f>
        <v>0.3625153815019348</v>
      </c>
      <c r="BQ23" s="6">
        <f>'2'!CM22</f>
        <v>0.51213023071611807</v>
      </c>
      <c r="BR23" s="6">
        <f>'3'!AB23</f>
        <v>0.60655618730459893</v>
      </c>
      <c r="BS23" s="6">
        <f>'8'!AT21</f>
        <v>0.60273893799007039</v>
      </c>
      <c r="BT23" s="6">
        <f t="shared" si="16"/>
        <v>0.53771966657592596</v>
      </c>
      <c r="BU23" s="6">
        <f t="shared" si="17"/>
        <v>0.57169373357731434</v>
      </c>
      <c r="BV23" s="6">
        <f>'1'!CU22</f>
        <v>0.57431902917804478</v>
      </c>
      <c r="BW23" s="6">
        <f>'1'!CW22</f>
        <v>0.66085653376919529</v>
      </c>
      <c r="BX23" s="6">
        <f>'2'!CU22</f>
        <v>0.45005389495118886</v>
      </c>
      <c r="BY23" s="6">
        <f>'2'!CW22</f>
        <v>0.59886486902268721</v>
      </c>
      <c r="BZ23" s="6">
        <f>'3'!AE23</f>
        <v>0.59269120231191474</v>
      </c>
      <c r="CA23" s="6">
        <f>'8'!AY21</f>
        <v>0.6451422345505522</v>
      </c>
      <c r="CB23" s="6">
        <f t="shared" si="18"/>
        <v>0.59048834662065941</v>
      </c>
      <c r="CC23" s="6">
        <f t="shared" si="19"/>
        <v>0.62267694494603942</v>
      </c>
      <c r="CD23" s="6">
        <f>'1'!DE22</f>
        <v>0.51306868373512537</v>
      </c>
      <c r="CE23" s="6">
        <f>'1'!DG22</f>
        <v>0.60619724637801631</v>
      </c>
      <c r="CF23" s="6">
        <f>'2'!DE22</f>
        <v>0.32494917941190937</v>
      </c>
      <c r="CG23" s="6">
        <f>'2'!DG22</f>
        <v>0.47033476223604398</v>
      </c>
      <c r="CH23" s="6">
        <f>'3'!AH23</f>
        <v>0.51685445991638435</v>
      </c>
      <c r="CI23" s="6">
        <f>'8'!BD21</f>
        <v>0.63235558665481317</v>
      </c>
      <c r="CJ23" s="6">
        <f t="shared" si="20"/>
        <v>0.53155711465121369</v>
      </c>
      <c r="CK23" s="6">
        <f t="shared" si="21"/>
        <v>0.56472138546220541</v>
      </c>
    </row>
    <row r="24" spans="1:89">
      <c r="A24" s="1">
        <v>1998</v>
      </c>
      <c r="B24" s="6">
        <f>'1'!I23</f>
        <v>0.46954268828245327</v>
      </c>
      <c r="C24" s="6">
        <f>'1'!K23</f>
        <v>0.56520994315806705</v>
      </c>
      <c r="D24" s="6">
        <f>'2'!I23</f>
        <v>0.28439840655439458</v>
      </c>
      <c r="E24" s="6">
        <f>'2'!K23</f>
        <v>0.42140312656678852</v>
      </c>
      <c r="F24" s="6">
        <f>'3'!D24</f>
        <v>0.52650279161698088</v>
      </c>
      <c r="G24" s="6">
        <f>'8'!F22</f>
        <v>0.58708153403689389</v>
      </c>
      <c r="H24" s="6">
        <f t="shared" si="0"/>
        <v>0.5090739551697907</v>
      </c>
      <c r="I24" s="6">
        <f t="shared" si="1"/>
        <v>0.54190787814615282</v>
      </c>
      <c r="J24" s="6">
        <f>'1'!S23</f>
        <v>0.33392700987101231</v>
      </c>
      <c r="K24" s="6">
        <f>'1'!U23</f>
        <v>0.42387928905082151</v>
      </c>
      <c r="L24" s="6">
        <f>'2'!S23</f>
        <v>0.24309923514556464</v>
      </c>
      <c r="M24" s="6">
        <f>'2'!U23</f>
        <v>0.36672607559475157</v>
      </c>
      <c r="N24" s="6">
        <f>'3'!G24</f>
        <v>0.34583607381663201</v>
      </c>
      <c r="O24" s="6">
        <f>'8'!K22</f>
        <v>0.51053000650807467</v>
      </c>
      <c r="P24" s="6">
        <f t="shared" si="2"/>
        <v>0.38258875696783412</v>
      </c>
      <c r="Q24" s="6">
        <f t="shared" si="3"/>
        <v>0.41294189684871463</v>
      </c>
      <c r="R24" s="6">
        <f>'1'!AC23</f>
        <v>0.39026570639316349</v>
      </c>
      <c r="S24" s="6">
        <f>'1'!AE23</f>
        <v>0.48533651653256354</v>
      </c>
      <c r="T24" s="6">
        <f>'2'!AC23</f>
        <v>0.18171460373910275</v>
      </c>
      <c r="U24" s="6">
        <f>'2'!AE23</f>
        <v>0.27406007243200031</v>
      </c>
      <c r="V24" s="6">
        <f>'3'!J24</f>
        <v>0.77830759454614873</v>
      </c>
      <c r="W24" s="6">
        <f>'8'!P22</f>
        <v>0.49667938894073099</v>
      </c>
      <c r="X24" s="6">
        <f t="shared" si="4"/>
        <v>0.55655145615322177</v>
      </c>
      <c r="Y24" s="6">
        <f t="shared" si="5"/>
        <v>0.58480016505039156</v>
      </c>
      <c r="Z24" s="6">
        <f>'1'!AM23</f>
        <v>0.50021206187582512</v>
      </c>
      <c r="AA24" s="6">
        <f>'1'!AO23</f>
        <v>0.59428551366690585</v>
      </c>
      <c r="AB24" s="6">
        <f>'2'!AM23</f>
        <v>0.19622078970876133</v>
      </c>
      <c r="AC24" s="6">
        <f>'2'!AO23</f>
        <v>0.29738695017084565</v>
      </c>
      <c r="AD24" s="6">
        <f>'3'!M24</f>
        <v>0.42202642333035484</v>
      </c>
      <c r="AE24" s="6">
        <f>'8'!U22</f>
        <v>0.48358438138807375</v>
      </c>
      <c r="AF24" s="6">
        <f t="shared" si="6"/>
        <v>0.43355037509460526</v>
      </c>
      <c r="AG24" s="6">
        <f t="shared" si="7"/>
        <v>0.46248168149902985</v>
      </c>
      <c r="AH24" s="6">
        <f>'1'!AW23</f>
        <v>0.39645077992047223</v>
      </c>
      <c r="AI24" s="6">
        <f>'1'!AY23</f>
        <v>0.4918323003745132</v>
      </c>
      <c r="AJ24" s="6">
        <f>'2'!AW23</f>
        <v>0.26184088555682994</v>
      </c>
      <c r="AK24" s="6">
        <f>'2'!AY23</f>
        <v>0.39220417373388544</v>
      </c>
      <c r="AL24" s="6">
        <f>'3'!P24</f>
        <v>0.5292637929057058</v>
      </c>
      <c r="AM24" s="6">
        <f>'8'!Z22</f>
        <v>0.54159582048246124</v>
      </c>
      <c r="AN24" s="6">
        <f t="shared" si="8"/>
        <v>0.47965850784679809</v>
      </c>
      <c r="AO24" s="6">
        <f t="shared" si="9"/>
        <v>0.51177114075531183</v>
      </c>
      <c r="AP24" s="6">
        <f>'1'!BG23</f>
        <v>0.41479890723877444</v>
      </c>
      <c r="AQ24" s="6">
        <f>'1'!BI23</f>
        <v>0.51082808330912011</v>
      </c>
      <c r="AR24" s="6">
        <f>'2'!BG23</f>
        <v>0.2612933959268684</v>
      </c>
      <c r="AS24" s="6">
        <f>'2'!BI23</f>
        <v>0.39147615253996404</v>
      </c>
      <c r="AT24" s="6">
        <f>'3'!S24</f>
        <v>0.52677087585096016</v>
      </c>
      <c r="AU24" s="6">
        <f>'8'!AE22</f>
        <v>0.5628132927316567</v>
      </c>
      <c r="AV24" s="6">
        <f t="shared" si="10"/>
        <v>0.48864145920032281</v>
      </c>
      <c r="AW24" s="6">
        <f t="shared" si="11"/>
        <v>0.52086557007570145</v>
      </c>
      <c r="AX24" s="6">
        <f>'1'!BQ23</f>
        <v>0.55952586786859715</v>
      </c>
      <c r="AY24" s="6">
        <f>'1'!BS23</f>
        <v>0.64795918009061304</v>
      </c>
      <c r="AZ24" s="6">
        <f>'2'!BQ23</f>
        <v>0.27461382363547093</v>
      </c>
      <c r="BA24" s="6">
        <f>'2'!BS23</f>
        <v>0.40892487574719438</v>
      </c>
      <c r="BB24" s="6">
        <f>'3'!V24</f>
        <v>0.60380051244111899</v>
      </c>
      <c r="BC24" s="6">
        <f>'8'!AJ22</f>
        <v>0.59162715966132762</v>
      </c>
      <c r="BD24" s="6">
        <f t="shared" si="12"/>
        <v>0.55837490881211238</v>
      </c>
      <c r="BE24" s="6">
        <f t="shared" si="13"/>
        <v>0.58949267646768799</v>
      </c>
      <c r="BF24" s="6">
        <f>'1'!CA23</f>
        <v>0.4668392810621419</v>
      </c>
      <c r="BG24" s="6">
        <f>'1'!CC23</f>
        <v>0.56260092225414837</v>
      </c>
      <c r="BH24" s="6">
        <f>'2'!CA23</f>
        <v>0.29262870987208406</v>
      </c>
      <c r="BI24" s="6">
        <f>'2'!CC23</f>
        <v>0.43168742422597017</v>
      </c>
      <c r="BJ24" s="6">
        <f>'3'!Y24</f>
        <v>0.51994971314424321</v>
      </c>
      <c r="BK24" s="6">
        <f>'8'!AO22</f>
        <v>0.61024962548146988</v>
      </c>
      <c r="BL24" s="6">
        <f t="shared" si="14"/>
        <v>0.51368550010177505</v>
      </c>
      <c r="BM24" s="6">
        <f t="shared" si="15"/>
        <v>0.54674369977556503</v>
      </c>
      <c r="BN24" s="6">
        <f>'1'!CK23</f>
        <v>0.41200862065125399</v>
      </c>
      <c r="BO24" s="6">
        <f>'1'!CM23</f>
        <v>0.50796529239089072</v>
      </c>
      <c r="BP24" s="6">
        <f>'2'!CK23</f>
        <v>0.34409854270623713</v>
      </c>
      <c r="BQ24" s="6">
        <f>'2'!CM23</f>
        <v>0.49203076950522551</v>
      </c>
      <c r="BR24" s="6">
        <f>'3'!AB24</f>
        <v>0.49130363552679446</v>
      </c>
      <c r="BS24" s="6">
        <f>'8'!AT22</f>
        <v>0.62790216593926551</v>
      </c>
      <c r="BT24" s="6">
        <f t="shared" si="16"/>
        <v>0.50170368239337193</v>
      </c>
      <c r="BU24" s="6">
        <f t="shared" si="17"/>
        <v>0.53568823942119814</v>
      </c>
      <c r="BV24" s="6">
        <f>'1'!CU23</f>
        <v>0.59173676476560977</v>
      </c>
      <c r="BW24" s="6">
        <f>'1'!CW23</f>
        <v>0.67580655338620188</v>
      </c>
      <c r="BX24" s="6">
        <f>'2'!CU23</f>
        <v>0.40179557967416957</v>
      </c>
      <c r="BY24" s="6">
        <f>'2'!CW23</f>
        <v>0.55272394621330279</v>
      </c>
      <c r="BZ24" s="6">
        <f>'3'!AE24</f>
        <v>0.52479766035795861</v>
      </c>
      <c r="CA24" s="6">
        <f>'8'!AY22</f>
        <v>0.65152461867749689</v>
      </c>
      <c r="CB24" s="6">
        <f t="shared" si="18"/>
        <v>0.56390336066697144</v>
      </c>
      <c r="CC24" s="6">
        <f t="shared" si="19"/>
        <v>0.59581015504500323</v>
      </c>
      <c r="CD24" s="6">
        <f>'1'!DE23</f>
        <v>0.5383015341473828</v>
      </c>
      <c r="CE24" s="6">
        <f>'1'!DG23</f>
        <v>0.6291224692390881</v>
      </c>
      <c r="CF24" s="6">
        <f>'2'!DE23</f>
        <v>0.32074921698172626</v>
      </c>
      <c r="CG24" s="6">
        <f>'2'!DG23</f>
        <v>0.46546134763139896</v>
      </c>
      <c r="CH24" s="6">
        <f>'3'!AH24</f>
        <v>0.44653409359276358</v>
      </c>
      <c r="CI24" s="6">
        <f>'8'!BD22</f>
        <v>0.58189521875517325</v>
      </c>
      <c r="CJ24" s="6">
        <f t="shared" si="20"/>
        <v>0.49291743159130663</v>
      </c>
      <c r="CK24" s="6">
        <f t="shared" si="21"/>
        <v>0.52555283167461497</v>
      </c>
    </row>
    <row r="25" spans="1:89">
      <c r="A25" s="1">
        <v>1999</v>
      </c>
      <c r="B25" s="6">
        <f>'1'!I24</f>
        <v>0.48820481671819743</v>
      </c>
      <c r="C25" s="6">
        <f>'1'!K24</f>
        <v>0.5830150229722183</v>
      </c>
      <c r="D25" s="6">
        <f>'2'!I24</f>
        <v>0.30776378535219995</v>
      </c>
      <c r="E25" s="6">
        <f>'2'!K24</f>
        <v>0.45011882329917557</v>
      </c>
      <c r="F25" s="6">
        <f>'3'!D25</f>
        <v>0.52223174877133638</v>
      </c>
      <c r="G25" s="6">
        <f>'8'!F23</f>
        <v>0.59170252937011447</v>
      </c>
      <c r="H25" s="6">
        <f t="shared" si="0"/>
        <v>0.51482080019842846</v>
      </c>
      <c r="I25" s="6">
        <f t="shared" si="1"/>
        <v>0.54801834524393023</v>
      </c>
      <c r="J25" s="6">
        <f>'1'!S24</f>
        <v>0.3726189015553506</v>
      </c>
      <c r="K25" s="6">
        <f>'1'!U24</f>
        <v>0.46653852507078009</v>
      </c>
      <c r="L25" s="6">
        <f>'2'!S24</f>
        <v>0.26047710894080006</v>
      </c>
      <c r="M25" s="6">
        <f>'2'!U24</f>
        <v>0.39038893322986634</v>
      </c>
      <c r="N25" s="6">
        <f>'3'!G25</f>
        <v>0.27060643136890583</v>
      </c>
      <c r="O25" s="6">
        <f>'8'!K23</f>
        <v>0.52238465218581465</v>
      </c>
      <c r="P25" s="6">
        <f t="shared" si="2"/>
        <v>0.36552945940845682</v>
      </c>
      <c r="Q25" s="6">
        <f t="shared" si="3"/>
        <v>0.39730456654044938</v>
      </c>
      <c r="R25" s="6">
        <f>'1'!AC24</f>
        <v>0.43260760689523542</v>
      </c>
      <c r="S25" s="6">
        <f>'1'!AE24</f>
        <v>0.52888593317830579</v>
      </c>
      <c r="T25" s="6">
        <f>'2'!AC24</f>
        <v>0.18878344627695751</v>
      </c>
      <c r="U25" s="6">
        <f>'2'!AE24</f>
        <v>0.2855490403067053</v>
      </c>
      <c r="V25" s="6">
        <f>'3'!J25</f>
        <v>0.57881380149700468</v>
      </c>
      <c r="W25" s="6">
        <f>'8'!P23</f>
        <v>0.48360973477136732</v>
      </c>
      <c r="X25" s="6">
        <f t="shared" si="4"/>
        <v>0.48200830703695491</v>
      </c>
      <c r="Y25" s="6">
        <f t="shared" si="5"/>
        <v>0.51094053169654385</v>
      </c>
      <c r="Z25" s="6">
        <f>'1'!AM24</f>
        <v>0.5377814425555294</v>
      </c>
      <c r="AA25" s="6">
        <f>'1'!AO24</f>
        <v>0.62865584808713038</v>
      </c>
      <c r="AB25" s="6">
        <f>'2'!AM24</f>
        <v>0.20693637419197236</v>
      </c>
      <c r="AC25" s="6">
        <f>'2'!AO24</f>
        <v>0.31401309434825464</v>
      </c>
      <c r="AD25" s="6">
        <f>'3'!M25</f>
        <v>0.49125783577169591</v>
      </c>
      <c r="AE25" s="6">
        <f>'8'!U23</f>
        <v>0.5538722317824063</v>
      </c>
      <c r="AF25" s="6">
        <f t="shared" si="6"/>
        <v>0.49091472977370343</v>
      </c>
      <c r="AG25" s="6">
        <f t="shared" si="7"/>
        <v>0.51979728289565186</v>
      </c>
      <c r="AH25" s="6">
        <f>'1'!AW24</f>
        <v>0.43925022783152007</v>
      </c>
      <c r="AI25" s="6">
        <f>'1'!AY24</f>
        <v>0.53552884551310287</v>
      </c>
      <c r="AJ25" s="6">
        <f>'2'!AW24</f>
        <v>0.28264986016377391</v>
      </c>
      <c r="AK25" s="6">
        <f>'2'!AY24</f>
        <v>0.41919358388867523</v>
      </c>
      <c r="AL25" s="6">
        <f>'3'!P25</f>
        <v>0.50608277762963827</v>
      </c>
      <c r="AM25" s="6">
        <f>'8'!Z23</f>
        <v>0.53386645671147914</v>
      </c>
      <c r="AN25" s="6">
        <f t="shared" si="8"/>
        <v>0.47870807964798046</v>
      </c>
      <c r="AO25" s="6">
        <f t="shared" si="9"/>
        <v>0.51161817555678724</v>
      </c>
      <c r="AP25" s="6">
        <f>'1'!BG24</f>
        <v>0.43813816195390604</v>
      </c>
      <c r="AQ25" s="6">
        <f>'1'!BI24</f>
        <v>0.53442017758626403</v>
      </c>
      <c r="AR25" s="6">
        <f>'2'!BG24</f>
        <v>0.2753477712757027</v>
      </c>
      <c r="AS25" s="6">
        <f>'2'!BI24</f>
        <v>0.40987061637924549</v>
      </c>
      <c r="AT25" s="6">
        <f>'3'!S25</f>
        <v>0.56517736515936945</v>
      </c>
      <c r="AU25" s="6">
        <f>'8'!AE23</f>
        <v>0.56646469620952222</v>
      </c>
      <c r="AV25" s="6">
        <f t="shared" si="10"/>
        <v>0.51117276444495596</v>
      </c>
      <c r="AW25" s="6">
        <f t="shared" si="11"/>
        <v>0.54388145208178185</v>
      </c>
      <c r="AX25" s="6">
        <f>'1'!BQ24</f>
        <v>0.57045035558509372</v>
      </c>
      <c r="AY25" s="6">
        <f>'1'!BS24</f>
        <v>0.65750163735732325</v>
      </c>
      <c r="AZ25" s="6">
        <f>'2'!BQ24</f>
        <v>0.28721223678695623</v>
      </c>
      <c r="BA25" s="6">
        <f>'2'!BS24</f>
        <v>0.42494054875834547</v>
      </c>
      <c r="BB25" s="6">
        <f>'3'!V25</f>
        <v>0.57003063879832983</v>
      </c>
      <c r="BC25" s="6">
        <f>'8'!AJ23</f>
        <v>0.59717747057932369</v>
      </c>
      <c r="BD25" s="6">
        <f t="shared" si="12"/>
        <v>0.54997679148884338</v>
      </c>
      <c r="BE25" s="6">
        <f t="shared" si="13"/>
        <v>0.58115987904042821</v>
      </c>
      <c r="BF25" s="6">
        <f>'1'!CA24</f>
        <v>0.49140506530701467</v>
      </c>
      <c r="BG25" s="6">
        <f>'1'!CC24</f>
        <v>0.58603287237839619</v>
      </c>
      <c r="BH25" s="6">
        <f>'2'!CA24</f>
        <v>0.30011741033605699</v>
      </c>
      <c r="BI25" s="6">
        <f>'2'!CC24</f>
        <v>0.44088319215661043</v>
      </c>
      <c r="BJ25" s="6">
        <f>'3'!Y25</f>
        <v>0.47574979863111777</v>
      </c>
      <c r="BK25" s="6">
        <f>'8'!AO23</f>
        <v>0.56870063694005901</v>
      </c>
      <c r="BL25" s="6">
        <f t="shared" si="14"/>
        <v>0.48920286462947349</v>
      </c>
      <c r="BM25" s="6">
        <f t="shared" si="15"/>
        <v>0.52220500422580507</v>
      </c>
      <c r="BN25" s="6">
        <f>'1'!CK24</f>
        <v>0.42936887035985494</v>
      </c>
      <c r="BO25" s="6">
        <f>'1'!CM24</f>
        <v>0.52562900124813172</v>
      </c>
      <c r="BP25" s="6">
        <f>'2'!CK24</f>
        <v>0.38443931641087364</v>
      </c>
      <c r="BQ25" s="6">
        <f>'2'!CM24</f>
        <v>0.53515023540213547</v>
      </c>
      <c r="BR25" s="6">
        <f>'3'!AB25</f>
        <v>0.55702347084032755</v>
      </c>
      <c r="BS25" s="6">
        <f>'8'!AT23</f>
        <v>0.62416987142326186</v>
      </c>
      <c r="BT25" s="6">
        <f t="shared" si="16"/>
        <v>0.5343780554761679</v>
      </c>
      <c r="BU25" s="6">
        <f t="shared" si="17"/>
        <v>0.56870117355294947</v>
      </c>
      <c r="BV25" s="6">
        <f>'1'!CU24</f>
        <v>0.61268608205778685</v>
      </c>
      <c r="BW25" s="6">
        <f>'1'!CW24</f>
        <v>0.6934616425069714</v>
      </c>
      <c r="BX25" s="6">
        <f>'2'!CU24</f>
        <v>0.49813779404633812</v>
      </c>
      <c r="BY25" s="6">
        <f>'2'!CW24</f>
        <v>0.64133274197120582</v>
      </c>
      <c r="BZ25" s="6">
        <f>'3'!AE25</f>
        <v>0.57607654406166009</v>
      </c>
      <c r="CA25" s="6">
        <f>'8'!AY23</f>
        <v>0.67309190225512139</v>
      </c>
      <c r="CB25" s="6">
        <f t="shared" si="18"/>
        <v>0.60470918411739161</v>
      </c>
      <c r="CC25" s="6">
        <f t="shared" si="19"/>
        <v>0.63518379099971534</v>
      </c>
      <c r="CD25" s="6">
        <f>'1'!DE24</f>
        <v>0.56049327731573761</v>
      </c>
      <c r="CE25" s="6">
        <f>'1'!DG24</f>
        <v>0.64880834229806394</v>
      </c>
      <c r="CF25" s="6">
        <f>'2'!DE24</f>
        <v>0.34298342256166603</v>
      </c>
      <c r="CG25" s="6">
        <f>'2'!DG24</f>
        <v>0.49079021330533062</v>
      </c>
      <c r="CH25" s="6">
        <f>'3'!AH25</f>
        <v>0.40019411894234669</v>
      </c>
      <c r="CI25" s="6">
        <f>'8'!BD23</f>
        <v>0.59092790449107147</v>
      </c>
      <c r="CJ25" s="6">
        <f t="shared" si="20"/>
        <v>0.48375301664357423</v>
      </c>
      <c r="CK25" s="6">
        <f t="shared" si="21"/>
        <v>0.51619670871440593</v>
      </c>
    </row>
    <row r="26" spans="1:89">
      <c r="A26" s="1">
        <v>2000</v>
      </c>
      <c r="B26" s="6">
        <f>'1'!I25</f>
        <v>0.52470581648160108</v>
      </c>
      <c r="C26" s="6">
        <f>'1'!K25</f>
        <v>0.61684347635125636</v>
      </c>
      <c r="D26" s="6">
        <f>'2'!I25</f>
        <v>0.34287411788350047</v>
      </c>
      <c r="E26" s="6">
        <f>'2'!K25</f>
        <v>0.49066846480823689</v>
      </c>
      <c r="F26" s="6">
        <f>'3'!D26</f>
        <v>0.51502753356743192</v>
      </c>
      <c r="G26" s="6">
        <f>'8'!F24</f>
        <v>0.60105170043041489</v>
      </c>
      <c r="H26" s="6">
        <f t="shared" si="0"/>
        <v>0.52555509864076755</v>
      </c>
      <c r="I26" s="6">
        <f t="shared" si="1"/>
        <v>0.55876206530717221</v>
      </c>
      <c r="J26" s="6">
        <f>'1'!S25</f>
        <v>0.41931347682005127</v>
      </c>
      <c r="K26" s="6">
        <f>'1'!U25</f>
        <v>0.51544056499168223</v>
      </c>
      <c r="L26" s="6">
        <f>'2'!S25</f>
        <v>0.35172632894866973</v>
      </c>
      <c r="M26" s="6">
        <f>'2'!U25</f>
        <v>0.50044343853737516</v>
      </c>
      <c r="N26" s="6">
        <f>'3'!G26</f>
        <v>0.30826999688576695</v>
      </c>
      <c r="O26" s="6">
        <f>'8'!K24</f>
        <v>0.49241361757378371</v>
      </c>
      <c r="P26" s="6">
        <f t="shared" si="2"/>
        <v>0.3900674122853191</v>
      </c>
      <c r="Q26" s="6">
        <f t="shared" si="3"/>
        <v>0.42416454087851585</v>
      </c>
      <c r="R26" s="6">
        <f>'1'!AC25</f>
        <v>0.46548249286168158</v>
      </c>
      <c r="S26" s="6">
        <f>'1'!AE25</f>
        <v>0.56128861917164385</v>
      </c>
      <c r="T26" s="6">
        <f>'2'!AC25</f>
        <v>0.19340279315164638</v>
      </c>
      <c r="U26" s="6">
        <f>'2'!AE25</f>
        <v>0.29293107778945815</v>
      </c>
      <c r="V26" s="6">
        <f>'3'!J26</f>
        <v>0.55030073447052974</v>
      </c>
      <c r="W26" s="6">
        <f>'8'!P24</f>
        <v>0.5306343113740879</v>
      </c>
      <c r="X26" s="6">
        <f t="shared" si="4"/>
        <v>0.49174736508793926</v>
      </c>
      <c r="Y26" s="6">
        <f t="shared" si="5"/>
        <v>0.52086141881371284</v>
      </c>
      <c r="Z26" s="6">
        <f>'1'!AM25</f>
        <v>0.56112877012060103</v>
      </c>
      <c r="AA26" s="6">
        <f>'1'!AO25</f>
        <v>0.64936571810506127</v>
      </c>
      <c r="AB26" s="6">
        <f>'2'!AM25</f>
        <v>0.23017340769078851</v>
      </c>
      <c r="AC26" s="6">
        <f>'2'!AO25</f>
        <v>0.3484510728138453</v>
      </c>
      <c r="AD26" s="6">
        <f>'3'!M26</f>
        <v>0.49610214451182849</v>
      </c>
      <c r="AE26" s="6">
        <f>'8'!U24</f>
        <v>0.52105127506235172</v>
      </c>
      <c r="AF26" s="6">
        <f t="shared" si="6"/>
        <v>0.48999933511663596</v>
      </c>
      <c r="AG26" s="6">
        <f t="shared" si="7"/>
        <v>0.51947449122583367</v>
      </c>
      <c r="AH26" s="6">
        <f>'1'!AW25</f>
        <v>0.46381769619247182</v>
      </c>
      <c r="AI26" s="6">
        <f>'1'!AY25</f>
        <v>0.559675760460142</v>
      </c>
      <c r="AJ26" s="6">
        <f>'2'!AW25</f>
        <v>0.30385793634071423</v>
      </c>
      <c r="AK26" s="6">
        <f>'2'!AY25</f>
        <v>0.44542026071468105</v>
      </c>
      <c r="AL26" s="6">
        <f>'3'!P26</f>
        <v>0.53748096665705825</v>
      </c>
      <c r="AM26" s="6">
        <f>'8'!Z24</f>
        <v>0.54559190150843928</v>
      </c>
      <c r="AN26" s="6">
        <f t="shared" si="8"/>
        <v>0.5018192899879208</v>
      </c>
      <c r="AO26" s="6">
        <f t="shared" si="9"/>
        <v>0.5351471352788516</v>
      </c>
      <c r="AP26" s="6">
        <f>'1'!BG25</f>
        <v>0.47254981227839088</v>
      </c>
      <c r="AQ26" s="6">
        <f>'1'!BI25</f>
        <v>0.56810312772036664</v>
      </c>
      <c r="AR26" s="6">
        <f>'2'!BG25</f>
        <v>0.28945492950749807</v>
      </c>
      <c r="AS26" s="6">
        <f>'2'!BI25</f>
        <v>0.42774399485066872</v>
      </c>
      <c r="AT26" s="6">
        <f>'3'!S26</f>
        <v>0.51773609582452085</v>
      </c>
      <c r="AU26" s="6">
        <f>'8'!AE24</f>
        <v>0.56983109771720575</v>
      </c>
      <c r="AV26" s="6">
        <f t="shared" si="10"/>
        <v>0.50149922305139805</v>
      </c>
      <c r="AW26" s="6">
        <f t="shared" si="11"/>
        <v>0.53443879267411032</v>
      </c>
      <c r="AX26" s="6">
        <f>'1'!BQ25</f>
        <v>0.60768846642757091</v>
      </c>
      <c r="AY26" s="6">
        <f>'1'!BS25</f>
        <v>0.68928156002457508</v>
      </c>
      <c r="AZ26" s="6">
        <f>'2'!BQ25</f>
        <v>0.30015182449888717</v>
      </c>
      <c r="BA26" s="6">
        <f>'2'!BS25</f>
        <v>0.44092510333340562</v>
      </c>
      <c r="BB26" s="6">
        <f>'3'!V26</f>
        <v>0.59157111509897831</v>
      </c>
      <c r="BC26" s="6">
        <f>'8'!AJ24</f>
        <v>0.60748659629195811</v>
      </c>
      <c r="BD26" s="6">
        <f t="shared" si="12"/>
        <v>0.57042730066258163</v>
      </c>
      <c r="BE26" s="6">
        <f t="shared" si="13"/>
        <v>0.60082324726543435</v>
      </c>
      <c r="BF26" s="6">
        <f>'1'!CA25</f>
        <v>0.51003354509670307</v>
      </c>
      <c r="BG26" s="6">
        <f>'1'!CC25</f>
        <v>0.6033995023408123</v>
      </c>
      <c r="BH26" s="6">
        <f>'2'!CA25</f>
        <v>0.31539916389995881</v>
      </c>
      <c r="BI26" s="6">
        <f>'2'!CC25</f>
        <v>0.45919116160215656</v>
      </c>
      <c r="BJ26" s="6">
        <f>'3'!Y26</f>
        <v>0.49286304029232142</v>
      </c>
      <c r="BK26" s="6">
        <f>'8'!AO24</f>
        <v>0.56844589021519931</v>
      </c>
      <c r="BL26" s="6">
        <f t="shared" si="14"/>
        <v>0.50122560859082488</v>
      </c>
      <c r="BM26" s="6">
        <f t="shared" si="15"/>
        <v>0.53427799980986646</v>
      </c>
      <c r="BN26" s="6">
        <f>'1'!CK25</f>
        <v>0.44891757527109427</v>
      </c>
      <c r="BO26" s="6">
        <f>'1'!CM25</f>
        <v>0.54510895933478121</v>
      </c>
      <c r="BP26" s="6">
        <f>'2'!CK25</f>
        <v>0.44636998692360946</v>
      </c>
      <c r="BQ26" s="6">
        <f>'2'!CM25</f>
        <v>0.59547397281690373</v>
      </c>
      <c r="BR26" s="6">
        <f>'3'!AB26</f>
        <v>0.42711488490090177</v>
      </c>
      <c r="BS26" s="6">
        <f>'8'!AT24</f>
        <v>0.60347309599502263</v>
      </c>
      <c r="BT26" s="6">
        <f t="shared" si="16"/>
        <v>0.48630839650544733</v>
      </c>
      <c r="BU26" s="6">
        <f t="shared" si="17"/>
        <v>0.52045707190751411</v>
      </c>
      <c r="BV26" s="6">
        <f>'1'!CU25</f>
        <v>0.65948440125499441</v>
      </c>
      <c r="BW26" s="6">
        <f>'1'!CW25</f>
        <v>0.73168103608681578</v>
      </c>
      <c r="BX26" s="6">
        <f>'2'!CU25</f>
        <v>0.6536280708395964</v>
      </c>
      <c r="BY26" s="6">
        <f>'2'!CW25</f>
        <v>0.76000802684201696</v>
      </c>
      <c r="BZ26" s="6">
        <f>'3'!AE26</f>
        <v>0.58895865355651877</v>
      </c>
      <c r="CA26" s="6">
        <f>'8'!AY24</f>
        <v>0.6668534295094084</v>
      </c>
      <c r="CB26" s="6">
        <f t="shared" si="18"/>
        <v>0.6328991776103885</v>
      </c>
      <c r="CC26" s="6">
        <f t="shared" si="19"/>
        <v>0.65797650017699483</v>
      </c>
      <c r="CD26" s="6">
        <f>'1'!DE25</f>
        <v>0.60113417163414784</v>
      </c>
      <c r="CE26" s="6">
        <f>'1'!DG25</f>
        <v>0.68376954642338506</v>
      </c>
      <c r="CF26" s="6">
        <f>'2'!DE25</f>
        <v>0.38321741387900099</v>
      </c>
      <c r="CG26" s="6">
        <f>'2'!DG25</f>
        <v>0.53389192429708565</v>
      </c>
      <c r="CH26" s="6">
        <f>'3'!AH26</f>
        <v>0.39493198590078726</v>
      </c>
      <c r="CI26" s="6">
        <f>'8'!BD24</f>
        <v>0.63300170022547886</v>
      </c>
      <c r="CJ26" s="6">
        <f t="shared" si="20"/>
        <v>0.50642188014268819</v>
      </c>
      <c r="CK26" s="6">
        <f t="shared" si="21"/>
        <v>0.53801640614234414</v>
      </c>
    </row>
    <row r="27" spans="1:89">
      <c r="A27" s="1">
        <v>2001</v>
      </c>
      <c r="B27" s="6">
        <f>'1'!I26</f>
        <v>0.52431745340561142</v>
      </c>
      <c r="C27" s="6">
        <f>'1'!K26</f>
        <v>0.61649022706763801</v>
      </c>
      <c r="D27" s="6">
        <f>'2'!I26</f>
        <v>0.33869738644810504</v>
      </c>
      <c r="E27" s="6">
        <f>'2'!K26</f>
        <v>0.48599622433931217</v>
      </c>
      <c r="F27" s="6">
        <f>'3'!D27</f>
        <v>0.52250917300451261</v>
      </c>
      <c r="G27" s="6">
        <f>'8'!F25</f>
        <v>0.58056511000791156</v>
      </c>
      <c r="H27" s="6">
        <f t="shared" si="0"/>
        <v>0.52190643153011129</v>
      </c>
      <c r="I27" s="6">
        <f t="shared" si="1"/>
        <v>0.55507087005163736</v>
      </c>
      <c r="J27" s="6">
        <f>'1'!S26</f>
        <v>0.44638101938164659</v>
      </c>
      <c r="K27" s="6">
        <f>'1'!U26</f>
        <v>0.54260524519714204</v>
      </c>
      <c r="L27" s="6">
        <f>'2'!S26</f>
        <v>0.33552454875978138</v>
      </c>
      <c r="M27" s="6">
        <f>'2'!U26</f>
        <v>0.48242065067382561</v>
      </c>
      <c r="N27" s="6">
        <f>'3'!G27</f>
        <v>0.40728963005921137</v>
      </c>
      <c r="O27" s="6">
        <f>'8'!K25</f>
        <v>0.52345765758817364</v>
      </c>
      <c r="P27" s="6">
        <f t="shared" si="2"/>
        <v>0.44278180805244416</v>
      </c>
      <c r="Q27" s="6">
        <f t="shared" si="3"/>
        <v>0.47671626340694762</v>
      </c>
      <c r="R27" s="6">
        <f>'1'!AC26</f>
        <v>0.47362931688779125</v>
      </c>
      <c r="S27" s="6">
        <f>'1'!AE26</f>
        <v>0.56913944226124591</v>
      </c>
      <c r="T27" s="6">
        <f>'2'!AC26</f>
        <v>0.20824820186384704</v>
      </c>
      <c r="U27" s="6">
        <f>'2'!AE26</f>
        <v>0.31601489722407455</v>
      </c>
      <c r="V27" s="6">
        <f>'3'!J27</f>
        <v>0.59472825988778066</v>
      </c>
      <c r="W27" s="6">
        <f>'8'!P25</f>
        <v>0.47346280946057967</v>
      </c>
      <c r="X27" s="6">
        <f t="shared" si="4"/>
        <v>0.49548083035722912</v>
      </c>
      <c r="Y27" s="6">
        <f t="shared" si="5"/>
        <v>0.5253595249679428</v>
      </c>
      <c r="Z27" s="6">
        <f>'1'!AM26</f>
        <v>0.57349866872542987</v>
      </c>
      <c r="AA27" s="6">
        <f>'1'!AO26</f>
        <v>0.66014617566643974</v>
      </c>
      <c r="AB27" s="6">
        <f>'2'!AM26</f>
        <v>0.23724859055368946</v>
      </c>
      <c r="AC27" s="6">
        <f>'2'!AO26</f>
        <v>0.35852826465242865</v>
      </c>
      <c r="AD27" s="6">
        <f>'3'!M27</f>
        <v>0.48335799693281928</v>
      </c>
      <c r="AE27" s="6">
        <f>'8'!U25</f>
        <v>0.50335673770735223</v>
      </c>
      <c r="AF27" s="6">
        <f t="shared" si="6"/>
        <v>0.48277481288578833</v>
      </c>
      <c r="AG27" s="6">
        <f t="shared" si="7"/>
        <v>0.51223228168386425</v>
      </c>
      <c r="AH27" s="6">
        <f>'1'!AW26</f>
        <v>0.46224201031998463</v>
      </c>
      <c r="AI27" s="6">
        <f>'1'!AY26</f>
        <v>0.55814653786666013</v>
      </c>
      <c r="AJ27" s="6">
        <f>'2'!AW26</f>
        <v>0.29777901414608599</v>
      </c>
      <c r="AK27" s="6">
        <f>'2'!AY26</f>
        <v>0.43802798675988486</v>
      </c>
      <c r="AL27" s="6">
        <f>'3'!P27</f>
        <v>0.54321261283094135</v>
      </c>
      <c r="AM27" s="6">
        <f>'8'!Z25</f>
        <v>0.48252468032035811</v>
      </c>
      <c r="AN27" s="6">
        <f t="shared" si="8"/>
        <v>0.48426875270708952</v>
      </c>
      <c r="AO27" s="6">
        <f t="shared" si="9"/>
        <v>0.51747455547780452</v>
      </c>
      <c r="AP27" s="6">
        <f>'1'!BG26</f>
        <v>0.47742901357135986</v>
      </c>
      <c r="AQ27" s="6">
        <f>'1'!BI26</f>
        <v>0.57277755603435587</v>
      </c>
      <c r="AR27" s="6">
        <f>'2'!BG26</f>
        <v>0.29023185254627792</v>
      </c>
      <c r="AS27" s="6">
        <f>'2'!BI26</f>
        <v>0.42871190186813407</v>
      </c>
      <c r="AT27" s="6">
        <f>'3'!S27</f>
        <v>0.5350984416410145</v>
      </c>
      <c r="AU27" s="6">
        <f>'8'!AE25</f>
        <v>0.56698095837118578</v>
      </c>
      <c r="AV27" s="6">
        <f t="shared" si="10"/>
        <v>0.50864265213666127</v>
      </c>
      <c r="AW27" s="6">
        <f t="shared" si="11"/>
        <v>0.54156036556144616</v>
      </c>
      <c r="AX27" s="6">
        <f>'1'!BQ26</f>
        <v>0.60852292587087387</v>
      </c>
      <c r="AY27" s="6">
        <f>'1'!BS26</f>
        <v>0.68998088028876281</v>
      </c>
      <c r="AZ27" s="6">
        <f>'2'!BQ26</f>
        <v>0.30208772991314908</v>
      </c>
      <c r="BA27" s="6">
        <f>'2'!BS26</f>
        <v>0.44327768609244372</v>
      </c>
      <c r="BB27" s="6">
        <f>'3'!V27</f>
        <v>0.60134236719061285</v>
      </c>
      <c r="BC27" s="6">
        <f>'8'!AJ25</f>
        <v>0.58005520352971818</v>
      </c>
      <c r="BD27" s="6">
        <f t="shared" si="12"/>
        <v>0.56646686610065022</v>
      </c>
      <c r="BE27" s="6">
        <f t="shared" si="13"/>
        <v>0.59687745260215763</v>
      </c>
      <c r="BF27" s="6">
        <f>'1'!CA26</f>
        <v>0.51195971289168518</v>
      </c>
      <c r="BG27" s="6">
        <f>'1'!CC26</f>
        <v>0.60517603258885366</v>
      </c>
      <c r="BH27" s="6">
        <f>'2'!CA26</f>
        <v>0.31138312650113475</v>
      </c>
      <c r="BI27" s="6">
        <f>'2'!CC26</f>
        <v>0.45443770349026352</v>
      </c>
      <c r="BJ27" s="6">
        <f>'3'!Y27</f>
        <v>0.54517712599537393</v>
      </c>
      <c r="BK27" s="6">
        <f>'8'!AO25</f>
        <v>0.53630721409163606</v>
      </c>
      <c r="BL27" s="6">
        <f t="shared" si="14"/>
        <v>0.51249326985409094</v>
      </c>
      <c r="BM27" s="6">
        <f t="shared" si="15"/>
        <v>0.54544199149243755</v>
      </c>
      <c r="BN27" s="6">
        <f>'1'!CK26</f>
        <v>0.44999799876673763</v>
      </c>
      <c r="BO27" s="6">
        <f>'1'!CM26</f>
        <v>0.54617326085379847</v>
      </c>
      <c r="BP27" s="6">
        <f>'2'!CK26</f>
        <v>0.4243003301660217</v>
      </c>
      <c r="BQ27" s="6">
        <f>'2'!CM26</f>
        <v>0.57471664154020141</v>
      </c>
      <c r="BR27" s="6">
        <f>'3'!AB27</f>
        <v>0.50720005158980441</v>
      </c>
      <c r="BS27" s="6">
        <f>'8'!AT25</f>
        <v>0.59665226022313389</v>
      </c>
      <c r="BT27" s="6">
        <f t="shared" si="16"/>
        <v>0.51430533147281166</v>
      </c>
      <c r="BU27" s="6">
        <f t="shared" si="17"/>
        <v>0.54858201502764181</v>
      </c>
      <c r="BV27" s="6">
        <f>'1'!CU26</f>
        <v>0.65978917464494613</v>
      </c>
      <c r="BW27" s="6">
        <f>'1'!CW26</f>
        <v>0.73192464205144647</v>
      </c>
      <c r="BX27" s="6">
        <f>'2'!CU26</f>
        <v>0.60560133756710888</v>
      </c>
      <c r="BY27" s="6">
        <f>'2'!CW26</f>
        <v>0.72597007785101775</v>
      </c>
      <c r="BZ27" s="6">
        <f>'3'!AE27</f>
        <v>0.60616499512939681</v>
      </c>
      <c r="CA27" s="6">
        <f>'8'!AY25</f>
        <v>0.66841957079679271</v>
      </c>
      <c r="CB27" s="6">
        <f t="shared" si="18"/>
        <v>0.63550983797649674</v>
      </c>
      <c r="CC27" s="6">
        <f t="shared" si="19"/>
        <v>0.66197380548618767</v>
      </c>
      <c r="CD27" s="6">
        <f>'1'!DE26</f>
        <v>0.59269347463125133</v>
      </c>
      <c r="CE27" s="6">
        <f>'1'!DG26</f>
        <v>0.67662049393585433</v>
      </c>
      <c r="CF27" s="6">
        <f>'2'!DE26</f>
        <v>0.37666749730123922</v>
      </c>
      <c r="CG27" s="6">
        <f>'2'!DG26</f>
        <v>0.52709805403694732</v>
      </c>
      <c r="CH27" s="6">
        <f>'3'!AH27</f>
        <v>0.32411191086510921</v>
      </c>
      <c r="CI27" s="6">
        <f>'8'!BD25</f>
        <v>0.58209627811068687</v>
      </c>
      <c r="CJ27" s="6">
        <f t="shared" si="20"/>
        <v>0.4604790924356239</v>
      </c>
      <c r="CK27" s="6">
        <f t="shared" si="21"/>
        <v>0.49230755197011533</v>
      </c>
    </row>
    <row r="28" spans="1:89">
      <c r="A28" s="1">
        <v>2002</v>
      </c>
      <c r="B28" s="6">
        <f>'1'!I27</f>
        <v>0.54041492594888263</v>
      </c>
      <c r="C28" s="6">
        <f>'1'!K27</f>
        <v>0.63101607334897769</v>
      </c>
      <c r="D28" s="6">
        <f>'2'!I27</f>
        <v>0.33468284599159931</v>
      </c>
      <c r="E28" s="6">
        <f>'2'!K27</f>
        <v>0.48146825180011532</v>
      </c>
      <c r="F28" s="6">
        <f>'3'!D28</f>
        <v>0.50785865281832121</v>
      </c>
      <c r="G28" s="6">
        <f>'8'!F26</f>
        <v>0.54652221990913197</v>
      </c>
      <c r="H28" s="6">
        <f t="shared" si="0"/>
        <v>0.50865139688900451</v>
      </c>
      <c r="I28" s="6">
        <f t="shared" si="1"/>
        <v>0.54145016694987513</v>
      </c>
      <c r="J28" s="6">
        <f>'1'!S27</f>
        <v>0.45484259851169878</v>
      </c>
      <c r="K28" s="6">
        <f>'1'!U27</f>
        <v>0.55092999744197146</v>
      </c>
      <c r="L28" s="6">
        <f>'2'!S27</f>
        <v>0.38423944418169698</v>
      </c>
      <c r="M28" s="6">
        <f>'2'!U27</f>
        <v>0.53494460161263713</v>
      </c>
      <c r="N28" s="6">
        <f>'3'!G28</f>
        <v>0.29775124477807785</v>
      </c>
      <c r="O28" s="6">
        <f>'8'!K26</f>
        <v>0.50750724887034204</v>
      </c>
      <c r="P28" s="6">
        <f t="shared" si="2"/>
        <v>0.40074513669284323</v>
      </c>
      <c r="Q28" s="6">
        <f t="shared" si="3"/>
        <v>0.4350331322219918</v>
      </c>
      <c r="R28" s="6">
        <f>'1'!AC27</f>
        <v>0.50216861042322647</v>
      </c>
      <c r="S28" s="6">
        <f>'1'!AE27</f>
        <v>0.59610857438353548</v>
      </c>
      <c r="T28" s="6">
        <f>'2'!AC27</f>
        <v>0.21476087825906282</v>
      </c>
      <c r="U28" s="6">
        <f>'2'!AE27</f>
        <v>0.32584808597078918</v>
      </c>
      <c r="V28" s="6">
        <f>'3'!J28</f>
        <v>0.6353873394442886</v>
      </c>
      <c r="W28" s="6">
        <f>'8'!P26</f>
        <v>0.5192862396825435</v>
      </c>
      <c r="X28" s="6">
        <f t="shared" si="4"/>
        <v>0.53185061759303009</v>
      </c>
      <c r="Y28" s="6">
        <f t="shared" si="5"/>
        <v>0.56174733115626452</v>
      </c>
      <c r="Z28" s="6">
        <f>'1'!AM27</f>
        <v>0.59330633201864091</v>
      </c>
      <c r="AA28" s="6">
        <f>'1'!AO27</f>
        <v>0.6771415044064889</v>
      </c>
      <c r="AB28" s="6">
        <f>'2'!AM27</f>
        <v>0.23326275422255396</v>
      </c>
      <c r="AC28" s="6">
        <f>'2'!AO27</f>
        <v>0.35287362650933018</v>
      </c>
      <c r="AD28" s="6">
        <f>'3'!M28</f>
        <v>0.46685260542015844</v>
      </c>
      <c r="AE28" s="6">
        <f>'8'!U26</f>
        <v>0.44638237880561904</v>
      </c>
      <c r="AF28" s="6">
        <f t="shared" si="6"/>
        <v>0.46264329763573264</v>
      </c>
      <c r="AG28" s="6">
        <f t="shared" si="7"/>
        <v>0.49137141934197992</v>
      </c>
      <c r="AH28" s="6">
        <f>'1'!AW27</f>
        <v>0.4774689556349111</v>
      </c>
      <c r="AI28" s="6">
        <f>'1'!AY27</f>
        <v>0.57281572074683806</v>
      </c>
      <c r="AJ28" s="6">
        <f>'2'!AW27</f>
        <v>0.29335191466486377</v>
      </c>
      <c r="AK28" s="6">
        <f>'2'!AY27</f>
        <v>0.43258212360245407</v>
      </c>
      <c r="AL28" s="6">
        <f>'3'!P28</f>
        <v>0.4716811224347412</v>
      </c>
      <c r="AM28" s="6">
        <f>'8'!Z26</f>
        <v>0.49769755934409321</v>
      </c>
      <c r="AN28" s="6">
        <f t="shared" si="8"/>
        <v>0.46281069937059305</v>
      </c>
      <c r="AO28" s="6">
        <f t="shared" si="9"/>
        <v>0.49580307328673745</v>
      </c>
      <c r="AP28" s="6">
        <f>'1'!BG27</f>
        <v>0.493309666833257</v>
      </c>
      <c r="AQ28" s="6">
        <f>'1'!BI27</f>
        <v>0.58782407958279093</v>
      </c>
      <c r="AR28" s="6">
        <f>'2'!BG27</f>
        <v>0.29007792342394967</v>
      </c>
      <c r="AS28" s="6">
        <f>'2'!BI27</f>
        <v>0.42852026702107243</v>
      </c>
      <c r="AT28" s="6">
        <f>'3'!S28</f>
        <v>0.52723393725693124</v>
      </c>
      <c r="AU28" s="6">
        <f>'8'!AE26</f>
        <v>0.54864978307718626</v>
      </c>
      <c r="AV28" s="6">
        <f t="shared" si="10"/>
        <v>0.50315823553497474</v>
      </c>
      <c r="AW28" s="6">
        <f t="shared" si="11"/>
        <v>0.53590535244459381</v>
      </c>
      <c r="AX28" s="6">
        <f>'1'!BQ27</f>
        <v>0.62743557838285036</v>
      </c>
      <c r="AY28" s="6">
        <f>'1'!BS27</f>
        <v>0.7056851975281434</v>
      </c>
      <c r="AZ28" s="6">
        <f>'2'!BQ27</f>
        <v>0.3043282170657528</v>
      </c>
      <c r="BA28" s="6">
        <f>'2'!BS27</f>
        <v>0.44598808638405446</v>
      </c>
      <c r="BB28" s="6">
        <f>'3'!V28</f>
        <v>0.56948569298172813</v>
      </c>
      <c r="BC28" s="6">
        <f>'8'!AJ26</f>
        <v>0.53481544917812529</v>
      </c>
      <c r="BD28" s="6">
        <f t="shared" si="12"/>
        <v>0.54415884932927427</v>
      </c>
      <c r="BE28" s="6">
        <f t="shared" si="13"/>
        <v>0.57397476009016302</v>
      </c>
      <c r="BF28" s="6">
        <f>'1'!CA27</f>
        <v>0.53357287271425036</v>
      </c>
      <c r="BG28" s="6">
        <f>'1'!CC27</f>
        <v>0.62487094133940779</v>
      </c>
      <c r="BH28" s="6">
        <f>'2'!CA27</f>
        <v>0.31244883774806226</v>
      </c>
      <c r="BI28" s="6">
        <f>'2'!CC27</f>
        <v>0.45570305066280775</v>
      </c>
      <c r="BJ28" s="6">
        <f>'3'!Y28</f>
        <v>0.48121887454645113</v>
      </c>
      <c r="BK28" s="6">
        <f>'8'!AO26</f>
        <v>0.55087818563234148</v>
      </c>
      <c r="BL28" s="6">
        <f t="shared" si="14"/>
        <v>0.4957104638259392</v>
      </c>
      <c r="BM28" s="6">
        <f t="shared" si="15"/>
        <v>0.5282954988424452</v>
      </c>
      <c r="BN28" s="6">
        <f>'1'!CK27</f>
        <v>0.47408061895322212</v>
      </c>
      <c r="BO28" s="6">
        <f>'1'!CM27</f>
        <v>0.56957233100217175</v>
      </c>
      <c r="BP28" s="6">
        <f>'2'!CK27</f>
        <v>0.4291168947688293</v>
      </c>
      <c r="BQ28" s="6">
        <f>'2'!CM27</f>
        <v>0.5793131103315633</v>
      </c>
      <c r="BR28" s="6">
        <f>'3'!AB28</f>
        <v>0.50028046254616831</v>
      </c>
      <c r="BS28" s="6">
        <f>'8'!AT26</f>
        <v>0.56739915583903611</v>
      </c>
      <c r="BT28" s="6">
        <f t="shared" si="16"/>
        <v>0.50805974503770557</v>
      </c>
      <c r="BU28" s="6">
        <f t="shared" si="17"/>
        <v>0.54217770900376883</v>
      </c>
      <c r="BV28" s="6">
        <f>'1'!CU27</f>
        <v>0.66447448635367334</v>
      </c>
      <c r="BW28" s="6">
        <f>'1'!CW27</f>
        <v>0.73566126090422268</v>
      </c>
      <c r="BX28" s="6">
        <f>'2'!CU27</f>
        <v>0.58510610422457099</v>
      </c>
      <c r="BY28" s="6">
        <f>'2'!CW27</f>
        <v>0.71078784570305031</v>
      </c>
      <c r="BZ28" s="6">
        <f>'3'!AE28</f>
        <v>0.67927393261889035</v>
      </c>
      <c r="CA28" s="6">
        <f>'8'!AY26</f>
        <v>0.65321166722974144</v>
      </c>
      <c r="CB28" s="6">
        <f t="shared" si="18"/>
        <v>0.65907858090967031</v>
      </c>
      <c r="CC28" s="6">
        <f t="shared" si="19"/>
        <v>0.68588410996762816</v>
      </c>
      <c r="CD28" s="6">
        <f>'1'!DE27</f>
        <v>0.61129087633178736</v>
      </c>
      <c r="CE28" s="6">
        <f>'1'!DG27</f>
        <v>0.69229664326489071</v>
      </c>
      <c r="CF28" s="6">
        <f>'2'!DE27</f>
        <v>0.3649093403742818</v>
      </c>
      <c r="CG28" s="6">
        <f>'2'!DG27</f>
        <v>0.5146905467937597</v>
      </c>
      <c r="CH28" s="6">
        <f>'3'!AH28</f>
        <v>0.27964334946745045</v>
      </c>
      <c r="CI28" s="6">
        <f>'8'!BD26</f>
        <v>0.52807291945567014</v>
      </c>
      <c r="CJ28" s="6">
        <f t="shared" si="20"/>
        <v>0.4290283249274669</v>
      </c>
      <c r="CK28" s="6">
        <f t="shared" si="21"/>
        <v>0.46020759895603536</v>
      </c>
    </row>
    <row r="29" spans="1:89">
      <c r="A29" s="1">
        <v>2003</v>
      </c>
      <c r="B29" s="6">
        <f>'1'!I28</f>
        <v>0.56214985870665668</v>
      </c>
      <c r="C29" s="6">
        <f>'1'!K28</f>
        <v>0.65026056118749154</v>
      </c>
      <c r="D29" s="6">
        <f>'2'!I28</f>
        <v>0.34488204418954754</v>
      </c>
      <c r="E29" s="6">
        <f>'2'!K28</f>
        <v>0.49290075811846185</v>
      </c>
      <c r="F29" s="6">
        <f>'3'!D29</f>
        <v>0.51162578582777185</v>
      </c>
      <c r="G29" s="6">
        <f>'8'!F27</f>
        <v>0.5401233961796037</v>
      </c>
      <c r="H29" s="6">
        <f t="shared" si="0"/>
        <v>0.51360550934527593</v>
      </c>
      <c r="I29" s="6">
        <f t="shared" si="1"/>
        <v>0.54602952123433435</v>
      </c>
      <c r="J29" s="6">
        <f>'1'!S28</f>
        <v>0.47691404766317397</v>
      </c>
      <c r="K29" s="6">
        <f>'1'!U28</f>
        <v>0.57228535870359087</v>
      </c>
      <c r="L29" s="6">
        <f>'2'!S28</f>
        <v>0.39466620159589511</v>
      </c>
      <c r="M29" s="6">
        <f>'2'!U28</f>
        <v>0.54557208025587078</v>
      </c>
      <c r="N29" s="6">
        <f>'3'!G29</f>
        <v>0.33069837327071971</v>
      </c>
      <c r="O29" s="6">
        <f>'8'!K27</f>
        <v>0.48176034857610722</v>
      </c>
      <c r="P29" s="6">
        <f t="shared" si="2"/>
        <v>0.41165688357334435</v>
      </c>
      <c r="Q29" s="6">
        <f t="shared" si="3"/>
        <v>0.44582173364742528</v>
      </c>
      <c r="R29" s="6">
        <f>'1'!AC28</f>
        <v>0.51771488417583722</v>
      </c>
      <c r="S29" s="6">
        <f>'1'!AE28</f>
        <v>0.6104630934960612</v>
      </c>
      <c r="T29" s="6">
        <f>'2'!AC28</f>
        <v>0.22300303462822613</v>
      </c>
      <c r="U29" s="6">
        <f>'2'!AE28</f>
        <v>0.33804922857051961</v>
      </c>
      <c r="V29" s="6">
        <f>'3'!J29</f>
        <v>0.70224361634686228</v>
      </c>
      <c r="W29" s="6">
        <f>'8'!P27</f>
        <v>0.49722727517746329</v>
      </c>
      <c r="X29" s="6">
        <f t="shared" si="4"/>
        <v>0.55590890938997406</v>
      </c>
      <c r="Y29" s="6">
        <f t="shared" si="5"/>
        <v>0.58596317064824821</v>
      </c>
      <c r="Z29" s="6">
        <f>'1'!AM28</f>
        <v>0.61478357001665451</v>
      </c>
      <c r="AA29" s="6">
        <f>'1'!AO28</f>
        <v>0.69521018667692092</v>
      </c>
      <c r="AB29" s="6">
        <f>'2'!AM28</f>
        <v>0.237033496737584</v>
      </c>
      <c r="AC29" s="6">
        <f>'2'!AO28</f>
        <v>0.35822457261021334</v>
      </c>
      <c r="AD29" s="6">
        <f>'3'!M29</f>
        <v>0.43191339388593608</v>
      </c>
      <c r="AE29" s="6">
        <f>'8'!U27</f>
        <v>0.46625382264441861</v>
      </c>
      <c r="AF29" s="6">
        <f t="shared" si="6"/>
        <v>0.45930156802478939</v>
      </c>
      <c r="AG29" s="6">
        <f t="shared" si="7"/>
        <v>0.48750599894410562</v>
      </c>
      <c r="AH29" s="6">
        <f>'1'!AW28</f>
        <v>0.49274646328136285</v>
      </c>
      <c r="AI29" s="6">
        <f>'1'!AY28</f>
        <v>0.58729478245130595</v>
      </c>
      <c r="AJ29" s="6">
        <f>'2'!AW28</f>
        <v>0.28528257746362445</v>
      </c>
      <c r="AK29" s="6">
        <f>'2'!AY28</f>
        <v>0.42251708426924145</v>
      </c>
      <c r="AL29" s="6">
        <f>'3'!P29</f>
        <v>0.41875787373185341</v>
      </c>
      <c r="AM29" s="6">
        <f>'8'!Z27</f>
        <v>0.46860516229568944</v>
      </c>
      <c r="AN29" s="6">
        <f t="shared" si="8"/>
        <v>0.4351622485840832</v>
      </c>
      <c r="AO29" s="6">
        <f t="shared" si="9"/>
        <v>0.46779536309863351</v>
      </c>
      <c r="AP29" s="6">
        <f>'1'!BG28</f>
        <v>0.52108016164447057</v>
      </c>
      <c r="AQ29" s="6">
        <f>'1'!BI28</f>
        <v>0.61354017122107318</v>
      </c>
      <c r="AR29" s="6">
        <f>'2'!BG28</f>
        <v>0.29166398694045115</v>
      </c>
      <c r="AS29" s="6">
        <f>'2'!BI28</f>
        <v>0.43049169826274697</v>
      </c>
      <c r="AT29" s="6">
        <f>'3'!S29</f>
        <v>0.55448400382974483</v>
      </c>
      <c r="AU29" s="6">
        <f>'8'!AE27</f>
        <v>0.5366654818441865</v>
      </c>
      <c r="AV29" s="6">
        <f t="shared" si="10"/>
        <v>0.5161756771080932</v>
      </c>
      <c r="AW29" s="6">
        <f t="shared" si="11"/>
        <v>0.5485504501556433</v>
      </c>
      <c r="AX29" s="6">
        <f>'1'!BQ28</f>
        <v>0.6406831630247446</v>
      </c>
      <c r="AY29" s="6">
        <f>'1'!BS28</f>
        <v>0.71652287514730351</v>
      </c>
      <c r="AZ29" s="6">
        <f>'2'!BQ28</f>
        <v>0.30850299144849108</v>
      </c>
      <c r="BA29" s="6">
        <f>'2'!BS28</f>
        <v>0.45100362144204659</v>
      </c>
      <c r="BB29" s="6">
        <f>'3'!V29</f>
        <v>0.58388692146244503</v>
      </c>
      <c r="BC29" s="6">
        <f>'8'!AJ27</f>
        <v>0.53173696742100418</v>
      </c>
      <c r="BD29" s="6">
        <f t="shared" si="12"/>
        <v>0.55206279056107732</v>
      </c>
      <c r="BE29" s="6">
        <f t="shared" si="13"/>
        <v>0.58148079598494462</v>
      </c>
      <c r="BF29" s="6">
        <f>'1'!CA28</f>
        <v>0.56373702746867682</v>
      </c>
      <c r="BG29" s="6">
        <f>'1'!CC28</f>
        <v>0.65164971323910048</v>
      </c>
      <c r="BH29" s="6">
        <f>'2'!CA28</f>
        <v>0.31673130857806298</v>
      </c>
      <c r="BI29" s="6">
        <f>'2'!CC28</f>
        <v>0.46075901429526828</v>
      </c>
      <c r="BJ29" s="6">
        <f>'3'!Y29</f>
        <v>0.5070320816444065</v>
      </c>
      <c r="BK29" s="6">
        <f>'8'!AO27</f>
        <v>0.56421321678634406</v>
      </c>
      <c r="BL29" s="6">
        <f t="shared" si="14"/>
        <v>0.51649733404520748</v>
      </c>
      <c r="BM29" s="6">
        <f t="shared" si="15"/>
        <v>0.5484826417710128</v>
      </c>
      <c r="BN29" s="6">
        <f>'1'!CK28</f>
        <v>0.52612298638472343</v>
      </c>
      <c r="BO29" s="6">
        <f>'1'!CM28</f>
        <v>0.61813132610390864</v>
      </c>
      <c r="BP29" s="6">
        <f>'2'!CK28</f>
        <v>0.45815661733642687</v>
      </c>
      <c r="BQ29" s="6">
        <f>'2'!CM28</f>
        <v>0.60625141390914949</v>
      </c>
      <c r="BR29" s="6">
        <f>'3'!AB29</f>
        <v>0.49229378797178552</v>
      </c>
      <c r="BS29" s="6">
        <f>'8'!AT27</f>
        <v>0.57647424180115603</v>
      </c>
      <c r="BT29" s="6">
        <f t="shared" si="16"/>
        <v>0.5209000467396484</v>
      </c>
      <c r="BU29" s="6">
        <f t="shared" si="17"/>
        <v>0.55411119434075773</v>
      </c>
      <c r="BV29" s="6">
        <f>'1'!CU28</f>
        <v>0.70207170542994535</v>
      </c>
      <c r="BW29" s="6">
        <f>'1'!CW28</f>
        <v>0.7650913571866429</v>
      </c>
      <c r="BX29" s="6">
        <f>'2'!CU28</f>
        <v>0.6437791790866203</v>
      </c>
      <c r="BY29" s="6">
        <f>'2'!CW28</f>
        <v>0.7531949894845773</v>
      </c>
      <c r="BZ29" s="6">
        <f>'3'!AE29</f>
        <v>0.56873894316641249</v>
      </c>
      <c r="CA29" s="6">
        <f>'8'!AY27</f>
        <v>0.63553655754951599</v>
      </c>
      <c r="CB29" s="6">
        <f t="shared" si="18"/>
        <v>0.62294880352607085</v>
      </c>
      <c r="CC29" s="6">
        <f t="shared" si="19"/>
        <v>0.6464943149172061</v>
      </c>
      <c r="CD29" s="6">
        <f>'1'!DE28</f>
        <v>0.62598208453483428</v>
      </c>
      <c r="CE29" s="6">
        <f>'1'!DG28</f>
        <v>0.70448804620053163</v>
      </c>
      <c r="CF29" s="6">
        <f>'2'!DE28</f>
        <v>0.36747109325553046</v>
      </c>
      <c r="CG29" s="6">
        <f>'2'!DG28</f>
        <v>0.51741737125939535</v>
      </c>
      <c r="CH29" s="6">
        <f>'3'!AH29</f>
        <v>0.31262599996507051</v>
      </c>
      <c r="CI29" s="6">
        <f>'8'!BD27</f>
        <v>0.51362381425891901</v>
      </c>
      <c r="CJ29" s="6">
        <f t="shared" si="20"/>
        <v>0.4410810704962238</v>
      </c>
      <c r="CK29" s="6">
        <f t="shared" si="21"/>
        <v>0.47177689062974981</v>
      </c>
    </row>
    <row r="30" spans="1:89">
      <c r="A30" s="1">
        <v>2004</v>
      </c>
      <c r="B30" s="6">
        <f>'1'!I29</f>
        <v>0.58022870240635516</v>
      </c>
      <c r="C30" s="6">
        <f>'1'!K29</f>
        <v>0.66595710715666534</v>
      </c>
      <c r="D30" s="6">
        <f>'2'!I29</f>
        <v>0.36606099173319623</v>
      </c>
      <c r="E30" s="6">
        <f>'2'!K29</f>
        <v>0.51591805557640602</v>
      </c>
      <c r="F30" s="6">
        <f>'3'!D30</f>
        <v>0.48611430946692713</v>
      </c>
      <c r="G30" s="6">
        <f>'8'!F28</f>
        <v>0.54663030844527882</v>
      </c>
      <c r="H30" s="6">
        <f t="shared" si="0"/>
        <v>0.51108665597494518</v>
      </c>
      <c r="I30" s="6">
        <f t="shared" si="1"/>
        <v>0.54321804330932821</v>
      </c>
      <c r="J30" s="6">
        <f>'1'!S29</f>
        <v>0.48739735238579579</v>
      </c>
      <c r="K30" s="6">
        <f>'1'!U29</f>
        <v>0.58225196233834497</v>
      </c>
      <c r="L30" s="6">
        <f>'2'!S29</f>
        <v>0.44082144160351966</v>
      </c>
      <c r="M30" s="6">
        <f>'2'!U29</f>
        <v>0.59032755164078643</v>
      </c>
      <c r="N30" s="6">
        <f>'3'!G30</f>
        <v>0.30107831003419894</v>
      </c>
      <c r="O30" s="6">
        <f>'8'!K28</f>
        <v>0.46202123509637055</v>
      </c>
      <c r="P30" s="6">
        <f t="shared" si="2"/>
        <v>0.40059930918010189</v>
      </c>
      <c r="Q30" s="6">
        <f t="shared" si="3"/>
        <v>0.4345208421743384</v>
      </c>
      <c r="R30" s="6">
        <f>'1'!AC29</f>
        <v>0.52216089770196072</v>
      </c>
      <c r="S30" s="6">
        <f>'1'!AE29</f>
        <v>0.61452610330595758</v>
      </c>
      <c r="T30" s="6">
        <f>'2'!AC29</f>
        <v>0.23280414904452773</v>
      </c>
      <c r="U30" s="6">
        <f>'2'!AE29</f>
        <v>0.35221932102270259</v>
      </c>
      <c r="V30" s="6">
        <f>'3'!J30</f>
        <v>0.71866749854926171</v>
      </c>
      <c r="W30" s="6">
        <f>'8'!P28</f>
        <v>0.47222956838446783</v>
      </c>
      <c r="X30" s="6">
        <f t="shared" si="4"/>
        <v>0.55684846437989</v>
      </c>
      <c r="Y30" s="6">
        <f t="shared" si="5"/>
        <v>0.58726302269850683</v>
      </c>
      <c r="Z30" s="6">
        <f>'1'!AM29</f>
        <v>0.62680331309807513</v>
      </c>
      <c r="AA30" s="6">
        <f>'1'!AO29</f>
        <v>0.70516463813556318</v>
      </c>
      <c r="AB30" s="6">
        <f>'2'!AM29</f>
        <v>0.24648284133966589</v>
      </c>
      <c r="AC30" s="6">
        <f>'2'!AO29</f>
        <v>0.37141274229357363</v>
      </c>
      <c r="AD30" s="6">
        <f>'3'!M30</f>
        <v>0.46881235480990008</v>
      </c>
      <c r="AE30" s="6">
        <f>'8'!U28</f>
        <v>0.48764614177672716</v>
      </c>
      <c r="AF30" s="6">
        <f t="shared" si="6"/>
        <v>0.48382773121055977</v>
      </c>
      <c r="AG30" s="6">
        <f t="shared" si="7"/>
        <v>0.51199298631344825</v>
      </c>
      <c r="AH30" s="6">
        <f>'1'!AW29</f>
        <v>0.52034310508116488</v>
      </c>
      <c r="AI30" s="6">
        <f>'1'!AY29</f>
        <v>0.61286714406791276</v>
      </c>
      <c r="AJ30" s="6">
        <f>'2'!AW29</f>
        <v>0.31235227329081583</v>
      </c>
      <c r="AK30" s="6">
        <f>'2'!AY29</f>
        <v>0.4555885152365553</v>
      </c>
      <c r="AL30" s="6">
        <f>'3'!P30</f>
        <v>0.44386881791829863</v>
      </c>
      <c r="AM30" s="6">
        <f>'8'!Z28</f>
        <v>0.47654940744144753</v>
      </c>
      <c r="AN30" s="6">
        <f t="shared" si="8"/>
        <v>0.45581619774506832</v>
      </c>
      <c r="AO30" s="6">
        <f t="shared" si="9"/>
        <v>0.48864462973699185</v>
      </c>
      <c r="AP30" s="6">
        <f>'1'!BG29</f>
        <v>0.5413159286620205</v>
      </c>
      <c r="AQ30" s="6">
        <f>'1'!BI29</f>
        <v>0.63182215167513578</v>
      </c>
      <c r="AR30" s="6">
        <f>'2'!BG29</f>
        <v>0.30918599054659379</v>
      </c>
      <c r="AS30" s="6">
        <f>'2'!BI29</f>
        <v>0.45181989742205297</v>
      </c>
      <c r="AT30" s="6">
        <f>'3'!S30</f>
        <v>0.59084334536235217</v>
      </c>
      <c r="AU30" s="6">
        <f>'8'!AE28</f>
        <v>0.56800133509318151</v>
      </c>
      <c r="AV30" s="6">
        <f t="shared" si="10"/>
        <v>0.54591952345995887</v>
      </c>
      <c r="AW30" s="6">
        <f t="shared" si="11"/>
        <v>0.57828415875012784</v>
      </c>
      <c r="AX30" s="6">
        <f>'1'!BQ29</f>
        <v>0.66121960698295934</v>
      </c>
      <c r="AY30" s="6">
        <f>'1'!BS29</f>
        <v>0.73306710016941934</v>
      </c>
      <c r="AZ30" s="6">
        <f>'2'!BQ29</f>
        <v>0.32257069369511321</v>
      </c>
      <c r="BA30" s="6">
        <f>'2'!BS29</f>
        <v>0.4675801202775961</v>
      </c>
      <c r="BB30" s="6">
        <f>'3'!V30</f>
        <v>0.49438906112497583</v>
      </c>
      <c r="BC30" s="6">
        <f>'8'!AJ28</f>
        <v>0.52096359450337193</v>
      </c>
      <c r="BD30" s="6">
        <f t="shared" si="12"/>
        <v>0.51854569356710511</v>
      </c>
      <c r="BE30" s="6">
        <f t="shared" si="13"/>
        <v>0.5474161348626454</v>
      </c>
      <c r="BF30" s="6">
        <f>'1'!CA29</f>
        <v>0.57162790152362142</v>
      </c>
      <c r="BG30" s="6">
        <f>'1'!CC29</f>
        <v>0.65852413820471933</v>
      </c>
      <c r="BH30" s="6">
        <f>'2'!CA29</f>
        <v>0.33145643683761544</v>
      </c>
      <c r="BI30" s="6">
        <f>'2'!CC29</f>
        <v>0.47780239489905951</v>
      </c>
      <c r="BJ30" s="6">
        <f>'3'!Y30</f>
        <v>0.52889176835937757</v>
      </c>
      <c r="BK30" s="6">
        <f>'8'!AO28</f>
        <v>0.56010865872165949</v>
      </c>
      <c r="BL30" s="6">
        <f t="shared" si="14"/>
        <v>0.52706052894873467</v>
      </c>
      <c r="BM30" s="6">
        <f t="shared" si="15"/>
        <v>0.55907437209109867</v>
      </c>
      <c r="BN30" s="6">
        <f>'1'!CK29</f>
        <v>0.52924094181138537</v>
      </c>
      <c r="BO30" s="6">
        <f>'1'!CM29</f>
        <v>0.62095822320697691</v>
      </c>
      <c r="BP30" s="6">
        <f>'2'!CK29</f>
        <v>0.48946568566040988</v>
      </c>
      <c r="BQ30" s="6">
        <f>'2'!CM29</f>
        <v>0.63390847153123953</v>
      </c>
      <c r="BR30" s="6">
        <f>'3'!AB30</f>
        <v>0.40103490642026007</v>
      </c>
      <c r="BS30" s="6">
        <f>'8'!AT28</f>
        <v>0.57274604651539074</v>
      </c>
      <c r="BT30" s="6">
        <f t="shared" si="16"/>
        <v>0.48703253345103931</v>
      </c>
      <c r="BU30" s="6">
        <f t="shared" si="17"/>
        <v>0.5198202683172406</v>
      </c>
      <c r="BV30" s="6">
        <f>'1'!CU29</f>
        <v>0.72110394882437356</v>
      </c>
      <c r="BW30" s="6">
        <f>'1'!CW29</f>
        <v>0.77962664410257709</v>
      </c>
      <c r="BX30" s="6">
        <f>'2'!CU29</f>
        <v>0.67100593856971347</v>
      </c>
      <c r="BY30" s="6">
        <f>'2'!CW29</f>
        <v>0.77183012862891587</v>
      </c>
      <c r="BZ30" s="6">
        <f>'3'!AE30</f>
        <v>0.56166297477879146</v>
      </c>
      <c r="CA30" s="6">
        <f>'8'!AY28</f>
        <v>0.64343324363673293</v>
      </c>
      <c r="CB30" s="6">
        <f t="shared" si="18"/>
        <v>0.62901654662438256</v>
      </c>
      <c r="CC30" s="6">
        <f t="shared" si="19"/>
        <v>0.6508035046859435</v>
      </c>
      <c r="CD30" s="6">
        <f>'1'!DE29</f>
        <v>0.64671960799238271</v>
      </c>
      <c r="CE30" s="6">
        <f>'1'!DG29</f>
        <v>0.72141782023084444</v>
      </c>
      <c r="CF30" s="6">
        <f>'2'!DE29</f>
        <v>0.39676313992811346</v>
      </c>
      <c r="CG30" s="6">
        <f>'2'!DG29</f>
        <v>0.54768516234297149</v>
      </c>
      <c r="CH30" s="6">
        <f>'3'!AH30</f>
        <v>0.32464507853011298</v>
      </c>
      <c r="CI30" s="6">
        <f>'8'!BD28</f>
        <v>0.52769299086716137</v>
      </c>
      <c r="CJ30" s="6">
        <f t="shared" si="20"/>
        <v>0.45718616426348146</v>
      </c>
      <c r="CK30" s="6">
        <f t="shared" si="21"/>
        <v>0.48721800895265965</v>
      </c>
    </row>
    <row r="31" spans="1:89">
      <c r="A31" s="1">
        <v>2005</v>
      </c>
      <c r="B31" s="6">
        <f>'1'!I30</f>
        <v>0.60906132999327878</v>
      </c>
      <c r="C31" s="6">
        <f>'1'!K30</f>
        <v>0.69043179963931911</v>
      </c>
      <c r="D31" s="6">
        <f>'2'!I30</f>
        <v>0.38449326432442765</v>
      </c>
      <c r="E31" s="6">
        <f>'2'!K30</f>
        <v>0.53520572544890477</v>
      </c>
      <c r="F31" s="6">
        <f>'3'!D31</f>
        <v>0.50320512012604324</v>
      </c>
      <c r="G31" s="6">
        <f>'8'!F29</f>
        <v>0.54854438209798773</v>
      </c>
      <c r="H31" s="6">
        <f t="shared" si="0"/>
        <v>0.5261069551109121</v>
      </c>
      <c r="I31" s="6">
        <f t="shared" si="1"/>
        <v>0.55745229515256789</v>
      </c>
      <c r="J31" s="6">
        <f>'1'!S30</f>
        <v>0.51713213843547656</v>
      </c>
      <c r="K31" s="6">
        <f>'1'!U30</f>
        <v>0.60992917232166366</v>
      </c>
      <c r="L31" s="6">
        <f>'2'!S30</f>
        <v>0.61326372723369182</v>
      </c>
      <c r="M31" s="6">
        <f>'2'!U30</f>
        <v>0.73154173683209089</v>
      </c>
      <c r="N31" s="6">
        <f>'3'!G31</f>
        <v>0.40169024427556321</v>
      </c>
      <c r="O31" s="6">
        <f>'8'!K29</f>
        <v>0.44778213360315666</v>
      </c>
      <c r="P31" s="6">
        <f t="shared" si="2"/>
        <v>0.45976353820163673</v>
      </c>
      <c r="Q31" s="6">
        <f t="shared" si="3"/>
        <v>0.49015074593871411</v>
      </c>
      <c r="R31" s="6">
        <f>'1'!AC30</f>
        <v>0.58202831502615149</v>
      </c>
      <c r="S31" s="6">
        <f>'1'!AE30</f>
        <v>0.66750454973081097</v>
      </c>
      <c r="T31" s="6">
        <f>'2'!AC30</f>
        <v>0.23748175304214217</v>
      </c>
      <c r="U31" s="6">
        <f>'2'!AE30</f>
        <v>0.35885728141170231</v>
      </c>
      <c r="V31" s="6">
        <f>'3'!J31</f>
        <v>0.80904035551832953</v>
      </c>
      <c r="W31" s="6">
        <f>'8'!P29</f>
        <v>0.4967989397654633</v>
      </c>
      <c r="X31" s="6">
        <f t="shared" si="4"/>
        <v>0.61280966244641533</v>
      </c>
      <c r="Y31" s="6">
        <f t="shared" si="5"/>
        <v>0.64204246222430328</v>
      </c>
      <c r="Z31" s="6">
        <f>'1'!AM30</f>
        <v>0.65912391550036087</v>
      </c>
      <c r="AA31" s="6">
        <f>'1'!AO30</f>
        <v>0.73139281309586357</v>
      </c>
      <c r="AB31" s="6">
        <f>'2'!AM30</f>
        <v>0.25192288612151259</v>
      </c>
      <c r="AC31" s="6">
        <f>'2'!AO30</f>
        <v>0.37886626853683397</v>
      </c>
      <c r="AD31" s="6">
        <f>'3'!M31</f>
        <v>0.54029729525026304</v>
      </c>
      <c r="AE31" s="6">
        <f>'8'!U29</f>
        <v>0.48958471674132864</v>
      </c>
      <c r="AF31" s="6">
        <f t="shared" si="6"/>
        <v>0.5200114048347273</v>
      </c>
      <c r="AG31" s="6">
        <f t="shared" si="7"/>
        <v>0.54715952259535994</v>
      </c>
      <c r="AH31" s="6">
        <f>'1'!AW30</f>
        <v>0.5478736409155277</v>
      </c>
      <c r="AI31" s="6">
        <f>'1'!AY30</f>
        <v>0.6376671102884196</v>
      </c>
      <c r="AJ31" s="6">
        <f>'2'!AW30</f>
        <v>0.30996567774799932</v>
      </c>
      <c r="AK31" s="6">
        <f>'2'!AY30</f>
        <v>0.45275027185467648</v>
      </c>
      <c r="AL31" s="6">
        <f>'3'!P31</f>
        <v>0.43051111866513248</v>
      </c>
      <c r="AM31" s="6">
        <f>'8'!Z29</f>
        <v>0.43595630497658927</v>
      </c>
      <c r="AN31" s="6">
        <f t="shared" si="8"/>
        <v>0.44356263491693526</v>
      </c>
      <c r="AO31" s="6">
        <f t="shared" si="9"/>
        <v>0.47579978820218138</v>
      </c>
      <c r="AP31" s="6">
        <f>'1'!BG30</f>
        <v>0.5682488396699501</v>
      </c>
      <c r="AQ31" s="6">
        <f>'1'!BI30</f>
        <v>0.65558683655073424</v>
      </c>
      <c r="AR31" s="6">
        <f>'2'!BG30</f>
        <v>0.31382299585309859</v>
      </c>
      <c r="AS31" s="6">
        <f>'2'!BI30</f>
        <v>0.45733040236677464</v>
      </c>
      <c r="AT31" s="6">
        <f>'3'!S31</f>
        <v>0.5410909701217852</v>
      </c>
      <c r="AU31" s="6">
        <f>'8'!AE29</f>
        <v>0.54232985484905027</v>
      </c>
      <c r="AV31" s="6">
        <f t="shared" si="10"/>
        <v>0.5241674120227291</v>
      </c>
      <c r="AW31" s="6">
        <f t="shared" si="11"/>
        <v>0.55598575205025347</v>
      </c>
      <c r="AX31" s="6">
        <f>'1'!BQ30</f>
        <v>0.68005684203094019</v>
      </c>
      <c r="AY31" s="6">
        <f>'1'!BS30</f>
        <v>0.74797690943952899</v>
      </c>
      <c r="AZ31" s="6">
        <f>'2'!BQ30</f>
        <v>0.32948604412363386</v>
      </c>
      <c r="BA31" s="6">
        <f>'2'!BS30</f>
        <v>0.47555172864929002</v>
      </c>
      <c r="BB31" s="6">
        <f>'3'!V31</f>
        <v>0.53624954965449667</v>
      </c>
      <c r="BC31" s="6">
        <f>'8'!AJ29</f>
        <v>0.5150626921195478</v>
      </c>
      <c r="BD31" s="6">
        <f t="shared" si="12"/>
        <v>0.53797860031621447</v>
      </c>
      <c r="BE31" s="6">
        <f t="shared" si="13"/>
        <v>0.56616918225049784</v>
      </c>
      <c r="BF31" s="6">
        <f>'1'!CA30</f>
        <v>0.59109489620158073</v>
      </c>
      <c r="BG31" s="6">
        <f>'1'!CC30</f>
        <v>0.6752600533733697</v>
      </c>
      <c r="BH31" s="6">
        <f>'2'!CA30</f>
        <v>0.34052721623395826</v>
      </c>
      <c r="BI31" s="6">
        <f>'2'!CC30</f>
        <v>0.48804795255440664</v>
      </c>
      <c r="BJ31" s="6">
        <f>'3'!Y31</f>
        <v>0.49090347845276444</v>
      </c>
      <c r="BK31" s="6">
        <f>'8'!AO29</f>
        <v>0.54529737464604866</v>
      </c>
      <c r="BL31" s="6">
        <f t="shared" si="14"/>
        <v>0.51222230463863239</v>
      </c>
      <c r="BM31" s="6">
        <f t="shared" si="15"/>
        <v>0.54380740970503505</v>
      </c>
      <c r="BN31" s="6">
        <f>'1'!CK30</f>
        <v>0.57287127355343193</v>
      </c>
      <c r="BO31" s="6">
        <f>'1'!CM30</f>
        <v>0.65960252555130883</v>
      </c>
      <c r="BP31" s="6">
        <f>'2'!CK30</f>
        <v>0.52865590202437907</v>
      </c>
      <c r="BQ31" s="6">
        <f>'2'!CM30</f>
        <v>0.66670124715887424</v>
      </c>
      <c r="BR31" s="6">
        <f>'3'!AB31</f>
        <v>0.24821113883652998</v>
      </c>
      <c r="BS31" s="6">
        <f>'8'!AT29</f>
        <v>0.56122138330761617</v>
      </c>
      <c r="BT31" s="6">
        <f t="shared" si="16"/>
        <v>0.4350907154400212</v>
      </c>
      <c r="BU31" s="6">
        <f t="shared" si="17"/>
        <v>0.46624150035304601</v>
      </c>
      <c r="BV31" s="6">
        <f>'1'!CU30</f>
        <v>0.77718031067933624</v>
      </c>
      <c r="BW31" s="6">
        <f>'1'!CW30</f>
        <v>0.82112397422481365</v>
      </c>
      <c r="BX31" s="6">
        <f>'2'!CU30</f>
        <v>0.72961762403523112</v>
      </c>
      <c r="BY31" s="6">
        <f>'2'!CW30</f>
        <v>0.80995215377058105</v>
      </c>
      <c r="BZ31" s="6">
        <f>'3'!AE31</f>
        <v>0.66883612717090846</v>
      </c>
      <c r="CA31" s="6">
        <f>'8'!AY29</f>
        <v>0.68075735946487748</v>
      </c>
      <c r="CB31" s="6">
        <f t="shared" si="18"/>
        <v>0.700159483247217</v>
      </c>
      <c r="CC31" s="6">
        <f t="shared" si="19"/>
        <v>0.71698166892984749</v>
      </c>
      <c r="CD31" s="6">
        <f>'1'!DE30</f>
        <v>0.68262614373119324</v>
      </c>
      <c r="CE31" s="6">
        <f>'1'!DG30</f>
        <v>0.74999132682264547</v>
      </c>
      <c r="CF31" s="6">
        <f>'2'!DE30</f>
        <v>0.40899739193853502</v>
      </c>
      <c r="CG31" s="6">
        <f>'2'!DG30</f>
        <v>0.55985661903544615</v>
      </c>
      <c r="CH31" s="6">
        <f>'3'!AH31</f>
        <v>0.37264783560785192</v>
      </c>
      <c r="CI31" s="6">
        <f>'8'!BD29</f>
        <v>0.58303659947994757</v>
      </c>
      <c r="CJ31" s="6">
        <f t="shared" si="20"/>
        <v>0.50139508202721716</v>
      </c>
      <c r="CK31" s="6">
        <f t="shared" si="21"/>
        <v>0.52995404135519875</v>
      </c>
    </row>
    <row r="32" spans="1:89">
      <c r="A32" s="1">
        <v>2006</v>
      </c>
      <c r="B32" s="6">
        <f>'1'!I31</f>
        <v>0.65150147810370607</v>
      </c>
      <c r="C32" s="6">
        <f>'1'!K31</f>
        <v>0.72527642894887312</v>
      </c>
      <c r="D32" s="6">
        <f>'2'!I31</f>
        <v>0.39757942365449267</v>
      </c>
      <c r="E32" s="6">
        <f>'2'!K31</f>
        <v>0.54850557212234163</v>
      </c>
      <c r="F32" s="6">
        <f>'3'!D32</f>
        <v>0.50912221592253659</v>
      </c>
      <c r="G32" s="6">
        <f>'8'!F30</f>
        <v>0.54497551130427491</v>
      </c>
      <c r="H32" s="6">
        <f t="shared" si="0"/>
        <v>0.53719977774648764</v>
      </c>
      <c r="I32" s="6">
        <f t="shared" si="1"/>
        <v>0.56704738276230593</v>
      </c>
      <c r="J32" s="6">
        <f>'1'!S31</f>
        <v>0.55790546886767667</v>
      </c>
      <c r="K32" s="6">
        <f>'1'!U31</f>
        <v>0.64653502781872874</v>
      </c>
      <c r="L32" s="6">
        <f>'2'!S31</f>
        <v>0.67106990479599771</v>
      </c>
      <c r="M32" s="6">
        <f>'2'!U31</f>
        <v>0.77187318536024163</v>
      </c>
      <c r="N32" s="6">
        <f>'3'!G32</f>
        <v>0.49441543068094168</v>
      </c>
      <c r="O32" s="6">
        <f>'8'!K30</f>
        <v>0.47963835439025515</v>
      </c>
      <c r="P32" s="6">
        <f t="shared" si="2"/>
        <v>0.52034576284258827</v>
      </c>
      <c r="Q32" s="6">
        <f t="shared" si="3"/>
        <v>0.54815200268922315</v>
      </c>
      <c r="R32" s="6">
        <f>'1'!AC31</f>
        <v>0.62519351804102707</v>
      </c>
      <c r="S32" s="6">
        <f>'1'!AE31</f>
        <v>0.70383787981839885</v>
      </c>
      <c r="T32" s="6">
        <f>'2'!AC31</f>
        <v>0.25001072758568693</v>
      </c>
      <c r="U32" s="6">
        <f>'2'!AE31</f>
        <v>0.3762577065396201</v>
      </c>
      <c r="V32" s="6">
        <f>'3'!J32</f>
        <v>0.75322478288740491</v>
      </c>
      <c r="W32" s="6">
        <f>'8'!P30</f>
        <v>0.46677507131964979</v>
      </c>
      <c r="X32" s="6">
        <f t="shared" si="4"/>
        <v>0.59136221091763108</v>
      </c>
      <c r="Y32" s="6">
        <f t="shared" si="5"/>
        <v>0.61971578116849868</v>
      </c>
      <c r="Z32" s="6">
        <f>'1'!AM31</f>
        <v>0.6902520312691196</v>
      </c>
      <c r="AA32" s="6">
        <f>'1'!AO31</f>
        <v>0.75594358871228373</v>
      </c>
      <c r="AB32" s="6">
        <f>'2'!AM31</f>
        <v>0.25794468020400813</v>
      </c>
      <c r="AC32" s="6">
        <f>'2'!AO31</f>
        <v>0.38700243098422676</v>
      </c>
      <c r="AD32" s="6">
        <f>'3'!M32</f>
        <v>0.52795900627089809</v>
      </c>
      <c r="AE32" s="6">
        <f>'8'!U30</f>
        <v>0.466279939288339</v>
      </c>
      <c r="AF32" s="6">
        <f t="shared" si="6"/>
        <v>0.51491245856908563</v>
      </c>
      <c r="AG32" s="6">
        <f t="shared" si="7"/>
        <v>0.54095654513574032</v>
      </c>
      <c r="AH32" s="6">
        <f>'1'!AW31</f>
        <v>0.59079162227886572</v>
      </c>
      <c r="AI32" s="6">
        <f>'1'!AY31</f>
        <v>0.67500172308160522</v>
      </c>
      <c r="AJ32" s="6">
        <f>'2'!AW31</f>
        <v>0.3294258033325187</v>
      </c>
      <c r="AK32" s="6">
        <f>'2'!AY31</f>
        <v>0.47548277588428578</v>
      </c>
      <c r="AL32" s="6">
        <f>'3'!P32</f>
        <v>0.5364615563832571</v>
      </c>
      <c r="AM32" s="6">
        <f>'8'!Z30</f>
        <v>0.46492385089503502</v>
      </c>
      <c r="AN32" s="6">
        <f t="shared" si="8"/>
        <v>0.50516268261083841</v>
      </c>
      <c r="AO32" s="6">
        <f t="shared" si="9"/>
        <v>0.53661040002656302</v>
      </c>
      <c r="AP32" s="6">
        <f>'1'!BG31</f>
        <v>0.59760993675403662</v>
      </c>
      <c r="AQ32" s="6">
        <f>'1'!BI31</f>
        <v>0.68079158400052331</v>
      </c>
      <c r="AR32" s="6">
        <f>'2'!BG31</f>
        <v>0.32354331244994344</v>
      </c>
      <c r="AS32" s="6">
        <f>'2'!BI31</f>
        <v>0.46870820160611487</v>
      </c>
      <c r="AT32" s="6">
        <f>'3'!S32</f>
        <v>0.60543647519203192</v>
      </c>
      <c r="AU32" s="6">
        <f>'8'!AE30</f>
        <v>0.55039639795724238</v>
      </c>
      <c r="AV32" s="6">
        <f t="shared" si="10"/>
        <v>0.55916982805978721</v>
      </c>
      <c r="AW32" s="6">
        <f t="shared" si="11"/>
        <v>0.59032264642470167</v>
      </c>
      <c r="AX32" s="6">
        <f>'1'!BQ31</f>
        <v>0.71895469546545798</v>
      </c>
      <c r="AY32" s="6">
        <f>'1'!BS31</f>
        <v>0.77799704780909407</v>
      </c>
      <c r="AZ32" s="6">
        <f>'2'!BQ31</f>
        <v>0.34378510788605027</v>
      </c>
      <c r="BA32" s="6">
        <f>'2'!BS31</f>
        <v>0.49168235596161208</v>
      </c>
      <c r="BB32" s="6">
        <f>'3'!V32</f>
        <v>0.49091889507794506</v>
      </c>
      <c r="BC32" s="6">
        <f>'8'!AJ30</f>
        <v>0.50410510042069256</v>
      </c>
      <c r="BD32" s="6">
        <f t="shared" si="12"/>
        <v>0.52576853803908241</v>
      </c>
      <c r="BE32" s="6">
        <f t="shared" si="13"/>
        <v>0.5523667333153659</v>
      </c>
      <c r="BF32" s="6">
        <f>'1'!CA31</f>
        <v>0.64540677676936553</v>
      </c>
      <c r="BG32" s="6">
        <f>'1'!CC31</f>
        <v>0.72035553358037363</v>
      </c>
      <c r="BH32" s="6">
        <f>'2'!CA31</f>
        <v>0.35803077641437542</v>
      </c>
      <c r="BI32" s="6">
        <f>'2'!CC31</f>
        <v>0.5073021502729943</v>
      </c>
      <c r="BJ32" s="6">
        <f>'3'!Y32</f>
        <v>0.46484097964933457</v>
      </c>
      <c r="BK32" s="6">
        <f>'8'!AO30</f>
        <v>0.55135125430979159</v>
      </c>
      <c r="BL32" s="6">
        <f t="shared" si="14"/>
        <v>0.51622620114798201</v>
      </c>
      <c r="BM32" s="6">
        <f t="shared" si="15"/>
        <v>0.54614308989604554</v>
      </c>
      <c r="BN32" s="6">
        <f>'1'!CK31</f>
        <v>0.57076001846934077</v>
      </c>
      <c r="BO32" s="6">
        <f>'1'!CM31</f>
        <v>0.6577706413161748</v>
      </c>
      <c r="BP32" s="6">
        <f>'2'!CK31</f>
        <v>0.53533348216859844</v>
      </c>
      <c r="BQ32" s="6">
        <f>'2'!CM31</f>
        <v>0.67210159598418484</v>
      </c>
      <c r="BR32" s="6">
        <f>'3'!AB32</f>
        <v>0.32654631226223507</v>
      </c>
      <c r="BS32" s="6">
        <f>'8'!AT30</f>
        <v>0.56408972654995582</v>
      </c>
      <c r="BT32" s="6">
        <f t="shared" si="16"/>
        <v>0.46753079478060877</v>
      </c>
      <c r="BU32" s="6">
        <f t="shared" si="17"/>
        <v>0.4986097307315342</v>
      </c>
      <c r="BV32" s="6">
        <f>'1'!CU31</f>
        <v>0.82073628274796118</v>
      </c>
      <c r="BW32" s="6">
        <f>'1'!CW31</f>
        <v>0.8520728962700902</v>
      </c>
      <c r="BX32" s="6">
        <f>'2'!CU31</f>
        <v>0.75395223511433718</v>
      </c>
      <c r="BY32" s="6">
        <f>'2'!CW31</f>
        <v>0.82504546579522353</v>
      </c>
      <c r="BZ32" s="6">
        <f>'3'!AE32</f>
        <v>0.67861176793686462</v>
      </c>
      <c r="CA32" s="6">
        <f>'8'!AY30</f>
        <v>0.68980521307157738</v>
      </c>
      <c r="CB32" s="6">
        <f t="shared" si="18"/>
        <v>0.71792875115724508</v>
      </c>
      <c r="CC32" s="6">
        <f t="shared" si="19"/>
        <v>0.73130539692975949</v>
      </c>
      <c r="CD32" s="6">
        <f>'1'!DE31</f>
        <v>0.72734665163519652</v>
      </c>
      <c r="CE32" s="6">
        <f>'1'!DG31</f>
        <v>0.78434312055793398</v>
      </c>
      <c r="CF32" s="6">
        <f>'2'!DE31</f>
        <v>0.4114820030148173</v>
      </c>
      <c r="CG32" s="6">
        <f>'2'!DG31</f>
        <v>0.56229638120163705</v>
      </c>
      <c r="CH32" s="6">
        <f>'3'!AH32</f>
        <v>0.37598649146538643</v>
      </c>
      <c r="CI32" s="6">
        <f>'8'!BD30</f>
        <v>0.55961762889771016</v>
      </c>
      <c r="CJ32" s="6">
        <f t="shared" si="20"/>
        <v>0.50489741588398873</v>
      </c>
      <c r="CK32" s="6">
        <f t="shared" si="21"/>
        <v>0.53137814748721812</v>
      </c>
    </row>
    <row r="33" spans="1:89">
      <c r="A33" s="1">
        <v>2007</v>
      </c>
      <c r="B33" s="6">
        <f>'1'!I32</f>
        <v>0.68382469128967027</v>
      </c>
      <c r="C33" s="6">
        <f>'1'!K32</f>
        <v>0.75092947181722736</v>
      </c>
      <c r="D33" s="6">
        <f>'2'!I32</f>
        <v>0.39794884067144587</v>
      </c>
      <c r="E33" s="6">
        <f>'2'!K32</f>
        <v>0.5488764604434806</v>
      </c>
      <c r="F33" s="6">
        <f>'3'!D33</f>
        <v>0.52345978987057362</v>
      </c>
      <c r="G33" s="6">
        <f>'8'!F31</f>
        <v>0.55087465133810376</v>
      </c>
      <c r="H33" s="6">
        <f t="shared" si="0"/>
        <v>0.55120613367473925</v>
      </c>
      <c r="I33" s="6">
        <f t="shared" si="1"/>
        <v>0.57971985175745422</v>
      </c>
      <c r="J33" s="6">
        <f>'1'!S32</f>
        <v>0.62320028433924435</v>
      </c>
      <c r="K33" s="6">
        <f>'1'!U32</f>
        <v>0.70219235676675629</v>
      </c>
      <c r="L33" s="6">
        <f>'2'!S32</f>
        <v>0.7720631635965286</v>
      </c>
      <c r="M33" s="6">
        <f>'2'!U32</f>
        <v>0.83601948986979069</v>
      </c>
      <c r="N33" s="6">
        <f>'3'!G33</f>
        <v>0.56312470340813814</v>
      </c>
      <c r="O33" s="6">
        <f>'8'!K31</f>
        <v>0.497924647770975</v>
      </c>
      <c r="P33" s="6">
        <f t="shared" si="2"/>
        <v>0.57647364892204944</v>
      </c>
      <c r="Q33" s="6">
        <f t="shared" si="3"/>
        <v>0.59866769603487813</v>
      </c>
      <c r="R33" s="6">
        <f>'1'!AC32</f>
        <v>0.63767715956288296</v>
      </c>
      <c r="S33" s="6">
        <f>'1'!AE32</f>
        <v>0.71407524194636962</v>
      </c>
      <c r="T33" s="6">
        <f>'2'!AC32</f>
        <v>0.25387832510464375</v>
      </c>
      <c r="U33" s="6">
        <f>'2'!AE32</f>
        <v>0.38152132507438252</v>
      </c>
      <c r="V33" s="6">
        <f>'3'!J33</f>
        <v>0.79142890554654621</v>
      </c>
      <c r="W33" s="6">
        <f>'8'!P31</f>
        <v>0.49802297721002853</v>
      </c>
      <c r="X33" s="6">
        <f t="shared" si="4"/>
        <v>0.61890171980466802</v>
      </c>
      <c r="Y33" s="6">
        <f t="shared" si="5"/>
        <v>0.64694563627833923</v>
      </c>
      <c r="Z33" s="6">
        <f>'1'!AM32</f>
        <v>0.73553962617114388</v>
      </c>
      <c r="AA33" s="6">
        <f>'1'!AO32</f>
        <v>0.79049541090785935</v>
      </c>
      <c r="AB33" s="6">
        <f>'2'!AM32</f>
        <v>0.25714865136542775</v>
      </c>
      <c r="AC33" s="6">
        <f>'2'!AO32</f>
        <v>0.38593367933126804</v>
      </c>
      <c r="AD33" s="6">
        <f>'3'!M33</f>
        <v>0.53233473962963018</v>
      </c>
      <c r="AE33" s="6">
        <f>'8'!U31</f>
        <v>0.46023154939459932</v>
      </c>
      <c r="AF33" s="6">
        <f t="shared" si="6"/>
        <v>0.52382615104100338</v>
      </c>
      <c r="AG33" s="6">
        <f t="shared" si="7"/>
        <v>0.54769581078493057</v>
      </c>
      <c r="AH33" s="6">
        <f>'1'!AW32</f>
        <v>0.63094212525143334</v>
      </c>
      <c r="AI33" s="6">
        <f>'1'!AY32</f>
        <v>0.70856671398502147</v>
      </c>
      <c r="AJ33" s="6">
        <f>'2'!AW32</f>
        <v>0.33191116283126726</v>
      </c>
      <c r="AK33" s="6">
        <f>'2'!AY32</f>
        <v>0.47832051590651326</v>
      </c>
      <c r="AL33" s="6">
        <f>'3'!P33</f>
        <v>0.5441579032717575</v>
      </c>
      <c r="AM33" s="6">
        <f>'8'!Z31</f>
        <v>0.49880584965800145</v>
      </c>
      <c r="AN33" s="6">
        <f t="shared" si="8"/>
        <v>0.52668445753951687</v>
      </c>
      <c r="AO33" s="6">
        <f t="shared" si="9"/>
        <v>0.556850310593759</v>
      </c>
      <c r="AP33" s="6">
        <f>'1'!BG32</f>
        <v>0.62151458910213042</v>
      </c>
      <c r="AQ33" s="6">
        <f>'1'!BI32</f>
        <v>0.70079834717854983</v>
      </c>
      <c r="AR33" s="6">
        <f>'2'!BG32</f>
        <v>0.32706760401392776</v>
      </c>
      <c r="AS33" s="6">
        <f>'2'!BI32</f>
        <v>0.47277682039378571</v>
      </c>
      <c r="AT33" s="6">
        <f>'3'!S33</f>
        <v>0.57028788263163455</v>
      </c>
      <c r="AU33" s="6">
        <f>'8'!AE31</f>
        <v>0.54430700453418945</v>
      </c>
      <c r="AV33" s="6">
        <f t="shared" si="10"/>
        <v>0.54841693263472957</v>
      </c>
      <c r="AW33" s="6">
        <f t="shared" si="11"/>
        <v>0.57884460588799924</v>
      </c>
      <c r="AX33" s="6">
        <f>'1'!BQ32</f>
        <v>0.73907163659299591</v>
      </c>
      <c r="AY33" s="6">
        <f>'1'!BS32</f>
        <v>0.79313462625744269</v>
      </c>
      <c r="AZ33" s="6">
        <f>'2'!BQ32</f>
        <v>0.34862210556914019</v>
      </c>
      <c r="BA33" s="6">
        <f>'2'!BS32</f>
        <v>0.497035083539967</v>
      </c>
      <c r="BB33" s="6">
        <f>'3'!V33</f>
        <v>0.50970725996862243</v>
      </c>
      <c r="BC33" s="6">
        <f>'8'!AJ31</f>
        <v>0.50660559525968096</v>
      </c>
      <c r="BD33" s="6">
        <f t="shared" si="12"/>
        <v>0.53854112044086655</v>
      </c>
      <c r="BE33" s="6">
        <f t="shared" si="13"/>
        <v>0.56419501617083845</v>
      </c>
      <c r="BF33" s="6">
        <f>'1'!CA32</f>
        <v>0.66598828768044127</v>
      </c>
      <c r="BG33" s="6">
        <f>'1'!CC32</f>
        <v>0.73686520171857706</v>
      </c>
      <c r="BH33" s="6">
        <f>'2'!CA32</f>
        <v>0.36652243457791356</v>
      </c>
      <c r="BI33" s="6">
        <f>'2'!CC32</f>
        <v>0.51640913640124786</v>
      </c>
      <c r="BJ33" s="6">
        <f>'3'!Y33</f>
        <v>0.47550965937465556</v>
      </c>
      <c r="BK33" s="6">
        <f>'8'!AO31</f>
        <v>0.55034490189509622</v>
      </c>
      <c r="BL33" s="6">
        <f t="shared" si="14"/>
        <v>0.52515723531227065</v>
      </c>
      <c r="BM33" s="6">
        <f t="shared" si="15"/>
        <v>0.55432128830223126</v>
      </c>
      <c r="BN33" s="6">
        <f>'1'!CK32</f>
        <v>0.62001879905011281</v>
      </c>
      <c r="BO33" s="6">
        <f>'1'!CM32</f>
        <v>0.69955955304741635</v>
      </c>
      <c r="BP33" s="6">
        <f>'2'!CK32</f>
        <v>0.54042014946552408</v>
      </c>
      <c r="BQ33" s="6">
        <f>'2'!CM32</f>
        <v>0.67618055136517663</v>
      </c>
      <c r="BR33" s="6">
        <f>'3'!AB33</f>
        <v>0.39079834232043814</v>
      </c>
      <c r="BS33" s="6">
        <f>'8'!AT31</f>
        <v>0.60684330883822268</v>
      </c>
      <c r="BT33" s="6">
        <f t="shared" si="16"/>
        <v>0.51641810433621704</v>
      </c>
      <c r="BU33" s="6">
        <f t="shared" si="17"/>
        <v>0.54590229532564294</v>
      </c>
      <c r="BV33" s="6">
        <f>'1'!CU32</f>
        <v>0.85244615880057029</v>
      </c>
      <c r="BW33" s="6">
        <f>'1'!CW32</f>
        <v>0.87394682910010413</v>
      </c>
      <c r="BX33" s="6">
        <f>'2'!CU32</f>
        <v>0.7051642485428431</v>
      </c>
      <c r="BY33" s="6">
        <f>'2'!CW32</f>
        <v>0.79436255669280631</v>
      </c>
      <c r="BZ33" s="6">
        <f>'3'!AE33</f>
        <v>0.67267700491297477</v>
      </c>
      <c r="CA33" s="6">
        <f>'8'!AY31</f>
        <v>0.66333532669967243</v>
      </c>
      <c r="CB33" s="6">
        <f t="shared" si="18"/>
        <v>0.70907705658948994</v>
      </c>
      <c r="CC33" s="6">
        <f t="shared" si="19"/>
        <v>0.72229702146439312</v>
      </c>
      <c r="CD33" s="6">
        <f>'1'!DE32</f>
        <v>0.75234204159648177</v>
      </c>
      <c r="CE33" s="6">
        <f>'1'!DG32</f>
        <v>0.80298134043341618</v>
      </c>
      <c r="CF33" s="6">
        <f>'2'!DE32</f>
        <v>0.40617317546363862</v>
      </c>
      <c r="CG33" s="6">
        <f>'2'!DG32</f>
        <v>0.5570703691112413</v>
      </c>
      <c r="CH33" s="6">
        <f>'3'!AH33</f>
        <v>0.47730031351789115</v>
      </c>
      <c r="CI33" s="6">
        <f>'8'!BD31</f>
        <v>0.59411354969742569</v>
      </c>
      <c r="CJ33" s="6">
        <f t="shared" si="20"/>
        <v>0.56023991618204438</v>
      </c>
      <c r="CK33" s="6">
        <f t="shared" si="21"/>
        <v>0.58545749531419156</v>
      </c>
    </row>
    <row r="34" spans="1:89">
      <c r="A34" s="1">
        <v>2008</v>
      </c>
      <c r="B34" s="6">
        <f>'1'!I33</f>
        <v>0.70681308622686312</v>
      </c>
      <c r="C34" s="6">
        <f>'1'!K33</f>
        <v>0.7687346834755433</v>
      </c>
      <c r="D34" s="6">
        <f>'2'!I33</f>
        <v>0.44432829938268631</v>
      </c>
      <c r="E34" s="6">
        <f>'2'!K33</f>
        <v>0.59358576744960212</v>
      </c>
      <c r="F34" s="6">
        <f>'3'!D34</f>
        <v>0.51627380454462002</v>
      </c>
      <c r="G34" s="6">
        <f>'8'!F32</f>
        <v>0.5510515310027958</v>
      </c>
      <c r="H34" s="6">
        <f t="shared" si="0"/>
        <v>0.55762042830232805</v>
      </c>
      <c r="I34" s="6">
        <f t="shared" si="1"/>
        <v>0.58493049455875568</v>
      </c>
      <c r="J34" s="6">
        <f>'1'!S33</f>
        <v>0.63552687723458778</v>
      </c>
      <c r="K34" s="6">
        <f>'1'!U33</f>
        <v>0.712320242958697</v>
      </c>
      <c r="L34" s="6">
        <f>'2'!S33</f>
        <v>0.82786359728158609</v>
      </c>
      <c r="M34" s="6">
        <f>'2'!U33</f>
        <v>0.86853490556371271</v>
      </c>
      <c r="N34" s="6">
        <f>'3'!G34</f>
        <v>0.47165700348099143</v>
      </c>
      <c r="O34" s="6">
        <f>'8'!K32</f>
        <v>0.51884221477003167</v>
      </c>
      <c r="P34" s="6">
        <f t="shared" si="2"/>
        <v>0.5542072009984822</v>
      </c>
      <c r="Q34" s="6">
        <f t="shared" si="3"/>
        <v>0.57363300497151681</v>
      </c>
      <c r="R34" s="6">
        <f>'1'!AC33</f>
        <v>0.62465806471631957</v>
      </c>
      <c r="S34" s="6">
        <f>'1'!AE33</f>
        <v>0.70339613243462218</v>
      </c>
      <c r="T34" s="6">
        <f>'2'!AC33</f>
        <v>0.26235823362179872</v>
      </c>
      <c r="U34" s="6">
        <f>'2'!AE33</f>
        <v>0.39289124285961324</v>
      </c>
      <c r="V34" s="6">
        <f>'3'!J34</f>
        <v>0.69778160990317795</v>
      </c>
      <c r="W34" s="6">
        <f>'8'!P32</f>
        <v>0.48560940792225754</v>
      </c>
      <c r="X34" s="6">
        <f t="shared" si="4"/>
        <v>0.57596290264339223</v>
      </c>
      <c r="Y34" s="6">
        <f t="shared" si="5"/>
        <v>0.60476381711083416</v>
      </c>
      <c r="Z34" s="6">
        <f>'1'!AM33</f>
        <v>0.7550888944309353</v>
      </c>
      <c r="AA34" s="6">
        <f>'1'!AO33</f>
        <v>0.80500599448850685</v>
      </c>
      <c r="AB34" s="6">
        <f>'2'!AM33</f>
        <v>0.26935030104942376</v>
      </c>
      <c r="AC34" s="6">
        <f>'2'!AO33</f>
        <v>0.40209511059369979</v>
      </c>
      <c r="AD34" s="6">
        <f>'3'!M34</f>
        <v>0.48560694870733517</v>
      </c>
      <c r="AE34" s="6">
        <f>'8'!U32</f>
        <v>0.44111054290970875</v>
      </c>
      <c r="AF34" s="6">
        <f t="shared" si="6"/>
        <v>0.50452875134697617</v>
      </c>
      <c r="AG34" s="6">
        <f t="shared" si="7"/>
        <v>0.5277866523129181</v>
      </c>
      <c r="AH34" s="6">
        <f>'1'!AW33</f>
        <v>0.64481289347876736</v>
      </c>
      <c r="AI34" s="6">
        <f>'1'!AY33</f>
        <v>0.71987457226687612</v>
      </c>
      <c r="AJ34" s="6">
        <f>'2'!AW33</f>
        <v>0.34802336963473801</v>
      </c>
      <c r="AK34" s="6">
        <f>'2'!AY33</f>
        <v>0.49637528629732136</v>
      </c>
      <c r="AL34" s="6">
        <f>'3'!P34</f>
        <v>0.54550278813604935</v>
      </c>
      <c r="AM34" s="6">
        <f>'8'!Z32</f>
        <v>0.47937265022807296</v>
      </c>
      <c r="AN34" s="6">
        <f t="shared" si="8"/>
        <v>0.5257778259820689</v>
      </c>
      <c r="AO34" s="6">
        <f t="shared" si="9"/>
        <v>0.55562535340594899</v>
      </c>
      <c r="AP34" s="6">
        <f>'1'!BG33</f>
        <v>0.64796532954013042</v>
      </c>
      <c r="AQ34" s="6">
        <f>'1'!BI33</f>
        <v>0.72242463465666951</v>
      </c>
      <c r="AR34" s="6">
        <f>'2'!BG33</f>
        <v>0.33538346093686339</v>
      </c>
      <c r="AS34" s="6">
        <f>'2'!BI33</f>
        <v>0.48226112108544078</v>
      </c>
      <c r="AT34" s="6">
        <f>'3'!S34</f>
        <v>0.53468744416631009</v>
      </c>
      <c r="AU34" s="6">
        <f>'8'!AE32</f>
        <v>0.55118719507778002</v>
      </c>
      <c r="AV34" s="6">
        <f t="shared" si="10"/>
        <v>0.54236254819157048</v>
      </c>
      <c r="AW34" s="6">
        <f t="shared" si="11"/>
        <v>0.57194217522973601</v>
      </c>
      <c r="AX34" s="6">
        <f>'1'!BQ33</f>
        <v>0.75828070488871402</v>
      </c>
      <c r="AY34" s="6">
        <f>'1'!BS33</f>
        <v>0.80735285279961178</v>
      </c>
      <c r="AZ34" s="6">
        <f>'2'!BQ33</f>
        <v>0.36303611438646116</v>
      </c>
      <c r="BA34" s="6">
        <f>'2'!BS33</f>
        <v>0.51268814987328803</v>
      </c>
      <c r="BB34" s="6">
        <f>'3'!V34</f>
        <v>0.51691661404758682</v>
      </c>
      <c r="BC34" s="6">
        <f>'8'!AJ32</f>
        <v>0.49607045506586445</v>
      </c>
      <c r="BD34" s="6">
        <f t="shared" si="12"/>
        <v>0.54354753455518301</v>
      </c>
      <c r="BE34" s="6">
        <f t="shared" si="13"/>
        <v>0.5683271676860453</v>
      </c>
      <c r="BF34" s="6">
        <f>'1'!CA33</f>
        <v>0.69948242038351749</v>
      </c>
      <c r="BG34" s="6">
        <f>'1'!CC33</f>
        <v>0.76309541495086419</v>
      </c>
      <c r="BH34" s="6">
        <f>'2'!CA33</f>
        <v>0.38857353377701315</v>
      </c>
      <c r="BI34" s="6">
        <f>'2'!CC33</f>
        <v>0.53938672490731521</v>
      </c>
      <c r="BJ34" s="6">
        <f>'3'!Y34</f>
        <v>0.51902152728026973</v>
      </c>
      <c r="BK34" s="6">
        <f>'8'!AO32</f>
        <v>0.56058192691758535</v>
      </c>
      <c r="BL34" s="6">
        <f t="shared" si="14"/>
        <v>0.55453702644178837</v>
      </c>
      <c r="BM34" s="6">
        <f t="shared" si="15"/>
        <v>0.58234094446828788</v>
      </c>
      <c r="BN34" s="6">
        <f>'1'!CK33</f>
        <v>0.66010685428659588</v>
      </c>
      <c r="BO34" s="6">
        <f>'1'!CM33</f>
        <v>0.73217849311829442</v>
      </c>
      <c r="BP34" s="6">
        <f>'2'!CK33</f>
        <v>0.59120424102661251</v>
      </c>
      <c r="BQ34" s="6">
        <f>'2'!CM33</f>
        <v>0.7153484701666426</v>
      </c>
      <c r="BR34" s="6">
        <f>'3'!AB34</f>
        <v>0.50054003200176311</v>
      </c>
      <c r="BS34" s="6">
        <f>'8'!AT32</f>
        <v>0.66078422430225037</v>
      </c>
      <c r="BT34" s="6">
        <f t="shared" si="16"/>
        <v>0.58959307505136083</v>
      </c>
      <c r="BU34" s="6">
        <f t="shared" si="17"/>
        <v>0.61642182573170345</v>
      </c>
      <c r="BV34" s="6">
        <f>'1'!CU33</f>
        <v>0.85935418392335772</v>
      </c>
      <c r="BW34" s="6">
        <f>'1'!CW33</f>
        <v>0.87864166139882827</v>
      </c>
      <c r="BX34" s="6">
        <f>'2'!CU33</f>
        <v>0.91666666666666663</v>
      </c>
      <c r="BY34" s="6">
        <f>'2'!CW33</f>
        <v>0.91666666666666663</v>
      </c>
      <c r="BZ34" s="6">
        <f>'3'!AE34</f>
        <v>0.67912212949941142</v>
      </c>
      <c r="CA34" s="6">
        <f>'8'!AY32</f>
        <v>0.67291807831208816</v>
      </c>
      <c r="CB34" s="6">
        <f t="shared" si="18"/>
        <v>0.73706177874472911</v>
      </c>
      <c r="CC34" s="6">
        <f t="shared" si="19"/>
        <v>0.7409192742398234</v>
      </c>
      <c r="CD34" s="6">
        <f>'1'!DE33</f>
        <v>0.76905549150629549</v>
      </c>
      <c r="CE34" s="6">
        <f>'1'!DG33</f>
        <v>0.81522992667320371</v>
      </c>
      <c r="CF34" s="6">
        <f>'2'!DE33</f>
        <v>0.43597785112187526</v>
      </c>
      <c r="CG34" s="6">
        <f>'2'!DG33</f>
        <v>0.58579587305984948</v>
      </c>
      <c r="CH34" s="6">
        <f>'3'!AH34</f>
        <v>0.43490226864904519</v>
      </c>
      <c r="CI34" s="6">
        <f>'8'!BD32</f>
        <v>0.5908762924755826</v>
      </c>
      <c r="CJ34" s="6">
        <f t="shared" si="20"/>
        <v>0.5486326786157395</v>
      </c>
      <c r="CK34" s="6">
        <f t="shared" si="21"/>
        <v>0.57284936784291851</v>
      </c>
    </row>
    <row r="35" spans="1:89">
      <c r="A35" s="1">
        <v>2009</v>
      </c>
      <c r="B35" s="6">
        <f>'1'!I34</f>
        <v>0.71473916149640182</v>
      </c>
      <c r="C35" s="6">
        <f>'1'!K34</f>
        <v>0.77479208248152776</v>
      </c>
      <c r="D35" s="6">
        <f>'2'!I34</f>
        <v>0.38012088438222064</v>
      </c>
      <c r="E35" s="6">
        <f>'2'!K34</f>
        <v>0.53069036727817598</v>
      </c>
      <c r="F35" s="6">
        <f>'3'!D35</f>
        <v>0.49213039425089367</v>
      </c>
      <c r="G35" s="6">
        <f>'8'!F33</f>
        <v>0.5188477882881547</v>
      </c>
      <c r="H35" s="6">
        <f t="shared" si="0"/>
        <v>0.53346641492430635</v>
      </c>
      <c r="I35" s="6">
        <f t="shared" si="1"/>
        <v>0.5605339474109271</v>
      </c>
      <c r="J35" s="6">
        <f>'1'!S34</f>
        <v>0.67889765116817935</v>
      </c>
      <c r="K35" s="6">
        <f>'1'!U34</f>
        <v>0.7470665721457167</v>
      </c>
      <c r="L35" s="6">
        <f>'2'!S34</f>
        <v>0.57167673760655591</v>
      </c>
      <c r="M35" s="6">
        <f>'2'!U34</f>
        <v>0.70061104449645839</v>
      </c>
      <c r="N35" s="6">
        <f>'3'!G35</f>
        <v>0.48856198941712836</v>
      </c>
      <c r="O35" s="6">
        <f>'8'!K33</f>
        <v>0.49290238392123276</v>
      </c>
      <c r="P35" s="6">
        <f t="shared" si="2"/>
        <v>0.53624271493751263</v>
      </c>
      <c r="Q35" s="6">
        <f t="shared" si="3"/>
        <v>0.56276992982201035</v>
      </c>
      <c r="R35" s="6">
        <f>'1'!AC34</f>
        <v>0.64141937686171724</v>
      </c>
      <c r="S35" s="6">
        <f>'1'!AE34</f>
        <v>0.71712131214407826</v>
      </c>
      <c r="T35" s="6">
        <f>'2'!AC34</f>
        <v>0.26615482036264121</v>
      </c>
      <c r="U35" s="6">
        <f>'2'!AE34</f>
        <v>0.39790762528287565</v>
      </c>
      <c r="V35" s="6">
        <f>'3'!J35</f>
        <v>0.77175357832248748</v>
      </c>
      <c r="W35" s="6">
        <f>'8'!P33</f>
        <v>0.46286443128079641</v>
      </c>
      <c r="X35" s="6">
        <f t="shared" si="4"/>
        <v>0.60246011812184153</v>
      </c>
      <c r="Y35" s="6">
        <f t="shared" si="5"/>
        <v>0.63077578567033721</v>
      </c>
      <c r="Z35" s="6">
        <f>'1'!AM34</f>
        <v>0.77776934462950686</v>
      </c>
      <c r="AA35" s="6">
        <f>'1'!AO34</f>
        <v>0.82154976915224998</v>
      </c>
      <c r="AB35" s="6">
        <f>'2'!AM34</f>
        <v>0.25748329724945351</v>
      </c>
      <c r="AC35" s="6">
        <f>'2'!AO34</f>
        <v>0.38638322563851701</v>
      </c>
      <c r="AD35" s="6">
        <f>'3'!M35</f>
        <v>0.4626969059380911</v>
      </c>
      <c r="AE35" s="6">
        <f>'8'!U33</f>
        <v>0.39593421171034204</v>
      </c>
      <c r="AF35" s="6">
        <f t="shared" si="6"/>
        <v>0.48516122453918581</v>
      </c>
      <c r="AG35" s="6">
        <f t="shared" si="7"/>
        <v>0.5068073022826407</v>
      </c>
      <c r="AH35" s="6">
        <f>'1'!AW34</f>
        <v>0.65185748053838011</v>
      </c>
      <c r="AI35" s="6">
        <f>'1'!AY34</f>
        <v>0.7255630287010858</v>
      </c>
      <c r="AJ35" s="6">
        <f>'2'!AW34</f>
        <v>0.3190767361899704</v>
      </c>
      <c r="AK35" s="6">
        <f>'2'!AY34</f>
        <v>0.46350878120432515</v>
      </c>
      <c r="AL35" s="6">
        <f>'3'!P35</f>
        <v>0.54211758232267804</v>
      </c>
      <c r="AM35" s="6">
        <f>'8'!Z33</f>
        <v>0.44421774539223136</v>
      </c>
      <c r="AN35" s="6">
        <f t="shared" si="8"/>
        <v>0.51239152627341378</v>
      </c>
      <c r="AO35" s="6">
        <f t="shared" si="9"/>
        <v>0.54157584040739026</v>
      </c>
      <c r="AP35" s="6">
        <f>'1'!BG34</f>
        <v>0.65474603058900682</v>
      </c>
      <c r="AQ35" s="6">
        <f>'1'!BI34</f>
        <v>0.72788505280997418</v>
      </c>
      <c r="AR35" s="6">
        <f>'2'!BG34</f>
        <v>0.32655667122647775</v>
      </c>
      <c r="AS35" s="6">
        <f>'2'!BI34</f>
        <v>0.47218880892640142</v>
      </c>
      <c r="AT35" s="6">
        <f>'3'!S35</f>
        <v>0.58583162932737554</v>
      </c>
      <c r="AU35" s="6">
        <f>'8'!AE33</f>
        <v>0.5157339892318239</v>
      </c>
      <c r="AV35" s="6">
        <f t="shared" si="10"/>
        <v>0.55265772174094652</v>
      </c>
      <c r="AW35" s="6">
        <f t="shared" si="11"/>
        <v>0.58184873995513242</v>
      </c>
      <c r="AX35" s="6">
        <f>'1'!BQ34</f>
        <v>0.7557145304971753</v>
      </c>
      <c r="AY35" s="6">
        <f>'1'!BS34</f>
        <v>0.80546649647086466</v>
      </c>
      <c r="AZ35" s="6">
        <f>'2'!BQ34</f>
        <v>0.34780553502672379</v>
      </c>
      <c r="BA35" s="6">
        <f>'2'!BS34</f>
        <v>0.49613504247836632</v>
      </c>
      <c r="BB35" s="6">
        <f>'3'!V35</f>
        <v>0.4946218109041618</v>
      </c>
      <c r="BC35" s="6">
        <f>'8'!AJ33</f>
        <v>0.4818381506624404</v>
      </c>
      <c r="BD35" s="6">
        <f t="shared" si="12"/>
        <v>0.5283236291625043</v>
      </c>
      <c r="BE35" s="6">
        <f t="shared" si="13"/>
        <v>0.55310697310240642</v>
      </c>
      <c r="BF35" s="6">
        <f>'1'!CA34</f>
        <v>0.68271102298694086</v>
      </c>
      <c r="BG35" s="6">
        <f>'1'!CC34</f>
        <v>0.75005779729449273</v>
      </c>
      <c r="BH35" s="6">
        <f>'2'!CA34</f>
        <v>0.36773529738770716</v>
      </c>
      <c r="BI35" s="6">
        <f>'2'!CC34</f>
        <v>0.51769784359359283</v>
      </c>
      <c r="BJ35" s="6">
        <f>'3'!Y35</f>
        <v>0.53623469567987003</v>
      </c>
      <c r="BK35" s="6">
        <f>'8'!AO33</f>
        <v>0.52979348610876764</v>
      </c>
      <c r="BL35" s="6">
        <f t="shared" si="14"/>
        <v>0.54674765844073714</v>
      </c>
      <c r="BM35" s="6">
        <f t="shared" si="15"/>
        <v>0.57521326792283611</v>
      </c>
      <c r="BN35" s="6">
        <f>'1'!CK34</f>
        <v>0.62258304822443755</v>
      </c>
      <c r="BO35" s="6">
        <f>'1'!CM34</f>
        <v>0.70168217771691943</v>
      </c>
      <c r="BP35" s="6">
        <f>'2'!CK34</f>
        <v>0.46773970467944492</v>
      </c>
      <c r="BQ35" s="6">
        <f>'2'!CM34</f>
        <v>0.61486315075227183</v>
      </c>
      <c r="BR35" s="6">
        <f>'3'!AB35</f>
        <v>0.45452459419091379</v>
      </c>
      <c r="BS35" s="6">
        <f>'8'!AT33</f>
        <v>0.59946185247021999</v>
      </c>
      <c r="BT35" s="6">
        <f t="shared" si="16"/>
        <v>0.53293897353026354</v>
      </c>
      <c r="BU35" s="6">
        <f t="shared" si="17"/>
        <v>0.56347114403604259</v>
      </c>
      <c r="BV35" s="6">
        <f>'1'!CU34</f>
        <v>0.83243740033151481</v>
      </c>
      <c r="BW35" s="6">
        <f>'1'!CW34</f>
        <v>0.86020716169696332</v>
      </c>
      <c r="BX35" s="6">
        <f>'2'!CU34</f>
        <v>0.61521306858148472</v>
      </c>
      <c r="BY35" s="6">
        <f>'2'!CW34</f>
        <v>0.73295035823013699</v>
      </c>
      <c r="BZ35" s="6">
        <f>'3'!AE35</f>
        <v>0.54848922474675776</v>
      </c>
      <c r="CA35" s="6">
        <f>'8'!AY33</f>
        <v>0.64188750940108397</v>
      </c>
      <c r="CB35" s="6">
        <f t="shared" si="18"/>
        <v>0.63997072964347979</v>
      </c>
      <c r="CC35" s="6">
        <f t="shared" si="19"/>
        <v>0.6572984108814347</v>
      </c>
      <c r="CD35" s="6">
        <f>'1'!DE34</f>
        <v>0.76481351856877189</v>
      </c>
      <c r="CE35" s="6">
        <f>'1'!DG34</f>
        <v>0.81213707494981646</v>
      </c>
      <c r="CF35" s="6">
        <f>'2'!DE34</f>
        <v>0.38743978793213402</v>
      </c>
      <c r="CG35" s="6">
        <f>'2'!DG34</f>
        <v>0.53822812875105808</v>
      </c>
      <c r="CH35" s="6">
        <f>'3'!AH35</f>
        <v>0.33784144711441894</v>
      </c>
      <c r="CI35" s="6">
        <f>'8'!BD33</f>
        <v>0.54839626333994584</v>
      </c>
      <c r="CJ35" s="6">
        <f t="shared" si="20"/>
        <v>0.49136214035471909</v>
      </c>
      <c r="CK35" s="6">
        <f t="shared" si="21"/>
        <v>0.51590568571282036</v>
      </c>
    </row>
    <row r="36" spans="1:89">
      <c r="A36" s="1">
        <v>2010</v>
      </c>
      <c r="B36" s="6">
        <f>'1'!I35</f>
        <v>0.74106480125535079</v>
      </c>
      <c r="C36" s="6">
        <f>'1'!K35</f>
        <v>0.79462052965396979</v>
      </c>
      <c r="D36" s="6">
        <f>'2'!I35</f>
        <v>0.40714468986215518</v>
      </c>
      <c r="E36" s="6">
        <f>'2'!K35</f>
        <v>0.55803039334862525</v>
      </c>
      <c r="F36" s="6">
        <f>'3'!D36</f>
        <v>0.52454360487779328</v>
      </c>
      <c r="G36" s="6">
        <f>'8'!F34</f>
        <v>0.5073931283924713</v>
      </c>
      <c r="H36" s="6">
        <f t="shared" si="0"/>
        <v>0.55096280970614442</v>
      </c>
      <c r="I36" s="6">
        <f t="shared" si="1"/>
        <v>0.57676252573451514</v>
      </c>
      <c r="J36" s="6">
        <f>'1'!S35</f>
        <v>0.73849421544740179</v>
      </c>
      <c r="K36" s="6">
        <f>'1'!U35</f>
        <v>0.79270369560606302</v>
      </c>
      <c r="L36" s="6">
        <f>'2'!S35</f>
        <v>0.59148518300852648</v>
      </c>
      <c r="M36" s="6">
        <f>'2'!U35</f>
        <v>0.71555768349508542</v>
      </c>
      <c r="N36" s="6">
        <f>'3'!G36</f>
        <v>0.49428699631447381</v>
      </c>
      <c r="O36" s="6">
        <f>'8'!K34</f>
        <v>0.47682598729043801</v>
      </c>
      <c r="P36" s="6">
        <f t="shared" si="2"/>
        <v>0.54760995610325391</v>
      </c>
      <c r="Q36" s="6">
        <f t="shared" si="3"/>
        <v>0.57085910218364211</v>
      </c>
      <c r="R36" s="6">
        <f>'1'!AC35</f>
        <v>0.66583251166351998</v>
      </c>
      <c r="S36" s="6">
        <f>'1'!AE35</f>
        <v>0.73674138662625799</v>
      </c>
      <c r="T36" s="6">
        <f>'2'!AC35</f>
        <v>0.27673731317962946</v>
      </c>
      <c r="U36" s="6">
        <f>'2'!AE35</f>
        <v>0.41165675712905148</v>
      </c>
      <c r="V36" s="6">
        <f>'3'!J36</f>
        <v>0.75010195978239858</v>
      </c>
      <c r="W36" s="6">
        <f>'8'!P34</f>
        <v>0.47745821279644018</v>
      </c>
      <c r="X36" s="6">
        <f t="shared" si="4"/>
        <v>0.60411848140255842</v>
      </c>
      <c r="Y36" s="6">
        <f t="shared" si="5"/>
        <v>0.63179220079004828</v>
      </c>
      <c r="Z36" s="6">
        <f>'1'!AM35</f>
        <v>0.80387492424944484</v>
      </c>
      <c r="AA36" s="6">
        <f>'1'!AO35</f>
        <v>0.84021918751939773</v>
      </c>
      <c r="AB36" s="6">
        <f>'2'!AM35</f>
        <v>0.2686254123296683</v>
      </c>
      <c r="AC36" s="6">
        <f>'2'!AO35</f>
        <v>0.4011479386997982</v>
      </c>
      <c r="AD36" s="6">
        <f>'3'!M36</f>
        <v>0.53423559826138289</v>
      </c>
      <c r="AE36" s="6">
        <f>'8'!U34</f>
        <v>0.37520882025034719</v>
      </c>
      <c r="AF36" s="6">
        <f t="shared" si="6"/>
        <v>0.51389441146251313</v>
      </c>
      <c r="AG36" s="6">
        <f t="shared" si="7"/>
        <v>0.53441551675351673</v>
      </c>
      <c r="AH36" s="6">
        <f>'1'!AW35</f>
        <v>0.69039292074754821</v>
      </c>
      <c r="AI36" s="6">
        <f>'1'!AY35</f>
        <v>0.75605318436536562</v>
      </c>
      <c r="AJ36" s="6">
        <f>'2'!AW35</f>
        <v>0.33496093162760643</v>
      </c>
      <c r="AK36" s="6">
        <f>'2'!AY35</f>
        <v>0.48178308951883697</v>
      </c>
      <c r="AL36" s="6">
        <f>'3'!P36</f>
        <v>0.59637393773825997</v>
      </c>
      <c r="AM36" s="6">
        <f>'8'!Z34</f>
        <v>0.44475761605915248</v>
      </c>
      <c r="AN36" s="6">
        <f t="shared" si="8"/>
        <v>0.54355153722532012</v>
      </c>
      <c r="AO36" s="6">
        <f t="shared" si="9"/>
        <v>0.57136580573800655</v>
      </c>
      <c r="AP36" s="6">
        <f>'1'!BG35</f>
        <v>0.67604797343255529</v>
      </c>
      <c r="AQ36" s="6">
        <f>'1'!BI35</f>
        <v>0.74482469690008291</v>
      </c>
      <c r="AR36" s="6">
        <f>'2'!BG35</f>
        <v>0.33683634014113251</v>
      </c>
      <c r="AS36" s="6">
        <f>'2'!BI35</f>
        <v>0.48390172925345343</v>
      </c>
      <c r="AT36" s="6">
        <f>'3'!S36</f>
        <v>0.58915813193294275</v>
      </c>
      <c r="AU36" s="6">
        <f>'8'!AE34</f>
        <v>0.48721955909712211</v>
      </c>
      <c r="AV36" s="6">
        <f t="shared" si="10"/>
        <v>0.55072234920293806</v>
      </c>
      <c r="AW36" s="6">
        <f t="shared" si="11"/>
        <v>0.57918423280767573</v>
      </c>
      <c r="AX36" s="6">
        <f>'1'!BQ35</f>
        <v>0.7772416329692361</v>
      </c>
      <c r="AY36" s="6">
        <f>'1'!BS35</f>
        <v>0.82116831175638583</v>
      </c>
      <c r="AZ36" s="6">
        <f>'2'!BQ35</f>
        <v>0.35602591258912047</v>
      </c>
      <c r="BA36" s="6">
        <f>'2'!BS35</f>
        <v>0.50513015163451547</v>
      </c>
      <c r="BB36" s="6">
        <f>'3'!V36</f>
        <v>0.52616002489946267</v>
      </c>
      <c r="BC36" s="6">
        <f>'8'!AJ34</f>
        <v>0.48170777608597409</v>
      </c>
      <c r="BD36" s="6">
        <f t="shared" si="12"/>
        <v>0.54602726063833662</v>
      </c>
      <c r="BE36" s="6">
        <f t="shared" si="13"/>
        <v>0.56972302030030608</v>
      </c>
      <c r="BF36" s="6">
        <f>'1'!CA35</f>
        <v>0.69315212500353696</v>
      </c>
      <c r="BG36" s="6">
        <f>'1'!CC35</f>
        <v>0.75819681154583862</v>
      </c>
      <c r="BH36" s="6">
        <f>'2'!CA35</f>
        <v>0.38664243010957333</v>
      </c>
      <c r="BI36" s="6">
        <f>'2'!CC35</f>
        <v>0.53741185097136213</v>
      </c>
      <c r="BJ36" s="6">
        <f>'3'!Y36</f>
        <v>0.52919312399611884</v>
      </c>
      <c r="BK36" s="6">
        <f>'8'!AO34</f>
        <v>0.50677678467393028</v>
      </c>
      <c r="BL36" s="6">
        <f t="shared" si="14"/>
        <v>0.54100495301229135</v>
      </c>
      <c r="BM36" s="6">
        <f t="shared" si="15"/>
        <v>0.56909083240693059</v>
      </c>
      <c r="BN36" s="6">
        <f>'1'!CK35</f>
        <v>0.62089351285482708</v>
      </c>
      <c r="BO36" s="6">
        <f>'1'!CM35</f>
        <v>0.70028418893153344</v>
      </c>
      <c r="BP36" s="6">
        <f>'2'!CK35</f>
        <v>0.5247017008167727</v>
      </c>
      <c r="BQ36" s="6">
        <f>'2'!CM35</f>
        <v>0.66347856670317318</v>
      </c>
      <c r="BR36" s="6">
        <f>'3'!AB36</f>
        <v>0.49033992765784268</v>
      </c>
      <c r="BS36" s="6">
        <f>'8'!AT34</f>
        <v>0.60776269619153545</v>
      </c>
      <c r="BT36" s="6">
        <f t="shared" si="16"/>
        <v>0.55511365257324041</v>
      </c>
      <c r="BU36" s="6">
        <f t="shared" si="17"/>
        <v>0.5848694743772217</v>
      </c>
      <c r="BV36" s="6">
        <f>'1'!CU35</f>
        <v>0.86229782343123851</v>
      </c>
      <c r="BW36" s="6">
        <f>'1'!CW35</f>
        <v>0.88063472394975006</v>
      </c>
      <c r="BX36" s="6">
        <f>'2'!CU35</f>
        <v>0.71809900850451891</v>
      </c>
      <c r="BY36" s="6">
        <f>'2'!CW35</f>
        <v>0.80266298164150385</v>
      </c>
      <c r="BZ36" s="6">
        <f>'3'!AE36</f>
        <v>0.63751074512518058</v>
      </c>
      <c r="CA36" s="6">
        <f>'8'!AY34</f>
        <v>0.61572310764296989</v>
      </c>
      <c r="CB36" s="6">
        <f t="shared" si="18"/>
        <v>0.68399069587966277</v>
      </c>
      <c r="CC36" s="6">
        <f t="shared" si="19"/>
        <v>0.69611447329706366</v>
      </c>
      <c r="CD36" s="6">
        <f>'1'!DE35</f>
        <v>0.77579497457166613</v>
      </c>
      <c r="CE36" s="6">
        <f>'1'!DG35</f>
        <v>0.82012175346771343</v>
      </c>
      <c r="CF36" s="6">
        <f>'2'!DE35</f>
        <v>0.4095009991481901</v>
      </c>
      <c r="CG36" s="6">
        <f>'2'!DG35</f>
        <v>0.56035199825498649</v>
      </c>
      <c r="CH36" s="6">
        <f>'3'!AH36</f>
        <v>0.38073237386859976</v>
      </c>
      <c r="CI36" s="6">
        <f>'8'!BD34</f>
        <v>0.53341681149125941</v>
      </c>
      <c r="CJ36" s="6">
        <f t="shared" si="20"/>
        <v>0.50842708782396995</v>
      </c>
      <c r="CK36" s="6">
        <f t="shared" si="21"/>
        <v>0.53237754351385902</v>
      </c>
    </row>
    <row r="37" spans="1:89">
      <c r="A37" s="1">
        <v>2011</v>
      </c>
      <c r="B37" s="6">
        <f>'1'!I36</f>
        <v>0.7593050184965785</v>
      </c>
      <c r="C37" s="6">
        <f>'1'!K36</f>
        <v>0.80810469634173077</v>
      </c>
      <c r="D37" s="6">
        <f>'2'!I36</f>
        <v>0.42772732332087982</v>
      </c>
      <c r="E37" s="6">
        <f>'2'!K36</f>
        <v>0.57799091653216761</v>
      </c>
      <c r="F37" s="6">
        <f>'3'!D37</f>
        <v>0.52384265481757619</v>
      </c>
      <c r="G37" s="6">
        <f>'8'!F35</f>
        <v>0.50949056060279252</v>
      </c>
      <c r="H37" s="6">
        <f>SUM(0.2*B37,0.1*D37,0.4*F37,0.3*G37)</f>
        <v>0.5570179661392719</v>
      </c>
      <c r="I37" s="6">
        <f>SUM(0.2*C37,0.1*E37,0.4*F37,0.3*G37)</f>
        <v>0.58180426102943117</v>
      </c>
      <c r="J37" s="6">
        <f>'1'!S36</f>
        <v>0.75081666628463217</v>
      </c>
      <c r="K37" s="6">
        <f>'1'!U36</f>
        <v>0.80185502428050326</v>
      </c>
      <c r="L37" s="6">
        <f>'2'!S36</f>
        <v>0.66075852589622086</v>
      </c>
      <c r="M37" s="6">
        <f>'2'!U36</f>
        <v>0.76488918051044374</v>
      </c>
      <c r="N37" s="6">
        <f>'3'!G37</f>
        <v>0.58325075123601577</v>
      </c>
      <c r="O37" s="6">
        <f>'8'!K35</f>
        <v>0.52276684270871432</v>
      </c>
      <c r="P37" s="6">
        <f>SUM(0.2*J37,0.1*L37,0.4*N37,0.3*O37)</f>
        <v>0.60636953915356917</v>
      </c>
      <c r="Q37" s="6">
        <f>SUM(0.2*K37,0.1*M37,0.4*N37,0.3*O37)</f>
        <v>0.6269902762141657</v>
      </c>
      <c r="R37" s="6">
        <f>'1'!AC36</f>
        <v>0.67679448653915242</v>
      </c>
      <c r="S37" s="6">
        <f>'1'!AE36</f>
        <v>0.74541253324551637</v>
      </c>
      <c r="T37" s="6">
        <f>'2'!AC36</f>
        <v>0.28286924322974105</v>
      </c>
      <c r="U37" s="6">
        <f>'2'!AE36</f>
        <v>0.41947128663542044</v>
      </c>
      <c r="V37" s="6">
        <f>'3'!J37</f>
        <v>0.71783867677313096</v>
      </c>
      <c r="W37" s="6">
        <f>'8'!P35</f>
        <v>0.42363701424582401</v>
      </c>
      <c r="X37" s="6">
        <f>SUM(0.2*R37,0.1*T37,0.4*V37,0.3*W37)</f>
        <v>0.57787239661380418</v>
      </c>
      <c r="Y37" s="6">
        <f>SUM(0.2*S37,0.1*U37,0.4*V37,0.3*W37)</f>
        <v>0.60525621029564491</v>
      </c>
      <c r="Z37" s="6">
        <f>'1'!AM36</f>
        <v>0.82754876320955673</v>
      </c>
      <c r="AA37" s="6">
        <f>'1'!AO36</f>
        <v>0.85681775714567088</v>
      </c>
      <c r="AB37" s="6">
        <f>'2'!AM36</f>
        <v>0.2738923848700458</v>
      </c>
      <c r="AC37" s="6">
        <f>'2'!AO36</f>
        <v>0.40799368930970015</v>
      </c>
      <c r="AD37" s="6">
        <f>'3'!M37</f>
        <v>0.6032122050218196</v>
      </c>
      <c r="AE37" s="6">
        <f>'8'!U35</f>
        <v>0.40347728054842641</v>
      </c>
      <c r="AF37" s="6">
        <f>SUM(0.2*Z37,0.1*AB37,0.4*AD37,0.3*AE37)</f>
        <v>0.55522705730217181</v>
      </c>
      <c r="AG37" s="6">
        <f>SUM(0.2*AA37,0.1*AC37,0.4*AD37,0.3*AE37)</f>
        <v>0.57449098653336006</v>
      </c>
      <c r="AH37" s="6">
        <f>'1'!AW36</f>
        <v>0.70545994038544624</v>
      </c>
      <c r="AI37" s="6">
        <f>'1'!AY36</f>
        <v>0.76769643073075078</v>
      </c>
      <c r="AJ37" s="6">
        <f>'2'!AW36</f>
        <v>0.34192844012535761</v>
      </c>
      <c r="AK37" s="6">
        <f>'2'!AY36</f>
        <v>0.48961401586587022</v>
      </c>
      <c r="AL37" s="6">
        <f>'3'!P37</f>
        <v>0.57807144035601055</v>
      </c>
      <c r="AM37" s="6">
        <f>'8'!Z35</f>
        <v>0.45743930043708397</v>
      </c>
      <c r="AN37" s="6">
        <f>SUM(0.2*AH37,0.1*AJ37,0.4*AL37,0.3*AM37)</f>
        <v>0.54374519836315449</v>
      </c>
      <c r="AO37" s="6">
        <f>SUM(0.2*AI37,0.1*AK37,0.4*AL37,0.3*AM37)</f>
        <v>0.57096105400626662</v>
      </c>
      <c r="AP37" s="6">
        <f>'1'!BG36</f>
        <v>0.6878889718560921</v>
      </c>
      <c r="AQ37" s="6">
        <f>'1'!BI36</f>
        <v>0.7541033904122425</v>
      </c>
      <c r="AR37" s="6">
        <f>'2'!BG36</f>
        <v>0.34671387440639428</v>
      </c>
      <c r="AS37" s="6">
        <f>'2'!BI36</f>
        <v>0.49492951985324063</v>
      </c>
      <c r="AT37" s="6">
        <f>'3'!S37</f>
        <v>0.57256571713459092</v>
      </c>
      <c r="AU37" s="6">
        <f>'8'!AE35</f>
        <v>0.502765522330062</v>
      </c>
      <c r="AV37" s="6">
        <f>SUM(0.2*AP37,0.1*AR37,0.4*AT37,0.3*AU37)</f>
        <v>0.5521051253647129</v>
      </c>
      <c r="AW37" s="6">
        <f>SUM(0.2*AQ37,0.1*AS37,0.4*AT37,0.3*AU37)</f>
        <v>0.5801695736206276</v>
      </c>
      <c r="AX37" s="6">
        <f>'1'!BQ36</f>
        <v>0.78015305151681413</v>
      </c>
      <c r="AY37" s="6">
        <f>'1'!BS36</f>
        <v>0.82327080382575268</v>
      </c>
      <c r="AZ37" s="6">
        <f>'2'!BQ36</f>
        <v>0.36742589248514296</v>
      </c>
      <c r="BA37" s="6">
        <f>'2'!BS36</f>
        <v>0.51736937315876463</v>
      </c>
      <c r="BB37" s="6">
        <f>'3'!V37</f>
        <v>0.50406338728116884</v>
      </c>
      <c r="BC37" s="6">
        <f>'8'!AJ35</f>
        <v>0.45673003490332142</v>
      </c>
      <c r="BD37" s="6">
        <f>SUM(0.2*AX37,0.1*AZ37,0.4*BB37,0.3*BC37)</f>
        <v>0.53141756493534109</v>
      </c>
      <c r="BE37" s="6">
        <f>SUM(0.2*AY37,0.1*BA37,0.4*BB37,0.3*BC37)</f>
        <v>0.55503546346449095</v>
      </c>
      <c r="BF37" s="6">
        <f>'1'!CA36</f>
        <v>0.71233483916707596</v>
      </c>
      <c r="BG37" s="6">
        <f>'1'!CC36</f>
        <v>0.77295895906717471</v>
      </c>
      <c r="BH37" s="6">
        <f>'2'!CA36</f>
        <v>0.40115615948272387</v>
      </c>
      <c r="BI37" s="6">
        <f>'2'!CC36</f>
        <v>0.55208623690131342</v>
      </c>
      <c r="BJ37" s="6">
        <f>'3'!Y37</f>
        <v>0.52699717390379319</v>
      </c>
      <c r="BK37" s="6">
        <f>'8'!AO35</f>
        <v>0.52379721269270108</v>
      </c>
      <c r="BL37" s="6">
        <f>SUM(0.2*BF37,0.1*BH37,0.4*BJ37,0.3*BK37)</f>
        <v>0.55052061715101519</v>
      </c>
      <c r="BM37" s="6">
        <f>SUM(0.2*BG37,0.1*BI37,0.4*BJ37,0.3*BK37)</f>
        <v>0.57773844887289394</v>
      </c>
      <c r="BN37" s="6">
        <f>'1'!CK36</f>
        <v>0.6507309182086104</v>
      </c>
      <c r="BO37" s="6">
        <f>'1'!CM36</f>
        <v>0.72465577375324663</v>
      </c>
      <c r="BP37" s="6">
        <f>'2'!CK36</f>
        <v>0.54900352860880119</v>
      </c>
      <c r="BQ37" s="6">
        <f>'2'!CM36</f>
        <v>0.68299661458745964</v>
      </c>
      <c r="BR37" s="6">
        <f>'3'!AB37</f>
        <v>0.60568996802164332</v>
      </c>
      <c r="BS37" s="6">
        <f>'8'!AT35</f>
        <v>0.6330551265902512</v>
      </c>
      <c r="BT37" s="6">
        <f>SUM(0.2*BN37,0.1*BP37,0.4*BR37,0.3*BS37)</f>
        <v>0.61723906168833498</v>
      </c>
      <c r="BU37" s="6">
        <f>SUM(0.2*BO37,0.1*BQ37,0.4*BR37,0.3*BS37)</f>
        <v>0.64542334139512803</v>
      </c>
      <c r="BV37" s="6">
        <f>'1'!CU36</f>
        <v>0.88485787069213728</v>
      </c>
      <c r="BW37" s="6">
        <f>'1'!CW36</f>
        <v>0.89576328119244897</v>
      </c>
      <c r="BX37" s="6">
        <f>'2'!CU36</f>
        <v>0.78029210732855281</v>
      </c>
      <c r="BY37" s="6">
        <f>'2'!CW36</f>
        <v>0.84093527776942512</v>
      </c>
      <c r="BZ37" s="6">
        <f>'3'!AE37</f>
        <v>0.64944280040453228</v>
      </c>
      <c r="CA37" s="6">
        <f>'8'!AY35</f>
        <v>0.64904937002990892</v>
      </c>
      <c r="CB37" s="6">
        <f>SUM(0.2*BV37,0.1*BX37,0.4*BZ37,0.3*CA37)</f>
        <v>0.70949271604206832</v>
      </c>
      <c r="CC37" s="6">
        <f>SUM(0.2*BW37,0.1*BY37,0.4*BZ37,0.3*CA37)</f>
        <v>0.71773811518621788</v>
      </c>
      <c r="CD37" s="6">
        <f>'1'!DE36</f>
        <v>0.78748954468741239</v>
      </c>
      <c r="CE37" s="6">
        <f>'1'!DG36</f>
        <v>0.82854697695150137</v>
      </c>
      <c r="CF37" s="6">
        <f>'2'!DE36</f>
        <v>0.42572202278349908</v>
      </c>
      <c r="CG37" s="6">
        <f>'2'!DG36</f>
        <v>0.57607731089249559</v>
      </c>
      <c r="CH37" s="6">
        <f>'3'!AH37</f>
        <v>0.40780306744478689</v>
      </c>
      <c r="CI37" s="6">
        <f>'8'!BD35</f>
        <v>0.52495614420099057</v>
      </c>
      <c r="CJ37" s="6">
        <f>SUM(0.2*CD37,0.1*CF37,0.4*CH37,0.3*CI37)</f>
        <v>0.52067818145404432</v>
      </c>
      <c r="CK37" s="6">
        <f>SUM(0.2*CE37,0.1*CG37,0.4*CH37,0.3*CI37)</f>
        <v>0.54392519671776174</v>
      </c>
    </row>
    <row r="38" spans="1:89">
      <c r="A38" s="1">
        <v>2012</v>
      </c>
      <c r="B38" s="6">
        <f>'1'!I37</f>
        <v>0.76430116270701276</v>
      </c>
      <c r="C38" s="6">
        <f>'1'!K37</f>
        <v>0.81176278488289744</v>
      </c>
      <c r="D38" s="6">
        <f>'2'!I37</f>
        <v>0.4105162061106597</v>
      </c>
      <c r="E38" s="6">
        <f>'2'!K37</f>
        <v>0.56134928417209939</v>
      </c>
      <c r="F38" s="6">
        <f>'3'!D38</f>
        <v>0.46849697041934485</v>
      </c>
      <c r="G38" s="6">
        <f>'8'!F36</f>
        <v>0.52441578357121066</v>
      </c>
      <c r="H38" s="6">
        <f>SUM(0.2*B38,0.1*D38,0.4*F38,0.3*G38)</f>
        <v>0.53863537639156966</v>
      </c>
      <c r="I38" s="6">
        <f>SUM(0.2*C38,0.1*E38,0.4*F38,0.3*G38)</f>
        <v>0.56321100863289053</v>
      </c>
      <c r="J38" s="6">
        <f>'1'!S37</f>
        <v>0.76439211398607065</v>
      </c>
      <c r="K38" s="6">
        <f>'1'!U37</f>
        <v>0.81182923877876501</v>
      </c>
      <c r="L38" s="6">
        <f>'2'!S37</f>
        <v>0.59979491598317192</v>
      </c>
      <c r="M38" s="6">
        <f>'2'!U37</f>
        <v>0.72171062038719458</v>
      </c>
      <c r="N38" s="6">
        <f>'3'!G38</f>
        <v>0.56326874194997112</v>
      </c>
      <c r="O38" s="6">
        <f>'8'!K36</f>
        <v>0.51638210571139076</v>
      </c>
      <c r="P38" s="6">
        <f>SUM(0.2*J38,0.1*L38,0.4*N38,0.3*O38)</f>
        <v>0.59308004288893701</v>
      </c>
      <c r="Q38" s="6">
        <f>SUM(0.2*K38,0.1*M38,0.4*N38,0.3*O38)</f>
        <v>0.61475903828787815</v>
      </c>
      <c r="R38" s="6">
        <f>'1'!AC37</f>
        <v>0.66710090238447817</v>
      </c>
      <c r="S38" s="6">
        <f>'1'!AE37</f>
        <v>0.73774903863449193</v>
      </c>
      <c r="T38" s="6">
        <f>'2'!AC37</f>
        <v>0.28405678953874147</v>
      </c>
      <c r="U38" s="6">
        <f>'2'!AE37</f>
        <v>0.42097213072480749</v>
      </c>
      <c r="V38" s="6">
        <f>'3'!J38</f>
        <v>0.74868220488438286</v>
      </c>
      <c r="W38" s="6">
        <f>'8'!P36</f>
        <v>0.45637842508780108</v>
      </c>
      <c r="X38" s="6">
        <f>SUM(0.2*R38,0.1*T38,0.4*V38,0.3*W38)</f>
        <v>0.59821226891086321</v>
      </c>
      <c r="Y38" s="6">
        <f>SUM(0.2*S38,0.1*U38,0.4*V38,0.3*W38)</f>
        <v>0.62603343027947256</v>
      </c>
      <c r="Z38" s="6">
        <f>'1'!AM37</f>
        <v>0.83777227539112586</v>
      </c>
      <c r="AA38" s="6">
        <f>'1'!AO37</f>
        <v>0.86389129659309516</v>
      </c>
      <c r="AB38" s="6">
        <f>'2'!AM37</f>
        <v>0.27564809098969195</v>
      </c>
      <c r="AC38" s="6">
        <f>'2'!AO37</f>
        <v>0.41025713689855214</v>
      </c>
      <c r="AD38" s="6">
        <f>'3'!M38</f>
        <v>0.48673142459459312</v>
      </c>
      <c r="AE38" s="6">
        <f>'8'!U36</f>
        <v>0.41139175451344961</v>
      </c>
      <c r="AF38" s="6">
        <f>SUM(0.2*Z38,0.1*AB38,0.4*AD38,0.3*AE38)</f>
        <v>0.51322936036906652</v>
      </c>
      <c r="AG38" s="6">
        <f>SUM(0.2*AA38,0.1*AC38,0.4*AD38,0.3*AE38)</f>
        <v>0.53191406920034645</v>
      </c>
      <c r="AH38" s="6">
        <f>'1'!AW37</f>
        <v>0.69270812219791478</v>
      </c>
      <c r="AI38" s="6">
        <f>'1'!AY37</f>
        <v>0.75785221360488564</v>
      </c>
      <c r="AJ38" s="6">
        <f>'2'!AW37</f>
        <v>0.33201954161261316</v>
      </c>
      <c r="AK38" s="6">
        <f>'2'!AY37</f>
        <v>0.47844393322776907</v>
      </c>
      <c r="AL38" s="6">
        <f>'3'!P38</f>
        <v>0.47944701293172032</v>
      </c>
      <c r="AM38" s="6">
        <f>'8'!Z36</f>
        <v>0.42321078765627196</v>
      </c>
      <c r="AN38" s="6">
        <f>SUM(0.2*AH38,0.1*AJ38,0.4*AL38,0.3*AM38)</f>
        <v>0.49048562007041396</v>
      </c>
      <c r="AO38" s="6">
        <f>SUM(0.2*AI38,0.1*AK38,0.4*AL38,0.3*AM38)</f>
        <v>0.51815687751332373</v>
      </c>
      <c r="AP38" s="6">
        <f>'1'!BG37</f>
        <v>0.68716526438658421</v>
      </c>
      <c r="AQ38" s="6">
        <f>'1'!BI37</f>
        <v>0.75353905246578889</v>
      </c>
      <c r="AR38" s="6">
        <f>'2'!BG37</f>
        <v>0.34754888569890657</v>
      </c>
      <c r="AS38" s="6">
        <f>'2'!BI37</f>
        <v>0.49585185822035494</v>
      </c>
      <c r="AT38" s="6">
        <f>'3'!S38</f>
        <v>0.49262477653770603</v>
      </c>
      <c r="AU38" s="6">
        <f>'8'!AE36</f>
        <v>0.49579251504712302</v>
      </c>
      <c r="AV38" s="6">
        <f>SUM(0.2*AP38,0.1*AR38,0.4*AT38,0.3*AU38)</f>
        <v>0.51797560657642683</v>
      </c>
      <c r="AW38" s="6">
        <f>SUM(0.2*AQ38,0.1*AS38,0.4*AT38,0.3*AU38)</f>
        <v>0.5460806614444127</v>
      </c>
      <c r="AX38" s="6">
        <f>'1'!BQ37</f>
        <v>0.76879969005510529</v>
      </c>
      <c r="AY38" s="6">
        <f>'1'!BS37</f>
        <v>0.81504372401135272</v>
      </c>
      <c r="AZ38" s="6">
        <f>'2'!BQ37</f>
        <v>0.36271485514957347</v>
      </c>
      <c r="BA38" s="6">
        <f>'2'!BS37</f>
        <v>0.51234401496088011</v>
      </c>
      <c r="BB38" s="6">
        <f>'3'!V38</f>
        <v>0.4182279694400628</v>
      </c>
      <c r="BC38" s="6">
        <f>'8'!AJ36</f>
        <v>0.47880452082340463</v>
      </c>
      <c r="BD38" s="6">
        <f>SUM(0.2*AX38,0.1*AZ38,0.4*BB38,0.3*BC38)</f>
        <v>0.50096396754902495</v>
      </c>
      <c r="BE38" s="6">
        <f>SUM(0.2*AY38,0.1*BA38,0.4*BB38,0.3*BC38)</f>
        <v>0.5251756903214051</v>
      </c>
      <c r="BF38" s="6">
        <f>'1'!CA37</f>
        <v>0.73977945743555984</v>
      </c>
      <c r="BG38" s="6">
        <f>'1'!CC37</f>
        <v>0.79366259024524632</v>
      </c>
      <c r="BH38" s="6">
        <f>'2'!CA37</f>
        <v>0.38629469030378688</v>
      </c>
      <c r="BI38" s="6">
        <f>'2'!CC37</f>
        <v>0.53705548571468642</v>
      </c>
      <c r="BJ38" s="6">
        <f>'3'!Y38</f>
        <v>0.41644526742465748</v>
      </c>
      <c r="BK38" s="6">
        <f>'8'!AO36</f>
        <v>0.52171929536374961</v>
      </c>
      <c r="BL38" s="6">
        <f>SUM(0.2*BF38,0.1*BH38,0.4*BJ38,0.3*BK38)</f>
        <v>0.50967925609647857</v>
      </c>
      <c r="BM38" s="6">
        <f>SUM(0.2*BG38,0.1*BI38,0.4*BJ38,0.3*BK38)</f>
        <v>0.53553196219950583</v>
      </c>
      <c r="BN38" s="6">
        <f>'1'!CK37</f>
        <v>0.63779294774885598</v>
      </c>
      <c r="BO38" s="6">
        <f>'1'!CM37</f>
        <v>0.714169646921611</v>
      </c>
      <c r="BP38" s="6">
        <f>'2'!CK37</f>
        <v>0.51906098045373839</v>
      </c>
      <c r="BQ38" s="6">
        <f>'2'!CM37</f>
        <v>0.65884892628742442</v>
      </c>
      <c r="BR38" s="6">
        <f>'3'!AB38</f>
        <v>0.58747048035113247</v>
      </c>
      <c r="BS38" s="6">
        <f>'8'!AT36</f>
        <v>0.64760396413814836</v>
      </c>
      <c r="BT38" s="6">
        <f>SUM(0.2*BN38,0.1*BP38,0.4*BR38,0.3*BS38)</f>
        <v>0.60873406897704263</v>
      </c>
      <c r="BU38" s="6">
        <f>SUM(0.2*BO38,0.1*BQ38,0.4*BR38,0.3*BS38)</f>
        <v>0.63798820339496221</v>
      </c>
      <c r="BV38" s="6">
        <f>'1'!CU37</f>
        <v>0.88721768556772795</v>
      </c>
      <c r="BW38" s="6">
        <f>'1'!CW37</f>
        <v>0.89733100884279882</v>
      </c>
      <c r="BX38" s="6">
        <f>'2'!CU37</f>
        <v>0.70319337697423334</v>
      </c>
      <c r="BY38" s="6">
        <f>'2'!CW37</f>
        <v>0.79308691225389105</v>
      </c>
      <c r="BZ38" s="6">
        <f>'3'!AE38</f>
        <v>0.71693029620865956</v>
      </c>
      <c r="CA38" s="6">
        <f>'8'!AY36</f>
        <v>0.68287331315238065</v>
      </c>
      <c r="CB38" s="6">
        <f>SUM(0.2*BV38,0.1*BX38,0.4*BZ38,0.3*CA38)</f>
        <v>0.73939698724014691</v>
      </c>
      <c r="CC38" s="6">
        <f>SUM(0.2*BW38,0.1*BY38,0.4*BZ38,0.3*CA38)</f>
        <v>0.75040900542312694</v>
      </c>
      <c r="CD38" s="6">
        <f>'1'!DE37</f>
        <v>0.79725508590736716</v>
      </c>
      <c r="CE38" s="6">
        <f>'1'!DG37</f>
        <v>0.83552190865566167</v>
      </c>
      <c r="CF38" s="6">
        <f>'2'!DE37</f>
        <v>0.41652296199456151</v>
      </c>
      <c r="CG38" s="6">
        <f>'2'!DG37</f>
        <v>0.56721381983957064</v>
      </c>
      <c r="CH38" s="6">
        <f>'3'!AH38</f>
        <v>0.4436873818696408</v>
      </c>
      <c r="CI38" s="6">
        <f>'8'!BD36</f>
        <v>0.55997663296555555</v>
      </c>
      <c r="CJ38" s="6">
        <f>SUM(0.2*CD38,0.1*CF38,0.4*CH38,0.3*CI38)</f>
        <v>0.54657125601845258</v>
      </c>
      <c r="CK38" s="6">
        <f>SUM(0.2*CE38,0.1*CG38,0.4*CH38,0.3*CI38)</f>
        <v>0.56929370635261245</v>
      </c>
    </row>
    <row r="39" spans="1:89">
      <c r="A39" s="1">
        <v>2013</v>
      </c>
      <c r="B39" s="6">
        <f>'1'!I38</f>
        <v>0.78391565313966582</v>
      </c>
      <c r="C39" s="6">
        <f>'1'!K38</f>
        <v>0.82598065106199936</v>
      </c>
      <c r="D39" s="6">
        <f>'2'!I38</f>
        <v>0.40970991011004193</v>
      </c>
      <c r="E39" s="6">
        <f>'2'!K38</f>
        <v>0.56055736705644266</v>
      </c>
      <c r="F39" s="6">
        <f>'3'!D39</f>
        <v>0.46977763810040296</v>
      </c>
      <c r="G39" s="6">
        <f>'8'!F37</f>
        <v>0.54489214035569467</v>
      </c>
      <c r="H39" s="6">
        <f>SUM(0.2*B39,0.1*D39,0.4*F39,0.3*G39)</f>
        <v>0.5491328189858069</v>
      </c>
      <c r="I39" s="6">
        <f>SUM(0.2*C39,0.1*E39,0.4*F39,0.3*G39)</f>
        <v>0.57263056426491366</v>
      </c>
      <c r="J39" s="6">
        <f>'1'!S38</f>
        <v>0.78041368848678117</v>
      </c>
      <c r="K39" s="6">
        <f>'1'!U38</f>
        <v>0.8234587820320185</v>
      </c>
      <c r="L39" s="6">
        <f>'2'!S38</f>
        <v>0.41142917992852784</v>
      </c>
      <c r="M39" s="6">
        <f>'2'!U38</f>
        <v>0.56224462240520079</v>
      </c>
      <c r="N39" s="6">
        <f>'3'!G39</f>
        <v>0.57702659827716707</v>
      </c>
      <c r="O39" s="6">
        <f>'8'!K37</f>
        <v>0.58077476179259313</v>
      </c>
      <c r="P39" s="6">
        <f>SUM(0.2*J39,0.1*L39,0.4*N39,0.3*O39)</f>
        <v>0.60226872353885375</v>
      </c>
      <c r="Q39" s="6">
        <f>SUM(0.2*K39,0.1*M39,0.4*N39,0.3*O39)</f>
        <v>0.62595928649556853</v>
      </c>
      <c r="R39" s="6">
        <f>'1'!AC38</f>
        <v>0.67784558230130754</v>
      </c>
      <c r="S39" s="6">
        <f>'1'!AE38</f>
        <v>0.74623955394727759</v>
      </c>
      <c r="T39" s="6">
        <f>'2'!AC38</f>
        <v>0.28743823754604308</v>
      </c>
      <c r="U39" s="6">
        <f>'2'!AE38</f>
        <v>0.42522369661436715</v>
      </c>
      <c r="V39" s="6">
        <f>'3'!J39</f>
        <v>0.53141926966817787</v>
      </c>
      <c r="W39" s="6">
        <f>'8'!P37</f>
        <v>0.45768888125322715</v>
      </c>
      <c r="X39" s="6">
        <f>SUM(0.2*R39,0.1*T39,0.4*V39,0.3*W39)</f>
        <v>0.51418731245810512</v>
      </c>
      <c r="Y39" s="6">
        <f>SUM(0.2*S39,0.1*U39,0.4*V39,0.3*W39)</f>
        <v>0.54164465269413153</v>
      </c>
      <c r="Z39" s="6">
        <f>'1'!AM38</f>
        <v>0.85035307546605809</v>
      </c>
      <c r="AA39" s="6">
        <f>'1'!AO38</f>
        <v>0.8725194295894394</v>
      </c>
      <c r="AB39" s="6">
        <f>'2'!AM38</f>
        <v>0.27935868467500086</v>
      </c>
      <c r="AC39" s="6">
        <f>'2'!AO38</f>
        <v>0.41501082925109362</v>
      </c>
      <c r="AD39" s="6">
        <f>'3'!M39</f>
        <v>0.48505573871456531</v>
      </c>
      <c r="AE39" s="6">
        <f>'8'!U37</f>
        <v>0.43344560817458566</v>
      </c>
      <c r="AF39" s="6">
        <f>SUM(0.2*Z39,0.1*AB39,0.4*AD39,0.3*AE39)</f>
        <v>0.52206246149891355</v>
      </c>
      <c r="AG39" s="6">
        <f>SUM(0.2*AA39,0.1*AC39,0.4*AD39,0.3*AE39)</f>
        <v>0.54006094678119909</v>
      </c>
      <c r="AH39" s="6">
        <f>'1'!AW38</f>
        <v>0.69308579298352047</v>
      </c>
      <c r="AI39" s="6">
        <f>'1'!AY38</f>
        <v>0.75814533863418476</v>
      </c>
      <c r="AJ39" s="6">
        <f>'2'!AW38</f>
        <v>0.33041638407903057</v>
      </c>
      <c r="AK39" s="6">
        <f>'2'!AY38</f>
        <v>0.47661553343877355</v>
      </c>
      <c r="AL39" s="6">
        <f>'3'!P39</f>
        <v>0.52870155496207683</v>
      </c>
      <c r="AM39" s="6">
        <f>'8'!Z37</f>
        <v>0.461866532785842</v>
      </c>
      <c r="AN39" s="6">
        <f>SUM(0.2*AH39,0.1*AJ39,0.4*AL39,0.3*AM39)</f>
        <v>0.52169937882519046</v>
      </c>
      <c r="AO39" s="6">
        <f>SUM(0.2*AI39,0.1*AK39,0.4*AL39,0.3*AM39)</f>
        <v>0.54933120289129767</v>
      </c>
      <c r="AP39" s="6">
        <f>'1'!BG38</f>
        <v>0.69840448392964549</v>
      </c>
      <c r="AQ39" s="6">
        <f>'1'!BI38</f>
        <v>0.76226317079309547</v>
      </c>
      <c r="AR39" s="6">
        <f>'2'!BG38</f>
        <v>0.34669776359406468</v>
      </c>
      <c r="AS39" s="6">
        <f>'2'!BI38</f>
        <v>0.49491170914589538</v>
      </c>
      <c r="AT39" s="6">
        <f>'3'!S39</f>
        <v>0.5104226138830229</v>
      </c>
      <c r="AU39" s="6">
        <f>'8'!AE37</f>
        <v>0.53044628941297733</v>
      </c>
      <c r="AV39" s="6">
        <f>SUM(0.2*AP39,0.1*AR39,0.4*AT39,0.3*AU39)</f>
        <v>0.53765360552243791</v>
      </c>
      <c r="AW39" s="6">
        <f>SUM(0.2*AQ39,0.1*AS39,0.4*AT39,0.3*AU39)</f>
        <v>0.56524673745031095</v>
      </c>
      <c r="AX39" s="6">
        <f>'1'!BQ38</f>
        <v>0.77193771012971912</v>
      </c>
      <c r="AY39" s="6">
        <f>'1'!BS38</f>
        <v>0.81732526202538436</v>
      </c>
      <c r="AZ39" s="6">
        <f>'2'!BQ38</f>
        <v>0.36387009006804855</v>
      </c>
      <c r="BA39" s="6">
        <f>'2'!BS38</f>
        <v>0.51358052079534977</v>
      </c>
      <c r="BB39" s="6">
        <f>'3'!V39</f>
        <v>0.43102361829978464</v>
      </c>
      <c r="BC39" s="6">
        <f>'8'!AJ37</f>
        <v>0.4822866810358965</v>
      </c>
      <c r="BD39" s="6">
        <f>SUM(0.2*AX39,0.1*AZ39,0.4*BB39,0.3*BC39)</f>
        <v>0.50787000266343152</v>
      </c>
      <c r="BE39" s="6">
        <f>SUM(0.2*AY39,0.1*BA39,0.4*BB39,0.3*BC39)</f>
        <v>0.53191855611529471</v>
      </c>
      <c r="BF39" s="6">
        <f>'1'!CA38</f>
        <v>0.75352267929247985</v>
      </c>
      <c r="BG39" s="6">
        <f>'1'!CC38</f>
        <v>0.80385213042719017</v>
      </c>
      <c r="BH39" s="6">
        <f>'2'!CA38</f>
        <v>0.37875556560181539</v>
      </c>
      <c r="BI39" s="6">
        <f>'2'!CC38</f>
        <v>0.52927288530633165</v>
      </c>
      <c r="BJ39" s="6">
        <f>'3'!Y39</f>
        <v>0.48791329083836266</v>
      </c>
      <c r="BK39" s="6">
        <f>'8'!AO37</f>
        <v>0.55866886188655107</v>
      </c>
      <c r="BL39" s="6">
        <f>SUM(0.2*BF39,0.1*BH39,0.4*BJ39,0.3*BK39)</f>
        <v>0.55134606731998792</v>
      </c>
      <c r="BM39" s="6">
        <f>SUM(0.2*BG39,0.1*BI39,0.4*BJ39,0.3*BK39)</f>
        <v>0.57646368951738158</v>
      </c>
      <c r="BN39" s="6">
        <f>'1'!CK38</f>
        <v>0.72130275013780587</v>
      </c>
      <c r="BO39" s="6">
        <f>'1'!CM38</f>
        <v>0.77977722773739977</v>
      </c>
      <c r="BP39" s="6">
        <f>'2'!CK38</f>
        <v>0.51579568648302698</v>
      </c>
      <c r="BQ39" s="6">
        <f>'2'!CM38</f>
        <v>0.65615127136207207</v>
      </c>
      <c r="BR39" s="6">
        <f>'3'!AB39</f>
        <v>0.53743310384992826</v>
      </c>
      <c r="BS39" s="6">
        <f>'8'!AT37</f>
        <v>0.66750188197436888</v>
      </c>
      <c r="BT39" s="6">
        <f>SUM(0.2*BN39,0.1*BP39,0.4*BR39,0.3*BS39)</f>
        <v>0.61106392480814598</v>
      </c>
      <c r="BU39" s="6">
        <f>SUM(0.2*BO39,0.1*BQ39,0.4*BR39,0.3*BS39)</f>
        <v>0.63679437881596912</v>
      </c>
      <c r="BV39" s="6">
        <f>'1'!CU38</f>
        <v>0.91666666666666674</v>
      </c>
      <c r="BW39" s="6">
        <f>'1'!CW38</f>
        <v>0.91666666666666663</v>
      </c>
      <c r="BX39" s="6">
        <f>'2'!CU38</f>
        <v>0.70302866898112359</v>
      </c>
      <c r="BY39" s="6">
        <f>'2'!CW38</f>
        <v>0.79298017306831869</v>
      </c>
      <c r="BZ39" s="6">
        <f>'3'!AE39</f>
        <v>0.69737713917490041</v>
      </c>
      <c r="CA39" s="6">
        <f>'8'!AY37</f>
        <v>0.69383694860576861</v>
      </c>
      <c r="CB39" s="6">
        <f>SUM(0.2*BV39,0.1*BX39,0.4*BZ39,0.3*CA39)</f>
        <v>0.74073814048313646</v>
      </c>
      <c r="CC39" s="6">
        <f>SUM(0.2*BW39,0.1*BY39,0.4*BZ39,0.3*CA39)</f>
        <v>0.74973329089185603</v>
      </c>
      <c r="CD39" s="6">
        <f>'1'!DE38</f>
        <v>0.79591792102415837</v>
      </c>
      <c r="CE39" s="6">
        <f>'1'!DG38</f>
        <v>0.83457007410149442</v>
      </c>
      <c r="CF39" s="6">
        <f>'2'!DE38</f>
        <v>0.41745219425249752</v>
      </c>
      <c r="CG39" s="6">
        <f>'2'!DG38</f>
        <v>0.56811557271168978</v>
      </c>
      <c r="CH39" s="6">
        <f>'3'!AH39</f>
        <v>0.3620834712952492</v>
      </c>
      <c r="CI39" s="6">
        <f>'8'!BD37</f>
        <v>0.56915221305090313</v>
      </c>
      <c r="CJ39" s="6">
        <f>SUM(0.2*CD39,0.1*CF39,0.4*CH39,0.3*CI39)</f>
        <v>0.51650785606345206</v>
      </c>
      <c r="CK39" s="6">
        <f>SUM(0.2*CE39,0.1*CG39,0.4*CH39,0.3*CI39)</f>
        <v>0.53930462452483852</v>
      </c>
    </row>
    <row r="40" spans="1:89">
      <c r="A40" s="1">
        <v>2014</v>
      </c>
      <c r="B40" s="6">
        <f>'1'!I39</f>
        <v>0.7952914218235565</v>
      </c>
      <c r="C40" s="6">
        <f>'1'!K39</f>
        <v>0.8341237628227901</v>
      </c>
      <c r="D40" s="6">
        <f>'2'!I39</f>
        <v>0.41590435925853519</v>
      </c>
      <c r="E40" s="6">
        <f>'2'!K39</f>
        <v>0.56661270175596745</v>
      </c>
      <c r="F40" s="6">
        <f>'3'!D40</f>
        <v>0.46977763810040296</v>
      </c>
      <c r="G40" s="6">
        <f>'8'!F38</f>
        <v>0.54928743619751053</v>
      </c>
      <c r="H40" s="6">
        <f>SUM(0.2*B40,0.1*D40,0.4*F40,0.3*G40)</f>
        <v>0.55334600638997911</v>
      </c>
      <c r="I40" s="6">
        <f>SUM(0.2*C40,0.1*E40,0.4*F40,0.3*G40)</f>
        <v>0.57618330883956914</v>
      </c>
      <c r="J40" s="6">
        <f>'1'!S39</f>
        <v>0.7719943134762326</v>
      </c>
      <c r="K40" s="6">
        <f>'1'!U39</f>
        <v>0.81736636261368811</v>
      </c>
      <c r="L40" s="6">
        <f>'2'!S39</f>
        <v>0.41976850773729701</v>
      </c>
      <c r="M40" s="6">
        <f>'2'!U39</f>
        <v>0.57035706632124183</v>
      </c>
      <c r="N40" s="6">
        <f>'3'!G40</f>
        <v>0.57702659827716707</v>
      </c>
      <c r="O40" s="6">
        <f>'8'!K38</f>
        <v>0.5848625146729004</v>
      </c>
      <c r="P40" s="6">
        <f>SUM(0.2*J40,0.1*L40,0.4*N40,0.3*O40)</f>
        <v>0.60264510718171316</v>
      </c>
      <c r="Q40" s="6">
        <f>SUM(0.2*K40,0.1*M40,0.4*N40,0.3*O40)</f>
        <v>0.62677837286759874</v>
      </c>
      <c r="R40" s="6">
        <f>'1'!AC39</f>
        <v>0.67527278927639012</v>
      </c>
      <c r="S40" s="6">
        <f>'1'!AE39</f>
        <v>0.74421387292171493</v>
      </c>
      <c r="T40" s="6">
        <f>'2'!AC39</f>
        <v>0.29239520798013746</v>
      </c>
      <c r="U40" s="6">
        <f>'2'!AE39</f>
        <v>0.4313982451549645</v>
      </c>
      <c r="V40" s="6">
        <f>'3'!J40</f>
        <v>0.53141926966817787</v>
      </c>
      <c r="W40" s="6">
        <f>'8'!P38</f>
        <v>0.4770136998849614</v>
      </c>
      <c r="X40" s="6">
        <f>SUM(0.2*R40,0.1*T40,0.4*V40,0.3*W40)</f>
        <v>0.5199658964860514</v>
      </c>
      <c r="Y40" s="6">
        <f>SUM(0.2*S40,0.1*U40,0.4*V40,0.3*W40)</f>
        <v>0.54765441693259898</v>
      </c>
      <c r="Z40" s="6">
        <f>'1'!AM39</f>
        <v>0.85979923416727111</v>
      </c>
      <c r="AA40" s="6">
        <f>'1'!AO39</f>
        <v>0.87894327974503739</v>
      </c>
      <c r="AB40" s="6">
        <f>'2'!AM39</f>
        <v>0.28517620153358997</v>
      </c>
      <c r="AC40" s="6">
        <f>'2'!AO39</f>
        <v>0.42238317993266561</v>
      </c>
      <c r="AD40" s="6">
        <f>'3'!M40</f>
        <v>0.48505573871456531</v>
      </c>
      <c r="AE40" s="6">
        <f>'8'!U38</f>
        <v>0.43867282577347827</v>
      </c>
      <c r="AF40" s="6">
        <f>SUM(0.2*Z40,0.1*AB40,0.4*AD40,0.3*AE40)</f>
        <v>0.52610161020468293</v>
      </c>
      <c r="AG40" s="6">
        <f>SUM(0.2*AA40,0.1*AC40,0.4*AD40,0.3*AE40)</f>
        <v>0.54365111716014369</v>
      </c>
      <c r="AH40" s="6">
        <f>'1'!AW39</f>
        <v>0.7017231896591124</v>
      </c>
      <c r="AI40" s="6">
        <f>'1'!AY39</f>
        <v>0.76482296522069038</v>
      </c>
      <c r="AJ40" s="6">
        <f>'2'!AW39</f>
        <v>0.33320512808936692</v>
      </c>
      <c r="AK40" s="6">
        <f>'2'!AY39</f>
        <v>0.47979225151140925</v>
      </c>
      <c r="AL40" s="6">
        <f>'3'!P40</f>
        <v>0.52870155496207683</v>
      </c>
      <c r="AM40" s="6">
        <f>'8'!Z38</f>
        <v>0.46561161680441382</v>
      </c>
      <c r="AN40" s="6">
        <f>SUM(0.2*AH40,0.1*AJ40,0.4*AL40,0.3*AM40)</f>
        <v>0.52482925776691403</v>
      </c>
      <c r="AO40" s="6">
        <f>SUM(0.2*AI40,0.1*AK40,0.4*AL40,0.3*AM40)</f>
        <v>0.55210792522143393</v>
      </c>
      <c r="AP40" s="6">
        <f>'1'!BG39</f>
        <v>0.70196198247779396</v>
      </c>
      <c r="AQ40" s="6">
        <f>'1'!BI39</f>
        <v>0.76500686827176156</v>
      </c>
      <c r="AR40" s="6">
        <f>'2'!BG39</f>
        <v>0.35272385979242837</v>
      </c>
      <c r="AS40" s="6">
        <f>'2'!BI39</f>
        <v>0.50153429706368002</v>
      </c>
      <c r="AT40" s="6">
        <f>'3'!S40</f>
        <v>0.5104226138830229</v>
      </c>
      <c r="AU40" s="6">
        <f>'8'!AE38</f>
        <v>0.52665993777864373</v>
      </c>
      <c r="AV40" s="6">
        <f>SUM(0.2*AP40,0.1*AR40,0.4*AT40,0.3*AU40)</f>
        <v>0.53783180936160391</v>
      </c>
      <c r="AW40" s="6">
        <f>SUM(0.2*AQ40,0.1*AS40,0.4*AT40,0.3*AU40)</f>
        <v>0.56532183024752258</v>
      </c>
      <c r="AX40" s="6">
        <f>'1'!BQ39</f>
        <v>0.78354061085290583</v>
      </c>
      <c r="AY40" s="6">
        <f>'1'!BS39</f>
        <v>0.82571091304622868</v>
      </c>
      <c r="AZ40" s="6">
        <f>'2'!BQ39</f>
        <v>0.36788563402178903</v>
      </c>
      <c r="BA40" s="6">
        <f>'2'!BS39</f>
        <v>0.517857374220142</v>
      </c>
      <c r="BB40" s="6">
        <f>'3'!V40</f>
        <v>0.43102361829978464</v>
      </c>
      <c r="BC40" s="6">
        <f>'8'!AJ38</f>
        <v>0.48688046598010337</v>
      </c>
      <c r="BD40" s="6">
        <f>SUM(0.2*AX40,0.1*AZ40,0.4*BB40,0.3*BC40)</f>
        <v>0.51197027268670492</v>
      </c>
      <c r="BE40" s="6">
        <f>SUM(0.2*AY40,0.1*BA40,0.4*BB40,0.3*BC40)</f>
        <v>0.53540150714520485</v>
      </c>
      <c r="BF40" s="6">
        <f>'1'!CA39</f>
        <v>0.74467244825391565</v>
      </c>
      <c r="BG40" s="6">
        <f>'1'!CC39</f>
        <v>0.79730374191669284</v>
      </c>
      <c r="BH40" s="6">
        <f>'2'!CA39</f>
        <v>0.38674450904803453</v>
      </c>
      <c r="BI40" s="6">
        <f>'2'!CC39</f>
        <v>0.53751641872552847</v>
      </c>
      <c r="BJ40" s="6">
        <f>'3'!Y40</f>
        <v>0.48791329083836266</v>
      </c>
      <c r="BK40" s="6">
        <f>'8'!AO38</f>
        <v>0.56188620116232069</v>
      </c>
      <c r="BL40" s="6">
        <f>SUM(0.2*BF40,0.1*BH40,0.4*BJ40,0.3*BK40)</f>
        <v>0.55134011723962784</v>
      </c>
      <c r="BM40" s="6">
        <f>SUM(0.2*BG40,0.1*BI40,0.4*BJ40,0.3*BK40)</f>
        <v>0.57694356693993276</v>
      </c>
      <c r="BN40" s="6">
        <f>'1'!CK39</f>
        <v>0.62929607670513943</v>
      </c>
      <c r="BO40" s="6">
        <f>'1'!CM39</f>
        <v>0.7072152288484157</v>
      </c>
      <c r="BP40" s="6">
        <f>'2'!CK39</f>
        <v>0.5290269549123181</v>
      </c>
      <c r="BQ40" s="6">
        <f>'2'!CM39</f>
        <v>0.66700270311699295</v>
      </c>
      <c r="BR40" s="6">
        <f>'3'!AB40</f>
        <v>0.53743310384992826</v>
      </c>
      <c r="BS40" s="6">
        <f>'8'!AT38</f>
        <v>0.66352985021948163</v>
      </c>
      <c r="BT40" s="6">
        <f>SUM(0.2*BN40,0.1*BP40,0.4*BR40,0.3*BS40)</f>
        <v>0.59279410743807548</v>
      </c>
      <c r="BU40" s="6">
        <f>SUM(0.2*BO40,0.1*BQ40,0.4*BR40,0.3*BS40)</f>
        <v>0.62217551268719817</v>
      </c>
      <c r="BV40" s="6">
        <f>'1'!CU39</f>
        <v>0.91009907565932369</v>
      </c>
      <c r="BW40" s="6">
        <f>'1'!CW39</f>
        <v>0.91239072433209589</v>
      </c>
      <c r="BX40" s="6">
        <f>'2'!CU39</f>
        <v>0.70950221607032771</v>
      </c>
      <c r="BY40" s="6">
        <f>'2'!CW39</f>
        <v>0.79716007307165004</v>
      </c>
      <c r="BZ40" s="6">
        <f>'3'!AE40</f>
        <v>0.69737713917490041</v>
      </c>
      <c r="CA40" s="6">
        <f>'8'!AY38</f>
        <v>0.69734402971380804</v>
      </c>
      <c r="CB40" s="6">
        <f>SUM(0.2*BV40,0.1*BX40,0.4*BZ40,0.3*CA40)</f>
        <v>0.74112410132300011</v>
      </c>
      <c r="CC40" s="6">
        <f>SUM(0.2*BW40,0.1*BY40,0.4*BZ40,0.3*CA40)</f>
        <v>0.75034821675768693</v>
      </c>
      <c r="CD40" s="6">
        <f>'1'!DE39</f>
        <v>0.81834839778326018</v>
      </c>
      <c r="CE40" s="6">
        <f>'1'!DG39</f>
        <v>0.85040374544154507</v>
      </c>
      <c r="CF40" s="6">
        <f>'2'!DE39</f>
        <v>0.42132585794379557</v>
      </c>
      <c r="CG40" s="6">
        <f>'2'!DG39</f>
        <v>0.5718590674304701</v>
      </c>
      <c r="CH40" s="6">
        <f>'3'!AH40</f>
        <v>0.3620834712952492</v>
      </c>
      <c r="CI40" s="6">
        <f>'8'!BD38</f>
        <v>0.57900957962925936</v>
      </c>
      <c r="CJ40" s="6">
        <f>SUM(0.2*CD40,0.1*CF40,0.4*CH40,0.3*CI40)</f>
        <v>0.52433852775790912</v>
      </c>
      <c r="CK40" s="6">
        <f>SUM(0.2*CE40,0.1*CG40,0.4*CH40,0.3*CI40)</f>
        <v>0.54580291823823357</v>
      </c>
    </row>
    <row r="42" spans="1:89">
      <c r="B42" s="1" t="s">
        <v>667</v>
      </c>
      <c r="R42" s="1" t="s">
        <v>667</v>
      </c>
      <c r="AH42" s="1" t="s">
        <v>667</v>
      </c>
      <c r="AX42" s="1" t="s">
        <v>667</v>
      </c>
      <c r="BN42" s="1" t="s">
        <v>667</v>
      </c>
      <c r="CD42" s="1" t="s">
        <v>667</v>
      </c>
    </row>
    <row r="43" spans="1:89">
      <c r="A43" s="1" t="s">
        <v>1095</v>
      </c>
      <c r="B43" s="6">
        <f>B40-B7</f>
        <v>0.54518730650341241</v>
      </c>
      <c r="C43" s="6">
        <f t="shared" ref="C43:BN43" si="22">C40-C7</f>
        <v>0.51032851322475536</v>
      </c>
      <c r="D43" s="6">
        <f t="shared" si="22"/>
        <v>0.18702026138503045</v>
      </c>
      <c r="E43" s="6">
        <f t="shared" si="22"/>
        <v>0.22001775453536837</v>
      </c>
      <c r="F43" s="6">
        <f t="shared" si="22"/>
        <v>-0.15170097964813423</v>
      </c>
      <c r="G43" s="6">
        <f t="shared" si="22"/>
        <v>-9.673124492063423E-2</v>
      </c>
      <c r="H43" s="6">
        <f t="shared" si="22"/>
        <v>3.8039722103741513E-2</v>
      </c>
      <c r="I43" s="6">
        <f t="shared" si="22"/>
        <v>3.4367712763043956E-2</v>
      </c>
      <c r="J43" s="6">
        <f t="shared" si="22"/>
        <v>0.68866098014289923</v>
      </c>
      <c r="K43" s="6">
        <f t="shared" si="22"/>
        <v>0.73403302928035474</v>
      </c>
      <c r="L43" s="6">
        <f t="shared" si="22"/>
        <v>0.28142189920756272</v>
      </c>
      <c r="M43" s="6">
        <f>M40-M7</f>
        <v>0.37248419009487344</v>
      </c>
      <c r="N43" s="6">
        <f t="shared" si="22"/>
        <v>0.19911858014967648</v>
      </c>
      <c r="O43" s="6">
        <f t="shared" si="22"/>
        <v>0.12388028874134982</v>
      </c>
      <c r="P43" s="6">
        <f t="shared" si="22"/>
        <v>0.28268590463161164</v>
      </c>
      <c r="Q43" s="6">
        <f t="shared" si="22"/>
        <v>0.30086654354783382</v>
      </c>
      <c r="R43" s="6">
        <f t="shared" si="22"/>
        <v>0.49235702135212167</v>
      </c>
      <c r="S43" s="6">
        <f t="shared" si="22"/>
        <v>0.50964439225751623</v>
      </c>
      <c r="T43" s="6">
        <f t="shared" si="22"/>
        <v>0.20906187464680415</v>
      </c>
      <c r="U43" s="6">
        <f t="shared" si="22"/>
        <v>0.34806491182163107</v>
      </c>
      <c r="V43" s="6">
        <f t="shared" si="22"/>
        <v>0.1131695068966555</v>
      </c>
      <c r="W43" s="6">
        <f t="shared" si="22"/>
        <v>6.7707993659821275E-4</v>
      </c>
      <c r="X43" s="6">
        <f t="shared" si="22"/>
        <v>0.16484851847474646</v>
      </c>
      <c r="Y43" s="6">
        <f t="shared" si="22"/>
        <v>0.18220629637330799</v>
      </c>
      <c r="Z43" s="6">
        <f t="shared" si="22"/>
        <v>0.60640748110886267</v>
      </c>
      <c r="AA43" s="6">
        <f t="shared" si="22"/>
        <v>0.55100325599474953</v>
      </c>
      <c r="AB43" s="6">
        <f t="shared" si="22"/>
        <v>0.16780543297973516</v>
      </c>
      <c r="AC43" s="6">
        <f t="shared" si="22"/>
        <v>0.26545918992994955</v>
      </c>
      <c r="AD43" s="6">
        <f t="shared" si="22"/>
        <v>-3.2531742343616221E-2</v>
      </c>
      <c r="AE43" s="6">
        <f t="shared" si="22"/>
        <v>-0.13055237024962024</v>
      </c>
      <c r="AF43" s="6">
        <f t="shared" si="22"/>
        <v>8.5883631507413627E-2</v>
      </c>
      <c r="AG43" s="6">
        <f t="shared" si="22"/>
        <v>8.4568162179612383E-2</v>
      </c>
      <c r="AH43" s="6">
        <f t="shared" si="22"/>
        <v>0.57899114521541606</v>
      </c>
      <c r="AI43" s="6">
        <f t="shared" si="22"/>
        <v>0.61855202916966778</v>
      </c>
      <c r="AJ43" s="6">
        <f t="shared" si="22"/>
        <v>0.15941539384118419</v>
      </c>
      <c r="AK43" s="6">
        <f t="shared" si="22"/>
        <v>0.21890002878896625</v>
      </c>
      <c r="AL43" s="6">
        <f t="shared" si="22"/>
        <v>0.19979916225983746</v>
      </c>
      <c r="AM43" s="6">
        <f t="shared" si="22"/>
        <v>-6.6216705504859086E-2</v>
      </c>
      <c r="AN43" s="6">
        <f t="shared" si="22"/>
        <v>0.19179442167967886</v>
      </c>
      <c r="AO43" s="6">
        <f t="shared" si="22"/>
        <v>0.20565506196530747</v>
      </c>
      <c r="AP43" s="6">
        <f t="shared" si="22"/>
        <v>0.52502158672079735</v>
      </c>
      <c r="AQ43" s="6">
        <f t="shared" si="22"/>
        <v>0.53882301522800324</v>
      </c>
      <c r="AR43" s="6">
        <f t="shared" si="22"/>
        <v>0.17704631923539774</v>
      </c>
      <c r="AS43" s="6">
        <f t="shared" si="22"/>
        <v>0.23747702028123296</v>
      </c>
      <c r="AT43" s="6">
        <f t="shared" si="22"/>
        <v>-6.9475190171386036E-2</v>
      </c>
      <c r="AU43" s="6">
        <f t="shared" si="22"/>
        <v>-5.2980522345356773E-2</v>
      </c>
      <c r="AV43" s="6">
        <f t="shared" si="22"/>
        <v>7.9024716495537772E-2</v>
      </c>
      <c r="AW43" s="6">
        <f t="shared" si="22"/>
        <v>8.7828072301562532E-2</v>
      </c>
      <c r="AX43" s="6">
        <f t="shared" si="22"/>
        <v>0.53163581195102494</v>
      </c>
      <c r="AY43" s="6">
        <f t="shared" si="22"/>
        <v>0.49964312635585728</v>
      </c>
      <c r="AZ43" s="6">
        <f t="shared" si="22"/>
        <v>0.16007704464748207</v>
      </c>
      <c r="BA43" s="6">
        <f t="shared" si="22"/>
        <v>0.20251251068805598</v>
      </c>
      <c r="BB43" s="6">
        <f t="shared" si="22"/>
        <v>-0.31441190533763019</v>
      </c>
      <c r="BC43" s="6">
        <f t="shared" si="22"/>
        <v>-0.2115439154192682</v>
      </c>
      <c r="BD43" s="6">
        <f t="shared" si="22"/>
        <v>-6.6893069905879288E-2</v>
      </c>
      <c r="BE43" s="6">
        <f t="shared" si="22"/>
        <v>-6.9048060420855428E-2</v>
      </c>
      <c r="BF43" s="6">
        <f t="shared" si="22"/>
        <v>0.52844610336793152</v>
      </c>
      <c r="BG43" s="6">
        <f t="shared" si="22"/>
        <v>0.51738107851022708</v>
      </c>
      <c r="BH43" s="6">
        <f t="shared" si="22"/>
        <v>0.14928190537500186</v>
      </c>
      <c r="BI43" s="6">
        <f t="shared" si="22"/>
        <v>0.1786861517759516</v>
      </c>
      <c r="BJ43" s="6">
        <f t="shared" si="22"/>
        <v>1.0251230524263688E-2</v>
      </c>
      <c r="BK43" s="6">
        <f t="shared" si="22"/>
        <v>-7.0114534961060349E-2</v>
      </c>
      <c r="BL43" s="6">
        <f t="shared" si="22"/>
        <v>0.10368354293247384</v>
      </c>
      <c r="BM43" s="6">
        <f t="shared" si="22"/>
        <v>0.104410962601028</v>
      </c>
      <c r="BN43" s="6">
        <f t="shared" si="22"/>
        <v>0.36428645968256018</v>
      </c>
      <c r="BO43" s="6">
        <f t="shared" ref="BO43:CK43" si="23">BO40-BO7</f>
        <v>0.36478097188342601</v>
      </c>
      <c r="BP43" s="6">
        <f t="shared" si="23"/>
        <v>0.24766508343109378</v>
      </c>
      <c r="BQ43" s="6">
        <f t="shared" si="23"/>
        <v>0.24944229291394965</v>
      </c>
      <c r="BR43" s="6">
        <f t="shared" si="23"/>
        <v>0.18824408285168936</v>
      </c>
      <c r="BS43" s="6">
        <f t="shared" si="23"/>
        <v>-5.9692139137137779E-2</v>
      </c>
      <c r="BT43" s="6">
        <f t="shared" si="23"/>
        <v>0.1550137916791558</v>
      </c>
      <c r="BU43" s="6">
        <f t="shared" si="23"/>
        <v>0.15529041506761448</v>
      </c>
      <c r="BV43" s="6">
        <f t="shared" si="23"/>
        <v>0.51783768430539556</v>
      </c>
      <c r="BW43" s="6">
        <f t="shared" si="23"/>
        <v>0.42495308800758846</v>
      </c>
      <c r="BX43" s="6">
        <f t="shared" si="23"/>
        <v>0.15901224543035763</v>
      </c>
      <c r="BY43" s="6">
        <f t="shared" si="23"/>
        <v>0.1129914837235062</v>
      </c>
      <c r="BZ43" s="6">
        <f t="shared" si="23"/>
        <v>6.2447084590893098E-3</v>
      </c>
      <c r="CA43" s="6">
        <f t="shared" si="23"/>
        <v>-2.269691470025903E-2</v>
      </c>
      <c r="CB43" s="6">
        <f t="shared" si="23"/>
        <v>0.11515757037767282</v>
      </c>
      <c r="CC43" s="6">
        <f t="shared" si="23"/>
        <v>9.197857494742645E-2</v>
      </c>
      <c r="CD43" s="6">
        <f t="shared" si="23"/>
        <v>0.497234871903943</v>
      </c>
      <c r="CE43" s="6">
        <f t="shared" si="23"/>
        <v>0.44111435857970382</v>
      </c>
      <c r="CF43" s="6">
        <f t="shared" si="23"/>
        <v>0.15396328164928602</v>
      </c>
      <c r="CG43" s="6">
        <f t="shared" si="23"/>
        <v>0.17236505538518976</v>
      </c>
      <c r="CH43" s="6">
        <f t="shared" si="23"/>
        <v>-0.30142893135345161</v>
      </c>
      <c r="CI43" s="6">
        <f t="shared" si="23"/>
        <v>-3.1515797775993448E-2</v>
      </c>
      <c r="CJ43" s="6">
        <f t="shared" si="23"/>
        <v>-1.5183009328461505E-2</v>
      </c>
      <c r="CK43" s="6">
        <f t="shared" si="23"/>
        <v>-2.4566934619718928E-2</v>
      </c>
    </row>
    <row r="44" spans="1:89">
      <c r="B44" s="1" t="s">
        <v>19</v>
      </c>
      <c r="R44" s="1" t="s">
        <v>301</v>
      </c>
      <c r="AH44" s="1" t="s">
        <v>301</v>
      </c>
      <c r="AX44" s="1" t="s">
        <v>301</v>
      </c>
      <c r="BN44" s="1" t="s">
        <v>301</v>
      </c>
      <c r="CD44" s="1" t="s">
        <v>301</v>
      </c>
    </row>
    <row r="45" spans="1:89">
      <c r="B45" s="1" t="s">
        <v>1120</v>
      </c>
    </row>
  </sheetData>
  <pageMargins left="0.70866141732283472" right="0.70866141732283472" top="0.74803149606299213" bottom="0.74803149606299213" header="0.31496062992125984" footer="0.31496062992125984"/>
  <pageSetup scale="76" orientation="landscape" r:id="rId1"/>
  <colBreaks count="5" manualBreakCount="5">
    <brk id="17" max="55" man="1"/>
    <brk id="33" max="55" man="1"/>
    <brk id="49" max="55" man="1"/>
    <brk id="65" max="55" man="1"/>
    <brk id="81" max="55" man="1"/>
  </colBreaks>
</worksheet>
</file>

<file path=xl/worksheets/sheet7.xml><?xml version="1.0" encoding="utf-8"?>
<worksheet xmlns="http://schemas.openxmlformats.org/spreadsheetml/2006/main" xmlns:r="http://schemas.openxmlformats.org/officeDocument/2006/relationships">
  <dimension ref="A1:BD54"/>
  <sheetViews>
    <sheetView view="pageBreakPreview" zoomScale="85" zoomScaleSheetLayoutView="85" workbookViewId="0">
      <pane ySplit="4" topLeftCell="A5" activePane="bottomLeft" state="frozen"/>
      <selection activeCell="O54" sqref="O54"/>
      <selection pane="bottomLeft" activeCell="O54" sqref="O54"/>
    </sheetView>
  </sheetViews>
  <sheetFormatPr defaultColWidth="8.875" defaultRowHeight="12.75"/>
  <cols>
    <col min="1" max="1" width="11.25" style="1" customWidth="1"/>
    <col min="2" max="5" width="10.875" style="9" customWidth="1"/>
    <col min="6" max="6" width="10.875" style="6" customWidth="1"/>
    <col min="7" max="10" width="10.875" style="9" customWidth="1"/>
    <col min="11" max="11" width="10.875" style="6" customWidth="1"/>
    <col min="12" max="15" width="10.875" style="9" customWidth="1"/>
    <col min="16" max="16" width="10.875" style="6" customWidth="1"/>
    <col min="17" max="20" width="10.875" style="9" customWidth="1"/>
    <col min="21" max="21" width="10.875" style="6" customWidth="1"/>
    <col min="22" max="25" width="10.875" style="9" customWidth="1"/>
    <col min="26" max="26" width="10.875" style="6" customWidth="1"/>
    <col min="27" max="30" width="10.875" style="9" customWidth="1"/>
    <col min="31" max="31" width="10.875" style="6" customWidth="1"/>
    <col min="32" max="35" width="10.875" style="9" customWidth="1"/>
    <col min="36" max="36" width="10.875" style="6" customWidth="1"/>
    <col min="37" max="40" width="10.875" style="9" customWidth="1"/>
    <col min="41" max="41" width="10.875" style="6" customWidth="1"/>
    <col min="42" max="45" width="10.875" style="9" customWidth="1"/>
    <col min="46" max="46" width="10.875" style="6" customWidth="1"/>
    <col min="47" max="50" width="10.875" style="9" customWidth="1"/>
    <col min="51" max="51" width="10.875" style="6" customWidth="1"/>
    <col min="52" max="55" width="10.875" style="9" customWidth="1"/>
    <col min="56" max="56" width="10.875" style="6" customWidth="1"/>
    <col min="57" max="16384" width="8.875" style="1"/>
  </cols>
  <sheetData>
    <row r="1" spans="1:56">
      <c r="B1" s="9" t="s">
        <v>408</v>
      </c>
      <c r="Q1" s="9" t="s">
        <v>409</v>
      </c>
      <c r="AF1" s="9" t="s">
        <v>410</v>
      </c>
      <c r="AU1" s="9" t="s">
        <v>709</v>
      </c>
    </row>
    <row r="3" spans="1:56">
      <c r="B3" s="9" t="s">
        <v>272</v>
      </c>
      <c r="G3" s="9" t="s">
        <v>291</v>
      </c>
      <c r="L3" s="9" t="s">
        <v>292</v>
      </c>
      <c r="Q3" s="9" t="s">
        <v>293</v>
      </c>
      <c r="V3" s="9" t="s">
        <v>294</v>
      </c>
      <c r="AA3" s="9" t="s">
        <v>295</v>
      </c>
      <c r="AF3" s="9" t="s">
        <v>296</v>
      </c>
      <c r="AK3" s="9" t="s">
        <v>297</v>
      </c>
      <c r="AP3" s="9" t="s">
        <v>298</v>
      </c>
      <c r="AU3" s="9" t="s">
        <v>299</v>
      </c>
      <c r="AZ3" s="9" t="s">
        <v>300</v>
      </c>
    </row>
    <row r="4" spans="1:56" s="3" customFormat="1" ht="94.5" customHeight="1">
      <c r="B4" s="10" t="s">
        <v>303</v>
      </c>
      <c r="C4" s="10" t="s">
        <v>711</v>
      </c>
      <c r="D4" s="10" t="s">
        <v>712</v>
      </c>
      <c r="E4" s="10" t="s">
        <v>304</v>
      </c>
      <c r="F4" s="7" t="s">
        <v>532</v>
      </c>
      <c r="G4" s="10" t="s">
        <v>303</v>
      </c>
      <c r="H4" s="10" t="s">
        <v>711</v>
      </c>
      <c r="I4" s="10" t="s">
        <v>712</v>
      </c>
      <c r="J4" s="10" t="s">
        <v>304</v>
      </c>
      <c r="K4" s="7" t="s">
        <v>532</v>
      </c>
      <c r="L4" s="10" t="s">
        <v>303</v>
      </c>
      <c r="M4" s="10" t="s">
        <v>711</v>
      </c>
      <c r="N4" s="10" t="s">
        <v>712</v>
      </c>
      <c r="O4" s="10" t="s">
        <v>304</v>
      </c>
      <c r="P4" s="7" t="s">
        <v>532</v>
      </c>
      <c r="Q4" s="10" t="s">
        <v>303</v>
      </c>
      <c r="R4" s="10" t="s">
        <v>711</v>
      </c>
      <c r="S4" s="10" t="s">
        <v>712</v>
      </c>
      <c r="T4" s="10" t="s">
        <v>304</v>
      </c>
      <c r="U4" s="7" t="s">
        <v>532</v>
      </c>
      <c r="V4" s="10" t="s">
        <v>303</v>
      </c>
      <c r="W4" s="10" t="s">
        <v>711</v>
      </c>
      <c r="X4" s="10" t="s">
        <v>712</v>
      </c>
      <c r="Y4" s="10" t="s">
        <v>304</v>
      </c>
      <c r="Z4" s="7" t="s">
        <v>532</v>
      </c>
      <c r="AA4" s="10" t="s">
        <v>303</v>
      </c>
      <c r="AB4" s="10" t="s">
        <v>711</v>
      </c>
      <c r="AC4" s="10" t="s">
        <v>712</v>
      </c>
      <c r="AD4" s="10" t="s">
        <v>304</v>
      </c>
      <c r="AE4" s="7" t="s">
        <v>532</v>
      </c>
      <c r="AF4" s="10" t="s">
        <v>303</v>
      </c>
      <c r="AG4" s="10" t="s">
        <v>711</v>
      </c>
      <c r="AH4" s="10" t="s">
        <v>712</v>
      </c>
      <c r="AI4" s="10" t="s">
        <v>304</v>
      </c>
      <c r="AJ4" s="7" t="s">
        <v>532</v>
      </c>
      <c r="AK4" s="10" t="s">
        <v>303</v>
      </c>
      <c r="AL4" s="10" t="s">
        <v>711</v>
      </c>
      <c r="AM4" s="10" t="s">
        <v>712</v>
      </c>
      <c r="AN4" s="10" t="s">
        <v>304</v>
      </c>
      <c r="AO4" s="7" t="s">
        <v>532</v>
      </c>
      <c r="AP4" s="10" t="s">
        <v>303</v>
      </c>
      <c r="AQ4" s="10" t="s">
        <v>711</v>
      </c>
      <c r="AR4" s="10" t="s">
        <v>712</v>
      </c>
      <c r="AS4" s="10" t="s">
        <v>304</v>
      </c>
      <c r="AT4" s="7" t="s">
        <v>532</v>
      </c>
      <c r="AU4" s="10" t="s">
        <v>303</v>
      </c>
      <c r="AV4" s="10" t="s">
        <v>711</v>
      </c>
      <c r="AW4" s="10" t="s">
        <v>712</v>
      </c>
      <c r="AX4" s="10" t="s">
        <v>304</v>
      </c>
      <c r="AY4" s="7" t="s">
        <v>532</v>
      </c>
      <c r="AZ4" s="10" t="s">
        <v>303</v>
      </c>
      <c r="BA4" s="10" t="s">
        <v>711</v>
      </c>
      <c r="BB4" s="10" t="s">
        <v>712</v>
      </c>
      <c r="BC4" s="10" t="s">
        <v>304</v>
      </c>
      <c r="BD4" s="7" t="s">
        <v>532</v>
      </c>
    </row>
    <row r="5" spans="1:56" ht="41.25" customHeight="1">
      <c r="B5" s="9" t="s">
        <v>82</v>
      </c>
      <c r="C5" s="9" t="s">
        <v>83</v>
      </c>
      <c r="D5" s="9" t="s">
        <v>84</v>
      </c>
      <c r="E5" s="9" t="s">
        <v>302</v>
      </c>
      <c r="F5" s="6" t="s">
        <v>309</v>
      </c>
      <c r="G5" s="9" t="s">
        <v>88</v>
      </c>
      <c r="H5" s="9" t="s">
        <v>89</v>
      </c>
      <c r="I5" s="9" t="s">
        <v>106</v>
      </c>
      <c r="J5" s="9" t="s">
        <v>306</v>
      </c>
      <c r="K5" s="6" t="s">
        <v>309</v>
      </c>
      <c r="L5" s="9" t="s">
        <v>93</v>
      </c>
      <c r="M5" s="9" t="s">
        <v>107</v>
      </c>
      <c r="N5" s="9" t="s">
        <v>131</v>
      </c>
      <c r="O5" s="9" t="s">
        <v>307</v>
      </c>
      <c r="P5" s="6" t="s">
        <v>309</v>
      </c>
      <c r="Q5" s="9" t="s">
        <v>82</v>
      </c>
      <c r="R5" s="9" t="s">
        <v>83</v>
      </c>
      <c r="S5" s="9" t="s">
        <v>84</v>
      </c>
      <c r="T5" s="9" t="s">
        <v>302</v>
      </c>
      <c r="U5" s="6" t="s">
        <v>309</v>
      </c>
      <c r="V5" s="9" t="s">
        <v>88</v>
      </c>
      <c r="W5" s="9" t="s">
        <v>89</v>
      </c>
      <c r="X5" s="9" t="s">
        <v>106</v>
      </c>
      <c r="Y5" s="9" t="s">
        <v>308</v>
      </c>
      <c r="Z5" s="6" t="s">
        <v>309</v>
      </c>
      <c r="AA5" s="9" t="s">
        <v>93</v>
      </c>
      <c r="AB5" s="9" t="s">
        <v>107</v>
      </c>
      <c r="AC5" s="9" t="s">
        <v>131</v>
      </c>
      <c r="AD5" s="9" t="s">
        <v>307</v>
      </c>
      <c r="AE5" s="6" t="s">
        <v>309</v>
      </c>
      <c r="AF5" s="9" t="s">
        <v>82</v>
      </c>
      <c r="AG5" s="9" t="s">
        <v>83</v>
      </c>
      <c r="AH5" s="9" t="s">
        <v>84</v>
      </c>
      <c r="AI5" s="9" t="s">
        <v>302</v>
      </c>
      <c r="AJ5" s="6" t="s">
        <v>309</v>
      </c>
      <c r="AK5" s="9" t="s">
        <v>88</v>
      </c>
      <c r="AL5" s="9" t="s">
        <v>89</v>
      </c>
      <c r="AM5" s="9" t="s">
        <v>106</v>
      </c>
      <c r="AN5" s="9" t="s">
        <v>308</v>
      </c>
      <c r="AO5" s="6" t="s">
        <v>309</v>
      </c>
      <c r="AP5" s="9" t="s">
        <v>93</v>
      </c>
      <c r="AQ5" s="9" t="s">
        <v>107</v>
      </c>
      <c r="AR5" s="9" t="s">
        <v>131</v>
      </c>
      <c r="AS5" s="9" t="s">
        <v>307</v>
      </c>
      <c r="AT5" s="6" t="s">
        <v>309</v>
      </c>
      <c r="AU5" s="9" t="s">
        <v>82</v>
      </c>
      <c r="AV5" s="9" t="s">
        <v>83</v>
      </c>
      <c r="AW5" s="9" t="s">
        <v>84</v>
      </c>
      <c r="AX5" s="9" t="s">
        <v>302</v>
      </c>
      <c r="AY5" s="6" t="s">
        <v>309</v>
      </c>
      <c r="AZ5" s="9" t="s">
        <v>88</v>
      </c>
      <c r="BA5" s="9" t="s">
        <v>89</v>
      </c>
      <c r="BB5" s="9" t="s">
        <v>106</v>
      </c>
      <c r="BC5" s="9" t="s">
        <v>308</v>
      </c>
      <c r="BD5" s="6" t="s">
        <v>309</v>
      </c>
    </row>
    <row r="6" spans="1:56">
      <c r="A6" s="1">
        <v>1981</v>
      </c>
      <c r="B6" s="9">
        <f>'a27'!E5</f>
        <v>1.16726534057141</v>
      </c>
      <c r="C6" s="9">
        <f>'a27'!F5</f>
        <v>40.5</v>
      </c>
      <c r="D6" s="9">
        <f>'a27'!G5</f>
        <v>37.9</v>
      </c>
      <c r="E6" s="9">
        <f t="shared" ref="E6:E26" si="0">B6*C6*D6</f>
        <v>1791.6939345100857</v>
      </c>
      <c r="F6" s="6">
        <f t="shared" ref="F6:F39" si="1">(G$52-E6)/G$54</f>
        <v>0.46983884088684807</v>
      </c>
      <c r="G6" s="9">
        <f>'a27'!L5</f>
        <v>0.4531878459639202</v>
      </c>
      <c r="H6" s="9">
        <f>'a27'!M5</f>
        <v>46.3</v>
      </c>
      <c r="I6" s="9">
        <f>'a27'!N5</f>
        <v>45.7</v>
      </c>
      <c r="J6" s="9">
        <f t="shared" ref="J6:J26" si="2">G6*H6*I6</f>
        <v>958.90469515351833</v>
      </c>
      <c r="K6" s="6">
        <f t="shared" ref="K6:K39" si="3">(G$52-J6)/G$54</f>
        <v>0.72484498444245271</v>
      </c>
      <c r="L6" s="9">
        <f>'a27'!S5</f>
        <v>0.69018970989887063</v>
      </c>
      <c r="M6" s="9">
        <f>'a27'!T5</f>
        <v>48</v>
      </c>
      <c r="N6" s="9">
        <f>'a27'!U5</f>
        <v>31.7</v>
      </c>
      <c r="O6" s="9">
        <f t="shared" ref="O6:O26" si="4">L6*M6*N6</f>
        <v>1050.1926625821216</v>
      </c>
      <c r="P6" s="6">
        <f t="shared" ref="P6:P39" si="5">(G$52-O6)/G$54</f>
        <v>0.69689194251195941</v>
      </c>
      <c r="Q6" s="9">
        <f>'a27'!Z5</f>
        <v>1.1736275363323754</v>
      </c>
      <c r="R6" s="9">
        <f>'a27'!AA5</f>
        <v>56.6</v>
      </c>
      <c r="S6" s="9">
        <f>'a27'!AB5</f>
        <v>39.700000000000003</v>
      </c>
      <c r="T6" s="9">
        <f t="shared" ref="T6:T26" si="6">Q6*R6*S6</f>
        <v>2637.1645466895743</v>
      </c>
      <c r="U6" s="6">
        <f t="shared" ref="U6:U39" si="7">(G$52-T6)/G$54</f>
        <v>0.21094956841249982</v>
      </c>
      <c r="V6" s="9">
        <f>'a27'!AG5</f>
        <v>0.83782918082413749</v>
      </c>
      <c r="W6" s="9">
        <f>'a27'!AH5</f>
        <v>60.3</v>
      </c>
      <c r="X6" s="9">
        <f>'a27'!AI5</f>
        <v>40.1</v>
      </c>
      <c r="Y6" s="9">
        <f t="shared" ref="Y6:Y26" si="8">V6*W6*X6</f>
        <v>2025.8960941081891</v>
      </c>
      <c r="Z6" s="6">
        <f t="shared" ref="Z6:Z39" si="9">(G$52-Y6)/G$54</f>
        <v>0.39812443019435406</v>
      </c>
      <c r="AA6" s="9">
        <f>'a27'!AN5</f>
        <v>1.2719765208231233</v>
      </c>
      <c r="AB6" s="9">
        <f>'a27'!AO5</f>
        <v>45</v>
      </c>
      <c r="AC6" s="9">
        <f>'a27'!AP5</f>
        <v>40.799999999999997</v>
      </c>
      <c r="AD6" s="9">
        <f t="shared" ref="AD6:AD26" si="10">AA6*AB6*AC6</f>
        <v>2335.348892231254</v>
      </c>
      <c r="AE6" s="6">
        <f t="shared" ref="AE6:AE39" si="11">(G$52-AD6)/G$54</f>
        <v>0.30336772473689233</v>
      </c>
      <c r="AF6" s="9">
        <f>'a27'!AU5</f>
        <v>1.0369085394535806</v>
      </c>
      <c r="AG6" s="9">
        <f>'a27'!AV5</f>
        <v>34.4</v>
      </c>
      <c r="AH6" s="9">
        <f>'a27'!AW5</f>
        <v>35.1</v>
      </c>
      <c r="AI6" s="9">
        <f t="shared" ref="AI6:AI26" si="12">AF6*AG6*AH6</f>
        <v>1252.0048468778314</v>
      </c>
      <c r="AJ6" s="6">
        <f t="shared" ref="AJ6:AJ39" si="13">(G$52-AI6)/G$54</f>
        <v>0.63509557866899746</v>
      </c>
      <c r="AK6" s="9">
        <f>'a27'!BB5</f>
        <v>0.99738907736313442</v>
      </c>
      <c r="AL6" s="9">
        <f>'a27'!BC5</f>
        <v>42.5</v>
      </c>
      <c r="AM6" s="9">
        <f>'a27'!BD5</f>
        <v>41</v>
      </c>
      <c r="AN6" s="9">
        <f t="shared" ref="AN6:AN26" si="14">AK6*AL6*AM6</f>
        <v>1737.9504673052616</v>
      </c>
      <c r="AO6" s="6">
        <f t="shared" ref="AO6:AO39" si="15">(G$52-AN6)/G$54</f>
        <v>0.48629548281439994</v>
      </c>
      <c r="AP6" s="9">
        <f>'a27'!BI5</f>
        <v>0.84669255243621322</v>
      </c>
      <c r="AQ6" s="9">
        <f>'a27'!BJ5</f>
        <v>54.1</v>
      </c>
      <c r="AR6" s="9">
        <f>'a27'!BK5</f>
        <v>30.9</v>
      </c>
      <c r="AS6" s="9">
        <f t="shared" ref="AS6:AS26" si="16">AP6*AQ6*AR6</f>
        <v>1415.4074729820934</v>
      </c>
      <c r="AT6" s="6">
        <f t="shared" ref="AT6:AT39" si="17">(G$52-AS6)/G$54</f>
        <v>0.58506050189266878</v>
      </c>
      <c r="AU6" s="9">
        <f>'a27'!BP5</f>
        <v>1.5856421963913361</v>
      </c>
      <c r="AV6" s="9">
        <f>'a27'!BQ5</f>
        <v>26.2</v>
      </c>
      <c r="AW6" s="9">
        <f>'a27'!BR5</f>
        <v>39.200000000000003</v>
      </c>
      <c r="AX6" s="9">
        <f t="shared" ref="AX6:AX26" si="18">AU6*AV6*AW6</f>
        <v>1628.5179613817579</v>
      </c>
      <c r="AY6" s="6">
        <f t="shared" ref="AY6:AY39" si="19">(G$52-AX6)/G$54</f>
        <v>0.51980451486762302</v>
      </c>
      <c r="AZ6" s="9">
        <f>'a27'!BW5</f>
        <v>1.4075117987817707</v>
      </c>
      <c r="BA6" s="9">
        <f>'a27'!BX5</f>
        <v>43.2</v>
      </c>
      <c r="BB6" s="9">
        <f>'a27'!BY5</f>
        <v>36.299999999999997</v>
      </c>
      <c r="BC6" s="9">
        <f t="shared" ref="BC6:BC26" si="20">AZ6*BA6*BB6</f>
        <v>2207.2037023776215</v>
      </c>
      <c r="BD6" s="6">
        <f t="shared" ref="BD6:BD39" si="21">(G$52-BC6)/G$54</f>
        <v>0.34260671719196206</v>
      </c>
    </row>
    <row r="7" spans="1:56">
      <c r="A7" s="1">
        <v>1982</v>
      </c>
      <c r="B7" s="9">
        <f>'a27'!E6</f>
        <v>1.1991574095843722</v>
      </c>
      <c r="C7" s="9">
        <f>'a27'!F6</f>
        <v>43.7</v>
      </c>
      <c r="D7" s="9">
        <f>'a27'!G6</f>
        <v>35.1</v>
      </c>
      <c r="E7" s="9">
        <f t="shared" si="0"/>
        <v>1839.3515758391811</v>
      </c>
      <c r="F7" s="6">
        <f t="shared" si="1"/>
        <v>0.45524572326241947</v>
      </c>
      <c r="G7" s="9">
        <f>'a27'!L6</f>
        <v>0.49569931276247275</v>
      </c>
      <c r="H7" s="9">
        <f>'a27'!M6</f>
        <v>54</v>
      </c>
      <c r="I7" s="9">
        <f>'a27'!N6</f>
        <v>39.299999999999997</v>
      </c>
      <c r="J7" s="9">
        <f t="shared" si="2"/>
        <v>1051.9730815445196</v>
      </c>
      <c r="K7" s="6">
        <f t="shared" si="3"/>
        <v>0.69634676523053196</v>
      </c>
      <c r="L7" s="9">
        <f>'a27'!S6</f>
        <v>0.75628246783046049</v>
      </c>
      <c r="M7" s="9">
        <f>'a27'!T6</f>
        <v>47.8</v>
      </c>
      <c r="N7" s="9">
        <f>'a27'!U6</f>
        <v>26.6</v>
      </c>
      <c r="O7" s="9">
        <f t="shared" si="4"/>
        <v>961.59803219707396</v>
      </c>
      <c r="P7" s="6">
        <f t="shared" si="5"/>
        <v>0.72402026498125605</v>
      </c>
      <c r="Q7" s="9">
        <f>'a27'!Z6</f>
        <v>1.1621035041419998</v>
      </c>
      <c r="R7" s="9">
        <f>'a27'!AA6</f>
        <v>48.4</v>
      </c>
      <c r="S7" s="9">
        <f>'a27'!AB6</f>
        <v>34.4</v>
      </c>
      <c r="T7" s="9">
        <f t="shared" si="6"/>
        <v>1934.8558502562639</v>
      </c>
      <c r="U7" s="6">
        <f t="shared" si="7"/>
        <v>0.42600161735755321</v>
      </c>
      <c r="V7" s="9">
        <f>'a27'!AG6</f>
        <v>1.037643432521979</v>
      </c>
      <c r="W7" s="9">
        <f>'a27'!AH6</f>
        <v>60.3</v>
      </c>
      <c r="X7" s="9">
        <f>'a27'!AI6</f>
        <v>34.1</v>
      </c>
      <c r="Y7" s="9">
        <f t="shared" si="8"/>
        <v>2133.6335552546689</v>
      </c>
      <c r="Z7" s="6">
        <f t="shared" si="9"/>
        <v>0.36513443322385714</v>
      </c>
      <c r="AA7" s="9">
        <f>'a27'!AN6</f>
        <v>1.2228657934575133</v>
      </c>
      <c r="AB7" s="9">
        <f>'a27'!AO6</f>
        <v>52.3</v>
      </c>
      <c r="AC7" s="9">
        <f>'a27'!AP6</f>
        <v>33.4</v>
      </c>
      <c r="AD7" s="9">
        <f t="shared" si="10"/>
        <v>2136.1264253274535</v>
      </c>
      <c r="AE7" s="6">
        <f t="shared" si="11"/>
        <v>0.36437109821230351</v>
      </c>
      <c r="AF7" s="9">
        <f>'a27'!AU6</f>
        <v>1.1162555301718053</v>
      </c>
      <c r="AG7" s="9">
        <f>'a27'!AV6</f>
        <v>38.1</v>
      </c>
      <c r="AH7" s="9">
        <f>'a27'!AW6</f>
        <v>36.200000000000003</v>
      </c>
      <c r="AI7" s="9">
        <f t="shared" si="12"/>
        <v>1539.5619523235575</v>
      </c>
      <c r="AJ7" s="6">
        <f t="shared" si="13"/>
        <v>0.54704349412431419</v>
      </c>
      <c r="AK7" s="9">
        <f>'a27'!BB6</f>
        <v>0.98498636996285704</v>
      </c>
      <c r="AL7" s="9">
        <f>'a27'!BC6</f>
        <v>46.1</v>
      </c>
      <c r="AM7" s="9">
        <f>'a27'!BD6</f>
        <v>33.799999999999997</v>
      </c>
      <c r="AN7" s="9">
        <f t="shared" si="14"/>
        <v>1534.7860619487246</v>
      </c>
      <c r="AO7" s="6">
        <f t="shared" si="15"/>
        <v>0.54850590661594467</v>
      </c>
      <c r="AP7" s="9">
        <f>'a27'!BI6</f>
        <v>0.78708913621845944</v>
      </c>
      <c r="AQ7" s="9">
        <f>'a27'!BJ6</f>
        <v>38.9</v>
      </c>
      <c r="AR7" s="9">
        <f>'a27'!BK6</f>
        <v>35.299999999999997</v>
      </c>
      <c r="AS7" s="9">
        <f t="shared" si="16"/>
        <v>1080.8071891811019</v>
      </c>
      <c r="AT7" s="6">
        <f t="shared" si="17"/>
        <v>0.68751755101427592</v>
      </c>
      <c r="AU7" s="9">
        <f>'a27'!BP6</f>
        <v>1.6154304343674548</v>
      </c>
      <c r="AV7" s="9">
        <f>'a27'!BQ6</f>
        <v>31.2</v>
      </c>
      <c r="AW7" s="9">
        <f>'a27'!BR6</f>
        <v>34.299999999999997</v>
      </c>
      <c r="AX7" s="9">
        <f t="shared" si="18"/>
        <v>1728.7690336426751</v>
      </c>
      <c r="AY7" s="6">
        <f t="shared" si="19"/>
        <v>0.48910690481646224</v>
      </c>
      <c r="AZ7" s="9">
        <f>'a27'!BW6</f>
        <v>1.4763004042579611</v>
      </c>
      <c r="BA7" s="9">
        <f>'a27'!BX6</f>
        <v>43.7</v>
      </c>
      <c r="BB7" s="9">
        <f>'a27'!BY6</f>
        <v>37.5</v>
      </c>
      <c r="BC7" s="9">
        <f t="shared" si="20"/>
        <v>2419.287287477734</v>
      </c>
      <c r="BD7" s="6">
        <f t="shared" si="21"/>
        <v>0.27766517545252739</v>
      </c>
    </row>
    <row r="8" spans="1:56">
      <c r="A8" s="1">
        <v>1983</v>
      </c>
      <c r="B8" s="9">
        <f>'a27'!E7</f>
        <v>1.154730463390184</v>
      </c>
      <c r="C8" s="9">
        <f>'a27'!F7</f>
        <v>48.7</v>
      </c>
      <c r="D8" s="9">
        <f>'a27'!G7</f>
        <v>33.9</v>
      </c>
      <c r="E8" s="9">
        <f t="shared" si="0"/>
        <v>1906.3791639247565</v>
      </c>
      <c r="F8" s="6">
        <f t="shared" si="1"/>
        <v>0.43472138656140469</v>
      </c>
      <c r="G8" s="9">
        <f>'a27'!L7</f>
        <v>0.55571404565296401</v>
      </c>
      <c r="H8" s="9">
        <f>'a27'!M7</f>
        <v>63.8</v>
      </c>
      <c r="I8" s="9">
        <f>'a27'!N7</f>
        <v>46.4</v>
      </c>
      <c r="J8" s="9">
        <f t="shared" si="2"/>
        <v>1645.0914036273825</v>
      </c>
      <c r="K8" s="6">
        <f t="shared" si="3"/>
        <v>0.51472960588373218</v>
      </c>
      <c r="L8" s="9">
        <f>'a27'!S7</f>
        <v>0.77694462011021781</v>
      </c>
      <c r="M8" s="9">
        <f>'a27'!T7</f>
        <v>39.700000000000003</v>
      </c>
      <c r="N8" s="9">
        <f>'a27'!U7</f>
        <v>30.9</v>
      </c>
      <c r="O8" s="9">
        <f t="shared" si="4"/>
        <v>953.10127382780752</v>
      </c>
      <c r="P8" s="6">
        <f t="shared" si="5"/>
        <v>0.72662203441111128</v>
      </c>
      <c r="Q8" s="9">
        <f>'a27'!Z7</f>
        <v>1.1762458655460495</v>
      </c>
      <c r="R8" s="9">
        <f>'a27'!AA7</f>
        <v>53.1</v>
      </c>
      <c r="S8" s="9">
        <f>'a27'!AB7</f>
        <v>33.6</v>
      </c>
      <c r="T8" s="9">
        <f t="shared" si="6"/>
        <v>2098.6108234726398</v>
      </c>
      <c r="U8" s="6">
        <f t="shared" si="7"/>
        <v>0.37585864932374075</v>
      </c>
      <c r="V8" s="9">
        <f>'a27'!AG7</f>
        <v>1.1946909460020609</v>
      </c>
      <c r="W8" s="9">
        <f>'a27'!AH7</f>
        <v>62.5</v>
      </c>
      <c r="X8" s="9">
        <f>'a27'!AI7</f>
        <v>40.9</v>
      </c>
      <c r="Y8" s="9">
        <f t="shared" si="8"/>
        <v>3053.9287307177678</v>
      </c>
      <c r="Z8" s="6">
        <f t="shared" si="9"/>
        <v>8.3333333333333329E-2</v>
      </c>
      <c r="AA8" s="9">
        <f>'a27'!AN7</f>
        <v>1.1370653172487537</v>
      </c>
      <c r="AB8" s="9">
        <f>'a27'!AO7</f>
        <v>51.8</v>
      </c>
      <c r="AC8" s="9">
        <f>'a27'!AP7</f>
        <v>32.799999999999997</v>
      </c>
      <c r="AD8" s="9">
        <f t="shared" si="10"/>
        <v>1931.9194566183221</v>
      </c>
      <c r="AE8" s="6">
        <f t="shared" si="11"/>
        <v>0.42690076252200237</v>
      </c>
      <c r="AF8" s="9">
        <f>'a27'!AU7</f>
        <v>1.0744061034350449</v>
      </c>
      <c r="AG8" s="9">
        <f>'a27'!AV7</f>
        <v>44</v>
      </c>
      <c r="AH8" s="9">
        <f>'a27'!AW7</f>
        <v>35.6</v>
      </c>
      <c r="AI8" s="9">
        <f t="shared" si="12"/>
        <v>1682.9497204206546</v>
      </c>
      <c r="AJ8" s="6">
        <f t="shared" si="13"/>
        <v>0.50313711295668906</v>
      </c>
      <c r="AK8" s="9">
        <f>'a27'!BB7</f>
        <v>1.0735189846672071</v>
      </c>
      <c r="AL8" s="9">
        <f>'a27'!BC7</f>
        <v>84.6</v>
      </c>
      <c r="AM8" s="9">
        <f>'a27'!BD7</f>
        <v>31.9</v>
      </c>
      <c r="AN8" s="9">
        <f t="shared" si="14"/>
        <v>2897.1486246807781</v>
      </c>
      <c r="AO8" s="6">
        <f t="shared" si="15"/>
        <v>0.13134054612779852</v>
      </c>
      <c r="AP8" s="9">
        <f>'a27'!BI7</f>
        <v>0.85593720844638832</v>
      </c>
      <c r="AQ8" s="9">
        <f>'a27'!BJ7</f>
        <v>44.3</v>
      </c>
      <c r="AR8" s="9">
        <f>'a27'!BK7</f>
        <v>17.899999999999999</v>
      </c>
      <c r="AS8" s="9">
        <f t="shared" si="16"/>
        <v>678.7325281817325</v>
      </c>
      <c r="AT8" s="6">
        <f t="shared" si="17"/>
        <v>0.81063574692431739</v>
      </c>
      <c r="AU8" s="9">
        <f>'a27'!BP7</f>
        <v>1.5743629429693404</v>
      </c>
      <c r="AV8" s="9">
        <f>'a27'!BQ7</f>
        <v>49.7</v>
      </c>
      <c r="AW8" s="9">
        <f>'a27'!BR7</f>
        <v>35.1</v>
      </c>
      <c r="AX8" s="9">
        <f t="shared" si="18"/>
        <v>2746.4289231217258</v>
      </c>
      <c r="AY8" s="6">
        <f t="shared" si="19"/>
        <v>0.17749201883669294</v>
      </c>
      <c r="AZ8" s="9">
        <f>'a27'!BW7</f>
        <v>1.3441695137522862</v>
      </c>
      <c r="BA8" s="9">
        <f>'a27'!BX7</f>
        <v>36.6</v>
      </c>
      <c r="BB8" s="9">
        <f>'a27'!BY7</f>
        <v>31.6</v>
      </c>
      <c r="BC8" s="9">
        <f t="shared" si="20"/>
        <v>1554.6126928253443</v>
      </c>
      <c r="BD8" s="6">
        <f t="shared" si="21"/>
        <v>0.54243484752846938</v>
      </c>
    </row>
    <row r="9" spans="1:56">
      <c r="A9" s="1">
        <v>1984</v>
      </c>
      <c r="B9" s="9">
        <f>'a27'!E8</f>
        <v>1.0865885459542242</v>
      </c>
      <c r="C9" s="9">
        <f>'a27'!F8</f>
        <v>47.6</v>
      </c>
      <c r="D9" s="9">
        <f>'a27'!G8</f>
        <v>33.299999999999997</v>
      </c>
      <c r="E9" s="9">
        <f t="shared" si="0"/>
        <v>1722.3297724211216</v>
      </c>
      <c r="F9" s="6">
        <f t="shared" si="1"/>
        <v>0.49107865360217445</v>
      </c>
      <c r="G9" s="9">
        <f>'a27'!L8</f>
        <v>0.4577617776674322</v>
      </c>
      <c r="H9" s="9">
        <f>'a27'!M8</f>
        <v>54.8</v>
      </c>
      <c r="I9" s="9">
        <f>'a27'!N8</f>
        <v>39.5</v>
      </c>
      <c r="J9" s="9">
        <f t="shared" si="2"/>
        <v>990.87114393892364</v>
      </c>
      <c r="K9" s="6">
        <f t="shared" si="3"/>
        <v>0.71505662450370988</v>
      </c>
      <c r="L9" s="9">
        <f>'a27'!S8</f>
        <v>0.69349360741149069</v>
      </c>
      <c r="M9" s="9">
        <f>'a27'!T8</f>
        <v>25.5</v>
      </c>
      <c r="N9" s="9">
        <f>'a27'!U8</f>
        <v>18.8</v>
      </c>
      <c r="O9" s="9">
        <f t="shared" si="4"/>
        <v>332.46083539306863</v>
      </c>
      <c r="P9" s="6">
        <f t="shared" si="5"/>
        <v>0.91666666666666663</v>
      </c>
      <c r="Q9" s="9">
        <f>'a27'!Z8</f>
        <v>1.1230771520271443</v>
      </c>
      <c r="R9" s="9">
        <f>'a27'!AA8</f>
        <v>57.2</v>
      </c>
      <c r="S9" s="9">
        <f>'a27'!AB8</f>
        <v>38.299999999999997</v>
      </c>
      <c r="T9" s="9">
        <f t="shared" si="6"/>
        <v>2460.3925015749869</v>
      </c>
      <c r="U9" s="6">
        <f t="shared" si="7"/>
        <v>0.26507845887215153</v>
      </c>
      <c r="V9" s="9">
        <f>'a27'!AG8</f>
        <v>0.86695544930406632</v>
      </c>
      <c r="W9" s="9">
        <f>'a27'!AH8</f>
        <v>63.7</v>
      </c>
      <c r="X9" s="9">
        <f>'a27'!AI8</f>
        <v>35.700000000000003</v>
      </c>
      <c r="Y9" s="9">
        <f t="shared" si="8"/>
        <v>1971.5347177078845</v>
      </c>
      <c r="Z9" s="6">
        <f t="shared" si="9"/>
        <v>0.41477028042763375</v>
      </c>
      <c r="AA9" s="9">
        <f>'a27'!AN8</f>
        <v>1.0969035672319838</v>
      </c>
      <c r="AB9" s="9">
        <f>'a27'!AO8</f>
        <v>52.5</v>
      </c>
      <c r="AC9" s="9">
        <f>'a27'!AP8</f>
        <v>29.8</v>
      </c>
      <c r="AD9" s="9">
        <f t="shared" si="10"/>
        <v>1716.1056309344388</v>
      </c>
      <c r="AE9" s="6">
        <f t="shared" si="11"/>
        <v>0.49298453115492685</v>
      </c>
      <c r="AF9" s="9">
        <f>'a27'!AU8</f>
        <v>0.99309569906391226</v>
      </c>
      <c r="AG9" s="9">
        <f>'a27'!AV8</f>
        <v>42.4</v>
      </c>
      <c r="AH9" s="9">
        <f>'a27'!AW8</f>
        <v>37.299999999999997</v>
      </c>
      <c r="AI9" s="9">
        <f t="shared" si="12"/>
        <v>1570.6007099835583</v>
      </c>
      <c r="AJ9" s="6">
        <f t="shared" si="13"/>
        <v>0.53753919997931643</v>
      </c>
      <c r="AK9" s="9">
        <f>'a27'!BB8</f>
        <v>1.0492475235588419</v>
      </c>
      <c r="AL9" s="9">
        <f>'a27'!BC8</f>
        <v>40.9</v>
      </c>
      <c r="AM9" s="9">
        <f>'a27'!BD8</f>
        <v>35.200000000000003</v>
      </c>
      <c r="AN9" s="9">
        <f t="shared" si="14"/>
        <v>1510.5806747171935</v>
      </c>
      <c r="AO9" s="6">
        <f t="shared" si="15"/>
        <v>0.55591777285949973</v>
      </c>
      <c r="AP9" s="9">
        <f>'a27'!BI8</f>
        <v>0.84087462804621427</v>
      </c>
      <c r="AQ9" s="9">
        <f>'a27'!BJ8</f>
        <v>48.9</v>
      </c>
      <c r="AR9" s="9">
        <f>'a27'!BK8</f>
        <v>34.1</v>
      </c>
      <c r="AS9" s="9">
        <f t="shared" si="16"/>
        <v>1402.150033520782</v>
      </c>
      <c r="AT9" s="6">
        <f t="shared" si="17"/>
        <v>0.58912002662075358</v>
      </c>
      <c r="AU9" s="9">
        <f>'a27'!BP8</f>
        <v>1.5184594121043882</v>
      </c>
      <c r="AV9" s="9">
        <f>'a27'!BQ8</f>
        <v>44.5</v>
      </c>
      <c r="AW9" s="9">
        <f>'a27'!BR8</f>
        <v>32.200000000000003</v>
      </c>
      <c r="AX9" s="9">
        <f t="shared" si="18"/>
        <v>2175.8004916043783</v>
      </c>
      <c r="AY9" s="6">
        <f t="shared" si="19"/>
        <v>0.35222260954034995</v>
      </c>
      <c r="AZ9" s="9">
        <f>'a27'!BW8</f>
        <v>1.2778726008787862</v>
      </c>
      <c r="BA9" s="9">
        <f>'a27'!BX8</f>
        <v>47.5</v>
      </c>
      <c r="BB9" s="9">
        <f>'a27'!BY8</f>
        <v>28.8</v>
      </c>
      <c r="BC9" s="9">
        <f t="shared" si="20"/>
        <v>1748.1297180021795</v>
      </c>
      <c r="BD9" s="6">
        <f t="shared" si="21"/>
        <v>0.48317852195343552</v>
      </c>
    </row>
    <row r="10" spans="1:56">
      <c r="A10" s="1">
        <v>1985</v>
      </c>
      <c r="B10" s="9">
        <f>'a27'!E9</f>
        <v>1.0235713235203647</v>
      </c>
      <c r="C10" s="9">
        <f>'a27'!F9</f>
        <v>47.7</v>
      </c>
      <c r="D10" s="9">
        <f>'a27'!G9</f>
        <v>35.1</v>
      </c>
      <c r="E10" s="9">
        <f t="shared" si="0"/>
        <v>1713.7347598304411</v>
      </c>
      <c r="F10" s="6">
        <f t="shared" si="1"/>
        <v>0.49371050919177684</v>
      </c>
      <c r="G10" s="9">
        <f>'a27'!L9</f>
        <v>0.43297393666694967</v>
      </c>
      <c r="H10" s="9">
        <f>'a27'!M9</f>
        <v>53.8</v>
      </c>
      <c r="I10" s="9">
        <f>'a27'!N9</f>
        <v>43.3</v>
      </c>
      <c r="J10" s="9">
        <f t="shared" si="2"/>
        <v>1008.6301044231258</v>
      </c>
      <c r="K10" s="6">
        <f t="shared" si="3"/>
        <v>0.70961870118216008</v>
      </c>
      <c r="L10" s="9">
        <f>'a27'!S9</f>
        <v>0.74901098901098906</v>
      </c>
      <c r="M10" s="9">
        <f>'a27'!T9</f>
        <v>51.1</v>
      </c>
      <c r="N10" s="9">
        <f>'a27'!U9</f>
        <v>21.3</v>
      </c>
      <c r="O10" s="9">
        <f t="shared" si="4"/>
        <v>815.24603076923097</v>
      </c>
      <c r="P10" s="6">
        <f t="shared" si="5"/>
        <v>0.7688343160304667</v>
      </c>
      <c r="Q10" s="9">
        <f>'a27'!Z9</f>
        <v>1.1450241425180241</v>
      </c>
      <c r="R10" s="9">
        <f>'a27'!AA9</f>
        <v>53.7</v>
      </c>
      <c r="S10" s="9">
        <f>'a27'!AB9</f>
        <v>39.799999999999997</v>
      </c>
      <c r="T10" s="9">
        <f t="shared" si="6"/>
        <v>2447.214298838072</v>
      </c>
      <c r="U10" s="6">
        <f t="shared" si="7"/>
        <v>0.26911372073688333</v>
      </c>
      <c r="V10" s="9">
        <f>'a27'!AG9</f>
        <v>0.81911427246390778</v>
      </c>
      <c r="W10" s="9">
        <f>'a27'!AH9</f>
        <v>59.9</v>
      </c>
      <c r="X10" s="9">
        <f>'a27'!AI9</f>
        <v>38.1</v>
      </c>
      <c r="Y10" s="9">
        <f t="shared" si="8"/>
        <v>1869.3744014744057</v>
      </c>
      <c r="Z10" s="6">
        <f t="shared" si="9"/>
        <v>0.44605251491861792</v>
      </c>
      <c r="AA10" s="9">
        <f>'a27'!AN9</f>
        <v>1.0235267467072264</v>
      </c>
      <c r="AB10" s="9">
        <f>'a27'!AO9</f>
        <v>49.3</v>
      </c>
      <c r="AC10" s="9">
        <f>'a27'!AP9</f>
        <v>36.200000000000003</v>
      </c>
      <c r="AD10" s="9">
        <f t="shared" si="10"/>
        <v>1826.6472437785189</v>
      </c>
      <c r="AE10" s="6">
        <f t="shared" si="11"/>
        <v>0.45913588246733705</v>
      </c>
      <c r="AF10" s="9">
        <f>'a27'!AU9</f>
        <v>0.94396810672620846</v>
      </c>
      <c r="AG10" s="9">
        <f>'a27'!AV9</f>
        <v>44.3</v>
      </c>
      <c r="AH10" s="9">
        <f>'a27'!AW9</f>
        <v>33.4</v>
      </c>
      <c r="AI10" s="9">
        <f t="shared" si="12"/>
        <v>1396.7140900742324</v>
      </c>
      <c r="AJ10" s="6">
        <f t="shared" si="13"/>
        <v>0.59078455218062031</v>
      </c>
      <c r="AK10" s="9">
        <f>'a27'!BB9</f>
        <v>0.92039187285619917</v>
      </c>
      <c r="AL10" s="9">
        <f>'a27'!BC9</f>
        <v>47.4</v>
      </c>
      <c r="AM10" s="9">
        <f>'a27'!BD9</f>
        <v>37.9</v>
      </c>
      <c r="AN10" s="9">
        <f t="shared" si="14"/>
        <v>1653.4471839112473</v>
      </c>
      <c r="AO10" s="6">
        <f t="shared" si="15"/>
        <v>0.51217100497261503</v>
      </c>
      <c r="AP10" s="9">
        <f>'a27'!BI9</f>
        <v>0.80813248843577923</v>
      </c>
      <c r="AQ10" s="9">
        <f>'a27'!BJ9</f>
        <v>47</v>
      </c>
      <c r="AR10" s="9">
        <f>'a27'!BK9</f>
        <v>33.799999999999997</v>
      </c>
      <c r="AS10" s="9">
        <f t="shared" si="16"/>
        <v>1283.7992711290788</v>
      </c>
      <c r="AT10" s="6">
        <f t="shared" si="17"/>
        <v>0.62535989389820767</v>
      </c>
      <c r="AU10" s="9">
        <f>'a27'!BP9</f>
        <v>1.4490226429908315</v>
      </c>
      <c r="AV10" s="9">
        <f>'a27'!BQ9</f>
        <v>38.9</v>
      </c>
      <c r="AW10" s="9">
        <f>'a27'!BR9</f>
        <v>34</v>
      </c>
      <c r="AX10" s="9">
        <f t="shared" si="18"/>
        <v>1916.4773476196738</v>
      </c>
      <c r="AY10" s="6">
        <f t="shared" si="19"/>
        <v>0.43162924900815469</v>
      </c>
      <c r="AZ10" s="9">
        <f>'a27'!BW9</f>
        <v>1.1755723682632153</v>
      </c>
      <c r="BA10" s="9">
        <f>'a27'!BX9</f>
        <v>53.4</v>
      </c>
      <c r="BB10" s="9">
        <f>'a27'!BY9</f>
        <v>34.200000000000003</v>
      </c>
      <c r="BC10" s="9">
        <f t="shared" si="20"/>
        <v>2146.9243047117452</v>
      </c>
      <c r="BD10" s="6">
        <f t="shared" si="21"/>
        <v>0.36106470873194202</v>
      </c>
    </row>
    <row r="11" spans="1:56">
      <c r="A11" s="1">
        <v>1986</v>
      </c>
      <c r="B11" s="9">
        <f>'a27'!E10</f>
        <v>1.279640111023945</v>
      </c>
      <c r="C11" s="9">
        <f>'a27'!F10</f>
        <v>44.4</v>
      </c>
      <c r="D11" s="9">
        <f>'a27'!G10</f>
        <v>32.9</v>
      </c>
      <c r="E11" s="9">
        <f t="shared" si="0"/>
        <v>1869.2470885793377</v>
      </c>
      <c r="F11" s="6">
        <f t="shared" si="1"/>
        <v>0.44609149905633472</v>
      </c>
      <c r="G11" s="9">
        <f>'a27'!L10</f>
        <v>0.52916981190208434</v>
      </c>
      <c r="H11" s="9">
        <f>'a27'!M10</f>
        <v>52.3</v>
      </c>
      <c r="I11" s="9">
        <f>'a27'!N10</f>
        <v>42</v>
      </c>
      <c r="J11" s="9">
        <f t="shared" si="2"/>
        <v>1162.3744088241183</v>
      </c>
      <c r="K11" s="6">
        <f t="shared" si="3"/>
        <v>0.66254107300671994</v>
      </c>
      <c r="L11" s="9">
        <f>'a27'!S10</f>
        <v>0.69195730032337699</v>
      </c>
      <c r="M11" s="9">
        <f>'a27'!T10</f>
        <v>39.700000000000003</v>
      </c>
      <c r="N11" s="9">
        <f>'a27'!U10</f>
        <v>38</v>
      </c>
      <c r="O11" s="9">
        <f t="shared" si="4"/>
        <v>1043.8867832678466</v>
      </c>
      <c r="P11" s="6">
        <f t="shared" si="5"/>
        <v>0.6988228487841186</v>
      </c>
      <c r="Q11" s="9">
        <f>'a27'!Z10</f>
        <v>1.2691324514103228</v>
      </c>
      <c r="R11" s="9">
        <f>'a27'!AA10</f>
        <v>58.2</v>
      </c>
      <c r="S11" s="9">
        <f>'a27'!AB10</f>
        <v>34</v>
      </c>
      <c r="T11" s="9">
        <f t="shared" si="6"/>
        <v>2511.3592948507471</v>
      </c>
      <c r="U11" s="6">
        <f t="shared" si="7"/>
        <v>0.24947205476840853</v>
      </c>
      <c r="V11" s="9">
        <f>'a27'!AG10</f>
        <v>1.0340074216495678</v>
      </c>
      <c r="W11" s="9">
        <f>'a27'!AH10</f>
        <v>58.3</v>
      </c>
      <c r="X11" s="9">
        <f>'a27'!AI10</f>
        <v>35.1</v>
      </c>
      <c r="Y11" s="9">
        <f t="shared" si="8"/>
        <v>2115.9204071441604</v>
      </c>
      <c r="Z11" s="6">
        <f t="shared" si="9"/>
        <v>0.37055832846220088</v>
      </c>
      <c r="AA11" s="9">
        <f>'a27'!AN10</f>
        <v>1.2221317224952917</v>
      </c>
      <c r="AB11" s="9">
        <f>'a27'!AO10</f>
        <v>46.9</v>
      </c>
      <c r="AC11" s="9">
        <f>'a27'!AP10</f>
        <v>32.200000000000003</v>
      </c>
      <c r="AD11" s="9">
        <f t="shared" si="10"/>
        <v>1845.6388846779398</v>
      </c>
      <c r="AE11" s="6">
        <f t="shared" si="11"/>
        <v>0.45332050340540775</v>
      </c>
      <c r="AF11" s="9">
        <f>'a27'!AU10</f>
        <v>1.228217573154603</v>
      </c>
      <c r="AG11" s="9">
        <f>'a27'!AV10</f>
        <v>39</v>
      </c>
      <c r="AH11" s="9">
        <f>'a27'!AW10</f>
        <v>32.200000000000003</v>
      </c>
      <c r="AI11" s="9">
        <f t="shared" si="12"/>
        <v>1542.3956283675507</v>
      </c>
      <c r="AJ11" s="6">
        <f t="shared" si="13"/>
        <v>0.54617580183685988</v>
      </c>
      <c r="AK11" s="9">
        <f>'a27'!BB10</f>
        <v>1.1761156237613219</v>
      </c>
      <c r="AL11" s="9">
        <f>'a27'!BC10</f>
        <v>50.1</v>
      </c>
      <c r="AM11" s="9">
        <f>'a27'!BD10</f>
        <v>37</v>
      </c>
      <c r="AN11" s="9">
        <f t="shared" si="14"/>
        <v>2180.1655317663626</v>
      </c>
      <c r="AO11" s="6">
        <f t="shared" si="15"/>
        <v>0.35088600238265782</v>
      </c>
      <c r="AP11" s="9">
        <f>'a27'!BI10</f>
        <v>1.0367244692485107</v>
      </c>
      <c r="AQ11" s="9">
        <f>'a27'!BJ10</f>
        <v>50.4</v>
      </c>
      <c r="AR11" s="9">
        <f>'a27'!BK10</f>
        <v>31.8</v>
      </c>
      <c r="AS11" s="9">
        <f t="shared" si="16"/>
        <v>1661.579041353973</v>
      </c>
      <c r="AT11" s="6">
        <f t="shared" si="17"/>
        <v>0.5096809708698502</v>
      </c>
      <c r="AU11" s="9">
        <f>'a27'!BP10</f>
        <v>1.6905928485941066</v>
      </c>
      <c r="AV11" s="9">
        <f>'a27'!BQ10</f>
        <v>32.4</v>
      </c>
      <c r="AW11" s="9">
        <f>'a27'!BR10</f>
        <v>34.200000000000003</v>
      </c>
      <c r="AX11" s="9">
        <f t="shared" si="18"/>
        <v>1873.3121236701577</v>
      </c>
      <c r="AY11" s="6">
        <f t="shared" si="19"/>
        <v>0.44484675564114712</v>
      </c>
      <c r="AZ11" s="9">
        <f>'a27'!BW10</f>
        <v>1.580909873166227</v>
      </c>
      <c r="BA11" s="9">
        <f>'a27'!BX10</f>
        <v>51.6</v>
      </c>
      <c r="BB11" s="9">
        <f>'a27'!BY10</f>
        <v>31.4</v>
      </c>
      <c r="BC11" s="9">
        <f t="shared" si="20"/>
        <v>2561.453412898848</v>
      </c>
      <c r="BD11" s="6">
        <f t="shared" si="21"/>
        <v>0.23413287018896423</v>
      </c>
    </row>
    <row r="12" spans="1:56">
      <c r="A12" s="1">
        <v>1987</v>
      </c>
      <c r="B12" s="9">
        <f>'a27'!E11</f>
        <v>1.5442571332599999</v>
      </c>
      <c r="C12" s="9">
        <f>'a27'!F11</f>
        <v>44.8</v>
      </c>
      <c r="D12" s="9">
        <f>'a27'!G11</f>
        <v>32.1</v>
      </c>
      <c r="E12" s="9">
        <f t="shared" si="0"/>
        <v>2220.7652981985407</v>
      </c>
      <c r="F12" s="6">
        <f t="shared" si="1"/>
        <v>0.3384540575665515</v>
      </c>
      <c r="G12" s="9">
        <f>'a27'!L11</f>
        <v>0.8525415967027935</v>
      </c>
      <c r="H12" s="9">
        <f>'a27'!M11</f>
        <v>62.9</v>
      </c>
      <c r="I12" s="9">
        <f>'a27'!N11</f>
        <v>38.799999999999997</v>
      </c>
      <c r="J12" s="9">
        <f t="shared" si="2"/>
        <v>2080.6448175851015</v>
      </c>
      <c r="K12" s="6">
        <f t="shared" si="3"/>
        <v>0.38135997145900052</v>
      </c>
      <c r="L12" s="9">
        <f>'a27'!S11</f>
        <v>0.9459761614007326</v>
      </c>
      <c r="M12" s="9">
        <f>'a27'!T11</f>
        <v>50</v>
      </c>
      <c r="N12" s="9">
        <f>'a27'!U11</f>
        <v>32</v>
      </c>
      <c r="O12" s="9">
        <f t="shared" si="4"/>
        <v>1513.5618582411721</v>
      </c>
      <c r="P12" s="6">
        <f t="shared" si="5"/>
        <v>0.55500491270502816</v>
      </c>
      <c r="Q12" s="9">
        <f>'a27'!Z11</f>
        <v>1.3252667705809029</v>
      </c>
      <c r="R12" s="9">
        <f>'a27'!AA11</f>
        <v>55.8</v>
      </c>
      <c r="S12" s="9">
        <f>'a27'!AB11</f>
        <v>36.9</v>
      </c>
      <c r="T12" s="9">
        <f t="shared" si="6"/>
        <v>2728.7507859614907</v>
      </c>
      <c r="U12" s="6">
        <f t="shared" si="7"/>
        <v>0.18290519346652076</v>
      </c>
      <c r="V12" s="9">
        <f>'a27'!AG11</f>
        <v>1.17838505134392</v>
      </c>
      <c r="W12" s="9">
        <f>'a27'!AH11</f>
        <v>62.8</v>
      </c>
      <c r="X12" s="9">
        <f>'a27'!AI11</f>
        <v>35.1</v>
      </c>
      <c r="Y12" s="9">
        <f t="shared" si="8"/>
        <v>2597.4906009763758</v>
      </c>
      <c r="Z12" s="6">
        <f t="shared" si="9"/>
        <v>0.22309802016696037</v>
      </c>
      <c r="AA12" s="9">
        <f>'a27'!AN11</f>
        <v>1.3933354077624633</v>
      </c>
      <c r="AB12" s="9">
        <f>'a27'!AO11</f>
        <v>50.1</v>
      </c>
      <c r="AC12" s="9">
        <f>'a27'!AP11</f>
        <v>31.8</v>
      </c>
      <c r="AD12" s="9">
        <f t="shared" si="10"/>
        <v>2219.8341049390015</v>
      </c>
      <c r="AE12" s="6">
        <f t="shared" si="11"/>
        <v>0.33873919573933042</v>
      </c>
      <c r="AF12" s="9">
        <f>'a27'!AU11</f>
        <v>1.7030784357031803</v>
      </c>
      <c r="AG12" s="9">
        <f>'a27'!AV11</f>
        <v>34.299999999999997</v>
      </c>
      <c r="AH12" s="9">
        <f>'a27'!AW11</f>
        <v>29.3</v>
      </c>
      <c r="AI12" s="9">
        <f t="shared" si="12"/>
        <v>1711.5767970973391</v>
      </c>
      <c r="AJ12" s="6">
        <f t="shared" si="13"/>
        <v>0.49437129313145672</v>
      </c>
      <c r="AK12" s="9">
        <f>'a27'!BB11</f>
        <v>1.5348620658625236</v>
      </c>
      <c r="AL12" s="9">
        <f>'a27'!BC11</f>
        <v>42</v>
      </c>
      <c r="AM12" s="9">
        <f>'a27'!BD11</f>
        <v>33.299999999999997</v>
      </c>
      <c r="AN12" s="9">
        <f t="shared" si="14"/>
        <v>2146.658085315325</v>
      </c>
      <c r="AO12" s="6">
        <f t="shared" si="15"/>
        <v>0.36114622705424076</v>
      </c>
      <c r="AP12" s="9">
        <f>'a27'!BI11</f>
        <v>1.2334929919893607</v>
      </c>
      <c r="AQ12" s="9">
        <f>'a27'!BJ11</f>
        <v>49.3</v>
      </c>
      <c r="AR12" s="9">
        <f>'a27'!BK11</f>
        <v>34.700000000000003</v>
      </c>
      <c r="AS12" s="9">
        <f t="shared" si="16"/>
        <v>2110.1487963261193</v>
      </c>
      <c r="AT12" s="6">
        <f t="shared" si="17"/>
        <v>0.37232563782122863</v>
      </c>
      <c r="AU12" s="9">
        <f>'a27'!BP11</f>
        <v>1.6751551736557033</v>
      </c>
      <c r="AV12" s="9">
        <f>'a27'!BQ11</f>
        <v>43.2</v>
      </c>
      <c r="AW12" s="9">
        <f>'a27'!BR11</f>
        <v>30.8</v>
      </c>
      <c r="AX12" s="9">
        <f t="shared" si="18"/>
        <v>2228.894467859333</v>
      </c>
      <c r="AY12" s="6">
        <f t="shared" si="19"/>
        <v>0.33596484648223263</v>
      </c>
      <c r="AZ12" s="9">
        <f>'a27'!BW11</f>
        <v>1.6710016615385035</v>
      </c>
      <c r="BA12" s="9">
        <f>'a27'!BX11</f>
        <v>48.1</v>
      </c>
      <c r="BB12" s="9">
        <f>'a27'!BY11</f>
        <v>33.700000000000003</v>
      </c>
      <c r="BC12" s="9">
        <f t="shared" si="20"/>
        <v>2708.6435633040687</v>
      </c>
      <c r="BD12" s="6">
        <f t="shared" si="21"/>
        <v>0.18906217180529547</v>
      </c>
    </row>
    <row r="13" spans="1:56">
      <c r="A13" s="1">
        <v>1988</v>
      </c>
      <c r="B13" s="9">
        <f>'a27'!E12</f>
        <v>1.3183079869743144</v>
      </c>
      <c r="C13" s="9">
        <f>'a27'!F12</f>
        <v>43.8</v>
      </c>
      <c r="D13" s="9">
        <f>'a27'!G12</f>
        <v>32.200000000000003</v>
      </c>
      <c r="E13" s="9">
        <f t="shared" si="0"/>
        <v>1859.2888525090941</v>
      </c>
      <c r="F13" s="6">
        <f t="shared" si="1"/>
        <v>0.44914078362544269</v>
      </c>
      <c r="G13" s="9">
        <f>'a27'!L12</f>
        <v>0.68478396426425403</v>
      </c>
      <c r="H13" s="9">
        <f>'a27'!M12</f>
        <v>56.3</v>
      </c>
      <c r="I13" s="9">
        <f>'a27'!N12</f>
        <v>39.6</v>
      </c>
      <c r="J13" s="9">
        <f t="shared" si="2"/>
        <v>1526.7121526478691</v>
      </c>
      <c r="K13" s="6">
        <f t="shared" si="3"/>
        <v>0.55097819657470981</v>
      </c>
      <c r="L13" s="9">
        <f>'a27'!S12</f>
        <v>0.91386251295204768</v>
      </c>
      <c r="M13" s="9">
        <f>'a27'!T12</f>
        <v>51.8</v>
      </c>
      <c r="N13" s="9">
        <f>'a27'!U12</f>
        <v>26.1</v>
      </c>
      <c r="O13" s="9">
        <f t="shared" si="4"/>
        <v>1235.5238402609095</v>
      </c>
      <c r="P13" s="6">
        <f t="shared" si="5"/>
        <v>0.64014218318869909</v>
      </c>
      <c r="Q13" s="9">
        <f>'a27'!Z12</f>
        <v>1.1850993007724053</v>
      </c>
      <c r="R13" s="9">
        <f>'a27'!AA12</f>
        <v>49.5</v>
      </c>
      <c r="S13" s="9">
        <f>'a27'!AB12</f>
        <v>30.4</v>
      </c>
      <c r="T13" s="9">
        <f t="shared" si="6"/>
        <v>1783.3374278023155</v>
      </c>
      <c r="U13" s="6">
        <f t="shared" si="7"/>
        <v>0.47239766423426721</v>
      </c>
      <c r="V13" s="9">
        <f>'a27'!AG12</f>
        <v>0.97689437512043298</v>
      </c>
      <c r="W13" s="9">
        <f>'a27'!AH12</f>
        <v>60.6</v>
      </c>
      <c r="X13" s="9">
        <f>'a27'!AI12</f>
        <v>35.9</v>
      </c>
      <c r="Y13" s="9">
        <f t="shared" si="8"/>
        <v>2125.2727888495065</v>
      </c>
      <c r="Z13" s="6">
        <f t="shared" si="9"/>
        <v>0.36769456092170899</v>
      </c>
      <c r="AA13" s="9">
        <f>'a27'!AN12</f>
        <v>1.2641411810770371</v>
      </c>
      <c r="AB13" s="9">
        <f>'a27'!AO12</f>
        <v>46.9</v>
      </c>
      <c r="AC13" s="9">
        <f>'a27'!AP12</f>
        <v>32.799999999999997</v>
      </c>
      <c r="AD13" s="9">
        <f t="shared" si="10"/>
        <v>1944.6536616744274</v>
      </c>
      <c r="AE13" s="6">
        <f t="shared" si="11"/>
        <v>0.42300145598783934</v>
      </c>
      <c r="AF13" s="9">
        <f>'a27'!AU12</f>
        <v>1.3863201690318305</v>
      </c>
      <c r="AG13" s="9">
        <f>'a27'!AV12</f>
        <v>36.299999999999997</v>
      </c>
      <c r="AH13" s="9">
        <f>'a27'!AW12</f>
        <v>30.9</v>
      </c>
      <c r="AI13" s="9">
        <f t="shared" si="12"/>
        <v>1554.9937439979333</v>
      </c>
      <c r="AJ13" s="6">
        <f t="shared" si="13"/>
        <v>0.54231816687815948</v>
      </c>
      <c r="AK13" s="9">
        <f>'a27'!BB12</f>
        <v>1.2077699085412148</v>
      </c>
      <c r="AL13" s="9">
        <f>'a27'!BC12</f>
        <v>53.6</v>
      </c>
      <c r="AM13" s="9">
        <f>'a27'!BD12</f>
        <v>33.299999999999997</v>
      </c>
      <c r="AN13" s="9">
        <f t="shared" si="14"/>
        <v>2155.724354357043</v>
      </c>
      <c r="AO13" s="6">
        <f t="shared" si="15"/>
        <v>0.35837006929966608</v>
      </c>
      <c r="AP13" s="9">
        <f>'a27'!BI12</f>
        <v>1.0408841480544291</v>
      </c>
      <c r="AQ13" s="9">
        <f>'a27'!BJ12</f>
        <v>54.5</v>
      </c>
      <c r="AR13" s="9">
        <f>'a27'!BK12</f>
        <v>35.1</v>
      </c>
      <c r="AS13" s="9">
        <f t="shared" si="16"/>
        <v>1991.1593310207202</v>
      </c>
      <c r="AT13" s="6">
        <f t="shared" si="17"/>
        <v>0.40876108059269983</v>
      </c>
      <c r="AU13" s="9">
        <f>'a27'!BP12</f>
        <v>1.5218880183517696</v>
      </c>
      <c r="AV13" s="9">
        <f>'a27'!BQ12</f>
        <v>44.4</v>
      </c>
      <c r="AW13" s="9">
        <f>'a27'!BR12</f>
        <v>29.2</v>
      </c>
      <c r="AX13" s="9">
        <f t="shared" si="18"/>
        <v>1973.097378032702</v>
      </c>
      <c r="AY13" s="6">
        <f t="shared" si="19"/>
        <v>0.41429178243043707</v>
      </c>
      <c r="AZ13" s="9">
        <f>'a27'!BW12</f>
        <v>1.4386353821408659</v>
      </c>
      <c r="BA13" s="9">
        <f>'a27'!BX12</f>
        <v>43.4</v>
      </c>
      <c r="BB13" s="9">
        <f>'a27'!BY12</f>
        <v>33</v>
      </c>
      <c r="BC13" s="9">
        <f t="shared" si="20"/>
        <v>2060.4135943021483</v>
      </c>
      <c r="BD13" s="6">
        <f t="shared" si="21"/>
        <v>0.38755491969438394</v>
      </c>
    </row>
    <row r="14" spans="1:56">
      <c r="A14" s="1">
        <v>1989</v>
      </c>
      <c r="B14" s="9">
        <f>'a27'!E13</f>
        <v>1.2529589317101184</v>
      </c>
      <c r="C14" s="9">
        <f>'a27'!F13</f>
        <v>42</v>
      </c>
      <c r="D14" s="9">
        <f>'a27'!G13</f>
        <v>31.8</v>
      </c>
      <c r="E14" s="9">
        <f t="shared" si="0"/>
        <v>1673.4519491920341</v>
      </c>
      <c r="F14" s="6">
        <f t="shared" si="1"/>
        <v>0.50604539983039454</v>
      </c>
      <c r="G14" s="9">
        <f>'a27'!L13</f>
        <v>0.75024914990425928</v>
      </c>
      <c r="H14" s="9">
        <f>'a27'!M13</f>
        <v>50.7</v>
      </c>
      <c r="I14" s="9">
        <f>'a27'!N13</f>
        <v>43.6</v>
      </c>
      <c r="J14" s="9">
        <f t="shared" si="2"/>
        <v>1658.4407508463632</v>
      </c>
      <c r="K14" s="6">
        <f t="shared" si="3"/>
        <v>0.5106419383294214</v>
      </c>
      <c r="L14" s="9">
        <f>'a27'!S13</f>
        <v>0.83274571035223799</v>
      </c>
      <c r="M14" s="9">
        <f>'a27'!T13</f>
        <v>52</v>
      </c>
      <c r="N14" s="9">
        <f>'a27'!U13</f>
        <v>26.8</v>
      </c>
      <c r="O14" s="9">
        <f t="shared" si="4"/>
        <v>1160.5144219468789</v>
      </c>
      <c r="P14" s="6">
        <f t="shared" si="5"/>
        <v>0.66311061456443188</v>
      </c>
      <c r="Q14" s="9">
        <f>'a27'!Z13</f>
        <v>1.1855945801390622</v>
      </c>
      <c r="R14" s="9">
        <f>'a27'!AA13</f>
        <v>52.2</v>
      </c>
      <c r="S14" s="9">
        <f>'a27'!AB13</f>
        <v>31.6</v>
      </c>
      <c r="T14" s="9">
        <f t="shared" si="6"/>
        <v>1955.661971830986</v>
      </c>
      <c r="U14" s="6">
        <f t="shared" si="7"/>
        <v>0.41963063106909176</v>
      </c>
      <c r="V14" s="9">
        <f>'a27'!AG13</f>
        <v>0.95066788887159348</v>
      </c>
      <c r="W14" s="9">
        <f>'a27'!AH13</f>
        <v>58.8</v>
      </c>
      <c r="X14" s="9">
        <f>'a27'!AI13</f>
        <v>35.700000000000003</v>
      </c>
      <c r="Y14" s="9">
        <f t="shared" si="8"/>
        <v>1995.6040056036943</v>
      </c>
      <c r="Z14" s="6">
        <f t="shared" si="9"/>
        <v>0.40740008879405515</v>
      </c>
      <c r="AA14" s="9">
        <f>'a27'!AN13</f>
        <v>1.2114676727100548</v>
      </c>
      <c r="AB14" s="9">
        <f>'a27'!AO13</f>
        <v>43.7</v>
      </c>
      <c r="AC14" s="9">
        <f>'a27'!AP13</f>
        <v>34.700000000000003</v>
      </c>
      <c r="AD14" s="9">
        <f t="shared" si="10"/>
        <v>1837.0574642208003</v>
      </c>
      <c r="AE14" s="6">
        <f t="shared" si="11"/>
        <v>0.455948196984512</v>
      </c>
      <c r="AF14" s="9">
        <f>'a27'!AU13</f>
        <v>1.2985983784324295</v>
      </c>
      <c r="AG14" s="9">
        <f>'a27'!AV13</f>
        <v>33.4</v>
      </c>
      <c r="AH14" s="9">
        <f>'a27'!AW13</f>
        <v>27.5</v>
      </c>
      <c r="AI14" s="9">
        <f t="shared" si="12"/>
        <v>1192.7626105901863</v>
      </c>
      <c r="AJ14" s="6">
        <f t="shared" si="13"/>
        <v>0.65323598382480186</v>
      </c>
      <c r="AK14" s="9">
        <f>'a27'!BB13</f>
        <v>1.1317418213969939</v>
      </c>
      <c r="AL14" s="9">
        <f>'a27'!BC13</f>
        <v>56.3</v>
      </c>
      <c r="AM14" s="9">
        <f>'a27'!BD13</f>
        <v>31.6</v>
      </c>
      <c r="AN14" s="9">
        <f t="shared" si="14"/>
        <v>2013.459239610964</v>
      </c>
      <c r="AO14" s="6">
        <f t="shared" si="15"/>
        <v>0.40193268581704905</v>
      </c>
      <c r="AP14" s="9">
        <f>'a27'!BI13</f>
        <v>1.0312800659013115</v>
      </c>
      <c r="AQ14" s="9">
        <f>'a27'!BJ13</f>
        <v>56</v>
      </c>
      <c r="AR14" s="9">
        <f>'a27'!BK13</f>
        <v>38.1</v>
      </c>
      <c r="AS14" s="9">
        <f t="shared" si="16"/>
        <v>2200.3391486070382</v>
      </c>
      <c r="AT14" s="6">
        <f t="shared" si="17"/>
        <v>0.34470869366036483</v>
      </c>
      <c r="AU14" s="9">
        <f>'a27'!BP13</f>
        <v>1.4085205489758856</v>
      </c>
      <c r="AV14" s="9">
        <f>'a27'!BQ13</f>
        <v>42.8</v>
      </c>
      <c r="AW14" s="9">
        <f>'a27'!BR13</f>
        <v>29.8</v>
      </c>
      <c r="AX14" s="9">
        <f t="shared" si="18"/>
        <v>1796.4834489858035</v>
      </c>
      <c r="AY14" s="6">
        <f t="shared" si="19"/>
        <v>0.46837225659608539</v>
      </c>
      <c r="AZ14" s="9">
        <f>'a27'!BW13</f>
        <v>1.3843365270402177</v>
      </c>
      <c r="BA14" s="9">
        <f>'a27'!BX13</f>
        <v>45.1</v>
      </c>
      <c r="BB14" s="9">
        <f>'a27'!BY13</f>
        <v>31.5</v>
      </c>
      <c r="BC14" s="9">
        <f t="shared" si="20"/>
        <v>1966.6576871396853</v>
      </c>
      <c r="BD14" s="6">
        <f t="shared" si="21"/>
        <v>0.41626366278468746</v>
      </c>
    </row>
    <row r="15" spans="1:56">
      <c r="A15" s="1">
        <v>1990</v>
      </c>
      <c r="B15" s="9">
        <f>'a27'!E14</f>
        <v>1.1946300039205386</v>
      </c>
      <c r="C15" s="9">
        <f>'a27'!F14</f>
        <v>47.8</v>
      </c>
      <c r="D15" s="9">
        <f>'a27'!G14</f>
        <v>30.3</v>
      </c>
      <c r="E15" s="9">
        <f t="shared" si="0"/>
        <v>1730.2304198782729</v>
      </c>
      <c r="F15" s="6">
        <f t="shared" si="1"/>
        <v>0.48865941768457644</v>
      </c>
      <c r="G15" s="9">
        <f>'a27'!L14</f>
        <v>0.75056329184057913</v>
      </c>
      <c r="H15" s="9">
        <f>'a27'!M14</f>
        <v>65.400000000000006</v>
      </c>
      <c r="I15" s="9">
        <f>'a27'!N14</f>
        <v>39.4</v>
      </c>
      <c r="J15" s="9">
        <f t="shared" si="2"/>
        <v>1934.0214678831308</v>
      </c>
      <c r="K15" s="6">
        <f t="shared" si="3"/>
        <v>0.42625711133029937</v>
      </c>
      <c r="L15" s="9">
        <f>'a27'!S14</f>
        <v>0.93665105581573638</v>
      </c>
      <c r="M15" s="9">
        <f>'a27'!T14</f>
        <v>44.2</v>
      </c>
      <c r="N15" s="9">
        <f>'a27'!U14</f>
        <v>22.6</v>
      </c>
      <c r="O15" s="9">
        <f t="shared" si="4"/>
        <v>935.63947267545541</v>
      </c>
      <c r="P15" s="6">
        <f t="shared" si="5"/>
        <v>0.73196896537630562</v>
      </c>
      <c r="Q15" s="9">
        <f>'a27'!Z14</f>
        <v>1.1223781983022811</v>
      </c>
      <c r="R15" s="9">
        <f>'a27'!AA14</f>
        <v>58.8</v>
      </c>
      <c r="S15" s="9">
        <f>'a27'!AB14</f>
        <v>32</v>
      </c>
      <c r="T15" s="9">
        <f t="shared" si="6"/>
        <v>2111.8668179255719</v>
      </c>
      <c r="U15" s="6">
        <f t="shared" si="7"/>
        <v>0.37179956706776868</v>
      </c>
      <c r="V15" s="9">
        <f>'a27'!AG14</f>
        <v>0.96828427321688082</v>
      </c>
      <c r="W15" s="9">
        <f>'a27'!AH14</f>
        <v>57.2</v>
      </c>
      <c r="X15" s="9">
        <f>'a27'!AI14</f>
        <v>33.4</v>
      </c>
      <c r="Y15" s="9">
        <f t="shared" si="8"/>
        <v>1849.8877382953865</v>
      </c>
      <c r="Z15" s="6">
        <f t="shared" si="9"/>
        <v>0.45201947341568977</v>
      </c>
      <c r="AA15" s="9">
        <f>'a27'!AN14</f>
        <v>1.2357209916549301</v>
      </c>
      <c r="AB15" s="9">
        <f>'a27'!AO14</f>
        <v>51.4</v>
      </c>
      <c r="AC15" s="9">
        <f>'a27'!AP14</f>
        <v>31.3</v>
      </c>
      <c r="AD15" s="9">
        <f t="shared" si="10"/>
        <v>1988.0526457942847</v>
      </c>
      <c r="AE15" s="6">
        <f t="shared" si="11"/>
        <v>0.40971237028449098</v>
      </c>
      <c r="AF15" s="9">
        <f>'a27'!AU14</f>
        <v>1.1809721531925923</v>
      </c>
      <c r="AG15" s="9">
        <f>'a27'!AV14</f>
        <v>41.3</v>
      </c>
      <c r="AH15" s="9">
        <f>'a27'!AW14</f>
        <v>28.5</v>
      </c>
      <c r="AI15" s="9">
        <f t="shared" si="12"/>
        <v>1390.0632729153406</v>
      </c>
      <c r="AJ15" s="6">
        <f t="shared" si="13"/>
        <v>0.59282108093847607</v>
      </c>
      <c r="AK15" s="9">
        <f>'a27'!BB14</f>
        <v>1.0869755236265668</v>
      </c>
      <c r="AL15" s="9">
        <f>'a27'!BC14</f>
        <v>55.7</v>
      </c>
      <c r="AM15" s="9">
        <f>'a27'!BD14</f>
        <v>35.4</v>
      </c>
      <c r="AN15" s="9">
        <f t="shared" si="14"/>
        <v>2143.2765979763917</v>
      </c>
      <c r="AO15" s="6">
        <f t="shared" si="15"/>
        <v>0.36218166315863826</v>
      </c>
      <c r="AP15" s="9">
        <f>'a27'!BI14</f>
        <v>1.0019284155205663</v>
      </c>
      <c r="AQ15" s="9">
        <f>'a27'!BJ14</f>
        <v>52.1</v>
      </c>
      <c r="AR15" s="9">
        <f>'a27'!BK14</f>
        <v>40.1</v>
      </c>
      <c r="AS15" s="9">
        <f t="shared" si="16"/>
        <v>2093.2388649897225</v>
      </c>
      <c r="AT15" s="6">
        <f t="shared" si="17"/>
        <v>0.37750358222072194</v>
      </c>
      <c r="AU15" s="9">
        <f>'a27'!BP14</f>
        <v>1.4237758320383944</v>
      </c>
      <c r="AV15" s="9">
        <f>'a27'!BQ14</f>
        <v>49.6</v>
      </c>
      <c r="AW15" s="9">
        <f>'a27'!BR14</f>
        <v>26.6</v>
      </c>
      <c r="AX15" s="9">
        <f t="shared" si="18"/>
        <v>1878.4728817581761</v>
      </c>
      <c r="AY15" s="6">
        <f t="shared" si="19"/>
        <v>0.44326649384661937</v>
      </c>
      <c r="AZ15" s="9">
        <f>'a27'!BW14</f>
        <v>1.23048681221069</v>
      </c>
      <c r="BA15" s="9">
        <f>'a27'!BX14</f>
        <v>47</v>
      </c>
      <c r="BB15" s="9">
        <f>'a27'!BY14</f>
        <v>28.4</v>
      </c>
      <c r="BC15" s="9">
        <f t="shared" si="20"/>
        <v>1642.4537969388289</v>
      </c>
      <c r="BD15" s="6">
        <f t="shared" si="21"/>
        <v>0.5155372603034557</v>
      </c>
    </row>
    <row r="16" spans="1:56">
      <c r="A16" s="1">
        <v>1991</v>
      </c>
      <c r="B16" s="9">
        <f>'a27'!E15</f>
        <v>1.3098666187754124</v>
      </c>
      <c r="C16" s="9">
        <f>'a27'!F15</f>
        <v>45.7</v>
      </c>
      <c r="D16" s="9">
        <f>'a27'!G15</f>
        <v>30.7</v>
      </c>
      <c r="E16" s="9">
        <f t="shared" si="0"/>
        <v>1837.729767475716</v>
      </c>
      <c r="F16" s="6">
        <f t="shared" si="1"/>
        <v>0.45574233282076704</v>
      </c>
      <c r="G16" s="9">
        <f>'a27'!L15</f>
        <v>0.7211224840771886</v>
      </c>
      <c r="H16" s="9">
        <f>'a27'!M15</f>
        <v>59.9</v>
      </c>
      <c r="I16" s="9">
        <f>'a27'!N15</f>
        <v>44.9</v>
      </c>
      <c r="J16" s="9">
        <f t="shared" si="2"/>
        <v>1939.4661321504395</v>
      </c>
      <c r="K16" s="6">
        <f t="shared" si="3"/>
        <v>0.42458991539146357</v>
      </c>
      <c r="L16" s="9">
        <f>'a27'!S15</f>
        <v>0.95990864809891696</v>
      </c>
      <c r="M16" s="9">
        <f>'a27'!T15</f>
        <v>42.2</v>
      </c>
      <c r="N16" s="9">
        <f>'a27'!U15</f>
        <v>31.2</v>
      </c>
      <c r="O16" s="9">
        <f t="shared" si="4"/>
        <v>1263.8541224329581</v>
      </c>
      <c r="P16" s="6">
        <f t="shared" si="5"/>
        <v>0.63146724400706644</v>
      </c>
      <c r="Q16" s="9">
        <f>'a27'!Z15</f>
        <v>1.1623490666795817</v>
      </c>
      <c r="R16" s="9">
        <f>'a27'!AA15</f>
        <v>59.1</v>
      </c>
      <c r="S16" s="9">
        <f>'a27'!AB15</f>
        <v>29.1</v>
      </c>
      <c r="T16" s="9">
        <f t="shared" si="6"/>
        <v>1999.0195483662114</v>
      </c>
      <c r="U16" s="6">
        <f t="shared" si="7"/>
        <v>0.4063542246703884</v>
      </c>
      <c r="V16" s="9">
        <f>'a27'!AG15</f>
        <v>1.0355613783246722</v>
      </c>
      <c r="W16" s="9">
        <f>'a27'!AH15</f>
        <v>56.5</v>
      </c>
      <c r="X16" s="9">
        <f>'a27'!AI15</f>
        <v>32.6</v>
      </c>
      <c r="Y16" s="9">
        <f t="shared" si="8"/>
        <v>1907.4005027362139</v>
      </c>
      <c r="Z16" s="6">
        <f t="shared" si="9"/>
        <v>0.43440864516266298</v>
      </c>
      <c r="AA16" s="9">
        <f>'a27'!AN15</f>
        <v>1.5026871817981697</v>
      </c>
      <c r="AB16" s="9">
        <f>'a27'!AO15</f>
        <v>45.6</v>
      </c>
      <c r="AC16" s="9">
        <f>'a27'!AP15</f>
        <v>29.7</v>
      </c>
      <c r="AD16" s="9">
        <f t="shared" si="10"/>
        <v>2035.1193040528972</v>
      </c>
      <c r="AE16" s="6">
        <f t="shared" si="11"/>
        <v>0.39530021598978421</v>
      </c>
      <c r="AF16" s="9">
        <f>'a27'!AU15</f>
        <v>1.2108813168848074</v>
      </c>
      <c r="AG16" s="9">
        <f>'a27'!AV15</f>
        <v>43.8</v>
      </c>
      <c r="AH16" s="9">
        <f>'a27'!AW15</f>
        <v>30</v>
      </c>
      <c r="AI16" s="9">
        <f t="shared" si="12"/>
        <v>1591.0980503866367</v>
      </c>
      <c r="AJ16" s="6">
        <f t="shared" si="13"/>
        <v>0.53126276473938228</v>
      </c>
      <c r="AK16" s="9">
        <f>'a27'!BB15</f>
        <v>1.1851688228385007</v>
      </c>
      <c r="AL16" s="9">
        <f>'a27'!BC15</f>
        <v>50.8</v>
      </c>
      <c r="AM16" s="9">
        <f>'a27'!BD15</f>
        <v>33.299999999999997</v>
      </c>
      <c r="AN16" s="9">
        <f t="shared" si="14"/>
        <v>2004.878987466521</v>
      </c>
      <c r="AO16" s="6">
        <f t="shared" si="15"/>
        <v>0.40456002165027816</v>
      </c>
      <c r="AP16" s="9">
        <f>'a27'!BI15</f>
        <v>1.0379308107907734</v>
      </c>
      <c r="AQ16" s="9">
        <f>'a27'!BJ15</f>
        <v>58.8</v>
      </c>
      <c r="AR16" s="9">
        <f>'a27'!BK15</f>
        <v>38.4</v>
      </c>
      <c r="AS16" s="9">
        <f t="shared" si="16"/>
        <v>2343.5647363007029</v>
      </c>
      <c r="AT16" s="6">
        <f t="shared" si="17"/>
        <v>0.30085197331601299</v>
      </c>
      <c r="AU16" s="9">
        <f>'a27'!BP15</f>
        <v>1.5412303935484404</v>
      </c>
      <c r="AV16" s="9">
        <f>'a27'!BQ15</f>
        <v>41.1</v>
      </c>
      <c r="AW16" s="9">
        <f>'a27'!BR15</f>
        <v>32.6</v>
      </c>
      <c r="AX16" s="9">
        <f t="shared" si="18"/>
        <v>2065.0329550998135</v>
      </c>
      <c r="AY16" s="6">
        <f t="shared" si="19"/>
        <v>0.38614043770177958</v>
      </c>
      <c r="AZ16" s="9">
        <f>'a27'!BW15</f>
        <v>1.4304102910073713</v>
      </c>
      <c r="BA16" s="9">
        <f>'a27'!BX15</f>
        <v>41.7</v>
      </c>
      <c r="BB16" s="9">
        <f>'a27'!BY15</f>
        <v>26.9</v>
      </c>
      <c r="BC16" s="9">
        <f t="shared" si="20"/>
        <v>1604.5341357316986</v>
      </c>
      <c r="BD16" s="6">
        <f t="shared" si="21"/>
        <v>0.52714853733777045</v>
      </c>
    </row>
    <row r="17" spans="1:56">
      <c r="A17" s="1">
        <v>1992</v>
      </c>
      <c r="B17" s="9">
        <f>'a27'!E16</f>
        <v>1.3415992350402619</v>
      </c>
      <c r="C17" s="9">
        <f>'a27'!F16</f>
        <v>43.1</v>
      </c>
      <c r="D17" s="9">
        <f>'a27'!G16</f>
        <v>29.4</v>
      </c>
      <c r="E17" s="9">
        <f t="shared" si="0"/>
        <v>1699.9940546889175</v>
      </c>
      <c r="F17" s="6">
        <f t="shared" si="1"/>
        <v>0.49791801339846165</v>
      </c>
      <c r="G17" s="9">
        <f>'a27'!L16</f>
        <v>0.68535924049232033</v>
      </c>
      <c r="H17" s="9">
        <f>'a27'!M16</f>
        <v>64.7</v>
      </c>
      <c r="I17" s="9">
        <f>'a27'!N16</f>
        <v>40.799999999999997</v>
      </c>
      <c r="J17" s="9">
        <f t="shared" si="2"/>
        <v>1809.1839086820073</v>
      </c>
      <c r="K17" s="6">
        <f t="shared" si="3"/>
        <v>0.46448328313742904</v>
      </c>
      <c r="L17" s="9">
        <f>'a27'!S16</f>
        <v>0.81190314388926643</v>
      </c>
      <c r="M17" s="9">
        <f>'a27'!T16</f>
        <v>38.200000000000003</v>
      </c>
      <c r="N17" s="9">
        <f>'a27'!U16</f>
        <v>28.5</v>
      </c>
      <c r="O17" s="9">
        <f t="shared" si="4"/>
        <v>883.91895275224442</v>
      </c>
      <c r="P17" s="6">
        <f t="shared" si="5"/>
        <v>0.74780616608089079</v>
      </c>
      <c r="Q17" s="9">
        <f>'a27'!Z16</f>
        <v>1.1772851416293444</v>
      </c>
      <c r="R17" s="9">
        <f>'a27'!AA16</f>
        <v>57.4</v>
      </c>
      <c r="S17" s="9">
        <f>'a27'!AB16</f>
        <v>29.7</v>
      </c>
      <c r="T17" s="9">
        <f t="shared" si="6"/>
        <v>2007.0121637468735</v>
      </c>
      <c r="U17" s="6">
        <f t="shared" si="7"/>
        <v>0.40390682750334456</v>
      </c>
      <c r="V17" s="9">
        <f>'a27'!AG16</f>
        <v>1.0266662894469645</v>
      </c>
      <c r="W17" s="9">
        <f>'a27'!AH16</f>
        <v>63</v>
      </c>
      <c r="X17" s="9">
        <f>'a27'!AI16</f>
        <v>37.4</v>
      </c>
      <c r="Y17" s="9">
        <f t="shared" si="8"/>
        <v>2419.0311111949377</v>
      </c>
      <c r="Z17" s="6">
        <f t="shared" si="9"/>
        <v>0.27774361850013063</v>
      </c>
      <c r="AA17" s="9">
        <f>'a27'!AN16</f>
        <v>1.4784143621255688</v>
      </c>
      <c r="AB17" s="9">
        <f>'a27'!AO16</f>
        <v>47.7</v>
      </c>
      <c r="AC17" s="9">
        <f>'a27'!AP16</f>
        <v>26.7</v>
      </c>
      <c r="AD17" s="9">
        <f t="shared" si="10"/>
        <v>1882.8937474595034</v>
      </c>
      <c r="AE17" s="6">
        <f t="shared" si="11"/>
        <v>0.44191279250131416</v>
      </c>
      <c r="AF17" s="9">
        <f>'a27'!AU16</f>
        <v>1.3249742621042051</v>
      </c>
      <c r="AG17" s="9">
        <f>'a27'!AV16</f>
        <v>34</v>
      </c>
      <c r="AH17" s="9">
        <f>'a27'!AW16</f>
        <v>29.6</v>
      </c>
      <c r="AI17" s="9">
        <f t="shared" si="12"/>
        <v>1333.4540973816722</v>
      </c>
      <c r="AJ17" s="6">
        <f t="shared" si="13"/>
        <v>0.61015522367290476</v>
      </c>
      <c r="AK17" s="9">
        <f>'a27'!BB16</f>
        <v>1.1336605887611013</v>
      </c>
      <c r="AL17" s="9">
        <f>'a27'!BC16</f>
        <v>49.3</v>
      </c>
      <c r="AM17" s="9">
        <f>'a27'!BD16</f>
        <v>35.9</v>
      </c>
      <c r="AN17" s="9">
        <f t="shared" si="14"/>
        <v>2006.4318662306102</v>
      </c>
      <c r="AO17" s="6">
        <f t="shared" si="15"/>
        <v>0.40408451883837132</v>
      </c>
      <c r="AP17" s="9">
        <f>'a27'!BI16</f>
        <v>1.0861313868613138</v>
      </c>
      <c r="AQ17" s="9">
        <f>'a27'!BJ16</f>
        <v>50.7</v>
      </c>
      <c r="AR17" s="9">
        <f>'a27'!BK16</f>
        <v>38.4</v>
      </c>
      <c r="AS17" s="9">
        <f t="shared" si="16"/>
        <v>2114.5674744525545</v>
      </c>
      <c r="AT17" s="6">
        <f t="shared" si="17"/>
        <v>0.37097260632732232</v>
      </c>
      <c r="AU17" s="9">
        <f>'a27'!BP16</f>
        <v>1.4951159001400136</v>
      </c>
      <c r="AV17" s="9">
        <f>'a27'!BQ16</f>
        <v>47.6</v>
      </c>
      <c r="AW17" s="9">
        <f>'a27'!BR16</f>
        <v>27.1</v>
      </c>
      <c r="AX17" s="9">
        <f t="shared" si="18"/>
        <v>1928.6397065446122</v>
      </c>
      <c r="AY17" s="6">
        <f t="shared" si="19"/>
        <v>0.42790504593321593</v>
      </c>
      <c r="AZ17" s="9">
        <f>'a27'!BW16</f>
        <v>1.4115402311293945</v>
      </c>
      <c r="BA17" s="9">
        <f>'a27'!BX16</f>
        <v>42.3</v>
      </c>
      <c r="BB17" s="9">
        <f>'a27'!BY16</f>
        <v>27.8</v>
      </c>
      <c r="BC17" s="9">
        <f t="shared" si="20"/>
        <v>1659.8866193943002</v>
      </c>
      <c r="BD17" s="6">
        <f t="shared" si="21"/>
        <v>0.51019920282675979</v>
      </c>
    </row>
    <row r="18" spans="1:56">
      <c r="A18" s="1">
        <v>1993</v>
      </c>
      <c r="B18" s="9">
        <f>'a27'!E17</f>
        <v>1.3251923770182985</v>
      </c>
      <c r="C18" s="9">
        <f>'a27'!F17</f>
        <v>42.5</v>
      </c>
      <c r="D18" s="9">
        <f>'a27'!G17</f>
        <v>27.3</v>
      </c>
      <c r="E18" s="9">
        <f t="shared" si="0"/>
        <v>1537.5544554354808</v>
      </c>
      <c r="F18" s="6">
        <f t="shared" si="1"/>
        <v>0.54765820432400869</v>
      </c>
      <c r="G18" s="9">
        <f>'a27'!L17</f>
        <v>0.73498322578605668</v>
      </c>
      <c r="H18" s="9">
        <f>'a27'!M17</f>
        <v>61.4</v>
      </c>
      <c r="I18" s="9">
        <f>'a27'!N17</f>
        <v>35.6</v>
      </c>
      <c r="J18" s="9">
        <f t="shared" si="2"/>
        <v>1606.5557342521943</v>
      </c>
      <c r="K18" s="6">
        <f t="shared" si="3"/>
        <v>0.52652950911530261</v>
      </c>
      <c r="L18" s="9">
        <f>'a27'!S17</f>
        <v>0.80938458247165368</v>
      </c>
      <c r="M18" s="9">
        <f>'a27'!T17</f>
        <v>34.1</v>
      </c>
      <c r="N18" s="9">
        <f>'a27'!U17</f>
        <v>29.7</v>
      </c>
      <c r="O18" s="9">
        <f t="shared" si="4"/>
        <v>819.72042358981673</v>
      </c>
      <c r="P18" s="6">
        <f t="shared" si="5"/>
        <v>0.76746422429055428</v>
      </c>
      <c r="Q18" s="9">
        <f>'a27'!Z17</f>
        <v>1.2172474121965526</v>
      </c>
      <c r="R18" s="9">
        <f>'a27'!AA17</f>
        <v>65.5</v>
      </c>
      <c r="S18" s="9">
        <f>'a27'!AB17</f>
        <v>28.6</v>
      </c>
      <c r="T18" s="9">
        <f t="shared" si="6"/>
        <v>2280.2695772678021</v>
      </c>
      <c r="U18" s="6">
        <f t="shared" si="7"/>
        <v>0.32023341299838609</v>
      </c>
      <c r="V18" s="9">
        <f>'a27'!AG17</f>
        <v>1.0149044340454305</v>
      </c>
      <c r="W18" s="9">
        <f>'a27'!AH17</f>
        <v>63.6</v>
      </c>
      <c r="X18" s="9">
        <f>'a27'!AI17</f>
        <v>33.9</v>
      </c>
      <c r="Y18" s="9">
        <f t="shared" si="8"/>
        <v>2188.1745559793098</v>
      </c>
      <c r="Z18" s="6">
        <f t="shared" si="9"/>
        <v>0.34843358071140151</v>
      </c>
      <c r="AA18" s="9">
        <f>'a27'!AN17</f>
        <v>1.4936949844758127</v>
      </c>
      <c r="AB18" s="9">
        <f>'a27'!AO17</f>
        <v>47.8</v>
      </c>
      <c r="AC18" s="9">
        <f>'a27'!AP17</f>
        <v>28.9</v>
      </c>
      <c r="AD18" s="9">
        <f t="shared" si="10"/>
        <v>2063.4201254545769</v>
      </c>
      <c r="AE18" s="6">
        <f t="shared" si="11"/>
        <v>0.38663429791107057</v>
      </c>
      <c r="AF18" s="9">
        <f>'a27'!AU17</f>
        <v>1.2512920197285324</v>
      </c>
      <c r="AG18" s="9">
        <f>'a27'!AV17</f>
        <v>35.299999999999997</v>
      </c>
      <c r="AH18" s="9">
        <f>'a27'!AW17</f>
        <v>24</v>
      </c>
      <c r="AI18" s="9">
        <f t="shared" si="12"/>
        <v>1060.0945991140127</v>
      </c>
      <c r="AJ18" s="6">
        <f t="shared" si="13"/>
        <v>0.69385989727242103</v>
      </c>
      <c r="AK18" s="9">
        <f>'a27'!BB17</f>
        <v>1.1060782980252268</v>
      </c>
      <c r="AL18" s="9">
        <f>'a27'!BC17</f>
        <v>49.2</v>
      </c>
      <c r="AM18" s="9">
        <f>'a27'!BD17</f>
        <v>27</v>
      </c>
      <c r="AN18" s="9">
        <f t="shared" si="14"/>
        <v>1469.3144110967114</v>
      </c>
      <c r="AO18" s="6">
        <f t="shared" si="15"/>
        <v>0.56855380397937649</v>
      </c>
      <c r="AP18" s="9">
        <f>'a27'!BI17</f>
        <v>1.0531762270984737</v>
      </c>
      <c r="AQ18" s="9">
        <f>'a27'!BJ17</f>
        <v>56.6</v>
      </c>
      <c r="AR18" s="9">
        <f>'a27'!BK17</f>
        <v>33.6</v>
      </c>
      <c r="AS18" s="9">
        <f t="shared" si="16"/>
        <v>2002.8884216467934</v>
      </c>
      <c r="AT18" s="6">
        <f t="shared" si="17"/>
        <v>0.40516954743326561</v>
      </c>
      <c r="AU18" s="9">
        <f>'a27'!BP17</f>
        <v>1.5530128846691371</v>
      </c>
      <c r="AV18" s="9">
        <f>'a27'!BQ17</f>
        <v>39.5</v>
      </c>
      <c r="AW18" s="9">
        <f>'a27'!BR17</f>
        <v>25.1</v>
      </c>
      <c r="AX18" s="9">
        <f t="shared" si="18"/>
        <v>1539.7346245052161</v>
      </c>
      <c r="AY18" s="6">
        <f t="shared" si="19"/>
        <v>0.54699062064196935</v>
      </c>
      <c r="AZ18" s="9">
        <f>'a27'!BW17</f>
        <v>1.4436034803451707</v>
      </c>
      <c r="BA18" s="9">
        <f>'a27'!BX17</f>
        <v>39.700000000000003</v>
      </c>
      <c r="BB18" s="9">
        <f>'a27'!BY17</f>
        <v>27.7</v>
      </c>
      <c r="BC18" s="9">
        <f t="shared" si="20"/>
        <v>1587.5163113007809</v>
      </c>
      <c r="BD18" s="6">
        <f t="shared" si="21"/>
        <v>0.53235951939030945</v>
      </c>
    </row>
    <row r="19" spans="1:56">
      <c r="A19" s="1">
        <v>1994</v>
      </c>
      <c r="B19" s="9">
        <f>'a27'!E18</f>
        <v>1.3339549888276196</v>
      </c>
      <c r="C19" s="9">
        <f>'a27'!F18</f>
        <v>39.700000000000003</v>
      </c>
      <c r="D19" s="9">
        <f>'a27'!G18</f>
        <v>27.8</v>
      </c>
      <c r="E19" s="9">
        <f t="shared" si="0"/>
        <v>1472.2327629694908</v>
      </c>
      <c r="F19" s="6">
        <f t="shared" si="1"/>
        <v>0.56766018333510548</v>
      </c>
      <c r="G19" s="9">
        <f>'a27'!L18</f>
        <v>0.74306216475591647</v>
      </c>
      <c r="H19" s="9">
        <f>'a27'!M18</f>
        <v>60.7</v>
      </c>
      <c r="I19" s="9">
        <f>'a27'!N18</f>
        <v>31.8</v>
      </c>
      <c r="J19" s="9">
        <f t="shared" si="2"/>
        <v>1434.3031741417553</v>
      </c>
      <c r="K19" s="6">
        <f t="shared" si="3"/>
        <v>0.57927450027931049</v>
      </c>
      <c r="L19" s="9">
        <f>'a27'!S18</f>
        <v>0.88561673068715319</v>
      </c>
      <c r="M19" s="9">
        <f>'a27'!T18</f>
        <v>35.700000000000003</v>
      </c>
      <c r="N19" s="9">
        <f>'a27'!U18</f>
        <v>24.2</v>
      </c>
      <c r="O19" s="9">
        <f t="shared" si="4"/>
        <v>765.11971830985919</v>
      </c>
      <c r="P19" s="6">
        <f t="shared" si="5"/>
        <v>0.78418335877362666</v>
      </c>
      <c r="Q19" s="9">
        <f>'a27'!Z18</f>
        <v>1.1753152940087712</v>
      </c>
      <c r="R19" s="9">
        <f>'a27'!AA18</f>
        <v>60.8</v>
      </c>
      <c r="S19" s="9">
        <f>'a27'!AB18</f>
        <v>29.3</v>
      </c>
      <c r="T19" s="9">
        <f t="shared" si="6"/>
        <v>2093.753677358985</v>
      </c>
      <c r="U19" s="6">
        <f t="shared" si="7"/>
        <v>0.37734594291567786</v>
      </c>
      <c r="V19" s="9">
        <f>'a27'!AG18</f>
        <v>0.99656281043407602</v>
      </c>
      <c r="W19" s="9">
        <f>'a27'!AH18</f>
        <v>56.9</v>
      </c>
      <c r="X19" s="9">
        <f>'a27'!AI18</f>
        <v>37.6</v>
      </c>
      <c r="Y19" s="9">
        <f t="shared" si="8"/>
        <v>2132.0863391550797</v>
      </c>
      <c r="Z19" s="6">
        <f t="shared" si="9"/>
        <v>0.36560820208656264</v>
      </c>
      <c r="AA19" s="9">
        <f>'a27'!AN18</f>
        <v>1.4037444482615722</v>
      </c>
      <c r="AB19" s="9">
        <f>'a27'!AO18</f>
        <v>47.4</v>
      </c>
      <c r="AC19" s="9">
        <f>'a27'!AP18</f>
        <v>27.6</v>
      </c>
      <c r="AD19" s="9">
        <f t="shared" si="10"/>
        <v>1836.4346369937191</v>
      </c>
      <c r="AE19" s="6">
        <f t="shared" si="11"/>
        <v>0.45613891122741229</v>
      </c>
      <c r="AF19" s="9">
        <f>'a27'!AU18</f>
        <v>1.3235762065654431</v>
      </c>
      <c r="AG19" s="9">
        <f>'a27'!AV18</f>
        <v>29.4</v>
      </c>
      <c r="AH19" s="9">
        <f>'a27'!AW18</f>
        <v>24.4</v>
      </c>
      <c r="AI19" s="9">
        <f t="shared" si="12"/>
        <v>949.48062754178613</v>
      </c>
      <c r="AJ19" s="6">
        <f t="shared" si="13"/>
        <v>0.72773070273071006</v>
      </c>
      <c r="AK19" s="9">
        <f>'a27'!BB18</f>
        <v>1.1774542803850525</v>
      </c>
      <c r="AL19" s="9">
        <f>'a27'!BC18</f>
        <v>55.2</v>
      </c>
      <c r="AM19" s="9">
        <f>'a27'!BD18</f>
        <v>30.5</v>
      </c>
      <c r="AN19" s="9">
        <f t="shared" si="14"/>
        <v>1982.3620264562746</v>
      </c>
      <c r="AO19" s="6">
        <f t="shared" si="15"/>
        <v>0.41145487946118264</v>
      </c>
      <c r="AP19" s="9">
        <f>'a27'!BI18</f>
        <v>1.1155208567806751</v>
      </c>
      <c r="AQ19" s="9">
        <f>'a27'!BJ18</f>
        <v>55.7</v>
      </c>
      <c r="AR19" s="9">
        <f>'a27'!BK18</f>
        <v>34.6</v>
      </c>
      <c r="AS19" s="9">
        <f t="shared" si="16"/>
        <v>2149.854105604853</v>
      </c>
      <c r="AT19" s="6">
        <f t="shared" si="17"/>
        <v>0.36016758231408097</v>
      </c>
      <c r="AU19" s="9">
        <f>'a27'!BP18</f>
        <v>1.4619336549682762</v>
      </c>
      <c r="AV19" s="9">
        <f>'a27'!BQ18</f>
        <v>39.700000000000003</v>
      </c>
      <c r="AW19" s="9">
        <f>'a27'!BR18</f>
        <v>28.9</v>
      </c>
      <c r="AX19" s="9">
        <f t="shared" si="18"/>
        <v>1677.3203403547525</v>
      </c>
      <c r="AY19" s="6">
        <f t="shared" si="19"/>
        <v>0.50486087022128046</v>
      </c>
      <c r="AZ19" s="9">
        <f>'a27'!BW18</f>
        <v>1.4824377721566897</v>
      </c>
      <c r="BA19" s="9">
        <f>'a27'!BX18</f>
        <v>35</v>
      </c>
      <c r="BB19" s="9">
        <f>'a27'!BY18</f>
        <v>27.1</v>
      </c>
      <c r="BC19" s="9">
        <f t="shared" si="20"/>
        <v>1406.0922268906204</v>
      </c>
      <c r="BD19" s="6">
        <f t="shared" si="21"/>
        <v>0.58791289823714277</v>
      </c>
    </row>
    <row r="20" spans="1:56">
      <c r="A20" s="1">
        <v>1995</v>
      </c>
      <c r="B20" s="9">
        <f>'a27'!E19</f>
        <v>1.3114314351142033</v>
      </c>
      <c r="C20" s="9">
        <f>'a27'!F19</f>
        <v>42.2</v>
      </c>
      <c r="D20" s="9">
        <f>'a27'!G19</f>
        <v>27.9</v>
      </c>
      <c r="E20" s="9">
        <f t="shared" si="0"/>
        <v>1544.0531430747608</v>
      </c>
      <c r="F20" s="6">
        <f t="shared" si="1"/>
        <v>0.54566825873543978</v>
      </c>
      <c r="G20" s="9">
        <f>'a27'!L19</f>
        <v>0.78955726099209222</v>
      </c>
      <c r="H20" s="9">
        <f>'a27'!M19</f>
        <v>67.599999999999994</v>
      </c>
      <c r="I20" s="9">
        <f>'a27'!N19</f>
        <v>33.6</v>
      </c>
      <c r="J20" s="9">
        <f t="shared" si="2"/>
        <v>1793.3687803269986</v>
      </c>
      <c r="K20" s="6">
        <f t="shared" si="3"/>
        <v>0.46932599087313853</v>
      </c>
      <c r="L20" s="9">
        <f>'a27'!S19</f>
        <v>0.92329545454545459</v>
      </c>
      <c r="M20" s="9">
        <f>'a27'!T19</f>
        <v>41.2</v>
      </c>
      <c r="N20" s="9">
        <f>'a27'!U19</f>
        <v>25.3</v>
      </c>
      <c r="O20" s="9">
        <f t="shared" si="4"/>
        <v>962.40625000000023</v>
      </c>
      <c r="P20" s="6">
        <f t="shared" si="5"/>
        <v>0.72377278279088042</v>
      </c>
      <c r="Q20" s="9">
        <f>'a27'!Z19</f>
        <v>1.1860384557717265</v>
      </c>
      <c r="R20" s="9">
        <f>'a27'!AA19</f>
        <v>59.3</v>
      </c>
      <c r="S20" s="9">
        <f>'a27'!AB19</f>
        <v>30.2</v>
      </c>
      <c r="T20" s="9">
        <f t="shared" si="6"/>
        <v>2124.0288289033538</v>
      </c>
      <c r="U20" s="6">
        <f t="shared" si="7"/>
        <v>0.36807547053678891</v>
      </c>
      <c r="V20" s="9">
        <f>'a27'!AG19</f>
        <v>0.92918772655332627</v>
      </c>
      <c r="W20" s="9">
        <f>'a27'!AH19</f>
        <v>58.5</v>
      </c>
      <c r="X20" s="9">
        <f>'a27'!AI19</f>
        <v>31</v>
      </c>
      <c r="Y20" s="9">
        <f t="shared" si="8"/>
        <v>1685.0819421044573</v>
      </c>
      <c r="Z20" s="6">
        <f t="shared" si="9"/>
        <v>0.50248421111418651</v>
      </c>
      <c r="AA20" s="9">
        <f>'a27'!AN19</f>
        <v>1.5745321978265621</v>
      </c>
      <c r="AB20" s="9">
        <f>'a27'!AO19</f>
        <v>45.4</v>
      </c>
      <c r="AC20" s="9">
        <f>'a27'!AP19</f>
        <v>28.6</v>
      </c>
      <c r="AD20" s="9">
        <f t="shared" si="10"/>
        <v>2044.4355869459212</v>
      </c>
      <c r="AE20" s="6">
        <f t="shared" si="11"/>
        <v>0.39244750216910779</v>
      </c>
      <c r="AF20" s="9">
        <f>'a27'!AU19</f>
        <v>1.2589846669547622</v>
      </c>
      <c r="AG20" s="9">
        <f>'a27'!AV19</f>
        <v>39.200000000000003</v>
      </c>
      <c r="AH20" s="9">
        <f>'a27'!AW19</f>
        <v>23.4</v>
      </c>
      <c r="AI20" s="9">
        <f t="shared" si="12"/>
        <v>1154.8414553042642</v>
      </c>
      <c r="AJ20" s="6">
        <f t="shared" si="13"/>
        <v>0.66484771835694789</v>
      </c>
      <c r="AK20" s="9">
        <f>'a27'!BB19</f>
        <v>1.15067527488115</v>
      </c>
      <c r="AL20" s="9">
        <f>'a27'!BC19</f>
        <v>48</v>
      </c>
      <c r="AM20" s="9">
        <f>'a27'!BD19</f>
        <v>26.3</v>
      </c>
      <c r="AN20" s="9">
        <f t="shared" si="14"/>
        <v>1452.6124670099637</v>
      </c>
      <c r="AO20" s="6">
        <f t="shared" si="15"/>
        <v>0.57366806116494429</v>
      </c>
      <c r="AP20" s="9">
        <f>'a27'!BI19</f>
        <v>1.1054014584628726</v>
      </c>
      <c r="AQ20" s="9">
        <f>'a27'!BJ19</f>
        <v>54.7</v>
      </c>
      <c r="AR20" s="9">
        <f>'a27'!BK19</f>
        <v>36.4</v>
      </c>
      <c r="AS20" s="9">
        <f t="shared" si="16"/>
        <v>2200.9427359162564</v>
      </c>
      <c r="AT20" s="6">
        <f t="shared" si="17"/>
        <v>0.34452387082074487</v>
      </c>
      <c r="AU20" s="9">
        <f>'a27'!BP19</f>
        <v>1.348517987781884</v>
      </c>
      <c r="AV20" s="9">
        <f>'a27'!BQ19</f>
        <v>38.4</v>
      </c>
      <c r="AW20" s="9">
        <f>'a27'!BR19</f>
        <v>34.299999999999997</v>
      </c>
      <c r="AX20" s="9">
        <f t="shared" si="18"/>
        <v>1776.1600120672749</v>
      </c>
      <c r="AY20" s="6">
        <f t="shared" si="19"/>
        <v>0.47459544131974224</v>
      </c>
      <c r="AZ20" s="9">
        <f>'a27'!BW19</f>
        <v>1.3151862937194363</v>
      </c>
      <c r="BA20" s="9">
        <f>'a27'!BX19</f>
        <v>32.4</v>
      </c>
      <c r="BB20" s="9">
        <f>'a27'!BY19</f>
        <v>29.5</v>
      </c>
      <c r="BC20" s="9">
        <f t="shared" si="20"/>
        <v>1257.0550595370371</v>
      </c>
      <c r="BD20" s="6">
        <f t="shared" si="21"/>
        <v>0.63354916669163486</v>
      </c>
    </row>
    <row r="21" spans="1:56">
      <c r="A21" s="1">
        <v>1996</v>
      </c>
      <c r="B21" s="9">
        <f>'a27'!E20</f>
        <v>1.206748668709632</v>
      </c>
      <c r="C21" s="9">
        <f>'a27'!F20</f>
        <v>48.8</v>
      </c>
      <c r="D21" s="9">
        <f>'a27'!G20</f>
        <v>27.8</v>
      </c>
      <c r="E21" s="9">
        <f t="shared" si="0"/>
        <v>1637.1235139182352</v>
      </c>
      <c r="F21" s="6">
        <f t="shared" si="1"/>
        <v>0.51716943186968745</v>
      </c>
      <c r="G21" s="9">
        <f>'a27'!L20</f>
        <v>0.86018015093727185</v>
      </c>
      <c r="H21" s="9">
        <f>'a27'!M20</f>
        <v>64.599999999999994</v>
      </c>
      <c r="I21" s="9">
        <f>'a27'!N20</f>
        <v>34.200000000000003</v>
      </c>
      <c r="J21" s="9">
        <f t="shared" si="2"/>
        <v>1900.4132110687333</v>
      </c>
      <c r="K21" s="6">
        <f t="shared" si="3"/>
        <v>0.43654820487095014</v>
      </c>
      <c r="L21" s="9">
        <f>'a27'!S20</f>
        <v>0.83835936256389398</v>
      </c>
      <c r="M21" s="9">
        <f>'a27'!T20</f>
        <v>43.6</v>
      </c>
      <c r="N21" s="9">
        <f>'a27'!U20</f>
        <v>28.7</v>
      </c>
      <c r="O21" s="9">
        <f t="shared" si="4"/>
        <v>1049.0558375634519</v>
      </c>
      <c r="P21" s="6">
        <f t="shared" si="5"/>
        <v>0.6972400466302745</v>
      </c>
      <c r="Q21" s="9">
        <f>'a27'!Z20</f>
        <v>1.1565584599292464</v>
      </c>
      <c r="R21" s="9">
        <f>'a27'!AA20</f>
        <v>60.1</v>
      </c>
      <c r="S21" s="9">
        <f>'a27'!AB20</f>
        <v>29.6</v>
      </c>
      <c r="T21" s="9">
        <f t="shared" si="6"/>
        <v>2057.4712378757326</v>
      </c>
      <c r="U21" s="6">
        <f t="shared" si="7"/>
        <v>0.3884558907081857</v>
      </c>
      <c r="V21" s="9">
        <f>'a27'!AG20</f>
        <v>0.92872514859602373</v>
      </c>
      <c r="W21" s="9">
        <f>'a27'!AH20</f>
        <v>60</v>
      </c>
      <c r="X21" s="9">
        <f>'a27'!AI20</f>
        <v>31</v>
      </c>
      <c r="Y21" s="9">
        <f t="shared" si="8"/>
        <v>1727.4287763886041</v>
      </c>
      <c r="Z21" s="6">
        <f t="shared" si="9"/>
        <v>0.48951730137009342</v>
      </c>
      <c r="AA21" s="9">
        <f>'a27'!AN20</f>
        <v>1.4350728372099668</v>
      </c>
      <c r="AB21" s="9">
        <f>'a27'!AO20</f>
        <v>48.3</v>
      </c>
      <c r="AC21" s="9">
        <f>'a27'!AP20</f>
        <v>27.1</v>
      </c>
      <c r="AD21" s="9">
        <f t="shared" si="10"/>
        <v>1878.4098888092419</v>
      </c>
      <c r="AE21" s="6">
        <f t="shared" si="11"/>
        <v>0.44328578274736374</v>
      </c>
      <c r="AF21" s="9">
        <f>'a27'!AU20</f>
        <v>1.068532020108121</v>
      </c>
      <c r="AG21" s="9">
        <f>'a27'!AV20</f>
        <v>46.4</v>
      </c>
      <c r="AH21" s="9">
        <f>'a27'!AW20</f>
        <v>26.8</v>
      </c>
      <c r="AI21" s="9">
        <f t="shared" si="12"/>
        <v>1328.7409376448504</v>
      </c>
      <c r="AJ21" s="6">
        <f t="shared" si="13"/>
        <v>0.61159842758531013</v>
      </c>
      <c r="AK21" s="9">
        <f>'a27'!BB20</f>
        <v>1.1219295636844806</v>
      </c>
      <c r="AL21" s="9">
        <f>'a27'!BC20</f>
        <v>52</v>
      </c>
      <c r="AM21" s="9">
        <f>'a27'!BD20</f>
        <v>30.2</v>
      </c>
      <c r="AN21" s="9">
        <f t="shared" si="14"/>
        <v>1761.8781868101082</v>
      </c>
      <c r="AO21" s="6">
        <f t="shared" si="15"/>
        <v>0.47896864045543108</v>
      </c>
      <c r="AP21" s="9">
        <f>'a27'!BI20</f>
        <v>1.0617221842921651</v>
      </c>
      <c r="AQ21" s="9">
        <f>'a27'!BJ20</f>
        <v>62.4</v>
      </c>
      <c r="AR21" s="9">
        <f>'a27'!BK20</f>
        <v>34.6</v>
      </c>
      <c r="AS21" s="9">
        <f t="shared" si="16"/>
        <v>2292.3006647741563</v>
      </c>
      <c r="AT21" s="6">
        <f t="shared" si="17"/>
        <v>0.3165494061899578</v>
      </c>
      <c r="AU21" s="9">
        <f>'a27'!BP20</f>
        <v>1.3202823072676186</v>
      </c>
      <c r="AV21" s="9">
        <f>'a27'!BQ20</f>
        <v>47.7</v>
      </c>
      <c r="AW21" s="9">
        <f>'a27'!BR20</f>
        <v>29.9</v>
      </c>
      <c r="AX21" s="9">
        <f t="shared" si="18"/>
        <v>1883.0262350942958</v>
      </c>
      <c r="AY21" s="6">
        <f t="shared" si="19"/>
        <v>0.44187222382052366</v>
      </c>
      <c r="AZ21" s="9">
        <f>'a27'!BW20</f>
        <v>1.3603607989404716</v>
      </c>
      <c r="BA21" s="9">
        <f>'a27'!BX20</f>
        <v>45.8</v>
      </c>
      <c r="BB21" s="9">
        <f>'a27'!BY20</f>
        <v>25.1</v>
      </c>
      <c r="BC21" s="9">
        <f t="shared" si="20"/>
        <v>1563.8435672459873</v>
      </c>
      <c r="BD21" s="6">
        <f t="shared" si="21"/>
        <v>0.53960828640542591</v>
      </c>
    </row>
    <row r="22" spans="1:56">
      <c r="A22" s="1">
        <v>1997</v>
      </c>
      <c r="B22" s="9">
        <f>'a27'!E21</f>
        <v>1.1303755218562521</v>
      </c>
      <c r="C22" s="9">
        <f>'a27'!F21</f>
        <v>43.9</v>
      </c>
      <c r="D22" s="9">
        <f>'a27'!G21</f>
        <v>29.6</v>
      </c>
      <c r="E22" s="9">
        <f t="shared" si="0"/>
        <v>1468.8551681208883</v>
      </c>
      <c r="F22" s="6">
        <f t="shared" si="1"/>
        <v>0.56869442753055266</v>
      </c>
      <c r="G22" s="9">
        <f>'a27'!L21</f>
        <v>0.67338412386335711</v>
      </c>
      <c r="H22" s="9">
        <f>'a27'!M21</f>
        <v>61.8</v>
      </c>
      <c r="I22" s="9">
        <f>'a27'!N21</f>
        <v>33.700000000000003</v>
      </c>
      <c r="J22" s="9">
        <f t="shared" si="2"/>
        <v>1402.4301794052592</v>
      </c>
      <c r="K22" s="6">
        <f t="shared" si="3"/>
        <v>0.58903424390616343</v>
      </c>
      <c r="L22" s="9">
        <f>'a27'!S21</f>
        <v>0.8561010410611426</v>
      </c>
      <c r="M22" s="9">
        <f>'a27'!T21</f>
        <v>51.1</v>
      </c>
      <c r="N22" s="9">
        <f>'a27'!U21</f>
        <v>26.7</v>
      </c>
      <c r="O22" s="9">
        <f t="shared" si="4"/>
        <v>1168.0385773925912</v>
      </c>
      <c r="P22" s="6">
        <f t="shared" si="5"/>
        <v>0.66080666324872284</v>
      </c>
      <c r="Q22" s="9">
        <f>'a27'!Z21</f>
        <v>1.0287830995268532</v>
      </c>
      <c r="R22" s="9">
        <f>'a27'!AA21</f>
        <v>68.2</v>
      </c>
      <c r="S22" s="9">
        <f>'a27'!AB21</f>
        <v>32.5</v>
      </c>
      <c r="T22" s="9">
        <f t="shared" si="6"/>
        <v>2280.2977401012704</v>
      </c>
      <c r="U22" s="6">
        <f t="shared" si="7"/>
        <v>0.32022478933321974</v>
      </c>
      <c r="V22" s="9">
        <f>'a27'!AG21</f>
        <v>0.88025516500777357</v>
      </c>
      <c r="W22" s="9">
        <f>'a27'!AH21</f>
        <v>55.7</v>
      </c>
      <c r="X22" s="9">
        <f>'a27'!AI21</f>
        <v>32</v>
      </c>
      <c r="Y22" s="9">
        <f t="shared" si="8"/>
        <v>1568.9668061098557</v>
      </c>
      <c r="Z22" s="6">
        <f t="shared" si="9"/>
        <v>0.53803951327118282</v>
      </c>
      <c r="AA22" s="9">
        <f>'a27'!AN21</f>
        <v>1.4000314802821692</v>
      </c>
      <c r="AB22" s="9">
        <f>'a27'!AO21</f>
        <v>47.7</v>
      </c>
      <c r="AC22" s="9">
        <f>'a27'!AP21</f>
        <v>28.9</v>
      </c>
      <c r="AD22" s="9">
        <f t="shared" si="10"/>
        <v>1929.9853965133786</v>
      </c>
      <c r="AE22" s="6">
        <f t="shared" si="11"/>
        <v>0.42749298584269202</v>
      </c>
      <c r="AF22" s="9">
        <f>'a27'!AU21</f>
        <v>0.99666022444573987</v>
      </c>
      <c r="AG22" s="9">
        <f>'a27'!AV21</f>
        <v>40.6</v>
      </c>
      <c r="AH22" s="9">
        <f>'a27'!AW21</f>
        <v>28.8</v>
      </c>
      <c r="AI22" s="9">
        <f t="shared" si="12"/>
        <v>1165.3748672399147</v>
      </c>
      <c r="AJ22" s="6">
        <f t="shared" si="13"/>
        <v>0.66162231073968791</v>
      </c>
      <c r="AK22" s="9">
        <f>'a27'!BB21</f>
        <v>1.1329451827170831</v>
      </c>
      <c r="AL22" s="9">
        <f>'a27'!BC21</f>
        <v>52.4</v>
      </c>
      <c r="AM22" s="9">
        <f>'a27'!BD21</f>
        <v>28</v>
      </c>
      <c r="AN22" s="9">
        <f t="shared" si="14"/>
        <v>1662.2571720825044</v>
      </c>
      <c r="AO22" s="6">
        <f t="shared" si="15"/>
        <v>0.50947332229114983</v>
      </c>
      <c r="AP22" s="9">
        <f>'a27'!BI21</f>
        <v>1.0579132925024366</v>
      </c>
      <c r="AQ22" s="9">
        <f>'a27'!BJ21</f>
        <v>50.3</v>
      </c>
      <c r="AR22" s="9">
        <f>'a27'!BK21</f>
        <v>32.1</v>
      </c>
      <c r="AS22" s="9">
        <f t="shared" si="16"/>
        <v>1708.1385394732092</v>
      </c>
      <c r="AT22" s="6">
        <f t="shared" si="17"/>
        <v>0.49542411271154335</v>
      </c>
      <c r="AU22" s="9">
        <f>'a27'!BP21</f>
        <v>1.2436573044744834</v>
      </c>
      <c r="AV22" s="9">
        <f>'a27'!BQ21</f>
        <v>35.700000000000003</v>
      </c>
      <c r="AW22" s="9">
        <f>'a27'!BR21</f>
        <v>36.9</v>
      </c>
      <c r="AX22" s="9">
        <f t="shared" si="18"/>
        <v>1638.3070769033714</v>
      </c>
      <c r="AY22" s="6">
        <f t="shared" si="19"/>
        <v>0.51680701624490355</v>
      </c>
      <c r="AZ22" s="9">
        <f>'a27'!BW21</f>
        <v>1.1906355994147557</v>
      </c>
      <c r="BA22" s="9">
        <f>'a27'!BX21</f>
        <v>36.6</v>
      </c>
      <c r="BB22" s="9">
        <f>'a27'!BY21</f>
        <v>25.9</v>
      </c>
      <c r="BC22" s="9">
        <f t="shared" si="20"/>
        <v>1128.6511101092235</v>
      </c>
      <c r="BD22" s="6">
        <f t="shared" si="21"/>
        <v>0.67286739321698497</v>
      </c>
    </row>
    <row r="23" spans="1:56">
      <c r="A23" s="1">
        <v>1998</v>
      </c>
      <c r="B23" s="9">
        <f>'a27'!E22</f>
        <v>1.1537531169060953</v>
      </c>
      <c r="C23" s="9">
        <f>'a27'!F22</f>
        <v>43</v>
      </c>
      <c r="D23" s="9">
        <f>'a27'!G22</f>
        <v>30.2</v>
      </c>
      <c r="E23" s="9">
        <f t="shared" si="0"/>
        <v>1498.2637976142553</v>
      </c>
      <c r="F23" s="6">
        <f t="shared" si="1"/>
        <v>0.55968929052835825</v>
      </c>
      <c r="G23" s="9">
        <f>'a27'!L22</f>
        <v>0.78373744795493505</v>
      </c>
      <c r="H23" s="9">
        <f>'a27'!M22</f>
        <v>62.9</v>
      </c>
      <c r="I23" s="9">
        <f>'a27'!N22</f>
        <v>29</v>
      </c>
      <c r="J23" s="9">
        <f t="shared" si="2"/>
        <v>1429.6154788145968</v>
      </c>
      <c r="K23" s="6">
        <f t="shared" si="3"/>
        <v>0.58070990680361412</v>
      </c>
      <c r="L23" s="9">
        <f>'a27'!S22</f>
        <v>0.98172029768292901</v>
      </c>
      <c r="M23" s="9">
        <f>'a27'!T22</f>
        <v>49</v>
      </c>
      <c r="N23" s="9">
        <f>'a27'!U22</f>
        <v>21</v>
      </c>
      <c r="O23" s="9">
        <f t="shared" si="4"/>
        <v>1010.190186315734</v>
      </c>
      <c r="P23" s="6">
        <f t="shared" si="5"/>
        <v>0.70914099271972564</v>
      </c>
      <c r="Q23" s="9">
        <f>'a27'!Z22</f>
        <v>1.003944624637414</v>
      </c>
      <c r="R23" s="9">
        <f>'a27'!AA22</f>
        <v>67.400000000000006</v>
      </c>
      <c r="S23" s="9">
        <f>'a27'!AB22</f>
        <v>33.5</v>
      </c>
      <c r="T23" s="9">
        <f t="shared" si="6"/>
        <v>2266.806567968817</v>
      </c>
      <c r="U23" s="6">
        <f t="shared" si="7"/>
        <v>0.32435588471120502</v>
      </c>
      <c r="V23" s="9">
        <f>'a27'!AG22</f>
        <v>0.94764472008131861</v>
      </c>
      <c r="W23" s="9">
        <f>'a27'!AH22</f>
        <v>49</v>
      </c>
      <c r="X23" s="9">
        <f>'a27'!AI22</f>
        <v>32</v>
      </c>
      <c r="Y23" s="9">
        <f t="shared" si="8"/>
        <v>1485.9069210875075</v>
      </c>
      <c r="Z23" s="6">
        <f t="shared" si="9"/>
        <v>0.56347305631274014</v>
      </c>
      <c r="AA23" s="9">
        <f>'a27'!AN22</f>
        <v>1.3689312649382925</v>
      </c>
      <c r="AB23" s="9">
        <f>'a27'!AO22</f>
        <v>42.2</v>
      </c>
      <c r="AC23" s="9">
        <f>'a27'!AP22</f>
        <v>28.7</v>
      </c>
      <c r="AD23" s="9">
        <f t="shared" si="10"/>
        <v>1657.9674122173637</v>
      </c>
      <c r="AE23" s="6">
        <f t="shared" si="11"/>
        <v>0.51078687807248335</v>
      </c>
      <c r="AF23" s="9">
        <f>'a27'!AU22</f>
        <v>1.0500595614125554</v>
      </c>
      <c r="AG23" s="9">
        <f>'a27'!AV22</f>
        <v>40.799999999999997</v>
      </c>
      <c r="AH23" s="9">
        <f>'a27'!AW22</f>
        <v>29.5</v>
      </c>
      <c r="AI23" s="9">
        <f t="shared" si="12"/>
        <v>1263.8516881161518</v>
      </c>
      <c r="AJ23" s="6">
        <f t="shared" si="13"/>
        <v>0.63146798941264048</v>
      </c>
      <c r="AK23" s="9">
        <f>'a27'!BB22</f>
        <v>1.0565078156927954</v>
      </c>
      <c r="AL23" s="9">
        <f>'a27'!BC22</f>
        <v>53.2</v>
      </c>
      <c r="AM23" s="9">
        <f>'a27'!BD22</f>
        <v>24.4</v>
      </c>
      <c r="AN23" s="9">
        <f t="shared" si="14"/>
        <v>1371.4316653945039</v>
      </c>
      <c r="AO23" s="6">
        <f t="shared" si="15"/>
        <v>0.59852621515202697</v>
      </c>
      <c r="AP23" s="9">
        <f>'a27'!BI22</f>
        <v>1.0851892920903423</v>
      </c>
      <c r="AQ23" s="9">
        <f>'a27'!BJ22</f>
        <v>41</v>
      </c>
      <c r="AR23" s="9">
        <f>'a27'!BK22</f>
        <v>33.133366867856942</v>
      </c>
      <c r="AS23" s="9">
        <f t="shared" si="16"/>
        <v>1474.1949723718706</v>
      </c>
      <c r="AT23" s="6">
        <f t="shared" si="17"/>
        <v>0.56705934049408124</v>
      </c>
      <c r="AU23" s="9">
        <f>'a27'!BP22</f>
        <v>1.3026527023927834</v>
      </c>
      <c r="AV23" s="9">
        <f>'a27'!BQ22</f>
        <v>38.1</v>
      </c>
      <c r="AW23" s="9">
        <f>'a27'!BR22</f>
        <v>33.299999999999997</v>
      </c>
      <c r="AX23" s="9">
        <f t="shared" si="18"/>
        <v>1652.714563106796</v>
      </c>
      <c r="AY23" s="6">
        <f t="shared" si="19"/>
        <v>0.51239533881028088</v>
      </c>
      <c r="AZ23" s="9">
        <f>'a27'!BW22</f>
        <v>1.1980055590773884</v>
      </c>
      <c r="BA23" s="9">
        <f>'a27'!BX22</f>
        <v>42.8</v>
      </c>
      <c r="BB23" s="9">
        <f>'a27'!BY22</f>
        <v>35.5</v>
      </c>
      <c r="BC23" s="9">
        <f t="shared" si="20"/>
        <v>1820.2496464621838</v>
      </c>
      <c r="BD23" s="6">
        <f t="shared" si="21"/>
        <v>0.46109487346116979</v>
      </c>
    </row>
    <row r="24" spans="1:56">
      <c r="A24" s="1">
        <v>1999</v>
      </c>
      <c r="B24" s="9">
        <f>'a27'!E23</f>
        <v>1.1799034046644372</v>
      </c>
      <c r="C24" s="9">
        <f>'a27'!F23</f>
        <v>39.4</v>
      </c>
      <c r="D24" s="9">
        <f>'a27'!G23</f>
        <v>30.3</v>
      </c>
      <c r="E24" s="9">
        <f t="shared" si="0"/>
        <v>1408.5922825564985</v>
      </c>
      <c r="F24" s="6">
        <f t="shared" si="1"/>
        <v>0.58714736294453684</v>
      </c>
      <c r="G24" s="9">
        <f>'a27'!L23</f>
        <v>0.74642789899792894</v>
      </c>
      <c r="H24" s="9">
        <f>'a27'!M23</f>
        <v>67.2</v>
      </c>
      <c r="I24" s="9">
        <f>'a27'!N23</f>
        <v>29.9</v>
      </c>
      <c r="J24" s="9">
        <f t="shared" si="2"/>
        <v>1499.7826488985586</v>
      </c>
      <c r="K24" s="6">
        <f t="shared" si="3"/>
        <v>0.55922420717912591</v>
      </c>
      <c r="L24" s="9">
        <f>'a27'!S23</f>
        <v>1.0196037210280129</v>
      </c>
      <c r="M24" s="9">
        <f>'a27'!T23</f>
        <v>48.9</v>
      </c>
      <c r="N24" s="9">
        <f>'a27'!U23</f>
        <v>22.9</v>
      </c>
      <c r="O24" s="9">
        <f t="shared" si="4"/>
        <v>1141.7624428443789</v>
      </c>
      <c r="P24" s="6">
        <f t="shared" si="5"/>
        <v>0.66885260743487107</v>
      </c>
      <c r="Q24" s="9">
        <f>'a27'!Z23</f>
        <v>1.0140929862028341</v>
      </c>
      <c r="R24" s="9">
        <f>'a27'!AA23</f>
        <v>47.5</v>
      </c>
      <c r="S24" s="9">
        <f>'a27'!AB23</f>
        <v>26.7</v>
      </c>
      <c r="T24" s="9">
        <f t="shared" si="6"/>
        <v>1286.1234297517442</v>
      </c>
      <c r="U24" s="6">
        <f t="shared" si="7"/>
        <v>0.62464821956409244</v>
      </c>
      <c r="V24" s="9">
        <f>'a27'!AG23</f>
        <v>1.0772756723302614</v>
      </c>
      <c r="W24" s="9">
        <f>'a27'!AH23</f>
        <v>58.6</v>
      </c>
      <c r="X24" s="9">
        <f>'a27'!AI23</f>
        <v>28.6</v>
      </c>
      <c r="Y24" s="9">
        <f t="shared" si="8"/>
        <v>1805.4709357986251</v>
      </c>
      <c r="Z24" s="6">
        <f t="shared" si="9"/>
        <v>0.46562022253502422</v>
      </c>
      <c r="AA24" s="9">
        <f>'a27'!AN23</f>
        <v>1.4008624651959953</v>
      </c>
      <c r="AB24" s="9">
        <f>'a27'!AO23</f>
        <v>41.2</v>
      </c>
      <c r="AC24" s="9">
        <f>'a27'!AP23</f>
        <v>29.3</v>
      </c>
      <c r="AD24" s="9">
        <f t="shared" si="10"/>
        <v>1691.0651334859979</v>
      </c>
      <c r="AE24" s="6">
        <f t="shared" si="11"/>
        <v>0.50065211424230494</v>
      </c>
      <c r="AF24" s="9">
        <f>'a27'!AU23</f>
        <v>1.0788189562484494</v>
      </c>
      <c r="AG24" s="9">
        <f>'a27'!AV23</f>
        <v>35.1</v>
      </c>
      <c r="AH24" s="9">
        <f>'a27'!AW23</f>
        <v>30.7</v>
      </c>
      <c r="AI24" s="9">
        <f t="shared" si="12"/>
        <v>1162.5029426846415</v>
      </c>
      <c r="AJ24" s="6">
        <f t="shared" si="13"/>
        <v>0.66250171500046906</v>
      </c>
      <c r="AK24" s="9">
        <f>'a27'!BB23</f>
        <v>1.11283218386826</v>
      </c>
      <c r="AL24" s="9">
        <f>'a27'!BC23</f>
        <v>52.9</v>
      </c>
      <c r="AM24" s="9">
        <f>'a27'!BD23</f>
        <v>31.1</v>
      </c>
      <c r="AN24" s="9">
        <f t="shared" si="14"/>
        <v>1830.8203805782227</v>
      </c>
      <c r="AO24" s="6">
        <f t="shared" si="15"/>
        <v>0.45785803751986315</v>
      </c>
      <c r="AP24" s="9">
        <f>'a27'!BI23</f>
        <v>1.0868456212802138</v>
      </c>
      <c r="AQ24" s="9">
        <f>'a27'!BJ23</f>
        <v>39.700000000000003</v>
      </c>
      <c r="AR24" s="9">
        <f>'a27'!BK23</f>
        <v>34.200000000000003</v>
      </c>
      <c r="AS24" s="9">
        <f t="shared" si="16"/>
        <v>1475.6537738369977</v>
      </c>
      <c r="AT24" s="6">
        <f t="shared" si="17"/>
        <v>0.56661264483777962</v>
      </c>
      <c r="AU24" s="9">
        <f>'a27'!BP23</f>
        <v>1.327899621437266</v>
      </c>
      <c r="AV24" s="9">
        <f>'a27'!BQ23</f>
        <v>26.2</v>
      </c>
      <c r="AW24" s="9">
        <f>'a27'!BR23</f>
        <v>31</v>
      </c>
      <c r="AX24" s="9">
        <f t="shared" si="18"/>
        <v>1078.5200725313475</v>
      </c>
      <c r="AY24" s="6">
        <f t="shared" si="19"/>
        <v>0.68821788282591934</v>
      </c>
      <c r="AZ24" s="9">
        <f>'a27'!BW23</f>
        <v>1.2049186391878108</v>
      </c>
      <c r="BA24" s="9">
        <f>'a27'!BX23</f>
        <v>44.6</v>
      </c>
      <c r="BB24" s="9">
        <f>'a27'!BY23</f>
        <v>31.4</v>
      </c>
      <c r="BC24" s="9">
        <f t="shared" si="20"/>
        <v>1687.4162590641779</v>
      </c>
      <c r="BD24" s="6">
        <f t="shared" si="21"/>
        <v>0.50176942622312004</v>
      </c>
    </row>
    <row r="25" spans="1:56">
      <c r="A25" s="1">
        <v>2000</v>
      </c>
      <c r="B25" s="9">
        <f>'a27'!E24</f>
        <v>1.1788195566336768</v>
      </c>
      <c r="C25" s="9">
        <f>'a27'!F24</f>
        <v>36.299999999999997</v>
      </c>
      <c r="D25" s="9">
        <f>'a27'!G24</f>
        <v>29</v>
      </c>
      <c r="E25" s="9">
        <f t="shared" si="0"/>
        <v>1240.9433472682715</v>
      </c>
      <c r="F25" s="6">
        <f t="shared" si="1"/>
        <v>0.63848269058647988</v>
      </c>
      <c r="G25" s="9">
        <f>'a27'!L24</f>
        <v>0.76956792933124296</v>
      </c>
      <c r="H25" s="9">
        <f>'a27'!M24</f>
        <v>63.1</v>
      </c>
      <c r="I25" s="9">
        <f>'a27'!N24</f>
        <v>29.1</v>
      </c>
      <c r="J25" s="9">
        <f t="shared" si="2"/>
        <v>1413.0883275173217</v>
      </c>
      <c r="K25" s="6">
        <f t="shared" si="3"/>
        <v>0.58577064116124633</v>
      </c>
      <c r="L25" s="9">
        <f>'a27'!S24</f>
        <v>0.95184770436730126</v>
      </c>
      <c r="M25" s="9">
        <f>'a27'!T24</f>
        <v>42.3</v>
      </c>
      <c r="N25" s="9">
        <f>'a27'!U24</f>
        <v>23.4</v>
      </c>
      <c r="O25" s="9">
        <f t="shared" si="4"/>
        <v>942.15789473684208</v>
      </c>
      <c r="P25" s="6">
        <f t="shared" si="5"/>
        <v>0.72997297696364749</v>
      </c>
      <c r="Q25" s="9">
        <f>'a27'!Z24</f>
        <v>1.0688814473091925</v>
      </c>
      <c r="R25" s="9">
        <f>'a27'!AA24</f>
        <v>42.1</v>
      </c>
      <c r="S25" s="9">
        <f>'a27'!AB24</f>
        <v>28.4</v>
      </c>
      <c r="T25" s="9">
        <f t="shared" si="6"/>
        <v>1277.997413660763</v>
      </c>
      <c r="U25" s="6">
        <f t="shared" si="7"/>
        <v>0.62713646500231746</v>
      </c>
      <c r="V25" s="9">
        <f>'a27'!AG24</f>
        <v>1.1102740766845678</v>
      </c>
      <c r="W25" s="9">
        <f>'a27'!AH24</f>
        <v>47.9</v>
      </c>
      <c r="X25" s="9">
        <f>'a27'!AI24</f>
        <v>27.9</v>
      </c>
      <c r="Y25" s="9">
        <f t="shared" si="8"/>
        <v>1483.7813788220233</v>
      </c>
      <c r="Z25" s="6">
        <f t="shared" si="9"/>
        <v>0.56412391286860086</v>
      </c>
      <c r="AA25" s="9">
        <f>'a27'!AN24</f>
        <v>1.4067405424043105</v>
      </c>
      <c r="AB25" s="9">
        <f>'a27'!AO24</f>
        <v>40.299999999999997</v>
      </c>
      <c r="AC25" s="9">
        <f>'a27'!AP24</f>
        <v>31</v>
      </c>
      <c r="AD25" s="9">
        <f t="shared" si="10"/>
        <v>1757.4409596257049</v>
      </c>
      <c r="AE25" s="6">
        <f t="shared" si="11"/>
        <v>0.48032735180627539</v>
      </c>
      <c r="AF25" s="9">
        <f>'a27'!AU24</f>
        <v>1.0686674414246775</v>
      </c>
      <c r="AG25" s="9">
        <f>'a27'!AV24</f>
        <v>31.7</v>
      </c>
      <c r="AH25" s="9">
        <f>'a27'!AW24</f>
        <v>27.3</v>
      </c>
      <c r="AI25" s="9">
        <f t="shared" si="12"/>
        <v>924.8354904833302</v>
      </c>
      <c r="AJ25" s="6">
        <f t="shared" si="13"/>
        <v>0.73527722358096947</v>
      </c>
      <c r="AK25" s="9">
        <f>'a27'!BB24</f>
        <v>1.052184907425048</v>
      </c>
      <c r="AL25" s="9">
        <f>'a27'!BC24</f>
        <v>47.9</v>
      </c>
      <c r="AM25" s="9">
        <f>'a27'!BD24</f>
        <v>32.200000000000003</v>
      </c>
      <c r="AN25" s="9">
        <f t="shared" si="14"/>
        <v>1622.8689575142455</v>
      </c>
      <c r="AO25" s="6">
        <f t="shared" si="15"/>
        <v>0.5215342810835002</v>
      </c>
      <c r="AP25" s="9">
        <f>'a27'!BI24</f>
        <v>1.0754295713722022</v>
      </c>
      <c r="AQ25" s="9">
        <f>'a27'!BJ24</f>
        <v>48.5</v>
      </c>
      <c r="AR25" s="9">
        <f>'a27'!BK24</f>
        <v>34.799999999999997</v>
      </c>
      <c r="AS25" s="9">
        <f t="shared" si="16"/>
        <v>1815.1100305620025</v>
      </c>
      <c r="AT25" s="6">
        <f t="shared" si="17"/>
        <v>0.46266866136346657</v>
      </c>
      <c r="AU25" s="9">
        <f>'a27'!BP24</f>
        <v>1.3499891436171485</v>
      </c>
      <c r="AV25" s="9">
        <f>'a27'!BQ24</f>
        <v>27.5</v>
      </c>
      <c r="AW25" s="9">
        <f>'a27'!BR24</f>
        <v>33</v>
      </c>
      <c r="AX25" s="9">
        <f t="shared" si="18"/>
        <v>1225.1151478325623</v>
      </c>
      <c r="AY25" s="6">
        <f t="shared" si="19"/>
        <v>0.64332940078250467</v>
      </c>
      <c r="AZ25" s="9">
        <f>'a27'!BW24</f>
        <v>1.2091845880569936</v>
      </c>
      <c r="BA25" s="9">
        <f>'a27'!BX24</f>
        <v>33.1</v>
      </c>
      <c r="BB25" s="9">
        <f>'a27'!BY24</f>
        <v>23</v>
      </c>
      <c r="BC25" s="9">
        <f t="shared" si="20"/>
        <v>920.55222688778929</v>
      </c>
      <c r="BD25" s="6">
        <f t="shared" si="21"/>
        <v>0.73658879015713574</v>
      </c>
    </row>
    <row r="26" spans="1:56">
      <c r="A26" s="1">
        <v>2001</v>
      </c>
      <c r="B26" s="9">
        <f>'a27'!E25</f>
        <v>1.171319811900303</v>
      </c>
      <c r="C26" s="9">
        <f>'a27'!F25</f>
        <v>37.700000000000003</v>
      </c>
      <c r="D26" s="9">
        <f>'a27'!G25</f>
        <v>29.8</v>
      </c>
      <c r="E26" s="9">
        <f t="shared" si="0"/>
        <v>1315.9309558775146</v>
      </c>
      <c r="F26" s="6">
        <f t="shared" si="1"/>
        <v>0.61552093750154024</v>
      </c>
      <c r="G26" s="9">
        <f>'a27'!L25</f>
        <v>0.64233998928015379</v>
      </c>
      <c r="H26" s="9">
        <f>'a27'!M25</f>
        <v>49.6</v>
      </c>
      <c r="I26" s="9">
        <f>'a27'!N25</f>
        <v>33.799999999999997</v>
      </c>
      <c r="J26" s="9">
        <f t="shared" si="2"/>
        <v>1076.8701452283922</v>
      </c>
      <c r="K26" s="6">
        <f t="shared" si="3"/>
        <v>0.68872310260877678</v>
      </c>
      <c r="L26" s="9">
        <f>'a27'!S25</f>
        <v>0.85895354318336559</v>
      </c>
      <c r="M26" s="9">
        <f>'a27'!T25</f>
        <v>51.2</v>
      </c>
      <c r="N26" s="9">
        <f>'a27'!U25</f>
        <v>24</v>
      </c>
      <c r="O26" s="9">
        <f t="shared" si="4"/>
        <v>1055.4821138637196</v>
      </c>
      <c r="P26" s="6">
        <f t="shared" si="5"/>
        <v>0.69527227392223578</v>
      </c>
      <c r="Q26" s="9">
        <f>'a27'!Z25</f>
        <v>1.0158939082927236</v>
      </c>
      <c r="R26" s="9">
        <f>'a27'!AA25</f>
        <v>56</v>
      </c>
      <c r="S26" s="9">
        <f>'a27'!AB25</f>
        <v>26.3</v>
      </c>
      <c r="T26" s="9">
        <f t="shared" si="6"/>
        <v>1496.2085481335234</v>
      </c>
      <c r="U26" s="6">
        <f t="shared" si="7"/>
        <v>0.5603186229204663</v>
      </c>
      <c r="V26" s="9">
        <f>'a27'!AG25</f>
        <v>1.0187462283678648</v>
      </c>
      <c r="W26" s="9">
        <f>'a27'!AH25</f>
        <v>55.6</v>
      </c>
      <c r="X26" s="9">
        <f>'a27'!AI25</f>
        <v>32.299999999999997</v>
      </c>
      <c r="Y26" s="9">
        <f t="shared" si="8"/>
        <v>1829.5459766012809</v>
      </c>
      <c r="Z26" s="6">
        <f t="shared" si="9"/>
        <v>0.45824826931937934</v>
      </c>
      <c r="AA26" s="9">
        <f>'a27'!AN25</f>
        <v>1.4219174424451591</v>
      </c>
      <c r="AB26" s="9">
        <f>'a27'!AO25</f>
        <v>35.700000000000003</v>
      </c>
      <c r="AC26" s="9">
        <f>'a27'!AP25</f>
        <v>29.2</v>
      </c>
      <c r="AD26" s="9">
        <f t="shared" si="10"/>
        <v>1482.2636187025316</v>
      </c>
      <c r="AE26" s="6">
        <f t="shared" si="11"/>
        <v>0.56458866209520364</v>
      </c>
      <c r="AF26" s="9">
        <f>'a27'!AU25</f>
        <v>1.0680787412009682</v>
      </c>
      <c r="AG26" s="9">
        <f>'a27'!AV25</f>
        <v>32.299999999999997</v>
      </c>
      <c r="AH26" s="9">
        <f>'a27'!AW25</f>
        <v>31.5</v>
      </c>
      <c r="AI26" s="9">
        <f t="shared" si="12"/>
        <v>1086.716715234925</v>
      </c>
      <c r="AJ26" s="6">
        <f t="shared" si="13"/>
        <v>0.68570801100341916</v>
      </c>
      <c r="AK26" s="9">
        <f>'a27'!BB25</f>
        <v>1.0746537708214168</v>
      </c>
      <c r="AL26" s="9">
        <f>'a27'!BC25</f>
        <v>51</v>
      </c>
      <c r="AM26" s="9">
        <f>'a27'!BD25</f>
        <v>31.8</v>
      </c>
      <c r="AN26" s="9">
        <f t="shared" si="14"/>
        <v>1742.8734855181738</v>
      </c>
      <c r="AO26" s="6">
        <f t="shared" si="15"/>
        <v>0.48478801870487481</v>
      </c>
      <c r="AP26" s="9">
        <f>'a27'!BI25</f>
        <v>0.96726632230996068</v>
      </c>
      <c r="AQ26" s="9">
        <f>'a27'!BJ25</f>
        <v>45.9</v>
      </c>
      <c r="AR26" s="9">
        <f>'a27'!BK25</f>
        <v>28.7</v>
      </c>
      <c r="AS26" s="9">
        <f t="shared" si="16"/>
        <v>1274.2089443685804</v>
      </c>
      <c r="AT26" s="6">
        <f t="shared" si="17"/>
        <v>0.6282965219513299</v>
      </c>
      <c r="AU26" s="9">
        <f>'a27'!BP25</f>
        <v>1.3429393968490073</v>
      </c>
      <c r="AV26" s="9">
        <f>'a27'!BQ25</f>
        <v>35.299999999999997</v>
      </c>
      <c r="AW26" s="9">
        <f>'a27'!BR25</f>
        <v>26</v>
      </c>
      <c r="AX26" s="9">
        <f t="shared" si="18"/>
        <v>1232.5497784280187</v>
      </c>
      <c r="AY26" s="6">
        <f t="shared" si="19"/>
        <v>0.64105286262937877</v>
      </c>
      <c r="AZ26" s="9">
        <f>'a27'!BW25</f>
        <v>1.2127861108113618</v>
      </c>
      <c r="BA26" s="9">
        <f>'a27'!BX25</f>
        <v>43.7</v>
      </c>
      <c r="BB26" s="9">
        <f>'a27'!BY25</f>
        <v>28.4</v>
      </c>
      <c r="BC26" s="9">
        <f t="shared" si="20"/>
        <v>1505.164586405765</v>
      </c>
      <c r="BD26" s="6">
        <f t="shared" si="21"/>
        <v>0.55757621863207119</v>
      </c>
    </row>
    <row r="27" spans="1:56">
      <c r="A27" s="1">
        <v>2002</v>
      </c>
      <c r="B27" s="9">
        <f>'a27'!E26</f>
        <v>1.1460643540741766</v>
      </c>
      <c r="C27" s="9">
        <f>'a27'!F26</f>
        <v>43.3</v>
      </c>
      <c r="D27" s="9">
        <f>'a27'!G26</f>
        <v>30.6</v>
      </c>
      <c r="E27" s="9">
        <f t="shared" ref="E27:E32" si="22">B27*C27*D27</f>
        <v>1518.5123478612024</v>
      </c>
      <c r="F27" s="6">
        <f t="shared" si="1"/>
        <v>0.55348903665013172</v>
      </c>
      <c r="G27" s="9">
        <f>'a27'!L26</f>
        <v>0.72046787628830689</v>
      </c>
      <c r="H27" s="9">
        <f>'a27'!M26</f>
        <v>51.7</v>
      </c>
      <c r="I27" s="9">
        <f>'a27'!N26</f>
        <v>32.799999999999997</v>
      </c>
      <c r="J27" s="9">
        <f t="shared" ref="J27:J32" si="23">G27*H27*I27</f>
        <v>1221.7406058946592</v>
      </c>
      <c r="K27" s="6">
        <f t="shared" si="3"/>
        <v>0.64436271015441271</v>
      </c>
      <c r="L27" s="9">
        <f>'a27'!S26</f>
        <v>0.89850075745703384</v>
      </c>
      <c r="M27" s="9">
        <f>'a27'!T26</f>
        <v>41.6</v>
      </c>
      <c r="N27" s="9">
        <f>'a27'!U26</f>
        <v>21.7</v>
      </c>
      <c r="O27" s="9">
        <f t="shared" ref="O27:O32" si="24">L27*M27*N27</f>
        <v>811.09460377161361</v>
      </c>
      <c r="P27" s="6">
        <f t="shared" si="5"/>
        <v>0.77010551327808363</v>
      </c>
      <c r="Q27" s="9">
        <f>'a27'!Z26</f>
        <v>1.0424715481226345</v>
      </c>
      <c r="R27" s="9">
        <f>'a27'!AA26</f>
        <v>58.2</v>
      </c>
      <c r="S27" s="9">
        <f>'a27'!AB26</f>
        <v>36.1</v>
      </c>
      <c r="T27" s="9">
        <f t="shared" ref="T27:T32" si="25">Q27*R27*S27</f>
        <v>2190.2535720366177</v>
      </c>
      <c r="U27" s="6">
        <f t="shared" si="7"/>
        <v>0.34779697082007549</v>
      </c>
      <c r="V27" s="9">
        <f>'a27'!AG26</f>
        <v>0.95068291698930885</v>
      </c>
      <c r="W27" s="9">
        <f>'a27'!AH26</f>
        <v>54.8</v>
      </c>
      <c r="X27" s="9">
        <f>'a27'!AI26</f>
        <v>27.9</v>
      </c>
      <c r="Y27" s="9">
        <f t="shared" ref="Y27:Y32" si="26">V27*W27*X27</f>
        <v>1453.5181254432939</v>
      </c>
      <c r="Z27" s="6">
        <f t="shared" si="9"/>
        <v>0.57339074194232731</v>
      </c>
      <c r="AA27" s="9">
        <f>'a27'!AN26</f>
        <v>1.3807925141445661</v>
      </c>
      <c r="AB27" s="9">
        <f>'a27'!AO26</f>
        <v>39.5</v>
      </c>
      <c r="AC27" s="9">
        <f>'a27'!AP26</f>
        <v>28.5</v>
      </c>
      <c r="AD27" s="9">
        <f t="shared" ref="AD27:AD32" si="27">AA27*AB27*AC27</f>
        <v>1554.4271727982452</v>
      </c>
      <c r="AE27" s="6">
        <f t="shared" si="11"/>
        <v>0.54249165511486352</v>
      </c>
      <c r="AF27" s="9">
        <f>'a27'!AU26</f>
        <v>1.0368976276558863</v>
      </c>
      <c r="AG27" s="9">
        <f>'a27'!AV26</f>
        <v>41.5</v>
      </c>
      <c r="AH27" s="9">
        <f>'a27'!AW26</f>
        <v>29.9</v>
      </c>
      <c r="AI27" s="9">
        <f t="shared" ref="AI27:AI32" si="28">AF27*AG27*AH27</f>
        <v>1286.6344212768065</v>
      </c>
      <c r="AJ27" s="6">
        <f t="shared" si="13"/>
        <v>0.62449175022943049</v>
      </c>
      <c r="AK27" s="9">
        <f>'a27'!BB26</f>
        <v>1.0359065262975853</v>
      </c>
      <c r="AL27" s="9">
        <f>'a27'!BC26</f>
        <v>39.799999999999997</v>
      </c>
      <c r="AM27" s="9">
        <f>'a27'!BD26</f>
        <v>35.799999999999997</v>
      </c>
      <c r="AN27" s="9">
        <f t="shared" ref="AN27:AN32" si="29">AK27*AL27*AM27</f>
        <v>1476.0010549298511</v>
      </c>
      <c r="AO27" s="6">
        <f t="shared" si="15"/>
        <v>0.56650630483236986</v>
      </c>
      <c r="AP27" s="9">
        <f>'a27'!BI26</f>
        <v>0.97754247120141924</v>
      </c>
      <c r="AQ27" s="9">
        <f>'a27'!BJ26</f>
        <v>63.4</v>
      </c>
      <c r="AR27" s="9">
        <f>'a27'!BK26</f>
        <v>28</v>
      </c>
      <c r="AS27" s="9">
        <f t="shared" ref="AS27:AS32" si="30">AP27*AQ27*AR27</f>
        <v>1735.3333948767595</v>
      </c>
      <c r="AT27" s="6">
        <f t="shared" si="17"/>
        <v>0.48709684949381771</v>
      </c>
      <c r="AU27" s="9">
        <f>'a27'!BP26</f>
        <v>1.3199055641079931</v>
      </c>
      <c r="AV27" s="9">
        <f>'a27'!BQ26</f>
        <v>28.6</v>
      </c>
      <c r="AW27" s="9">
        <f>'a27'!BR26</f>
        <v>35.299999999999997</v>
      </c>
      <c r="AX27" s="9">
        <f t="shared" ref="AX27:AX32" si="31">AU27*AV27*AW27</f>
        <v>1332.5502594121476</v>
      </c>
      <c r="AY27" s="6">
        <f t="shared" si="19"/>
        <v>0.61043198545621702</v>
      </c>
      <c r="AZ27" s="9">
        <f>'a27'!BW26</f>
        <v>1.2062395645385822</v>
      </c>
      <c r="BA27" s="9">
        <f>'a27'!BX26</f>
        <v>53.4</v>
      </c>
      <c r="BB27" s="9">
        <f>'a27'!BY26</f>
        <v>31.8</v>
      </c>
      <c r="BC27" s="9">
        <f t="shared" ref="BC27:BC32" si="32">AZ27*BA27*BB27</f>
        <v>2048.3395293342569</v>
      </c>
      <c r="BD27" s="6">
        <f t="shared" si="21"/>
        <v>0.39125208651522408</v>
      </c>
    </row>
    <row r="28" spans="1:56">
      <c r="A28" s="1">
        <v>2003</v>
      </c>
      <c r="B28" s="9">
        <f>'a27'!E27</f>
        <v>1.1497006765618709</v>
      </c>
      <c r="C28" s="9">
        <f>'a27'!F27</f>
        <v>43.1</v>
      </c>
      <c r="D28" s="9">
        <f>'a27'!G27</f>
        <v>30.6</v>
      </c>
      <c r="E28" s="9">
        <f t="shared" si="22"/>
        <v>1516.2942342903891</v>
      </c>
      <c r="F28" s="6">
        <f t="shared" si="1"/>
        <v>0.55416823921535519</v>
      </c>
      <c r="G28" s="9">
        <f>'a27'!L27</f>
        <v>0.56816231247210691</v>
      </c>
      <c r="H28" s="9">
        <f>'a27'!M27</f>
        <v>57.8</v>
      </c>
      <c r="I28" s="9">
        <f>'a27'!N27</f>
        <v>33.1</v>
      </c>
      <c r="J28" s="9">
        <f t="shared" si="23"/>
        <v>1086.9967729753855</v>
      </c>
      <c r="K28" s="6">
        <f t="shared" si="3"/>
        <v>0.6856222552791702</v>
      </c>
      <c r="L28" s="9">
        <f>'a27'!S27</f>
        <v>0.97523730195915104</v>
      </c>
      <c r="M28" s="9">
        <f>'a27'!T27</f>
        <v>40.5</v>
      </c>
      <c r="N28" s="9">
        <f>'a27'!U27</f>
        <v>13.1</v>
      </c>
      <c r="O28" s="9">
        <f t="shared" si="24"/>
        <v>517.41215055442751</v>
      </c>
      <c r="P28" s="6">
        <f t="shared" si="5"/>
        <v>0.86003322401883031</v>
      </c>
      <c r="Q28" s="9">
        <f>'a27'!Z27</f>
        <v>1.003568007914873</v>
      </c>
      <c r="R28" s="9">
        <f>'a27'!AA27</f>
        <v>53.1</v>
      </c>
      <c r="S28" s="9">
        <f>'a27'!AB27</f>
        <v>31.5</v>
      </c>
      <c r="T28" s="9">
        <f t="shared" si="25"/>
        <v>1678.6180284388122</v>
      </c>
      <c r="U28" s="6">
        <f t="shared" si="7"/>
        <v>0.50446350865821588</v>
      </c>
      <c r="V28" s="9">
        <f>'a27'!AG27</f>
        <v>0.94578993027245262</v>
      </c>
      <c r="W28" s="9">
        <f>'a27'!AH27</f>
        <v>56.8</v>
      </c>
      <c r="X28" s="9">
        <f>'a27'!AI27</f>
        <v>29.6</v>
      </c>
      <c r="Y28" s="9">
        <f t="shared" si="26"/>
        <v>1590.1376939684692</v>
      </c>
      <c r="Z28" s="6">
        <f t="shared" si="9"/>
        <v>0.53155683288419286</v>
      </c>
      <c r="AA28" s="9">
        <f>'a27'!AN27</f>
        <v>1.4098422792646719</v>
      </c>
      <c r="AB28" s="9">
        <f>'a27'!AO27</f>
        <v>38.200000000000003</v>
      </c>
      <c r="AC28" s="9">
        <f>'a27'!AP27</f>
        <v>27.3</v>
      </c>
      <c r="AD28" s="9">
        <f t="shared" si="27"/>
        <v>1470.2681193539559</v>
      </c>
      <c r="AE28" s="6">
        <f t="shared" si="11"/>
        <v>0.56826177154996493</v>
      </c>
      <c r="AF28" s="9">
        <f>'a27'!AU27</f>
        <v>1.0762741269771103</v>
      </c>
      <c r="AG28" s="9">
        <f>'a27'!AV27</f>
        <v>41.3</v>
      </c>
      <c r="AH28" s="9">
        <f>'a27'!AW27</f>
        <v>30</v>
      </c>
      <c r="AI28" s="9">
        <f t="shared" si="28"/>
        <v>1333.5036433246396</v>
      </c>
      <c r="AJ28" s="6">
        <f t="shared" si="13"/>
        <v>0.61014005234353608</v>
      </c>
      <c r="AK28" s="9">
        <f>'a27'!BB27</f>
        <v>1.0135353509236875</v>
      </c>
      <c r="AL28" s="9">
        <f>'a27'!BC27</f>
        <v>39.200000000000003</v>
      </c>
      <c r="AM28" s="9">
        <f>'a27'!BD27</f>
        <v>29.9</v>
      </c>
      <c r="AN28" s="9">
        <f t="shared" si="29"/>
        <v>1187.9445141106357</v>
      </c>
      <c r="AO28" s="6">
        <f t="shared" si="15"/>
        <v>0.65471132013375599</v>
      </c>
      <c r="AP28" s="9">
        <f>'a27'!BI27</f>
        <v>0.99921497417942218</v>
      </c>
      <c r="AQ28" s="9">
        <f>'a27'!BJ27</f>
        <v>49</v>
      </c>
      <c r="AR28" s="9">
        <f>'a27'!BK27</f>
        <v>32.4</v>
      </c>
      <c r="AS28" s="9">
        <f t="shared" si="30"/>
        <v>1586.3536930072505</v>
      </c>
      <c r="AT28" s="6">
        <f t="shared" si="17"/>
        <v>0.53271552159765001</v>
      </c>
      <c r="AU28" s="9">
        <f>'a27'!BP27</f>
        <v>1.2458026545300029</v>
      </c>
      <c r="AV28" s="9">
        <f>'a27'!BQ27</f>
        <v>35.799999999999997</v>
      </c>
      <c r="AW28" s="9">
        <f>'a27'!BR27</f>
        <v>35.4</v>
      </c>
      <c r="AX28" s="9">
        <f t="shared" si="31"/>
        <v>1578.8306201389632</v>
      </c>
      <c r="AY28" s="6">
        <f t="shared" si="19"/>
        <v>0.53501914142024998</v>
      </c>
      <c r="AZ28" s="9">
        <f>'a27'!BW27</f>
        <v>1.1627769291795436</v>
      </c>
      <c r="BA28" s="9">
        <f>'a27'!BX27</f>
        <v>54.8</v>
      </c>
      <c r="BB28" s="9">
        <f>'a27'!BY27</f>
        <v>34.200000000000003</v>
      </c>
      <c r="BC28" s="9">
        <f t="shared" si="32"/>
        <v>2179.2300095911332</v>
      </c>
      <c r="BD28" s="6">
        <f t="shared" si="21"/>
        <v>0.35117246610101749</v>
      </c>
    </row>
    <row r="29" spans="1:56">
      <c r="A29" s="1">
        <v>2004</v>
      </c>
      <c r="B29" s="9">
        <f>'a27'!E28</f>
        <v>1.1235491013091403</v>
      </c>
      <c r="C29" s="9">
        <f>'a27'!F28</f>
        <v>41.3</v>
      </c>
      <c r="D29" s="9">
        <f>'a27'!G28</f>
        <v>30.7</v>
      </c>
      <c r="E29" s="9">
        <f t="shared" si="22"/>
        <v>1424.559141040872</v>
      </c>
      <c r="F29" s="6">
        <f t="shared" si="1"/>
        <v>0.58225819433574932</v>
      </c>
      <c r="G29" s="9">
        <f>'a27'!L28</f>
        <v>0.72123152221212128</v>
      </c>
      <c r="H29" s="9">
        <f>'a27'!M28</f>
        <v>55.4</v>
      </c>
      <c r="I29" s="9">
        <f>'a27'!N28</f>
        <v>30.4</v>
      </c>
      <c r="J29" s="9">
        <f t="shared" si="23"/>
        <v>1214.6692804487661</v>
      </c>
      <c r="K29" s="6">
        <f t="shared" si="3"/>
        <v>0.64652800161900581</v>
      </c>
      <c r="L29" s="9">
        <f>'a27'!S28</f>
        <v>1.013840830449827</v>
      </c>
      <c r="M29" s="9">
        <f>'a27'!T28</f>
        <v>39.1</v>
      </c>
      <c r="N29" s="9">
        <f>'a27'!U28</f>
        <v>23.3</v>
      </c>
      <c r="O29" s="9">
        <f t="shared" si="24"/>
        <v>923.63941176470587</v>
      </c>
      <c r="P29" s="6">
        <f t="shared" si="5"/>
        <v>0.7356434716146989</v>
      </c>
      <c r="Q29" s="9">
        <f>'a27'!Z28</f>
        <v>1.0576106987898288</v>
      </c>
      <c r="R29" s="9">
        <f>'a27'!AA28</f>
        <v>46.3</v>
      </c>
      <c r="S29" s="9">
        <f>'a27'!AB28</f>
        <v>29</v>
      </c>
      <c r="T29" s="9">
        <f t="shared" si="25"/>
        <v>1420.0538852651032</v>
      </c>
      <c r="U29" s="6">
        <f t="shared" si="7"/>
        <v>0.58363773653780526</v>
      </c>
      <c r="V29" s="9">
        <f>'a27'!AG28</f>
        <v>0.9259138082213294</v>
      </c>
      <c r="W29" s="9">
        <f>'a27'!AH28</f>
        <v>58.2</v>
      </c>
      <c r="X29" s="9">
        <f>'a27'!AI28</f>
        <v>27.7</v>
      </c>
      <c r="Y29" s="9">
        <f t="shared" si="26"/>
        <v>1492.702686785934</v>
      </c>
      <c r="Z29" s="6">
        <f t="shared" si="9"/>
        <v>0.56139214325411058</v>
      </c>
      <c r="AA29" s="9">
        <f>'a27'!AN28</f>
        <v>1.3564388879727642</v>
      </c>
      <c r="AB29" s="9">
        <f>'a27'!AO28</f>
        <v>29.7</v>
      </c>
      <c r="AC29" s="9">
        <f>'a27'!AP28</f>
        <v>27.8</v>
      </c>
      <c r="AD29" s="9">
        <f t="shared" si="27"/>
        <v>1119.9573322435926</v>
      </c>
      <c r="AE29" s="6">
        <f t="shared" si="11"/>
        <v>0.67552949145465735</v>
      </c>
      <c r="AF29" s="9">
        <f>'a27'!AU28</f>
        <v>1.019615044482997</v>
      </c>
      <c r="AG29" s="9">
        <f>'a27'!AV28</f>
        <v>44.1</v>
      </c>
      <c r="AH29" s="9">
        <f>'a27'!AW28</f>
        <v>30.8</v>
      </c>
      <c r="AI29" s="9">
        <f t="shared" si="28"/>
        <v>1384.9227226203652</v>
      </c>
      <c r="AJ29" s="6">
        <f t="shared" si="13"/>
        <v>0.59439515495927886</v>
      </c>
      <c r="AK29" s="9">
        <f>'a27'!BB28</f>
        <v>1.0003194333381213</v>
      </c>
      <c r="AL29" s="9">
        <f>'a27'!BC28</f>
        <v>34.799999999999997</v>
      </c>
      <c r="AM29" s="9">
        <f>'a27'!BD28</f>
        <v>31.4</v>
      </c>
      <c r="AN29" s="9">
        <f t="shared" si="29"/>
        <v>1093.0690511972318</v>
      </c>
      <c r="AO29" s="6">
        <f t="shared" si="15"/>
        <v>0.683762879366549</v>
      </c>
      <c r="AP29" s="9">
        <f>'a27'!BI28</f>
        <v>0.94495808165949768</v>
      </c>
      <c r="AQ29" s="9">
        <f>'a27'!BJ28</f>
        <v>55.7</v>
      </c>
      <c r="AR29" s="9">
        <f>'a27'!BK28</f>
        <v>32.5</v>
      </c>
      <c r="AS29" s="9">
        <f t="shared" si="30"/>
        <v>1710.6103673241057</v>
      </c>
      <c r="AT29" s="6">
        <f t="shared" si="17"/>
        <v>0.4946672209819174</v>
      </c>
      <c r="AU29" s="9">
        <f>'a27'!BP28</f>
        <v>1.2805126361516568</v>
      </c>
      <c r="AV29" s="9">
        <f>'a27'!BQ28</f>
        <v>38</v>
      </c>
      <c r="AW29" s="9">
        <f>'a27'!BR28</f>
        <v>32.4</v>
      </c>
      <c r="AX29" s="9">
        <f t="shared" si="31"/>
        <v>1576.5671576299198</v>
      </c>
      <c r="AY29" s="6">
        <f t="shared" si="19"/>
        <v>0.53571223016135794</v>
      </c>
      <c r="AZ29" s="9">
        <f>'a27'!BW28</f>
        <v>1.1812624897143529</v>
      </c>
      <c r="BA29" s="9">
        <f>'a27'!BX28</f>
        <v>51.1</v>
      </c>
      <c r="BB29" s="9">
        <f>'a27'!BY28</f>
        <v>33.6</v>
      </c>
      <c r="BC29" s="9">
        <f t="shared" si="32"/>
        <v>2028.1804443399556</v>
      </c>
      <c r="BD29" s="6">
        <f t="shared" si="21"/>
        <v>0.39742494548009044</v>
      </c>
    </row>
    <row r="30" spans="1:56">
      <c r="A30" s="1">
        <v>2005</v>
      </c>
      <c r="B30" s="9">
        <f>'a27'!E29</f>
        <v>1.1426974483674526</v>
      </c>
      <c r="C30" s="9">
        <f>'a27'!F29</f>
        <v>36.700000000000003</v>
      </c>
      <c r="D30" s="9">
        <f>'a27'!G29</f>
        <v>30.9</v>
      </c>
      <c r="E30" s="9">
        <f t="shared" si="22"/>
        <v>1295.8531873721422</v>
      </c>
      <c r="F30" s="6">
        <f t="shared" si="1"/>
        <v>0.62166889676397386</v>
      </c>
      <c r="G30" s="9">
        <f>'a27'!L29</f>
        <v>0.68418907552094621</v>
      </c>
      <c r="H30" s="9">
        <f>'a27'!M29</f>
        <v>55.7</v>
      </c>
      <c r="I30" s="9">
        <f>'a27'!N29</f>
        <v>31.3</v>
      </c>
      <c r="J30" s="9">
        <f t="shared" si="23"/>
        <v>1192.8220761539728</v>
      </c>
      <c r="K30" s="6">
        <f t="shared" si="3"/>
        <v>0.65321777503513589</v>
      </c>
      <c r="L30" s="9">
        <f>'a27'!S29</f>
        <v>0.97599668919851024</v>
      </c>
      <c r="M30" s="9">
        <f>'a27'!T29</f>
        <v>34</v>
      </c>
      <c r="N30" s="9">
        <f>'a27'!U29</f>
        <v>25</v>
      </c>
      <c r="O30" s="9">
        <f t="shared" si="24"/>
        <v>829.59718581873381</v>
      </c>
      <c r="P30" s="6">
        <f t="shared" si="5"/>
        <v>0.76443988760633164</v>
      </c>
      <c r="Q30" s="9">
        <f>'a27'!Z29</f>
        <v>1.0452757374497617</v>
      </c>
      <c r="R30" s="9">
        <f>'a27'!AA29</f>
        <v>43.1</v>
      </c>
      <c r="S30" s="9">
        <f>'a27'!AB29</f>
        <v>26.5</v>
      </c>
      <c r="T30" s="9">
        <f t="shared" si="25"/>
        <v>1193.8616835282453</v>
      </c>
      <c r="U30" s="6">
        <f t="shared" si="7"/>
        <v>0.65289943966911923</v>
      </c>
      <c r="V30" s="9">
        <f>'a27'!AG29</f>
        <v>0.94873294218905013</v>
      </c>
      <c r="W30" s="9">
        <f>'a27'!AH29</f>
        <v>52.8</v>
      </c>
      <c r="X30" s="9">
        <f>'a27'!AI29</f>
        <v>30.2</v>
      </c>
      <c r="Y30" s="9">
        <f t="shared" si="26"/>
        <v>1512.8116002969716</v>
      </c>
      <c r="Z30" s="6">
        <f t="shared" si="9"/>
        <v>0.55523464716361737</v>
      </c>
      <c r="AA30" s="9">
        <f>'a27'!AN29</f>
        <v>1.3168623787881246</v>
      </c>
      <c r="AB30" s="9">
        <f>'a27'!AO29</f>
        <v>29.1</v>
      </c>
      <c r="AC30" s="9">
        <f>'a27'!AP29</f>
        <v>28.8</v>
      </c>
      <c r="AD30" s="9">
        <f t="shared" si="27"/>
        <v>1103.6360224147516</v>
      </c>
      <c r="AE30" s="6">
        <f t="shared" si="11"/>
        <v>0.68052719565223396</v>
      </c>
      <c r="AF30" s="9">
        <f>'a27'!AU29</f>
        <v>1.1018629344478579</v>
      </c>
      <c r="AG30" s="9">
        <f>'a27'!AV29</f>
        <v>39.700000000000003</v>
      </c>
      <c r="AH30" s="9">
        <f>'a27'!AW29</f>
        <v>30.1</v>
      </c>
      <c r="AI30" s="9">
        <f t="shared" si="28"/>
        <v>1316.6931507771569</v>
      </c>
      <c r="AJ30" s="6">
        <f t="shared" si="13"/>
        <v>0.61528754786006778</v>
      </c>
      <c r="AK30" s="9">
        <f>'a27'!BB29</f>
        <v>1.0398739650492752</v>
      </c>
      <c r="AL30" s="9">
        <f>'a27'!BC29</f>
        <v>35.700000000000003</v>
      </c>
      <c r="AM30" s="9">
        <f>'a27'!BD29</f>
        <v>32</v>
      </c>
      <c r="AN30" s="9">
        <f t="shared" si="29"/>
        <v>1187.9520176722922</v>
      </c>
      <c r="AO30" s="6">
        <f t="shared" si="15"/>
        <v>0.6547090224884089</v>
      </c>
      <c r="AP30" s="9">
        <f>'a27'!BI29</f>
        <v>0.975859906729727</v>
      </c>
      <c r="AQ30" s="9">
        <f>'a27'!BJ29</f>
        <v>50.6</v>
      </c>
      <c r="AR30" s="9">
        <f>'a27'!BK29</f>
        <v>33.5</v>
      </c>
      <c r="AS30" s="9">
        <f t="shared" si="30"/>
        <v>1654.1801278975602</v>
      </c>
      <c r="AT30" s="6">
        <f t="shared" si="17"/>
        <v>0.51194657217430417</v>
      </c>
      <c r="AU30" s="9">
        <f>'a27'!BP29</f>
        <v>1.2149809026066793</v>
      </c>
      <c r="AV30" s="9">
        <f>'a27'!BQ29</f>
        <v>29.6</v>
      </c>
      <c r="AW30" s="9">
        <f>'a27'!BR29</f>
        <v>34.1</v>
      </c>
      <c r="AX30" s="9">
        <f t="shared" si="31"/>
        <v>1226.3531238550779</v>
      </c>
      <c r="AY30" s="6">
        <f t="shared" si="19"/>
        <v>0.64295032348851866</v>
      </c>
      <c r="AZ30" s="9">
        <f>'a27'!BW29</f>
        <v>1.1595958772254273</v>
      </c>
      <c r="BA30" s="9">
        <f>'a27'!BX29</f>
        <v>36.299999999999997</v>
      </c>
      <c r="BB30" s="9">
        <f>'a27'!BY29</f>
        <v>35.4</v>
      </c>
      <c r="BC30" s="9">
        <f t="shared" si="32"/>
        <v>1490.1038941522183</v>
      </c>
      <c r="BD30" s="6">
        <f t="shared" si="21"/>
        <v>0.56218791252694189</v>
      </c>
    </row>
    <row r="31" spans="1:56">
      <c r="A31" s="1">
        <v>2006</v>
      </c>
      <c r="B31" s="9">
        <f>'a27'!E30</f>
        <v>1.1355141226894392</v>
      </c>
      <c r="C31" s="9">
        <f>'a27'!F30</f>
        <v>38.4</v>
      </c>
      <c r="D31" s="9">
        <f>'a27'!G30</f>
        <v>31</v>
      </c>
      <c r="E31" s="9">
        <f t="shared" si="22"/>
        <v>1351.7160116495083</v>
      </c>
      <c r="F31" s="6">
        <f t="shared" si="1"/>
        <v>0.60456329223178529</v>
      </c>
      <c r="G31" s="9">
        <f>'a27'!L30</f>
        <v>0.66936197963561128</v>
      </c>
      <c r="H31" s="9">
        <f>'a27'!M30</f>
        <v>53.1</v>
      </c>
      <c r="I31" s="9">
        <f>'a27'!N30</f>
        <v>27.6</v>
      </c>
      <c r="J31" s="9">
        <f t="shared" si="23"/>
        <v>980.99014287476655</v>
      </c>
      <c r="K31" s="6">
        <f t="shared" si="3"/>
        <v>0.71808225915022172</v>
      </c>
      <c r="L31" s="9">
        <f>'a27'!S30</f>
        <v>0.9823939417846298</v>
      </c>
      <c r="M31" s="9">
        <f>'a27'!T30</f>
        <v>46.5</v>
      </c>
      <c r="N31" s="9">
        <f>'a27'!U30</f>
        <v>18.7</v>
      </c>
      <c r="O31" s="9">
        <f t="shared" si="24"/>
        <v>854.24065207882484</v>
      </c>
      <c r="P31" s="6">
        <f t="shared" si="5"/>
        <v>0.75689387836672639</v>
      </c>
      <c r="Q31" s="9">
        <f>'a27'!Z30</f>
        <v>1.0402974462504255</v>
      </c>
      <c r="R31" s="9">
        <f>'a27'!AA30</f>
        <v>42.7</v>
      </c>
      <c r="S31" s="9">
        <f>'a27'!AB30</f>
        <v>29.1</v>
      </c>
      <c r="T31" s="9">
        <f t="shared" si="25"/>
        <v>1292.6423977873912</v>
      </c>
      <c r="U31" s="6">
        <f t="shared" si="7"/>
        <v>0.62265206397013084</v>
      </c>
      <c r="V31" s="9">
        <f>'a27'!AG30</f>
        <v>0.92067589675289341</v>
      </c>
      <c r="W31" s="9">
        <f>'a27'!AH30</f>
        <v>45.4</v>
      </c>
      <c r="X31" s="9">
        <f>'a27'!AI30</f>
        <v>28.1</v>
      </c>
      <c r="Y31" s="9">
        <f t="shared" si="26"/>
        <v>1174.5430685235362</v>
      </c>
      <c r="Z31" s="6">
        <f t="shared" si="9"/>
        <v>0.65881494058864676</v>
      </c>
      <c r="AA31" s="9">
        <f>'a27'!AN30</f>
        <v>1.29846850645288</v>
      </c>
      <c r="AB31" s="9">
        <f>'a27'!AO30</f>
        <v>29</v>
      </c>
      <c r="AC31" s="9">
        <f>'a27'!AP30</f>
        <v>26.9</v>
      </c>
      <c r="AD31" s="9">
        <f t="shared" si="27"/>
        <v>1012.9352818838917</v>
      </c>
      <c r="AE31" s="6">
        <f t="shared" si="11"/>
        <v>0.70830042442051433</v>
      </c>
      <c r="AF31" s="9">
        <f>'a27'!AU30</f>
        <v>1.1128231243773883</v>
      </c>
      <c r="AG31" s="9">
        <f>'a27'!AV30</f>
        <v>39.799999999999997</v>
      </c>
      <c r="AH31" s="9">
        <f>'a27'!AW30</f>
        <v>32.5</v>
      </c>
      <c r="AI31" s="9">
        <f t="shared" si="28"/>
        <v>1439.4367113821515</v>
      </c>
      <c r="AJ31" s="6">
        <f t="shared" si="13"/>
        <v>0.57770257370700751</v>
      </c>
      <c r="AK31" s="9">
        <f>'a27'!BB30</f>
        <v>1.0381328523597717</v>
      </c>
      <c r="AL31" s="9">
        <f>'a27'!BC30</f>
        <v>42.5</v>
      </c>
      <c r="AM31" s="9">
        <f>'a27'!BD30</f>
        <v>26.5</v>
      </c>
      <c r="AN31" s="9">
        <f t="shared" si="29"/>
        <v>1169.197124970193</v>
      </c>
      <c r="AO31" s="6">
        <f t="shared" si="15"/>
        <v>0.66045190752431138</v>
      </c>
      <c r="AP31" s="9">
        <f>'a27'!BI30</f>
        <v>0.95481136536915423</v>
      </c>
      <c r="AQ31" s="9">
        <f>'a27'!BJ30</f>
        <v>49.2</v>
      </c>
      <c r="AR31" s="9">
        <f>'a27'!BK30</f>
        <v>34.200000000000003</v>
      </c>
      <c r="AS31" s="9">
        <f t="shared" si="30"/>
        <v>1606.6037958247539</v>
      </c>
      <c r="AT31" s="6">
        <f t="shared" si="17"/>
        <v>0.52651479231098708</v>
      </c>
      <c r="AU31" s="9">
        <f>'a27'!BP30</f>
        <v>1.1803914904467421</v>
      </c>
      <c r="AV31" s="9">
        <f>'a27'!BQ30</f>
        <v>28.7</v>
      </c>
      <c r="AW31" s="9">
        <f>'a27'!BR30</f>
        <v>27.6</v>
      </c>
      <c r="AX31" s="9">
        <f t="shared" si="31"/>
        <v>935.01170741267333</v>
      </c>
      <c r="AY31" s="6">
        <f t="shared" si="19"/>
        <v>0.73216119168177984</v>
      </c>
      <c r="AZ31" s="9">
        <f>'a27'!BW30</f>
        <v>1.1462762546830187</v>
      </c>
      <c r="BA31" s="9">
        <f>'a27'!BX30</f>
        <v>49</v>
      </c>
      <c r="BB31" s="9">
        <f>'a27'!BY30</f>
        <v>35.1</v>
      </c>
      <c r="BC31" s="9">
        <f t="shared" si="32"/>
        <v>1971.4805304293241</v>
      </c>
      <c r="BD31" s="6">
        <f t="shared" si="21"/>
        <v>0.41478687296783773</v>
      </c>
    </row>
    <row r="32" spans="1:56">
      <c r="A32" s="1">
        <v>2007</v>
      </c>
      <c r="B32" s="9">
        <f>'a27'!E31</f>
        <v>1.1282445303411028</v>
      </c>
      <c r="C32" s="9">
        <f>'a27'!F31</f>
        <v>38</v>
      </c>
      <c r="D32" s="9">
        <f>'a27'!G31</f>
        <v>31.1</v>
      </c>
      <c r="E32" s="9">
        <f t="shared" si="22"/>
        <v>1333.3593859571154</v>
      </c>
      <c r="F32" s="6">
        <f t="shared" si="1"/>
        <v>0.61018422500239544</v>
      </c>
      <c r="G32" s="9">
        <f>'a27'!L31</f>
        <v>0.65383834748968406</v>
      </c>
      <c r="H32" s="9">
        <f>'a27'!M31</f>
        <v>50.3</v>
      </c>
      <c r="I32" s="9">
        <f>'a27'!N31</f>
        <v>27.9</v>
      </c>
      <c r="J32" s="9">
        <f t="shared" si="23"/>
        <v>917.57712171659773</v>
      </c>
      <c r="K32" s="6">
        <f t="shared" si="3"/>
        <v>0.73749978907561864</v>
      </c>
      <c r="L32" s="9">
        <f>'a27'!S31</f>
        <v>0.98718843393247302</v>
      </c>
      <c r="M32" s="9">
        <f>'a27'!T31</f>
        <v>38.6</v>
      </c>
      <c r="N32" s="9">
        <f>'a27'!U31</f>
        <v>21.5</v>
      </c>
      <c r="O32" s="9">
        <f t="shared" si="24"/>
        <v>819.2676813205594</v>
      </c>
      <c r="P32" s="6">
        <f t="shared" si="5"/>
        <v>0.76760285727793176</v>
      </c>
      <c r="Q32" s="9">
        <f>'a27'!Z31</f>
        <v>1.0304616230042363</v>
      </c>
      <c r="R32" s="9">
        <f>'a27'!AA31</f>
        <v>38.200000000000003</v>
      </c>
      <c r="S32" s="9">
        <f>'a27'!AB31</f>
        <v>30</v>
      </c>
      <c r="T32" s="9">
        <f t="shared" si="25"/>
        <v>1180.9090199628549</v>
      </c>
      <c r="U32" s="6">
        <f t="shared" si="7"/>
        <v>0.65686563979333723</v>
      </c>
      <c r="V32" s="9">
        <f>'a27'!AG31</f>
        <v>0.89036797344397201</v>
      </c>
      <c r="W32" s="9">
        <f>'a27'!AH31</f>
        <v>45.4</v>
      </c>
      <c r="X32" s="9">
        <f>'a27'!AI31</f>
        <v>29.4</v>
      </c>
      <c r="Y32" s="9">
        <f t="shared" si="26"/>
        <v>1188.4275562340761</v>
      </c>
      <c r="Z32" s="6">
        <f t="shared" si="9"/>
        <v>0.65456340910987121</v>
      </c>
      <c r="AA32" s="9">
        <f>'a27'!AN31</f>
        <v>1.2720187149910225</v>
      </c>
      <c r="AB32" s="9">
        <f>'a27'!AO31</f>
        <v>34.200000000000003</v>
      </c>
      <c r="AC32" s="9">
        <f>'a27'!AP31</f>
        <v>27.8</v>
      </c>
      <c r="AD32" s="9">
        <f t="shared" si="27"/>
        <v>1209.3845134648648</v>
      </c>
      <c r="AE32" s="6">
        <f t="shared" si="11"/>
        <v>0.64814623584258435</v>
      </c>
      <c r="AF32" s="9">
        <f>'a27'!AU31</f>
        <v>1.1288831020963537</v>
      </c>
      <c r="AG32" s="9">
        <f>'a27'!AV31</f>
        <v>39.6</v>
      </c>
      <c r="AH32" s="9">
        <f>'a27'!AW31</f>
        <v>30.7</v>
      </c>
      <c r="AI32" s="9">
        <f t="shared" si="28"/>
        <v>1372.405764880579</v>
      </c>
      <c r="AJ32" s="6">
        <f t="shared" si="13"/>
        <v>0.59822793877951352</v>
      </c>
      <c r="AK32" s="9">
        <f>'a27'!BB31</f>
        <v>1.0358358918167956</v>
      </c>
      <c r="AL32" s="9">
        <f>'a27'!BC31</f>
        <v>42.5</v>
      </c>
      <c r="AM32" s="9">
        <f>'a27'!BD31</f>
        <v>28.6</v>
      </c>
      <c r="AN32" s="9">
        <f t="shared" si="29"/>
        <v>1259.0585265033151</v>
      </c>
      <c r="AO32" s="6">
        <f t="shared" si="15"/>
        <v>0.63293569048340914</v>
      </c>
      <c r="AP32" s="9">
        <f>'a27'!BI31</f>
        <v>0.92192418592216607</v>
      </c>
      <c r="AQ32" s="9">
        <f>'a27'!BJ31</f>
        <v>40.799999999999997</v>
      </c>
      <c r="AR32" s="9">
        <f>'a27'!BK31</f>
        <v>34.5</v>
      </c>
      <c r="AS32" s="9">
        <f t="shared" si="30"/>
        <v>1297.7004841040407</v>
      </c>
      <c r="AT32" s="6">
        <f t="shared" si="17"/>
        <v>0.6211032410213897</v>
      </c>
      <c r="AU32" s="9">
        <f>'a27'!BP31</f>
        <v>1.1475836276187321</v>
      </c>
      <c r="AV32" s="9">
        <f>'a27'!BQ31</f>
        <v>30.6</v>
      </c>
      <c r="AW32" s="9">
        <f>'a27'!BR31</f>
        <v>37.6</v>
      </c>
      <c r="AX32" s="9">
        <f t="shared" si="31"/>
        <v>1320.3638185930085</v>
      </c>
      <c r="AY32" s="6">
        <f t="shared" si="19"/>
        <v>0.61416356258293192</v>
      </c>
      <c r="AZ32" s="9">
        <f>'a27'!BW31</f>
        <v>1.1324625930762668</v>
      </c>
      <c r="BA32" s="9">
        <f>'a27'!BX31</f>
        <v>39.4</v>
      </c>
      <c r="BB32" s="9">
        <f>'a27'!BY31</f>
        <v>35.799999999999997</v>
      </c>
      <c r="BC32" s="9">
        <f t="shared" si="32"/>
        <v>1597.3611367859357</v>
      </c>
      <c r="BD32" s="6">
        <f t="shared" si="21"/>
        <v>0.52934496197013081</v>
      </c>
    </row>
    <row r="33" spans="1:56">
      <c r="A33" s="1">
        <v>2008</v>
      </c>
      <c r="B33" s="9">
        <f>'a27'!E32</f>
        <v>1.1203467283849755</v>
      </c>
      <c r="C33" s="9">
        <f>'a27'!F32</f>
        <v>34.200000000000003</v>
      </c>
      <c r="D33" s="9">
        <f>'a27'!G32</f>
        <v>30.2</v>
      </c>
      <c r="E33" s="9">
        <f t="shared" ref="E33:E38" si="33">B33*C33*D33</f>
        <v>1157.1389149451381</v>
      </c>
      <c r="F33" s="6">
        <f t="shared" si="1"/>
        <v>0.66414421944593105</v>
      </c>
      <c r="G33" s="9">
        <f>'a27'!L32</f>
        <v>0.635537057648352</v>
      </c>
      <c r="H33" s="9">
        <f>'a27'!M32</f>
        <v>52.4</v>
      </c>
      <c r="I33" s="9">
        <f>'a27'!N32</f>
        <v>26.8</v>
      </c>
      <c r="J33" s="9">
        <f t="shared" ref="J33:J38" si="34">G33*H33*I33</f>
        <v>892.49740079673359</v>
      </c>
      <c r="K33" s="6">
        <f t="shared" si="3"/>
        <v>0.74517938267623562</v>
      </c>
      <c r="L33" s="9">
        <f>'a27'!S32</f>
        <v>0.98505283306332148</v>
      </c>
      <c r="M33" s="9">
        <f>'a27'!T32</f>
        <v>51</v>
      </c>
      <c r="N33" s="9">
        <f>'a27'!U32</f>
        <v>26.2</v>
      </c>
      <c r="O33" s="9">
        <f t="shared" ref="O33:O38" si="35">L33*M33*N33</f>
        <v>1316.2275955392101</v>
      </c>
      <c r="P33" s="6">
        <f t="shared" si="5"/>
        <v>0.61543010427197897</v>
      </c>
      <c r="Q33" s="9">
        <f>'a27'!Z32</f>
        <v>1.017916002870412</v>
      </c>
      <c r="R33" s="9">
        <f>'a27'!AA32</f>
        <v>46.5</v>
      </c>
      <c r="S33" s="9">
        <f>'a27'!AB32</f>
        <v>30.9</v>
      </c>
      <c r="T33" s="9">
        <f t="shared" ref="T33:T38" si="36">Q33*R33*S33</f>
        <v>1462.5926087243513</v>
      </c>
      <c r="U33" s="6">
        <f t="shared" si="7"/>
        <v>0.57061206892771177</v>
      </c>
      <c r="V33" s="9">
        <f>'a27'!AG32</f>
        <v>0.86015694614142768</v>
      </c>
      <c r="W33" s="9">
        <f>'a27'!AH32</f>
        <v>45</v>
      </c>
      <c r="X33" s="9">
        <f>'a27'!AI32</f>
        <v>27</v>
      </c>
      <c r="Y33" s="9">
        <f t="shared" ref="Y33:Y38" si="37">V33*W33*X33</f>
        <v>1045.0906895618346</v>
      </c>
      <c r="Z33" s="6">
        <f t="shared" si="9"/>
        <v>0.69845420388968005</v>
      </c>
      <c r="AA33" s="9">
        <f>'a27'!AN32</f>
        <v>1.2458465754648318</v>
      </c>
      <c r="AB33" s="9">
        <f>'a27'!AO32</f>
        <v>24.6</v>
      </c>
      <c r="AC33" s="9">
        <f>'a27'!AP32</f>
        <v>30</v>
      </c>
      <c r="AD33" s="9">
        <f t="shared" ref="AD33:AD38" si="38">AA33*AB33*AC33</f>
        <v>919.43477269304583</v>
      </c>
      <c r="AE33" s="6">
        <f t="shared" si="11"/>
        <v>0.73693096278777848</v>
      </c>
      <c r="AF33" s="9">
        <f>'a27'!AU32</f>
        <v>1.1444668985785271</v>
      </c>
      <c r="AG33" s="9">
        <f>'a27'!AV32</f>
        <v>37.6</v>
      </c>
      <c r="AH33" s="9">
        <f>'a27'!AW32</f>
        <v>32.5</v>
      </c>
      <c r="AI33" s="9">
        <f t="shared" ref="AI33:AI38" si="39">AF33*AG33*AH33</f>
        <v>1398.5385500629602</v>
      </c>
      <c r="AJ33" s="6">
        <f t="shared" si="13"/>
        <v>0.59022588921547869</v>
      </c>
      <c r="AK33" s="9">
        <f>'a27'!BB32</f>
        <v>1.0320004239266092</v>
      </c>
      <c r="AL33" s="9">
        <f>'a27'!BC32</f>
        <v>45.7</v>
      </c>
      <c r="AM33" s="9">
        <f>'a27'!BD32</f>
        <v>21.5</v>
      </c>
      <c r="AN33" s="9">
        <f t="shared" ref="AN33:AN38" si="40">AK33*AL33*AM33</f>
        <v>1013.9920165290899</v>
      </c>
      <c r="AO33" s="6">
        <f t="shared" si="15"/>
        <v>0.70797684455912968</v>
      </c>
      <c r="AP33" s="9">
        <f>'a27'!BI32</f>
        <v>0.8866289006793151</v>
      </c>
      <c r="AQ33" s="9">
        <f>'a27'!BJ32</f>
        <v>41.6</v>
      </c>
      <c r="AR33" s="9">
        <f>'a27'!BK32</f>
        <v>24.2</v>
      </c>
      <c r="AS33" s="9">
        <f t="shared" ref="AS33:AS38" si="41">AP33*AQ33*AR33</f>
        <v>892.58704689188016</v>
      </c>
      <c r="AT33" s="6">
        <f t="shared" si="17"/>
        <v>0.74515193238758171</v>
      </c>
      <c r="AU33" s="9">
        <f>'a27'!BP32</f>
        <v>1.1193954112820186</v>
      </c>
      <c r="AV33" s="9">
        <f>'a27'!BQ32</f>
        <v>36.799999999999997</v>
      </c>
      <c r="AW33" s="9">
        <f>'a27'!BR32</f>
        <v>26.8</v>
      </c>
      <c r="AX33" s="9">
        <f t="shared" ref="AX33:AX38" si="42">AU33*AV33*AW33</f>
        <v>1103.9925304227779</v>
      </c>
      <c r="AY33" s="6">
        <f t="shared" si="19"/>
        <v>0.6804180302980517</v>
      </c>
      <c r="AZ33" s="9">
        <f>'a27'!BW32</f>
        <v>1.1170785814605309</v>
      </c>
      <c r="BA33" s="9">
        <f>'a27'!BX32</f>
        <v>26.7</v>
      </c>
      <c r="BB33" s="9">
        <f>'a27'!BY32</f>
        <v>34.299999999999997</v>
      </c>
      <c r="BC33" s="9">
        <f t="shared" ref="BC33:BC38" si="43">AZ33*BA33*BB33</f>
        <v>1023.0317356873686</v>
      </c>
      <c r="BD33" s="6">
        <f t="shared" si="21"/>
        <v>0.70520881657264978</v>
      </c>
    </row>
    <row r="34" spans="1:56">
      <c r="A34" s="1">
        <v>2009</v>
      </c>
      <c r="B34" s="9">
        <f>'a27'!E33</f>
        <v>1.1125990681849864</v>
      </c>
      <c r="C34" s="9">
        <f>'a27'!F33</f>
        <v>33.299999999999997</v>
      </c>
      <c r="D34" s="9">
        <f>'a27'!G33</f>
        <v>30.2</v>
      </c>
      <c r="E34" s="9">
        <f t="shared" si="33"/>
        <v>1118.8963789109134</v>
      </c>
      <c r="F34" s="6">
        <f t="shared" si="1"/>
        <v>0.67585436310894054</v>
      </c>
      <c r="G34" s="9">
        <f>'a27'!L33</f>
        <v>0.614808149685655</v>
      </c>
      <c r="H34" s="9">
        <f>'a27'!M33</f>
        <v>48.3</v>
      </c>
      <c r="I34" s="9">
        <f>'a27'!N33</f>
        <v>29.8</v>
      </c>
      <c r="J34" s="9">
        <f t="shared" si="34"/>
        <v>884.91796216855062</v>
      </c>
      <c r="K34" s="6">
        <f t="shared" si="3"/>
        <v>0.74750026210592491</v>
      </c>
      <c r="L34" s="9">
        <f>'a27'!S33</f>
        <v>0.9836996257874282</v>
      </c>
      <c r="M34" s="9">
        <f>'a27'!T33</f>
        <v>47.8</v>
      </c>
      <c r="N34" s="9">
        <f>'a27'!U33</f>
        <v>23.2</v>
      </c>
      <c r="O34" s="9">
        <f t="shared" si="35"/>
        <v>1090.8835370132263</v>
      </c>
      <c r="P34" s="6">
        <f t="shared" si="5"/>
        <v>0.68443209976159136</v>
      </c>
      <c r="Q34" s="9">
        <f>'a27'!Z33</f>
        <v>1.0051415897383069</v>
      </c>
      <c r="R34" s="9">
        <f>'a27'!AA33</f>
        <v>41.8</v>
      </c>
      <c r="S34" s="9">
        <f>'a27'!AB33</f>
        <v>27.9</v>
      </c>
      <c r="T34" s="9">
        <f t="shared" si="36"/>
        <v>1172.2162247846081</v>
      </c>
      <c r="U34" s="6">
        <f t="shared" si="7"/>
        <v>0.65952743712496009</v>
      </c>
      <c r="V34" s="9">
        <f>'a27'!AG33</f>
        <v>0.82993697734922622</v>
      </c>
      <c r="W34" s="9">
        <f>'a27'!AH33</f>
        <v>43.5</v>
      </c>
      <c r="X34" s="9">
        <f>'a27'!AI33</f>
        <v>31.9</v>
      </c>
      <c r="Y34" s="9">
        <f t="shared" si="37"/>
        <v>1151.6620466186537</v>
      </c>
      <c r="Z34" s="6">
        <f t="shared" si="9"/>
        <v>0.66582127650274125</v>
      </c>
      <c r="AA34" s="9">
        <f>'a27'!AN33</f>
        <v>1.2197434061561903</v>
      </c>
      <c r="AB34" s="9">
        <f>'a27'!AO33</f>
        <v>31.1</v>
      </c>
      <c r="AC34" s="9">
        <f>'a27'!AP33</f>
        <v>27.4</v>
      </c>
      <c r="AD34" s="9">
        <f t="shared" si="38"/>
        <v>1039.3921461219361</v>
      </c>
      <c r="AE34" s="6">
        <f t="shared" si="11"/>
        <v>0.70019913948420731</v>
      </c>
      <c r="AF34" s="9">
        <f>'a27'!AU33</f>
        <v>1.1613596592698583</v>
      </c>
      <c r="AG34" s="9">
        <f>'a27'!AV33</f>
        <v>31.9</v>
      </c>
      <c r="AH34" s="9">
        <f>'a27'!AW33</f>
        <v>30.2</v>
      </c>
      <c r="AI34" s="9">
        <f t="shared" si="39"/>
        <v>1118.830668547396</v>
      </c>
      <c r="AJ34" s="6">
        <f t="shared" si="13"/>
        <v>0.67587448410186446</v>
      </c>
      <c r="AK34" s="9">
        <f>'a27'!BB33</f>
        <v>1.0271422784791369</v>
      </c>
      <c r="AL34" s="9">
        <f>'a27'!BC33</f>
        <v>55</v>
      </c>
      <c r="AM34" s="9">
        <f>'a27'!BD33</f>
        <v>22.3</v>
      </c>
      <c r="AN34" s="9">
        <f t="shared" si="40"/>
        <v>1259.7900045546614</v>
      </c>
      <c r="AO34" s="6">
        <f t="shared" si="15"/>
        <v>0.63271170656508491</v>
      </c>
      <c r="AP34" s="9">
        <f>'a27'!BI33</f>
        <v>0.85127674063018299</v>
      </c>
      <c r="AQ34" s="9">
        <f>'a27'!BJ33</f>
        <v>47.9</v>
      </c>
      <c r="AR34" s="9">
        <f>'a27'!BK33</f>
        <v>39.4</v>
      </c>
      <c r="AS34" s="9">
        <f t="shared" si="41"/>
        <v>1606.5805415217189</v>
      </c>
      <c r="AT34" s="6">
        <f t="shared" si="17"/>
        <v>0.52652191294830775</v>
      </c>
      <c r="AU34" s="9">
        <f>'a27'!BP33</f>
        <v>1.0914654560422952</v>
      </c>
      <c r="AV34" s="9">
        <f>'a27'!BQ33</f>
        <v>21.6</v>
      </c>
      <c r="AW34" s="9">
        <f>'a27'!BR33</f>
        <v>40.700000000000003</v>
      </c>
      <c r="AX34" s="9">
        <f t="shared" si="42"/>
        <v>959.52911171590267</v>
      </c>
      <c r="AY34" s="6">
        <f t="shared" si="19"/>
        <v>0.72465378353348209</v>
      </c>
      <c r="AZ34" s="9">
        <f>'a27'!BW33</f>
        <v>1.1023755670121318</v>
      </c>
      <c r="BA34" s="9">
        <f>'a27'!BX33</f>
        <v>28.9</v>
      </c>
      <c r="BB34" s="9">
        <f>'a27'!BY33</f>
        <v>33.9</v>
      </c>
      <c r="BC34" s="9">
        <f t="shared" si="43"/>
        <v>1080.0083667574556</v>
      </c>
      <c r="BD34" s="6">
        <f t="shared" si="21"/>
        <v>0.68776215627093995</v>
      </c>
    </row>
    <row r="35" spans="1:56">
      <c r="A35" s="1">
        <v>2010</v>
      </c>
      <c r="B35" s="9">
        <f>'a27'!E34</f>
        <v>1.1057253429224196</v>
      </c>
      <c r="C35" s="9">
        <f>'a27'!F34</f>
        <v>35</v>
      </c>
      <c r="D35" s="9">
        <f>'a27'!G34</f>
        <v>30.3</v>
      </c>
      <c r="E35" s="9">
        <f t="shared" si="33"/>
        <v>1172.6217261692259</v>
      </c>
      <c r="F35" s="6">
        <f t="shared" si="1"/>
        <v>0.65940326964126672</v>
      </c>
      <c r="G35" s="9">
        <f>'a27'!L34</f>
        <v>0.59477503885123428</v>
      </c>
      <c r="H35" s="9">
        <f>'a27'!M34</f>
        <v>42.4</v>
      </c>
      <c r="I35" s="9">
        <f>'a27'!N34</f>
        <v>35.5</v>
      </c>
      <c r="J35" s="9">
        <f t="shared" si="34"/>
        <v>895.25538847887788</v>
      </c>
      <c r="K35" s="6">
        <f t="shared" si="3"/>
        <v>0.74433486671762306</v>
      </c>
      <c r="L35" s="9">
        <f>'a27'!S34</f>
        <v>0.97859598498155931</v>
      </c>
      <c r="M35" s="9">
        <f>'a27'!T34</f>
        <v>65.2</v>
      </c>
      <c r="N35" s="9">
        <f>'a27'!U34</f>
        <v>16</v>
      </c>
      <c r="O35" s="9">
        <f t="shared" si="35"/>
        <v>1020.8713315327627</v>
      </c>
      <c r="P35" s="6">
        <f t="shared" si="5"/>
        <v>0.70587034809341387</v>
      </c>
      <c r="Q35" s="9">
        <f>'a27'!Z34</f>
        <v>0.99154779928669734</v>
      </c>
      <c r="R35" s="9">
        <f>'a27'!AA34</f>
        <v>28.8</v>
      </c>
      <c r="S35" s="9">
        <f>'a27'!AB34</f>
        <v>40.4</v>
      </c>
      <c r="T35" s="9">
        <f t="shared" si="36"/>
        <v>1153.6856954260581</v>
      </c>
      <c r="U35" s="6">
        <f t="shared" si="7"/>
        <v>0.6652016204674569</v>
      </c>
      <c r="V35" s="9">
        <f>'a27'!AG34</f>
        <v>0.80119447730669824</v>
      </c>
      <c r="W35" s="9">
        <f>'a27'!AH34</f>
        <v>32.700000000000003</v>
      </c>
      <c r="X35" s="9">
        <f>'a27'!AI34</f>
        <v>24.9</v>
      </c>
      <c r="Y35" s="9">
        <f t="shared" si="37"/>
        <v>652.35657925743294</v>
      </c>
      <c r="Z35" s="6">
        <f t="shared" si="9"/>
        <v>0.81871225500096112</v>
      </c>
      <c r="AA35" s="9">
        <f>'a27'!AN34</f>
        <v>1.1938568327492747</v>
      </c>
      <c r="AB35" s="9">
        <f>'a27'!AO34</f>
        <v>34.799999999999997</v>
      </c>
      <c r="AC35" s="9">
        <f>'a27'!AP34</f>
        <v>30.4</v>
      </c>
      <c r="AD35" s="9">
        <f t="shared" si="38"/>
        <v>1263.0050205021125</v>
      </c>
      <c r="AE35" s="6">
        <f t="shared" si="11"/>
        <v>0.63172724521582113</v>
      </c>
      <c r="AF35" s="9">
        <f>'a27'!AU34</f>
        <v>1.1776219133863777</v>
      </c>
      <c r="AG35" s="9">
        <f>'a27'!AV34</f>
        <v>34.700000000000003</v>
      </c>
      <c r="AH35" s="9">
        <f>'a27'!AW34</f>
        <v>29.7</v>
      </c>
      <c r="AI35" s="9">
        <f t="shared" si="39"/>
        <v>1213.645367716867</v>
      </c>
      <c r="AJ35" s="6">
        <f t="shared" si="13"/>
        <v>0.64684153117097365</v>
      </c>
      <c r="AK35" s="9">
        <f>'a27'!BB34</f>
        <v>1.0214020766777658</v>
      </c>
      <c r="AL35" s="9">
        <f>'a27'!BC34</f>
        <v>50.2</v>
      </c>
      <c r="AM35" s="9">
        <f>'a27'!BD34</f>
        <v>26.9</v>
      </c>
      <c r="AN35" s="9">
        <f t="shared" si="40"/>
        <v>1379.2809363041215</v>
      </c>
      <c r="AO35" s="6">
        <f t="shared" si="15"/>
        <v>0.59612271110827719</v>
      </c>
      <c r="AP35" s="9">
        <f>'a27'!BI34</f>
        <v>0.81796570554154391</v>
      </c>
      <c r="AQ35" s="9">
        <f>'a27'!BJ34</f>
        <v>40.5</v>
      </c>
      <c r="AR35" s="9">
        <f>'a27'!BK34</f>
        <v>30</v>
      </c>
      <c r="AS35" s="9">
        <f t="shared" si="41"/>
        <v>993.82833223297587</v>
      </c>
      <c r="AT35" s="6">
        <f t="shared" si="17"/>
        <v>0.71415111186378111</v>
      </c>
      <c r="AU35" s="9">
        <f>'a27'!BP34</f>
        <v>1.0729326240931136</v>
      </c>
      <c r="AV35" s="9">
        <f>'a27'!BQ34</f>
        <v>32.6</v>
      </c>
      <c r="AW35" s="9">
        <f>'a27'!BR34</f>
        <v>34.6</v>
      </c>
      <c r="AX35" s="9">
        <f t="shared" si="42"/>
        <v>1210.2250826720685</v>
      </c>
      <c r="AY35" s="6">
        <f t="shared" si="19"/>
        <v>0.64788884741608854</v>
      </c>
      <c r="AZ35" s="9">
        <f>'a27'!BW34</f>
        <v>1.0898853552221821</v>
      </c>
      <c r="BA35" s="9">
        <f>'a27'!BX34</f>
        <v>29.5</v>
      </c>
      <c r="BB35" s="9">
        <f>'a27'!BY34</f>
        <v>30.4</v>
      </c>
      <c r="BC35" s="9">
        <f t="shared" si="43"/>
        <v>977.40918656325289</v>
      </c>
      <c r="BD35" s="6">
        <f t="shared" si="21"/>
        <v>0.71917877410993203</v>
      </c>
    </row>
    <row r="36" spans="1:56">
      <c r="A36" s="1">
        <v>2011</v>
      </c>
      <c r="B36" s="9">
        <f>'a27'!E35</f>
        <v>1.0987472347613578</v>
      </c>
      <c r="C36" s="9">
        <f>'a27'!F35</f>
        <v>37.4</v>
      </c>
      <c r="D36" s="9">
        <f>'a27'!G35</f>
        <v>32</v>
      </c>
      <c r="E36" s="9">
        <f t="shared" si="33"/>
        <v>1314.980690562393</v>
      </c>
      <c r="F36" s="6">
        <f t="shared" si="1"/>
        <v>0.61581191567694404</v>
      </c>
      <c r="G36" s="9">
        <f>'a27'!L35</f>
        <v>0.57643031920685228</v>
      </c>
      <c r="H36" s="9">
        <f>'a27'!M35</f>
        <v>51.9</v>
      </c>
      <c r="I36" s="9">
        <f>'a27'!N35</f>
        <v>30.1</v>
      </c>
      <c r="J36" s="9">
        <f t="shared" si="34"/>
        <v>900.49368036175258</v>
      </c>
      <c r="K36" s="6">
        <f t="shared" si="3"/>
        <v>0.74273086350919704</v>
      </c>
      <c r="L36" s="9">
        <f>'a27'!S35</f>
        <v>0.96897964809015569</v>
      </c>
      <c r="M36" s="9">
        <f>'a27'!T35</f>
        <v>52.5</v>
      </c>
      <c r="N36" s="9">
        <f>'a27'!U35</f>
        <v>23.9</v>
      </c>
      <c r="O36" s="9">
        <f t="shared" si="35"/>
        <v>1215.8272134411229</v>
      </c>
      <c r="P36" s="6">
        <f t="shared" si="5"/>
        <v>0.64617343408508243</v>
      </c>
      <c r="Q36" s="9">
        <f>'a27'!Z35</f>
        <v>0.9785432879068332</v>
      </c>
      <c r="R36" s="9">
        <f>'a27'!AA35</f>
        <v>41.9</v>
      </c>
      <c r="S36" s="9">
        <f>'a27'!AB35</f>
        <v>34.4</v>
      </c>
      <c r="T36" s="9">
        <f t="shared" si="36"/>
        <v>1410.433153457393</v>
      </c>
      <c r="U36" s="6">
        <f t="shared" si="7"/>
        <v>0.58658367483830776</v>
      </c>
      <c r="V36" s="9">
        <f>'a27'!AG35</f>
        <v>0.77245961914343908</v>
      </c>
      <c r="W36" s="9">
        <f>'a27'!AH35</f>
        <v>30.8</v>
      </c>
      <c r="X36" s="9">
        <f>'a27'!AI35</f>
        <v>31.9</v>
      </c>
      <c r="Y36" s="9">
        <f t="shared" si="37"/>
        <v>758.95702500081177</v>
      </c>
      <c r="Z36" s="6">
        <f t="shared" si="9"/>
        <v>0.7860704204458816</v>
      </c>
      <c r="AA36" s="9">
        <f>'a27'!AN35</f>
        <v>1.1671664216543902</v>
      </c>
      <c r="AB36" s="9">
        <f>'a27'!AO35</f>
        <v>29.1</v>
      </c>
      <c r="AC36" s="9">
        <f>'a27'!AP35</f>
        <v>31.3</v>
      </c>
      <c r="AD36" s="9">
        <f t="shared" si="38"/>
        <v>1063.0901918354684</v>
      </c>
      <c r="AE36" s="6">
        <f t="shared" si="11"/>
        <v>0.69294262491651026</v>
      </c>
      <c r="AF36" s="9">
        <f>'a27'!AU35</f>
        <v>1.1938501502134391</v>
      </c>
      <c r="AG36" s="9">
        <f>'a27'!AV35</f>
        <v>38.9</v>
      </c>
      <c r="AH36" s="9">
        <f>'a27'!AW35</f>
        <v>33.6</v>
      </c>
      <c r="AI36" s="9">
        <f t="shared" si="39"/>
        <v>1560.4099003349734</v>
      </c>
      <c r="AJ36" s="6">
        <f t="shared" si="13"/>
        <v>0.54065970027564914</v>
      </c>
      <c r="AK36" s="9">
        <f>'a27'!BB35</f>
        <v>1.0137017739964853</v>
      </c>
      <c r="AL36" s="9">
        <f>'a27'!BC35</f>
        <v>50.2</v>
      </c>
      <c r="AM36" s="9">
        <f>'a27'!BD35</f>
        <v>29.1</v>
      </c>
      <c r="AN36" s="9">
        <f t="shared" si="40"/>
        <v>1480.8358254895459</v>
      </c>
      <c r="AO36" s="6">
        <f t="shared" si="15"/>
        <v>0.56502586279837275</v>
      </c>
      <c r="AP36" s="9">
        <f>'a27'!BI35</f>
        <v>0.78587230536879515</v>
      </c>
      <c r="AQ36" s="9">
        <f>'a27'!BJ35</f>
        <v>42.6</v>
      </c>
      <c r="AR36" s="9">
        <f>'a27'!BK35</f>
        <v>27.3</v>
      </c>
      <c r="AS36" s="9">
        <f t="shared" si="41"/>
        <v>913.95377369780147</v>
      </c>
      <c r="AT36" s="6">
        <f t="shared" si="17"/>
        <v>0.73860928468551257</v>
      </c>
      <c r="AU36" s="9">
        <f>'a27'!BP35</f>
        <v>1.0538130626808651</v>
      </c>
      <c r="AV36" s="9">
        <f>'a27'!BQ35</f>
        <v>32.9</v>
      </c>
      <c r="AW36" s="9">
        <f>'a27'!BR35</f>
        <v>28.4</v>
      </c>
      <c r="AX36" s="9">
        <f t="shared" si="42"/>
        <v>984.64077324649293</v>
      </c>
      <c r="AY36" s="6">
        <f t="shared" si="19"/>
        <v>0.71696440948472873</v>
      </c>
      <c r="AZ36" s="9">
        <f>'a27'!BW35</f>
        <v>1.0803969469220454</v>
      </c>
      <c r="BA36" s="9">
        <f>'a27'!BX35</f>
        <v>44.9</v>
      </c>
      <c r="BB36" s="9">
        <f>'a27'!BY35</f>
        <v>34.1</v>
      </c>
      <c r="BC36" s="9">
        <f t="shared" si="43"/>
        <v>1654.1849614628743</v>
      </c>
      <c r="BD36" s="6">
        <f t="shared" si="21"/>
        <v>0.51194509210132522</v>
      </c>
    </row>
    <row r="37" spans="1:56">
      <c r="A37" s="1">
        <v>2012</v>
      </c>
      <c r="B37" s="9">
        <f>'a27'!E36</f>
        <v>1.0812096982149169</v>
      </c>
      <c r="C37" s="9">
        <f>'a27'!F36</f>
        <v>35.5</v>
      </c>
      <c r="D37" s="9">
        <f>'a27'!G36</f>
        <v>31.9</v>
      </c>
      <c r="E37" s="9">
        <f t="shared" si="33"/>
        <v>1224.4159227434825</v>
      </c>
      <c r="F37" s="6">
        <f t="shared" si="1"/>
        <v>0.64354350860837106</v>
      </c>
      <c r="G37" s="9">
        <f>'a27'!L36</f>
        <v>0.55445204039480622</v>
      </c>
      <c r="H37" s="9">
        <f>'a27'!M36</f>
        <v>55.3</v>
      </c>
      <c r="I37" s="9">
        <f>'a27'!N36</f>
        <v>33.6</v>
      </c>
      <c r="J37" s="9">
        <f t="shared" si="34"/>
        <v>1030.2162472167815</v>
      </c>
      <c r="K37" s="6">
        <f t="shared" si="3"/>
        <v>0.70300886670314622</v>
      </c>
      <c r="L37" s="9">
        <f>'a27'!S36</f>
        <v>0.96410248042362257</v>
      </c>
      <c r="M37" s="9">
        <f>'a27'!T36</f>
        <v>51.132181647177937</v>
      </c>
      <c r="N37" s="9">
        <f>'a27'!U36</f>
        <v>22</v>
      </c>
      <c r="O37" s="9">
        <f t="shared" si="35"/>
        <v>1084.5265894213405</v>
      </c>
      <c r="P37" s="6">
        <f t="shared" si="5"/>
        <v>0.68637864351309841</v>
      </c>
      <c r="Q37" s="9">
        <f>'a27'!Z36</f>
        <v>0.96374160998913638</v>
      </c>
      <c r="R37" s="9">
        <f>'a27'!AA36</f>
        <v>36.299999999999997</v>
      </c>
      <c r="S37" s="9">
        <f>'a27'!AB36</f>
        <v>35</v>
      </c>
      <c r="T37" s="9">
        <f t="shared" si="36"/>
        <v>1224.4337154911977</v>
      </c>
      <c r="U37" s="6">
        <f t="shared" si="7"/>
        <v>0.64353806033915273</v>
      </c>
      <c r="V37" s="9">
        <f>'a27'!AG36</f>
        <v>0.74017050037006349</v>
      </c>
      <c r="W37" s="9">
        <f>'a27'!AH36</f>
        <v>43.4</v>
      </c>
      <c r="X37" s="9">
        <f>'a27'!AI36</f>
        <v>36.5</v>
      </c>
      <c r="Y37" s="9">
        <f t="shared" si="37"/>
        <v>1172.5040896362175</v>
      </c>
      <c r="Z37" s="6">
        <f t="shared" si="9"/>
        <v>0.65943929080629382</v>
      </c>
      <c r="AA37" s="9">
        <f>'a27'!AN36</f>
        <v>1.1266628209890832</v>
      </c>
      <c r="AB37" s="9">
        <f>'a27'!AO36</f>
        <v>35.9</v>
      </c>
      <c r="AC37" s="9">
        <f>'a27'!AP36</f>
        <v>29</v>
      </c>
      <c r="AD37" s="9">
        <f t="shared" si="38"/>
        <v>1172.9686629317346</v>
      </c>
      <c r="AE37" s="6">
        <f t="shared" si="11"/>
        <v>0.65929703507232174</v>
      </c>
      <c r="AF37" s="9">
        <f>'a27'!AU36</f>
        <v>1.1991204701832647</v>
      </c>
      <c r="AG37" s="9">
        <f>'a27'!AV36</f>
        <v>38.700000000000003</v>
      </c>
      <c r="AH37" s="9">
        <f>'a27'!AW36</f>
        <v>31.5</v>
      </c>
      <c r="AI37" s="9">
        <f t="shared" si="39"/>
        <v>1461.7878091769089</v>
      </c>
      <c r="AJ37" s="6">
        <f t="shared" si="13"/>
        <v>0.57085850442330865</v>
      </c>
      <c r="AK37" s="9">
        <f>'a27'!BB36</f>
        <v>0.99776029728944649</v>
      </c>
      <c r="AL37" s="9">
        <f>'a27'!BC36</f>
        <v>39.200000000000003</v>
      </c>
      <c r="AM37" s="9">
        <f>'a27'!BD36</f>
        <v>36.5</v>
      </c>
      <c r="AN37" s="9">
        <f t="shared" si="40"/>
        <v>1427.5954333617401</v>
      </c>
      <c r="AO37" s="6">
        <f t="shared" si="15"/>
        <v>0.58132845946543532</v>
      </c>
      <c r="AP37" s="9">
        <f>'a27'!BI36</f>
        <v>0.74883261707804161</v>
      </c>
      <c r="AQ37" s="9">
        <f>'a27'!BJ36</f>
        <v>34.799999999999997</v>
      </c>
      <c r="AR37" s="9">
        <f>'a27'!BK36</f>
        <v>32.299999999999997</v>
      </c>
      <c r="AS37" s="9">
        <f t="shared" si="41"/>
        <v>841.71781490040178</v>
      </c>
      <c r="AT37" s="6">
        <f t="shared" si="17"/>
        <v>0.76072846251398529</v>
      </c>
      <c r="AU37" s="9">
        <f>'a27'!BP36</f>
        <v>1.0193908386142563</v>
      </c>
      <c r="AV37" s="9">
        <f>'a27'!BQ36</f>
        <v>16</v>
      </c>
      <c r="AW37" s="9">
        <f>'a27'!BR36</f>
        <v>36.700000000000003</v>
      </c>
      <c r="AX37" s="9">
        <f t="shared" si="42"/>
        <v>598.58630043429139</v>
      </c>
      <c r="AY37" s="6">
        <f t="shared" si="19"/>
        <v>0.83517710684173763</v>
      </c>
      <c r="AZ37" s="9">
        <f>'a27'!BW36</f>
        <v>1.064101959764683</v>
      </c>
      <c r="BA37" s="9">
        <f>'a27'!BX36</f>
        <v>30.6</v>
      </c>
      <c r="BB37" s="9">
        <f>'a27'!BY36</f>
        <v>32.9</v>
      </c>
      <c r="BC37" s="9">
        <f t="shared" si="43"/>
        <v>1071.2740069734971</v>
      </c>
      <c r="BD37" s="6">
        <f t="shared" si="21"/>
        <v>0.69043668098820843</v>
      </c>
    </row>
    <row r="38" spans="1:56">
      <c r="A38" s="1">
        <v>2013</v>
      </c>
      <c r="B38" s="9">
        <f>'a27'!E37</f>
        <v>1.0638308887583325</v>
      </c>
      <c r="C38" s="9">
        <f>'a27'!F37</f>
        <v>34.4</v>
      </c>
      <c r="D38" s="9">
        <f>'a27'!G37</f>
        <v>31.4</v>
      </c>
      <c r="E38" s="9">
        <f t="shared" si="33"/>
        <v>1149.1075728012004</v>
      </c>
      <c r="F38" s="6">
        <f t="shared" si="1"/>
        <v>0.66660347503055351</v>
      </c>
      <c r="G38" s="9">
        <f>'a27'!L37</f>
        <v>0.5341342804705963</v>
      </c>
      <c r="H38" s="9">
        <f>'a27'!M37</f>
        <v>37</v>
      </c>
      <c r="I38" s="9">
        <f>'a27'!N37</f>
        <v>24.3</v>
      </c>
      <c r="J38" s="9">
        <f t="shared" si="34"/>
        <v>480.24013157111312</v>
      </c>
      <c r="K38" s="6">
        <f t="shared" si="3"/>
        <v>0.8714155675472296</v>
      </c>
      <c r="L38" s="9">
        <f>'a27'!S37</f>
        <v>0.96542998810651115</v>
      </c>
      <c r="M38" s="9">
        <f>'a27'!T37</f>
        <v>49.8</v>
      </c>
      <c r="N38" s="9">
        <f>'a27'!U37</f>
        <v>21.3</v>
      </c>
      <c r="O38" s="9">
        <f t="shared" si="35"/>
        <v>1024.0702055841007</v>
      </c>
      <c r="P38" s="6">
        <f t="shared" si="5"/>
        <v>0.70489082951055837</v>
      </c>
      <c r="Q38" s="9">
        <f>'a27'!Z37</f>
        <v>0.9502823663298684</v>
      </c>
      <c r="R38" s="9">
        <f>'a27'!AA37</f>
        <v>47.1</v>
      </c>
      <c r="S38" s="9">
        <f>'a27'!AB37</f>
        <v>30.3</v>
      </c>
      <c r="T38" s="9">
        <f t="shared" si="36"/>
        <v>1356.1764734603453</v>
      </c>
      <c r="U38" s="6">
        <f t="shared" si="7"/>
        <v>0.60319746626873927</v>
      </c>
      <c r="V38" s="9">
        <f>'a27'!AG37</f>
        <v>0.7109445644336847</v>
      </c>
      <c r="W38" s="9">
        <f>'a27'!AH37</f>
        <v>43</v>
      </c>
      <c r="X38" s="9">
        <f>'a27'!AI37</f>
        <v>38</v>
      </c>
      <c r="Y38" s="9">
        <f t="shared" si="37"/>
        <v>1161.6834182846408</v>
      </c>
      <c r="Z38" s="6">
        <f t="shared" si="9"/>
        <v>0.66275265935339489</v>
      </c>
      <c r="AA38" s="9">
        <f>'a27'!AN37</f>
        <v>1.0887909531206477</v>
      </c>
      <c r="AB38" s="9">
        <f>'a27'!AO37</f>
        <v>21.9</v>
      </c>
      <c r="AC38" s="9">
        <f>'a27'!AP37</f>
        <v>24.3</v>
      </c>
      <c r="AD38" s="9">
        <f t="shared" si="38"/>
        <v>579.42188152221502</v>
      </c>
      <c r="AE38" s="6">
        <f t="shared" si="11"/>
        <v>0.84104539179223559</v>
      </c>
      <c r="AF38" s="9">
        <f>'a27'!AU37</f>
        <v>1.2042194759234586</v>
      </c>
      <c r="AG38" s="9">
        <f>'a27'!AV37</f>
        <v>39.1</v>
      </c>
      <c r="AH38" s="9">
        <f>'a27'!AW37</f>
        <v>33.799999999999997</v>
      </c>
      <c r="AI38" s="9">
        <f t="shared" si="39"/>
        <v>1591.4723749909242</v>
      </c>
      <c r="AJ38" s="6">
        <f t="shared" si="13"/>
        <v>0.53114814381338293</v>
      </c>
      <c r="AK38" s="9">
        <f>'a27'!BB37</f>
        <v>0.98290658904186501</v>
      </c>
      <c r="AL38" s="9">
        <f>'a27'!BC37</f>
        <v>42.6</v>
      </c>
      <c r="AM38" s="9">
        <f>'a27'!BD37</f>
        <v>33.200000000000003</v>
      </c>
      <c r="AN38" s="9">
        <f t="shared" si="40"/>
        <v>1390.1444470136908</v>
      </c>
      <c r="AO38" s="6">
        <f t="shared" si="15"/>
        <v>0.59279622483707772</v>
      </c>
      <c r="AP38" s="9">
        <f>'a27'!BI37</f>
        <v>0.71497685994510152</v>
      </c>
      <c r="AQ38" s="9">
        <f>'a27'!BJ37</f>
        <v>40.799999999999997</v>
      </c>
      <c r="AR38" s="9">
        <f>'a27'!BK37</f>
        <v>31.5</v>
      </c>
      <c r="AS38" s="9">
        <f t="shared" si="41"/>
        <v>918.88826040144443</v>
      </c>
      <c r="AT38" s="6">
        <f t="shared" si="17"/>
        <v>0.73709830884041805</v>
      </c>
      <c r="AU38" s="9">
        <f>'a27'!BP37</f>
        <v>0.98181466629982261</v>
      </c>
      <c r="AV38" s="9">
        <f>'a27'!BQ37</f>
        <v>28</v>
      </c>
      <c r="AW38" s="9">
        <f>'a27'!BR37</f>
        <v>24.8</v>
      </c>
      <c r="AX38" s="9">
        <f t="shared" si="42"/>
        <v>681.77210427859688</v>
      </c>
      <c r="AY38" s="6">
        <f t="shared" si="19"/>
        <v>0.80970500653782529</v>
      </c>
      <c r="AZ38" s="9">
        <f>'a27'!BW37</f>
        <v>1.0484916251871905</v>
      </c>
      <c r="BA38" s="9">
        <f>'a27'!BX37</f>
        <v>40.1</v>
      </c>
      <c r="BB38" s="9">
        <f>'a27'!BY37</f>
        <v>34.799999999999997</v>
      </c>
      <c r="BC38" s="9">
        <f t="shared" si="43"/>
        <v>1463.1490931162207</v>
      </c>
      <c r="BD38" s="6">
        <f t="shared" si="21"/>
        <v>0.57044166934518459</v>
      </c>
    </row>
    <row r="39" spans="1:56">
      <c r="A39" s="1">
        <v>2014</v>
      </c>
      <c r="B39" s="9">
        <f>'a27'!E38</f>
        <v>1.0477759768471331</v>
      </c>
      <c r="C39" s="9">
        <f>'a27'!F38</f>
        <v>34.4</v>
      </c>
      <c r="D39" s="9">
        <f>'a27'!G38</f>
        <v>31.4</v>
      </c>
      <c r="E39" s="9">
        <f t="shared" ref="E39" si="44">B39*C39*D39</f>
        <v>1131.7656991511992</v>
      </c>
      <c r="F39" s="6">
        <f t="shared" si="1"/>
        <v>0.67191368331918611</v>
      </c>
      <c r="G39" s="9">
        <f>'a27'!L38</f>
        <v>0.5149486638557802</v>
      </c>
      <c r="H39" s="9">
        <f>'a27'!M38</f>
        <v>37</v>
      </c>
      <c r="I39" s="9">
        <f>'a27'!N38</f>
        <v>24.3</v>
      </c>
      <c r="J39" s="9">
        <f t="shared" ref="J39" si="45">G39*H39*I39</f>
        <v>462.99034367273202</v>
      </c>
      <c r="K39" s="6">
        <f t="shared" si="3"/>
        <v>0.87669757850658947</v>
      </c>
      <c r="L39" s="9">
        <f>'a27'!S38</f>
        <v>0.96408651641592646</v>
      </c>
      <c r="M39" s="9">
        <f>'a27'!T38</f>
        <v>49.8</v>
      </c>
      <c r="N39" s="9">
        <f>'a27'!U38</f>
        <v>21.3</v>
      </c>
      <c r="O39" s="9">
        <f t="shared" ref="O39" si="46">L39*M39*N39</f>
        <v>1022.6451314230299</v>
      </c>
      <c r="P39" s="6">
        <f t="shared" si="5"/>
        <v>0.70532719762018503</v>
      </c>
      <c r="Q39" s="9">
        <f>'a27'!Z38</f>
        <v>0.93697658355109747</v>
      </c>
      <c r="R39" s="9">
        <f>'a27'!AA38</f>
        <v>47.1</v>
      </c>
      <c r="S39" s="9">
        <f>'a27'!AB38</f>
        <v>30.3</v>
      </c>
      <c r="T39" s="9">
        <f t="shared" ref="T39" si="47">Q39*R39*S39</f>
        <v>1337.1873916832778</v>
      </c>
      <c r="U39" s="6">
        <f t="shared" si="7"/>
        <v>0.60901206170872502</v>
      </c>
      <c r="V39" s="9">
        <f>'a27'!AG38</f>
        <v>0.68319439050553921</v>
      </c>
      <c r="W39" s="9">
        <f>'a27'!AH38</f>
        <v>43</v>
      </c>
      <c r="X39" s="9">
        <f>'a27'!AI38</f>
        <v>38</v>
      </c>
      <c r="Y39" s="9">
        <f t="shared" ref="Y39" si="48">V39*W39*X39</f>
        <v>1116.3396340860511</v>
      </c>
      <c r="Z39" s="6">
        <f t="shared" si="9"/>
        <v>0.67663725703579736</v>
      </c>
      <c r="AA39" s="9">
        <f>'a27'!AN38</f>
        <v>1.052912474426247</v>
      </c>
      <c r="AB39" s="9">
        <f>'a27'!AO38</f>
        <v>21.9</v>
      </c>
      <c r="AC39" s="9">
        <f>'a27'!AP38</f>
        <v>24.3</v>
      </c>
      <c r="AD39" s="9">
        <f t="shared" ref="AD39" si="49">AA39*AB39*AC39</f>
        <v>560.32843151541579</v>
      </c>
      <c r="AE39" s="6">
        <f t="shared" si="11"/>
        <v>0.84689194554594083</v>
      </c>
      <c r="AF39" s="9">
        <f>'a27'!AU38</f>
        <v>1.2114019191533831</v>
      </c>
      <c r="AG39" s="9">
        <f>'a27'!AV38</f>
        <v>39.1</v>
      </c>
      <c r="AH39" s="9">
        <f>'a27'!AW38</f>
        <v>33.799999999999997</v>
      </c>
      <c r="AI39" s="9">
        <f t="shared" ref="AI39" si="50">AF39*AG39*AH39</f>
        <v>1600.9645483147281</v>
      </c>
      <c r="AJ39" s="6">
        <f t="shared" si="13"/>
        <v>0.52824157105899094</v>
      </c>
      <c r="AK39" s="9">
        <f>'a27'!BB38</f>
        <v>0.96908179895044033</v>
      </c>
      <c r="AL39" s="9">
        <f>'a27'!BC38</f>
        <v>42.6</v>
      </c>
      <c r="AM39" s="9">
        <f>'a27'!BD38</f>
        <v>33.200000000000003</v>
      </c>
      <c r="AN39" s="9">
        <f t="shared" ref="AN39" si="51">AK39*AL39*AM39</f>
        <v>1370.5917698915869</v>
      </c>
      <c r="AO39" s="6">
        <f t="shared" si="15"/>
        <v>0.59878339728535279</v>
      </c>
      <c r="AP39" s="9">
        <f>'a27'!BI38</f>
        <v>0.68434431507109661</v>
      </c>
      <c r="AQ39" s="9">
        <f>'a27'!BJ38</f>
        <v>40.799999999999997</v>
      </c>
      <c r="AR39" s="9">
        <f>'a27'!BK38</f>
        <v>31.5</v>
      </c>
      <c r="AS39" s="9">
        <f t="shared" ref="AS39" si="52">AP39*AQ39*AR39</f>
        <v>879.51931372937327</v>
      </c>
      <c r="AT39" s="6">
        <f t="shared" si="17"/>
        <v>0.74915336766232088</v>
      </c>
      <c r="AU39" s="9">
        <f>'a27'!BP38</f>
        <v>0.94837869408852127</v>
      </c>
      <c r="AV39" s="9">
        <f>'a27'!BQ38</f>
        <v>28</v>
      </c>
      <c r="AW39" s="9">
        <f>'a27'!BR38</f>
        <v>24.8</v>
      </c>
      <c r="AX39" s="9">
        <f t="shared" ref="AX39" si="53">AU39*AV39*AW39</f>
        <v>658.5541651750691</v>
      </c>
      <c r="AY39" s="6">
        <f t="shared" si="19"/>
        <v>0.81681450895727781</v>
      </c>
      <c r="AZ39" s="9">
        <f>'a27'!BW38</f>
        <v>1.0312069519127227</v>
      </c>
      <c r="BA39" s="9">
        <f>'a27'!BX38</f>
        <v>40.1</v>
      </c>
      <c r="BB39" s="9">
        <f>'a27'!BY38</f>
        <v>34.799999999999997</v>
      </c>
      <c r="BC39" s="9">
        <f t="shared" ref="BC39" si="54">AZ39*BA39*BB39</f>
        <v>1439.0286772551663</v>
      </c>
      <c r="BD39" s="6">
        <f t="shared" si="21"/>
        <v>0.57782751673490018</v>
      </c>
    </row>
    <row r="41" spans="1:56">
      <c r="B41" s="9" t="s">
        <v>666</v>
      </c>
      <c r="Q41" s="9" t="s">
        <v>666</v>
      </c>
      <c r="AF41" s="9" t="s">
        <v>666</v>
      </c>
      <c r="AU41" s="9" t="s">
        <v>666</v>
      </c>
    </row>
    <row r="42" spans="1:56">
      <c r="A42" s="1" t="s">
        <v>1095</v>
      </c>
      <c r="B42" s="9">
        <f>(POWER(B39/B6, 1/33)-1)*100</f>
        <v>-0.32671933963206445</v>
      </c>
      <c r="C42" s="9">
        <f>(POWER(C39/C6, 1/33)-1)*100</f>
        <v>-0.49346151823228546</v>
      </c>
      <c r="D42" s="9">
        <f>(POWER(D39/D6, 1/33)-1)*100</f>
        <v>-0.56850880487637756</v>
      </c>
      <c r="E42" s="9">
        <f>(POWER(E39/E6, 1/33)-1)*100</f>
        <v>-1.382423793827614</v>
      </c>
      <c r="G42" s="9">
        <f>(POWER(G39/G6, 1/33)-1)*100</f>
        <v>0.38790344586747683</v>
      </c>
      <c r="H42" s="9">
        <f>(POWER(H39/H6, 1/33)-1)*100</f>
        <v>-0.67716365707236603</v>
      </c>
      <c r="I42" s="9">
        <f>(POWER(I39/I6, 1/33)-1)*100</f>
        <v>-1.8958051150735011</v>
      </c>
      <c r="J42" s="9">
        <f>(POWER(J39/J6, 1/33)-1)*100</f>
        <v>-2.1821584596651733</v>
      </c>
      <c r="L42" s="9">
        <f>(POWER(L39/L6, 1/33)-1)*100</f>
        <v>1.017917207975283</v>
      </c>
      <c r="M42" s="9">
        <f>(POWER(M39/M6, 1/33)-1)*100</f>
        <v>0.11161974282942744</v>
      </c>
      <c r="N42" s="9">
        <f>(POWER(N39/N6, 1/33)-1)*100</f>
        <v>-1.1976480153620961</v>
      </c>
      <c r="O42" s="9">
        <f>(POWER(O39/O6, 1/33)-1)*100</f>
        <v>-8.0516352497395083E-2</v>
      </c>
      <c r="Q42" s="9">
        <f>(POWER(Q39/Q6, 1/33)-1)*100</f>
        <v>-0.68009017693834162</v>
      </c>
      <c r="R42" s="9">
        <f>(POWER(R39/R6, 1/33)-1)*100</f>
        <v>-0.55522858636984918</v>
      </c>
      <c r="S42" s="9">
        <f>(POWER(S39/S6, 1/33)-1)*100</f>
        <v>-0.81545538588246869</v>
      </c>
      <c r="T42" s="9">
        <f>(POWER(T39/T6, 1/33)-1)*100</f>
        <v>-2.0369554127714684</v>
      </c>
      <c r="V42" s="9">
        <f>(POWER(V39/V6, 1/33)-1)*100</f>
        <v>-0.61637982941534775</v>
      </c>
      <c r="W42" s="9">
        <f>(POWER(W39/W6, 1/33)-1)*100</f>
        <v>-1.0194108114460421</v>
      </c>
      <c r="X42" s="9">
        <f>(POWER(X39/X6, 1/33)-1)*100</f>
        <v>-0.16286775533697062</v>
      </c>
      <c r="Y42" s="9">
        <f>(POWER(Y39/Y6, 1/33)-1)*100</f>
        <v>-1.789721011780887</v>
      </c>
      <c r="AA42" s="9">
        <f>(POWER(AA39/AA6, 1/33)-1)*100</f>
        <v>-0.5711261616336949</v>
      </c>
      <c r="AB42" s="9">
        <f>(POWER(AB39/AB6, 1/33)-1)*100</f>
        <v>-2.1587100773722168</v>
      </c>
      <c r="AC42" s="9">
        <f>(POWER(AC39/AC6, 1/33)-1)*100</f>
        <v>-1.5580551515572472</v>
      </c>
      <c r="AD42" s="9">
        <f>(POWER(AD39/AD6, 1/33)-1)*100</f>
        <v>-4.2332221703718975</v>
      </c>
      <c r="AF42" s="9">
        <f>(POWER(AF39/AF6, 1/33)-1)*100</f>
        <v>0.47242932898607926</v>
      </c>
      <c r="AG42" s="9">
        <f>(POWER(AG39/AG6, 1/33)-1)*100</f>
        <v>0.38883249240089235</v>
      </c>
      <c r="AH42" s="9">
        <f>(POWER(AH39/AH6, 1/33)-1)*100</f>
        <v>-0.11429925883076342</v>
      </c>
      <c r="AI42" s="9">
        <f>(POWER(AI39/AI6, 1/33)-1)*100</f>
        <v>0.74781300578228294</v>
      </c>
      <c r="AK42" s="9">
        <f>(POWER(AK39/AK6, 1/33)-1)*100</f>
        <v>-8.7210185468944434E-2</v>
      </c>
      <c r="AL42" s="9">
        <f>(POWER(AL39/AL6, 1/33)-1)*100</f>
        <v>7.1220031327756672E-3</v>
      </c>
      <c r="AM42" s="9">
        <f>(POWER(AM39/AM6, 1/33)-1)*100</f>
        <v>-0.63742098223996679</v>
      </c>
      <c r="AN42" s="9">
        <f>(POWER(AN39/AN6, 1/33)-1)*100</f>
        <v>-0.71700483721885977</v>
      </c>
      <c r="AP42" s="9">
        <f>(POWER(AP39/AP6, 1/33)-1)*100</f>
        <v>-0.64300403358252822</v>
      </c>
      <c r="AQ42" s="9">
        <f>(POWER(AQ39/AQ6, 1/33)-1)*100</f>
        <v>-0.85136159268368594</v>
      </c>
      <c r="AR42" s="9">
        <f>(POWER(AR39/AR6, 1/33)-1)*100</f>
        <v>5.8293838584821955E-2</v>
      </c>
      <c r="AS42" s="9">
        <f>(POWER(AS39/AS6, 1/33)-1)*100</f>
        <v>-1.4314654302126861</v>
      </c>
      <c r="AU42" s="9">
        <f>(POWER(AU39/AU6, 1/33)-1)*100</f>
        <v>-1.545481091565859</v>
      </c>
      <c r="AV42" s="9">
        <f>(POWER(AV39/AV6, 1/33)-1)*100</f>
        <v>0.20155162887125488</v>
      </c>
      <c r="AW42" s="9">
        <f>(POWER(AW39/AW6, 1/33)-1)*100</f>
        <v>-1.3777933447017165</v>
      </c>
      <c r="AX42" s="9">
        <f>(POWER(AX39/AX6, 1/33)-1)*100</f>
        <v>-2.7062782615478898</v>
      </c>
      <c r="AZ42" s="9">
        <f>(POWER(AZ39/AZ6, 1/33)-1)*100</f>
        <v>-0.93827816695294386</v>
      </c>
      <c r="BA42" s="9">
        <f>(POWER(BA39/BA6, 1/33)-1)*100</f>
        <v>-0.22539457662719142</v>
      </c>
      <c r="BB42" s="9">
        <f>(POWER(BB39/BB6, 1/33)-1)*100</f>
        <v>-0.1277981306394782</v>
      </c>
      <c r="BC42" s="9">
        <f>(POWER(BC39/BC6, 1/33)-1)*100</f>
        <v>-1.2878715968153487</v>
      </c>
    </row>
    <row r="43" spans="1:56">
      <c r="B43" s="9" t="s">
        <v>667</v>
      </c>
      <c r="Q43" s="9" t="s">
        <v>667</v>
      </c>
      <c r="AF43" s="9" t="s">
        <v>667</v>
      </c>
      <c r="AU43" s="9" t="s">
        <v>667</v>
      </c>
    </row>
    <row r="44" spans="1:56">
      <c r="A44" s="1" t="s">
        <v>1095</v>
      </c>
      <c r="F44" s="6">
        <f>F39-F6</f>
        <v>0.20207484243233803</v>
      </c>
      <c r="K44" s="6">
        <f>K39-K6</f>
        <v>0.15185259406413676</v>
      </c>
      <c r="P44" s="6">
        <f>P39-P6</f>
        <v>8.4352551082256255E-3</v>
      </c>
      <c r="U44" s="6">
        <f>U39-U6</f>
        <v>0.39806249329622523</v>
      </c>
      <c r="Z44" s="6">
        <f>Z39-Z6</f>
        <v>0.2785128268414433</v>
      </c>
      <c r="AE44" s="6">
        <f>AE39-AE6</f>
        <v>0.5435242208090485</v>
      </c>
      <c r="AJ44" s="6">
        <f>AJ39-AJ6</f>
        <v>-0.10685400761000652</v>
      </c>
      <c r="AO44" s="6">
        <f>AO39-AO6</f>
        <v>0.11248791447095285</v>
      </c>
      <c r="AT44" s="6">
        <f>AT39-AT6</f>
        <v>0.1640928657696521</v>
      </c>
      <c r="AY44" s="6">
        <f>AY39-AY6</f>
        <v>0.29700999408965478</v>
      </c>
      <c r="BD44" s="6">
        <f>BD39-BD6</f>
        <v>0.23522079954293812</v>
      </c>
    </row>
    <row r="45" spans="1:56">
      <c r="B45" s="9" t="s">
        <v>1088</v>
      </c>
      <c r="Q45" s="9" t="s">
        <v>301</v>
      </c>
      <c r="AF45" s="9" t="s">
        <v>301</v>
      </c>
      <c r="AU45" s="9" t="s">
        <v>301</v>
      </c>
    </row>
    <row r="46" spans="1:56">
      <c r="B46" s="9" t="s">
        <v>1163</v>
      </c>
    </row>
    <row r="48" spans="1:56">
      <c r="F48" s="6" t="s">
        <v>479</v>
      </c>
      <c r="G48" s="9">
        <f>MAX(E6:E39,J6:J39,O6:O39,T6:T39,Y6:Y39,AD6:AD39,AI6:AI39,AN6:AN39,AS6:AS39,AX6:AX39,BC6:BC39)</f>
        <v>3053.9287307177678</v>
      </c>
    </row>
    <row r="49" spans="6:7">
      <c r="F49" s="6" t="s">
        <v>480</v>
      </c>
      <c r="G49" s="9">
        <f>MIN(E6:E39,J6:J39,O6:O39,T6:T39,Y6:Y39,AD6:AD39,AI6:AI39,AN6:AN39,AS6:AS39,AX6:AX39,BC6:BC39)</f>
        <v>332.46083539306863</v>
      </c>
    </row>
    <row r="50" spans="6:7">
      <c r="F50" s="6" t="s">
        <v>347</v>
      </c>
      <c r="G50" s="9">
        <f>G48-G49</f>
        <v>2721.4678953246994</v>
      </c>
    </row>
    <row r="51" spans="6:7">
      <c r="F51" s="6" t="s">
        <v>305</v>
      </c>
      <c r="G51" s="9">
        <f>G50/10</f>
        <v>272.14678953246994</v>
      </c>
    </row>
    <row r="52" spans="6:7">
      <c r="F52" s="6" t="s">
        <v>483</v>
      </c>
      <c r="G52" s="9">
        <f>G48+G51</f>
        <v>3326.0755202502378</v>
      </c>
    </row>
    <row r="53" spans="6:7">
      <c r="F53" s="6" t="s">
        <v>484</v>
      </c>
      <c r="G53" s="9">
        <f>G49-G51</f>
        <v>60.314045860598696</v>
      </c>
    </row>
    <row r="54" spans="6:7">
      <c r="F54" s="6" t="s">
        <v>349</v>
      </c>
      <c r="G54" s="9">
        <f>G52-G53</f>
        <v>3265.7614743896393</v>
      </c>
    </row>
  </sheetData>
  <phoneticPr fontId="2" type="noConversion"/>
  <pageMargins left="0.15748031496062992" right="0.15748031496062992" top="0.39370078740157483" bottom="0.39370078740157483" header="0.51181102362204722" footer="0.51181102362204722"/>
  <pageSetup scale="80" orientation="landscape" r:id="rId1"/>
  <headerFooter alignWithMargins="0"/>
  <colBreaks count="3" manualBreakCount="3">
    <brk id="16" max="57" man="1"/>
    <brk id="31" max="1048575" man="1"/>
    <brk id="46" max="1048575" man="1"/>
  </colBreaks>
</worksheet>
</file>

<file path=xl/worksheets/sheet70.xml><?xml version="1.0" encoding="utf-8"?>
<worksheet xmlns="http://schemas.openxmlformats.org/spreadsheetml/2006/main" xmlns:r="http://schemas.openxmlformats.org/officeDocument/2006/relationships">
  <sheetPr>
    <pageSetUpPr fitToPage="1"/>
  </sheetPr>
  <dimension ref="A1:I51"/>
  <sheetViews>
    <sheetView view="pageBreakPreview" topLeftCell="A31" zoomScaleSheetLayoutView="100" workbookViewId="0">
      <selection activeCell="I24" sqref="I24"/>
    </sheetView>
  </sheetViews>
  <sheetFormatPr defaultRowHeight="12.75"/>
  <cols>
    <col min="1" max="1" width="15.625" customWidth="1"/>
    <col min="2" max="2" width="11.5" customWidth="1"/>
    <col min="3" max="3" width="11" customWidth="1"/>
    <col min="4" max="5" width="10.125" customWidth="1"/>
    <col min="6" max="6" width="8.875" customWidth="1"/>
    <col min="7" max="7" width="9.125" customWidth="1"/>
    <col min="8" max="8" width="11.25" customWidth="1"/>
    <col min="9" max="9" width="12.125" customWidth="1"/>
    <col min="10" max="10" width="7.375" bestFit="1" customWidth="1"/>
  </cols>
  <sheetData>
    <row r="1" spans="1:9">
      <c r="A1" t="s">
        <v>731</v>
      </c>
    </row>
    <row r="3" spans="1:9">
      <c r="B3" t="s">
        <v>732</v>
      </c>
      <c r="C3" t="s">
        <v>477</v>
      </c>
      <c r="D3" t="s">
        <v>733</v>
      </c>
      <c r="E3" t="s">
        <v>390</v>
      </c>
      <c r="F3" t="s">
        <v>516</v>
      </c>
      <c r="G3" t="s">
        <v>716</v>
      </c>
      <c r="H3" t="s">
        <v>717</v>
      </c>
      <c r="I3" t="s">
        <v>734</v>
      </c>
    </row>
    <row r="4" spans="1:9">
      <c r="B4" t="s">
        <v>82</v>
      </c>
      <c r="C4" t="s">
        <v>83</v>
      </c>
      <c r="D4" t="s">
        <v>84</v>
      </c>
      <c r="E4" t="s">
        <v>85</v>
      </c>
      <c r="F4" t="s">
        <v>87</v>
      </c>
      <c r="G4" t="s">
        <v>88</v>
      </c>
      <c r="H4" t="s">
        <v>735</v>
      </c>
      <c r="I4" t="s">
        <v>736</v>
      </c>
    </row>
    <row r="5" spans="1:9">
      <c r="A5" t="s">
        <v>272</v>
      </c>
      <c r="B5">
        <f>Con!G5</f>
        <v>45388.026290223621</v>
      </c>
      <c r="C5">
        <f>Con!H5</f>
        <v>0.84773486302389722</v>
      </c>
      <c r="D5">
        <f>Wea!K5</f>
        <v>227472.04051952786</v>
      </c>
      <c r="E5">
        <f>Wea!L5</f>
        <v>0.53088177688432447</v>
      </c>
      <c r="F5">
        <f>Equ!H5</f>
        <v>0.58259815407218163</v>
      </c>
      <c r="G5">
        <f>Sec!T5</f>
        <v>0.52927903585010727</v>
      </c>
      <c r="H5">
        <f>(C5+E5+F5+G5)/4</f>
        <v>0.62262345745762759</v>
      </c>
      <c r="I5">
        <f>C5*0.7+E5*0.1+F5*0.1+G5*0.1</f>
        <v>0.7576903007973893</v>
      </c>
    </row>
    <row r="6" spans="1:9">
      <c r="A6" t="s">
        <v>291</v>
      </c>
      <c r="B6">
        <f>Con!G6</f>
        <v>41396.565289220547</v>
      </c>
      <c r="C6">
        <f>Con!H6</f>
        <v>0.72447359326200633</v>
      </c>
      <c r="D6">
        <f>Wea!K6</f>
        <v>305457.89350452594</v>
      </c>
      <c r="E6">
        <f>Wea!L6</f>
        <v>0.77995985491663411</v>
      </c>
      <c r="F6">
        <f>Equ!H6</f>
        <v>0.58213098772691763</v>
      </c>
      <c r="G6">
        <f>Sec!T6</f>
        <v>0.47761651287758417</v>
      </c>
      <c r="H6">
        <f t="shared" ref="H6:H15" si="0">(C6+E6+F6+G6)/4</f>
        <v>0.64104523719578554</v>
      </c>
      <c r="I6">
        <f t="shared" ref="I6:I15" si="1">C6*0.7+E6*0.1+F6*0.1+G6*0.1</f>
        <v>0.69110225083551802</v>
      </c>
    </row>
    <row r="7" spans="1:9">
      <c r="A7" t="s">
        <v>292</v>
      </c>
      <c r="B7">
        <f>Con!G7</f>
        <v>41513.238582352329</v>
      </c>
      <c r="C7">
        <f>Con!H7</f>
        <v>0.72807660936440866</v>
      </c>
      <c r="D7">
        <f>Wea!K7</f>
        <v>160051.74203977356</v>
      </c>
      <c r="E7">
        <f>Wea!L7</f>
        <v>0.31554889633056227</v>
      </c>
      <c r="F7">
        <f>Equ!H7</f>
        <v>0.81367944007484105</v>
      </c>
      <c r="G7">
        <f>Sec!T7</f>
        <v>0.44840759069928449</v>
      </c>
      <c r="H7">
        <f t="shared" si="0"/>
        <v>0.57642813411727412</v>
      </c>
      <c r="I7">
        <f t="shared" si="1"/>
        <v>0.66741721926555486</v>
      </c>
    </row>
    <row r="8" spans="1:9">
      <c r="A8" t="s">
        <v>293</v>
      </c>
      <c r="B8">
        <f>Con!G8</f>
        <v>45350.842533294446</v>
      </c>
      <c r="C8">
        <f>Con!H8</f>
        <v>0.8465865824588471</v>
      </c>
      <c r="D8">
        <f>Wea!K8</f>
        <v>170949.22769921354</v>
      </c>
      <c r="E8">
        <f>Wea!L8</f>
        <v>0.35035424473086912</v>
      </c>
      <c r="F8">
        <f>Equ!H8</f>
        <v>0.59975254102576969</v>
      </c>
      <c r="G8">
        <f>Sec!T8</f>
        <v>0.50546024726188798</v>
      </c>
      <c r="H8">
        <f t="shared" si="0"/>
        <v>0.57553840386934352</v>
      </c>
      <c r="I8">
        <f t="shared" si="1"/>
        <v>0.73816731102304556</v>
      </c>
    </row>
    <row r="9" spans="1:9">
      <c r="A9" t="s">
        <v>294</v>
      </c>
      <c r="B9">
        <f>Con!G9</f>
        <v>41573.60340835846</v>
      </c>
      <c r="C9">
        <f>Con!H9</f>
        <v>0.72994075011402426</v>
      </c>
      <c r="D9">
        <f>Wea!K9</f>
        <v>190883.42991533322</v>
      </c>
      <c r="E9">
        <f>Wea!L9</f>
        <v>0.41402185347079834</v>
      </c>
      <c r="F9">
        <f>Equ!H9</f>
        <v>0.54643675814737303</v>
      </c>
      <c r="G9">
        <f>Sec!T9</f>
        <v>0.42065822867061409</v>
      </c>
      <c r="H9">
        <f t="shared" si="0"/>
        <v>0.52776439760070248</v>
      </c>
      <c r="I9">
        <f t="shared" si="1"/>
        <v>0.64907020910869551</v>
      </c>
    </row>
    <row r="10" spans="1:9">
      <c r="A10" t="s">
        <v>295</v>
      </c>
      <c r="B10">
        <f>Con!G10</f>
        <v>42781.34551836778</v>
      </c>
      <c r="C10">
        <f>Con!H10</f>
        <v>0.76723732547508694</v>
      </c>
      <c r="D10">
        <f>Wea!K10</f>
        <v>196986.4051531131</v>
      </c>
      <c r="E10">
        <f>Wea!L10</f>
        <v>0.43351407269160258</v>
      </c>
      <c r="F10">
        <f>Equ!H10</f>
        <v>0.65733332912271591</v>
      </c>
      <c r="G10">
        <f>Sec!T10</f>
        <v>0.47345282693614155</v>
      </c>
      <c r="H10">
        <f t="shared" si="0"/>
        <v>0.5828843885563868</v>
      </c>
      <c r="I10">
        <f t="shared" si="1"/>
        <v>0.69349615070760684</v>
      </c>
    </row>
    <row r="11" spans="1:9">
      <c r="A11" t="s">
        <v>296</v>
      </c>
      <c r="B11">
        <f>Con!G11</f>
        <v>46517.559454449169</v>
      </c>
      <c r="C11">
        <f>Con!H11</f>
        <v>0.88261624906916214</v>
      </c>
      <c r="D11">
        <f>Wea!K11</f>
        <v>188826.58656390017</v>
      </c>
      <c r="E11">
        <f>Wea!L11</f>
        <v>0.40745252622516276</v>
      </c>
      <c r="F11">
        <f>Equ!H11</f>
        <v>0.61076433892504456</v>
      </c>
      <c r="G11">
        <f>Sec!T11</f>
        <v>0.45727365015258126</v>
      </c>
      <c r="H11">
        <f t="shared" si="0"/>
        <v>0.58952669109298772</v>
      </c>
      <c r="I11">
        <f t="shared" si="1"/>
        <v>0.76538042587869237</v>
      </c>
    </row>
    <row r="12" spans="1:9">
      <c r="A12" t="s">
        <v>297</v>
      </c>
      <c r="B12">
        <f>Con!G12</f>
        <v>42582.869187842705</v>
      </c>
      <c r="C12">
        <f>Con!H12</f>
        <v>0.76110813004713385</v>
      </c>
      <c r="D12">
        <f>Wea!K12</f>
        <v>196217.09835613155</v>
      </c>
      <c r="E12">
        <f>Wea!L12</f>
        <v>0.43105699296399841</v>
      </c>
      <c r="F12">
        <f>Equ!H12</f>
        <v>0.55128141843586498</v>
      </c>
      <c r="G12">
        <f>Sec!T12</f>
        <v>0.59002688118380275</v>
      </c>
      <c r="H12">
        <f t="shared" si="0"/>
        <v>0.58336835565770007</v>
      </c>
      <c r="I12">
        <f t="shared" si="1"/>
        <v>0.69001222029136022</v>
      </c>
    </row>
    <row r="13" spans="1:9">
      <c r="A13" t="s">
        <v>298</v>
      </c>
      <c r="B13">
        <f>Con!G13</f>
        <v>40926.048271755448</v>
      </c>
      <c r="C13">
        <f>Con!H13</f>
        <v>0.70994344377470053</v>
      </c>
      <c r="D13">
        <f>Wea!K13</f>
        <v>289874.0311139478</v>
      </c>
      <c r="E13">
        <f>Wea!L13</f>
        <v>0.73018674423062424</v>
      </c>
      <c r="F13">
        <f>Equ!H13</f>
        <v>0.37605586197981328</v>
      </c>
      <c r="G13">
        <f>Sec!T13</f>
        <v>0.66327536175162338</v>
      </c>
      <c r="H13">
        <f t="shared" si="0"/>
        <v>0.61986535293419043</v>
      </c>
      <c r="I13">
        <f t="shared" si="1"/>
        <v>0.67391220743849645</v>
      </c>
    </row>
    <row r="14" spans="1:9">
      <c r="A14" t="s">
        <v>299</v>
      </c>
      <c r="B14">
        <f>Con!G14</f>
        <v>49038.308053175715</v>
      </c>
      <c r="C14">
        <f>Con!H14</f>
        <v>0.96046009445596614</v>
      </c>
      <c r="D14">
        <f>Wea!K14</f>
        <v>334299.54389490228</v>
      </c>
      <c r="E14">
        <f>Wea!L14</f>
        <v>0.87207685526407763</v>
      </c>
      <c r="F14">
        <f>Equ!H14</f>
        <v>0.69616554736389646</v>
      </c>
      <c r="G14">
        <f>Sec!T14</f>
        <v>0.67754212628184562</v>
      </c>
      <c r="H14">
        <f t="shared" si="0"/>
        <v>0.80156115584144649</v>
      </c>
      <c r="I14">
        <f t="shared" si="1"/>
        <v>0.89690051901015821</v>
      </c>
    </row>
    <row r="15" spans="1:9">
      <c r="A15" t="s">
        <v>300</v>
      </c>
      <c r="B15">
        <f>Con!G15</f>
        <v>47796.083635534967</v>
      </c>
      <c r="C15">
        <f>Con!H15</f>
        <v>0.9220986626371046</v>
      </c>
      <c r="D15">
        <f>Wea!K15</f>
        <v>231061.82340199527</v>
      </c>
      <c r="E15">
        <f>Wea!L15</f>
        <v>0.54234714126381356</v>
      </c>
      <c r="F15">
        <f>Equ!H15</f>
        <v>0.41712584487096765</v>
      </c>
      <c r="G15">
        <f>Sec!T15</f>
        <v>0.53626283007062714</v>
      </c>
      <c r="H15">
        <f t="shared" si="0"/>
        <v>0.60445861971062831</v>
      </c>
      <c r="I15">
        <f t="shared" si="1"/>
        <v>0.79504264546651404</v>
      </c>
    </row>
    <row r="17" spans="1:9">
      <c r="A17" t="s">
        <v>737</v>
      </c>
    </row>
    <row r="23" spans="1:9">
      <c r="A23" t="s">
        <v>738</v>
      </c>
    </row>
    <row r="24" spans="1:9">
      <c r="B24" t="s">
        <v>732</v>
      </c>
      <c r="C24" t="s">
        <v>477</v>
      </c>
      <c r="D24" t="s">
        <v>733</v>
      </c>
      <c r="E24" t="s">
        <v>390</v>
      </c>
      <c r="F24" t="s">
        <v>516</v>
      </c>
      <c r="G24" t="s">
        <v>716</v>
      </c>
      <c r="H24" t="s">
        <v>717</v>
      </c>
      <c r="I24" t="s">
        <v>734</v>
      </c>
    </row>
    <row r="26" spans="1:9">
      <c r="A26" t="s">
        <v>272</v>
      </c>
      <c r="B26">
        <f t="shared" ref="B26:I36" si="2">B5/B$14*100</f>
        <v>92.556264871549331</v>
      </c>
      <c r="C26">
        <f t="shared" si="2"/>
        <v>88.263413328388211</v>
      </c>
      <c r="D26">
        <f t="shared" si="2"/>
        <v>68.044376569966531</v>
      </c>
      <c r="E26">
        <f t="shared" si="2"/>
        <v>60.875572339729821</v>
      </c>
      <c r="F26">
        <f t="shared" si="2"/>
        <v>83.686725991863625</v>
      </c>
      <c r="G26">
        <f t="shared" si="2"/>
        <v>78.117509645435163</v>
      </c>
      <c r="H26">
        <f t="shared" si="2"/>
        <v>77.676351070683154</v>
      </c>
      <c r="I26">
        <f t="shared" si="2"/>
        <v>84.478744825969684</v>
      </c>
    </row>
    <row r="27" spans="1:9">
      <c r="A27" t="s">
        <v>291</v>
      </c>
      <c r="B27">
        <f t="shared" si="2"/>
        <v>84.416789511439333</v>
      </c>
      <c r="C27">
        <f t="shared" si="2"/>
        <v>75.429848407431251</v>
      </c>
      <c r="D27">
        <f t="shared" si="2"/>
        <v>91.37251279067145</v>
      </c>
      <c r="E27">
        <f t="shared" si="2"/>
        <v>89.437054797246148</v>
      </c>
      <c r="F27">
        <f t="shared" si="2"/>
        <v>83.619620351971932</v>
      </c>
      <c r="G27">
        <f t="shared" si="2"/>
        <v>70.492519114435709</v>
      </c>
      <c r="H27">
        <f t="shared" si="2"/>
        <v>79.974588654167277</v>
      </c>
      <c r="I27">
        <f t="shared" si="2"/>
        <v>77.054504506055551</v>
      </c>
    </row>
    <row r="28" spans="1:9">
      <c r="A28" t="s">
        <v>292</v>
      </c>
      <c r="B28">
        <f t="shared" si="2"/>
        <v>84.654712265636448</v>
      </c>
      <c r="C28">
        <f t="shared" si="2"/>
        <v>75.804982795960242</v>
      </c>
      <c r="D28">
        <f t="shared" si="2"/>
        <v>47.87674556029036</v>
      </c>
      <c r="E28">
        <f t="shared" si="2"/>
        <v>36.183610931287632</v>
      </c>
      <c r="F28">
        <f t="shared" si="2"/>
        <v>116.88016494868545</v>
      </c>
      <c r="G28">
        <f t="shared" si="2"/>
        <v>66.181507142591272</v>
      </c>
      <c r="H28">
        <f t="shared" si="2"/>
        <v>71.913182159153294</v>
      </c>
      <c r="I28">
        <f t="shared" si="2"/>
        <v>74.413739887466363</v>
      </c>
    </row>
    <row r="29" spans="1:9">
      <c r="A29" t="s">
        <v>293</v>
      </c>
      <c r="B29">
        <f t="shared" si="2"/>
        <v>92.480438933817439</v>
      </c>
      <c r="C29">
        <f t="shared" si="2"/>
        <v>88.143858068187569</v>
      </c>
      <c r="D29">
        <f t="shared" si="2"/>
        <v>51.136542307983788</v>
      </c>
      <c r="E29">
        <f t="shared" si="2"/>
        <v>40.174698206475931</v>
      </c>
      <c r="F29">
        <f t="shared" si="2"/>
        <v>86.150850655680287</v>
      </c>
      <c r="G29">
        <f t="shared" si="2"/>
        <v>74.602039881373429</v>
      </c>
      <c r="H29">
        <f t="shared" si="2"/>
        <v>71.802182487893461</v>
      </c>
      <c r="I29">
        <f t="shared" si="2"/>
        <v>82.302027412996196</v>
      </c>
    </row>
    <row r="30" spans="1:9">
      <c r="A30" t="s">
        <v>294</v>
      </c>
      <c r="B30">
        <f t="shared" si="2"/>
        <v>84.777809551009085</v>
      </c>
      <c r="C30">
        <f t="shared" si="2"/>
        <v>75.999071104300796</v>
      </c>
      <c r="D30">
        <f t="shared" si="2"/>
        <v>57.099518501091197</v>
      </c>
      <c r="E30">
        <f t="shared" si="2"/>
        <v>47.475386024942317</v>
      </c>
      <c r="F30">
        <f t="shared" si="2"/>
        <v>78.492358637469621</v>
      </c>
      <c r="G30">
        <f t="shared" si="2"/>
        <v>62.085915008571391</v>
      </c>
      <c r="H30">
        <f t="shared" si="2"/>
        <v>65.842062549385489</v>
      </c>
      <c r="I30">
        <f t="shared" si="2"/>
        <v>72.368138422422319</v>
      </c>
    </row>
    <row r="31" spans="1:9">
      <c r="A31" t="s">
        <v>295</v>
      </c>
      <c r="B31">
        <f t="shared" si="2"/>
        <v>87.240663915192457</v>
      </c>
      <c r="C31">
        <f t="shared" si="2"/>
        <v>79.882269956220682</v>
      </c>
      <c r="D31">
        <f t="shared" si="2"/>
        <v>58.925119328024586</v>
      </c>
      <c r="E31">
        <f t="shared" si="2"/>
        <v>49.710535267023936</v>
      </c>
      <c r="F31">
        <f t="shared" si="2"/>
        <v>94.421985059699836</v>
      </c>
      <c r="G31">
        <f t="shared" si="2"/>
        <v>69.877991134560617</v>
      </c>
      <c r="H31">
        <f t="shared" si="2"/>
        <v>72.7186421533237</v>
      </c>
      <c r="I31">
        <f t="shared" si="2"/>
        <v>77.321412576833666</v>
      </c>
    </row>
    <row r="32" spans="1:9">
      <c r="A32" t="s">
        <v>296</v>
      </c>
      <c r="B32">
        <f t="shared" si="2"/>
        <v>94.859633827510692</v>
      </c>
      <c r="C32">
        <f t="shared" si="2"/>
        <v>91.895150476720517</v>
      </c>
      <c r="D32">
        <f t="shared" si="2"/>
        <v>56.484248935518686</v>
      </c>
      <c r="E32">
        <f t="shared" si="2"/>
        <v>46.722089201849094</v>
      </c>
      <c r="F32">
        <f t="shared" si="2"/>
        <v>87.732629291663102</v>
      </c>
      <c r="G32">
        <f t="shared" si="2"/>
        <v>67.490069239231843</v>
      </c>
      <c r="H32">
        <f t="shared" si="2"/>
        <v>73.54731286524563</v>
      </c>
      <c r="I32">
        <f t="shared" si="2"/>
        <v>85.336155978969146</v>
      </c>
    </row>
    <row r="33" spans="1:9">
      <c r="A33" t="s">
        <v>297</v>
      </c>
      <c r="B33">
        <f t="shared" si="2"/>
        <v>86.835926601845799</v>
      </c>
      <c r="C33">
        <f t="shared" si="2"/>
        <v>79.244117943104001</v>
      </c>
      <c r="D33">
        <f t="shared" si="2"/>
        <v>58.69499433652193</v>
      </c>
      <c r="E33">
        <f t="shared" si="2"/>
        <v>49.428784901471559</v>
      </c>
      <c r="F33">
        <f t="shared" si="2"/>
        <v>79.188264992910035</v>
      </c>
      <c r="G33">
        <f t="shared" si="2"/>
        <v>87.083423789705733</v>
      </c>
      <c r="H33">
        <f t="shared" si="2"/>
        <v>72.77902021653027</v>
      </c>
      <c r="I33">
        <f t="shared" si="2"/>
        <v>76.932971457400299</v>
      </c>
    </row>
    <row r="34" spans="1:9">
      <c r="A34" t="s">
        <v>298</v>
      </c>
      <c r="B34">
        <f t="shared" si="2"/>
        <v>83.457300825665584</v>
      </c>
      <c r="C34">
        <f t="shared" si="2"/>
        <v>73.917016216778279</v>
      </c>
      <c r="D34">
        <f t="shared" si="2"/>
        <v>86.71086646922825</v>
      </c>
      <c r="E34">
        <f t="shared" si="2"/>
        <v>83.729632293648365</v>
      </c>
      <c r="F34">
        <f t="shared" si="2"/>
        <v>54.018166139331093</v>
      </c>
      <c r="G34">
        <f t="shared" si="2"/>
        <v>97.894335425530784</v>
      </c>
      <c r="H34">
        <f t="shared" si="2"/>
        <v>77.332259480997536</v>
      </c>
      <c r="I34">
        <f t="shared" si="2"/>
        <v>75.137899148753178</v>
      </c>
    </row>
    <row r="35" spans="1:9">
      <c r="A35" t="s">
        <v>299</v>
      </c>
      <c r="B35">
        <f t="shared" si="2"/>
        <v>100</v>
      </c>
      <c r="C35">
        <f t="shared" si="2"/>
        <v>100</v>
      </c>
      <c r="D35">
        <f t="shared" si="2"/>
        <v>100</v>
      </c>
      <c r="E35">
        <f t="shared" si="2"/>
        <v>100</v>
      </c>
      <c r="F35">
        <f t="shared" si="2"/>
        <v>100</v>
      </c>
      <c r="G35">
        <f t="shared" si="2"/>
        <v>100</v>
      </c>
      <c r="H35">
        <f t="shared" si="2"/>
        <v>100</v>
      </c>
      <c r="I35">
        <f t="shared" si="2"/>
        <v>100</v>
      </c>
    </row>
    <row r="36" spans="1:9">
      <c r="A36" t="s">
        <v>300</v>
      </c>
      <c r="B36">
        <f t="shared" si="2"/>
        <v>97.466828553110531</v>
      </c>
      <c r="C36">
        <f t="shared" si="2"/>
        <v>96.005931736227879</v>
      </c>
      <c r="D36">
        <f t="shared" si="2"/>
        <v>69.118198819510482</v>
      </c>
      <c r="E36">
        <f t="shared" si="2"/>
        <v>62.190291829219902</v>
      </c>
      <c r="F36">
        <f t="shared" si="2"/>
        <v>59.917622532522365</v>
      </c>
      <c r="G36">
        <f t="shared" si="2"/>
        <v>79.148263889284905</v>
      </c>
      <c r="H36">
        <f t="shared" si="2"/>
        <v>75.410168682150285</v>
      </c>
      <c r="I36">
        <f t="shared" si="2"/>
        <v>88.643347686312296</v>
      </c>
    </row>
    <row r="37" spans="1:9">
      <c r="A37" t="s">
        <v>718</v>
      </c>
    </row>
    <row r="39" spans="1:9">
      <c r="B39" t="s">
        <v>732</v>
      </c>
      <c r="C39" t="s">
        <v>477</v>
      </c>
      <c r="D39" t="s">
        <v>733</v>
      </c>
      <c r="E39" t="s">
        <v>390</v>
      </c>
      <c r="F39" t="s">
        <v>516</v>
      </c>
      <c r="G39" t="s">
        <v>716</v>
      </c>
      <c r="H39" t="s">
        <v>717</v>
      </c>
      <c r="I39" t="s">
        <v>734</v>
      </c>
    </row>
    <row r="40" spans="1:9">
      <c r="B40" t="s">
        <v>82</v>
      </c>
      <c r="C40" t="s">
        <v>83</v>
      </c>
      <c r="D40" t="s">
        <v>84</v>
      </c>
      <c r="E40" t="s">
        <v>85</v>
      </c>
      <c r="F40" t="s">
        <v>87</v>
      </c>
      <c r="G40" t="s">
        <v>88</v>
      </c>
      <c r="H40" t="s">
        <v>735</v>
      </c>
      <c r="I40" t="s">
        <v>736</v>
      </c>
    </row>
    <row r="41" spans="1:9">
      <c r="A41" t="s">
        <v>272</v>
      </c>
      <c r="B41">
        <f>Con!G41</f>
        <v>26544.414111916678</v>
      </c>
      <c r="C41">
        <f>Con!H41</f>
        <v>0.26582073097674913</v>
      </c>
      <c r="D41">
        <f>Wea!K41</f>
        <v>147735.58164931877</v>
      </c>
      <c r="E41">
        <f>Wea!L41</f>
        <v>0.27621245976709657</v>
      </c>
      <c r="F41">
        <f>Equ!H41</f>
        <v>0.62244113598221285</v>
      </c>
      <c r="G41">
        <f>Sec!T41</f>
        <v>0.65965773193210397</v>
      </c>
      <c r="H41">
        <f>(C41+E41+F41+G41)/4</f>
        <v>0.4560330146645406</v>
      </c>
      <c r="I41">
        <f>C41*0.7+E41*0.1+F41*0.1+G41*0.1</f>
        <v>0.34190564445186572</v>
      </c>
    </row>
    <row r="42" spans="1:9">
      <c r="A42" t="s">
        <v>291</v>
      </c>
      <c r="B42">
        <f>Con!G42</f>
        <v>20635.085640164769</v>
      </c>
      <c r="C42">
        <f>Con!H42</f>
        <v>8.3333333333333301E-2</v>
      </c>
      <c r="D42">
        <f>Wea!K42</f>
        <v>119761.0876986396</v>
      </c>
      <c r="E42">
        <f>Wea!L42</f>
        <v>0.18686505994443872</v>
      </c>
      <c r="F42">
        <f>Equ!H42</f>
        <v>0.39026473009288049</v>
      </c>
      <c r="G42">
        <f>Sec!T42</f>
        <v>0.44909260107801646</v>
      </c>
      <c r="H42">
        <f t="shared" ref="H42:H51" si="3">(C42+E42+F42+G42)/4</f>
        <v>0.27738893111216723</v>
      </c>
      <c r="I42">
        <f t="shared" ref="I42:I51" si="4">C42*0.7+E42*0.1+F42*0.1+G42*0.1</f>
        <v>0.16095557244486686</v>
      </c>
    </row>
    <row r="43" spans="1:9">
      <c r="A43" t="s">
        <v>292</v>
      </c>
      <c r="B43">
        <f>Con!G43</f>
        <v>24272.508967360529</v>
      </c>
      <c r="C43">
        <f>Con!H43</f>
        <v>0.19566148030984087</v>
      </c>
      <c r="D43">
        <f>Wea!K43</f>
        <v>87345.509119583192</v>
      </c>
      <c r="E43">
        <f>Wea!L43</f>
        <v>8.3333333333333329E-2</v>
      </c>
      <c r="F43">
        <f>Equ!H43</f>
        <v>0.52406742643011883</v>
      </c>
      <c r="G43">
        <f>Sec!T43</f>
        <v>0.4568628949412793</v>
      </c>
      <c r="H43">
        <f t="shared" si="3"/>
        <v>0.31498128375364309</v>
      </c>
      <c r="I43">
        <f t="shared" si="4"/>
        <v>0.24338940168736176</v>
      </c>
    </row>
    <row r="44" spans="1:9">
      <c r="A44" t="s">
        <v>293</v>
      </c>
      <c r="B44">
        <f>Con!G44</f>
        <v>25406.301573203596</v>
      </c>
      <c r="C44">
        <f>Con!H44</f>
        <v>0.23067440319891308</v>
      </c>
      <c r="D44">
        <f>Wea!K44</f>
        <v>107262.86767576404</v>
      </c>
      <c r="E44">
        <f>Wea!L44</f>
        <v>0.14694714531033681</v>
      </c>
      <c r="F44">
        <f>Equ!H44</f>
        <v>0.48022551887018616</v>
      </c>
      <c r="G44">
        <f>Sec!T44</f>
        <v>0.68108408780916574</v>
      </c>
      <c r="H44">
        <f t="shared" si="3"/>
        <v>0.38473278879715045</v>
      </c>
      <c r="I44">
        <f t="shared" si="4"/>
        <v>0.29229775743820802</v>
      </c>
    </row>
    <row r="45" spans="1:9">
      <c r="A45" t="s">
        <v>294</v>
      </c>
      <c r="B45">
        <f>Con!G45</f>
        <v>21073.381509555998</v>
      </c>
      <c r="C45">
        <f>Con!H45</f>
        <v>9.6868453776443764E-2</v>
      </c>
      <c r="D45">
        <f>Wea!K45</f>
        <v>113900.87285263033</v>
      </c>
      <c r="E45">
        <f>Wea!L45</f>
        <v>0.16814819021960303</v>
      </c>
      <c r="F45">
        <f>Equ!H45</f>
        <v>0.46035731768219157</v>
      </c>
      <c r="G45">
        <f>Sec!T45</f>
        <v>0.54333636106830019</v>
      </c>
      <c r="H45">
        <f t="shared" si="3"/>
        <v>0.31717758068663465</v>
      </c>
      <c r="I45">
        <f t="shared" si="4"/>
        <v>0.18499210454052012</v>
      </c>
    </row>
    <row r="46" spans="1:9">
      <c r="A46" t="s">
        <v>295</v>
      </c>
      <c r="B46">
        <f>Con!G46</f>
        <v>24042.983440551423</v>
      </c>
      <c r="C46">
        <f>Con!H46</f>
        <v>0.18857344716354493</v>
      </c>
      <c r="D46">
        <f>Wea!K46</f>
        <v>128866.00730433232</v>
      </c>
      <c r="E46">
        <f>Wea!L46</f>
        <v>0.21594515318213009</v>
      </c>
      <c r="F46">
        <f>Equ!H46</f>
        <v>0.61402684986208844</v>
      </c>
      <c r="G46">
        <f>Sec!T46</f>
        <v>0.63774514006080363</v>
      </c>
      <c r="H46">
        <f t="shared" si="3"/>
        <v>0.41407264756714179</v>
      </c>
      <c r="I46">
        <f t="shared" si="4"/>
        <v>0.27877312732498372</v>
      </c>
    </row>
    <row r="47" spans="1:9">
      <c r="A47" t="s">
        <v>296</v>
      </c>
      <c r="B47">
        <f>Con!G47</f>
        <v>26951.567344911193</v>
      </c>
      <c r="C47">
        <f>Con!H47</f>
        <v>0.27839412815486281</v>
      </c>
      <c r="D47">
        <f>Wea!K47</f>
        <v>127696.04764956835</v>
      </c>
      <c r="E47">
        <f>Wea!L47</f>
        <v>0.2122084331100933</v>
      </c>
      <c r="F47">
        <f>Equ!H47</f>
        <v>0.75446042080433962</v>
      </c>
      <c r="G47">
        <f>Sec!T47</f>
        <v>0.72881653700162874</v>
      </c>
      <c r="H47">
        <f t="shared" si="3"/>
        <v>0.49346987976773116</v>
      </c>
      <c r="I47">
        <f t="shared" si="4"/>
        <v>0.36442442880001014</v>
      </c>
    </row>
    <row r="48" spans="1:9">
      <c r="A48" t="s">
        <v>297</v>
      </c>
      <c r="B48">
        <f>Con!G48</f>
        <v>24872.81759269238</v>
      </c>
      <c r="C48">
        <f>Con!H48</f>
        <v>0.2141997557405225</v>
      </c>
      <c r="D48">
        <f>Wea!K48</f>
        <v>144062.47898423276</v>
      </c>
      <c r="E48">
        <f>Wea!L48</f>
        <v>0.26448098133586145</v>
      </c>
      <c r="F48">
        <f>Equ!H48</f>
        <v>0.47313490614672399</v>
      </c>
      <c r="G48">
        <f>Sec!T48</f>
        <v>0.67076738582361706</v>
      </c>
      <c r="H48">
        <f t="shared" si="3"/>
        <v>0.40564575726168128</v>
      </c>
      <c r="I48">
        <f t="shared" si="4"/>
        <v>0.29077815634898602</v>
      </c>
    </row>
    <row r="49" spans="1:9">
      <c r="A49" t="s">
        <v>298</v>
      </c>
      <c r="B49">
        <f>Con!G49</f>
        <v>25710.491407892445</v>
      </c>
      <c r="C49">
        <f>Con!H49</f>
        <v>0.24006816284305954</v>
      </c>
      <c r="D49">
        <f>Wea!K49</f>
        <v>180196.37554155744</v>
      </c>
      <c r="E49">
        <f>Wea!L49</f>
        <v>0.37988859902323946</v>
      </c>
      <c r="F49">
        <f>Equ!H49</f>
        <v>0.30056286714272312</v>
      </c>
      <c r="G49">
        <f>Sec!T49</f>
        <v>0.74195086234949492</v>
      </c>
      <c r="H49">
        <f t="shared" si="3"/>
        <v>0.41561762283962922</v>
      </c>
      <c r="I49">
        <f t="shared" si="4"/>
        <v>0.31028794684168748</v>
      </c>
    </row>
    <row r="50" spans="1:9">
      <c r="A50" t="s">
        <v>299</v>
      </c>
      <c r="B50">
        <f>Con!G50</f>
        <v>30978.774509396244</v>
      </c>
      <c r="C50">
        <f>Con!H50</f>
        <v>0.40275928381186765</v>
      </c>
      <c r="D50">
        <f>Wea!K50</f>
        <v>264234.53960001905</v>
      </c>
      <c r="E50">
        <f>Wea!L50</f>
        <v>0.64829708061120361</v>
      </c>
      <c r="F50">
        <f>Equ!H50</f>
        <v>0.69467784720655845</v>
      </c>
      <c r="G50">
        <f>Sec!T50</f>
        <v>0.77670048061031971</v>
      </c>
      <c r="H50">
        <f t="shared" si="3"/>
        <v>0.63060867305998736</v>
      </c>
      <c r="I50">
        <f t="shared" si="4"/>
        <v>0.49389903951111558</v>
      </c>
    </row>
    <row r="51" spans="1:9">
      <c r="A51" t="s">
        <v>300</v>
      </c>
      <c r="B51">
        <f>Con!G51</f>
        <v>29882.372528013842</v>
      </c>
      <c r="C51">
        <f>Con!H51</f>
        <v>0.36890102981397427</v>
      </c>
      <c r="D51">
        <f>Wea!K51</f>
        <v>168513.30384328112</v>
      </c>
      <c r="E51">
        <f>Wea!L51</f>
        <v>0.34257417682053393</v>
      </c>
      <c r="F51">
        <f>Equ!H51</f>
        <v>0.5537067867056451</v>
      </c>
      <c r="G51">
        <f>Sec!T51</f>
        <v>0.63282860527469653</v>
      </c>
      <c r="H51">
        <f t="shared" si="3"/>
        <v>0.47450264965371247</v>
      </c>
      <c r="I51">
        <f t="shared" si="4"/>
        <v>0.41114167774986954</v>
      </c>
    </row>
  </sheetData>
  <pageMargins left="0.75" right="0.75" top="1" bottom="1" header="0.5" footer="0.5"/>
  <pageSetup orientation="landscape" horizontalDpi="1200" verticalDpi="1200" r:id="rId1"/>
  <headerFooter alignWithMargins="0"/>
  <colBreaks count="1" manualBreakCount="1">
    <brk id="9" max="1048575" man="1"/>
  </colBreaks>
</worksheet>
</file>

<file path=xl/worksheets/sheet71.xml><?xml version="1.0" encoding="utf-8"?>
<worksheet xmlns="http://schemas.openxmlformats.org/spreadsheetml/2006/main" xmlns:r="http://schemas.openxmlformats.org/officeDocument/2006/relationships">
  <sheetPr>
    <pageSetUpPr fitToPage="1"/>
  </sheetPr>
  <dimension ref="A1:I51"/>
  <sheetViews>
    <sheetView view="pageBreakPreview" zoomScaleSheetLayoutView="100" workbookViewId="0">
      <selection activeCell="I24" sqref="I24"/>
    </sheetView>
  </sheetViews>
  <sheetFormatPr defaultRowHeight="12.75"/>
  <cols>
    <col min="1" max="1" width="15.625" customWidth="1"/>
    <col min="2" max="2" width="11.5" customWidth="1"/>
    <col min="3" max="3" width="11" customWidth="1"/>
    <col min="4" max="5" width="10.125" customWidth="1"/>
    <col min="6" max="6" width="8.875" customWidth="1"/>
    <col min="7" max="7" width="11.25" customWidth="1"/>
  </cols>
  <sheetData>
    <row r="1" spans="1:9">
      <c r="A1" t="s">
        <v>739</v>
      </c>
    </row>
    <row r="3" spans="1:9">
      <c r="B3" t="s">
        <v>740</v>
      </c>
      <c r="C3" t="s">
        <v>476</v>
      </c>
      <c r="D3" t="s">
        <v>556</v>
      </c>
      <c r="E3" t="s">
        <v>741</v>
      </c>
      <c r="F3" t="s">
        <v>742</v>
      </c>
      <c r="G3" t="s">
        <v>732</v>
      </c>
      <c r="H3" t="s">
        <v>743</v>
      </c>
      <c r="I3" t="s">
        <v>744</v>
      </c>
    </row>
    <row r="4" spans="1:9">
      <c r="B4" t="s">
        <v>82</v>
      </c>
      <c r="C4" t="s">
        <v>83</v>
      </c>
      <c r="D4" t="s">
        <v>84</v>
      </c>
      <c r="E4" t="s">
        <v>85</v>
      </c>
      <c r="F4" t="s">
        <v>86</v>
      </c>
      <c r="G4" t="s">
        <v>745</v>
      </c>
      <c r="H4" t="s">
        <v>88</v>
      </c>
    </row>
    <row r="5" spans="1:9">
      <c r="A5" t="s">
        <v>272</v>
      </c>
      <c r="B5">
        <f>'[1]1'!B$47</f>
        <v>25484.883049253505</v>
      </c>
      <c r="C5">
        <f>'[1]1'!C$47</f>
        <v>0.93339725372356652</v>
      </c>
      <c r="D5">
        <f>'[1]1'!D$47</f>
        <v>8701.5813892202113</v>
      </c>
      <c r="E5">
        <f>'[1]1'!E$47</f>
        <v>12732.916611018894</v>
      </c>
      <c r="F5">
        <f>'[1]1'!F$47</f>
        <v>3134.5539724402283</v>
      </c>
      <c r="G5">
        <f>'[1]1'!H$47</f>
        <v>45388.026290223621</v>
      </c>
      <c r="H5">
        <f>'[1]1'!I$47</f>
        <v>0.84773486302389722</v>
      </c>
      <c r="I5">
        <f>(H5 - H41)/H41*100</f>
        <v>218.91224582406522</v>
      </c>
    </row>
    <row r="6" spans="1:9">
      <c r="A6" t="s">
        <v>291</v>
      </c>
      <c r="B6">
        <f>'[1]1'!L$47</f>
        <v>21564.692765397343</v>
      </c>
      <c r="C6">
        <f>'[1]1'!M$47</f>
        <v>0.93261120699111155</v>
      </c>
      <c r="D6">
        <f>'[1]1'!N$47</f>
        <v>10220.641343160663</v>
      </c>
      <c r="E6">
        <f>'[1]1'!O$47</f>
        <v>12063.483368534718</v>
      </c>
      <c r="F6">
        <f>'[1]1'!P$47</f>
        <v>2652.3838952523379</v>
      </c>
      <c r="G6">
        <f>'[1]1'!R$47</f>
        <v>41396.565289220547</v>
      </c>
      <c r="H6">
        <f>'[1]1'!S$47</f>
        <v>0.72447359326200633</v>
      </c>
      <c r="I6">
        <f t="shared" ref="I6:I15" si="0">(H6 - H42)/H42*100</f>
        <v>769.36831191440797</v>
      </c>
    </row>
    <row r="7" spans="1:9">
      <c r="A7" t="s">
        <v>292</v>
      </c>
      <c r="B7">
        <f>'[1]1'!V$47</f>
        <v>21841.164772819659</v>
      </c>
      <c r="C7">
        <f>'[1]1'!W$47</f>
        <v>0.93571200886180916</v>
      </c>
      <c r="D7">
        <f>'[1]1'!X$47</f>
        <v>10273.759128392005</v>
      </c>
      <c r="E7">
        <f>'[1]1'!Y$47</f>
        <v>10780.255620995644</v>
      </c>
      <c r="F7">
        <f>'[1]1'!Z$47</f>
        <v>2686.3890122253792</v>
      </c>
      <c r="G7">
        <f>'[1]1'!AB$47</f>
        <v>41513.238582352329</v>
      </c>
      <c r="H7">
        <f>'[1]1'!AC$47</f>
        <v>0.72807660936440866</v>
      </c>
      <c r="I7">
        <f t="shared" si="0"/>
        <v>272.11034497513702</v>
      </c>
    </row>
    <row r="8" spans="1:9">
      <c r="A8" t="s">
        <v>293</v>
      </c>
      <c r="B8">
        <f>'[1]1'!AF$47</f>
        <v>23045.333507530511</v>
      </c>
      <c r="C8">
        <f>'[1]1'!AG$47</f>
        <v>0.91154348901748417</v>
      </c>
      <c r="D8">
        <f>'[1]1'!AH$47</f>
        <v>10640.980192233477</v>
      </c>
      <c r="E8">
        <f>'[1]1'!AI$47</f>
        <v>14030.071497463216</v>
      </c>
      <c r="F8">
        <f>'[1]1'!AJ$47</f>
        <v>2834.4976727038816</v>
      </c>
      <c r="G8">
        <f>'[1]1'!AL$47</f>
        <v>45350.842533294446</v>
      </c>
      <c r="H8">
        <f>'[1]1'!AM$47</f>
        <v>0.8465865824588471</v>
      </c>
      <c r="I8">
        <f t="shared" si="0"/>
        <v>267.00499523079992</v>
      </c>
    </row>
    <row r="9" spans="1:9">
      <c r="A9" t="s">
        <v>294</v>
      </c>
      <c r="B9">
        <f>'[1]1'!AP$47</f>
        <v>22293.621487518405</v>
      </c>
      <c r="C9">
        <f>'[1]1'!AQ$47</f>
        <v>0.92324299017951073</v>
      </c>
      <c r="D9">
        <f>'[1]1'!AR$47</f>
        <v>9394.6335083027916</v>
      </c>
      <c r="E9">
        <f>'[1]1'!AS$47</f>
        <v>11707.217712560952</v>
      </c>
      <c r="F9">
        <f>'[1]1'!AT$47</f>
        <v>2742.0396498867422</v>
      </c>
      <c r="G9">
        <f>'[1]1'!AV$47</f>
        <v>41573.60340835846</v>
      </c>
      <c r="H9">
        <f>'[1]1'!AW$47</f>
        <v>0.72994075011402426</v>
      </c>
      <c r="I9">
        <f t="shared" si="0"/>
        <v>653.53814545094929</v>
      </c>
    </row>
    <row r="10" spans="1:9">
      <c r="A10" t="s">
        <v>295</v>
      </c>
      <c r="B10">
        <f>'[1]1'!AZ$47</f>
        <v>23081.109145889561</v>
      </c>
      <c r="C10">
        <f>'[1]1'!BA$47</f>
        <v>0.89711614902979742</v>
      </c>
      <c r="D10">
        <f>'[1]1'!BB$47</f>
        <v>8730.4189305403979</v>
      </c>
      <c r="E10">
        <f>'[1]1'!BC$47</f>
        <v>13021.561758314112</v>
      </c>
      <c r="F10">
        <f>'[1]1'!BD$47</f>
        <v>2838.8979545932752</v>
      </c>
      <c r="G10">
        <f>'[1]1'!BF$47</f>
        <v>42781.34551836778</v>
      </c>
      <c r="H10">
        <f>'[1]1'!BG$47</f>
        <v>0.76723732547508694</v>
      </c>
      <c r="I10">
        <f t="shared" si="0"/>
        <v>306.8639233230337</v>
      </c>
    </row>
    <row r="11" spans="1:9">
      <c r="A11" t="s">
        <v>296</v>
      </c>
      <c r="B11">
        <f>'[1]1'!BJ$47</f>
        <v>25823.643061040108</v>
      </c>
      <c r="C11">
        <f>'[1]1'!BK$47</f>
        <v>0.95464691675967916</v>
      </c>
      <c r="D11">
        <f>'[1]1'!BL$47</f>
        <v>8283.7158583572436</v>
      </c>
      <c r="E11">
        <f>'[1]1'!BM$47</f>
        <v>13214.858536336247</v>
      </c>
      <c r="F11">
        <f>'[1]1'!BN$47</f>
        <v>3176.2203021854884</v>
      </c>
      <c r="G11">
        <f>'[1]1'!BP$47</f>
        <v>46517.559454449169</v>
      </c>
      <c r="H11">
        <f>'[1]1'!BQ$47</f>
        <v>0.88261624906916214</v>
      </c>
      <c r="I11">
        <f t="shared" si="0"/>
        <v>217.03838544259364</v>
      </c>
    </row>
    <row r="12" spans="1:9">
      <c r="A12" t="s">
        <v>297</v>
      </c>
      <c r="B12">
        <f>'[1]1'!BT$47</f>
        <v>23210.572160626481</v>
      </c>
      <c r="C12">
        <f>'[1]1'!BU$47</f>
        <v>0.96214851835917026</v>
      </c>
      <c r="D12">
        <f>'[1]1'!BV$47</f>
        <v>8640.5843070435258</v>
      </c>
      <c r="E12">
        <f>'[1]1'!BW$47</f>
        <v>12200.118687103897</v>
      </c>
      <c r="F12">
        <f>'[1]1'!BX$47</f>
        <v>2854.8214652620672</v>
      </c>
      <c r="G12">
        <f>'[1]1'!BZ$47</f>
        <v>42582.869187842705</v>
      </c>
      <c r="H12">
        <f>'[1]1'!CA$47</f>
        <v>0.76110813004713385</v>
      </c>
      <c r="I12">
        <f t="shared" si="0"/>
        <v>255.32632958233887</v>
      </c>
    </row>
    <row r="13" spans="1:9">
      <c r="A13" t="s">
        <v>298</v>
      </c>
      <c r="B13">
        <f>'[1]1'!CD$47</f>
        <v>24174.864459552788</v>
      </c>
      <c r="C13">
        <f>'[1]1'!CE$47</f>
        <v>0.95808829910321325</v>
      </c>
      <c r="D13">
        <f>'[1]1'!CF$47</f>
        <v>8970.5090856945135</v>
      </c>
      <c r="E13">
        <f>'[1]1'!CG$47</f>
        <v>9601.8827491938773</v>
      </c>
      <c r="F13">
        <f>'[1]1'!CH$47</f>
        <v>2973.4261396626234</v>
      </c>
      <c r="G13">
        <f>'[1]1'!CJ$47</f>
        <v>40926.048271755448</v>
      </c>
      <c r="H13">
        <f>'[1]1'!CK$47</f>
        <v>0.70994344377470053</v>
      </c>
      <c r="I13">
        <f t="shared" si="0"/>
        <v>195.7257786151402</v>
      </c>
    </row>
    <row r="14" spans="1:9">
      <c r="A14" t="s">
        <v>299</v>
      </c>
      <c r="B14">
        <f>'[1]1'!CN$47</f>
        <v>29864.753717877571</v>
      </c>
      <c r="C14">
        <f>'[1]1'!CO$47</f>
        <v>0.93435160316767729</v>
      </c>
      <c r="D14">
        <f>'[1]1'!CP$47</f>
        <v>9587.3761499113643</v>
      </c>
      <c r="E14">
        <f>'[1]1'!CQ$47</f>
        <v>11959.235112524608</v>
      </c>
      <c r="F14">
        <f>'[1]1'!CR$47</f>
        <v>3673.2631741492055</v>
      </c>
      <c r="G14">
        <f>'[1]1'!CT$47</f>
        <v>49038.308053175715</v>
      </c>
      <c r="H14">
        <f>'[1]1'!CU$47</f>
        <v>0.96046009445596614</v>
      </c>
      <c r="I14">
        <f t="shared" si="0"/>
        <v>138.4700075354701</v>
      </c>
    </row>
    <row r="15" spans="1:9">
      <c r="A15" t="s">
        <v>300</v>
      </c>
      <c r="B15">
        <f>'[1]1'!CX$47</f>
        <v>27713.599355601251</v>
      </c>
      <c r="C15">
        <f>'[1]1'!CY$47</f>
        <v>0.92201317262253402</v>
      </c>
      <c r="D15">
        <f>'[1]1'!CZ$47</f>
        <v>7749.9653612267321</v>
      </c>
      <c r="E15">
        <f>'[1]1'!DA$47</f>
        <v>14266.872024710958</v>
      </c>
      <c r="F15">
        <f>'[1]1'!DB$47</f>
        <v>3408.6785010089111</v>
      </c>
      <c r="G15">
        <f>'[1]1'!DD$47</f>
        <v>47796.083635534967</v>
      </c>
      <c r="H15">
        <f>'[1]1'!DE$47</f>
        <v>0.9220986626371046</v>
      </c>
      <c r="I15">
        <f t="shared" si="0"/>
        <v>149.958278268318</v>
      </c>
    </row>
    <row r="17" spans="1:9">
      <c r="A17" t="s">
        <v>746</v>
      </c>
    </row>
    <row r="18" spans="1:9" ht="37.5" customHeight="1">
      <c r="A18" s="32" t="s">
        <v>747</v>
      </c>
      <c r="B18" s="32"/>
      <c r="C18" s="32"/>
      <c r="D18" s="32"/>
      <c r="E18" s="32"/>
      <c r="F18" s="32"/>
      <c r="G18" s="32"/>
      <c r="H18" s="32"/>
    </row>
    <row r="23" spans="1:9">
      <c r="A23" t="s">
        <v>748</v>
      </c>
    </row>
    <row r="24" spans="1:9">
      <c r="B24" t="s">
        <v>361</v>
      </c>
      <c r="C24" t="s">
        <v>476</v>
      </c>
      <c r="D24" t="s">
        <v>362</v>
      </c>
      <c r="E24" t="s">
        <v>363</v>
      </c>
      <c r="F24" t="s">
        <v>364</v>
      </c>
      <c r="G24" t="s">
        <v>380</v>
      </c>
      <c r="H24" t="s">
        <v>477</v>
      </c>
      <c r="I24" t="s">
        <v>744</v>
      </c>
    </row>
    <row r="26" spans="1:9">
      <c r="A26" t="s">
        <v>272</v>
      </c>
      <c r="B26">
        <f t="shared" ref="B26:I36" si="1">B5/B$14*100</f>
        <v>85.334315126120742</v>
      </c>
      <c r="C26">
        <f t="shared" si="1"/>
        <v>99.897859709249133</v>
      </c>
      <c r="D26">
        <f t="shared" si="1"/>
        <v>90.760821867833542</v>
      </c>
      <c r="E26">
        <f t="shared" si="1"/>
        <v>106.46932258806443</v>
      </c>
      <c r="F26">
        <f t="shared" si="1"/>
        <v>85.334315126120742</v>
      </c>
      <c r="G26">
        <f t="shared" si="1"/>
        <v>92.556264871549331</v>
      </c>
      <c r="H26">
        <f t="shared" si="1"/>
        <v>88.263413328388211</v>
      </c>
      <c r="I26">
        <f t="shared" si="1"/>
        <v>158.0936187701075</v>
      </c>
    </row>
    <row r="27" spans="1:9">
      <c r="A27" t="s">
        <v>291</v>
      </c>
      <c r="B27">
        <f t="shared" si="1"/>
        <v>72.20783726901567</v>
      </c>
      <c r="C27">
        <f t="shared" si="1"/>
        <v>99.813732199884356</v>
      </c>
      <c r="D27">
        <f t="shared" si="1"/>
        <v>106.60519816211816</v>
      </c>
      <c r="E27">
        <f t="shared" si="1"/>
        <v>100.87169668485683</v>
      </c>
      <c r="F27">
        <f t="shared" si="1"/>
        <v>72.207837269015656</v>
      </c>
      <c r="G27">
        <f t="shared" si="1"/>
        <v>84.416789511439333</v>
      </c>
      <c r="H27">
        <f t="shared" si="1"/>
        <v>75.429848407431251</v>
      </c>
      <c r="I27">
        <f t="shared" si="1"/>
        <v>555.62090708872734</v>
      </c>
    </row>
    <row r="28" spans="1:9">
      <c r="A28" t="s">
        <v>292</v>
      </c>
      <c r="B28">
        <f t="shared" si="1"/>
        <v>73.13358408760341</v>
      </c>
      <c r="C28">
        <f t="shared" si="1"/>
        <v>100.14559890404425</v>
      </c>
      <c r="D28">
        <f t="shared" si="1"/>
        <v>107.1592369773349</v>
      </c>
      <c r="E28">
        <f t="shared" si="1"/>
        <v>90.141681466783368</v>
      </c>
      <c r="F28">
        <f t="shared" si="1"/>
        <v>73.13358408760341</v>
      </c>
      <c r="G28">
        <f t="shared" si="1"/>
        <v>84.654712265636448</v>
      </c>
      <c r="H28">
        <f t="shared" si="1"/>
        <v>75.804982795960242</v>
      </c>
      <c r="I28">
        <f t="shared" si="1"/>
        <v>196.51211826895724</v>
      </c>
    </row>
    <row r="29" spans="1:9">
      <c r="A29" t="s">
        <v>293</v>
      </c>
      <c r="B29">
        <f t="shared" si="1"/>
        <v>77.165657300348556</v>
      </c>
      <c r="C29">
        <f t="shared" si="1"/>
        <v>97.55893669226144</v>
      </c>
      <c r="D29">
        <f t="shared" si="1"/>
        <v>110.98949311936461</v>
      </c>
      <c r="E29">
        <f t="shared" si="1"/>
        <v>117.31579290359358</v>
      </c>
      <c r="F29">
        <f t="shared" si="1"/>
        <v>77.165657300348556</v>
      </c>
      <c r="G29">
        <f t="shared" si="1"/>
        <v>92.480438933817439</v>
      </c>
      <c r="H29">
        <f t="shared" si="1"/>
        <v>88.143858068187569</v>
      </c>
      <c r="I29">
        <f t="shared" si="1"/>
        <v>192.82514674696225</v>
      </c>
    </row>
    <row r="30" spans="1:9">
      <c r="A30" t="s">
        <v>294</v>
      </c>
      <c r="B30">
        <f t="shared" si="1"/>
        <v>74.648603159827999</v>
      </c>
      <c r="C30">
        <f t="shared" si="1"/>
        <v>98.811088571956674</v>
      </c>
      <c r="D30">
        <f t="shared" si="1"/>
        <v>97.989620532304301</v>
      </c>
      <c r="E30">
        <f t="shared" si="1"/>
        <v>97.892696333900787</v>
      </c>
      <c r="F30">
        <f t="shared" si="1"/>
        <v>74.648603159827999</v>
      </c>
      <c r="G30">
        <f t="shared" si="1"/>
        <v>84.777809551009085</v>
      </c>
      <c r="H30">
        <f t="shared" si="1"/>
        <v>75.999071104300796</v>
      </c>
      <c r="I30">
        <f t="shared" si="1"/>
        <v>471.97090336226114</v>
      </c>
    </row>
    <row r="31" spans="1:9">
      <c r="A31" t="s">
        <v>295</v>
      </c>
      <c r="B31">
        <f t="shared" si="1"/>
        <v>77.285449476426777</v>
      </c>
      <c r="C31">
        <f t="shared" si="1"/>
        <v>96.01483488532125</v>
      </c>
      <c r="D31">
        <f t="shared" si="1"/>
        <v>91.061608452914527</v>
      </c>
      <c r="E31">
        <f t="shared" si="1"/>
        <v>108.88289790939018</v>
      </c>
      <c r="F31">
        <f t="shared" si="1"/>
        <v>77.285449476426791</v>
      </c>
      <c r="G31">
        <f t="shared" si="1"/>
        <v>87.240663915192457</v>
      </c>
      <c r="H31">
        <f t="shared" si="1"/>
        <v>79.882269956220682</v>
      </c>
      <c r="I31">
        <f t="shared" si="1"/>
        <v>221.61038970437571</v>
      </c>
    </row>
    <row r="32" spans="1:9">
      <c r="A32" t="s">
        <v>296</v>
      </c>
      <c r="B32">
        <f t="shared" si="1"/>
        <v>86.468628889384135</v>
      </c>
      <c r="C32">
        <f t="shared" si="1"/>
        <v>102.17212808574372</v>
      </c>
      <c r="D32">
        <f t="shared" si="1"/>
        <v>86.402324565452943</v>
      </c>
      <c r="E32">
        <f t="shared" si="1"/>
        <v>110.49919507391117</v>
      </c>
      <c r="F32">
        <f t="shared" si="1"/>
        <v>86.468628889384135</v>
      </c>
      <c r="G32">
        <f t="shared" si="1"/>
        <v>94.859633827510692</v>
      </c>
      <c r="H32">
        <f t="shared" si="1"/>
        <v>91.895150476720517</v>
      </c>
      <c r="I32">
        <f t="shared" si="1"/>
        <v>156.74035793418849</v>
      </c>
    </row>
    <row r="33" spans="1:9">
      <c r="A33" t="s">
        <v>297</v>
      </c>
      <c r="B33">
        <f t="shared" si="1"/>
        <v>77.718947157204326</v>
      </c>
      <c r="C33">
        <f t="shared" si="1"/>
        <v>102.97499518353206</v>
      </c>
      <c r="D33">
        <f t="shared" si="1"/>
        <v>90.124598971986799</v>
      </c>
      <c r="E33">
        <f t="shared" si="1"/>
        <v>102.0142055266312</v>
      </c>
      <c r="F33">
        <f t="shared" si="1"/>
        <v>77.718947157204326</v>
      </c>
      <c r="G33">
        <f t="shared" si="1"/>
        <v>86.835926601845799</v>
      </c>
      <c r="H33">
        <f t="shared" si="1"/>
        <v>79.244117943104001</v>
      </c>
      <c r="I33">
        <f t="shared" si="1"/>
        <v>184.39107076450122</v>
      </c>
    </row>
    <row r="34" spans="1:9">
      <c r="A34" t="s">
        <v>298</v>
      </c>
      <c r="B34">
        <f t="shared" si="1"/>
        <v>80.947811215604588</v>
      </c>
      <c r="C34">
        <f t="shared" si="1"/>
        <v>102.54044578668918</v>
      </c>
      <c r="D34">
        <f t="shared" si="1"/>
        <v>93.565840595264916</v>
      </c>
      <c r="E34">
        <f t="shared" si="1"/>
        <v>80.288435329263379</v>
      </c>
      <c r="F34">
        <f t="shared" si="1"/>
        <v>80.947811215604588</v>
      </c>
      <c r="G34">
        <f t="shared" si="1"/>
        <v>83.457300825665584</v>
      </c>
      <c r="H34">
        <f t="shared" si="1"/>
        <v>73.917016216778279</v>
      </c>
      <c r="I34">
        <f t="shared" si="1"/>
        <v>141.3488610990388</v>
      </c>
    </row>
    <row r="35" spans="1:9">
      <c r="A35" t="s">
        <v>299</v>
      </c>
      <c r="B35">
        <f t="shared" si="1"/>
        <v>100</v>
      </c>
      <c r="C35">
        <f t="shared" si="1"/>
        <v>100</v>
      </c>
      <c r="D35">
        <f t="shared" si="1"/>
        <v>100</v>
      </c>
      <c r="E35">
        <f t="shared" si="1"/>
        <v>100</v>
      </c>
      <c r="F35">
        <f t="shared" si="1"/>
        <v>100</v>
      </c>
      <c r="G35">
        <f t="shared" si="1"/>
        <v>100</v>
      </c>
      <c r="H35">
        <f t="shared" si="1"/>
        <v>100</v>
      </c>
      <c r="I35">
        <f t="shared" si="1"/>
        <v>100</v>
      </c>
    </row>
    <row r="36" spans="1:9">
      <c r="A36" t="s">
        <v>300</v>
      </c>
      <c r="B36">
        <f t="shared" si="1"/>
        <v>92.797012884828845</v>
      </c>
      <c r="C36">
        <f t="shared" si="1"/>
        <v>98.67946600580413</v>
      </c>
      <c r="D36">
        <f t="shared" si="1"/>
        <v>80.835102743917915</v>
      </c>
      <c r="E36">
        <f t="shared" si="1"/>
        <v>119.29585705501869</v>
      </c>
      <c r="F36">
        <f t="shared" si="1"/>
        <v>92.797012884828845</v>
      </c>
      <c r="G36">
        <f t="shared" si="1"/>
        <v>97.466828553110531</v>
      </c>
      <c r="H36">
        <f t="shared" si="1"/>
        <v>96.005931736227879</v>
      </c>
      <c r="I36">
        <f t="shared" si="1"/>
        <v>108.29657695360859</v>
      </c>
    </row>
    <row r="37" spans="1:9">
      <c r="A37" t="s">
        <v>719</v>
      </c>
    </row>
    <row r="38" spans="1:9">
      <c r="A38" t="s">
        <v>749</v>
      </c>
    </row>
    <row r="39" spans="1:9">
      <c r="B39" t="s">
        <v>740</v>
      </c>
      <c r="C39" t="s">
        <v>476</v>
      </c>
      <c r="D39" t="s">
        <v>556</v>
      </c>
      <c r="E39" t="s">
        <v>741</v>
      </c>
      <c r="F39" t="s">
        <v>742</v>
      </c>
      <c r="G39" t="s">
        <v>732</v>
      </c>
      <c r="H39" t="s">
        <v>743</v>
      </c>
    </row>
    <row r="40" spans="1:9">
      <c r="B40" t="s">
        <v>82</v>
      </c>
      <c r="C40" t="s">
        <v>83</v>
      </c>
      <c r="D40" t="s">
        <v>84</v>
      </c>
      <c r="E40" t="s">
        <v>85</v>
      </c>
      <c r="F40" t="s">
        <v>86</v>
      </c>
      <c r="G40" t="s">
        <v>745</v>
      </c>
      <c r="H40" t="s">
        <v>88</v>
      </c>
    </row>
    <row r="41" spans="1:9">
      <c r="A41" t="s">
        <v>272</v>
      </c>
      <c r="B41">
        <f>'[1]1'!B$19</f>
        <v>14849.083890899707</v>
      </c>
      <c r="C41">
        <f>'[1]1'!C$19</f>
        <v>1</v>
      </c>
      <c r="D41">
        <f>'[1]1'!D$19</f>
        <v>6046.2166026798013</v>
      </c>
      <c r="E41">
        <f>'[1]1'!E$19</f>
        <v>7405.6692300550103</v>
      </c>
      <c r="F41">
        <f>'[1]1'!F$19</f>
        <v>1756.5556117178382</v>
      </c>
      <c r="G41">
        <f>'[1]1'!H$19</f>
        <v>26544.414111916678</v>
      </c>
      <c r="H41">
        <f>'[1]1'!I$19</f>
        <v>0.26582073097674913</v>
      </c>
    </row>
    <row r="42" spans="1:9">
      <c r="A42" t="s">
        <v>291</v>
      </c>
      <c r="B42">
        <f>'[1]1'!L$19</f>
        <v>10170.31054993725</v>
      </c>
      <c r="C42">
        <f>'[1]1'!M$19</f>
        <v>1.1430710905282153</v>
      </c>
      <c r="D42">
        <f>'[1]1'!N$19</f>
        <v>4605.3130806645977</v>
      </c>
      <c r="E42">
        <f>'[1]1'!O$19</f>
        <v>5607.4699906570313</v>
      </c>
      <c r="F42">
        <f>'[1]1'!P$19</f>
        <v>1203.0854024842463</v>
      </c>
      <c r="G42">
        <f>'[1]1'!R$19</f>
        <v>20635.085640164769</v>
      </c>
      <c r="H42">
        <f>'[1]1'!S$19</f>
        <v>8.3333333333333301E-2</v>
      </c>
    </row>
    <row r="43" spans="1:9">
      <c r="A43" t="s">
        <v>292</v>
      </c>
      <c r="B43">
        <f>'[1]1'!V$19</f>
        <v>11873.639225906711</v>
      </c>
      <c r="C43">
        <f>'[1]1'!W$19</f>
        <v>1.0529651814656009</v>
      </c>
      <c r="D43">
        <f>'[1]1'!X$19</f>
        <v>6176.3091514801354</v>
      </c>
      <c r="E43">
        <f>'[1]1'!Y$19</f>
        <v>6650.1434918201776</v>
      </c>
      <c r="F43">
        <f>'[1]1'!Z$19</f>
        <v>1404.5787448585675</v>
      </c>
      <c r="G43">
        <f>'[1]1'!AB$19</f>
        <v>24272.508967360529</v>
      </c>
      <c r="H43">
        <f>'[1]1'!AC$19</f>
        <v>0.19566148030984087</v>
      </c>
    </row>
    <row r="44" spans="1:9">
      <c r="A44" t="s">
        <v>293</v>
      </c>
      <c r="B44">
        <f>'[1]1'!AF$19</f>
        <v>12968.038452585244</v>
      </c>
      <c r="C44">
        <f>'[1]1'!AG$19</f>
        <v>1.0343307438728382</v>
      </c>
      <c r="D44">
        <f>'[1]1'!AH$19</f>
        <v>7622.7686644742216</v>
      </c>
      <c r="E44">
        <f>'[1]1'!AI$19</f>
        <v>6244.8985603270603</v>
      </c>
      <c r="F44">
        <f>'[1]1'!AJ$19</f>
        <v>1534.0394656145443</v>
      </c>
      <c r="G44">
        <f>'[1]1'!AL$19</f>
        <v>25406.301573203596</v>
      </c>
      <c r="H44">
        <f>'[1]1'!AM$19</f>
        <v>0.23067440319891308</v>
      </c>
    </row>
    <row r="45" spans="1:9">
      <c r="A45" t="s">
        <v>294</v>
      </c>
      <c r="B45">
        <f>'[1]1'!AP$19</f>
        <v>11328.665785249377</v>
      </c>
      <c r="C45">
        <f>'[1]1'!AQ$19</f>
        <v>1.0539303327369713</v>
      </c>
      <c r="D45">
        <f>'[1]1'!AR$19</f>
        <v>5438.644354706862</v>
      </c>
      <c r="E45">
        <f>'[1]1'!AS$19</f>
        <v>5175.5265219425555</v>
      </c>
      <c r="F45">
        <f>'[1]1'!AT$19</f>
        <v>1340.1117270642585</v>
      </c>
      <c r="G45">
        <f>'[1]1'!AV$19</f>
        <v>21073.381509555998</v>
      </c>
      <c r="H45">
        <f>'[1]1'!AW$19</f>
        <v>9.6868453776443764E-2</v>
      </c>
    </row>
    <row r="46" spans="1:9">
      <c r="A46" t="s">
        <v>295</v>
      </c>
      <c r="B46">
        <f>'[1]1'!AZ$19</f>
        <v>12937.272336127451</v>
      </c>
      <c r="C46">
        <f>'[1]1'!BA$19</f>
        <v>1.0047907372481997</v>
      </c>
      <c r="D46">
        <f>'[1]1'!BB$19</f>
        <v>5860.4368595912865</v>
      </c>
      <c r="E46">
        <f>'[1]1'!BC$19</f>
        <v>6873.7683204067043</v>
      </c>
      <c r="F46">
        <f>'[1]1'!BD$19</f>
        <v>1530.4000226083788</v>
      </c>
      <c r="G46">
        <f>'[1]1'!BF$19</f>
        <v>24042.983440551423</v>
      </c>
      <c r="H46">
        <f>'[1]1'!BG$19</f>
        <v>0.18857344716354493</v>
      </c>
    </row>
    <row r="47" spans="1:9">
      <c r="A47" t="s">
        <v>296</v>
      </c>
      <c r="B47">
        <f>'[1]1'!BJ$19</f>
        <v>15700.239415742975</v>
      </c>
      <c r="C47">
        <f>'[1]1'!BK$19</f>
        <v>0.99697695538492836</v>
      </c>
      <c r="D47">
        <f>'[1]1'!BL$19</f>
        <v>5572.6743321766908</v>
      </c>
      <c r="E47">
        <f>'[1]1'!BM$19</f>
        <v>7476.8302804719742</v>
      </c>
      <c r="F47">
        <f>'[1]1'!BN$19</f>
        <v>1857.2420934289669</v>
      </c>
      <c r="G47">
        <f>'[1]1'!BP$19</f>
        <v>26951.567344911193</v>
      </c>
      <c r="H47">
        <f>'[1]1'!BQ$19</f>
        <v>0.27839412815486281</v>
      </c>
    </row>
    <row r="48" spans="1:9">
      <c r="A48" t="s">
        <v>297</v>
      </c>
      <c r="B48">
        <f>'[1]1'!BT$19</f>
        <v>14411.734883563728</v>
      </c>
      <c r="C48">
        <f>'[1]1'!BU$19</f>
        <v>0.9987012951012314</v>
      </c>
      <c r="D48">
        <f>'[1]1'!BV$19</f>
        <v>5813.3953814901361</v>
      </c>
      <c r="E48">
        <f>'[1]1'!BW$19</f>
        <v>6503.5260443061579</v>
      </c>
      <c r="F48">
        <f>'[1]1'!BX$19</f>
        <v>1704.8199047368812</v>
      </c>
      <c r="G48">
        <f>'[1]1'!BZ$19</f>
        <v>24872.81759269238</v>
      </c>
      <c r="H48">
        <f>'[1]1'!CA$19</f>
        <v>0.2141997557405225</v>
      </c>
    </row>
    <row r="49" spans="1:8">
      <c r="A49" t="s">
        <v>298</v>
      </c>
      <c r="B49">
        <f>'[1]1'!CD$19</f>
        <v>13641.688162753302</v>
      </c>
      <c r="C49">
        <f>'[1]1'!CE$19</f>
        <v>0.9986259307970643</v>
      </c>
      <c r="D49">
        <f>'[1]1'!CF$19</f>
        <v>6130.006878402467</v>
      </c>
      <c r="E49">
        <f>'[1]1'!CG$19</f>
        <v>7335.3930197679529</v>
      </c>
      <c r="F49">
        <f>'[1]1'!CH$19</f>
        <v>1613.7280974131018</v>
      </c>
      <c r="G49">
        <f>'[1]1'!CJ$19</f>
        <v>25710.491407892445</v>
      </c>
      <c r="H49">
        <f>'[1]1'!CK$19</f>
        <v>0.24006816284305954</v>
      </c>
    </row>
    <row r="50" spans="1:8">
      <c r="A50" t="s">
        <v>299</v>
      </c>
      <c r="B50">
        <f>'[1]1'!CN$19</f>
        <v>17319.597888179673</v>
      </c>
      <c r="C50">
        <f>'[1]1'!CO$19</f>
        <v>0.97376537470010749</v>
      </c>
      <c r="D50">
        <f>'[1]1'!CP$19</f>
        <v>7187.3692123827086</v>
      </c>
      <c r="E50">
        <f>'[1]1'!CQ$19</f>
        <v>9016.01433458459</v>
      </c>
      <c r="F50">
        <f>'[1]1'!CR$19</f>
        <v>2048.8022753931054</v>
      </c>
      <c r="G50">
        <f>'[1]1'!CT$19</f>
        <v>30978.774509396244</v>
      </c>
      <c r="H50">
        <f>'[1]1'!CU$19</f>
        <v>0.40275928381186765</v>
      </c>
    </row>
    <row r="51" spans="1:8">
      <c r="A51" t="s">
        <v>300</v>
      </c>
      <c r="B51">
        <f>'[1]1'!CX$19</f>
        <v>17371.304604398705</v>
      </c>
      <c r="C51">
        <f>'[1]1'!CY$19</f>
        <v>0.96275399350911173</v>
      </c>
      <c r="D51">
        <f>'[1]1'!CZ$19</f>
        <v>6432.8558215638413</v>
      </c>
      <c r="E51">
        <f>'[1]1'!DA$19</f>
        <v>8544.8484172303033</v>
      </c>
      <c r="F51">
        <f>'[1]1'!DB$19</f>
        <v>2054.9188630025074</v>
      </c>
      <c r="G51">
        <f>'[1]1'!DD$19</f>
        <v>29882.372528013842</v>
      </c>
      <c r="H51">
        <f>'[1]1'!DE$19</f>
        <v>0.36890102981397427</v>
      </c>
    </row>
  </sheetData>
  <mergeCells count="1">
    <mergeCell ref="A18:H18"/>
  </mergeCells>
  <pageMargins left="0.75" right="0.75" top="1" bottom="1" header="0.5" footer="0.5"/>
  <pageSetup orientation="landscape" horizontalDpi="1200" verticalDpi="1200" r:id="rId1"/>
  <headerFooter alignWithMargins="0"/>
</worksheet>
</file>

<file path=xl/worksheets/sheet72.xml><?xml version="1.0" encoding="utf-8"?>
<worksheet xmlns="http://schemas.openxmlformats.org/spreadsheetml/2006/main" xmlns:r="http://schemas.openxmlformats.org/officeDocument/2006/relationships">
  <sheetPr>
    <pageSetUpPr fitToPage="1"/>
  </sheetPr>
  <dimension ref="A1:Q51"/>
  <sheetViews>
    <sheetView view="pageBreakPreview" zoomScaleSheetLayoutView="100" workbookViewId="0">
      <selection activeCell="I24" sqref="I24"/>
    </sheetView>
  </sheetViews>
  <sheetFormatPr defaultRowHeight="12.75"/>
  <cols>
    <col min="1" max="1" width="15.625" customWidth="1"/>
    <col min="2" max="2" width="11.5" customWidth="1"/>
    <col min="3" max="3" width="11" customWidth="1"/>
    <col min="4" max="5" width="11" hidden="1" customWidth="1"/>
    <col min="6" max="6" width="14.75" hidden="1" customWidth="1"/>
    <col min="7" max="8" width="10.125" customWidth="1"/>
    <col min="9" max="10" width="8.875" customWidth="1"/>
    <col min="11" max="11" width="13.75" customWidth="1"/>
    <col min="12" max="12" width="11.25" customWidth="1"/>
  </cols>
  <sheetData>
    <row r="1" spans="1:17">
      <c r="A1" t="s">
        <v>750</v>
      </c>
    </row>
    <row r="3" spans="1:17">
      <c r="B3" t="s">
        <v>751</v>
      </c>
      <c r="C3" t="s">
        <v>752</v>
      </c>
      <c r="D3" t="s">
        <v>753</v>
      </c>
      <c r="E3" t="s">
        <v>754</v>
      </c>
      <c r="F3" t="s">
        <v>755</v>
      </c>
      <c r="G3" t="s">
        <v>756</v>
      </c>
      <c r="H3" t="s">
        <v>757</v>
      </c>
      <c r="I3" t="s">
        <v>758</v>
      </c>
      <c r="J3" t="s">
        <v>759</v>
      </c>
      <c r="K3" t="s">
        <v>733</v>
      </c>
      <c r="L3" t="s">
        <v>390</v>
      </c>
      <c r="M3" t="s">
        <v>760</v>
      </c>
    </row>
    <row r="4" spans="1:17" ht="19.5" customHeight="1">
      <c r="B4" t="s">
        <v>82</v>
      </c>
      <c r="C4" t="s">
        <v>83</v>
      </c>
      <c r="G4" t="s">
        <v>84</v>
      </c>
      <c r="H4" t="s">
        <v>85</v>
      </c>
      <c r="I4" t="s">
        <v>86</v>
      </c>
      <c r="J4" t="s">
        <v>87</v>
      </c>
      <c r="K4" t="s">
        <v>545</v>
      </c>
      <c r="L4" t="s">
        <v>89</v>
      </c>
      <c r="M4" t="s">
        <v>88</v>
      </c>
    </row>
    <row r="5" spans="1:17">
      <c r="A5" t="s">
        <v>272</v>
      </c>
      <c r="B5">
        <f>'[1]2'!B$47</f>
        <v>78262.238300266486</v>
      </c>
      <c r="C5">
        <f>'[1]2'!C$47</f>
        <v>3466.6153777574536</v>
      </c>
      <c r="G5">
        <f>'[1]2'!D$47</f>
        <v>40215.829424280848</v>
      </c>
      <c r="H5">
        <f>'[1]2'!E$47</f>
        <v>135.63625088901716</v>
      </c>
      <c r="I5">
        <f>'[1]2'!F$47</f>
        <v>106059.27901923333</v>
      </c>
      <c r="J5">
        <f>'[1]2'!G$47</f>
        <v>667.55785289927962</v>
      </c>
      <c r="K5">
        <f>'[1]2'!H$47</f>
        <v>227472.04051952786</v>
      </c>
      <c r="L5">
        <f>'[1]2'!I$47</f>
        <v>0.53088177688432447</v>
      </c>
      <c r="M5">
        <f t="shared" ref="M5:M15" si="0">(L5-L41)/L41 *100</f>
        <v>92.20051743211225</v>
      </c>
      <c r="P5" t="s">
        <v>291</v>
      </c>
      <c r="Q5">
        <v>317.39202350002859</v>
      </c>
    </row>
    <row r="6" spans="1:17">
      <c r="A6" t="s">
        <v>291</v>
      </c>
      <c r="B6">
        <f>'[1]2'!L$47</f>
        <v>78731.799586886613</v>
      </c>
      <c r="C6">
        <f>'[1]2'!M$47</f>
        <v>1705.1414881898222</v>
      </c>
      <c r="D6">
        <f>'[1]1'!N$47</f>
        <v>10220.641343160663</v>
      </c>
      <c r="G6">
        <f>'[1]2'!N$47</f>
        <v>118638.23192695626</v>
      </c>
      <c r="H6">
        <f>'[1]2'!O$47</f>
        <v>119.13573114943598</v>
      </c>
      <c r="I6">
        <f>'[1]2'!P$47</f>
        <v>106887.95500384872</v>
      </c>
      <c r="J6">
        <f>'[1]2'!Q$47</f>
        <v>624.37023250490688</v>
      </c>
      <c r="K6">
        <f>'[1]2'!R$47</f>
        <v>305457.89350452594</v>
      </c>
      <c r="L6">
        <f>'[1]2'!S$47</f>
        <v>0.77995985491663411</v>
      </c>
      <c r="M6">
        <f t="shared" si="0"/>
        <v>317.39202350002859</v>
      </c>
      <c r="P6" t="s">
        <v>292</v>
      </c>
      <c r="Q6">
        <v>278.65867559667475</v>
      </c>
    </row>
    <row r="7" spans="1:17">
      <c r="A7" t="s">
        <v>292</v>
      </c>
      <c r="B7">
        <f>'[1]2'!V$47</f>
        <v>60283.16915924217</v>
      </c>
      <c r="C7">
        <f>'[1]2'!W$47</f>
        <v>1844.9245705238245</v>
      </c>
      <c r="G7">
        <f>'[1]2'!X$47</f>
        <v>813.60257692065397</v>
      </c>
      <c r="H7">
        <f>'[1]2'!Y$47</f>
        <v>101.02957119088032</v>
      </c>
      <c r="I7">
        <f>'[1]2'!Z$47</f>
        <v>97454.38810505638</v>
      </c>
      <c r="J7">
        <f>'[1]2'!AA$47</f>
        <v>445.37194316035573</v>
      </c>
      <c r="K7">
        <f>'[1]2'!AB$47</f>
        <v>160051.74203977356</v>
      </c>
      <c r="L7">
        <f>'[1]2'!AC$47</f>
        <v>0.31554889633056227</v>
      </c>
      <c r="M7">
        <f t="shared" si="0"/>
        <v>278.65867559667475</v>
      </c>
      <c r="P7" t="s">
        <v>294</v>
      </c>
      <c r="Q7">
        <v>146.22438869552036</v>
      </c>
    </row>
    <row r="8" spans="1:17">
      <c r="A8" t="s">
        <v>293</v>
      </c>
      <c r="B8">
        <f>'[1]2'!AF$47</f>
        <v>65571.161141775563</v>
      </c>
      <c r="C8">
        <f>'[1]2'!AG$47</f>
        <v>2236.5347943159932</v>
      </c>
      <c r="G8">
        <f>'[1]2'!AH$47</f>
        <v>11558.629832638502</v>
      </c>
      <c r="H8">
        <f>'[1]2'!AI$47</f>
        <v>108.98023888710597</v>
      </c>
      <c r="I8">
        <f>'[1]2'!AJ$47</f>
        <v>92136.93536313955</v>
      </c>
      <c r="J8">
        <f>'[1]2'!AK$47</f>
        <v>663.01367154316188</v>
      </c>
      <c r="K8">
        <f>'[1]2'!AL$47</f>
        <v>170949.22769921354</v>
      </c>
      <c r="L8">
        <f>'[1]2'!AM$47</f>
        <v>0.35035424473086912</v>
      </c>
      <c r="M8">
        <f t="shared" si="0"/>
        <v>138.42194687821805</v>
      </c>
      <c r="P8" t="s">
        <v>293</v>
      </c>
      <c r="Q8">
        <v>138.42194687821805</v>
      </c>
    </row>
    <row r="9" spans="1:17">
      <c r="A9" t="s">
        <v>294</v>
      </c>
      <c r="B9">
        <f>'[1]2'!AP$47</f>
        <v>65557.370549291139</v>
      </c>
      <c r="C9">
        <f>'[1]2'!AQ$47</f>
        <v>1633.8496084763121</v>
      </c>
      <c r="G9">
        <f>'[1]2'!AR$47</f>
        <v>26640.071453725712</v>
      </c>
      <c r="H9">
        <f>'[1]2'!AS$47</f>
        <v>111.15164300430132</v>
      </c>
      <c r="I9">
        <f>'[1]2'!AT$47</f>
        <v>97622.22073167123</v>
      </c>
      <c r="J9">
        <f>'[1]2'!AU$47</f>
        <v>681.2340708354692</v>
      </c>
      <c r="K9">
        <f>'[1]2'!AV$47</f>
        <v>190883.42991533322</v>
      </c>
      <c r="L9">
        <f>'[1]2'!AW$47</f>
        <v>0.41402185347079834</v>
      </c>
      <c r="M9">
        <f t="shared" si="0"/>
        <v>146.22438869552036</v>
      </c>
      <c r="P9" t="s">
        <v>295</v>
      </c>
      <c r="Q9">
        <v>100.75193460164067</v>
      </c>
    </row>
    <row r="10" spans="1:17">
      <c r="A10" t="s">
        <v>295</v>
      </c>
      <c r="B10">
        <f>'[1]2'!AZ$47</f>
        <v>71648.004479930867</v>
      </c>
      <c r="C10">
        <f>'[1]2'!BA$47</f>
        <v>4277.5591736995048</v>
      </c>
      <c r="G10">
        <f>'[1]2'!BB$47</f>
        <v>12059.311558449042</v>
      </c>
      <c r="H10">
        <f>'[1]2'!BC$47</f>
        <v>124.65268159074091</v>
      </c>
      <c r="I10">
        <f>'[1]2'!BD$47</f>
        <v>109202.01156584354</v>
      </c>
      <c r="J10">
        <f>'[1]2'!BE$47</f>
        <v>325.13430640059295</v>
      </c>
      <c r="K10">
        <f>'[1]2'!BF$47</f>
        <v>196986.4051531131</v>
      </c>
      <c r="L10">
        <f>'[1]2'!BG$47</f>
        <v>0.43351407269160258</v>
      </c>
      <c r="M10">
        <f t="shared" si="0"/>
        <v>100.75193460164067</v>
      </c>
      <c r="P10" t="s">
        <v>298</v>
      </c>
      <c r="Q10">
        <v>92.210754970815927</v>
      </c>
    </row>
    <row r="11" spans="1:17">
      <c r="A11" t="s">
        <v>296</v>
      </c>
      <c r="B11">
        <f>'[1]2'!BJ$47</f>
        <v>73529.746650592468</v>
      </c>
      <c r="C11">
        <f>'[1]2'!BK$47</f>
        <v>4481.0271190391832</v>
      </c>
      <c r="G11">
        <f>'[1]2'!BL$47</f>
        <v>9001.373985439277</v>
      </c>
      <c r="H11">
        <f>'[1]2'!BM$47</f>
        <v>149.55827648794798</v>
      </c>
      <c r="I11">
        <f>'[1]2'!BN$47</f>
        <v>102102.50096394886</v>
      </c>
      <c r="J11">
        <f>'[1]2'!BO$47</f>
        <v>437.62043160756332</v>
      </c>
      <c r="K11">
        <f>'[1]2'!BP$47</f>
        <v>188826.58656390017</v>
      </c>
      <c r="L11">
        <f>'[1]2'!BQ$47</f>
        <v>0.40745252622516276</v>
      </c>
      <c r="M11">
        <f t="shared" si="0"/>
        <v>92.005812518193949</v>
      </c>
      <c r="P11" t="s">
        <v>272</v>
      </c>
      <c r="Q11">
        <v>92.20051743211225</v>
      </c>
    </row>
    <row r="12" spans="1:17">
      <c r="A12" t="s">
        <v>297</v>
      </c>
      <c r="B12">
        <f>'[1]2'!BT$47</f>
        <v>62414.488211503165</v>
      </c>
      <c r="C12">
        <f>'[1]2'!BU$47</f>
        <v>1978.8378895601347</v>
      </c>
      <c r="G12">
        <f>'[1]2'!BV$47</f>
        <v>13951.552632198967</v>
      </c>
      <c r="H12">
        <f>'[1]2'!BW$47</f>
        <v>116.76829356976685</v>
      </c>
      <c r="I12">
        <f>'[1]2'!BX$47</f>
        <v>118285.30992380713</v>
      </c>
      <c r="J12">
        <f>'[1]2'!BY$47</f>
        <v>529.85859450763348</v>
      </c>
      <c r="K12">
        <f>'[1]2'!BZ$47</f>
        <v>196217.09835613155</v>
      </c>
      <c r="L12">
        <f>'[1]2'!CA$47</f>
        <v>0.43105699296399841</v>
      </c>
      <c r="M12">
        <f t="shared" si="0"/>
        <v>62.982226845492505</v>
      </c>
      <c r="P12" t="s">
        <v>296</v>
      </c>
      <c r="Q12">
        <v>92.005812518193949</v>
      </c>
    </row>
    <row r="13" spans="1:17">
      <c r="A13" t="s">
        <v>298</v>
      </c>
      <c r="B13">
        <f>'[1]2'!CD$47</f>
        <v>81367.817968720963</v>
      </c>
      <c r="C13">
        <f>'[1]2'!CE$47</f>
        <v>1635.4902082393639</v>
      </c>
      <c r="G13">
        <f>'[1]2'!CF$47</f>
        <v>81560.705719363526</v>
      </c>
      <c r="H13">
        <f>'[1]2'!CG$47</f>
        <v>106.89060478053985</v>
      </c>
      <c r="I13">
        <f>'[1]2'!CH$47</f>
        <v>127503.64526350163</v>
      </c>
      <c r="J13">
        <f>'[1]2'!CI$47</f>
        <v>2300.5186506582695</v>
      </c>
      <c r="K13">
        <f>'[1]2'!CJ$47</f>
        <v>289874.0311139478</v>
      </c>
      <c r="L13">
        <f>'[1]2'!CK$47</f>
        <v>0.73018674423062424</v>
      </c>
      <c r="M13">
        <f t="shared" si="0"/>
        <v>92.210754970815927</v>
      </c>
      <c r="P13" t="s">
        <v>297</v>
      </c>
      <c r="Q13">
        <v>62.982226845492505</v>
      </c>
    </row>
    <row r="14" spans="1:17">
      <c r="A14" t="s">
        <v>299</v>
      </c>
      <c r="B14">
        <f>'[1]2'!CN$47</f>
        <v>122581.76858184941</v>
      </c>
      <c r="C14">
        <f>'[1]2'!CO$47</f>
        <v>2251.6533640520297</v>
      </c>
      <c r="G14">
        <f>'[1]2'!CP$47</f>
        <v>115224.56509673317</v>
      </c>
      <c r="H14">
        <f>'[1]2'!CQ$47</f>
        <v>156.551838234304</v>
      </c>
      <c r="I14">
        <f>'[1]2'!CR$47</f>
        <v>96350.876971168953</v>
      </c>
      <c r="J14">
        <f>'[1]2'!CS$47</f>
        <v>2265.8719571356428</v>
      </c>
      <c r="K14">
        <f>'[1]2'!CT$47</f>
        <v>334299.54389490228</v>
      </c>
      <c r="L14">
        <f>'[1]2'!CU$47</f>
        <v>0.87207685526407763</v>
      </c>
      <c r="M14">
        <f t="shared" si="0"/>
        <v>34.51809075584579</v>
      </c>
      <c r="P14" t="s">
        <v>300</v>
      </c>
      <c r="Q14">
        <v>58.315243226267953</v>
      </c>
    </row>
    <row r="15" spans="1:17">
      <c r="A15" t="s">
        <v>300</v>
      </c>
      <c r="B15">
        <f>'[1]2'!CX$47</f>
        <v>72800.674486018383</v>
      </c>
      <c r="C15">
        <f>'[1]2'!CY$47</f>
        <v>2555.216348360208</v>
      </c>
      <c r="G15">
        <f>'[1]2'!CZ$47</f>
        <v>33222.207884186988</v>
      </c>
      <c r="H15">
        <f>'[1]2'!DA$47</f>
        <v>127.94046295914642</v>
      </c>
      <c r="I15">
        <f>'[1]2'!DB$47</f>
        <v>122804.81719137177</v>
      </c>
      <c r="J15">
        <f>'[1]2'!DC$47</f>
        <v>449.03297090118713</v>
      </c>
      <c r="K15">
        <f>'[1]2'!DD$47</f>
        <v>231061.82340199527</v>
      </c>
      <c r="L15">
        <f>'[1]2'!DE$47</f>
        <v>0.54234714126381356</v>
      </c>
      <c r="M15">
        <f t="shared" si="0"/>
        <v>58.315243226267953</v>
      </c>
      <c r="P15" t="s">
        <v>299</v>
      </c>
      <c r="Q15">
        <v>34.51809075584579</v>
      </c>
    </row>
    <row r="17" spans="1:17">
      <c r="A17" t="s">
        <v>761</v>
      </c>
    </row>
    <row r="18" spans="1:17" ht="28.5" customHeight="1">
      <c r="A18" s="32"/>
      <c r="B18" s="32"/>
      <c r="C18" s="32"/>
      <c r="D18" s="32"/>
      <c r="E18" s="32"/>
      <c r="F18" s="32"/>
      <c r="G18" s="32"/>
      <c r="H18" s="32"/>
      <c r="I18" s="32"/>
      <c r="J18" s="32"/>
      <c r="K18" s="32"/>
      <c r="L18" s="32"/>
    </row>
    <row r="23" spans="1:17">
      <c r="A23" t="s">
        <v>762</v>
      </c>
    </row>
    <row r="24" spans="1:17">
      <c r="B24" t="s">
        <v>751</v>
      </c>
      <c r="C24" t="s">
        <v>752</v>
      </c>
      <c r="D24" t="s">
        <v>753</v>
      </c>
      <c r="E24" t="s">
        <v>754</v>
      </c>
      <c r="F24" t="s">
        <v>755</v>
      </c>
      <c r="G24" t="s">
        <v>756</v>
      </c>
      <c r="H24" t="s">
        <v>757</v>
      </c>
      <c r="I24" t="s">
        <v>758</v>
      </c>
      <c r="J24" t="s">
        <v>759</v>
      </c>
      <c r="K24" t="s">
        <v>733</v>
      </c>
      <c r="L24" t="s">
        <v>390</v>
      </c>
    </row>
    <row r="25" spans="1:17">
      <c r="B25" t="s">
        <v>82</v>
      </c>
      <c r="C25" t="s">
        <v>83</v>
      </c>
      <c r="D25" t="s">
        <v>84</v>
      </c>
      <c r="E25" t="s">
        <v>85</v>
      </c>
      <c r="F25" t="s">
        <v>86</v>
      </c>
      <c r="G25" t="s">
        <v>84</v>
      </c>
      <c r="H25" t="s">
        <v>85</v>
      </c>
      <c r="I25" t="s">
        <v>86</v>
      </c>
      <c r="J25" t="s">
        <v>87</v>
      </c>
      <c r="K25" t="s">
        <v>545</v>
      </c>
      <c r="L25" t="s">
        <v>89</v>
      </c>
    </row>
    <row r="26" spans="1:17">
      <c r="A26" t="s">
        <v>272</v>
      </c>
      <c r="B26">
        <f t="shared" ref="B26:L36" si="1">B5/B$14*100</f>
        <v>63.844925069758474</v>
      </c>
      <c r="C26">
        <f t="shared" si="1"/>
        <v>153.95866135980199</v>
      </c>
      <c r="D26" t="e">
        <f t="shared" si="1"/>
        <v>#DIV/0!</v>
      </c>
      <c r="E26" t="e">
        <f t="shared" si="1"/>
        <v>#DIV/0!</v>
      </c>
      <c r="F26" t="e">
        <f t="shared" si="1"/>
        <v>#DIV/0!</v>
      </c>
      <c r="G26">
        <f t="shared" si="1"/>
        <v>34.902131668293919</v>
      </c>
      <c r="H26">
        <f t="shared" si="1"/>
        <v>86.639832798396512</v>
      </c>
      <c r="I26">
        <f t="shared" si="1"/>
        <v>110.07609100534646</v>
      </c>
      <c r="J26">
        <f t="shared" si="1"/>
        <v>29.46141112682994</v>
      </c>
      <c r="K26">
        <f t="shared" si="1"/>
        <v>68.044376569966531</v>
      </c>
      <c r="L26">
        <f t="shared" si="1"/>
        <v>60.875572339729821</v>
      </c>
      <c r="P26" t="s">
        <v>299</v>
      </c>
      <c r="Q26">
        <v>100</v>
      </c>
    </row>
    <row r="27" spans="1:17">
      <c r="A27" t="s">
        <v>291</v>
      </c>
      <c r="B27">
        <f t="shared" si="1"/>
        <v>64.227984713988178</v>
      </c>
      <c r="C27">
        <f t="shared" si="1"/>
        <v>75.728418743872922</v>
      </c>
      <c r="D27" t="e">
        <f t="shared" si="1"/>
        <v>#DIV/0!</v>
      </c>
      <c r="E27" t="e">
        <f t="shared" si="1"/>
        <v>#DIV/0!</v>
      </c>
      <c r="F27" t="e">
        <f t="shared" si="1"/>
        <v>#DIV/0!</v>
      </c>
      <c r="G27">
        <f t="shared" si="1"/>
        <v>102.96262071144051</v>
      </c>
      <c r="H27">
        <f t="shared" si="1"/>
        <v>76.099860910691433</v>
      </c>
      <c r="I27">
        <f t="shared" si="1"/>
        <v>110.9361516614247</v>
      </c>
      <c r="J27">
        <f t="shared" si="1"/>
        <v>27.555406674179071</v>
      </c>
      <c r="K27">
        <f t="shared" si="1"/>
        <v>91.37251279067145</v>
      </c>
      <c r="L27">
        <f t="shared" si="1"/>
        <v>89.437054797246148</v>
      </c>
      <c r="P27" t="s">
        <v>291</v>
      </c>
      <c r="Q27">
        <v>89.437054797246148</v>
      </c>
    </row>
    <row r="28" spans="1:17">
      <c r="A28" t="s">
        <v>292</v>
      </c>
      <c r="B28">
        <f t="shared" si="1"/>
        <v>49.177924137218113</v>
      </c>
      <c r="C28">
        <f t="shared" si="1"/>
        <v>81.936438351404846</v>
      </c>
      <c r="D28" t="e">
        <f t="shared" si="1"/>
        <v>#DIV/0!</v>
      </c>
      <c r="E28" t="e">
        <f t="shared" si="1"/>
        <v>#DIV/0!</v>
      </c>
      <c r="F28" t="e">
        <f t="shared" si="1"/>
        <v>#DIV/0!</v>
      </c>
      <c r="G28">
        <f t="shared" si="1"/>
        <v>0.70610166871762059</v>
      </c>
      <c r="H28">
        <f t="shared" si="1"/>
        <v>64.534260555710603</v>
      </c>
      <c r="I28">
        <f t="shared" si="1"/>
        <v>101.14530471187888</v>
      </c>
      <c r="J28">
        <f t="shared" si="1"/>
        <v>19.655653610867045</v>
      </c>
      <c r="K28">
        <f t="shared" si="1"/>
        <v>47.87674556029036</v>
      </c>
      <c r="L28">
        <f t="shared" si="1"/>
        <v>36.183610931287632</v>
      </c>
      <c r="P28" t="s">
        <v>298</v>
      </c>
      <c r="Q28">
        <v>83.729632293648365</v>
      </c>
    </row>
    <row r="29" spans="1:17">
      <c r="A29" t="s">
        <v>293</v>
      </c>
      <c r="B29">
        <f t="shared" si="1"/>
        <v>53.491772798165229</v>
      </c>
      <c r="C29">
        <f t="shared" si="1"/>
        <v>99.328556962745395</v>
      </c>
      <c r="D29" t="e">
        <f t="shared" si="1"/>
        <v>#DIV/0!</v>
      </c>
      <c r="E29" t="e">
        <f t="shared" si="1"/>
        <v>#DIV/0!</v>
      </c>
      <c r="F29" t="e">
        <f t="shared" si="1"/>
        <v>#DIV/0!</v>
      </c>
      <c r="G29">
        <f t="shared" si="1"/>
        <v>10.03139375959876</v>
      </c>
      <c r="H29">
        <f t="shared" si="1"/>
        <v>69.612877188960383</v>
      </c>
      <c r="I29">
        <f t="shared" si="1"/>
        <v>95.626462632726899</v>
      </c>
      <c r="J29">
        <f t="shared" si="1"/>
        <v>29.260862223710888</v>
      </c>
      <c r="K29">
        <f t="shared" si="1"/>
        <v>51.136542307983788</v>
      </c>
      <c r="L29">
        <f t="shared" si="1"/>
        <v>40.174698206475931</v>
      </c>
      <c r="P29" t="s">
        <v>300</v>
      </c>
      <c r="Q29">
        <v>62.190291829219902</v>
      </c>
    </row>
    <row r="30" spans="1:17">
      <c r="A30" t="s">
        <v>294</v>
      </c>
      <c r="B30">
        <f t="shared" si="1"/>
        <v>53.480522681085027</v>
      </c>
      <c r="C30">
        <f t="shared" si="1"/>
        <v>72.562217371508268</v>
      </c>
      <c r="D30" t="e">
        <f t="shared" si="1"/>
        <v>#DIV/0!</v>
      </c>
      <c r="E30" t="e">
        <f t="shared" si="1"/>
        <v>#DIV/0!</v>
      </c>
      <c r="F30" t="e">
        <f t="shared" si="1"/>
        <v>#DIV/0!</v>
      </c>
      <c r="G30">
        <f t="shared" si="1"/>
        <v>23.120131919231696</v>
      </c>
      <c r="H30">
        <f t="shared" si="1"/>
        <v>70.999896429159605</v>
      </c>
      <c r="I30">
        <f t="shared" si="1"/>
        <v>101.31949370931279</v>
      </c>
      <c r="J30">
        <f t="shared" si="1"/>
        <v>30.064985300256673</v>
      </c>
      <c r="K30">
        <f t="shared" si="1"/>
        <v>57.099518501091197</v>
      </c>
      <c r="L30">
        <f t="shared" si="1"/>
        <v>47.475386024942317</v>
      </c>
      <c r="P30" t="s">
        <v>272</v>
      </c>
      <c r="Q30">
        <v>60.875572339729821</v>
      </c>
    </row>
    <row r="31" spans="1:17">
      <c r="A31" t="s">
        <v>295</v>
      </c>
      <c r="B31">
        <f t="shared" si="1"/>
        <v>58.449152193534047</v>
      </c>
      <c r="C31">
        <f t="shared" si="1"/>
        <v>189.97414264519367</v>
      </c>
      <c r="D31" t="e">
        <f t="shared" si="1"/>
        <v>#DIV/0!</v>
      </c>
      <c r="E31" t="e">
        <f t="shared" si="1"/>
        <v>#DIV/0!</v>
      </c>
      <c r="F31" t="e">
        <f t="shared" si="1"/>
        <v>#DIV/0!</v>
      </c>
      <c r="G31">
        <f t="shared" si="1"/>
        <v>10.46592065530907</v>
      </c>
      <c r="H31">
        <f t="shared" si="1"/>
        <v>79.62390157577002</v>
      </c>
      <c r="I31">
        <f t="shared" si="1"/>
        <v>113.33784911840506</v>
      </c>
      <c r="J31">
        <f t="shared" si="1"/>
        <v>14.349191505578499</v>
      </c>
      <c r="K31">
        <f t="shared" si="1"/>
        <v>58.925119328024586</v>
      </c>
      <c r="L31">
        <f t="shared" si="1"/>
        <v>49.710535267023936</v>
      </c>
      <c r="P31" t="s">
        <v>295</v>
      </c>
      <c r="Q31">
        <v>49.710535267023936</v>
      </c>
    </row>
    <row r="32" spans="1:17">
      <c r="A32" t="s">
        <v>296</v>
      </c>
      <c r="B32">
        <f t="shared" si="1"/>
        <v>59.98424357982379</v>
      </c>
      <c r="C32">
        <f t="shared" si="1"/>
        <v>199.01052224909157</v>
      </c>
      <c r="D32" t="e">
        <f t="shared" si="1"/>
        <v>#DIV/0!</v>
      </c>
      <c r="E32" t="e">
        <f t="shared" si="1"/>
        <v>#DIV/0!</v>
      </c>
      <c r="F32" t="e">
        <f t="shared" si="1"/>
        <v>#DIV/0!</v>
      </c>
      <c r="G32">
        <f t="shared" si="1"/>
        <v>7.8120268693420147</v>
      </c>
      <c r="H32">
        <f t="shared" si="1"/>
        <v>95.532750157881196</v>
      </c>
      <c r="I32">
        <f t="shared" si="1"/>
        <v>105.96945681615431</v>
      </c>
      <c r="J32">
        <f t="shared" si="1"/>
        <v>19.313555217867322</v>
      </c>
      <c r="K32">
        <f t="shared" si="1"/>
        <v>56.484248935518686</v>
      </c>
      <c r="L32">
        <f t="shared" si="1"/>
        <v>46.722089201849094</v>
      </c>
      <c r="P32" t="s">
        <v>297</v>
      </c>
      <c r="Q32">
        <v>49.428784901471559</v>
      </c>
    </row>
    <row r="33" spans="1:17">
      <c r="A33" t="s">
        <v>297</v>
      </c>
      <c r="B33">
        <f t="shared" si="1"/>
        <v>50.916615850446156</v>
      </c>
      <c r="C33">
        <f t="shared" si="1"/>
        <v>87.883771150238616</v>
      </c>
      <c r="D33" t="e">
        <f t="shared" si="1"/>
        <v>#DIV/0!</v>
      </c>
      <c r="E33" t="e">
        <f t="shared" si="1"/>
        <v>#DIV/0!</v>
      </c>
      <c r="F33" t="e">
        <f t="shared" si="1"/>
        <v>#DIV/0!</v>
      </c>
      <c r="G33">
        <f t="shared" si="1"/>
        <v>12.108140846950803</v>
      </c>
      <c r="H33">
        <f t="shared" si="1"/>
        <v>74.587622149159998</v>
      </c>
      <c r="I33">
        <f t="shared" si="1"/>
        <v>122.76516171119192</v>
      </c>
      <c r="J33">
        <f t="shared" si="1"/>
        <v>23.384313170875011</v>
      </c>
      <c r="K33">
        <f t="shared" si="1"/>
        <v>58.69499433652193</v>
      </c>
      <c r="L33">
        <f t="shared" si="1"/>
        <v>49.428784901471559</v>
      </c>
      <c r="P33" t="s">
        <v>294</v>
      </c>
      <c r="Q33">
        <v>47.475386024942317</v>
      </c>
    </row>
    <row r="34" spans="1:17">
      <c r="A34" t="s">
        <v>298</v>
      </c>
      <c r="B34">
        <f t="shared" si="1"/>
        <v>66.378401054305741</v>
      </c>
      <c r="C34">
        <f t="shared" si="1"/>
        <v>72.635079375458076</v>
      </c>
      <c r="D34" t="e">
        <f t="shared" si="1"/>
        <v>#DIV/0!</v>
      </c>
      <c r="E34" t="e">
        <f t="shared" si="1"/>
        <v>#DIV/0!</v>
      </c>
      <c r="F34" t="e">
        <f t="shared" si="1"/>
        <v>#DIV/0!</v>
      </c>
      <c r="G34">
        <f t="shared" si="1"/>
        <v>70.784129799832002</v>
      </c>
      <c r="H34">
        <f t="shared" si="1"/>
        <v>68.27808985580964</v>
      </c>
      <c r="I34">
        <f t="shared" si="1"/>
        <v>132.33262557812992</v>
      </c>
      <c r="J34">
        <f t="shared" si="1"/>
        <v>101.52906669829767</v>
      </c>
      <c r="K34">
        <f t="shared" si="1"/>
        <v>86.71086646922825</v>
      </c>
      <c r="L34">
        <f t="shared" si="1"/>
        <v>83.729632293648365</v>
      </c>
      <c r="P34" t="s">
        <v>296</v>
      </c>
      <c r="Q34">
        <v>46.722089201849094</v>
      </c>
    </row>
    <row r="35" spans="1:17">
      <c r="A35" t="s">
        <v>299</v>
      </c>
      <c r="B35">
        <f t="shared" si="1"/>
        <v>100</v>
      </c>
      <c r="C35">
        <f t="shared" si="1"/>
        <v>100</v>
      </c>
      <c r="D35" t="e">
        <f t="shared" si="1"/>
        <v>#DIV/0!</v>
      </c>
      <c r="E35" t="e">
        <f t="shared" si="1"/>
        <v>#DIV/0!</v>
      </c>
      <c r="F35" t="e">
        <f t="shared" si="1"/>
        <v>#DIV/0!</v>
      </c>
      <c r="G35">
        <f t="shared" si="1"/>
        <v>100</v>
      </c>
      <c r="H35">
        <f t="shared" si="1"/>
        <v>100</v>
      </c>
      <c r="I35">
        <f t="shared" si="1"/>
        <v>100</v>
      </c>
      <c r="J35">
        <f t="shared" si="1"/>
        <v>100</v>
      </c>
      <c r="K35">
        <f t="shared" si="1"/>
        <v>100</v>
      </c>
      <c r="L35">
        <f t="shared" si="1"/>
        <v>100</v>
      </c>
      <c r="P35" t="s">
        <v>293</v>
      </c>
      <c r="Q35">
        <v>40.174698206475931</v>
      </c>
    </row>
    <row r="36" spans="1:17">
      <c r="A36" t="s">
        <v>300</v>
      </c>
      <c r="B36">
        <f t="shared" si="1"/>
        <v>59.389479633268991</v>
      </c>
      <c r="C36">
        <f t="shared" si="1"/>
        <v>113.48178139471221</v>
      </c>
      <c r="D36" t="e">
        <f t="shared" si="1"/>
        <v>#DIV/0!</v>
      </c>
      <c r="E36" t="e">
        <f t="shared" si="1"/>
        <v>#DIV/0!</v>
      </c>
      <c r="F36" t="e">
        <f t="shared" si="1"/>
        <v>#DIV/0!</v>
      </c>
      <c r="G36">
        <f t="shared" si="1"/>
        <v>28.832573901490814</v>
      </c>
      <c r="H36">
        <f t="shared" si="1"/>
        <v>81.724024707818359</v>
      </c>
      <c r="I36">
        <f t="shared" si="1"/>
        <v>127.45583750952119</v>
      </c>
      <c r="J36">
        <f t="shared" si="1"/>
        <v>19.817226189110144</v>
      </c>
      <c r="K36">
        <f t="shared" si="1"/>
        <v>69.118198819510482</v>
      </c>
      <c r="L36">
        <f t="shared" si="1"/>
        <v>62.190291829219902</v>
      </c>
      <c r="P36" t="s">
        <v>292</v>
      </c>
      <c r="Q36">
        <v>36.183610931287632</v>
      </c>
    </row>
    <row r="37" spans="1:17">
      <c r="A37" t="s">
        <v>721</v>
      </c>
    </row>
    <row r="38" spans="1:17">
      <c r="A38" t="s">
        <v>763</v>
      </c>
    </row>
    <row r="39" spans="1:17">
      <c r="B39" t="s">
        <v>751</v>
      </c>
      <c r="C39" t="s">
        <v>752</v>
      </c>
      <c r="D39" t="s">
        <v>753</v>
      </c>
      <c r="E39" t="s">
        <v>754</v>
      </c>
      <c r="F39" t="s">
        <v>755</v>
      </c>
      <c r="G39" t="s">
        <v>756</v>
      </c>
      <c r="H39" t="s">
        <v>757</v>
      </c>
      <c r="I39" t="s">
        <v>758</v>
      </c>
      <c r="J39" t="s">
        <v>759</v>
      </c>
      <c r="K39" t="s">
        <v>733</v>
      </c>
      <c r="L39" t="s">
        <v>390</v>
      </c>
    </row>
    <row r="40" spans="1:17">
      <c r="B40" t="s">
        <v>82</v>
      </c>
      <c r="C40" t="s">
        <v>83</v>
      </c>
      <c r="G40" t="s">
        <v>84</v>
      </c>
      <c r="H40" t="s">
        <v>85</v>
      </c>
      <c r="I40" t="s">
        <v>86</v>
      </c>
      <c r="J40" t="s">
        <v>87</v>
      </c>
      <c r="K40" t="s">
        <v>545</v>
      </c>
      <c r="L40" t="s">
        <v>89</v>
      </c>
    </row>
    <row r="41" spans="1:17">
      <c r="A41" t="s">
        <v>272</v>
      </c>
      <c r="B41">
        <f>'[1]2'!B$19</f>
        <v>53260.19610462003</v>
      </c>
      <c r="C41">
        <f>'[1]2'!C$19</f>
        <v>1227.8557197272121</v>
      </c>
      <c r="G41">
        <f>'[1]2'!D$19</f>
        <v>26184.900383233871</v>
      </c>
      <c r="H41">
        <f>'[1]2'!E$19</f>
        <v>-9818.5184573276856</v>
      </c>
      <c r="I41">
        <f>'[1]2'!F$19</f>
        <v>77530.178961133061</v>
      </c>
      <c r="J41">
        <f>'[1]2'!G$19</f>
        <v>649.03106206770872</v>
      </c>
      <c r="K41">
        <f>'[1]2'!H$19</f>
        <v>147735.58164931877</v>
      </c>
      <c r="L41">
        <f>'[1]2'!I$19</f>
        <v>0.27621245976709657</v>
      </c>
    </row>
    <row r="42" spans="1:17">
      <c r="A42" t="s">
        <v>291</v>
      </c>
      <c r="B42">
        <f>'[1]2'!L$19</f>
        <v>41491.518889209496</v>
      </c>
      <c r="C42">
        <f>'[1]2'!M$19</f>
        <v>399.97838784823591</v>
      </c>
      <c r="D42">
        <f>'[1]1'!N$19</f>
        <v>4605.3130806645977</v>
      </c>
      <c r="G42">
        <f>'[1]2'!N$19</f>
        <v>17461.703750220044</v>
      </c>
      <c r="H42">
        <f>'[1]2'!O$19</f>
        <v>-6042.7746076231751</v>
      </c>
      <c r="I42">
        <f>'[1]2'!P$19</f>
        <v>66933.710637172117</v>
      </c>
      <c r="J42">
        <f>'[1]2'!Q$19</f>
        <v>483.04935818709532</v>
      </c>
      <c r="K42">
        <f>'[1]2'!R$19</f>
        <v>119761.0876986396</v>
      </c>
      <c r="L42">
        <f>'[1]2'!S$19</f>
        <v>0.18686505994443872</v>
      </c>
    </row>
    <row r="43" spans="1:17">
      <c r="A43" t="s">
        <v>292</v>
      </c>
      <c r="B43">
        <f>'[1]2'!V$19</f>
        <v>32022.068619436508</v>
      </c>
      <c r="C43">
        <f>'[1]2'!W$19</f>
        <v>353.48455278054729</v>
      </c>
      <c r="G43">
        <f>'[1]2'!X$19</f>
        <v>558.35522605768847</v>
      </c>
      <c r="H43">
        <f>'[1]2'!Y$19</f>
        <v>-7148.1431920578507</v>
      </c>
      <c r="I43">
        <f>'[1]2'!Z$19</f>
        <v>62022.122028161939</v>
      </c>
      <c r="J43">
        <f>'[1]2'!AA$19</f>
        <v>462.37811479564073</v>
      </c>
      <c r="K43">
        <f>'[1]2'!AB$19</f>
        <v>87345.509119583192</v>
      </c>
      <c r="L43">
        <f>'[1]2'!AC$19</f>
        <v>8.3333333333333329E-2</v>
      </c>
    </row>
    <row r="44" spans="1:17">
      <c r="A44" t="s">
        <v>293</v>
      </c>
      <c r="B44">
        <f>'[1]2'!AF$19</f>
        <v>39935.223092139044</v>
      </c>
      <c r="C44">
        <f>'[1]2'!AG$19</f>
        <v>900.5550522792463</v>
      </c>
      <c r="G44">
        <f>'[1]2'!AH$19</f>
        <v>11660.641533725149</v>
      </c>
      <c r="H44">
        <f>'[1]2'!AI$19</f>
        <v>-8277.9192312453288</v>
      </c>
      <c r="I44">
        <f>'[1]2'!AJ$19</f>
        <v>63659.403464385934</v>
      </c>
      <c r="J44">
        <f>'[1]2'!AK$19</f>
        <v>615.03623552002591</v>
      </c>
      <c r="K44">
        <f>'[1]2'!AL$19</f>
        <v>107262.86767576404</v>
      </c>
      <c r="L44">
        <f>'[1]2'!AM$19</f>
        <v>0.14694714531033681</v>
      </c>
    </row>
    <row r="45" spans="1:17">
      <c r="A45" t="s">
        <v>294</v>
      </c>
      <c r="B45">
        <f>'[1]2'!AP$19</f>
        <v>41609.817563607845</v>
      </c>
      <c r="C45">
        <f>'[1]2'!AQ$19</f>
        <v>988.84137132162084</v>
      </c>
      <c r="G45">
        <f>'[1]2'!AR$19</f>
        <v>15335.551075302223</v>
      </c>
      <c r="H45">
        <f>'[1]2'!AS$19</f>
        <v>-7216.129562589771</v>
      </c>
      <c r="I45">
        <f>'[1]2'!AT$19</f>
        <v>63781.532931773574</v>
      </c>
      <c r="J45">
        <f>'[1]2'!AU$19</f>
        <v>598.74052678516773</v>
      </c>
      <c r="K45">
        <f>'[1]2'!AV$19</f>
        <v>113900.87285263033</v>
      </c>
      <c r="L45">
        <f>'[1]2'!AW$19</f>
        <v>0.16814819021960303</v>
      </c>
    </row>
    <row r="46" spans="1:17">
      <c r="A46" t="s">
        <v>295</v>
      </c>
      <c r="B46">
        <f>'[1]2'!AZ$19</f>
        <v>47530.964348614609</v>
      </c>
      <c r="C46">
        <f>'[1]2'!BA$19</f>
        <v>903.58221013495267</v>
      </c>
      <c r="G46">
        <f>'[1]2'!BB$19</f>
        <v>10498.736507959711</v>
      </c>
      <c r="H46">
        <f>'[1]2'!BC$19</f>
        <v>-8649.5409689137341</v>
      </c>
      <c r="I46">
        <f>'[1]2'!BD$19</f>
        <v>78931.016925527103</v>
      </c>
      <c r="J46">
        <f>'[1]2'!BE$19</f>
        <v>348.75171899032421</v>
      </c>
      <c r="K46">
        <f>'[1]2'!BF$19</f>
        <v>128866.00730433232</v>
      </c>
      <c r="L46">
        <f>'[1]2'!BG$19</f>
        <v>0.21594515318213009</v>
      </c>
    </row>
    <row r="47" spans="1:17">
      <c r="A47" t="s">
        <v>296</v>
      </c>
      <c r="B47">
        <f>'[1]2'!BJ$19</f>
        <v>53613.235441972713</v>
      </c>
      <c r="C47">
        <f>'[1]2'!BK$19</f>
        <v>1246.9258481621964</v>
      </c>
      <c r="G47">
        <f>'[1]2'!BL$19</f>
        <v>8096.80067403261</v>
      </c>
      <c r="H47">
        <f>'[1]2'!BM$19</f>
        <v>-10982.95521219717</v>
      </c>
      <c r="I47">
        <f>'[1]2'!BN$19</f>
        <v>76247.937292116258</v>
      </c>
      <c r="J47">
        <f>'[1]2'!BO$19</f>
        <v>525.8963945182536</v>
      </c>
      <c r="K47">
        <f>'[1]2'!BP$19</f>
        <v>127696.04764956835</v>
      </c>
      <c r="L47">
        <f>'[1]2'!BQ$19</f>
        <v>0.2122084331100933</v>
      </c>
    </row>
    <row r="48" spans="1:17">
      <c r="A48" t="s">
        <v>297</v>
      </c>
      <c r="B48">
        <f>'[1]2'!BT$19</f>
        <v>49176.132085037345</v>
      </c>
      <c r="C48">
        <f>'[1]2'!BU$19</f>
        <v>816.99843047726711</v>
      </c>
      <c r="G48">
        <f>'[1]2'!BV$19</f>
        <v>9481.451254577385</v>
      </c>
      <c r="H48">
        <f>'[1]2'!BW$19</f>
        <v>-9230.8550564287762</v>
      </c>
      <c r="I48">
        <f>'[1]2'!BX$19</f>
        <v>94292.588426717615</v>
      </c>
      <c r="J48">
        <f>'[1]2'!BY$19</f>
        <v>473.83615614806911</v>
      </c>
      <c r="K48">
        <f>'[1]2'!BZ$19</f>
        <v>144062.47898423276</v>
      </c>
      <c r="L48">
        <f>'[1]2'!CA$19</f>
        <v>0.26448098133586145</v>
      </c>
    </row>
    <row r="49" spans="1:12">
      <c r="A49" t="s">
        <v>298</v>
      </c>
      <c r="B49">
        <f>'[1]2'!CD$19</f>
        <v>55847.738017276817</v>
      </c>
      <c r="C49">
        <f>'[1]2'!CE$19</f>
        <v>552.31706934177078</v>
      </c>
      <c r="G49">
        <f>'[1]2'!CF$19</f>
        <v>41942.547327746594</v>
      </c>
      <c r="H49">
        <f>'[1]2'!CG$19</f>
        <v>-9116.605272920433</v>
      </c>
      <c r="I49">
        <f>'[1]2'!CH$19</f>
        <v>92287.874654605184</v>
      </c>
      <c r="J49">
        <f>'[1]2'!CI$19</f>
        <v>1317.4962544924952</v>
      </c>
      <c r="K49">
        <f>'[1]2'!CJ$19</f>
        <v>180196.37554155744</v>
      </c>
      <c r="L49">
        <f>'[1]2'!CK$19</f>
        <v>0.37988859902323946</v>
      </c>
    </row>
    <row r="50" spans="1:12">
      <c r="A50" t="s">
        <v>299</v>
      </c>
      <c r="B50">
        <f>'[1]2'!CN$19</f>
        <v>78722.375326480149</v>
      </c>
      <c r="C50">
        <f>'[1]2'!CO$19</f>
        <v>1076.6830050398605</v>
      </c>
      <c r="G50">
        <f>'[1]2'!CP$19</f>
        <v>125822.53492501241</v>
      </c>
      <c r="H50">
        <f>'[1]2'!CQ$19</f>
        <v>-13689.59428059681</v>
      </c>
      <c r="I50">
        <f>'[1]2'!CR$19</f>
        <v>74529.677642482144</v>
      </c>
      <c r="J50">
        <f>'[1]2'!CS$19</f>
        <v>2227.1370183986901</v>
      </c>
      <c r="K50">
        <f>'[1]2'!CT$19</f>
        <v>264234.53960001905</v>
      </c>
      <c r="L50">
        <f>'[1]2'!CU$19</f>
        <v>0.64829708061120361</v>
      </c>
    </row>
    <row r="51" spans="1:12">
      <c r="A51" t="s">
        <v>300</v>
      </c>
      <c r="B51">
        <f>'[1]2'!CX$19</f>
        <v>51617.956291715935</v>
      </c>
      <c r="C51">
        <f>'[1]2'!CY$19</f>
        <v>597.8946930377474</v>
      </c>
      <c r="G51">
        <f>'[1]2'!CZ$19</f>
        <v>37284.453141666119</v>
      </c>
      <c r="H51">
        <f>'[1]2'!DA$19</f>
        <v>-10144.927222115259</v>
      </c>
      <c r="I51">
        <f>'[1]2'!DB$19</f>
        <v>89667.765390435263</v>
      </c>
      <c r="J51">
        <f>'[1]2'!DC$19</f>
        <v>509.83845145866979</v>
      </c>
      <c r="K51">
        <f>'[1]2'!DD$19</f>
        <v>168513.30384328112</v>
      </c>
      <c r="L51">
        <f>'[1]2'!DE$19</f>
        <v>0.34257417682053393</v>
      </c>
    </row>
  </sheetData>
  <mergeCells count="1">
    <mergeCell ref="A18:L18"/>
  </mergeCells>
  <pageMargins left="0.75" right="0.75" top="1" bottom="1" header="0.5" footer="0.5"/>
  <pageSetup scale="73" orientation="landscape" horizontalDpi="1200" verticalDpi="1200" r:id="rId1"/>
  <headerFooter alignWithMargins="0"/>
  <drawing r:id="rId2"/>
</worksheet>
</file>

<file path=xl/worksheets/sheet73.xml><?xml version="1.0" encoding="utf-8"?>
<worksheet xmlns="http://schemas.openxmlformats.org/spreadsheetml/2006/main" xmlns:r="http://schemas.openxmlformats.org/officeDocument/2006/relationships">
  <sheetPr>
    <pageSetUpPr fitToPage="1"/>
  </sheetPr>
  <dimension ref="A1:L51"/>
  <sheetViews>
    <sheetView view="pageBreakPreview" zoomScaleSheetLayoutView="100" workbookViewId="0">
      <selection activeCell="I24" sqref="I24"/>
    </sheetView>
  </sheetViews>
  <sheetFormatPr defaultRowHeight="12.75"/>
  <cols>
    <col min="1" max="1" width="15.625" customWidth="1"/>
    <col min="2" max="7" width="11.25" customWidth="1"/>
    <col min="8" max="8" width="10.375" customWidth="1"/>
  </cols>
  <sheetData>
    <row r="1" spans="1:12" ht="27" customHeight="1">
      <c r="A1" s="32" t="s">
        <v>764</v>
      </c>
      <c r="B1" s="32"/>
      <c r="C1" s="32"/>
      <c r="D1" s="32"/>
      <c r="E1" s="32"/>
      <c r="F1" s="32"/>
      <c r="G1" s="32"/>
      <c r="H1" s="32"/>
    </row>
    <row r="3" spans="1:12">
      <c r="B3" t="s">
        <v>713</v>
      </c>
      <c r="C3" t="s">
        <v>765</v>
      </c>
      <c r="D3" t="s">
        <v>714</v>
      </c>
      <c r="E3" t="s">
        <v>715</v>
      </c>
      <c r="F3" t="s">
        <v>722</v>
      </c>
      <c r="G3" t="s">
        <v>766</v>
      </c>
      <c r="H3" t="s">
        <v>767</v>
      </c>
      <c r="I3" t="s">
        <v>768</v>
      </c>
    </row>
    <row r="4" spans="1:12">
      <c r="B4" t="s">
        <v>82</v>
      </c>
      <c r="C4" t="s">
        <v>83</v>
      </c>
      <c r="D4" t="s">
        <v>84</v>
      </c>
      <c r="E4" t="s">
        <v>85</v>
      </c>
      <c r="F4" t="s">
        <v>769</v>
      </c>
      <c r="G4" t="s">
        <v>87</v>
      </c>
      <c r="H4" t="s">
        <v>770</v>
      </c>
      <c r="I4" t="s">
        <v>89</v>
      </c>
    </row>
    <row r="5" spans="1:12">
      <c r="A5" t="s">
        <v>272</v>
      </c>
      <c r="B5">
        <f>[1]a17!B$45</f>
        <v>0.39300000000000002</v>
      </c>
      <c r="C5">
        <f>[1]a17!C$45</f>
        <v>0.21774193548387052</v>
      </c>
      <c r="D5">
        <f>[1]a18!B$46</f>
        <v>11.758487484622814</v>
      </c>
      <c r="E5">
        <f>[1]a18!C$46</f>
        <v>0.32912309043392207</v>
      </c>
      <c r="F5">
        <f>[1]a18!D$46</f>
        <v>7.3142806081608669E-2</v>
      </c>
      <c r="G5">
        <f>[1]a18!E$46</f>
        <v>0.70421689360161865</v>
      </c>
      <c r="H5">
        <f>'[1]3'!$D$47</f>
        <v>0.58259815407218163</v>
      </c>
      <c r="I5">
        <f t="shared" ref="I5:I15" si="0">(H5-H41)/H41 *100</f>
        <v>-6.4010843125204024</v>
      </c>
      <c r="K5" t="s">
        <v>292</v>
      </c>
      <c r="L5">
        <v>55.262357291984877</v>
      </c>
    </row>
    <row r="6" spans="1:12">
      <c r="A6" t="s">
        <v>291</v>
      </c>
      <c r="B6">
        <f>[1]a17!D$45</f>
        <v>0.37</v>
      </c>
      <c r="C6">
        <f>[1]a17!E$45</f>
        <v>0.42383512544802854</v>
      </c>
      <c r="D6">
        <f>[1]a18!N$46</f>
        <v>12.590152302328333</v>
      </c>
      <c r="E6">
        <f>[1]a18!G$46</f>
        <v>0.28171258473764632</v>
      </c>
      <c r="F6">
        <f>[1]a18!H$46</f>
        <v>8.2581524318343646E-2</v>
      </c>
      <c r="G6">
        <f>[1]a18!I$46</f>
        <v>0.63489627515321401</v>
      </c>
      <c r="H6">
        <f>'[1]3'!$G$47</f>
        <v>0.58213098772691763</v>
      </c>
      <c r="I6">
        <f t="shared" si="0"/>
        <v>49.163104641399244</v>
      </c>
      <c r="K6" t="s">
        <v>291</v>
      </c>
      <c r="L6">
        <v>49.163104641399244</v>
      </c>
    </row>
    <row r="7" spans="1:12">
      <c r="A7" t="s">
        <v>292</v>
      </c>
      <c r="B7">
        <f>[1]a17!F$45</f>
        <v>0.32900000000000001</v>
      </c>
      <c r="C7">
        <f>[1]a17!G$45</f>
        <v>0.79121863799283154</v>
      </c>
      <c r="D7">
        <f>[1]a18!J$46</f>
        <v>10.967823490142383</v>
      </c>
      <c r="E7">
        <f>[1]a18!K$46</f>
        <v>0.2760307385370695</v>
      </c>
      <c r="F7">
        <f>[1]a18!L$46</f>
        <v>5.7218926302623381E-2</v>
      </c>
      <c r="G7">
        <f>[1]a18!M$46</f>
        <v>0.82116637410217752</v>
      </c>
      <c r="H7">
        <f>'[1]3'!$J$47</f>
        <v>0.81367944007484105</v>
      </c>
      <c r="I7">
        <f t="shared" si="0"/>
        <v>55.262357291984877</v>
      </c>
      <c r="K7" t="s">
        <v>298</v>
      </c>
      <c r="L7">
        <v>25.117206112238105</v>
      </c>
    </row>
    <row r="8" spans="1:12">
      <c r="A8" t="s">
        <v>293</v>
      </c>
      <c r="B8">
        <f>[1]a17!H$45</f>
        <v>0.372</v>
      </c>
      <c r="C8">
        <f>[1]a17!I$45</f>
        <v>0.40591397849462352</v>
      </c>
      <c r="D8">
        <f>[1]a18!N$46</f>
        <v>12.590152302328333</v>
      </c>
      <c r="E8">
        <f>[1]a18!O$46</f>
        <v>0.33018583146539238</v>
      </c>
      <c r="F8">
        <f>[1]a18!P$46</f>
        <v>7.8568999227561859E-2</v>
      </c>
      <c r="G8">
        <f>[1]a18!Q$46</f>
        <v>0.66436539520281845</v>
      </c>
      <c r="H8">
        <f>'[1]3'!$M$47</f>
        <v>0.59975254102576969</v>
      </c>
      <c r="I8">
        <f t="shared" si="0"/>
        <v>24.889768964546406</v>
      </c>
      <c r="K8" t="s">
        <v>293</v>
      </c>
      <c r="L8">
        <v>24.889768964546406</v>
      </c>
    </row>
    <row r="9" spans="1:12">
      <c r="A9" t="s">
        <v>294</v>
      </c>
      <c r="B9">
        <f>[1]a17!J$45</f>
        <v>0.36599999999999999</v>
      </c>
      <c r="C9">
        <f>[1]a17!K$45</f>
        <v>0.45967741935483863</v>
      </c>
      <c r="D9">
        <f>[1]a18!R$46</f>
        <v>14.839307841663965</v>
      </c>
      <c r="E9">
        <f>[1]a18!S$46</f>
        <v>0.32335281666193072</v>
      </c>
      <c r="F9">
        <f>[1]a18!T$46</f>
        <v>9.0688474571603311E-2</v>
      </c>
      <c r="G9">
        <f>[1]a18!U$46</f>
        <v>0.57535653774488449</v>
      </c>
      <c r="H9">
        <f>'[1]3'!$P$47</f>
        <v>0.54643675814737303</v>
      </c>
      <c r="I9">
        <f t="shared" si="0"/>
        <v>18.698397344604945</v>
      </c>
      <c r="K9" t="s">
        <v>294</v>
      </c>
      <c r="L9">
        <v>18.698397344604945</v>
      </c>
    </row>
    <row r="10" spans="1:12">
      <c r="A10" t="s">
        <v>295</v>
      </c>
      <c r="B10">
        <f>[1]a17!L$45</f>
        <v>0.376</v>
      </c>
      <c r="C10">
        <f>[1]a17!M$45</f>
        <v>0.37007168458781342</v>
      </c>
      <c r="D10">
        <f>[1]a18!V$46</f>
        <v>12.243393646892537</v>
      </c>
      <c r="E10">
        <f>[1]a18!W$46</f>
        <v>0.28733175200995925</v>
      </c>
      <c r="F10">
        <f>[1]a18!X$46</f>
        <v>6.6488607620364584E-2</v>
      </c>
      <c r="G10">
        <f>[1]a18!Y$46</f>
        <v>0.75308721063435013</v>
      </c>
      <c r="H10">
        <f>'[1]3'!$S$47</f>
        <v>0.65733332912271591</v>
      </c>
      <c r="I10">
        <f t="shared" si="0"/>
        <v>7.0528641003816341</v>
      </c>
      <c r="K10" t="s">
        <v>297</v>
      </c>
      <c r="L10">
        <v>16.516750566044045</v>
      </c>
    </row>
    <row r="11" spans="1:12">
      <c r="A11" t="s">
        <v>296</v>
      </c>
      <c r="B11">
        <f>[1]a17!N$45</f>
        <v>0.39200000000000002</v>
      </c>
      <c r="C11">
        <f>[1]a17!O$45</f>
        <v>0.22670250896057303</v>
      </c>
      <c r="D11">
        <f>[1]a18!Z$46</f>
        <v>11.228952643555202</v>
      </c>
      <c r="E11">
        <f>[1]a18!AA$46</f>
        <v>0.32246576633864427</v>
      </c>
      <c r="F11">
        <f>[1]a18!AB$46</f>
        <v>6.8436008286364661E-2</v>
      </c>
      <c r="G11">
        <f>[1]a18!AC$46</f>
        <v>0.73878494891320168</v>
      </c>
      <c r="H11">
        <f>'[1]3'!$V$47</f>
        <v>0.61076433892504456</v>
      </c>
      <c r="I11">
        <f t="shared" si="0"/>
        <v>-19.046205462454726</v>
      </c>
      <c r="K11" t="s">
        <v>295</v>
      </c>
      <c r="L11">
        <v>7.0528641003816341</v>
      </c>
    </row>
    <row r="12" spans="1:12">
      <c r="A12" t="s">
        <v>297</v>
      </c>
      <c r="B12">
        <f>[1]a17!P$45</f>
        <v>0.379</v>
      </c>
      <c r="C12">
        <f>[1]a17!Q$45</f>
        <v>0.34318996415770586</v>
      </c>
      <c r="D12">
        <f>[1]a18!AD$46</f>
        <v>12.054781578832875</v>
      </c>
      <c r="E12">
        <f>[1]a18!AE$46</f>
        <v>0.37097817493427249</v>
      </c>
      <c r="F12">
        <f>[1]a18!AF$46</f>
        <v>8.4521950430652776E-2</v>
      </c>
      <c r="G12">
        <f>[1]a18!AG$46</f>
        <v>0.62064523652858472</v>
      </c>
      <c r="H12">
        <f>'[1]3'!$Y$47</f>
        <v>0.55128141843586498</v>
      </c>
      <c r="I12">
        <f t="shared" si="0"/>
        <v>16.516750566044045</v>
      </c>
      <c r="K12" t="s">
        <v>299</v>
      </c>
      <c r="L12">
        <v>0.2141568445460523</v>
      </c>
    </row>
    <row r="13" spans="1:12">
      <c r="A13" t="s">
        <v>298</v>
      </c>
      <c r="B13">
        <f>[1]a17!R$45</f>
        <v>0.38500000000000001</v>
      </c>
      <c r="C13">
        <f>[1]a17!S$45</f>
        <v>0.28942652329749069</v>
      </c>
      <c r="D13">
        <f>[1]a18!AH$46</f>
        <v>15.772978690497776</v>
      </c>
      <c r="E13">
        <f>[1]a18!AI$46</f>
        <v>0.38205280694152594</v>
      </c>
      <c r="F13">
        <f>[1]a18!AJ$46</f>
        <v>0.11389349378988407</v>
      </c>
      <c r="G13">
        <f>[1]a18!AK$46</f>
        <v>0.40493230820725418</v>
      </c>
      <c r="H13">
        <f>'[1]3'!$AB$47</f>
        <v>0.37605586197981328</v>
      </c>
      <c r="I13">
        <f t="shared" si="0"/>
        <v>25.117206112238105</v>
      </c>
      <c r="K13" t="s">
        <v>272</v>
      </c>
      <c r="L13">
        <v>-6.4010843125204024</v>
      </c>
    </row>
    <row r="14" spans="1:12">
      <c r="A14" t="s">
        <v>299</v>
      </c>
      <c r="B14">
        <f>[1]a17!T$45</f>
        <v>0.39400000000000002</v>
      </c>
      <c r="C14">
        <f>[1]a17!U$45</f>
        <v>0.20878136200716799</v>
      </c>
      <c r="D14">
        <f>[1]a18!AL$46</f>
        <v>7.8958348515889272</v>
      </c>
      <c r="E14">
        <f>[1]a18!AM$46</f>
        <v>0.34924503382323185</v>
      </c>
      <c r="F14">
        <f>[1]a18!AN$46</f>
        <v>5.2118282975330138E-2</v>
      </c>
      <c r="G14">
        <f>[1]a18!AO$46</f>
        <v>0.85862694248280602</v>
      </c>
      <c r="H14">
        <f>'[1]3'!$AE$47</f>
        <v>0.69616554736389646</v>
      </c>
      <c r="I14">
        <f t="shared" si="0"/>
        <v>0.2141568445460523</v>
      </c>
      <c r="K14" t="s">
        <v>296</v>
      </c>
      <c r="L14">
        <v>-19.046205462454726</v>
      </c>
    </row>
    <row r="15" spans="1:12">
      <c r="A15" t="s">
        <v>300</v>
      </c>
      <c r="B15">
        <f>[1]a17!V$45</f>
        <v>0.40100000000000002</v>
      </c>
      <c r="C15">
        <f>[1]a17!W$45</f>
        <v>0.14605734767025033</v>
      </c>
      <c r="D15">
        <f>[1]a18!AP$46</f>
        <v>13.963167454177681</v>
      </c>
      <c r="E15">
        <f>[1]a18!AQ$46</f>
        <v>0.3786617243500538</v>
      </c>
      <c r="F15">
        <f>[1]a18!AR$46</f>
        <v>9.9930292539603199E-2</v>
      </c>
      <c r="G15">
        <f>[1]a18!AS$46</f>
        <v>0.50748201060454012</v>
      </c>
      <c r="H15">
        <f>'[1]3'!$AH$47</f>
        <v>0.41712584487096765</v>
      </c>
      <c r="I15">
        <f t="shared" si="0"/>
        <v>-24.666654827780711</v>
      </c>
      <c r="K15" t="s">
        <v>300</v>
      </c>
      <c r="L15">
        <v>-24.666654827780711</v>
      </c>
    </row>
    <row r="17" spans="1:12">
      <c r="A17" t="s">
        <v>771</v>
      </c>
    </row>
    <row r="18" spans="1:12">
      <c r="A18" t="s">
        <v>772</v>
      </c>
    </row>
    <row r="19" spans="1:12">
      <c r="A19" t="s">
        <v>773</v>
      </c>
    </row>
    <row r="23" spans="1:12" ht="35.25" customHeight="1">
      <c r="A23" s="32" t="s">
        <v>774</v>
      </c>
      <c r="B23" s="32"/>
      <c r="C23" s="32"/>
      <c r="D23" s="32"/>
      <c r="E23" s="32"/>
      <c r="F23" s="32"/>
      <c r="G23" s="32"/>
      <c r="H23" s="32"/>
    </row>
    <row r="24" spans="1:12">
      <c r="B24" t="s">
        <v>713</v>
      </c>
      <c r="C24" t="s">
        <v>765</v>
      </c>
      <c r="D24" t="s">
        <v>714</v>
      </c>
      <c r="E24" t="s">
        <v>715</v>
      </c>
      <c r="F24" t="s">
        <v>722</v>
      </c>
      <c r="G24" t="s">
        <v>766</v>
      </c>
      <c r="H24" t="s">
        <v>767</v>
      </c>
    </row>
    <row r="26" spans="1:12">
      <c r="A26" t="s">
        <v>272</v>
      </c>
      <c r="B26">
        <f t="shared" ref="B26:H36" si="1">B5/B$14*100</f>
        <v>99.746192893401016</v>
      </c>
      <c r="C26">
        <f t="shared" si="1"/>
        <v>104.29184549356225</v>
      </c>
      <c r="D26">
        <f t="shared" si="1"/>
        <v>148.92012948138827</v>
      </c>
      <c r="E26">
        <f t="shared" si="1"/>
        <v>94.238445377724574</v>
      </c>
      <c r="F26">
        <f t="shared" si="1"/>
        <v>140.34001487775481</v>
      </c>
      <c r="G26">
        <f t="shared" si="1"/>
        <v>82.016631293365279</v>
      </c>
      <c r="H26">
        <f t="shared" si="1"/>
        <v>83.686725991863625</v>
      </c>
      <c r="K26" t="s">
        <v>292</v>
      </c>
      <c r="L26">
        <v>116.88016494868545</v>
      </c>
    </row>
    <row r="27" spans="1:12">
      <c r="A27" t="s">
        <v>291</v>
      </c>
      <c r="B27">
        <f t="shared" si="1"/>
        <v>93.908629441624356</v>
      </c>
      <c r="C27">
        <f t="shared" si="1"/>
        <v>203.00429184549395</v>
      </c>
      <c r="D27">
        <f t="shared" si="1"/>
        <v>159.45308556947262</v>
      </c>
      <c r="E27">
        <f t="shared" si="1"/>
        <v>80.663304400838911</v>
      </c>
      <c r="F27">
        <f t="shared" si="1"/>
        <v>158.45020135723408</v>
      </c>
      <c r="G27">
        <f t="shared" si="1"/>
        <v>73.943204404621596</v>
      </c>
      <c r="H27">
        <f t="shared" si="1"/>
        <v>83.619620351971932</v>
      </c>
      <c r="K27" t="s">
        <v>299</v>
      </c>
      <c r="L27">
        <v>100</v>
      </c>
    </row>
    <row r="28" spans="1:12">
      <c r="A28" t="s">
        <v>292</v>
      </c>
      <c r="B28">
        <f t="shared" si="1"/>
        <v>83.502538071065985</v>
      </c>
      <c r="C28">
        <f t="shared" si="1"/>
        <v>378.96995708154589</v>
      </c>
      <c r="D28">
        <f t="shared" si="1"/>
        <v>138.90644493324552</v>
      </c>
      <c r="E28">
        <f t="shared" si="1"/>
        <v>79.036410486736003</v>
      </c>
      <c r="F28">
        <f t="shared" si="1"/>
        <v>109.78666800997186</v>
      </c>
      <c r="G28">
        <f t="shared" si="1"/>
        <v>95.637154330109013</v>
      </c>
      <c r="H28">
        <f t="shared" si="1"/>
        <v>116.88016494868545</v>
      </c>
      <c r="K28" t="s">
        <v>295</v>
      </c>
      <c r="L28">
        <v>94.421985059699836</v>
      </c>
    </row>
    <row r="29" spans="1:12">
      <c r="A29" t="s">
        <v>293</v>
      </c>
      <c r="B29">
        <f t="shared" si="1"/>
        <v>94.416243654822324</v>
      </c>
      <c r="C29">
        <f t="shared" si="1"/>
        <v>194.42060085836948</v>
      </c>
      <c r="D29">
        <f t="shared" si="1"/>
        <v>159.45308556947262</v>
      </c>
      <c r="E29">
        <f t="shared" si="1"/>
        <v>94.542742054426412</v>
      </c>
      <c r="F29">
        <f t="shared" si="1"/>
        <v>150.75131938777031</v>
      </c>
      <c r="G29">
        <f t="shared" si="1"/>
        <v>77.375325922307908</v>
      </c>
      <c r="H29">
        <f t="shared" si="1"/>
        <v>86.150850655680287</v>
      </c>
      <c r="K29" t="s">
        <v>296</v>
      </c>
      <c r="L29">
        <v>87.732629291663102</v>
      </c>
    </row>
    <row r="30" spans="1:12">
      <c r="A30" t="s">
        <v>294</v>
      </c>
      <c r="B30">
        <f t="shared" si="1"/>
        <v>92.89340101522842</v>
      </c>
      <c r="C30">
        <f t="shared" si="1"/>
        <v>220.17167381974298</v>
      </c>
      <c r="D30">
        <f t="shared" si="1"/>
        <v>187.93842729217874</v>
      </c>
      <c r="E30">
        <f t="shared" si="1"/>
        <v>92.586231827592343</v>
      </c>
      <c r="F30">
        <f t="shared" si="1"/>
        <v>174.00510798586771</v>
      </c>
      <c r="G30">
        <f t="shared" si="1"/>
        <v>67.008907975934605</v>
      </c>
      <c r="H30">
        <f t="shared" si="1"/>
        <v>78.492358637469621</v>
      </c>
      <c r="K30" t="s">
        <v>293</v>
      </c>
      <c r="L30">
        <v>86.150850655680287</v>
      </c>
    </row>
    <row r="31" spans="1:12">
      <c r="A31" t="s">
        <v>295</v>
      </c>
      <c r="B31">
        <f t="shared" si="1"/>
        <v>95.431472081218274</v>
      </c>
      <c r="C31">
        <f t="shared" si="1"/>
        <v>177.25321888412046</v>
      </c>
      <c r="D31">
        <f t="shared" si="1"/>
        <v>155.06142006539972</v>
      </c>
      <c r="E31">
        <f t="shared" si="1"/>
        <v>82.272251337263228</v>
      </c>
      <c r="F31">
        <f t="shared" si="1"/>
        <v>127.57252124333517</v>
      </c>
      <c r="G31">
        <f t="shared" si="1"/>
        <v>87.708313514682274</v>
      </c>
      <c r="H31">
        <f t="shared" si="1"/>
        <v>94.421985059699836</v>
      </c>
      <c r="K31" t="s">
        <v>272</v>
      </c>
      <c r="L31">
        <v>83.686725991863625</v>
      </c>
    </row>
    <row r="32" spans="1:12">
      <c r="A32" t="s">
        <v>296</v>
      </c>
      <c r="B32">
        <f t="shared" si="1"/>
        <v>99.492385786802032</v>
      </c>
      <c r="C32">
        <f t="shared" si="1"/>
        <v>108.5836909871245</v>
      </c>
      <c r="D32">
        <f t="shared" si="1"/>
        <v>142.21362091046689</v>
      </c>
      <c r="E32">
        <f t="shared" si="1"/>
        <v>92.33224100814509</v>
      </c>
      <c r="F32">
        <f t="shared" si="1"/>
        <v>131.30902320546213</v>
      </c>
      <c r="G32">
        <f t="shared" si="1"/>
        <v>86.042600384391704</v>
      </c>
      <c r="H32">
        <f t="shared" si="1"/>
        <v>87.732629291663102</v>
      </c>
      <c r="K32" t="s">
        <v>291</v>
      </c>
      <c r="L32">
        <v>83.619620351971932</v>
      </c>
    </row>
    <row r="33" spans="1:12">
      <c r="A33" t="s">
        <v>297</v>
      </c>
      <c r="B33">
        <f t="shared" si="1"/>
        <v>96.192893401015226</v>
      </c>
      <c r="C33">
        <f t="shared" si="1"/>
        <v>164.37768240343374</v>
      </c>
      <c r="D33">
        <f t="shared" si="1"/>
        <v>152.67266610074824</v>
      </c>
      <c r="E33">
        <f t="shared" si="1"/>
        <v>106.2228919544324</v>
      </c>
      <c r="F33">
        <f t="shared" si="1"/>
        <v>162.1733211561492</v>
      </c>
      <c r="G33">
        <f t="shared" si="1"/>
        <v>72.283456973051258</v>
      </c>
      <c r="H33">
        <f t="shared" si="1"/>
        <v>79.188264992910035</v>
      </c>
      <c r="K33" t="s">
        <v>297</v>
      </c>
      <c r="L33">
        <v>79.188264992910035</v>
      </c>
    </row>
    <row r="34" spans="1:12">
      <c r="A34" t="s">
        <v>298</v>
      </c>
      <c r="B34">
        <f t="shared" si="1"/>
        <v>97.71573604060913</v>
      </c>
      <c r="C34">
        <f t="shared" si="1"/>
        <v>138.62660944206021</v>
      </c>
      <c r="D34">
        <f t="shared" si="1"/>
        <v>199.76328009600763</v>
      </c>
      <c r="E34">
        <f t="shared" si="1"/>
        <v>109.39391256595492</v>
      </c>
      <c r="F34">
        <f t="shared" si="1"/>
        <v>218.52886796711019</v>
      </c>
      <c r="G34">
        <f t="shared" si="1"/>
        <v>47.160447474004457</v>
      </c>
      <c r="H34">
        <f t="shared" si="1"/>
        <v>54.018166139331093</v>
      </c>
      <c r="K34" t="s">
        <v>294</v>
      </c>
      <c r="L34">
        <v>78.492358637469621</v>
      </c>
    </row>
    <row r="35" spans="1:12">
      <c r="A35" t="s">
        <v>299</v>
      </c>
      <c r="B35">
        <f t="shared" si="1"/>
        <v>100</v>
      </c>
      <c r="C35">
        <f t="shared" si="1"/>
        <v>100</v>
      </c>
      <c r="D35">
        <f t="shared" si="1"/>
        <v>100</v>
      </c>
      <c r="E35">
        <f t="shared" si="1"/>
        <v>100</v>
      </c>
      <c r="F35">
        <f t="shared" si="1"/>
        <v>100</v>
      </c>
      <c r="G35">
        <f t="shared" si="1"/>
        <v>100</v>
      </c>
      <c r="H35">
        <f t="shared" si="1"/>
        <v>100</v>
      </c>
      <c r="K35" t="s">
        <v>300</v>
      </c>
      <c r="L35">
        <v>59.917622532522365</v>
      </c>
    </row>
    <row r="36" spans="1:12">
      <c r="A36" t="s">
        <v>300</v>
      </c>
      <c r="B36">
        <f t="shared" si="1"/>
        <v>101.77664974619289</v>
      </c>
      <c r="C36">
        <f t="shared" si="1"/>
        <v>69.95708154506427</v>
      </c>
      <c r="D36">
        <f t="shared" si="1"/>
        <v>176.84219232837407</v>
      </c>
      <c r="E36">
        <f t="shared" si="1"/>
        <v>108.42293738719589</v>
      </c>
      <c r="F36">
        <f t="shared" si="1"/>
        <v>191.73749946233758</v>
      </c>
      <c r="G36">
        <f t="shared" si="1"/>
        <v>59.103900133520725</v>
      </c>
      <c r="H36">
        <f t="shared" si="1"/>
        <v>59.917622532522365</v>
      </c>
      <c r="K36" t="s">
        <v>298</v>
      </c>
      <c r="L36">
        <v>54.018166139331093</v>
      </c>
    </row>
    <row r="37" spans="1:12">
      <c r="A37" t="s">
        <v>723</v>
      </c>
    </row>
    <row r="38" spans="1:12">
      <c r="A38" t="s">
        <v>775</v>
      </c>
    </row>
    <row r="39" spans="1:12" ht="12.75" customHeight="1">
      <c r="B39" t="s">
        <v>713</v>
      </c>
      <c r="C39" t="s">
        <v>765</v>
      </c>
      <c r="D39" t="s">
        <v>714</v>
      </c>
      <c r="E39" t="s">
        <v>715</v>
      </c>
      <c r="F39" t="s">
        <v>722</v>
      </c>
      <c r="G39" t="s">
        <v>766</v>
      </c>
      <c r="H39" t="s">
        <v>767</v>
      </c>
    </row>
    <row r="40" spans="1:12">
      <c r="B40" t="s">
        <v>82</v>
      </c>
      <c r="C40" t="s">
        <v>83</v>
      </c>
      <c r="D40" t="s">
        <v>84</v>
      </c>
      <c r="E40" t="s">
        <v>85</v>
      </c>
      <c r="F40" t="s">
        <v>769</v>
      </c>
      <c r="G40" t="s">
        <v>87</v>
      </c>
      <c r="H40" t="s">
        <v>770</v>
      </c>
    </row>
    <row r="41" spans="1:12">
      <c r="A41" t="s">
        <v>272</v>
      </c>
      <c r="B41">
        <f>[1]a17!B$17</f>
        <v>0.34799999999999998</v>
      </c>
      <c r="C41">
        <f>[1]a17!C$17</f>
        <v>0.6209677419354841</v>
      </c>
      <c r="D41">
        <f>[1]a18!B$18</f>
        <v>13.822040861685212</v>
      </c>
      <c r="E41">
        <f>[1]a18!C$18</f>
        <v>0.32235359247963524</v>
      </c>
      <c r="F41">
        <f>[1]a18!D$18</f>
        <v>8.4210547563409829E-2</v>
      </c>
      <c r="G41">
        <f>[1]a18!E$18</f>
        <v>0.6229322673311225</v>
      </c>
      <c r="H41">
        <f>'[1]3'!$D$19</f>
        <v>0.62244113598221285</v>
      </c>
    </row>
    <row r="42" spans="1:12">
      <c r="A42" t="s">
        <v>291</v>
      </c>
      <c r="B42">
        <f>[1]a17!D$17</f>
        <v>0.32700000000000001</v>
      </c>
      <c r="C42">
        <f>[1]a17!E$17</f>
        <v>0.80913978494623651</v>
      </c>
      <c r="D42">
        <f>[1]a18!N$18</f>
        <v>16.552798345428155</v>
      </c>
      <c r="E42">
        <f>[1]a18!G$18</f>
        <v>0.30341972953730917</v>
      </c>
      <c r="F42">
        <f>[1]a18!H$18</f>
        <v>0.13490202452748457</v>
      </c>
      <c r="G42">
        <f>[1]a18!I$18</f>
        <v>0.25063971180842848</v>
      </c>
      <c r="H42">
        <f>'[1]3'!$G$19</f>
        <v>0.39026473009288049</v>
      </c>
    </row>
    <row r="43" spans="1:12">
      <c r="A43" t="s">
        <v>292</v>
      </c>
      <c r="B43">
        <f>[1]a17!F$17</f>
        <v>0.33900000000000002</v>
      </c>
      <c r="C43">
        <f>[1]a17!G$17</f>
        <v>0.70161290322580627</v>
      </c>
      <c r="D43">
        <f>[1]a18!J$18</f>
        <v>19.55730201925229</v>
      </c>
      <c r="E43">
        <f>[1]a18!K$18</f>
        <v>0.28604110397887322</v>
      </c>
      <c r="F43">
        <f>[1]a18!L$18</f>
        <v>0.10573023372222475</v>
      </c>
      <c r="G43">
        <f>[1]a18!M$18</f>
        <v>0.46488560083155644</v>
      </c>
      <c r="H43">
        <f>'[1]3'!$J$19</f>
        <v>0.52406742643011883</v>
      </c>
    </row>
    <row r="44" spans="1:12">
      <c r="A44" t="s">
        <v>293</v>
      </c>
      <c r="B44">
        <f>[1]a17!H$17</f>
        <v>0.34200000000000003</v>
      </c>
      <c r="C44">
        <f>[1]a17!I$17</f>
        <v>0.67473118279569866</v>
      </c>
      <c r="D44">
        <f>[1]a18!N$18</f>
        <v>16.552798345428155</v>
      </c>
      <c r="E44">
        <f>[1]a18!O$18</f>
        <v>0.3595022839131628</v>
      </c>
      <c r="F44">
        <f>[1]a18!P$18</f>
        <v>0.11246953051533989</v>
      </c>
      <c r="G44">
        <f>[1]a18!Q$18</f>
        <v>0.415390297561682</v>
      </c>
      <c r="H44">
        <f>'[1]3'!$M$19</f>
        <v>0.48022551887018616</v>
      </c>
    </row>
    <row r="45" spans="1:12">
      <c r="A45" t="s">
        <v>294</v>
      </c>
      <c r="B45">
        <f>[1]a17!J$17</f>
        <v>0.35199999999999998</v>
      </c>
      <c r="C45">
        <f>[1]a17!K$17</f>
        <v>0.58512544802867394</v>
      </c>
      <c r="D45">
        <f>[1]a18!R$18</f>
        <v>19.568540761928389</v>
      </c>
      <c r="E45">
        <f>[1]a18!S$18</f>
        <v>0.30285525602772351</v>
      </c>
      <c r="F45">
        <f>[1]a18!T$18</f>
        <v>0.11200962948605828</v>
      </c>
      <c r="G45">
        <f>[1]a18!U$18</f>
        <v>0.41876794090003083</v>
      </c>
      <c r="H45">
        <f>'[1]3'!$P$19</f>
        <v>0.46035731768219157</v>
      </c>
    </row>
    <row r="46" spans="1:12">
      <c r="A46" t="s">
        <v>295</v>
      </c>
      <c r="B46">
        <f>[1]a17!L$17</f>
        <v>0.34499999999999997</v>
      </c>
      <c r="C46">
        <f>[1]a17!M$17</f>
        <v>0.6478494623655916</v>
      </c>
      <c r="D46">
        <f>[1]a18!V$18</f>
        <v>15.792426409378296</v>
      </c>
      <c r="E46">
        <f>[1]a18!W$18</f>
        <v>0.29133987721001692</v>
      </c>
      <c r="F46">
        <f>[1]a18!X$18</f>
        <v>8.6958211491077866E-2</v>
      </c>
      <c r="G46">
        <f>[1]a18!Y$18</f>
        <v>0.60275264569425413</v>
      </c>
      <c r="H46">
        <f>'[1]3'!$S$19</f>
        <v>0.61402684986208844</v>
      </c>
    </row>
    <row r="47" spans="1:12">
      <c r="A47" t="s">
        <v>296</v>
      </c>
      <c r="B47">
        <f>[1]a17!N$17</f>
        <v>0.33800000000000002</v>
      </c>
      <c r="C47">
        <f>[1]a17!O$17</f>
        <v>0.71057347670250881</v>
      </c>
      <c r="D47">
        <f>[1]a18!Z$18</f>
        <v>10.995700361710247</v>
      </c>
      <c r="E47">
        <f>[1]a18!AA$18</f>
        <v>0.30945113481960745</v>
      </c>
      <c r="F47">
        <f>[1]a18!AB$18</f>
        <v>6.4309743950777709E-2</v>
      </c>
      <c r="G47">
        <f>[1]a18!AC$18</f>
        <v>0.76908940217161659</v>
      </c>
      <c r="H47">
        <f>'[1]3'!$V$19</f>
        <v>0.75446042080433962</v>
      </c>
    </row>
    <row r="48" spans="1:12">
      <c r="A48" t="s">
        <v>297</v>
      </c>
      <c r="B48">
        <f>[1]a17!P$17</f>
        <v>0.35799999999999998</v>
      </c>
      <c r="C48">
        <f>[1]a17!Q$17</f>
        <v>0.53136200716845883</v>
      </c>
      <c r="D48">
        <f>[1]a18!AD$18</f>
        <v>15.386934469298899</v>
      </c>
      <c r="E48">
        <f>[1]a18!AE$18</f>
        <v>0.36879274083723013</v>
      </c>
      <c r="F48">
        <f>[1]a18!AF$18</f>
        <v>0.10724974601069467</v>
      </c>
      <c r="G48">
        <f>[1]a18!AG$18</f>
        <v>0.45372587247281237</v>
      </c>
      <c r="H48">
        <f>'[1]3'!$Y$19</f>
        <v>0.47313490614672399</v>
      </c>
    </row>
    <row r="49" spans="1:8">
      <c r="A49" t="s">
        <v>298</v>
      </c>
      <c r="B49">
        <f>[1]a17!R$17</f>
        <v>0.376</v>
      </c>
      <c r="C49">
        <f>[1]a17!S$17</f>
        <v>0.37007168458781342</v>
      </c>
      <c r="D49">
        <f>[1]a18!AH$18</f>
        <v>17.433179310648683</v>
      </c>
      <c r="E49">
        <f>[1]a18!AI$18</f>
        <v>0.39837449420016591</v>
      </c>
      <c r="F49">
        <f>[1]a18!AJ$18</f>
        <v>0.1312592524144108</v>
      </c>
      <c r="G49">
        <f>[1]a18!AK$18</f>
        <v>0.27739326132769304</v>
      </c>
      <c r="H49">
        <f>'[1]3'!$AB$19</f>
        <v>0.30056286714272312</v>
      </c>
    </row>
    <row r="50" spans="1:8">
      <c r="A50" t="s">
        <v>299</v>
      </c>
      <c r="B50">
        <f>[1]a17!T$17</f>
        <v>0.34599999999999997</v>
      </c>
      <c r="C50">
        <f>[1]a17!U$17</f>
        <v>0.63888888888888906</v>
      </c>
      <c r="D50">
        <f>[1]a18!AL$18</f>
        <v>9.8694750873398753</v>
      </c>
      <c r="E50">
        <f>[1]a18!AM$18</f>
        <v>0.38550569758756814</v>
      </c>
      <c r="F50">
        <f>[1]a18!AN$18</f>
        <v>7.1909564801156775E-2</v>
      </c>
      <c r="G50">
        <f>[1]a18!AO$18</f>
        <v>0.71327416664578147</v>
      </c>
      <c r="H50">
        <f>'[1]3'!$AE$19</f>
        <v>0.69467784720655845</v>
      </c>
    </row>
    <row r="51" spans="1:8">
      <c r="A51" t="s">
        <v>300</v>
      </c>
      <c r="B51">
        <f>[1]a17!V$17</f>
        <v>0.35399999999999998</v>
      </c>
      <c r="C51">
        <f>[1]a17!W$17</f>
        <v>0.56720430107526898</v>
      </c>
      <c r="D51">
        <f>[1]a18!AP$18</f>
        <v>14.455974060218162</v>
      </c>
      <c r="E51">
        <f>[1]a18!AQ$18</f>
        <v>0.34495879336892388</v>
      </c>
      <c r="F51">
        <f>[1]a18!AR$18</f>
        <v>9.424892047004256E-2</v>
      </c>
      <c r="G51">
        <f>[1]a18!AS$18</f>
        <v>0.54920761524910378</v>
      </c>
      <c r="H51">
        <f>'[1]3'!$AH$19</f>
        <v>0.5537067867056451</v>
      </c>
    </row>
  </sheetData>
  <mergeCells count="2">
    <mergeCell ref="A1:H1"/>
    <mergeCell ref="A23:H23"/>
  </mergeCells>
  <pageMargins left="0.75" right="0.75" top="1" bottom="1" header="0.5" footer="0.5"/>
  <pageSetup scale="96" orientation="landscape" horizontalDpi="1200" verticalDpi="1200" r:id="rId1"/>
  <headerFooter alignWithMargins="0"/>
  <drawing r:id="rId2"/>
</worksheet>
</file>

<file path=xl/worksheets/sheet74.xml><?xml version="1.0" encoding="utf-8"?>
<worksheet xmlns="http://schemas.openxmlformats.org/spreadsheetml/2006/main" xmlns:r="http://schemas.openxmlformats.org/officeDocument/2006/relationships">
  <dimension ref="A1:X65"/>
  <sheetViews>
    <sheetView view="pageBreakPreview" topLeftCell="A7" zoomScale="85" zoomScaleSheetLayoutView="85" workbookViewId="0">
      <selection activeCell="I24" sqref="I24"/>
    </sheetView>
  </sheetViews>
  <sheetFormatPr defaultRowHeight="12.75"/>
  <cols>
    <col min="1" max="1" width="15.25" customWidth="1"/>
    <col min="2" max="3" width="9.875" customWidth="1"/>
    <col min="4" max="4" width="8.375" customWidth="1"/>
    <col min="5" max="7" width="8" customWidth="1"/>
    <col min="8" max="8" width="7.625" customWidth="1"/>
    <col min="9" max="9" width="10.125" customWidth="1"/>
    <col min="10" max="10" width="6.625" customWidth="1"/>
    <col min="11" max="11" width="6.5" customWidth="1"/>
    <col min="12" max="12" width="6.125" customWidth="1"/>
    <col min="13" max="13" width="6.25" customWidth="1"/>
    <col min="14" max="14" width="6.125" customWidth="1"/>
    <col min="15" max="15" width="6.625" customWidth="1"/>
    <col min="16" max="16" width="7.25" bestFit="1" customWidth="1"/>
    <col min="17" max="19" width="7.125" bestFit="1" customWidth="1"/>
    <col min="20" max="20" width="7.125" customWidth="1"/>
  </cols>
  <sheetData>
    <row r="1" spans="1:24">
      <c r="A1" t="s">
        <v>776</v>
      </c>
    </row>
    <row r="3" spans="1:24">
      <c r="B3" t="s">
        <v>777</v>
      </c>
      <c r="C3" t="s">
        <v>429</v>
      </c>
      <c r="D3" t="s">
        <v>358</v>
      </c>
      <c r="E3" t="s">
        <v>359</v>
      </c>
      <c r="F3" t="s">
        <v>430</v>
      </c>
      <c r="G3" t="s">
        <v>432</v>
      </c>
      <c r="H3" t="s">
        <v>778</v>
      </c>
      <c r="I3" t="s">
        <v>779</v>
      </c>
      <c r="J3" t="s">
        <v>780</v>
      </c>
      <c r="K3" t="s">
        <v>303</v>
      </c>
      <c r="L3" t="s">
        <v>781</v>
      </c>
      <c r="M3" t="s">
        <v>782</v>
      </c>
      <c r="N3" t="s">
        <v>304</v>
      </c>
      <c r="O3" t="s">
        <v>783</v>
      </c>
      <c r="P3" t="s">
        <v>784</v>
      </c>
      <c r="Q3" t="s">
        <v>785</v>
      </c>
      <c r="R3" t="s">
        <v>786</v>
      </c>
      <c r="S3" t="s">
        <v>787</v>
      </c>
      <c r="T3" t="s">
        <v>724</v>
      </c>
      <c r="U3" t="s">
        <v>788</v>
      </c>
    </row>
    <row r="4" spans="1:24">
      <c r="B4" t="s">
        <v>82</v>
      </c>
      <c r="D4" t="s">
        <v>83</v>
      </c>
      <c r="E4" t="s">
        <v>84</v>
      </c>
      <c r="H4" t="s">
        <v>85</v>
      </c>
      <c r="I4" t="s">
        <v>86</v>
      </c>
      <c r="J4" t="s">
        <v>87</v>
      </c>
      <c r="K4" t="s">
        <v>88</v>
      </c>
      <c r="L4" t="s">
        <v>89</v>
      </c>
      <c r="M4" t="s">
        <v>106</v>
      </c>
      <c r="N4" t="s">
        <v>90</v>
      </c>
      <c r="O4" t="s">
        <v>91</v>
      </c>
      <c r="P4" t="s">
        <v>92</v>
      </c>
      <c r="Q4" t="s">
        <v>93</v>
      </c>
      <c r="R4" t="s">
        <v>789</v>
      </c>
      <c r="S4" t="s">
        <v>131</v>
      </c>
      <c r="T4" t="s">
        <v>283</v>
      </c>
      <c r="U4" t="s">
        <v>702</v>
      </c>
    </row>
    <row r="5" spans="1:24">
      <c r="A5" t="s">
        <v>272</v>
      </c>
      <c r="B5">
        <f>'[1]4'!B$47</f>
        <v>8.3000000000000007</v>
      </c>
      <c r="C5">
        <f>'[1]4'!C$47</f>
        <v>0.67361111111111105</v>
      </c>
      <c r="D5">
        <f>'[1]4'!D$47</f>
        <v>48.258433129359119</v>
      </c>
      <c r="E5">
        <f>'[1]4'!E$47</f>
        <v>39.92054654829797</v>
      </c>
      <c r="F5">
        <f>'[1]4'!F$47</f>
        <v>0.19265030260885055</v>
      </c>
      <c r="G5">
        <f>'[1]4'!G$47</f>
        <v>0.21629451825132939</v>
      </c>
      <c r="H5">
        <f>'[1]4'!H$47</f>
        <v>0.58214779253915472</v>
      </c>
      <c r="I5">
        <f>'[1]5'!B$45</f>
        <v>5.2856372234498341</v>
      </c>
      <c r="J5">
        <f>'[1]5'!C$45</f>
        <v>0.32027699610027532</v>
      </c>
      <c r="K5">
        <f>'[1]6'!B$47</f>
        <v>0.88346681775528202</v>
      </c>
      <c r="L5">
        <f>'[1]6'!C$47</f>
        <v>35.50002345972036</v>
      </c>
      <c r="M5">
        <f>'[1]6'!D$47</f>
        <v>0.28972607660347477</v>
      </c>
      <c r="N5">
        <f>'[1]6'!E$47</f>
        <v>9.0867058144038175</v>
      </c>
      <c r="O5">
        <f>'[1]6'!F$47</f>
        <v>0.7676348380686111</v>
      </c>
      <c r="P5">
        <f>'[1]7'!B$47</f>
        <v>6.890877704121209</v>
      </c>
      <c r="Q5">
        <f>'[1]7'!C$47</f>
        <v>0.17352750142489359</v>
      </c>
      <c r="R5">
        <f>'[1]7'!D$47</f>
        <v>2.2599803342730481E-2</v>
      </c>
      <c r="S5">
        <f>'[1]7'!E$47</f>
        <v>0.85315720569163278</v>
      </c>
      <c r="T5">
        <f>'[1]8'!$F$44</f>
        <v>0.52927903585010727</v>
      </c>
      <c r="U5">
        <f t="shared" ref="U5:U15" si="0">(T5-T41)/T41 *100</f>
        <v>-19.764597573975845</v>
      </c>
      <c r="W5" t="s">
        <v>291</v>
      </c>
      <c r="X5">
        <v>6.3514544063068463</v>
      </c>
    </row>
    <row r="6" spans="1:24">
      <c r="A6" t="s">
        <v>291</v>
      </c>
      <c r="B6">
        <f>'[1]4'!I$47</f>
        <v>15.5</v>
      </c>
      <c r="C6">
        <f>'[1]4'!J$47</f>
        <v>0.3164682539682539</v>
      </c>
      <c r="D6">
        <f>'[1]4'!K$47</f>
        <v>104.65224765903309</v>
      </c>
      <c r="E6">
        <f>'[1]4'!L$47</f>
        <v>44.17856317807496</v>
      </c>
      <c r="F6">
        <f>'[1]4'!M$47</f>
        <v>0.4623385934932141</v>
      </c>
      <c r="G6">
        <f>'[1]4'!N$47</f>
        <v>0.57556290838710933</v>
      </c>
      <c r="H6">
        <f>'[1]4'!O$47</f>
        <v>0.368287184852025</v>
      </c>
      <c r="I6">
        <f>'[1]5'!D$45</f>
        <v>5.1705887935575232</v>
      </c>
      <c r="J6">
        <f>'[1]5'!E$45</f>
        <v>0.34123155944680172</v>
      </c>
      <c r="K6">
        <f>'[1]6'!G$47</f>
        <v>0.51479574417101426</v>
      </c>
      <c r="L6">
        <f>'[1]6'!H$47</f>
        <v>53.139759734019229</v>
      </c>
      <c r="M6">
        <f>'[1]6'!I$47</f>
        <v>0.27323068496859509</v>
      </c>
      <c r="N6">
        <f>'[1]6'!J$47</f>
        <v>7.4745319951354787</v>
      </c>
      <c r="O6">
        <f>'[1]6'!K$47</f>
        <v>0.80846519416128704</v>
      </c>
      <c r="P6">
        <f>'[1]7'!F$47</f>
        <v>14.034481677677217</v>
      </c>
      <c r="Q6">
        <f>'[1]7'!G$47</f>
        <v>0.13149702228374358</v>
      </c>
      <c r="R6">
        <f>'[1]7'!H$47</f>
        <v>3.4879809193304891E-2</v>
      </c>
      <c r="S6">
        <f>'[1]7'!I$47</f>
        <v>0.81010931860043223</v>
      </c>
      <c r="T6">
        <f>'[1]8'!$K$44</f>
        <v>0.47761651287758417</v>
      </c>
      <c r="U6">
        <f t="shared" si="0"/>
        <v>6.3514544063068463</v>
      </c>
      <c r="W6" t="s">
        <v>292</v>
      </c>
      <c r="X6">
        <v>-1.85073122278437</v>
      </c>
    </row>
    <row r="7" spans="1:24">
      <c r="A7" t="s">
        <v>292</v>
      </c>
      <c r="B7">
        <f>'[1]4'!P$47</f>
        <v>12</v>
      </c>
      <c r="C7">
        <f>'[1]4'!Q$47</f>
        <v>0.490079365079365</v>
      </c>
      <c r="D7">
        <f>'[1]4'!R$47</f>
        <v>90.061403505263158</v>
      </c>
      <c r="E7">
        <f>'[1]4'!S$47</f>
        <v>49.538580765831945</v>
      </c>
      <c r="F7">
        <f>'[1]4'!T$47</f>
        <v>0.44615141114296591</v>
      </c>
      <c r="G7">
        <f>'[1]4'!U$47</f>
        <v>0.55399896534480075</v>
      </c>
      <c r="H7">
        <f>'[1]4'!V$47</f>
        <v>0.50286328513245215</v>
      </c>
      <c r="I7">
        <f>'[1]5'!F$45</f>
        <v>6.0328896521999003</v>
      </c>
      <c r="J7">
        <f>'[1]5'!G$45</f>
        <v>0.18417476186078394</v>
      </c>
      <c r="K7">
        <f>'[1]6'!L$47</f>
        <v>0.81501811432564408</v>
      </c>
      <c r="L7">
        <f>'[1]6'!M$47</f>
        <v>47.828096944723647</v>
      </c>
      <c r="M7">
        <f>'[1]6'!N$47</f>
        <v>0.21309947720309069</v>
      </c>
      <c r="N7">
        <f>'[1]6'!O$47</f>
        <v>8.3067807242370026</v>
      </c>
      <c r="O7">
        <f>'[1]6'!P$47</f>
        <v>0.78738743470336825</v>
      </c>
      <c r="P7">
        <f>'[1]7'!J$47</f>
        <v>13.510962102969089</v>
      </c>
      <c r="Q7">
        <f>'[1]7'!K$47</f>
        <v>0.14656536324936748</v>
      </c>
      <c r="R7">
        <f>'[1]7'!L$47</f>
        <v>3.7426518394084937E-2</v>
      </c>
      <c r="S7">
        <f>'[1]7'!M$47</f>
        <v>0.80118176176835021</v>
      </c>
      <c r="T7">
        <f>'[1]8'!$P$44</f>
        <v>0.44840759069928449</v>
      </c>
      <c r="U7">
        <f t="shared" si="0"/>
        <v>-1.85073122278437</v>
      </c>
      <c r="W7" t="s">
        <v>298</v>
      </c>
      <c r="X7">
        <v>-10.603869419159938</v>
      </c>
    </row>
    <row r="8" spans="1:24">
      <c r="A8" t="s">
        <v>293</v>
      </c>
      <c r="B8">
        <f>'[1]4'!W$47</f>
        <v>9.1999999999999993</v>
      </c>
      <c r="C8">
        <f>'[1]4'!X$47</f>
        <v>0.62896825396825395</v>
      </c>
      <c r="D8">
        <f>'[1]4'!Y$47</f>
        <v>71.922101456521744</v>
      </c>
      <c r="E8">
        <f>'[1]4'!Z$47</f>
        <v>47.196516892649896</v>
      </c>
      <c r="F8">
        <f>'[1]4'!AA$47</f>
        <v>0.33944726763476085</v>
      </c>
      <c r="G8">
        <f>'[1]4'!AB$47</f>
        <v>0.41185180080421097</v>
      </c>
      <c r="H8">
        <f>'[1]4'!AC$47</f>
        <v>0.58554496333544537</v>
      </c>
      <c r="I8">
        <f>'[1]5'!H$45</f>
        <v>5.8298025149877271</v>
      </c>
      <c r="J8">
        <f>'[1]5'!I$45</f>
        <v>0.22116442165501646</v>
      </c>
      <c r="K8">
        <f>'[1]6'!Q$47</f>
        <v>0.8073498886571786</v>
      </c>
      <c r="L8">
        <f>'[1]6'!R$47</f>
        <v>37.573291254990501</v>
      </c>
      <c r="M8">
        <f>'[1]6'!S$47</f>
        <v>0.1133850724664342</v>
      </c>
      <c r="N8">
        <f>'[1]6'!T$47</f>
        <v>3.4395126471366941</v>
      </c>
      <c r="O8">
        <f>'[1]6'!U$47</f>
        <v>0.91065720029025232</v>
      </c>
      <c r="P8">
        <f>'[1]7'!N$47</f>
        <v>12.475196635689969</v>
      </c>
      <c r="Q8">
        <f>'[1]7'!O$47</f>
        <v>0.14108767001327921</v>
      </c>
      <c r="R8">
        <f>'[1]7'!P$47</f>
        <v>3.3265822456824246E-2</v>
      </c>
      <c r="S8">
        <f>'[1]7'!Q$47</f>
        <v>0.81576719202851888</v>
      </c>
      <c r="T8">
        <f>'[1]8'!$U$44</f>
        <v>0.50546024726188798</v>
      </c>
      <c r="U8">
        <f t="shared" si="0"/>
        <v>-25.785926244761441</v>
      </c>
      <c r="W8" t="s">
        <v>297</v>
      </c>
      <c r="X8">
        <v>-12.037034946276529</v>
      </c>
    </row>
    <row r="9" spans="1:24">
      <c r="A9" t="s">
        <v>294</v>
      </c>
      <c r="B9">
        <f>'[1]4'!AD$47</f>
        <v>8.9</v>
      </c>
      <c r="C9">
        <f>'[1]4'!AE$47</f>
        <v>0.64384920634920628</v>
      </c>
      <c r="D9">
        <f>'[1]4'!AF$47</f>
        <v>98.403361344537814</v>
      </c>
      <c r="E9">
        <f>'[1]4'!AG$47</f>
        <v>44.166029460761244</v>
      </c>
      <c r="F9">
        <f>'[1]4'!AH$47</f>
        <v>0.43460857561807914</v>
      </c>
      <c r="G9">
        <f>'[1]4'!AI$47</f>
        <v>0.53862204288728743</v>
      </c>
      <c r="H9">
        <f>'[1]4'!AJ$47</f>
        <v>0.62280377365682249</v>
      </c>
      <c r="I9">
        <f>'[1]5'!J$45</f>
        <v>6.8194537270794084</v>
      </c>
      <c r="J9">
        <f>'[1]5'!K$45</f>
        <v>4.0912426611251079E-2</v>
      </c>
      <c r="K9">
        <f>'[1]6'!V$47</f>
        <v>0.66275509392080079</v>
      </c>
      <c r="L9">
        <f>'[1]6'!W$47</f>
        <v>45.514180432744269</v>
      </c>
      <c r="M9">
        <f>'[1]6'!X$47</f>
        <v>0.30015398253573305</v>
      </c>
      <c r="N9">
        <f>'[1]6'!Y$47</f>
        <v>9.0540713236830026</v>
      </c>
      <c r="O9">
        <f>'[1]6'!Z$47</f>
        <v>0.76846134812671296</v>
      </c>
      <c r="P9">
        <f>'[1]7'!R$47</f>
        <v>12.295082508028814</v>
      </c>
      <c r="Q9">
        <f>'[1]7'!S$47</f>
        <v>0.12104020064423034</v>
      </c>
      <c r="R9">
        <f>'[1]7'!T$47</f>
        <v>2.8126965895103394E-2</v>
      </c>
      <c r="S9">
        <f>'[1]7'!U$47</f>
        <v>0.83378159037153654</v>
      </c>
      <c r="T9">
        <f>'[1]8'!$Z$44</f>
        <v>0.42065822867061409</v>
      </c>
      <c r="U9">
        <f t="shared" si="0"/>
        <v>-22.578671553745842</v>
      </c>
      <c r="W9" t="s">
        <v>299</v>
      </c>
      <c r="X9">
        <v>-12.766614261723763</v>
      </c>
    </row>
    <row r="10" spans="1:24">
      <c r="A10" t="s">
        <v>295</v>
      </c>
      <c r="B10">
        <f>'[1]4'!AK$47</f>
        <v>8.5</v>
      </c>
      <c r="C10">
        <f>'[1]4'!AL$47</f>
        <v>0.66369047619047616</v>
      </c>
      <c r="D10">
        <f>'[1]4'!AM$47</f>
        <v>56.013513513513516</v>
      </c>
      <c r="E10">
        <f>'[1]4'!AN$47</f>
        <v>43.699478272093053</v>
      </c>
      <c r="F10">
        <f>'[1]4'!AO$47</f>
        <v>0.24477613167273743</v>
      </c>
      <c r="G10">
        <f>'[1]4'!AP$47</f>
        <v>0.28573454707447654</v>
      </c>
      <c r="H10">
        <f>'[1]4'!AQ$47</f>
        <v>0.58809929036727626</v>
      </c>
      <c r="I10">
        <f>'[1]5'!L$45</f>
        <v>5.1727492940494457</v>
      </c>
      <c r="J10">
        <f>'[1]5'!M$45</f>
        <v>0.34083805260398287</v>
      </c>
      <c r="K10">
        <f>'[1]6'!AA$47</f>
        <v>0.79322862218455703</v>
      </c>
      <c r="L10">
        <f>'[1]6'!AB$47</f>
        <v>28.589398209637803</v>
      </c>
      <c r="M10">
        <f>'[1]6'!AC$47</f>
        <v>0.25939988670502939</v>
      </c>
      <c r="N10">
        <f>'[1]6'!AD$47</f>
        <v>5.8826522005724815</v>
      </c>
      <c r="O10">
        <f>'[1]6'!AE$47</f>
        <v>0.84878157822106604</v>
      </c>
      <c r="P10">
        <f>'[1]7'!V$47</f>
        <v>9.4334850781015103</v>
      </c>
      <c r="Q10">
        <f>'[1]7'!W$47</f>
        <v>1.11665062943535</v>
      </c>
      <c r="R10">
        <f>'[1]7'!X$47</f>
        <v>0.19909084324936652</v>
      </c>
      <c r="S10">
        <f>'[1]7'!Y$47</f>
        <v>0.23446317158788968</v>
      </c>
      <c r="T10">
        <f>'[1]8'!$AE$44</f>
        <v>0.47345282693614155</v>
      </c>
      <c r="U10">
        <f t="shared" si="0"/>
        <v>-25.76143710150393</v>
      </c>
      <c r="W10" t="s">
        <v>300</v>
      </c>
      <c r="X10">
        <v>-15.259388466194949</v>
      </c>
    </row>
    <row r="11" spans="1:24">
      <c r="A11" t="s">
        <v>296</v>
      </c>
      <c r="B11">
        <f>'[1]4'!AR$47</f>
        <v>9</v>
      </c>
      <c r="C11">
        <f>'[1]4'!AS$47</f>
        <v>0.63888888888888884</v>
      </c>
      <c r="D11">
        <f>'[1]4'!AT$47</f>
        <v>37.979840785824344</v>
      </c>
      <c r="E11">
        <f>'[1]4'!AU$47</f>
        <v>36.757197132471838</v>
      </c>
      <c r="F11">
        <f>'[1]4'!AV$47</f>
        <v>0.13960324948244396</v>
      </c>
      <c r="G11">
        <f>'[1]4'!AW$47</f>
        <v>0.14562727008984733</v>
      </c>
      <c r="H11">
        <f>'[1]4'!AX$47</f>
        <v>0.54023656512908058</v>
      </c>
      <c r="I11">
        <f>'[1]5'!N$45</f>
        <v>6.0225646913517537</v>
      </c>
      <c r="J11">
        <f>'[1]5'!O$45</f>
        <v>0.186055318130395</v>
      </c>
      <c r="K11">
        <f>'[1]6'!AF$47</f>
        <v>0.97034486850654122</v>
      </c>
      <c r="L11">
        <f>'[1]6'!AG$47</f>
        <v>35.835462029197316</v>
      </c>
      <c r="M11">
        <f>'[1]6'!AH$47</f>
        <v>0.28033377837040852</v>
      </c>
      <c r="N11">
        <f>'[1]6'!AI$47</f>
        <v>9.7479782674287314</v>
      </c>
      <c r="O11">
        <f>'[1]6'!AJ$47</f>
        <v>0.75088727064840688</v>
      </c>
      <c r="P11">
        <f>'[1]7'!Z$47</f>
        <v>4.983034547930659</v>
      </c>
      <c r="Q11">
        <f>'[1]7'!AA$47</f>
        <v>0.25039930359675727</v>
      </c>
      <c r="R11">
        <f>'[1]7'!AB$47</f>
        <v>2.3582444393347925E-2</v>
      </c>
      <c r="S11">
        <f>'[1]7'!AC$47</f>
        <v>0.84971253135573421</v>
      </c>
      <c r="T11">
        <f>'[1]8'!$AJ$44</f>
        <v>0.45727365015258126</v>
      </c>
      <c r="U11">
        <f t="shared" si="0"/>
        <v>-37.258057832521523</v>
      </c>
      <c r="W11" t="s">
        <v>272</v>
      </c>
      <c r="X11">
        <v>-19.764597573975845</v>
      </c>
    </row>
    <row r="12" spans="1:24">
      <c r="A12" t="s">
        <v>297</v>
      </c>
      <c r="B12">
        <f>'[1]4'!AY$47</f>
        <v>5.2</v>
      </c>
      <c r="C12">
        <f>'[1]4'!AZ$47</f>
        <v>0.82738095238095233</v>
      </c>
      <c r="D12">
        <f>'[1]4'!BA$47</f>
        <v>45.496987951807228</v>
      </c>
      <c r="E12">
        <f>'[1]4'!BB$47</f>
        <v>42.156273120724414</v>
      </c>
      <c r="F12">
        <f>'[1]4'!BC$47</f>
        <v>0.19179834502666937</v>
      </c>
      <c r="G12">
        <f>'[1]4'!BD$47</f>
        <v>0.21515957305956565</v>
      </c>
      <c r="H12">
        <f>'[1]4'!BE$47</f>
        <v>0.70493667651667502</v>
      </c>
      <c r="I12">
        <f>'[1]5'!P$45</f>
        <v>5.002179245209363</v>
      </c>
      <c r="J12">
        <f>'[1]5'!Q$45</f>
        <v>0.37190515101449756</v>
      </c>
      <c r="K12">
        <f>'[1]6'!AK$47</f>
        <v>0.88761990752435038</v>
      </c>
      <c r="L12">
        <f>'[1]6'!AL$47</f>
        <v>28.528646597944704</v>
      </c>
      <c r="M12">
        <f>'[1]6'!AM$47</f>
        <v>0.30532757043064523</v>
      </c>
      <c r="N12">
        <f>'[1]6'!AN$47</f>
        <v>7.7316863030302923</v>
      </c>
      <c r="O12">
        <f>'[1]6'!AO$47</f>
        <v>0.80195243366572455</v>
      </c>
      <c r="P12">
        <f>'[1]7'!AD$47</f>
        <v>9.1915965906694055</v>
      </c>
      <c r="Q12">
        <f>'[1]7'!AE$47</f>
        <v>0.17410554127235281</v>
      </c>
      <c r="R12">
        <f>'[1]7'!AF$47</f>
        <v>3.0245819301979018E-2</v>
      </c>
      <c r="S12">
        <f>'[1]7'!AG$47</f>
        <v>0.82635389340364618</v>
      </c>
      <c r="T12">
        <f>'[1]8'!$AO$44</f>
        <v>0.59002688118380275</v>
      </c>
      <c r="U12">
        <f t="shared" si="0"/>
        <v>-12.037034946276529</v>
      </c>
      <c r="W12" t="s">
        <v>294</v>
      </c>
      <c r="X12">
        <v>-22.578671553745842</v>
      </c>
    </row>
    <row r="13" spans="1:24">
      <c r="A13" t="s">
        <v>298</v>
      </c>
      <c r="B13">
        <f>'[1]4'!BF$47</f>
        <v>4.8</v>
      </c>
      <c r="C13">
        <f>'[1]4'!BG$47</f>
        <v>0.8472222222222221</v>
      </c>
      <c r="D13">
        <f>'[1]4'!BH$47</f>
        <v>49.058935361216726</v>
      </c>
      <c r="E13">
        <f>'[1]4'!BI$47</f>
        <v>39.396883621405131</v>
      </c>
      <c r="F13">
        <f>'[1]4'!BJ$47</f>
        <v>0.19327691670158922</v>
      </c>
      <c r="G13">
        <f>'[1]4'!BK$47</f>
        <v>0.21712926949542824</v>
      </c>
      <c r="H13">
        <f>'[1]4'!BL$47</f>
        <v>0.7212036316768633</v>
      </c>
      <c r="I13">
        <f>'[1]5'!R$45</f>
        <v>3.9090944432090851</v>
      </c>
      <c r="J13">
        <f>'[1]5'!S$45</f>
        <v>0.5709962185595312</v>
      </c>
      <c r="K13">
        <f>'[1]6'!AP$47</f>
        <v>0.74333264845619385</v>
      </c>
      <c r="L13">
        <f>'[1]6'!AQ$47</f>
        <v>49.640136751676408</v>
      </c>
      <c r="M13">
        <f>'[1]6'!AR$47</f>
        <v>0.30736927017948212</v>
      </c>
      <c r="N13">
        <f>'[1]6'!AS$47</f>
        <v>11.34165998660842</v>
      </c>
      <c r="O13">
        <f>'[1]6'!AT$47</f>
        <v>0.71052525055182325</v>
      </c>
      <c r="P13">
        <f>'[1]7'!AH$47</f>
        <v>10.922391775511416</v>
      </c>
      <c r="Q13">
        <f>'[1]7'!AI$47</f>
        <v>0.17766516033924176</v>
      </c>
      <c r="R13">
        <f>'[1]7'!AJ$47</f>
        <v>3.6675988386992348E-2</v>
      </c>
      <c r="S13">
        <f>'[1]7'!AK$47</f>
        <v>0.80381276466826901</v>
      </c>
      <c r="T13">
        <f>'[1]8'!$AT$44</f>
        <v>0.66327536175162338</v>
      </c>
      <c r="U13">
        <f t="shared" si="0"/>
        <v>-10.603869419159938</v>
      </c>
      <c r="W13" t="s">
        <v>295</v>
      </c>
      <c r="X13">
        <v>-25.76143710150393</v>
      </c>
    </row>
    <row r="14" spans="1:24">
      <c r="A14" t="s">
        <v>299</v>
      </c>
      <c r="B14">
        <f>'[1]4'!BM$47</f>
        <v>6.6</v>
      </c>
      <c r="C14">
        <f>'[1]4'!BN$47</f>
        <v>0.75793650793650791</v>
      </c>
      <c r="D14">
        <f>'[1]4'!BO$47</f>
        <v>39.314602720114536</v>
      </c>
      <c r="E14">
        <f>'[1]4'!BP$47</f>
        <v>36.027693574698603</v>
      </c>
      <c r="F14">
        <f>'[1]4'!BQ$47</f>
        <v>0.14164144598112988</v>
      </c>
      <c r="G14">
        <f>'[1]4'!BR$47</f>
        <v>0.14834247723681704</v>
      </c>
      <c r="H14">
        <f>'[1]4'!BS$47</f>
        <v>0.6360177017965698</v>
      </c>
      <c r="I14">
        <f>'[1]5'!T$45</f>
        <v>3.7923200836500004</v>
      </c>
      <c r="J14">
        <f>'[1]5'!U$45</f>
        <v>0.59226513736982112</v>
      </c>
      <c r="K14">
        <f>'[1]6'!AU$47</f>
        <v>0.92970884735706172</v>
      </c>
      <c r="L14">
        <f>'[1]6'!AV$47</f>
        <v>28.187785369155097</v>
      </c>
      <c r="M14">
        <f>'[1]6'!AW$47</f>
        <v>0.24646929487948852</v>
      </c>
      <c r="N14">
        <f>'[1]6'!AX$47</f>
        <v>6.4590811725213815</v>
      </c>
      <c r="O14">
        <f>'[1]6'!AY$47</f>
        <v>0.83418278006077207</v>
      </c>
      <c r="P14">
        <f>'[1]7'!AL$47</f>
        <v>1.5543676161103548</v>
      </c>
      <c r="Q14">
        <f>'[1]7'!AM$47</f>
        <v>0.29451323275436025</v>
      </c>
      <c r="R14">
        <f>'[1]7'!AN$47</f>
        <v>8.6520766155266972E-3</v>
      </c>
      <c r="S14">
        <f>'[1]7'!AO$47</f>
        <v>0.90205133266825022</v>
      </c>
      <c r="T14">
        <f>'[1]8'!$AY$44</f>
        <v>0.67754212628184562</v>
      </c>
      <c r="U14">
        <f t="shared" si="0"/>
        <v>-12.766614261723763</v>
      </c>
      <c r="W14" t="s">
        <v>293</v>
      </c>
      <c r="X14">
        <v>-25.785926244761441</v>
      </c>
    </row>
    <row r="15" spans="1:24">
      <c r="A15" t="s">
        <v>300</v>
      </c>
      <c r="B15">
        <f>'[1]4'!BT$47</f>
        <v>7.6</v>
      </c>
      <c r="C15">
        <f>'[1]4'!BU$47</f>
        <v>0.70833333333333326</v>
      </c>
      <c r="D15">
        <f>'[1]4'!BV$47</f>
        <v>45.467545277030666</v>
      </c>
      <c r="E15">
        <f>'[1]4'!BW$47</f>
        <v>45.469416932259385</v>
      </c>
      <c r="F15">
        <f>'[1]4'!BX$47</f>
        <v>0.20673827730876884</v>
      </c>
      <c r="G15">
        <f>'[1]4'!BY$47</f>
        <v>0.23506197743213397</v>
      </c>
      <c r="H15">
        <f>'[1]4'!BZ$47</f>
        <v>0.61367906215309342</v>
      </c>
      <c r="I15">
        <f>'[1]5'!V$45</f>
        <v>5.0847376762021401</v>
      </c>
      <c r="J15">
        <f>'[1]5'!W$45</f>
        <v>0.35686821505937594</v>
      </c>
      <c r="K15">
        <f>'[1]6'!AZ$47</f>
        <v>0.90517763933824646</v>
      </c>
      <c r="L15">
        <f>'[1]6'!BA$47</f>
        <v>45.766465536635287</v>
      </c>
      <c r="M15">
        <f>'[1]6'!BB$47</f>
        <v>0.35968717468406913</v>
      </c>
      <c r="N15">
        <f>'[1]6'!BC$47</f>
        <v>14.900681898782492</v>
      </c>
      <c r="O15">
        <f>'[1]6'!BD$47</f>
        <v>0.6203884859679315</v>
      </c>
      <c r="P15">
        <f>'[1]7'!AP$47</f>
        <v>5.7151659964948172</v>
      </c>
      <c r="Q15">
        <f>'[1]7'!AQ$47</f>
        <v>0.14878774167170331</v>
      </c>
      <c r="R15">
        <f>'[1]7'!AR$47</f>
        <v>1.6071551531860361E-2</v>
      </c>
      <c r="S15">
        <f>'[1]7'!AS$47</f>
        <v>0.87604216603097318</v>
      </c>
      <c r="T15">
        <f>'[1]8'!$BD$44</f>
        <v>0.53626283007062714</v>
      </c>
      <c r="U15">
        <f t="shared" si="0"/>
        <v>-15.259388466194949</v>
      </c>
      <c r="W15" t="s">
        <v>296</v>
      </c>
      <c r="X15">
        <v>-37.258057832521523</v>
      </c>
    </row>
    <row r="17" spans="1:24">
      <c r="A17" t="s">
        <v>790</v>
      </c>
    </row>
    <row r="18" spans="1:24" ht="25.5" customHeight="1">
      <c r="A18" s="32" t="s">
        <v>791</v>
      </c>
      <c r="B18" s="32"/>
      <c r="C18" s="32"/>
      <c r="D18" s="32"/>
      <c r="E18" s="32"/>
      <c r="F18" s="32"/>
      <c r="G18" s="32"/>
      <c r="H18" s="32"/>
      <c r="I18" s="32"/>
      <c r="J18" s="32"/>
      <c r="K18" s="32"/>
      <c r="L18" s="32"/>
      <c r="M18" s="32"/>
      <c r="N18" s="32"/>
      <c r="O18" s="32"/>
      <c r="P18" s="32"/>
      <c r="Q18" s="32"/>
      <c r="R18" s="32"/>
      <c r="S18" s="32"/>
      <c r="T18" s="32"/>
    </row>
    <row r="23" spans="1:24">
      <c r="A23" t="s">
        <v>792</v>
      </c>
    </row>
    <row r="24" spans="1:24">
      <c r="B24" t="s">
        <v>777</v>
      </c>
      <c r="C24" t="s">
        <v>429</v>
      </c>
      <c r="D24" t="s">
        <v>358</v>
      </c>
      <c r="E24" t="s">
        <v>359</v>
      </c>
      <c r="F24" t="s">
        <v>430</v>
      </c>
      <c r="G24" t="s">
        <v>432</v>
      </c>
      <c r="H24" t="s">
        <v>778</v>
      </c>
      <c r="I24" t="s">
        <v>779</v>
      </c>
      <c r="J24" t="s">
        <v>780</v>
      </c>
      <c r="K24" t="s">
        <v>303</v>
      </c>
      <c r="L24" t="s">
        <v>781</v>
      </c>
      <c r="M24" t="s">
        <v>782</v>
      </c>
      <c r="N24" t="s">
        <v>304</v>
      </c>
      <c r="O24" t="s">
        <v>783</v>
      </c>
      <c r="P24" t="s">
        <v>784</v>
      </c>
      <c r="Q24" t="s">
        <v>785</v>
      </c>
      <c r="R24" t="s">
        <v>786</v>
      </c>
      <c r="S24" t="s">
        <v>787</v>
      </c>
      <c r="T24" t="s">
        <v>724</v>
      </c>
    </row>
    <row r="26" spans="1:24">
      <c r="A26" t="s">
        <v>272</v>
      </c>
      <c r="B26">
        <f t="shared" ref="B26:T36" si="1">B5/B$14*100</f>
        <v>125.75757575757578</v>
      </c>
      <c r="D26">
        <f t="shared" si="1"/>
        <v>122.74938519134177</v>
      </c>
      <c r="E26">
        <f t="shared" si="1"/>
        <v>110.80516843391059</v>
      </c>
      <c r="H26">
        <f t="shared" si="1"/>
        <v>91.530124223705116</v>
      </c>
      <c r="I26">
        <f t="shared" si="1"/>
        <v>139.37740240434974</v>
      </c>
      <c r="J26">
        <f t="shared" si="1"/>
        <v>54.076624790475982</v>
      </c>
      <c r="K26">
        <f t="shared" si="1"/>
        <v>95.026181612315014</v>
      </c>
      <c r="L26">
        <f t="shared" si="1"/>
        <v>125.94115853658651</v>
      </c>
      <c r="M26">
        <f t="shared" si="1"/>
        <v>117.55057632843746</v>
      </c>
      <c r="N26">
        <f t="shared" si="1"/>
        <v>140.68109026189418</v>
      </c>
      <c r="O26">
        <f t="shared" si="1"/>
        <v>92.022378837967295</v>
      </c>
      <c r="P26">
        <f t="shared" si="1"/>
        <v>443.32355053593579</v>
      </c>
      <c r="Q26">
        <f t="shared" si="1"/>
        <v>58.920103454103469</v>
      </c>
      <c r="R26">
        <f t="shared" si="1"/>
        <v>261.20669461217796</v>
      </c>
      <c r="S26">
        <f t="shared" si="1"/>
        <v>94.579673550063987</v>
      </c>
      <c r="T26">
        <f t="shared" si="1"/>
        <v>78.117509645435163</v>
      </c>
      <c r="W26" t="s">
        <v>299</v>
      </c>
      <c r="X26">
        <v>100</v>
      </c>
    </row>
    <row r="27" spans="1:24">
      <c r="A27" t="s">
        <v>291</v>
      </c>
      <c r="B27">
        <f t="shared" si="1"/>
        <v>234.84848484848487</v>
      </c>
      <c r="D27">
        <f t="shared" si="1"/>
        <v>266.19179749587005</v>
      </c>
      <c r="E27">
        <f t="shared" si="1"/>
        <v>122.6239006570782</v>
      </c>
      <c r="H27">
        <f t="shared" si="1"/>
        <v>57.905178395462585</v>
      </c>
      <c r="I27">
        <f t="shared" si="1"/>
        <v>136.34368089997767</v>
      </c>
      <c r="J27">
        <f t="shared" si="1"/>
        <v>57.614662406463836</v>
      </c>
      <c r="K27">
        <f t="shared" si="1"/>
        <v>55.371716170546783</v>
      </c>
      <c r="L27">
        <f t="shared" si="1"/>
        <v>188.52052063717002</v>
      </c>
      <c r="M27">
        <f t="shared" si="1"/>
        <v>110.85790021113648</v>
      </c>
      <c r="N27">
        <f t="shared" si="1"/>
        <v>115.72128907334513</v>
      </c>
      <c r="O27">
        <f t="shared" si="1"/>
        <v>96.917032272278334</v>
      </c>
      <c r="P27">
        <f t="shared" si="1"/>
        <v>902.90620649940365</v>
      </c>
      <c r="Q27">
        <f t="shared" si="1"/>
        <v>44.648935144255169</v>
      </c>
      <c r="R27">
        <f t="shared" si="1"/>
        <v>403.13800655337326</v>
      </c>
      <c r="S27">
        <f t="shared" si="1"/>
        <v>89.807452110751257</v>
      </c>
      <c r="T27">
        <f t="shared" si="1"/>
        <v>70.492519114435709</v>
      </c>
      <c r="W27" t="s">
        <v>298</v>
      </c>
      <c r="X27">
        <v>97.894335425530784</v>
      </c>
    </row>
    <row r="28" spans="1:24">
      <c r="A28" t="s">
        <v>292</v>
      </c>
      <c r="B28">
        <f t="shared" si="1"/>
        <v>181.81818181818184</v>
      </c>
      <c r="D28">
        <f t="shared" si="1"/>
        <v>229.07875769830693</v>
      </c>
      <c r="E28">
        <f t="shared" si="1"/>
        <v>137.5013936518593</v>
      </c>
      <c r="H28">
        <f t="shared" si="1"/>
        <v>79.064353666887868</v>
      </c>
      <c r="I28">
        <f t="shared" si="1"/>
        <v>159.08176311935713</v>
      </c>
      <c r="J28">
        <f t="shared" si="1"/>
        <v>31.096674485802438</v>
      </c>
      <c r="K28">
        <f t="shared" si="1"/>
        <v>87.663801053689468</v>
      </c>
      <c r="L28">
        <f t="shared" si="1"/>
        <v>169.67667490848802</v>
      </c>
      <c r="M28">
        <f t="shared" si="1"/>
        <v>86.46086211561807</v>
      </c>
      <c r="N28">
        <f t="shared" si="1"/>
        <v>128.60622900322446</v>
      </c>
      <c r="O28">
        <f t="shared" si="1"/>
        <v>94.390276750379016</v>
      </c>
      <c r="P28">
        <f t="shared" si="1"/>
        <v>869.22565569005371</v>
      </c>
      <c r="Q28">
        <f t="shared" si="1"/>
        <v>49.765289619978063</v>
      </c>
      <c r="R28">
        <f t="shared" si="1"/>
        <v>432.57266500530858</v>
      </c>
      <c r="S28">
        <f t="shared" si="1"/>
        <v>88.817757122365776</v>
      </c>
      <c r="T28">
        <f t="shared" si="1"/>
        <v>66.181507142591272</v>
      </c>
      <c r="W28" t="s">
        <v>297</v>
      </c>
      <c r="X28">
        <v>87.083423789705733</v>
      </c>
    </row>
    <row r="29" spans="1:24">
      <c r="A29" t="s">
        <v>293</v>
      </c>
      <c r="B29">
        <f t="shared" si="1"/>
        <v>139.39393939393938</v>
      </c>
      <c r="D29">
        <f t="shared" si="1"/>
        <v>182.93991667305906</v>
      </c>
      <c r="E29">
        <f t="shared" si="1"/>
        <v>131.00066146281119</v>
      </c>
      <c r="H29">
        <f t="shared" si="1"/>
        <v>92.064255708834324</v>
      </c>
      <c r="I29">
        <f t="shared" si="1"/>
        <v>153.72654170522196</v>
      </c>
      <c r="J29">
        <f t="shared" si="1"/>
        <v>37.342130694570557</v>
      </c>
      <c r="K29">
        <f t="shared" si="1"/>
        <v>86.839002441708473</v>
      </c>
      <c r="L29">
        <f t="shared" si="1"/>
        <v>133.29635784762868</v>
      </c>
      <c r="M29">
        <f t="shared" si="1"/>
        <v>46.003731427021762</v>
      </c>
      <c r="N29">
        <f t="shared" si="1"/>
        <v>53.25080387237243</v>
      </c>
      <c r="O29">
        <f t="shared" si="1"/>
        <v>109.1675855768575</v>
      </c>
      <c r="P29">
        <f t="shared" si="1"/>
        <v>802.58984466672473</v>
      </c>
      <c r="Q29">
        <f t="shared" si="1"/>
        <v>47.905375488154675</v>
      </c>
      <c r="R29">
        <f t="shared" si="1"/>
        <v>384.48367871739168</v>
      </c>
      <c r="S29">
        <f t="shared" si="1"/>
        <v>90.43467511050568</v>
      </c>
      <c r="T29">
        <f t="shared" si="1"/>
        <v>74.602039881373429</v>
      </c>
      <c r="W29" t="s">
        <v>300</v>
      </c>
      <c r="X29">
        <v>79.148263889284905</v>
      </c>
    </row>
    <row r="30" spans="1:24">
      <c r="A30" t="s">
        <v>294</v>
      </c>
      <c r="B30">
        <f t="shared" si="1"/>
        <v>134.84848484848487</v>
      </c>
      <c r="D30">
        <f t="shared" si="1"/>
        <v>250.29722936559571</v>
      </c>
      <c r="E30">
        <f t="shared" si="1"/>
        <v>122.58911153773664</v>
      </c>
      <c r="H30">
        <f t="shared" si="1"/>
        <v>97.922396168782456</v>
      </c>
      <c r="I30">
        <f t="shared" si="1"/>
        <v>179.82273586241902</v>
      </c>
      <c r="J30">
        <f t="shared" si="1"/>
        <v>6.9077891015058377</v>
      </c>
      <c r="K30">
        <f t="shared" si="1"/>
        <v>71.286306009118221</v>
      </c>
      <c r="L30">
        <f t="shared" si="1"/>
        <v>161.46774156492918</v>
      </c>
      <c r="M30">
        <f t="shared" si="1"/>
        <v>121.78149115186689</v>
      </c>
      <c r="N30">
        <f t="shared" si="1"/>
        <v>140.17584052359317</v>
      </c>
      <c r="O30">
        <f t="shared" si="1"/>
        <v>92.121459048906388</v>
      </c>
      <c r="P30">
        <f t="shared" si="1"/>
        <v>791.0022301414125</v>
      </c>
      <c r="Q30">
        <f t="shared" si="1"/>
        <v>41.09839123771539</v>
      </c>
      <c r="R30">
        <f t="shared" si="1"/>
        <v>325.08919124257153</v>
      </c>
      <c r="S30">
        <f t="shared" si="1"/>
        <v>92.431723137665216</v>
      </c>
      <c r="T30">
        <f t="shared" si="1"/>
        <v>62.085915008571391</v>
      </c>
      <c r="W30" t="s">
        <v>272</v>
      </c>
      <c r="X30">
        <v>78.117509645435163</v>
      </c>
    </row>
    <row r="31" spans="1:24">
      <c r="A31" t="s">
        <v>295</v>
      </c>
      <c r="B31">
        <f t="shared" si="1"/>
        <v>128.78787878787878</v>
      </c>
      <c r="D31">
        <f t="shared" si="1"/>
        <v>142.47508467090603</v>
      </c>
      <c r="E31">
        <f t="shared" si="1"/>
        <v>121.2941321971889</v>
      </c>
      <c r="H31">
        <f t="shared" si="1"/>
        <v>92.465868277889498</v>
      </c>
      <c r="I31">
        <f t="shared" si="1"/>
        <v>136.40065131503408</v>
      </c>
      <c r="J31">
        <f t="shared" si="1"/>
        <v>57.548221412728097</v>
      </c>
      <c r="K31">
        <f t="shared" si="1"/>
        <v>85.320111176688798</v>
      </c>
      <c r="L31">
        <f t="shared" si="1"/>
        <v>101.42477614052707</v>
      </c>
      <c r="M31">
        <f t="shared" si="1"/>
        <v>105.24632970279859</v>
      </c>
      <c r="N31">
        <f t="shared" si="1"/>
        <v>91.075681562864091</v>
      </c>
      <c r="O31">
        <f t="shared" si="1"/>
        <v>101.75007186785017</v>
      </c>
      <c r="P31">
        <f t="shared" si="1"/>
        <v>606.90180240037671</v>
      </c>
      <c r="Q31">
        <f t="shared" si="1"/>
        <v>379.15125883891818</v>
      </c>
      <c r="R31">
        <f t="shared" si="1"/>
        <v>2301.0758237171112</v>
      </c>
      <c r="S31">
        <f t="shared" si="1"/>
        <v>25.992220519685084</v>
      </c>
      <c r="T31">
        <f t="shared" si="1"/>
        <v>69.877991134560617</v>
      </c>
      <c r="W31" t="s">
        <v>293</v>
      </c>
      <c r="X31">
        <v>74.602039881373429</v>
      </c>
    </row>
    <row r="32" spans="1:24">
      <c r="A32" t="s">
        <v>296</v>
      </c>
      <c r="B32">
        <f t="shared" si="1"/>
        <v>136.36363636363637</v>
      </c>
      <c r="D32">
        <f t="shared" si="1"/>
        <v>96.604920711541908</v>
      </c>
      <c r="E32">
        <f t="shared" si="1"/>
        <v>102.02484113022862</v>
      </c>
      <c r="H32">
        <f t="shared" si="1"/>
        <v>84.940492002512727</v>
      </c>
      <c r="I32">
        <f t="shared" si="1"/>
        <v>158.80950337808</v>
      </c>
      <c r="J32">
        <f t="shared" si="1"/>
        <v>31.414193811346802</v>
      </c>
      <c r="K32">
        <f t="shared" si="1"/>
        <v>104.37083300487006</v>
      </c>
      <c r="L32">
        <f t="shared" si="1"/>
        <v>127.13117245603411</v>
      </c>
      <c r="M32">
        <f t="shared" si="1"/>
        <v>113.73983867137612</v>
      </c>
      <c r="N32">
        <f t="shared" si="1"/>
        <v>150.91896211026386</v>
      </c>
      <c r="O32">
        <f t="shared" si="1"/>
        <v>90.014717229442581</v>
      </c>
      <c r="P32">
        <f t="shared" si="1"/>
        <v>320.58275637523838</v>
      </c>
      <c r="Q32">
        <f t="shared" si="1"/>
        <v>85.021410160406504</v>
      </c>
      <c r="R32">
        <f t="shared" si="1"/>
        <v>272.56398020132809</v>
      </c>
      <c r="S32">
        <f t="shared" si="1"/>
        <v>94.197802340394659</v>
      </c>
      <c r="T32">
        <f t="shared" si="1"/>
        <v>67.490069239231843</v>
      </c>
      <c r="W32" t="s">
        <v>291</v>
      </c>
      <c r="X32">
        <v>70.492519114435709</v>
      </c>
    </row>
    <row r="33" spans="1:24">
      <c r="A33" t="s">
        <v>297</v>
      </c>
      <c r="B33">
        <f t="shared" si="1"/>
        <v>78.787878787878796</v>
      </c>
      <c r="D33">
        <f t="shared" si="1"/>
        <v>115.72541703067903</v>
      </c>
      <c r="E33">
        <f t="shared" si="1"/>
        <v>117.01074628415782</v>
      </c>
      <c r="H33">
        <f t="shared" si="1"/>
        <v>110.83601518093423</v>
      </c>
      <c r="I33">
        <f t="shared" si="1"/>
        <v>131.90287567696311</v>
      </c>
      <c r="J33">
        <f t="shared" si="1"/>
        <v>62.793692815701426</v>
      </c>
      <c r="K33">
        <f t="shared" si="1"/>
        <v>95.472890254582381</v>
      </c>
      <c r="L33">
        <f t="shared" si="1"/>
        <v>101.20925154042999</v>
      </c>
      <c r="M33">
        <f t="shared" si="1"/>
        <v>123.88057124110958</v>
      </c>
      <c r="N33">
        <f t="shared" si="1"/>
        <v>119.7025721850796</v>
      </c>
      <c r="O33">
        <f t="shared" si="1"/>
        <v>96.136296844595677</v>
      </c>
      <c r="P33">
        <f t="shared" si="1"/>
        <v>591.33994400053393</v>
      </c>
      <c r="Q33">
        <f t="shared" si="1"/>
        <v>59.116373021366456</v>
      </c>
      <c r="R33">
        <f t="shared" si="1"/>
        <v>349.57872711969503</v>
      </c>
      <c r="S33">
        <f t="shared" si="1"/>
        <v>91.608300268157421</v>
      </c>
      <c r="T33">
        <f t="shared" si="1"/>
        <v>87.083423789705733</v>
      </c>
      <c r="W33" t="s">
        <v>295</v>
      </c>
      <c r="X33">
        <v>69.877991134560617</v>
      </c>
    </row>
    <row r="34" spans="1:24">
      <c r="A34" t="s">
        <v>298</v>
      </c>
      <c r="B34">
        <f t="shared" si="1"/>
        <v>72.727272727272734</v>
      </c>
      <c r="D34">
        <f t="shared" si="1"/>
        <v>124.78552997336203</v>
      </c>
      <c r="E34">
        <f t="shared" si="1"/>
        <v>109.35166732147582</v>
      </c>
      <c r="H34">
        <f t="shared" si="1"/>
        <v>113.39364134672154</v>
      </c>
      <c r="I34">
        <f t="shared" si="1"/>
        <v>103.07923268562004</v>
      </c>
      <c r="J34">
        <f t="shared" si="1"/>
        <v>96.408885570279779</v>
      </c>
      <c r="K34">
        <f t="shared" si="1"/>
        <v>79.953272529277257</v>
      </c>
      <c r="L34">
        <f t="shared" si="1"/>
        <v>176.10513242376206</v>
      </c>
      <c r="M34">
        <f t="shared" si="1"/>
        <v>124.70895018779954</v>
      </c>
      <c r="N34">
        <f t="shared" si="1"/>
        <v>175.59246715862318</v>
      </c>
      <c r="O34">
        <f t="shared" si="1"/>
        <v>85.176206885984868</v>
      </c>
      <c r="P34">
        <f t="shared" si="1"/>
        <v>702.6903843277164</v>
      </c>
      <c r="Q34">
        <f t="shared" si="1"/>
        <v>60.325017887201007</v>
      </c>
      <c r="R34">
        <f t="shared" si="1"/>
        <v>423.89810003733646</v>
      </c>
      <c r="S34">
        <f t="shared" si="1"/>
        <v>89.10942598916256</v>
      </c>
      <c r="T34">
        <f t="shared" si="1"/>
        <v>97.894335425530784</v>
      </c>
      <c r="W34" t="s">
        <v>296</v>
      </c>
      <c r="X34">
        <v>67.490069239231843</v>
      </c>
    </row>
    <row r="35" spans="1:24">
      <c r="A35" t="s">
        <v>299</v>
      </c>
      <c r="B35">
        <f t="shared" si="1"/>
        <v>100</v>
      </c>
      <c r="D35">
        <f t="shared" si="1"/>
        <v>100</v>
      </c>
      <c r="E35">
        <f t="shared" si="1"/>
        <v>100</v>
      </c>
      <c r="H35">
        <f t="shared" si="1"/>
        <v>100</v>
      </c>
      <c r="I35">
        <f t="shared" si="1"/>
        <v>100</v>
      </c>
      <c r="J35">
        <f t="shared" si="1"/>
        <v>100</v>
      </c>
      <c r="K35">
        <f t="shared" si="1"/>
        <v>100</v>
      </c>
      <c r="L35">
        <f t="shared" si="1"/>
        <v>100</v>
      </c>
      <c r="M35">
        <f t="shared" si="1"/>
        <v>100</v>
      </c>
      <c r="N35">
        <f t="shared" si="1"/>
        <v>100</v>
      </c>
      <c r="O35">
        <f t="shared" si="1"/>
        <v>100</v>
      </c>
      <c r="P35">
        <f t="shared" si="1"/>
        <v>100</v>
      </c>
      <c r="Q35">
        <f t="shared" si="1"/>
        <v>100</v>
      </c>
      <c r="R35">
        <f t="shared" si="1"/>
        <v>100</v>
      </c>
      <c r="S35">
        <f t="shared" si="1"/>
        <v>100</v>
      </c>
      <c r="T35">
        <f t="shared" si="1"/>
        <v>100</v>
      </c>
      <c r="W35" t="s">
        <v>292</v>
      </c>
      <c r="X35">
        <v>66.181507142591272</v>
      </c>
    </row>
    <row r="36" spans="1:24">
      <c r="A36" t="s">
        <v>300</v>
      </c>
      <c r="B36">
        <f t="shared" si="1"/>
        <v>115.15151515151516</v>
      </c>
      <c r="D36">
        <f t="shared" si="1"/>
        <v>115.6505271100402</v>
      </c>
      <c r="E36">
        <f t="shared" si="1"/>
        <v>126.20684928937966</v>
      </c>
      <c r="H36">
        <f t="shared" si="1"/>
        <v>96.487733033156772</v>
      </c>
      <c r="I36">
        <f t="shared" si="1"/>
        <v>134.07986572979948</v>
      </c>
      <c r="J36">
        <f t="shared" si="1"/>
        <v>60.254806933966286</v>
      </c>
      <c r="K36">
        <f t="shared" si="1"/>
        <v>97.361409640388857</v>
      </c>
      <c r="L36">
        <f t="shared" si="1"/>
        <v>162.36275726264014</v>
      </c>
      <c r="M36">
        <f t="shared" si="1"/>
        <v>145.93589633951711</v>
      </c>
      <c r="N36">
        <f t="shared" si="1"/>
        <v>230.69352282138649</v>
      </c>
      <c r="O36">
        <f t="shared" si="1"/>
        <v>74.370809467289035</v>
      </c>
      <c r="P36">
        <f t="shared" si="1"/>
        <v>367.68431980051366</v>
      </c>
      <c r="Q36">
        <f t="shared" si="1"/>
        <v>50.519883361505933</v>
      </c>
      <c r="R36">
        <f t="shared" si="1"/>
        <v>185.75368950176593</v>
      </c>
      <c r="S36">
        <f t="shared" si="1"/>
        <v>97.116664462947753</v>
      </c>
      <c r="T36">
        <f t="shared" si="1"/>
        <v>79.148263889284905</v>
      </c>
      <c r="W36" t="s">
        <v>294</v>
      </c>
      <c r="X36">
        <v>62.085915008571391</v>
      </c>
    </row>
    <row r="37" spans="1:24">
      <c r="A37" t="s">
        <v>725</v>
      </c>
    </row>
    <row r="38" spans="1:24">
      <c r="B38" t="s">
        <v>777</v>
      </c>
      <c r="C38" t="s">
        <v>429</v>
      </c>
      <c r="D38" t="s">
        <v>358</v>
      </c>
      <c r="E38" t="s">
        <v>359</v>
      </c>
      <c r="F38" t="s">
        <v>430</v>
      </c>
      <c r="G38" t="s">
        <v>432</v>
      </c>
      <c r="H38" t="s">
        <v>778</v>
      </c>
      <c r="I38" t="s">
        <v>779</v>
      </c>
      <c r="J38" t="s">
        <v>780</v>
      </c>
      <c r="K38" t="s">
        <v>303</v>
      </c>
      <c r="L38" t="s">
        <v>781</v>
      </c>
      <c r="M38" t="s">
        <v>782</v>
      </c>
      <c r="N38" t="s">
        <v>304</v>
      </c>
      <c r="O38" t="s">
        <v>783</v>
      </c>
      <c r="P38" t="s">
        <v>784</v>
      </c>
      <c r="Q38" t="s">
        <v>785</v>
      </c>
      <c r="R38" t="s">
        <v>786</v>
      </c>
      <c r="S38" t="s">
        <v>787</v>
      </c>
      <c r="T38" t="s">
        <v>724</v>
      </c>
    </row>
    <row r="39" spans="1:24">
      <c r="B39" t="s">
        <v>82</v>
      </c>
      <c r="D39" t="s">
        <v>83</v>
      </c>
      <c r="E39" t="s">
        <v>84</v>
      </c>
      <c r="H39" t="s">
        <v>85</v>
      </c>
      <c r="I39" t="s">
        <v>86</v>
      </c>
      <c r="J39" t="s">
        <v>87</v>
      </c>
      <c r="K39" t="s">
        <v>88</v>
      </c>
      <c r="L39" t="s">
        <v>89</v>
      </c>
      <c r="M39" t="s">
        <v>106</v>
      </c>
      <c r="N39" t="s">
        <v>90</v>
      </c>
      <c r="O39" t="s">
        <v>91</v>
      </c>
      <c r="P39" t="s">
        <v>92</v>
      </c>
      <c r="Q39" t="s">
        <v>93</v>
      </c>
      <c r="R39" t="s">
        <v>789</v>
      </c>
      <c r="S39" t="s">
        <v>131</v>
      </c>
      <c r="T39" t="s">
        <v>283</v>
      </c>
    </row>
    <row r="41" spans="1:24">
      <c r="A41" t="s">
        <v>272</v>
      </c>
      <c r="B41">
        <f>'[1]4'!B$19</f>
        <v>7.6</v>
      </c>
      <c r="C41">
        <f>'[1]4'!C$19</f>
        <v>0.70833333333333326</v>
      </c>
      <c r="D41">
        <f>'[1]4'!D$19</f>
        <v>66.628312562670118</v>
      </c>
      <c r="E41">
        <f>'[1]4'!E$19</f>
        <v>38.422308089725213</v>
      </c>
      <c r="F41">
        <f>'[1]4'!F$19</f>
        <v>0.256001355278142</v>
      </c>
      <c r="G41">
        <f>'[1]4'!G$19</f>
        <v>0.30068835912320602</v>
      </c>
      <c r="H41">
        <f>'[1]4'!H$19</f>
        <v>0.6268043384913079</v>
      </c>
      <c r="I41">
        <f>'[1]5'!B$17</f>
        <v>2.65462729352992</v>
      </c>
      <c r="J41">
        <f>'[1]5'!C$17</f>
        <v>0.79948096518922318</v>
      </c>
      <c r="K41">
        <f>'[1]6'!B$19</f>
        <v>1.1155668651039621</v>
      </c>
      <c r="L41">
        <f>'[1]6'!C$19</f>
        <v>66.691349889075596</v>
      </c>
      <c r="M41">
        <f>'[1]6'!D$19</f>
        <v>0.30380600637744043</v>
      </c>
      <c r="N41">
        <f>'[1]6'!E$19</f>
        <v>22.602759812502203</v>
      </c>
      <c r="O41">
        <f>'[1]6'!F$19</f>
        <v>0.42532354935121364</v>
      </c>
      <c r="P41">
        <f>'[1]7'!B$19</f>
        <v>18.698072632663571</v>
      </c>
      <c r="Q41">
        <f>'[1]7'!C$19</f>
        <v>0.26864873646793302</v>
      </c>
      <c r="R41">
        <f>'[1]7'!D$19</f>
        <v>9.4938736797148329E-2</v>
      </c>
      <c r="S41">
        <f>'[1]7'!E$19</f>
        <v>0.59957115064117927</v>
      </c>
      <c r="T41">
        <f>'[1]8'!$F$16</f>
        <v>0.65965773193210397</v>
      </c>
    </row>
    <row r="42" spans="1:24">
      <c r="A42" t="s">
        <v>291</v>
      </c>
      <c r="B42">
        <f>'[1]4'!I$19</f>
        <v>13.5</v>
      </c>
      <c r="C42">
        <f>'[1]4'!J$19</f>
        <v>0.41567460317460314</v>
      </c>
      <c r="D42">
        <f>'[1]4'!K$19</f>
        <v>131.73879310344827</v>
      </c>
      <c r="E42">
        <f>'[1]4'!L$19</f>
        <v>34.760908941381771</v>
      </c>
      <c r="F42">
        <f>'[1]4'!M$19</f>
        <v>0.45793601911164988</v>
      </c>
      <c r="G42">
        <f>'[1]4'!N$19</f>
        <v>0.56969796777240611</v>
      </c>
      <c r="H42">
        <f>'[1]4'!O$19</f>
        <v>0.44647927609416377</v>
      </c>
      <c r="I42">
        <f>'[1]5'!D$17</f>
        <v>5.4615670978847151</v>
      </c>
      <c r="J42">
        <f>'[1]5'!E$17</f>
        <v>0.28823367571908565</v>
      </c>
      <c r="K42">
        <f>'[1]6'!G$19</f>
        <v>0.44217700291028628</v>
      </c>
      <c r="L42">
        <f>'[1]6'!H$19</f>
        <v>56.934654519472467</v>
      </c>
      <c r="M42">
        <f>'[1]6'!I$19</f>
        <v>0.42891562697011887</v>
      </c>
      <c r="N42">
        <f>'[1]6'!J$19</f>
        <v>10.798034503407282</v>
      </c>
      <c r="O42">
        <f>'[1]6'!K$19</f>
        <v>0.72429325856365734</v>
      </c>
      <c r="P42">
        <f>'[1]7'!F$19</f>
        <v>39.26792065175939</v>
      </c>
      <c r="Q42">
        <f>'[1]7'!G$19</f>
        <v>0.12103796805124216</v>
      </c>
      <c r="R42">
        <f>'[1]7'!H$19</f>
        <v>8.9829986247912288E-2</v>
      </c>
      <c r="S42">
        <f>'[1]7'!I$19</f>
        <v>0.61748001155677368</v>
      </c>
      <c r="T42">
        <f>'[1]8'!$K$16</f>
        <v>0.44909260107801646</v>
      </c>
    </row>
    <row r="43" spans="1:24">
      <c r="A43" t="s">
        <v>292</v>
      </c>
      <c r="B43">
        <f>'[1]4'!P$19</f>
        <v>11.3</v>
      </c>
      <c r="C43">
        <f>'[1]4'!Q$19</f>
        <v>0.52480158730158721</v>
      </c>
      <c r="D43">
        <f>'[1]4'!R$19</f>
        <v>117.72222222222221</v>
      </c>
      <c r="E43">
        <f>'[1]4'!S$19</f>
        <v>42.581261659939315</v>
      </c>
      <c r="F43">
        <f>'[1]4'!T$19</f>
        <v>0.50127607476339675</v>
      </c>
      <c r="G43">
        <f>'[1]4'!U$19</f>
        <v>0.62743392646508289</v>
      </c>
      <c r="H43">
        <f>'[1]4'!V$19</f>
        <v>0.54532805513428639</v>
      </c>
      <c r="I43">
        <f>'[1]5'!F$17</f>
        <v>5.3820960698689957</v>
      </c>
      <c r="J43">
        <f>'[1]5'!G$17</f>
        <v>0.30270828169439296</v>
      </c>
      <c r="K43">
        <f>'[1]6'!L$19</f>
        <v>0.65672794956891256</v>
      </c>
      <c r="L43">
        <f>'[1]6'!M$19</f>
        <v>48.630497618679897</v>
      </c>
      <c r="M43">
        <f>'[1]6'!N$19</f>
        <v>0.4061947830017657</v>
      </c>
      <c r="N43">
        <f>'[1]6'!O$19</f>
        <v>12.972645623066866</v>
      </c>
      <c r="O43">
        <f>'[1]6'!P$19</f>
        <v>0.6692184612200992</v>
      </c>
      <c r="P43">
        <f>'[1]7'!J$19</f>
        <v>26.155342864094951</v>
      </c>
      <c r="Q43">
        <f>'[1]7'!K$19</f>
        <v>0.28445219302363223</v>
      </c>
      <c r="R43">
        <f>'[1]7'!L$19</f>
        <v>0.14061495363886187</v>
      </c>
      <c r="S43">
        <f>'[1]7'!M$19</f>
        <v>0.43945195776120954</v>
      </c>
      <c r="T43">
        <f>'[1]8'!$P$16</f>
        <v>0.4568628949412793</v>
      </c>
    </row>
    <row r="44" spans="1:24">
      <c r="A44" t="s">
        <v>293</v>
      </c>
      <c r="B44">
        <f>'[1]4'!W$19</f>
        <v>10</v>
      </c>
      <c r="C44">
        <f>'[1]4'!X$19</f>
        <v>0.58928571428571419</v>
      </c>
      <c r="D44">
        <f>'[1]4'!Y$19</f>
        <v>89.95077838827838</v>
      </c>
      <c r="E44">
        <f>'[1]4'!Z$19</f>
        <v>37.137454185035921</v>
      </c>
      <c r="F44">
        <f>'[1]4'!AA$19</f>
        <v>0.33405429113030077</v>
      </c>
      <c r="G44">
        <f>'[1]4'!AB$19</f>
        <v>0.40466748449428175</v>
      </c>
      <c r="H44">
        <f>'[1]4'!AC$19</f>
        <v>0.55236206832742774</v>
      </c>
      <c r="I44">
        <f>'[1]5'!H$17</f>
        <v>2.4104046242774571</v>
      </c>
      <c r="J44">
        <f>'[1]5'!I$17</f>
        <v>0.84396292290302011</v>
      </c>
      <c r="K44">
        <f>'[1]6'!Q$19</f>
        <v>1.1271649212464421</v>
      </c>
      <c r="L44">
        <f>'[1]6'!R$19</f>
        <v>69.332232101718205</v>
      </c>
      <c r="M44">
        <f>'[1]6'!S$19</f>
        <v>0.25050093475766555</v>
      </c>
      <c r="N44">
        <f>'[1]6'!T$19</f>
        <v>19.57636246440758</v>
      </c>
      <c r="O44">
        <f>'[1]6'!U$19</f>
        <v>0.50197091821663387</v>
      </c>
      <c r="P44">
        <f>'[1]7'!N$19</f>
        <v>15.41185695155573</v>
      </c>
      <c r="Q44">
        <f>'[1]7'!O$19</f>
        <v>0.20927067084688039</v>
      </c>
      <c r="R44">
        <f>'[1]7'!P$19</f>
        <v>6.0957218257391449E-2</v>
      </c>
      <c r="S44">
        <f>'[1]7'!Q$19</f>
        <v>0.71869426760765598</v>
      </c>
      <c r="T44">
        <f>'[1]8'!$U$16</f>
        <v>0.68108408780916574</v>
      </c>
    </row>
    <row r="45" spans="1:24">
      <c r="A45" t="s">
        <v>294</v>
      </c>
      <c r="B45">
        <f>'[1]4'!AD$19</f>
        <v>11.6</v>
      </c>
      <c r="C45">
        <f>'[1]4'!AE$19</f>
        <v>0.50992063492063489</v>
      </c>
      <c r="D45">
        <f>'[1]4'!AF$19</f>
        <v>118.71785361028682</v>
      </c>
      <c r="E45">
        <f>'[1]4'!AG$19</f>
        <v>37.789860397187233</v>
      </c>
      <c r="F45">
        <f>'[1]4'!AH$19</f>
        <v>0.44863311145864493</v>
      </c>
      <c r="G45">
        <f>'[1]4'!AI$19</f>
        <v>0.55730499125452682</v>
      </c>
      <c r="H45">
        <f>'[1]4'!AJ$19</f>
        <v>0.51939750618741332</v>
      </c>
      <c r="I45">
        <f>'[1]5'!J$17</f>
        <v>3.3661678348171997</v>
      </c>
      <c r="J45">
        <f>'[1]5'!K$17</f>
        <v>0.66988318310751815</v>
      </c>
      <c r="K45">
        <f>'[1]6'!V$19</f>
        <v>0.79920917832429683</v>
      </c>
      <c r="L45">
        <f>'[1]6'!W$19</f>
        <v>74.03588389699226</v>
      </c>
      <c r="M45">
        <f>'[1]6'!X$19</f>
        <v>0.34734787833632558</v>
      </c>
      <c r="N45">
        <f>'[1]6'!Y$19</f>
        <v>20.552628819835231</v>
      </c>
      <c r="O45">
        <f>'[1]6'!Z$19</f>
        <v>0.47724572887476718</v>
      </c>
      <c r="P45">
        <f>'[1]7'!R$19</f>
        <v>18.533590396338397</v>
      </c>
      <c r="Q45">
        <f>'[1]7'!S$19</f>
        <v>0.69144502350917403</v>
      </c>
      <c r="R45">
        <f>'[1]7'!T$19</f>
        <v>0.24220272221407591</v>
      </c>
      <c r="S45">
        <f>'[1]7'!U$19</f>
        <v>8.3333333333333301E-2</v>
      </c>
      <c r="T45">
        <f>'[1]8'!$Z$16</f>
        <v>0.54333636106830019</v>
      </c>
    </row>
    <row r="46" spans="1:24">
      <c r="A46" t="s">
        <v>295</v>
      </c>
      <c r="B46">
        <f>'[1]4'!AK$19</f>
        <v>10.5</v>
      </c>
      <c r="C46">
        <f>'[1]4'!AL$19</f>
        <v>0.56448412698412698</v>
      </c>
      <c r="D46">
        <f>'[1]4'!AM$19</f>
        <v>75.687525344687757</v>
      </c>
      <c r="E46">
        <f>'[1]4'!AN$19</f>
        <v>34.507697891790521</v>
      </c>
      <c r="F46">
        <f>'[1]4'!AO$19</f>
        <v>0.26118022587717232</v>
      </c>
      <c r="G46">
        <f>'[1]4'!AP$19</f>
        <v>0.30758745176357927</v>
      </c>
      <c r="H46">
        <f>'[1]4'!AQ$19</f>
        <v>0.51310479194001746</v>
      </c>
      <c r="I46">
        <f>'[1]5'!L$17</f>
        <v>2.470600717961414</v>
      </c>
      <c r="J46">
        <f>'[1]5'!M$17</f>
        <v>0.8329989935430574</v>
      </c>
      <c r="K46">
        <f>'[1]6'!AA$19</f>
        <v>1.2255675106158808</v>
      </c>
      <c r="L46">
        <f>'[1]6'!AB$19</f>
        <v>48.254559910041252</v>
      </c>
      <c r="M46">
        <f>'[1]6'!AC$19</f>
        <v>0.34237963556780454</v>
      </c>
      <c r="N46">
        <f>'[1]6'!AD$19</f>
        <v>20.248064887458966</v>
      </c>
      <c r="O46">
        <f>'[1]6'!AE$19</f>
        <v>0.48495919851636715</v>
      </c>
      <c r="P46">
        <f>'[1]7'!V$19</f>
        <v>21.467032765301987</v>
      </c>
      <c r="Q46">
        <f>'[1]7'!W$19</f>
        <v>0.34151023760042454</v>
      </c>
      <c r="R46">
        <f>'[1]7'!X$19</f>
        <v>0.13855989659880777</v>
      </c>
      <c r="S46">
        <f>'[1]7'!Y$19</f>
        <v>0.44665601486856732</v>
      </c>
      <c r="T46">
        <f>'[1]8'!$AE$16</f>
        <v>0.63774514006080363</v>
      </c>
    </row>
    <row r="47" spans="1:24">
      <c r="A47" t="s">
        <v>296</v>
      </c>
      <c r="B47">
        <f>'[1]4'!AR$19</f>
        <v>6.6</v>
      </c>
      <c r="C47">
        <f>'[1]4'!AS$19</f>
        <v>0.75793650793650791</v>
      </c>
      <c r="D47">
        <f>'[1]4'!AT$19</f>
        <v>51.038470017636691</v>
      </c>
      <c r="E47">
        <f>'[1]4'!AU$19</f>
        <v>35.740441600834458</v>
      </c>
      <c r="F47">
        <f>'[1]4'!AV$19</f>
        <v>0.18241374570612845</v>
      </c>
      <c r="G47">
        <f>'[1]4'!AW$19</f>
        <v>0.20265777003762528</v>
      </c>
      <c r="H47">
        <f>'[1]4'!AX$19</f>
        <v>0.64688076035673148</v>
      </c>
      <c r="I47">
        <f>'[1]5'!N$17</f>
        <v>2.6612939332885603</v>
      </c>
      <c r="J47">
        <f>'[1]5'!O$17</f>
        <v>0.79826672414950051</v>
      </c>
      <c r="K47">
        <f>'[1]6'!AF$19</f>
        <v>0.98321616447283533</v>
      </c>
      <c r="L47">
        <f>'[1]6'!AG$19</f>
        <v>40.520595327825994</v>
      </c>
      <c r="M47">
        <f>'[1]6'!AH$19</f>
        <v>0.32018643500295874</v>
      </c>
      <c r="N47">
        <f>'[1]6'!AI$19</f>
        <v>12.756389047062756</v>
      </c>
      <c r="O47">
        <f>'[1]6'!AJ$19</f>
        <v>0.6746954345464854</v>
      </c>
      <c r="P47">
        <f>'[1]7'!Z$19</f>
        <v>10.09156171314741</v>
      </c>
      <c r="Q47">
        <f>'[1]7'!AA$19</f>
        <v>0.21913571560963976</v>
      </c>
      <c r="R47">
        <f>'[1]7'!AB$19</f>
        <v>4.1795868195195651E-2</v>
      </c>
      <c r="S47">
        <f>'[1]7'!AC$19</f>
        <v>0.78586488983938652</v>
      </c>
      <c r="T47">
        <f>'[1]8'!$AJ$16</f>
        <v>0.72881653700162874</v>
      </c>
    </row>
    <row r="48" spans="1:24">
      <c r="A48" t="s">
        <v>297</v>
      </c>
      <c r="B48">
        <f>'[1]4'!AY$19</f>
        <v>6</v>
      </c>
      <c r="C48">
        <f>'[1]4'!AZ$19</f>
        <v>0.78769841269841268</v>
      </c>
      <c r="D48">
        <f>'[1]4'!BA$19</f>
        <v>55.348484848484844</v>
      </c>
      <c r="E48">
        <f>'[1]4'!BB$19</f>
        <v>39.155668633734244</v>
      </c>
      <c r="F48">
        <f>'[1]4'!BC$19</f>
        <v>0.21672069321065332</v>
      </c>
      <c r="G48">
        <f>'[1]4'!BD$19</f>
        <v>0.24836016875877781</v>
      </c>
      <c r="H48">
        <f>'[1]4'!BE$19</f>
        <v>0.67983076391048569</v>
      </c>
      <c r="I48">
        <f>'[1]5'!P$17</f>
        <v>3.0096274591879451</v>
      </c>
      <c r="J48">
        <f>'[1]5'!Q$17</f>
        <v>0.73482233867627123</v>
      </c>
      <c r="K48">
        <f>'[1]6'!AK$19</f>
        <v>0.95434157790573948</v>
      </c>
      <c r="L48">
        <f>'[1]6'!AL$19</f>
        <v>51.830196581062168</v>
      </c>
      <c r="M48">
        <f>'[1]6'!AM$19</f>
        <v>0.37016067136183434</v>
      </c>
      <c r="N48">
        <f>'[1]6'!AN$19</f>
        <v>18.309520689586428</v>
      </c>
      <c r="O48">
        <f>'[1]6'!AO$19</f>
        <v>0.53405530028562198</v>
      </c>
      <c r="P48">
        <f>'[1]7'!AD$19</f>
        <v>19.41621478748997</v>
      </c>
      <c r="Q48">
        <f>'[1]7'!AE$19</f>
        <v>0.24488410576577926</v>
      </c>
      <c r="R48">
        <f>'[1]7'!AF$19</f>
        <v>8.9864253276665765E-2</v>
      </c>
      <c r="S48">
        <f>'[1]7'!AG$19</f>
        <v>0.61735988757616</v>
      </c>
      <c r="T48">
        <f>'[1]8'!$AO$16</f>
        <v>0.67076738582361706</v>
      </c>
    </row>
    <row r="49" spans="1:20">
      <c r="A49" t="s">
        <v>298</v>
      </c>
      <c r="B49">
        <f>'[1]4'!BF$19</f>
        <v>4.5</v>
      </c>
      <c r="C49">
        <f>'[1]4'!BG$19</f>
        <v>0.86210317460317454</v>
      </c>
      <c r="D49">
        <f>'[1]4'!BH$19</f>
        <v>52.367647058823529</v>
      </c>
      <c r="E49">
        <f>'[1]4'!BI$19</f>
        <v>37.08199131463973</v>
      </c>
      <c r="F49">
        <f>'[1]4'!BJ$19</f>
        <v>0.19418966334034127</v>
      </c>
      <c r="G49">
        <f>'[1]4'!BK$19</f>
        <v>0.2183451955351943</v>
      </c>
      <c r="H49">
        <f>'[1]4'!BL$19</f>
        <v>0.73335157878957857</v>
      </c>
      <c r="I49">
        <f>'[1]5'!R$17</f>
        <v>2.0692341941228851</v>
      </c>
      <c r="J49">
        <f>'[1]5'!S$17</f>
        <v>0.90610264438663735</v>
      </c>
      <c r="K49">
        <f>'[1]6'!AP$19</f>
        <v>0.81584048038309043</v>
      </c>
      <c r="L49">
        <f>'[1]6'!AQ$19</f>
        <v>64.231582491408957</v>
      </c>
      <c r="M49">
        <f>'[1]6'!AR$19</f>
        <v>0.31279824381713106</v>
      </c>
      <c r="N49">
        <f>'[1]6'!AS$19</f>
        <v>16.391480387378152</v>
      </c>
      <c r="O49">
        <f>'[1]6'!AT$19</f>
        <v>0.58263211477254218</v>
      </c>
      <c r="P49">
        <f>'[1]7'!AH$19</f>
        <v>33.231051344026554</v>
      </c>
      <c r="Q49">
        <f>'[1]7'!AI$19</f>
        <v>0.29772722347242919</v>
      </c>
      <c r="R49">
        <f>'[1]7'!AJ$19</f>
        <v>0.18699260547983579</v>
      </c>
      <c r="S49">
        <f>'[1]7'!AK$19</f>
        <v>0.27687386583693974</v>
      </c>
      <c r="T49">
        <f>'[1]8'!$AT$16</f>
        <v>0.74195086234949492</v>
      </c>
    </row>
    <row r="50" spans="1:20">
      <c r="A50" t="s">
        <v>299</v>
      </c>
      <c r="B50">
        <f>'[1]4'!BM$19</f>
        <v>3.9</v>
      </c>
      <c r="C50">
        <f>'[1]4'!BN$19</f>
        <v>0.89186507936507942</v>
      </c>
      <c r="D50">
        <f>'[1]4'!BO$19</f>
        <v>31.555786555786558</v>
      </c>
      <c r="E50">
        <f>'[1]4'!BP$19</f>
        <v>36.733337357911616</v>
      </c>
      <c r="F50">
        <f>'[1]4'!BQ$19</f>
        <v>0.11591493531479596</v>
      </c>
      <c r="G50">
        <f>'[1]4'!BR$19</f>
        <v>0.11407060714339934</v>
      </c>
      <c r="H50">
        <f>'[1]4'!BS$19</f>
        <v>0.73630618492074351</v>
      </c>
      <c r="I50">
        <f>'[1]5'!T$17</f>
        <v>2.2516069077673664</v>
      </c>
      <c r="J50">
        <f>'[1]5'!U$17</f>
        <v>0.87288584530195368</v>
      </c>
      <c r="K50">
        <f>'[1]6'!AU$19</f>
        <v>1.5228109592460837</v>
      </c>
      <c r="L50">
        <f>'[1]6'!AV$19</f>
        <v>23.038678832205743</v>
      </c>
      <c r="M50">
        <f>'[1]6'!AW$19</f>
        <v>0.31741474962277078</v>
      </c>
      <c r="N50">
        <f>'[1]6'!AX$19</f>
        <v>11.136037068289456</v>
      </c>
      <c r="O50">
        <f>'[1]6'!AY$19</f>
        <v>0.71573291294866626</v>
      </c>
      <c r="P50">
        <f>'[1]7'!AL$19</f>
        <v>31.338711305099384</v>
      </c>
      <c r="Q50">
        <f>'[1]7'!AM$19</f>
        <v>0.20241303554796375</v>
      </c>
      <c r="R50">
        <f>'[1]7'!AN$19</f>
        <v>0.11988957365455999</v>
      </c>
      <c r="S50">
        <f>'[1]7'!AO$19</f>
        <v>0.51210532847965462</v>
      </c>
      <c r="T50">
        <f>'[1]8'!$AY$16</f>
        <v>0.77670048061031971</v>
      </c>
    </row>
    <row r="51" spans="1:20">
      <c r="A51" t="s">
        <v>300</v>
      </c>
      <c r="B51">
        <f>'[1]4'!BT$19</f>
        <v>6.8</v>
      </c>
      <c r="C51">
        <f>'[1]4'!BU$19</f>
        <v>0.74801587301587291</v>
      </c>
      <c r="D51">
        <f>'[1]4'!BV$19</f>
        <v>57.300397648686022</v>
      </c>
      <c r="E51">
        <f>'[1]4'!BW$19</f>
        <v>33.650384659563244</v>
      </c>
      <c r="F51">
        <f>'[1]4'!BX$19</f>
        <v>0.1928180422024218</v>
      </c>
      <c r="G51">
        <f>'[1]4'!BY$19</f>
        <v>0.2165179744998256</v>
      </c>
      <c r="H51">
        <f>'[1]4'!BZ$19</f>
        <v>0.64171629331266355</v>
      </c>
      <c r="I51">
        <f>'[1]5'!V$17</f>
        <v>2.8843756151978477</v>
      </c>
      <c r="J51">
        <f>'[1]5'!W$17</f>
        <v>0.75763532014517476</v>
      </c>
      <c r="K51">
        <f>'[1]6'!AZ$19</f>
        <v>1.3384270218208674</v>
      </c>
      <c r="L51">
        <f>'[1]6'!BA$19</f>
        <v>58.01578063360563</v>
      </c>
      <c r="M51">
        <f>'[1]6'!BB$19</f>
        <v>0.35004449180021774</v>
      </c>
      <c r="N51">
        <f>'[1]6'!BC$19</f>
        <v>27.180915755543058</v>
      </c>
      <c r="O51">
        <f>'[1]6'!BD$19</f>
        <v>0.30937591692594996</v>
      </c>
      <c r="P51">
        <f>'[1]7'!AP$19</f>
        <v>37.427717875787579</v>
      </c>
      <c r="Q51">
        <f>'[1]7'!AQ$19</f>
        <v>0.12463391777541241</v>
      </c>
      <c r="R51">
        <f>'[1]7'!AR$19</f>
        <v>8.8164022821567392E-2</v>
      </c>
      <c r="S51">
        <f>'[1]7'!AS$19</f>
        <v>0.62332009065347949</v>
      </c>
      <c r="T51">
        <f>'[1]8'!$BD$16</f>
        <v>0.63282860527469653</v>
      </c>
    </row>
    <row r="54" spans="1:20">
      <c r="B54" t="s">
        <v>793</v>
      </c>
      <c r="C54" t="s">
        <v>794</v>
      </c>
      <c r="D54" t="s">
        <v>795</v>
      </c>
      <c r="E54" t="s">
        <v>796</v>
      </c>
      <c r="H54" t="s">
        <v>793</v>
      </c>
      <c r="I54" t="s">
        <v>794</v>
      </c>
      <c r="J54" t="s">
        <v>795</v>
      </c>
      <c r="K54" t="s">
        <v>796</v>
      </c>
      <c r="L54" t="s">
        <v>793</v>
      </c>
      <c r="M54" t="s">
        <v>794</v>
      </c>
      <c r="N54" t="s">
        <v>795</v>
      </c>
      <c r="O54" t="s">
        <v>796</v>
      </c>
    </row>
    <row r="55" spans="1:20">
      <c r="A55" t="str">
        <f>A41</f>
        <v>Canada</v>
      </c>
      <c r="B55">
        <f>H5</f>
        <v>0.58214779253915472</v>
      </c>
      <c r="C55">
        <f>J5</f>
        <v>0.32027699610027532</v>
      </c>
      <c r="D55">
        <f>O5</f>
        <v>0.7676348380686111</v>
      </c>
      <c r="E55">
        <f>S5</f>
        <v>0.85315720569163278</v>
      </c>
      <c r="G55" t="s">
        <v>272</v>
      </c>
      <c r="H55">
        <f>B55/B$64*100</f>
        <v>91.530124223705116</v>
      </c>
      <c r="I55">
        <f t="shared" ref="I55:K65" si="2">C55/C$64*100</f>
        <v>54.076624790475982</v>
      </c>
      <c r="J55">
        <f t="shared" si="2"/>
        <v>92.022378837967295</v>
      </c>
      <c r="K55">
        <f t="shared" si="2"/>
        <v>94.579673550063987</v>
      </c>
      <c r="L55">
        <f>H41/H$50 * 100</f>
        <v>85.128218576457769</v>
      </c>
      <c r="M55">
        <f>J41/J$50 * 100</f>
        <v>91.59055213143732</v>
      </c>
      <c r="N55">
        <f>O41/O$50 * 100</f>
        <v>59.424897424232135</v>
      </c>
      <c r="O55">
        <f t="shared" ref="O55:O65" si="3">K41/K$50 * 100</f>
        <v>73.257081473609773</v>
      </c>
    </row>
    <row r="56" spans="1:20">
      <c r="A56" t="str">
        <f t="shared" ref="A56:A65" si="4">A42</f>
        <v>Newfoundland</v>
      </c>
      <c r="B56">
        <f t="shared" ref="B56:B65" si="5">H6</f>
        <v>0.368287184852025</v>
      </c>
      <c r="C56">
        <f t="shared" ref="C56:C65" si="6">J6</f>
        <v>0.34123155944680172</v>
      </c>
      <c r="D56">
        <f t="shared" ref="D56:D65" si="7">O6</f>
        <v>0.80846519416128704</v>
      </c>
      <c r="E56">
        <f t="shared" ref="E56:E65" si="8">S6</f>
        <v>0.81010931860043223</v>
      </c>
      <c r="G56" t="s">
        <v>291</v>
      </c>
      <c r="H56">
        <f t="shared" ref="H56:H65" si="9">B56/B$64*100</f>
        <v>57.905178395462585</v>
      </c>
      <c r="I56">
        <f t="shared" si="2"/>
        <v>57.614662406463836</v>
      </c>
      <c r="J56">
        <f t="shared" si="2"/>
        <v>96.917032272278334</v>
      </c>
      <c r="K56">
        <f t="shared" si="2"/>
        <v>89.807452110751257</v>
      </c>
      <c r="L56">
        <f t="shared" ref="L56:L65" si="10">H42/H$50 * 100</f>
        <v>60.637719095381911</v>
      </c>
      <c r="M56">
        <f t="shared" ref="M56:M65" si="11">J42/J$50 * 100</f>
        <v>33.020775542462623</v>
      </c>
      <c r="N56">
        <f t="shared" ref="N56:N65" si="12">O42/O$50 * 100</f>
        <v>101.19602514571034</v>
      </c>
      <c r="O56">
        <f t="shared" si="3"/>
        <v>29.03689392471933</v>
      </c>
    </row>
    <row r="57" spans="1:20">
      <c r="A57" t="str">
        <f t="shared" si="4"/>
        <v>Prince Edward Island</v>
      </c>
      <c r="B57">
        <f t="shared" si="5"/>
        <v>0.50286328513245215</v>
      </c>
      <c r="C57">
        <f t="shared" si="6"/>
        <v>0.18417476186078394</v>
      </c>
      <c r="D57">
        <f t="shared" si="7"/>
        <v>0.78738743470336825</v>
      </c>
      <c r="E57">
        <f t="shared" si="8"/>
        <v>0.80118176176835021</v>
      </c>
      <c r="G57" t="s">
        <v>292</v>
      </c>
      <c r="H57">
        <f t="shared" si="9"/>
        <v>79.064353666887868</v>
      </c>
      <c r="I57">
        <f t="shared" si="2"/>
        <v>31.096674485802438</v>
      </c>
      <c r="J57">
        <f t="shared" si="2"/>
        <v>94.390276750379016</v>
      </c>
      <c r="K57">
        <f t="shared" si="2"/>
        <v>88.817757122365776</v>
      </c>
      <c r="L57">
        <f t="shared" si="10"/>
        <v>74.062674781549731</v>
      </c>
      <c r="M57">
        <f t="shared" si="11"/>
        <v>34.679022844009843</v>
      </c>
      <c r="N57">
        <f t="shared" si="12"/>
        <v>93.501143948105238</v>
      </c>
      <c r="O57">
        <f t="shared" si="3"/>
        <v>43.126032524355274</v>
      </c>
    </row>
    <row r="58" spans="1:20">
      <c r="A58" t="str">
        <f t="shared" si="4"/>
        <v>Nova Scotia</v>
      </c>
      <c r="B58">
        <f t="shared" si="5"/>
        <v>0.58554496333544537</v>
      </c>
      <c r="C58">
        <f t="shared" si="6"/>
        <v>0.22116442165501646</v>
      </c>
      <c r="D58">
        <f t="shared" si="7"/>
        <v>0.91065720029025232</v>
      </c>
      <c r="E58">
        <f t="shared" si="8"/>
        <v>0.81576719202851888</v>
      </c>
      <c r="G58" t="s">
        <v>293</v>
      </c>
      <c r="H58">
        <f t="shared" si="9"/>
        <v>92.064255708834324</v>
      </c>
      <c r="I58">
        <f t="shared" si="2"/>
        <v>37.342130694570557</v>
      </c>
      <c r="J58">
        <f t="shared" si="2"/>
        <v>109.1675855768575</v>
      </c>
      <c r="K58">
        <f t="shared" si="2"/>
        <v>90.43467511050568</v>
      </c>
      <c r="L58">
        <f t="shared" si="10"/>
        <v>75.017985674924674</v>
      </c>
      <c r="M58">
        <f t="shared" si="11"/>
        <v>96.68651719413225</v>
      </c>
      <c r="N58">
        <f t="shared" si="12"/>
        <v>70.133831927418456</v>
      </c>
      <c r="O58">
        <f t="shared" si="3"/>
        <v>74.018703004638283</v>
      </c>
    </row>
    <row r="59" spans="1:20">
      <c r="A59" t="str">
        <f t="shared" si="4"/>
        <v>New Brunswick</v>
      </c>
      <c r="B59">
        <f t="shared" si="5"/>
        <v>0.62280377365682249</v>
      </c>
      <c r="C59">
        <f t="shared" si="6"/>
        <v>4.0912426611251079E-2</v>
      </c>
      <c r="D59">
        <f t="shared" si="7"/>
        <v>0.76846134812671296</v>
      </c>
      <c r="E59">
        <f t="shared" si="8"/>
        <v>0.83378159037153654</v>
      </c>
      <c r="G59" t="s">
        <v>294</v>
      </c>
      <c r="H59">
        <f t="shared" si="9"/>
        <v>97.922396168782456</v>
      </c>
      <c r="I59">
        <f t="shared" si="2"/>
        <v>6.9077891015058377</v>
      </c>
      <c r="J59">
        <f t="shared" si="2"/>
        <v>92.121459048906388</v>
      </c>
      <c r="K59">
        <f t="shared" si="2"/>
        <v>92.431723137665216</v>
      </c>
      <c r="L59">
        <f t="shared" si="10"/>
        <v>70.540967443227657</v>
      </c>
      <c r="M59">
        <f t="shared" si="11"/>
        <v>76.743503943037169</v>
      </c>
      <c r="N59">
        <f t="shared" si="12"/>
        <v>66.679304561895449</v>
      </c>
      <c r="O59">
        <f t="shared" si="3"/>
        <v>52.482494525779543</v>
      </c>
    </row>
    <row r="60" spans="1:20">
      <c r="A60" t="str">
        <f t="shared" si="4"/>
        <v>Quebec</v>
      </c>
      <c r="B60">
        <f t="shared" si="5"/>
        <v>0.58809929036727626</v>
      </c>
      <c r="C60">
        <f t="shared" si="6"/>
        <v>0.34083805260398287</v>
      </c>
      <c r="D60">
        <f t="shared" si="7"/>
        <v>0.84878157822106604</v>
      </c>
      <c r="E60">
        <f t="shared" si="8"/>
        <v>0.23446317158788968</v>
      </c>
      <c r="G60" t="s">
        <v>295</v>
      </c>
      <c r="H60">
        <f t="shared" si="9"/>
        <v>92.465868277889498</v>
      </c>
      <c r="I60">
        <f t="shared" si="2"/>
        <v>57.548221412728097</v>
      </c>
      <c r="J60">
        <f t="shared" si="2"/>
        <v>101.75007186785017</v>
      </c>
      <c r="K60">
        <f t="shared" si="2"/>
        <v>25.992220519685084</v>
      </c>
      <c r="L60">
        <f t="shared" si="10"/>
        <v>69.686334632004815</v>
      </c>
      <c r="M60">
        <f t="shared" si="11"/>
        <v>95.430461844057234</v>
      </c>
      <c r="N60">
        <f t="shared" si="12"/>
        <v>67.757006802780552</v>
      </c>
      <c r="O60">
        <f t="shared" si="3"/>
        <v>80.480607469664989</v>
      </c>
    </row>
    <row r="61" spans="1:20">
      <c r="A61" t="str">
        <f t="shared" si="4"/>
        <v>Ontario</v>
      </c>
      <c r="B61">
        <f t="shared" si="5"/>
        <v>0.54023656512908058</v>
      </c>
      <c r="C61">
        <f t="shared" si="6"/>
        <v>0.186055318130395</v>
      </c>
      <c r="D61">
        <f t="shared" si="7"/>
        <v>0.75088727064840688</v>
      </c>
      <c r="E61">
        <f t="shared" si="8"/>
        <v>0.84971253135573421</v>
      </c>
      <c r="G61" t="s">
        <v>296</v>
      </c>
      <c r="H61">
        <f t="shared" si="9"/>
        <v>84.940492002512727</v>
      </c>
      <c r="I61">
        <f t="shared" si="2"/>
        <v>31.414193811346802</v>
      </c>
      <c r="J61">
        <f t="shared" si="2"/>
        <v>90.014717229442581</v>
      </c>
      <c r="K61">
        <f t="shared" si="2"/>
        <v>94.197802340394659</v>
      </c>
      <c r="L61">
        <f t="shared" si="10"/>
        <v>87.854858970981226</v>
      </c>
      <c r="M61">
        <f t="shared" si="11"/>
        <v>91.451445620974582</v>
      </c>
      <c r="N61">
        <f t="shared" si="12"/>
        <v>94.266369806424692</v>
      </c>
      <c r="O61">
        <f t="shared" si="3"/>
        <v>64.565871325197705</v>
      </c>
    </row>
    <row r="62" spans="1:20">
      <c r="A62" t="str">
        <f t="shared" si="4"/>
        <v>Manitoba</v>
      </c>
      <c r="B62">
        <f t="shared" si="5"/>
        <v>0.70493667651667502</v>
      </c>
      <c r="C62">
        <f t="shared" si="6"/>
        <v>0.37190515101449756</v>
      </c>
      <c r="D62">
        <f t="shared" si="7"/>
        <v>0.80195243366572455</v>
      </c>
      <c r="E62">
        <f t="shared" si="8"/>
        <v>0.82635389340364618</v>
      </c>
      <c r="G62" t="s">
        <v>297</v>
      </c>
      <c r="H62">
        <f t="shared" si="9"/>
        <v>110.83601518093423</v>
      </c>
      <c r="I62">
        <f t="shared" si="2"/>
        <v>62.793692815701426</v>
      </c>
      <c r="J62">
        <f t="shared" si="2"/>
        <v>96.136296844595677</v>
      </c>
      <c r="K62">
        <f t="shared" si="2"/>
        <v>91.608300268157421</v>
      </c>
      <c r="L62">
        <f t="shared" si="10"/>
        <v>92.329899956451285</v>
      </c>
      <c r="M62">
        <f t="shared" si="11"/>
        <v>84.183097094681074</v>
      </c>
      <c r="N62">
        <f t="shared" si="12"/>
        <v>74.616563053587754</v>
      </c>
      <c r="O62">
        <f t="shared" si="3"/>
        <v>62.669734027801901</v>
      </c>
    </row>
    <row r="63" spans="1:20">
      <c r="A63" t="str">
        <f t="shared" si="4"/>
        <v>Saskatchewan</v>
      </c>
      <c r="B63">
        <f t="shared" si="5"/>
        <v>0.7212036316768633</v>
      </c>
      <c r="C63">
        <f t="shared" si="6"/>
        <v>0.5709962185595312</v>
      </c>
      <c r="D63">
        <f t="shared" si="7"/>
        <v>0.71052525055182325</v>
      </c>
      <c r="E63">
        <f t="shared" si="8"/>
        <v>0.80381276466826901</v>
      </c>
      <c r="G63" t="s">
        <v>298</v>
      </c>
      <c r="H63">
        <f t="shared" si="9"/>
        <v>113.39364134672154</v>
      </c>
      <c r="I63">
        <f t="shared" si="2"/>
        <v>96.408885570279779</v>
      </c>
      <c r="J63">
        <f t="shared" si="2"/>
        <v>85.176206885984868</v>
      </c>
      <c r="K63">
        <f t="shared" si="2"/>
        <v>89.10942598916256</v>
      </c>
      <c r="L63">
        <f t="shared" si="10"/>
        <v>99.598725884465722</v>
      </c>
      <c r="M63">
        <f t="shared" si="11"/>
        <v>103.80540012917648</v>
      </c>
      <c r="N63">
        <f t="shared" si="12"/>
        <v>81.403566083362406</v>
      </c>
      <c r="O63">
        <f t="shared" si="3"/>
        <v>53.574639414664993</v>
      </c>
    </row>
    <row r="64" spans="1:20">
      <c r="A64" t="str">
        <f t="shared" si="4"/>
        <v>Alberta</v>
      </c>
      <c r="B64">
        <f t="shared" si="5"/>
        <v>0.6360177017965698</v>
      </c>
      <c r="C64">
        <f t="shared" si="6"/>
        <v>0.59226513736982112</v>
      </c>
      <c r="D64">
        <f t="shared" si="7"/>
        <v>0.83418278006077207</v>
      </c>
      <c r="E64">
        <f t="shared" si="8"/>
        <v>0.90205133266825022</v>
      </c>
      <c r="G64" t="s">
        <v>299</v>
      </c>
      <c r="H64">
        <f t="shared" si="9"/>
        <v>100</v>
      </c>
      <c r="I64">
        <f t="shared" si="2"/>
        <v>100</v>
      </c>
      <c r="J64">
        <f t="shared" si="2"/>
        <v>100</v>
      </c>
      <c r="K64">
        <f t="shared" si="2"/>
        <v>100</v>
      </c>
      <c r="L64">
        <f t="shared" si="10"/>
        <v>100</v>
      </c>
      <c r="M64">
        <f t="shared" si="11"/>
        <v>100</v>
      </c>
      <c r="N64">
        <f t="shared" si="12"/>
        <v>100</v>
      </c>
      <c r="O64">
        <f t="shared" si="3"/>
        <v>100</v>
      </c>
    </row>
    <row r="65" spans="1:15">
      <c r="A65" t="str">
        <f t="shared" si="4"/>
        <v>British Columbia</v>
      </c>
      <c r="B65">
        <f t="shared" si="5"/>
        <v>0.61367906215309342</v>
      </c>
      <c r="C65">
        <f t="shared" si="6"/>
        <v>0.35686821505937594</v>
      </c>
      <c r="D65">
        <f t="shared" si="7"/>
        <v>0.6203884859679315</v>
      </c>
      <c r="E65">
        <f t="shared" si="8"/>
        <v>0.87604216603097318</v>
      </c>
      <c r="G65" t="s">
        <v>300</v>
      </c>
      <c r="H65">
        <f t="shared" si="9"/>
        <v>96.487733033156772</v>
      </c>
      <c r="I65">
        <f t="shared" si="2"/>
        <v>60.254806933966286</v>
      </c>
      <c r="J65">
        <f t="shared" si="2"/>
        <v>74.370809467289035</v>
      </c>
      <c r="K65">
        <f t="shared" si="2"/>
        <v>97.116664462947753</v>
      </c>
      <c r="L65">
        <f t="shared" si="10"/>
        <v>87.153456870899205</v>
      </c>
      <c r="M65">
        <f t="shared" si="11"/>
        <v>86.796609685323659</v>
      </c>
      <c r="N65">
        <f t="shared" si="12"/>
        <v>43.225051039135181</v>
      </c>
      <c r="O65">
        <f t="shared" si="3"/>
        <v>87.891869551785902</v>
      </c>
    </row>
  </sheetData>
  <mergeCells count="1">
    <mergeCell ref="A18:T18"/>
  </mergeCells>
  <pageMargins left="0.75" right="0.75" top="1" bottom="1" header="0.5" footer="0.5"/>
  <pageSetup scale="63" orientation="landscape" horizontalDpi="1200" verticalDpi="1200" r:id="rId1"/>
  <headerFooter alignWithMargins="0"/>
  <drawing r:id="rId2"/>
</worksheet>
</file>

<file path=xl/worksheets/sheet75.xml><?xml version="1.0" encoding="utf-8"?>
<worksheet xmlns="http://schemas.openxmlformats.org/spreadsheetml/2006/main" xmlns:r="http://schemas.openxmlformats.org/officeDocument/2006/relationships">
  <dimension ref="A1:I46"/>
  <sheetViews>
    <sheetView view="pageBreakPreview" zoomScaleSheetLayoutView="100" workbookViewId="0">
      <selection activeCell="I24" sqref="I24"/>
    </sheetView>
  </sheetViews>
  <sheetFormatPr defaultRowHeight="12.75"/>
  <cols>
    <col min="1" max="1" width="15.625" customWidth="1"/>
    <col min="2" max="2" width="11.5" customWidth="1"/>
    <col min="3" max="3" width="11" customWidth="1"/>
    <col min="4" max="5" width="10.125" customWidth="1"/>
    <col min="6" max="6" width="9.125" customWidth="1"/>
    <col min="7" max="7" width="11.25" customWidth="1"/>
    <col min="8" max="8" width="12.125" customWidth="1"/>
    <col min="9" max="9" width="18.25" customWidth="1"/>
  </cols>
  <sheetData>
    <row r="1" spans="1:9" ht="28.5" customHeight="1">
      <c r="A1" s="32" t="s">
        <v>797</v>
      </c>
      <c r="B1" s="32"/>
      <c r="C1" s="32"/>
      <c r="D1" s="32"/>
      <c r="E1" s="32"/>
      <c r="F1" s="32"/>
      <c r="G1" s="32"/>
      <c r="H1" s="32"/>
      <c r="I1" s="32"/>
    </row>
    <row r="2" spans="1:9">
      <c r="A2" t="s">
        <v>726</v>
      </c>
    </row>
    <row r="3" spans="1:9" ht="66" customHeight="1">
      <c r="B3" t="s">
        <v>732</v>
      </c>
      <c r="C3" t="s">
        <v>477</v>
      </c>
      <c r="D3" t="s">
        <v>733</v>
      </c>
      <c r="E3" t="s">
        <v>390</v>
      </c>
      <c r="F3" t="s">
        <v>516</v>
      </c>
      <c r="G3" t="s">
        <v>716</v>
      </c>
      <c r="H3" t="s">
        <v>717</v>
      </c>
      <c r="I3" t="s">
        <v>734</v>
      </c>
    </row>
    <row r="4" spans="1:9">
      <c r="B4" t="s">
        <v>727</v>
      </c>
      <c r="C4" t="s">
        <v>728</v>
      </c>
      <c r="D4" t="s">
        <v>727</v>
      </c>
      <c r="E4" t="s">
        <v>728</v>
      </c>
      <c r="F4" t="s">
        <v>728</v>
      </c>
      <c r="G4" t="s">
        <v>728</v>
      </c>
      <c r="H4" t="s">
        <v>728</v>
      </c>
      <c r="I4" t="s">
        <v>728</v>
      </c>
    </row>
    <row r="5" spans="1:9" ht="27" customHeight="1">
      <c r="B5" t="s">
        <v>82</v>
      </c>
      <c r="C5" t="s">
        <v>83</v>
      </c>
      <c r="D5" t="s">
        <v>84</v>
      </c>
      <c r="E5" t="s">
        <v>85</v>
      </c>
      <c r="F5" t="s">
        <v>87</v>
      </c>
      <c r="G5" t="s">
        <v>88</v>
      </c>
      <c r="H5" t="s">
        <v>735</v>
      </c>
      <c r="I5" t="s">
        <v>736</v>
      </c>
    </row>
    <row r="6" spans="1:9">
      <c r="A6" t="s">
        <v>272</v>
      </c>
      <c r="B6">
        <f>ConG!G6</f>
        <v>1.9342873988077436</v>
      </c>
      <c r="C6">
        <f>ConG!H6</f>
        <v>0.58191413204714815</v>
      </c>
      <c r="D6">
        <f>'[1]1'!N$46</f>
        <v>9987.5807304830014</v>
      </c>
      <c r="E6">
        <f>WeaG!L6</f>
        <v>0.2546693171172279</v>
      </c>
      <c r="F6">
        <f>EquG!H6</f>
        <v>-3.9842981910031217E-2</v>
      </c>
      <c r="G6">
        <f>SecG!T6</f>
        <v>-0.10413640874020624</v>
      </c>
      <c r="H6">
        <f>'[1]9'!$H$49</f>
        <v>0.16659044279308699</v>
      </c>
      <c r="I6">
        <f>'[1]10'!$H$49</f>
        <v>0.396266579470888</v>
      </c>
    </row>
    <row r="7" spans="1:9">
      <c r="A7" t="s">
        <v>291</v>
      </c>
      <c r="B7">
        <f>ConG!G7</f>
        <v>2.5176166782928</v>
      </c>
      <c r="C7">
        <f>ConG!H7</f>
        <v>0.64114025992867307</v>
      </c>
      <c r="D7">
        <f>WeaG!K7</f>
        <v>3.4005147418877391</v>
      </c>
      <c r="E7">
        <f>WeaG!L7</f>
        <v>0.59309479497219542</v>
      </c>
      <c r="F7">
        <f>EquG!H7</f>
        <v>0.19186625763403714</v>
      </c>
      <c r="G7">
        <f>SecG!T7</f>
        <v>5.8592890566560862E-2</v>
      </c>
      <c r="H7">
        <f>'[1]9'!$P$49</f>
        <v>0.36365630608361832</v>
      </c>
      <c r="I7">
        <f>'[1]10'!$P$49</f>
        <v>0.51347194153875075</v>
      </c>
    </row>
    <row r="8" spans="1:9">
      <c r="A8" t="s">
        <v>292</v>
      </c>
      <c r="B8">
        <f>ConG!G8</f>
        <v>1.9351574435894081</v>
      </c>
      <c r="C8">
        <f>ConG!H8</f>
        <v>0.53241512905456778</v>
      </c>
      <c r="D8">
        <f>WeaG!K8</f>
        <v>2.186509607313214</v>
      </c>
      <c r="E8">
        <f>WeaG!L8</f>
        <v>0.23221556299722895</v>
      </c>
      <c r="F8">
        <f>EquG!H8</f>
        <v>0.28961201364472222</v>
      </c>
      <c r="G8">
        <f>SecG!T8</f>
        <v>4.9354930078392978E-3</v>
      </c>
      <c r="H8">
        <f>'[1]9'!$X$49</f>
        <v>0.26144685036363102</v>
      </c>
      <c r="I8">
        <f>'[1]10'!$X$49</f>
        <v>0.40537930034372516</v>
      </c>
    </row>
    <row r="9" spans="1:9">
      <c r="A9" t="s">
        <v>293</v>
      </c>
      <c r="B9">
        <f>ConG!G9</f>
        <v>2.0909587928171547</v>
      </c>
      <c r="C9">
        <f>ConG!H9</f>
        <v>0.61591217925993402</v>
      </c>
      <c r="D9">
        <f>WeaG!K9</f>
        <v>1.6785173872326364</v>
      </c>
      <c r="E9">
        <f>WeaG!L9</f>
        <v>0.20340709942053231</v>
      </c>
      <c r="F9">
        <f>EquG!H9</f>
        <v>0.11952702215558353</v>
      </c>
      <c r="G9">
        <f>SecG!T9</f>
        <v>-0.15928263316132407</v>
      </c>
      <c r="H9">
        <f>'[1]9'!$AF$49</f>
        <v>0.19080561507219307</v>
      </c>
      <c r="I9">
        <f>'[1]10'!$AF$49</f>
        <v>0.42427447300477222</v>
      </c>
    </row>
    <row r="10" spans="1:9">
      <c r="A10" t="s">
        <v>294</v>
      </c>
      <c r="B10">
        <f>ConG!G10</f>
        <v>2.4563061549920384</v>
      </c>
      <c r="C10">
        <f>ConG!H10</f>
        <v>0.63307229633758055</v>
      </c>
      <c r="D10">
        <f>WeaG!K10</f>
        <v>1.861159028924475</v>
      </c>
      <c r="E10">
        <f>WeaG!L10</f>
        <v>0.24587366325119531</v>
      </c>
      <c r="F10">
        <f>EquG!H10</f>
        <v>8.6079440465181456E-2</v>
      </c>
      <c r="G10">
        <f>SecG!T10</f>
        <v>-0.10692900907815955</v>
      </c>
      <c r="H10">
        <f>'[1]9'!$AN$49</f>
        <v>0.21058681691406783</v>
      </c>
      <c r="I10">
        <f>'[1]10'!$AN$49</f>
        <v>0.44127508688830414</v>
      </c>
    </row>
    <row r="11" spans="1:9">
      <c r="A11" t="s">
        <v>295</v>
      </c>
      <c r="B11">
        <f>ConG!G11</f>
        <v>2.0793919295374774</v>
      </c>
      <c r="C11">
        <f>ConG!H11</f>
        <v>0.57866387831154198</v>
      </c>
      <c r="D11">
        <f>WeaG!K11</f>
        <v>1.5271200931239237</v>
      </c>
      <c r="E11">
        <f>WeaG!L11</f>
        <v>0.21756891950947249</v>
      </c>
      <c r="F11">
        <f>EquG!H11</f>
        <v>4.3306479260627473E-2</v>
      </c>
      <c r="G11">
        <f>SecG!T11</f>
        <v>-6.6534724947385104E-2</v>
      </c>
      <c r="H11">
        <f>'[1]9'!$AV$49</f>
        <v>0.16881174098924501</v>
      </c>
      <c r="I11">
        <f>'[1]10'!$AV$49</f>
        <v>0.40495233269578146</v>
      </c>
    </row>
    <row r="12" spans="1:9">
      <c r="A12" t="s">
        <v>296</v>
      </c>
      <c r="B12">
        <f>ConG!G12</f>
        <v>1.9683661330248015</v>
      </c>
      <c r="C12">
        <f>ConG!H12</f>
        <v>0.60422212091429928</v>
      </c>
      <c r="D12">
        <f>WeaG!K12</f>
        <v>1.4068624969383547</v>
      </c>
      <c r="E12">
        <f>WeaG!L12</f>
        <v>0.19524409311506946</v>
      </c>
      <c r="F12">
        <f>EquG!H12</f>
        <v>-0.14369608187929506</v>
      </c>
      <c r="G12">
        <f>SecG!T12</f>
        <v>-0.23807752733221865</v>
      </c>
      <c r="H12">
        <f>'[1]9'!$BD$49</f>
        <v>9.6056811325256564E-2</v>
      </c>
      <c r="I12">
        <f>'[1]10'!$BD$49</f>
        <v>0.38624117857280604</v>
      </c>
    </row>
    <row r="13" spans="1:9">
      <c r="A13" t="s">
        <v>297</v>
      </c>
      <c r="B13">
        <f>ConG!G13</f>
        <v>1.9388290312758238</v>
      </c>
      <c r="C13">
        <f>ConG!H13</f>
        <v>0.54690837430661132</v>
      </c>
      <c r="D13">
        <f>WeaG!K13</f>
        <v>1.1095915322466121</v>
      </c>
      <c r="E13">
        <f>WeaG!L13</f>
        <v>0.16657601162813696</v>
      </c>
      <c r="F13">
        <f>EquG!H13</f>
        <v>7.814651228914099E-2</v>
      </c>
      <c r="G13">
        <f>SecG!T13</f>
        <v>-8.0740504639814303E-2</v>
      </c>
      <c r="H13">
        <f>'[1]9'!$BL$49</f>
        <v>0.17772259839601878</v>
      </c>
      <c r="I13">
        <f>'[1]10'!$BL$49</f>
        <v>0.38165450036411136</v>
      </c>
    </row>
    <row r="14" spans="1:9">
      <c r="A14" t="s">
        <v>298</v>
      </c>
      <c r="B14">
        <f>ConG!G14</f>
        <v>1.6741000359107749</v>
      </c>
      <c r="C14">
        <f>ConG!H14</f>
        <v>0.46987528093164099</v>
      </c>
      <c r="D14">
        <f>WeaG!K14</f>
        <v>1.712349831528015</v>
      </c>
      <c r="E14">
        <f>WeaG!L14</f>
        <v>0.35029814520738478</v>
      </c>
      <c r="F14">
        <f>EquG!H14</f>
        <v>7.5492994837090155E-2</v>
      </c>
      <c r="G14">
        <f>SecG!T14</f>
        <v>-7.8675500597871539E-2</v>
      </c>
      <c r="H14">
        <f>'[1]9'!$BT$49</f>
        <v>0.20424773009456121</v>
      </c>
      <c r="I14">
        <f>'[1]10'!$BT$49</f>
        <v>0.36362426059680897</v>
      </c>
    </row>
    <row r="15" spans="1:9">
      <c r="A15" t="s">
        <v>299</v>
      </c>
      <c r="B15">
        <f>ConG!G15</f>
        <v>1.6538830988094055</v>
      </c>
      <c r="C15">
        <f>ConG!H15</f>
        <v>0.55770081064409849</v>
      </c>
      <c r="D15">
        <f>WeaG!K15</f>
        <v>0.8435390255469688</v>
      </c>
      <c r="E15">
        <f>WeaG!L15</f>
        <v>0.22377977465287402</v>
      </c>
      <c r="F15">
        <f>EquG!H15</f>
        <v>1.4877001573380122E-3</v>
      </c>
      <c r="G15">
        <f>SecG!T15</f>
        <v>-7.3731998839937862E-2</v>
      </c>
      <c r="H15">
        <f>'[1]9'!$CB$49</f>
        <v>0.17095248278145914</v>
      </c>
      <c r="I15">
        <f>'[1]10'!$CB$49</f>
        <v>0.40300147949904264</v>
      </c>
    </row>
    <row r="16" spans="1:9">
      <c r="A16" t="s">
        <v>300</v>
      </c>
      <c r="B16">
        <f>ConG!G16</f>
        <v>1.6915580408305653</v>
      </c>
      <c r="C16">
        <f>ConG!H16</f>
        <v>0.55319763282313028</v>
      </c>
      <c r="D16">
        <f>WeaG!K16</f>
        <v>1.1337740734451485</v>
      </c>
      <c r="E16">
        <f>WeaG!L16</f>
        <v>0.19977296444327963</v>
      </c>
      <c r="F16">
        <f>EquG!H16</f>
        <v>-0.13658094183467745</v>
      </c>
      <c r="G16">
        <f>SecG!T16</f>
        <v>-6.2057127795228206E-2</v>
      </c>
      <c r="H16">
        <f>'[1]9'!$CJ$49</f>
        <v>0.12995597005691584</v>
      </c>
      <c r="I16">
        <f>'[1]10'!$CJ$49</f>
        <v>0.3839009677166445</v>
      </c>
    </row>
    <row r="18" spans="1:9">
      <c r="A18" t="s">
        <v>737</v>
      </c>
    </row>
    <row r="19" spans="1:9">
      <c r="A19" t="s">
        <v>729</v>
      </c>
    </row>
    <row r="21" spans="1:9" ht="8.25" customHeight="1"/>
    <row r="22" spans="1:9" hidden="1"/>
    <row r="23" spans="1:9" hidden="1"/>
    <row r="24" spans="1:9" ht="27.75" hidden="1" customHeight="1">
      <c r="A24" s="32" t="s">
        <v>798</v>
      </c>
      <c r="B24" s="32"/>
      <c r="C24" s="32"/>
      <c r="D24" s="32"/>
      <c r="E24" s="32"/>
      <c r="F24" s="32"/>
      <c r="G24" s="32"/>
    </row>
    <row r="25" spans="1:9" hidden="1">
      <c r="B25" t="s">
        <v>799</v>
      </c>
      <c r="C25" t="s">
        <v>477</v>
      </c>
      <c r="D25" t="s">
        <v>800</v>
      </c>
      <c r="E25" t="s">
        <v>390</v>
      </c>
      <c r="F25" t="s">
        <v>516</v>
      </c>
      <c r="G25" t="s">
        <v>716</v>
      </c>
      <c r="H25" t="s">
        <v>717</v>
      </c>
      <c r="I25" t="s">
        <v>734</v>
      </c>
    </row>
    <row r="26" spans="1:9" hidden="1"/>
    <row r="27" spans="1:9" hidden="1">
      <c r="A27" t="s">
        <v>272</v>
      </c>
      <c r="B27">
        <f t="shared" ref="B27:I37" si="0">B6/B$15*100</f>
        <v>116.9542998655827</v>
      </c>
      <c r="C27">
        <f t="shared" si="0"/>
        <v>104.34163281474977</v>
      </c>
      <c r="D27">
        <f t="shared" si="0"/>
        <v>1184009.3259475268</v>
      </c>
      <c r="E27">
        <f t="shared" si="0"/>
        <v>113.80354525437768</v>
      </c>
      <c r="F27">
        <f t="shared" si="0"/>
        <v>-2678.1594203312779</v>
      </c>
      <c r="G27">
        <f t="shared" si="0"/>
        <v>141.23638363076554</v>
      </c>
      <c r="H27">
        <f t="shared" si="0"/>
        <v>97.44839038462608</v>
      </c>
      <c r="I27">
        <f t="shared" si="0"/>
        <v>98.328815061292943</v>
      </c>
    </row>
    <row r="28" spans="1:9" hidden="1">
      <c r="A28" t="s">
        <v>291</v>
      </c>
      <c r="B28">
        <f t="shared" si="0"/>
        <v>152.22458468226549</v>
      </c>
      <c r="C28">
        <f t="shared" si="0"/>
        <v>114.96132831297285</v>
      </c>
      <c r="D28">
        <f t="shared" si="0"/>
        <v>403.1247682563083</v>
      </c>
      <c r="E28">
        <f t="shared" si="0"/>
        <v>265.03503093262151</v>
      </c>
      <c r="F28">
        <f t="shared" si="0"/>
        <v>12896.836549197476</v>
      </c>
      <c r="G28">
        <f t="shared" si="0"/>
        <v>-79.467383888178659</v>
      </c>
      <c r="H28">
        <f t="shared" si="0"/>
        <v>212.7236177953065</v>
      </c>
      <c r="I28">
        <f t="shared" si="0"/>
        <v>127.41192468499871</v>
      </c>
    </row>
    <row r="29" spans="1:9" hidden="1">
      <c r="A29" t="s">
        <v>292</v>
      </c>
      <c r="B29">
        <f t="shared" si="0"/>
        <v>117.00690604931422</v>
      </c>
      <c r="C29">
        <f t="shared" si="0"/>
        <v>95.46608484209878</v>
      </c>
      <c r="D29">
        <f t="shared" si="0"/>
        <v>259.20669241063672</v>
      </c>
      <c r="E29">
        <f t="shared" si="0"/>
        <v>103.76968309912746</v>
      </c>
      <c r="F29">
        <f t="shared" si="0"/>
        <v>19467.095719270066</v>
      </c>
      <c r="G29">
        <f t="shared" si="0"/>
        <v>-6.6938277620190139</v>
      </c>
      <c r="H29">
        <f t="shared" si="0"/>
        <v>152.9353924024943</v>
      </c>
      <c r="I29">
        <f t="shared" si="0"/>
        <v>100.59002782015547</v>
      </c>
    </row>
    <row r="30" spans="1:9" hidden="1">
      <c r="A30" t="s">
        <v>293</v>
      </c>
      <c r="B30">
        <f t="shared" si="0"/>
        <v>126.42724230765707</v>
      </c>
      <c r="C30">
        <f t="shared" si="0"/>
        <v>110.43774143856922</v>
      </c>
      <c r="D30">
        <f t="shared" si="0"/>
        <v>198.98514904443806</v>
      </c>
      <c r="E30">
        <f t="shared" si="0"/>
        <v>90.896105215967935</v>
      </c>
      <c r="F30">
        <f t="shared" si="0"/>
        <v>8034.3489624587337</v>
      </c>
      <c r="G30">
        <f t="shared" si="0"/>
        <v>216.02918090842076</v>
      </c>
      <c r="H30">
        <f t="shared" si="0"/>
        <v>111.61324595449931</v>
      </c>
      <c r="I30">
        <f t="shared" si="0"/>
        <v>105.2786390591353</v>
      </c>
    </row>
    <row r="31" spans="1:9" hidden="1">
      <c r="A31" t="s">
        <v>294</v>
      </c>
      <c r="B31">
        <f t="shared" si="0"/>
        <v>148.51751957319595</v>
      </c>
      <c r="C31">
        <f t="shared" si="0"/>
        <v>113.51468103595441</v>
      </c>
      <c r="D31">
        <f t="shared" si="0"/>
        <v>220.63697974348725</v>
      </c>
      <c r="E31">
        <f t="shared" si="0"/>
        <v>109.87304980201773</v>
      </c>
      <c r="F31">
        <f t="shared" si="0"/>
        <v>5786.0745688974084</v>
      </c>
      <c r="G31">
        <f t="shared" si="0"/>
        <v>145.02388482684142</v>
      </c>
      <c r="H31">
        <f t="shared" si="0"/>
        <v>123.18441562692956</v>
      </c>
      <c r="I31">
        <f t="shared" si="0"/>
        <v>109.49713818342258</v>
      </c>
    </row>
    <row r="32" spans="1:9" hidden="1">
      <c r="A32" t="s">
        <v>295</v>
      </c>
      <c r="B32">
        <f t="shared" si="0"/>
        <v>125.72786619770082</v>
      </c>
      <c r="C32">
        <f t="shared" si="0"/>
        <v>103.75883758232894</v>
      </c>
      <c r="D32">
        <f t="shared" si="0"/>
        <v>181.03727828522292</v>
      </c>
      <c r="E32">
        <f t="shared" si="0"/>
        <v>97.224568148289649</v>
      </c>
      <c r="F32">
        <f t="shared" si="0"/>
        <v>2910.9682517018146</v>
      </c>
      <c r="G32">
        <f t="shared" si="0"/>
        <v>90.238601956014975</v>
      </c>
      <c r="H32">
        <f t="shared" si="0"/>
        <v>98.747756243499083</v>
      </c>
      <c r="I32">
        <f t="shared" si="0"/>
        <v>100.48408090192717</v>
      </c>
    </row>
    <row r="33" spans="1:9" hidden="1">
      <c r="A33" t="s">
        <v>296</v>
      </c>
      <c r="B33">
        <f t="shared" si="0"/>
        <v>119.0148284628935</v>
      </c>
      <c r="C33">
        <f t="shared" si="0"/>
        <v>108.34162500435897</v>
      </c>
      <c r="D33">
        <f t="shared" si="0"/>
        <v>166.78096144112774</v>
      </c>
      <c r="E33">
        <f t="shared" si="0"/>
        <v>87.248319656202639</v>
      </c>
      <c r="F33">
        <f t="shared" si="0"/>
        <v>-9658.9410957927776</v>
      </c>
      <c r="G33">
        <f t="shared" si="0"/>
        <v>322.89579975859948</v>
      </c>
      <c r="H33">
        <f t="shared" si="0"/>
        <v>56.189187639967116</v>
      </c>
      <c r="I33">
        <f t="shared" si="0"/>
        <v>95.84113166356839</v>
      </c>
    </row>
    <row r="34" spans="1:9" hidden="1">
      <c r="A34" t="s">
        <v>297</v>
      </c>
      <c r="B34">
        <f t="shared" si="0"/>
        <v>117.22890406652952</v>
      </c>
      <c r="C34">
        <f t="shared" si="0"/>
        <v>98.064834023636649</v>
      </c>
      <c r="D34">
        <f t="shared" si="0"/>
        <v>131.54003533234626</v>
      </c>
      <c r="E34">
        <f t="shared" si="0"/>
        <v>74.437474023972356</v>
      </c>
      <c r="F34">
        <f t="shared" si="0"/>
        <v>5252.8402248051752</v>
      </c>
      <c r="G34">
        <f t="shared" si="0"/>
        <v>109.50537881807729</v>
      </c>
      <c r="H34">
        <f t="shared" si="0"/>
        <v>103.96023240166355</v>
      </c>
      <c r="I34">
        <f t="shared" si="0"/>
        <v>94.703002291339729</v>
      </c>
    </row>
    <row r="35" spans="1:9" hidden="1">
      <c r="A35" t="s">
        <v>298</v>
      </c>
      <c r="B35">
        <f t="shared" si="0"/>
        <v>101.22239214584896</v>
      </c>
      <c r="C35">
        <f t="shared" si="0"/>
        <v>84.252214083923192</v>
      </c>
      <c r="D35">
        <f t="shared" si="0"/>
        <v>202.99592308935445</v>
      </c>
      <c r="E35">
        <f t="shared" si="0"/>
        <v>156.53699971356454</v>
      </c>
      <c r="F35">
        <f t="shared" si="0"/>
        <v>5074.4764974799828</v>
      </c>
      <c r="G35">
        <f t="shared" si="0"/>
        <v>106.70468973540966</v>
      </c>
      <c r="H35">
        <f t="shared" si="0"/>
        <v>119.47631691062701</v>
      </c>
      <c r="I35">
        <f t="shared" si="0"/>
        <v>90.229013811268842</v>
      </c>
    </row>
    <row r="36" spans="1:9" hidden="1">
      <c r="A36" t="s">
        <v>299</v>
      </c>
      <c r="B36">
        <f t="shared" si="0"/>
        <v>100</v>
      </c>
      <c r="C36">
        <f t="shared" si="0"/>
        <v>100</v>
      </c>
      <c r="D36">
        <f t="shared" si="0"/>
        <v>100</v>
      </c>
      <c r="E36">
        <f t="shared" si="0"/>
        <v>100</v>
      </c>
      <c r="F36">
        <f t="shared" si="0"/>
        <v>100</v>
      </c>
      <c r="G36">
        <f t="shared" si="0"/>
        <v>100</v>
      </c>
      <c r="H36">
        <f t="shared" si="0"/>
        <v>100</v>
      </c>
      <c r="I36">
        <f t="shared" si="0"/>
        <v>100</v>
      </c>
    </row>
    <row r="37" spans="1:9" hidden="1">
      <c r="A37" t="s">
        <v>300</v>
      </c>
      <c r="B37">
        <f t="shared" si="0"/>
        <v>102.27796886299166</v>
      </c>
      <c r="C37">
        <f t="shared" si="0"/>
        <v>99.192545943089556</v>
      </c>
      <c r="D37">
        <f t="shared" si="0"/>
        <v>134.40683111370987</v>
      </c>
      <c r="E37">
        <f t="shared" si="0"/>
        <v>89.272126917263364</v>
      </c>
      <c r="F37">
        <f t="shared" si="0"/>
        <v>-9180.6767083406066</v>
      </c>
      <c r="G37">
        <f t="shared" si="0"/>
        <v>84.165801513052401</v>
      </c>
      <c r="H37">
        <f t="shared" si="0"/>
        <v>76.018767286958862</v>
      </c>
      <c r="I37">
        <f t="shared" si="0"/>
        <v>95.260436312506513</v>
      </c>
    </row>
    <row r="38" spans="1:9" hidden="1">
      <c r="A38" t="s">
        <v>801</v>
      </c>
    </row>
    <row r="39" spans="1:9" hidden="1"/>
    <row r="40" spans="1:9" hidden="1"/>
    <row r="41" spans="1:9" hidden="1"/>
    <row r="42" spans="1:9" hidden="1"/>
    <row r="43" spans="1:9" hidden="1"/>
    <row r="44" spans="1:9" hidden="1"/>
    <row r="45" spans="1:9" hidden="1"/>
    <row r="46" spans="1:9" hidden="1"/>
  </sheetData>
  <mergeCells count="2">
    <mergeCell ref="A1:I1"/>
    <mergeCell ref="A24:G24"/>
  </mergeCells>
  <pageMargins left="0.75" right="0.75" top="1" bottom="1" header="0.5" footer="0.5"/>
  <pageSetup scale="90" orientation="landscape" horizontalDpi="1200" verticalDpi="1200" r:id="rId1"/>
  <headerFooter alignWithMargins="0"/>
</worksheet>
</file>

<file path=xl/worksheets/sheet76.xml><?xml version="1.0" encoding="utf-8"?>
<worksheet xmlns="http://schemas.openxmlformats.org/spreadsheetml/2006/main" xmlns:r="http://schemas.openxmlformats.org/officeDocument/2006/relationships">
  <sheetPr>
    <pageSetUpPr fitToPage="1"/>
  </sheetPr>
  <dimension ref="A1:H40"/>
  <sheetViews>
    <sheetView view="pageBreakPreview" zoomScaleSheetLayoutView="100" workbookViewId="0">
      <selection activeCell="F9" sqref="F9"/>
    </sheetView>
  </sheetViews>
  <sheetFormatPr defaultRowHeight="12.75"/>
  <cols>
    <col min="1" max="1" width="15.625" customWidth="1"/>
    <col min="2" max="2" width="11.5" customWidth="1"/>
    <col min="3" max="3" width="11" customWidth="1"/>
    <col min="4" max="5" width="10.125" customWidth="1"/>
    <col min="6" max="6" width="8.875" customWidth="1"/>
    <col min="7" max="7" width="11.25" customWidth="1"/>
    <col min="8" max="8" width="12.5" customWidth="1"/>
  </cols>
  <sheetData>
    <row r="1" spans="1:8">
      <c r="A1" t="s">
        <v>802</v>
      </c>
    </row>
    <row r="2" spans="1:8">
      <c r="A2" t="s">
        <v>726</v>
      </c>
    </row>
    <row r="3" spans="1:8">
      <c r="B3" t="s">
        <v>740</v>
      </c>
      <c r="C3" t="s">
        <v>476</v>
      </c>
      <c r="D3" t="s">
        <v>556</v>
      </c>
      <c r="E3" t="s">
        <v>741</v>
      </c>
      <c r="F3" t="s">
        <v>742</v>
      </c>
      <c r="G3" t="s">
        <v>732</v>
      </c>
      <c r="H3" t="s">
        <v>477</v>
      </c>
    </row>
    <row r="4" spans="1:8">
      <c r="B4" t="s">
        <v>727</v>
      </c>
      <c r="C4" t="s">
        <v>728</v>
      </c>
      <c r="D4" t="s">
        <v>727</v>
      </c>
      <c r="E4" t="s">
        <v>727</v>
      </c>
      <c r="F4" t="s">
        <v>727</v>
      </c>
      <c r="G4" t="s">
        <v>727</v>
      </c>
      <c r="H4" t="s">
        <v>728</v>
      </c>
    </row>
    <row r="5" spans="1:8">
      <c r="B5" t="s">
        <v>82</v>
      </c>
      <c r="C5" t="s">
        <v>83</v>
      </c>
      <c r="D5" t="s">
        <v>84</v>
      </c>
      <c r="E5" t="s">
        <v>85</v>
      </c>
      <c r="F5" t="s">
        <v>86</v>
      </c>
      <c r="G5" t="s">
        <v>745</v>
      </c>
      <c r="H5" t="s">
        <v>88</v>
      </c>
    </row>
    <row r="6" spans="1:8">
      <c r="A6" t="s">
        <v>272</v>
      </c>
      <c r="B6">
        <f>'[1]1'!B$49</f>
        <v>1.9478247501899304</v>
      </c>
      <c r="C6">
        <f>'[1]1'!C$51</f>
        <v>-6.6602746276433478E-2</v>
      </c>
      <c r="D6">
        <f>'[1]1'!N$49</f>
        <v>2.8880565395799307</v>
      </c>
      <c r="E6">
        <f>'[1]1'!E$49</f>
        <v>1.9543692757630682</v>
      </c>
      <c r="F6">
        <f>'[1]1'!F$49</f>
        <v>2.089866861123868</v>
      </c>
      <c r="G6">
        <f>'[1]1'!H$49</f>
        <v>1.9342873988077436</v>
      </c>
      <c r="H6">
        <f>'[1]1'!I$51</f>
        <v>0.58191413204714815</v>
      </c>
    </row>
    <row r="7" spans="1:8">
      <c r="A7" t="s">
        <v>291</v>
      </c>
      <c r="B7">
        <f>'[1]1'!L$49</f>
        <v>2.7205808352250616</v>
      </c>
      <c r="C7">
        <f>'[1]1'!M$51</f>
        <v>-0.21045988353710376</v>
      </c>
      <c r="D7">
        <f>'[1]1'!N$49</f>
        <v>2.8880565395799307</v>
      </c>
      <c r="E7">
        <f>'[1]1'!O$49</f>
        <v>2.7737844728912053</v>
      </c>
      <c r="F7">
        <f>'[1]1'!P$49</f>
        <v>2.8636996136192749</v>
      </c>
      <c r="G7">
        <f>'[1]1'!R$49</f>
        <v>2.5176166782928</v>
      </c>
      <c r="H7">
        <f>'[1]1'!S$51</f>
        <v>0.64114025992867307</v>
      </c>
    </row>
    <row r="8" spans="1:8">
      <c r="A8" t="s">
        <v>292</v>
      </c>
      <c r="B8">
        <f>'[1]1'!V$49</f>
        <v>2.2005619548480126</v>
      </c>
      <c r="C8">
        <f>'[1]1'!W$51</f>
        <v>-0.11725317260379176</v>
      </c>
      <c r="D8">
        <f>'[1]1'!X$49</f>
        <v>1.8340156475508351</v>
      </c>
      <c r="E8">
        <f>'[1]1'!Y$49</f>
        <v>1.7402469021592371</v>
      </c>
      <c r="F8">
        <f>'[1]1'!Z$49</f>
        <v>2.3429562000834681</v>
      </c>
      <c r="G8">
        <f>'[1]1'!AB$49</f>
        <v>1.9351574435894081</v>
      </c>
      <c r="H8">
        <f>'[1]1'!AC$51</f>
        <v>0.53241512905456778</v>
      </c>
    </row>
    <row r="9" spans="1:8">
      <c r="A9" t="s">
        <v>293</v>
      </c>
      <c r="B9">
        <f>'[1]1'!AF$49</f>
        <v>2.0747131491284376</v>
      </c>
      <c r="C9">
        <f>'[1]1'!AG$51</f>
        <v>-0.12278725485535402</v>
      </c>
      <c r="D9">
        <f>'[1]1'!AH$49</f>
        <v>1.1984566151683529</v>
      </c>
      <c r="E9">
        <f>'[1]1'!AI$49</f>
        <v>2.9330409743925756</v>
      </c>
      <c r="F9">
        <f>'[1]1'!AJ$49</f>
        <v>2.2169320514366042</v>
      </c>
      <c r="G9">
        <f>'[1]1'!AL$49</f>
        <v>2.0909587928171547</v>
      </c>
      <c r="H9">
        <f>'[1]1'!AM$51</f>
        <v>0.61591217925993402</v>
      </c>
    </row>
    <row r="10" spans="1:8">
      <c r="A10" t="s">
        <v>294</v>
      </c>
      <c r="B10">
        <f>'[1]1'!AP$49</f>
        <v>2.4471936894369772</v>
      </c>
      <c r="C10">
        <f>'[1]1'!AQ$51</f>
        <v>-0.13068734255746062</v>
      </c>
      <c r="D10">
        <f>'[1]1'!AR$49</f>
        <v>1.9713537834692652</v>
      </c>
      <c r="E10">
        <f>'[1]1'!AS$49</f>
        <v>2.9581390455929668</v>
      </c>
      <c r="F10">
        <f>'[1]1'!AT$49</f>
        <v>2.5899315623299168</v>
      </c>
      <c r="G10">
        <f>'[1]1'!AV$49</f>
        <v>2.4563061549920384</v>
      </c>
      <c r="H10">
        <f>'[1]1'!AW$51</f>
        <v>0.63307229633758055</v>
      </c>
    </row>
    <row r="11" spans="1:8">
      <c r="A11" t="s">
        <v>295</v>
      </c>
      <c r="B11">
        <f>'[1]1'!AZ$49</f>
        <v>2.0890282172207675</v>
      </c>
      <c r="C11">
        <f>'[1]1'!BA$51</f>
        <v>-0.10767458821840226</v>
      </c>
      <c r="D11">
        <f>'[1]1'!BB$49</f>
        <v>1.4337133577416727</v>
      </c>
      <c r="E11">
        <f>'[1]1'!BC$49</f>
        <v>2.3079960477778716</v>
      </c>
      <c r="F11">
        <f>'[1]1'!BD$49</f>
        <v>2.2312670644615062</v>
      </c>
      <c r="G11">
        <f>'[1]1'!BF$49</f>
        <v>2.0793919295374774</v>
      </c>
      <c r="H11">
        <f>'[1]1'!BG$51</f>
        <v>0.57866387831154198</v>
      </c>
    </row>
    <row r="12" spans="1:8">
      <c r="A12" t="s">
        <v>296</v>
      </c>
      <c r="B12">
        <f>'[1]1'!BJ$49</f>
        <v>1.7930807465097454</v>
      </c>
      <c r="C12">
        <f>'[1]1'!BK$51</f>
        <v>-4.23300386252492E-2</v>
      </c>
      <c r="D12">
        <f>'[1]1'!BL$49</f>
        <v>1.4258430111733889</v>
      </c>
      <c r="E12">
        <f>'[1]1'!BM$49</f>
        <v>2.0548737650330828</v>
      </c>
      <c r="F12">
        <f>'[1]1'!BN$49</f>
        <v>1.9349072553453306</v>
      </c>
      <c r="G12">
        <f>'[1]1'!BP$49</f>
        <v>1.9683661330248015</v>
      </c>
      <c r="H12">
        <f>'[1]1'!BQ$51</f>
        <v>0.60422212091429928</v>
      </c>
    </row>
    <row r="13" spans="1:8">
      <c r="A13" t="s">
        <v>297</v>
      </c>
      <c r="B13">
        <f>'[1]1'!BT$49</f>
        <v>1.7165849769899877</v>
      </c>
      <c r="C13">
        <f>'[1]1'!BU$51</f>
        <v>-3.6552776742061144E-2</v>
      </c>
      <c r="D13">
        <f>'[1]1'!BV$49</f>
        <v>1.4254403251265257</v>
      </c>
      <c r="E13">
        <f>'[1]1'!BW$49</f>
        <v>2.2722203596190704</v>
      </c>
      <c r="F13">
        <f>'[1]1'!BX$49</f>
        <v>1.8583049056154932</v>
      </c>
      <c r="G13">
        <f>'[1]1'!BZ$49</f>
        <v>1.9388290312758238</v>
      </c>
      <c r="H13">
        <f>'[1]1'!CA$51</f>
        <v>0.54690837430661132</v>
      </c>
    </row>
    <row r="14" spans="1:8">
      <c r="A14" t="s">
        <v>298</v>
      </c>
      <c r="B14">
        <f>'[1]1'!CD$49</f>
        <v>2.0645334389256309</v>
      </c>
      <c r="C14">
        <f>'[1]1'!CE$51</f>
        <v>-4.0537631693851051E-2</v>
      </c>
      <c r="D14">
        <f>'[1]1'!CF$49</f>
        <v>1.3690965848404346</v>
      </c>
      <c r="E14">
        <f>'[1]1'!CG$49</f>
        <v>0.96623897569390049</v>
      </c>
      <c r="F14">
        <f>'[1]1'!CH$49</f>
        <v>2.2067381580226364</v>
      </c>
      <c r="G14">
        <f>'[1]1'!CJ$49</f>
        <v>1.6741000359107749</v>
      </c>
      <c r="H14">
        <f>'[1]1'!CK$51</f>
        <v>0.46987528093164099</v>
      </c>
    </row>
    <row r="15" spans="1:8">
      <c r="A15" t="s">
        <v>299</v>
      </c>
      <c r="B15">
        <f>'[1]1'!CN$49</f>
        <v>1.9649134063179252</v>
      </c>
      <c r="C15">
        <f>'[1]1'!CO$51</f>
        <v>-3.9413771532430197E-2</v>
      </c>
      <c r="D15">
        <f>'[1]1'!CP$49</f>
        <v>1.034319769548242</v>
      </c>
      <c r="E15">
        <f>'[1]1'!CQ$49</f>
        <v>1.0140405607172776</v>
      </c>
      <c r="F15">
        <f>'[1]1'!CR$49</f>
        <v>2.1069793265758419</v>
      </c>
      <c r="G15">
        <f>'[1]1'!CT$49</f>
        <v>1.6538830988094055</v>
      </c>
      <c r="H15">
        <f>'[1]1'!CU$51</f>
        <v>0.55770081064409849</v>
      </c>
    </row>
    <row r="16" spans="1:8">
      <c r="A16" t="s">
        <v>300</v>
      </c>
      <c r="B16">
        <f>'[1]1'!CX$49</f>
        <v>1.6822196077801221</v>
      </c>
      <c r="C16">
        <f>'[1]1'!CY$51</f>
        <v>-4.0740820886577711E-2</v>
      </c>
      <c r="D16">
        <f>'[1]1'!CZ$49</f>
        <v>0.66746696212829359</v>
      </c>
      <c r="E16">
        <f>'[1]1'!DA$49</f>
        <v>1.8476168973551754</v>
      </c>
      <c r="F16">
        <f>'[1]1'!DB$49</f>
        <v>1.8238916557412166</v>
      </c>
      <c r="G16">
        <f>'[1]1'!DD$49</f>
        <v>1.6915580408305653</v>
      </c>
      <c r="H16">
        <f>'[1]1'!DE$51</f>
        <v>0.55319763282313028</v>
      </c>
    </row>
    <row r="18" spans="1:8">
      <c r="A18" t="s">
        <v>746</v>
      </c>
    </row>
    <row r="19" spans="1:8">
      <c r="A19" t="s">
        <v>803</v>
      </c>
    </row>
    <row r="22" spans="1:8" hidden="1"/>
    <row r="23" spans="1:8" hidden="1">
      <c r="A23" t="s">
        <v>804</v>
      </c>
    </row>
    <row r="24" spans="1:8" hidden="1">
      <c r="B24" t="s">
        <v>361</v>
      </c>
      <c r="C24" t="s">
        <v>476</v>
      </c>
      <c r="D24" t="s">
        <v>362</v>
      </c>
      <c r="E24" t="s">
        <v>363</v>
      </c>
      <c r="F24" t="s">
        <v>364</v>
      </c>
      <c r="G24" t="s">
        <v>380</v>
      </c>
      <c r="H24" t="s">
        <v>477</v>
      </c>
    </row>
    <row r="25" spans="1:8" hidden="1"/>
    <row r="26" spans="1:8" hidden="1">
      <c r="A26" t="s">
        <v>272</v>
      </c>
      <c r="B26">
        <f t="shared" ref="B26:H36" si="0">B6/B$15*100</f>
        <v>99.130309963123636</v>
      </c>
      <c r="C26">
        <f t="shared" si="0"/>
        <v>168.98343824221899</v>
      </c>
      <c r="D26">
        <f t="shared" si="0"/>
        <v>279.22279208115128</v>
      </c>
      <c r="E26">
        <f t="shared" si="0"/>
        <v>192.73087798190761</v>
      </c>
      <c r="F26">
        <f t="shared" si="0"/>
        <v>99.187819964053276</v>
      </c>
      <c r="G26">
        <f t="shared" si="0"/>
        <v>116.9542998655827</v>
      </c>
      <c r="H26">
        <f t="shared" si="0"/>
        <v>104.34163281474977</v>
      </c>
    </row>
    <row r="27" spans="1:8" hidden="1">
      <c r="A27" t="s">
        <v>291</v>
      </c>
      <c r="B27">
        <f t="shared" si="0"/>
        <v>138.45805247586918</v>
      </c>
      <c r="C27">
        <f t="shared" si="0"/>
        <v>533.97549981720078</v>
      </c>
      <c r="D27">
        <f t="shared" si="0"/>
        <v>279.22279208115128</v>
      </c>
      <c r="E27">
        <f t="shared" si="0"/>
        <v>273.53782287852272</v>
      </c>
      <c r="F27">
        <f t="shared" si="0"/>
        <v>135.91493649219697</v>
      </c>
      <c r="G27">
        <f t="shared" si="0"/>
        <v>152.22458468226549</v>
      </c>
      <c r="H27">
        <f t="shared" si="0"/>
        <v>114.96132831297285</v>
      </c>
    </row>
    <row r="28" spans="1:8" hidden="1">
      <c r="A28" t="s">
        <v>292</v>
      </c>
      <c r="B28">
        <f t="shared" si="0"/>
        <v>111.99282104607715</v>
      </c>
      <c r="C28">
        <f t="shared" si="0"/>
        <v>297.49290170648658</v>
      </c>
      <c r="D28">
        <f t="shared" si="0"/>
        <v>177.31611649962707</v>
      </c>
      <c r="E28">
        <f t="shared" si="0"/>
        <v>171.61511773535767</v>
      </c>
      <c r="F28">
        <f t="shared" si="0"/>
        <v>111.19977166036669</v>
      </c>
      <c r="G28">
        <f t="shared" si="0"/>
        <v>117.00690604931422</v>
      </c>
      <c r="H28">
        <f t="shared" si="0"/>
        <v>95.46608484209878</v>
      </c>
    </row>
    <row r="29" spans="1:8" hidden="1">
      <c r="A29" t="s">
        <v>293</v>
      </c>
      <c r="B29">
        <f t="shared" si="0"/>
        <v>105.58801942403495</v>
      </c>
      <c r="C29">
        <f t="shared" si="0"/>
        <v>311.53388798207999</v>
      </c>
      <c r="D29">
        <f t="shared" si="0"/>
        <v>115.86906201085189</v>
      </c>
      <c r="E29">
        <f t="shared" si="0"/>
        <v>289.24296404060021</v>
      </c>
      <c r="F29">
        <f t="shared" si="0"/>
        <v>105.21850041307485</v>
      </c>
      <c r="G29">
        <f t="shared" si="0"/>
        <v>126.42724230765707</v>
      </c>
      <c r="H29">
        <f t="shared" si="0"/>
        <v>110.43774143856922</v>
      </c>
    </row>
    <row r="30" spans="1:8" hidden="1">
      <c r="A30" t="s">
        <v>294</v>
      </c>
      <c r="B30">
        <f t="shared" si="0"/>
        <v>124.54460749101422</v>
      </c>
      <c r="C30">
        <f t="shared" si="0"/>
        <v>331.57786600028686</v>
      </c>
      <c r="D30">
        <f t="shared" si="0"/>
        <v>190.59422835263894</v>
      </c>
      <c r="E30">
        <f t="shared" si="0"/>
        <v>291.71801998734048</v>
      </c>
      <c r="F30">
        <f t="shared" si="0"/>
        <v>122.92154600961108</v>
      </c>
      <c r="G30">
        <f t="shared" si="0"/>
        <v>148.51751957319595</v>
      </c>
      <c r="H30">
        <f t="shared" si="0"/>
        <v>113.51468103595441</v>
      </c>
    </row>
    <row r="31" spans="1:8" hidden="1">
      <c r="A31" t="s">
        <v>295</v>
      </c>
      <c r="B31">
        <f t="shared" si="0"/>
        <v>106.31655372210129</v>
      </c>
      <c r="C31">
        <f t="shared" si="0"/>
        <v>273.19026835532884</v>
      </c>
      <c r="D31">
        <f t="shared" si="0"/>
        <v>138.61413075067426</v>
      </c>
      <c r="E31">
        <f t="shared" si="0"/>
        <v>227.60391814557397</v>
      </c>
      <c r="F31">
        <f t="shared" si="0"/>
        <v>105.89885891702842</v>
      </c>
      <c r="G31">
        <f t="shared" si="0"/>
        <v>125.72786619770082</v>
      </c>
      <c r="H31">
        <f t="shared" si="0"/>
        <v>103.75883758232894</v>
      </c>
    </row>
    <row r="32" spans="1:8" hidden="1">
      <c r="A32" t="s">
        <v>296</v>
      </c>
      <c r="B32">
        <f t="shared" si="0"/>
        <v>91.25495000157899</v>
      </c>
      <c r="C32">
        <f t="shared" si="0"/>
        <v>107.39910690967358</v>
      </c>
      <c r="D32">
        <f t="shared" si="0"/>
        <v>137.85321069480781</v>
      </c>
      <c r="E32">
        <f t="shared" si="0"/>
        <v>202.64216685569028</v>
      </c>
      <c r="F32">
        <f t="shared" si="0"/>
        <v>91.833234001865875</v>
      </c>
      <c r="G32">
        <f t="shared" si="0"/>
        <v>119.0148284628935</v>
      </c>
      <c r="H32">
        <f t="shared" si="0"/>
        <v>108.34162500435897</v>
      </c>
    </row>
    <row r="33" spans="1:8" hidden="1">
      <c r="A33" t="s">
        <v>297</v>
      </c>
      <c r="B33">
        <f t="shared" si="0"/>
        <v>87.361863961563415</v>
      </c>
      <c r="C33">
        <f t="shared" si="0"/>
        <v>92.741129105051542</v>
      </c>
      <c r="D33">
        <f t="shared" si="0"/>
        <v>137.81427824289898</v>
      </c>
      <c r="E33">
        <f t="shared" si="0"/>
        <v>224.07588489476441</v>
      </c>
      <c r="F33">
        <f t="shared" si="0"/>
        <v>88.19758609760629</v>
      </c>
      <c r="G33">
        <f t="shared" si="0"/>
        <v>117.22890406652952</v>
      </c>
      <c r="H33">
        <f t="shared" si="0"/>
        <v>98.064834023636649</v>
      </c>
    </row>
    <row r="34" spans="1:8" hidden="1">
      <c r="A34" t="s">
        <v>298</v>
      </c>
      <c r="B34">
        <f t="shared" si="0"/>
        <v>105.06994518371091</v>
      </c>
      <c r="C34">
        <f t="shared" si="0"/>
        <v>102.85144029034655</v>
      </c>
      <c r="D34">
        <f t="shared" si="0"/>
        <v>132.36685840766754</v>
      </c>
      <c r="E34">
        <f t="shared" si="0"/>
        <v>95.286028303486717</v>
      </c>
      <c r="F34">
        <f t="shared" si="0"/>
        <v>104.73468487272335</v>
      </c>
      <c r="G34">
        <f t="shared" si="0"/>
        <v>101.22239214584896</v>
      </c>
      <c r="H34">
        <f t="shared" si="0"/>
        <v>84.252214083923192</v>
      </c>
    </row>
    <row r="35" spans="1:8" hidden="1">
      <c r="A35" t="s">
        <v>299</v>
      </c>
      <c r="B35">
        <f t="shared" si="0"/>
        <v>100</v>
      </c>
      <c r="C35">
        <f t="shared" si="0"/>
        <v>100</v>
      </c>
      <c r="D35">
        <f t="shared" si="0"/>
        <v>100</v>
      </c>
      <c r="E35">
        <f t="shared" si="0"/>
        <v>100</v>
      </c>
      <c r="F35">
        <f t="shared" si="0"/>
        <v>100</v>
      </c>
      <c r="G35">
        <f t="shared" si="0"/>
        <v>100</v>
      </c>
      <c r="H35">
        <f t="shared" si="0"/>
        <v>100</v>
      </c>
    </row>
    <row r="36" spans="1:8" hidden="1">
      <c r="A36" t="s">
        <v>300</v>
      </c>
      <c r="B36">
        <f t="shared" si="0"/>
        <v>85.612913137605062</v>
      </c>
      <c r="C36">
        <f t="shared" si="0"/>
        <v>103.36696870802025</v>
      </c>
      <c r="D36">
        <f t="shared" si="0"/>
        <v>64.531973745394225</v>
      </c>
      <c r="E36">
        <f t="shared" si="0"/>
        <v>182.20345111720886</v>
      </c>
      <c r="F36">
        <f t="shared" si="0"/>
        <v>86.564288160592199</v>
      </c>
      <c r="G36">
        <f t="shared" si="0"/>
        <v>102.27796886299166</v>
      </c>
      <c r="H36">
        <f t="shared" si="0"/>
        <v>99.192545943089556</v>
      </c>
    </row>
    <row r="37" spans="1:8" hidden="1">
      <c r="A37" t="s">
        <v>805</v>
      </c>
    </row>
    <row r="38" spans="1:8" hidden="1"/>
    <row r="39" spans="1:8" hidden="1"/>
    <row r="40" spans="1:8" hidden="1"/>
  </sheetData>
  <pageMargins left="0.75" right="0.75" top="1" bottom="1" header="0.5" footer="0.5"/>
  <pageSetup orientation="landscape" horizontalDpi="1200" verticalDpi="1200" r:id="rId1"/>
  <headerFooter alignWithMargins="0"/>
</worksheet>
</file>

<file path=xl/worksheets/sheet77.xml><?xml version="1.0" encoding="utf-8"?>
<worksheet xmlns="http://schemas.openxmlformats.org/spreadsheetml/2006/main" xmlns:r="http://schemas.openxmlformats.org/officeDocument/2006/relationships">
  <sheetPr>
    <pageSetUpPr fitToPage="1"/>
  </sheetPr>
  <dimension ref="A1:L40"/>
  <sheetViews>
    <sheetView view="pageBreakPreview" zoomScaleNormal="75" zoomScaleSheetLayoutView="100" workbookViewId="0">
      <selection activeCell="I24" sqref="I24"/>
    </sheetView>
  </sheetViews>
  <sheetFormatPr defaultRowHeight="12.75"/>
  <cols>
    <col min="1" max="1" width="15.625" customWidth="1"/>
    <col min="2" max="2" width="11.5" customWidth="1"/>
    <col min="3" max="3" width="11" customWidth="1"/>
    <col min="4" max="6" width="11" hidden="1" customWidth="1"/>
    <col min="7" max="8" width="10.125" customWidth="1"/>
    <col min="9" max="10" width="8.875" customWidth="1"/>
    <col min="11" max="11" width="15.25" customWidth="1"/>
    <col min="12" max="12" width="11.25" customWidth="1"/>
  </cols>
  <sheetData>
    <row r="1" spans="1:12">
      <c r="A1" t="s">
        <v>806</v>
      </c>
    </row>
    <row r="2" spans="1:12">
      <c r="A2" t="s">
        <v>726</v>
      </c>
    </row>
    <row r="3" spans="1:12">
      <c r="B3" t="s">
        <v>751</v>
      </c>
      <c r="C3" t="s">
        <v>752</v>
      </c>
      <c r="D3" t="s">
        <v>753</v>
      </c>
      <c r="E3" t="s">
        <v>754</v>
      </c>
      <c r="F3" t="s">
        <v>755</v>
      </c>
      <c r="G3" t="s">
        <v>756</v>
      </c>
      <c r="H3" t="s">
        <v>757</v>
      </c>
      <c r="I3" t="s">
        <v>758</v>
      </c>
      <c r="J3" t="s">
        <v>759</v>
      </c>
      <c r="K3" t="s">
        <v>733</v>
      </c>
      <c r="L3" t="s">
        <v>390</v>
      </c>
    </row>
    <row r="4" spans="1:12">
      <c r="B4" t="s">
        <v>727</v>
      </c>
      <c r="C4" t="s">
        <v>727</v>
      </c>
      <c r="D4" t="s">
        <v>727</v>
      </c>
      <c r="E4" t="s">
        <v>727</v>
      </c>
      <c r="F4" t="s">
        <v>727</v>
      </c>
      <c r="G4" t="s">
        <v>727</v>
      </c>
      <c r="H4" t="s">
        <v>727</v>
      </c>
      <c r="I4" t="s">
        <v>727</v>
      </c>
      <c r="J4" t="s">
        <v>727</v>
      </c>
      <c r="K4" t="s">
        <v>727</v>
      </c>
      <c r="L4" t="s">
        <v>728</v>
      </c>
    </row>
    <row r="5" spans="1:12" ht="19.5" customHeight="1">
      <c r="B5" t="s">
        <v>82</v>
      </c>
      <c r="C5" t="s">
        <v>83</v>
      </c>
      <c r="D5" t="s">
        <v>84</v>
      </c>
      <c r="E5" t="s">
        <v>85</v>
      </c>
      <c r="F5" t="s">
        <v>86</v>
      </c>
      <c r="G5" t="s">
        <v>84</v>
      </c>
      <c r="H5" t="s">
        <v>85</v>
      </c>
      <c r="I5" t="s">
        <v>86</v>
      </c>
      <c r="J5" t="s">
        <v>87</v>
      </c>
      <c r="K5" t="s">
        <v>545</v>
      </c>
      <c r="L5" t="s">
        <v>89</v>
      </c>
    </row>
    <row r="6" spans="1:12" ht="19.5" customHeight="1">
      <c r="A6" t="s">
        <v>272</v>
      </c>
      <c r="B6">
        <f>'[1]2'!B$49</f>
        <v>1.3840474499833944</v>
      </c>
      <c r="C6">
        <f>'[1]2'!C$49</f>
        <v>3.7763786197096971</v>
      </c>
      <c r="D6">
        <f>'[1]1'!N$46</f>
        <v>9987.5807304830014</v>
      </c>
      <c r="E6">
        <v>-1.9959809704388376</v>
      </c>
      <c r="F6">
        <v>-1.1707238699133926</v>
      </c>
      <c r="G6">
        <f>'[1]2'!D$49</f>
        <v>1.5442223481478168</v>
      </c>
      <c r="H6" t="e">
        <f>'[1]2'!E$49</f>
        <v>#NUM!</v>
      </c>
      <c r="I6">
        <f>'[1]2'!F$49</f>
        <v>1.1253236163438318</v>
      </c>
      <c r="J6">
        <f>'[1]2'!G$49</f>
        <v>0.10057011121460402</v>
      </c>
      <c r="K6">
        <f>'[1]2'!H$49</f>
        <v>1.5533817059634192</v>
      </c>
      <c r="L6">
        <f>'[1]2'!I$51</f>
        <v>0.2546693171172279</v>
      </c>
    </row>
    <row r="7" spans="1:12" ht="19.5" customHeight="1">
      <c r="A7" t="s">
        <v>291</v>
      </c>
      <c r="B7">
        <f>'[1]2'!L$49</f>
        <v>2.3140761960924738</v>
      </c>
      <c r="C7">
        <f>'[1]2'!M$49</f>
        <v>5.3149774592179622</v>
      </c>
      <c r="D7">
        <v>1.2584995332274307</v>
      </c>
      <c r="E7" t="s">
        <v>73</v>
      </c>
      <c r="F7">
        <v>3.2532211149693957E-2</v>
      </c>
      <c r="G7">
        <f>'[1]2'!N$49</f>
        <v>7.0826760943375477</v>
      </c>
      <c r="H7" t="e">
        <f>'[1]2'!O$49</f>
        <v>#NUM!</v>
      </c>
      <c r="I7">
        <f>'[1]2'!P$49</f>
        <v>1.6857598091938764</v>
      </c>
      <c r="J7">
        <f>'[1]2'!Q$49</f>
        <v>0.92072956945512541</v>
      </c>
      <c r="K7">
        <f>'[1]2'!R$49</f>
        <v>3.4005147418877391</v>
      </c>
      <c r="L7">
        <f>'[1]2'!S$51</f>
        <v>0.59309479497219542</v>
      </c>
    </row>
    <row r="8" spans="1:12" ht="19.5" customHeight="1">
      <c r="A8" t="s">
        <v>292</v>
      </c>
      <c r="B8">
        <f>'[1]2'!V$49</f>
        <v>2.2851018270196422</v>
      </c>
      <c r="C8">
        <f>'[1]2'!W$49</f>
        <v>6.0788647736050416</v>
      </c>
      <c r="D8" t="s">
        <v>73</v>
      </c>
      <c r="E8" t="s">
        <v>73</v>
      </c>
      <c r="F8">
        <v>-0.87735350911194443</v>
      </c>
      <c r="G8">
        <f>'[1]2'!X$49</f>
        <v>1.3536393009113468</v>
      </c>
      <c r="H8" t="e">
        <f>'[1]2'!Y$49</f>
        <v>#NUM!</v>
      </c>
      <c r="I8">
        <f>'[1]2'!Z$49</f>
        <v>1.6269985235122686</v>
      </c>
      <c r="J8">
        <f>'[1]2'!AA$49</f>
        <v>-0.13374343457389637</v>
      </c>
      <c r="K8">
        <f>'[1]2'!AB$49</f>
        <v>2.186509607313214</v>
      </c>
      <c r="L8">
        <f>'[1]2'!AC$51</f>
        <v>0.23221556299722895</v>
      </c>
    </row>
    <row r="9" spans="1:12" ht="19.5" customHeight="1">
      <c r="A9" t="s">
        <v>293</v>
      </c>
      <c r="B9">
        <f>'[1]2'!AF$49</f>
        <v>1.7867652469276907</v>
      </c>
      <c r="C9">
        <f>'[1]2'!AG$49</f>
        <v>3.3021780237897591</v>
      </c>
      <c r="D9">
        <v>5.4305182603697766E-2</v>
      </c>
      <c r="E9">
        <v>-15.902855512664427</v>
      </c>
      <c r="F9">
        <v>-0.98338223864233854</v>
      </c>
      <c r="G9">
        <f>'[1]2'!AH$49</f>
        <v>-3.1376754405065821E-2</v>
      </c>
      <c r="H9" t="e">
        <f>'[1]2'!AI$49</f>
        <v>#NUM!</v>
      </c>
      <c r="I9">
        <f>'[1]2'!AJ$49</f>
        <v>1.3292167435482893</v>
      </c>
      <c r="J9">
        <f>'[1]2'!AK$49</f>
        <v>0.26862595857302107</v>
      </c>
      <c r="K9">
        <f>'[1]2'!AL$49</f>
        <v>1.6785173872326364</v>
      </c>
      <c r="L9">
        <f>'[1]2'!AM$51</f>
        <v>0.20340709942053231</v>
      </c>
    </row>
    <row r="10" spans="1:12" ht="19.5" customHeight="1">
      <c r="A10" t="s">
        <v>294</v>
      </c>
      <c r="B10">
        <f>'[1]2'!AP$49</f>
        <v>1.6367848799485385</v>
      </c>
      <c r="C10">
        <f>'[1]2'!AQ$49</f>
        <v>1.8096081881780579</v>
      </c>
      <c r="D10">
        <v>4.8626982324963652</v>
      </c>
      <c r="E10">
        <v>-2.9516189786576885</v>
      </c>
      <c r="F10">
        <v>-0.49047972039858445</v>
      </c>
      <c r="G10">
        <f>'[1]2'!AR$49</f>
        <v>1.9918739504270144</v>
      </c>
      <c r="H10" t="e">
        <f>'[1]2'!AS$49</f>
        <v>#NUM!</v>
      </c>
      <c r="I10">
        <f>'[1]2'!AT$49</f>
        <v>1.5317610308746454</v>
      </c>
      <c r="J10">
        <f>'[1]2'!AU$49</f>
        <v>0.4620557596698216</v>
      </c>
      <c r="K10">
        <f>'[1]2'!AV$49</f>
        <v>1.861159028924475</v>
      </c>
      <c r="L10">
        <f>'[1]2'!AW$51</f>
        <v>0.24587366325119531</v>
      </c>
    </row>
    <row r="11" spans="1:12" ht="19.5" customHeight="1">
      <c r="A11" t="s">
        <v>295</v>
      </c>
      <c r="B11">
        <f>'[1]2'!AZ$49</f>
        <v>1.4764502860950657</v>
      </c>
      <c r="C11">
        <f>'[1]2'!BA$49</f>
        <v>5.7098114911418474</v>
      </c>
      <c r="D11">
        <v>1.5643155416565024</v>
      </c>
      <c r="E11" t="s">
        <v>73</v>
      </c>
      <c r="F11">
        <v>-0.92464851487308319</v>
      </c>
      <c r="G11">
        <f>'[1]2'!BB$49</f>
        <v>0.49616321764625049</v>
      </c>
      <c r="H11" t="e">
        <f>'[1]2'!BC$49</f>
        <v>#NUM!</v>
      </c>
      <c r="I11">
        <f>'[1]2'!BD$49</f>
        <v>1.1661225827095389</v>
      </c>
      <c r="J11">
        <f>'[1]2'!BE$49</f>
        <v>-0.25012208178422091</v>
      </c>
      <c r="K11">
        <f>'[1]2'!BF$49</f>
        <v>1.5271200931239237</v>
      </c>
      <c r="L11">
        <f>'[1]2'!BG$51</f>
        <v>0.21756891950947249</v>
      </c>
    </row>
    <row r="12" spans="1:12" ht="19.5" customHeight="1">
      <c r="A12" t="s">
        <v>296</v>
      </c>
      <c r="B12">
        <f>'[1]2'!BJ$49</f>
        <v>1.1345812178826353</v>
      </c>
      <c r="C12">
        <f>'[1]2'!BK$49</f>
        <v>4.6744301260543963</v>
      </c>
      <c r="D12">
        <v>1.4241845484814775</v>
      </c>
      <c r="E12">
        <v>6.7210247797782063</v>
      </c>
      <c r="F12">
        <v>-1.6850410053196208</v>
      </c>
      <c r="G12">
        <f>'[1]2'!BL$49</f>
        <v>0.37895990694112314</v>
      </c>
      <c r="H12" t="e">
        <f>'[1]2'!BM$49</f>
        <v>#NUM!</v>
      </c>
      <c r="I12">
        <f>'[1]2'!BN$49</f>
        <v>1.0482664182925649</v>
      </c>
      <c r="J12">
        <f>'[1]2'!BO$49</f>
        <v>-0.65410948819266679</v>
      </c>
      <c r="K12">
        <f>'[1]2'!BP$49</f>
        <v>1.4068624969383547</v>
      </c>
      <c r="L12">
        <f>'[1]2'!BQ$51</f>
        <v>0.19524409311506946</v>
      </c>
    </row>
    <row r="13" spans="1:12" ht="19.5" customHeight="1">
      <c r="A13" t="s">
        <v>297</v>
      </c>
      <c r="B13">
        <f>'[1]2'!BT$49</f>
        <v>0.85502407664685975</v>
      </c>
      <c r="C13">
        <f>'[1]2'!BU$49</f>
        <v>3.20982354284578</v>
      </c>
      <c r="D13">
        <v>8.1536850261883842</v>
      </c>
      <c r="E13">
        <v>-3.0865772633479449</v>
      </c>
      <c r="F13">
        <v>-0.57315078210579129</v>
      </c>
      <c r="G13">
        <f>'[1]2'!BV$49</f>
        <v>1.3890351485914332</v>
      </c>
      <c r="H13" t="e">
        <f>'[1]2'!BW$49</f>
        <v>#NUM!</v>
      </c>
      <c r="I13">
        <f>'[1]2'!BX$49</f>
        <v>0.81291851250051561</v>
      </c>
      <c r="J13">
        <f>'[1]2'!BY$49</f>
        <v>0.3998995024466323</v>
      </c>
      <c r="K13">
        <f>'[1]2'!BZ$49</f>
        <v>1.1095915322466121</v>
      </c>
      <c r="L13">
        <f>'[1]2'!CA$51</f>
        <v>0.16657601162813696</v>
      </c>
    </row>
    <row r="14" spans="1:12" ht="19.5" customHeight="1">
      <c r="A14" t="s">
        <v>298</v>
      </c>
      <c r="B14">
        <f>'[1]2'!CD$49</f>
        <v>1.3531838192565537</v>
      </c>
      <c r="C14">
        <f>'[1]2'!CE$49</f>
        <v>3.9531942274508403</v>
      </c>
      <c r="D14">
        <v>3.5359533645644481</v>
      </c>
      <c r="E14">
        <v>3.1853705485841655</v>
      </c>
      <c r="F14">
        <v>0.24495865531637406</v>
      </c>
      <c r="G14">
        <f>'[1]2'!CF$49</f>
        <v>2.4035990286011888</v>
      </c>
      <c r="H14" t="e">
        <f>'[1]2'!CG$49</f>
        <v>#NUM!</v>
      </c>
      <c r="I14">
        <f>'[1]2'!CH$49</f>
        <v>1.1610895990921355</v>
      </c>
      <c r="J14">
        <f>'[1]2'!CI$49</f>
        <v>2.0106663879049913</v>
      </c>
      <c r="K14">
        <f>'[1]2'!CJ$49</f>
        <v>1.712349831528015</v>
      </c>
      <c r="L14">
        <f>'[1]2'!CK$51</f>
        <v>0.35029814520738478</v>
      </c>
    </row>
    <row r="15" spans="1:12" ht="19.5" customHeight="1">
      <c r="A15" t="s">
        <v>299</v>
      </c>
      <c r="B15">
        <f>'[1]2'!CN$49</f>
        <v>1.5941839398490254</v>
      </c>
      <c r="C15">
        <f>'[1]2'!CO$49</f>
        <v>2.6699488204141142</v>
      </c>
      <c r="D15">
        <v>10.811282695146174</v>
      </c>
      <c r="E15">
        <v>-2.9061969237155094</v>
      </c>
      <c r="F15">
        <v>-1.3611456735098115</v>
      </c>
      <c r="G15">
        <f>'[1]2'!CP$49</f>
        <v>-0.3137549605538914</v>
      </c>
      <c r="H15" t="e">
        <f>'[1]2'!CQ$49</f>
        <v>#NUM!</v>
      </c>
      <c r="I15">
        <f>'[1]2'!CR$49</f>
        <v>0.92135823050136789</v>
      </c>
      <c r="J15">
        <f>'[1]2'!CS$49</f>
        <v>6.1600188377197718E-2</v>
      </c>
      <c r="K15">
        <f>'[1]2'!CT$49</f>
        <v>0.8435390255469688</v>
      </c>
      <c r="L15">
        <f>'[1]2'!CU$51</f>
        <v>0.22377977465287402</v>
      </c>
    </row>
    <row r="16" spans="1:12" ht="19.5" customHeight="1">
      <c r="A16" t="s">
        <v>300</v>
      </c>
      <c r="B16">
        <f>'[1]2'!CX$49</f>
        <v>1.2356273460704115</v>
      </c>
      <c r="C16">
        <f>'[1]2'!CY$49</f>
        <v>5.3243233759972419</v>
      </c>
      <c r="D16">
        <v>0.38220563122930429</v>
      </c>
      <c r="E16">
        <v>1.0083509613714403</v>
      </c>
      <c r="F16">
        <v>-1.9710941229833523</v>
      </c>
      <c r="G16">
        <f>'[1]2'!CZ$49</f>
        <v>-0.41114486649621584</v>
      </c>
      <c r="H16" t="e">
        <f>'[1]2'!DA$49</f>
        <v>#NUM!</v>
      </c>
      <c r="I16">
        <f>'[1]2'!DB$49</f>
        <v>1.1294914787356669</v>
      </c>
      <c r="J16">
        <f>'[1]2'!DC$49</f>
        <v>-0.45253580277175853</v>
      </c>
      <c r="K16">
        <f>'[1]2'!DD$49</f>
        <v>1.1337740734451485</v>
      </c>
      <c r="L16">
        <f>'[1]2'!DE$51</f>
        <v>0.19977296444327963</v>
      </c>
    </row>
    <row r="18" spans="1:12">
      <c r="A18" t="s">
        <v>761</v>
      </c>
    </row>
    <row r="19" spans="1:12">
      <c r="A19" t="s">
        <v>807</v>
      </c>
    </row>
    <row r="22" spans="1:12" hidden="1"/>
    <row r="23" spans="1:12" hidden="1">
      <c r="A23" t="s">
        <v>808</v>
      </c>
    </row>
    <row r="24" spans="1:12" hidden="1">
      <c r="B24" t="s">
        <v>751</v>
      </c>
      <c r="C24" t="s">
        <v>752</v>
      </c>
      <c r="D24" t="s">
        <v>753</v>
      </c>
      <c r="E24" t="s">
        <v>754</v>
      </c>
      <c r="F24" t="s">
        <v>755</v>
      </c>
      <c r="G24" t="s">
        <v>756</v>
      </c>
      <c r="H24" t="s">
        <v>757</v>
      </c>
      <c r="I24" t="s">
        <v>758</v>
      </c>
      <c r="K24" t="s">
        <v>733</v>
      </c>
      <c r="L24" t="s">
        <v>390</v>
      </c>
    </row>
    <row r="25" spans="1:12" hidden="1">
      <c r="B25" t="s">
        <v>82</v>
      </c>
      <c r="C25" t="s">
        <v>83</v>
      </c>
      <c r="D25" t="s">
        <v>84</v>
      </c>
      <c r="E25" t="s">
        <v>85</v>
      </c>
      <c r="F25" t="s">
        <v>86</v>
      </c>
      <c r="G25" t="s">
        <v>720</v>
      </c>
      <c r="H25" t="s">
        <v>88</v>
      </c>
      <c r="I25" t="s">
        <v>89</v>
      </c>
      <c r="K25" t="s">
        <v>809</v>
      </c>
      <c r="L25" t="s">
        <v>90</v>
      </c>
    </row>
    <row r="26" spans="1:12" hidden="1">
      <c r="A26" t="s">
        <v>272</v>
      </c>
      <c r="B26">
        <f t="shared" ref="B26:L36" si="0">B6/B$15*100</f>
        <v>86.818554332849956</v>
      </c>
      <c r="C26">
        <f t="shared" si="0"/>
        <v>141.44011266567924</v>
      </c>
      <c r="D26">
        <f t="shared" si="0"/>
        <v>92381.08938698846</v>
      </c>
      <c r="E26">
        <f t="shared" si="0"/>
        <v>68.680169404591467</v>
      </c>
      <c r="F26">
        <f t="shared" si="0"/>
        <v>86.01018191495973</v>
      </c>
      <c r="G26">
        <f t="shared" si="0"/>
        <v>-492.17464017834294</v>
      </c>
      <c r="H26" t="e">
        <f t="shared" si="0"/>
        <v>#NUM!</v>
      </c>
      <c r="I26">
        <f t="shared" si="0"/>
        <v>122.13746826046952</v>
      </c>
      <c r="K26">
        <f t="shared" si="0"/>
        <v>184.15054418569113</v>
      </c>
      <c r="L26">
        <f t="shared" si="0"/>
        <v>113.80354525437768</v>
      </c>
    </row>
    <row r="27" spans="1:12" hidden="1">
      <c r="A27" t="s">
        <v>291</v>
      </c>
      <c r="B27">
        <f t="shared" si="0"/>
        <v>145.15741491609961</v>
      </c>
      <c r="C27">
        <f t="shared" si="0"/>
        <v>199.06664197381878</v>
      </c>
      <c r="D27">
        <f t="shared" si="0"/>
        <v>11.640612577751257</v>
      </c>
      <c r="E27" t="s">
        <v>73</v>
      </c>
      <c r="F27">
        <f t="shared" si="0"/>
        <v>-2.3900609451894534</v>
      </c>
      <c r="G27">
        <f t="shared" si="0"/>
        <v>-2257.3909530654282</v>
      </c>
      <c r="H27" t="e">
        <f t="shared" si="0"/>
        <v>#NUM!</v>
      </c>
      <c r="I27">
        <f t="shared" si="0"/>
        <v>182.96464430306878</v>
      </c>
      <c r="K27">
        <f t="shared" si="0"/>
        <v>403.1247682563083</v>
      </c>
      <c r="L27">
        <f t="shared" si="0"/>
        <v>265.03503093262151</v>
      </c>
    </row>
    <row r="28" spans="1:12" hidden="1">
      <c r="A28" t="s">
        <v>292</v>
      </c>
      <c r="B28">
        <f t="shared" si="0"/>
        <v>143.33991015089819</v>
      </c>
      <c r="C28">
        <f t="shared" si="0"/>
        <v>227.67720216682648</v>
      </c>
      <c r="D28" t="s">
        <v>73</v>
      </c>
      <c r="E28" t="s">
        <v>73</v>
      </c>
      <c r="F28">
        <f t="shared" si="0"/>
        <v>64.456988416943332</v>
      </c>
      <c r="G28">
        <f t="shared" si="0"/>
        <v>-431.43199983888127</v>
      </c>
      <c r="H28" t="e">
        <f t="shared" si="0"/>
        <v>#NUM!</v>
      </c>
      <c r="I28">
        <f t="shared" si="0"/>
        <v>176.58696364246057</v>
      </c>
      <c r="K28">
        <f t="shared" si="0"/>
        <v>259.20669241063672</v>
      </c>
      <c r="L28">
        <f t="shared" si="0"/>
        <v>103.76968309912746</v>
      </c>
    </row>
    <row r="29" spans="1:12" hidden="1">
      <c r="A29" t="s">
        <v>293</v>
      </c>
      <c r="B29">
        <f t="shared" si="0"/>
        <v>112.08024383289819</v>
      </c>
      <c r="C29">
        <f t="shared" si="0"/>
        <v>123.6794502779115</v>
      </c>
      <c r="D29">
        <f t="shared" si="0"/>
        <v>0.50230101399604132</v>
      </c>
      <c r="E29">
        <f t="shared" si="0"/>
        <v>547.20502189276874</v>
      </c>
      <c r="F29">
        <f t="shared" si="0"/>
        <v>72.246656458644651</v>
      </c>
      <c r="G29">
        <f t="shared" si="0"/>
        <v>10.000401061285041</v>
      </c>
      <c r="H29" t="e">
        <f t="shared" si="0"/>
        <v>#NUM!</v>
      </c>
      <c r="I29">
        <f t="shared" si="0"/>
        <v>144.26709389951188</v>
      </c>
      <c r="K29">
        <f t="shared" si="0"/>
        <v>198.98514904443806</v>
      </c>
      <c r="L29">
        <f t="shared" si="0"/>
        <v>90.896105215967935</v>
      </c>
    </row>
    <row r="30" spans="1:12" hidden="1">
      <c r="A30" t="s">
        <v>294</v>
      </c>
      <c r="B30">
        <f t="shared" si="0"/>
        <v>102.67227256746467</v>
      </c>
      <c r="C30">
        <f t="shared" si="0"/>
        <v>67.776886745618754</v>
      </c>
      <c r="D30">
        <f t="shared" si="0"/>
        <v>44.97799539253117</v>
      </c>
      <c r="E30">
        <f t="shared" si="0"/>
        <v>101.56293796100053</v>
      </c>
      <c r="F30">
        <f t="shared" si="0"/>
        <v>36.034329752071827</v>
      </c>
      <c r="G30">
        <f t="shared" si="0"/>
        <v>-634.85018592554957</v>
      </c>
      <c r="H30" t="e">
        <f t="shared" si="0"/>
        <v>#NUM!</v>
      </c>
      <c r="I30">
        <f t="shared" si="0"/>
        <v>166.25032263955788</v>
      </c>
      <c r="K30">
        <f t="shared" si="0"/>
        <v>220.63697974348725</v>
      </c>
      <c r="L30">
        <f t="shared" si="0"/>
        <v>109.87304980201773</v>
      </c>
    </row>
    <row r="31" spans="1:12" hidden="1">
      <c r="A31" t="s">
        <v>295</v>
      </c>
      <c r="B31">
        <f t="shared" si="0"/>
        <v>92.614801164970373</v>
      </c>
      <c r="C31">
        <f t="shared" si="0"/>
        <v>213.85471689514426</v>
      </c>
      <c r="D31">
        <f t="shared" si="0"/>
        <v>14.469287186050703</v>
      </c>
      <c r="E31" t="s">
        <v>73</v>
      </c>
      <c r="F31">
        <f t="shared" si="0"/>
        <v>67.931635303134811</v>
      </c>
      <c r="G31">
        <f t="shared" si="0"/>
        <v>-158.13717073041406</v>
      </c>
      <c r="H31" t="e">
        <f t="shared" si="0"/>
        <v>#NUM!</v>
      </c>
      <c r="I31">
        <f t="shared" si="0"/>
        <v>126.56560109904045</v>
      </c>
      <c r="K31">
        <f t="shared" si="0"/>
        <v>181.03727828522292</v>
      </c>
      <c r="L31">
        <f t="shared" si="0"/>
        <v>97.224568148289649</v>
      </c>
    </row>
    <row r="32" spans="1:12" hidden="1">
      <c r="A32" t="s">
        <v>296</v>
      </c>
      <c r="B32">
        <f t="shared" si="0"/>
        <v>71.170031859064139</v>
      </c>
      <c r="C32">
        <f t="shared" si="0"/>
        <v>175.07564528257075</v>
      </c>
      <c r="D32">
        <f t="shared" si="0"/>
        <v>13.173132075446315</v>
      </c>
      <c r="E32">
        <f t="shared" si="0"/>
        <v>-231.26529124480396</v>
      </c>
      <c r="F32">
        <f t="shared" si="0"/>
        <v>123.79578748354112</v>
      </c>
      <c r="G32">
        <f t="shared" si="0"/>
        <v>-120.78212445537795</v>
      </c>
      <c r="H32" t="e">
        <f t="shared" si="0"/>
        <v>#NUM!</v>
      </c>
      <c r="I32">
        <f t="shared" si="0"/>
        <v>113.77403311653693</v>
      </c>
      <c r="K32">
        <f t="shared" si="0"/>
        <v>166.78096144112774</v>
      </c>
      <c r="L32">
        <f t="shared" si="0"/>
        <v>87.248319656202639</v>
      </c>
    </row>
    <row r="33" spans="1:12" hidden="1">
      <c r="A33" t="s">
        <v>297</v>
      </c>
      <c r="B33">
        <f t="shared" si="0"/>
        <v>53.633966274169929</v>
      </c>
      <c r="C33">
        <f t="shared" si="0"/>
        <v>120.22041465004301</v>
      </c>
      <c r="D33">
        <f t="shared" si="0"/>
        <v>75.418294536401845</v>
      </c>
      <c r="E33">
        <f t="shared" si="0"/>
        <v>106.20674869484836</v>
      </c>
      <c r="F33">
        <f t="shared" si="0"/>
        <v>42.107967814192946</v>
      </c>
      <c r="G33">
        <f t="shared" si="0"/>
        <v>-442.71336655180909</v>
      </c>
      <c r="H33" t="e">
        <f t="shared" si="0"/>
        <v>#NUM!</v>
      </c>
      <c r="I33">
        <f t="shared" si="0"/>
        <v>88.230449958444126</v>
      </c>
      <c r="K33">
        <f t="shared" si="0"/>
        <v>131.54003533234626</v>
      </c>
      <c r="L33">
        <f t="shared" si="0"/>
        <v>74.437474023972356</v>
      </c>
    </row>
    <row r="34" spans="1:12" hidden="1">
      <c r="A34" t="s">
        <v>298</v>
      </c>
      <c r="B34">
        <f t="shared" si="0"/>
        <v>84.882539927274948</v>
      </c>
      <c r="C34">
        <f t="shared" si="0"/>
        <v>148.06254701308066</v>
      </c>
      <c r="D34">
        <f t="shared" si="0"/>
        <v>32.706141022026436</v>
      </c>
      <c r="E34">
        <f t="shared" si="0"/>
        <v>-109.60614962429108</v>
      </c>
      <c r="F34">
        <f t="shared" si="0"/>
        <v>-17.996505450054485</v>
      </c>
      <c r="G34">
        <f t="shared" si="0"/>
        <v>-766.07522773758342</v>
      </c>
      <c r="H34" t="e">
        <f t="shared" si="0"/>
        <v>#NUM!</v>
      </c>
      <c r="I34">
        <f t="shared" si="0"/>
        <v>126.01934412202678</v>
      </c>
      <c r="K34">
        <f t="shared" si="0"/>
        <v>202.99592308935445</v>
      </c>
      <c r="L34">
        <f t="shared" si="0"/>
        <v>156.53699971356454</v>
      </c>
    </row>
    <row r="35" spans="1:12" hidden="1">
      <c r="A35" t="s">
        <v>299</v>
      </c>
      <c r="B35">
        <f t="shared" si="0"/>
        <v>100</v>
      </c>
      <c r="C35">
        <f t="shared" si="0"/>
        <v>100</v>
      </c>
      <c r="D35">
        <f t="shared" si="0"/>
        <v>100</v>
      </c>
      <c r="E35">
        <f t="shared" si="0"/>
        <v>100</v>
      </c>
      <c r="F35">
        <f t="shared" si="0"/>
        <v>100</v>
      </c>
      <c r="G35">
        <f t="shared" si="0"/>
        <v>100</v>
      </c>
      <c r="H35" t="e">
        <f t="shared" si="0"/>
        <v>#NUM!</v>
      </c>
      <c r="I35">
        <f t="shared" si="0"/>
        <v>100</v>
      </c>
      <c r="K35">
        <f t="shared" si="0"/>
        <v>100</v>
      </c>
      <c r="L35">
        <f t="shared" si="0"/>
        <v>100</v>
      </c>
    </row>
    <row r="36" spans="1:12" hidden="1">
      <c r="A36" t="s">
        <v>300</v>
      </c>
      <c r="B36">
        <f t="shared" si="0"/>
        <v>77.508455278217738</v>
      </c>
      <c r="C36">
        <f t="shared" si="0"/>
        <v>199.41668301984265</v>
      </c>
      <c r="D36">
        <f t="shared" si="0"/>
        <v>3.535247777776628</v>
      </c>
      <c r="E36">
        <f t="shared" si="0"/>
        <v>-34.696580714918852</v>
      </c>
      <c r="F36">
        <f t="shared" si="0"/>
        <v>144.81140125881936</v>
      </c>
      <c r="G36">
        <f t="shared" si="0"/>
        <v>131.04011671095046</v>
      </c>
      <c r="H36" t="e">
        <f t="shared" si="0"/>
        <v>#NUM!</v>
      </c>
      <c r="I36">
        <f t="shared" si="0"/>
        <v>122.58982894427946</v>
      </c>
      <c r="K36">
        <f t="shared" si="0"/>
        <v>134.40683111370987</v>
      </c>
      <c r="L36">
        <f t="shared" si="0"/>
        <v>89.272126917263364</v>
      </c>
    </row>
    <row r="37" spans="1:12" hidden="1">
      <c r="A37" t="s">
        <v>810</v>
      </c>
    </row>
    <row r="38" spans="1:12" hidden="1"/>
    <row r="39" spans="1:12" hidden="1"/>
    <row r="40" spans="1:12" hidden="1"/>
  </sheetData>
  <pageMargins left="0.75" right="0.75" top="1" bottom="1" header="0.5" footer="0.5"/>
  <pageSetup orientation="landscape" horizontalDpi="1200" verticalDpi="1200" r:id="rId1"/>
  <headerFooter alignWithMargins="0"/>
</worksheet>
</file>

<file path=xl/worksheets/sheet78.xml><?xml version="1.0" encoding="utf-8"?>
<worksheet xmlns="http://schemas.openxmlformats.org/spreadsheetml/2006/main" xmlns:r="http://schemas.openxmlformats.org/officeDocument/2006/relationships">
  <sheetPr>
    <pageSetUpPr fitToPage="1"/>
  </sheetPr>
  <dimension ref="A1:H39"/>
  <sheetViews>
    <sheetView view="pageBreakPreview" zoomScaleSheetLayoutView="100" workbookViewId="0">
      <selection activeCell="I24" sqref="I24"/>
    </sheetView>
  </sheetViews>
  <sheetFormatPr defaultRowHeight="12.75"/>
  <cols>
    <col min="1" max="1" width="15.625" customWidth="1"/>
    <col min="2" max="7" width="11.25" customWidth="1"/>
    <col min="8" max="8" width="10.375" customWidth="1"/>
  </cols>
  <sheetData>
    <row r="1" spans="1:8" ht="27" customHeight="1">
      <c r="A1" s="32" t="s">
        <v>811</v>
      </c>
      <c r="B1" s="32"/>
      <c r="C1" s="32"/>
      <c r="D1" s="32"/>
      <c r="E1" s="32"/>
      <c r="F1" s="32"/>
      <c r="G1" s="32"/>
      <c r="H1" s="32"/>
    </row>
    <row r="2" spans="1:8">
      <c r="A2" t="s">
        <v>726</v>
      </c>
    </row>
    <row r="3" spans="1:8">
      <c r="B3" t="s">
        <v>713</v>
      </c>
      <c r="C3" t="s">
        <v>765</v>
      </c>
      <c r="D3" t="s">
        <v>714</v>
      </c>
      <c r="E3" t="s">
        <v>715</v>
      </c>
      <c r="F3" t="s">
        <v>722</v>
      </c>
      <c r="G3" t="s">
        <v>766</v>
      </c>
      <c r="H3" t="s">
        <v>767</v>
      </c>
    </row>
    <row r="4" spans="1:8" ht="45.75" customHeight="1">
      <c r="B4" t="s">
        <v>727</v>
      </c>
      <c r="C4" t="s">
        <v>728</v>
      </c>
      <c r="D4" t="s">
        <v>727</v>
      </c>
      <c r="E4" t="s">
        <v>727</v>
      </c>
      <c r="F4" t="s">
        <v>727</v>
      </c>
      <c r="G4" t="s">
        <v>728</v>
      </c>
      <c r="H4" t="s">
        <v>728</v>
      </c>
    </row>
    <row r="5" spans="1:8">
      <c r="B5" t="s">
        <v>82</v>
      </c>
      <c r="C5" t="s">
        <v>83</v>
      </c>
      <c r="D5" t="s">
        <v>84</v>
      </c>
      <c r="E5" t="s">
        <v>85</v>
      </c>
      <c r="F5" t="s">
        <v>769</v>
      </c>
      <c r="G5" t="s">
        <v>87</v>
      </c>
      <c r="H5" t="s">
        <v>770</v>
      </c>
    </row>
    <row r="6" spans="1:8" ht="16.5" customHeight="1">
      <c r="A6" t="s">
        <v>272</v>
      </c>
      <c r="B6">
        <f>[1]a17!B$47</f>
        <v>0.43525568394275904</v>
      </c>
      <c r="C6">
        <f>[1]a17!C$44</f>
        <v>0.21774193548387052</v>
      </c>
      <c r="D6">
        <f>[1]a18!B$48</f>
        <v>-0.5757971934013506</v>
      </c>
      <c r="E6">
        <f>[1]a18!C$48</f>
        <v>7.4251694010696312E-2</v>
      </c>
      <c r="F6">
        <f>[1]a18!D$48</f>
        <v>-0.50197303856082121</v>
      </c>
      <c r="G6">
        <f>[1]a18!E$50</f>
        <v>8.1284626270496152E-2</v>
      </c>
      <c r="H6">
        <f>'[1]3'!$D$49</f>
        <v>-3.9842981910031217E-2</v>
      </c>
    </row>
    <row r="7" spans="1:8" ht="16.5" customHeight="1">
      <c r="A7" t="s">
        <v>291</v>
      </c>
      <c r="B7">
        <f>[1]a17!D$47</f>
        <v>0.44219923788750837</v>
      </c>
      <c r="C7">
        <f>[1]a17!E$44</f>
        <v>0.42383512544802854</v>
      </c>
      <c r="D7">
        <f>[1]a18!F$48</f>
        <v>-1.4766076529033945</v>
      </c>
      <c r="E7">
        <f>[1]a18!G$48</f>
        <v>-0.26475513518486871</v>
      </c>
      <c r="F7">
        <f>[1]a18!H$48</f>
        <v>-1.7374533935006653</v>
      </c>
      <c r="G7">
        <f>[1]a18!I$50</f>
        <v>0.38425656334478553</v>
      </c>
      <c r="H7">
        <f>'[1]3'!$G$49</f>
        <v>0.19186625763403714</v>
      </c>
    </row>
    <row r="8" spans="1:8" ht="16.5" customHeight="1">
      <c r="A8" t="s">
        <v>292</v>
      </c>
      <c r="B8">
        <f>[1]a17!F$47</f>
        <v>-0.10687983068996543</v>
      </c>
      <c r="C8">
        <f>[1]a17!G$44</f>
        <v>0.79121863799283154</v>
      </c>
      <c r="D8">
        <f>[1]a18!J$48</f>
        <v>-2.0444646464990002</v>
      </c>
      <c r="E8">
        <f>[1]a18!K$48</f>
        <v>-0.1271451365350118</v>
      </c>
      <c r="F8">
        <f>[1]a18!L$48</f>
        <v>-2.16901034566781</v>
      </c>
      <c r="G8">
        <f>[1]a18!M$50</f>
        <v>0.35628077327062108</v>
      </c>
      <c r="H8">
        <f>'[1]3'!$J$49</f>
        <v>0.28961201364472222</v>
      </c>
    </row>
    <row r="9" spans="1:8" ht="16.5" customHeight="1">
      <c r="A9" t="s">
        <v>293</v>
      </c>
      <c r="B9">
        <f>[1]a17!H$47</f>
        <v>0.30074818983880647</v>
      </c>
      <c r="C9">
        <f>[1]a17!I$44</f>
        <v>0.40591397849462352</v>
      </c>
      <c r="D9">
        <f>[1]a18!N$48</f>
        <v>-0.97252659810506126</v>
      </c>
      <c r="E9">
        <f>[1]a18!O$48</f>
        <v>-0.30334222974250924</v>
      </c>
      <c r="F9">
        <f>[1]a18!P$48</f>
        <v>-1.2729187439800449</v>
      </c>
      <c r="G9">
        <f>[1]a18!Q$50</f>
        <v>0.24897509764113646</v>
      </c>
      <c r="H9">
        <f>'[1]3'!$M$49</f>
        <v>0.11952702215558353</v>
      </c>
    </row>
    <row r="10" spans="1:8" ht="16.5" customHeight="1">
      <c r="A10" t="s">
        <v>294</v>
      </c>
      <c r="B10">
        <f>[1]a17!J$47</f>
        <v>0.13939047907132185</v>
      </c>
      <c r="C10">
        <f>[1]a17!K$44</f>
        <v>0.45967741935483863</v>
      </c>
      <c r="D10">
        <f>[1]a18!R$48</f>
        <v>-0.98314810974330369</v>
      </c>
      <c r="E10">
        <f>[1]a18!S$48</f>
        <v>0.23416319991234058</v>
      </c>
      <c r="F10">
        <f>[1]a18!T$48</f>
        <v>-0.75128708090461682</v>
      </c>
      <c r="G10">
        <f>[1]a18!U$50</f>
        <v>0.15658859684485366</v>
      </c>
      <c r="H10">
        <f>'[1]3'!$P$49</f>
        <v>8.6079440465181456E-2</v>
      </c>
    </row>
    <row r="11" spans="1:8" ht="16.5" customHeight="1">
      <c r="A11" t="s">
        <v>295</v>
      </c>
      <c r="B11">
        <f>[1]a17!L$47</f>
        <v>0.30777525259932936</v>
      </c>
      <c r="C11">
        <f>[1]a17!M$44</f>
        <v>0.37007168458781342</v>
      </c>
      <c r="D11">
        <f>[1]a18!V$48</f>
        <v>-0.90496597578126892</v>
      </c>
      <c r="E11">
        <f>[1]a18!W$48</f>
        <v>-4.9463013086403773E-2</v>
      </c>
      <c r="F11">
        <f>[1]a18!X$48</f>
        <v>-0.95398136542864664</v>
      </c>
      <c r="G11">
        <f>[1]a18!Y$50</f>
        <v>0.150334564940096</v>
      </c>
      <c r="H11">
        <f>'[1]3'!$S$49</f>
        <v>4.3306479260627473E-2</v>
      </c>
    </row>
    <row r="12" spans="1:8" ht="16.5" customHeight="1">
      <c r="A12" t="s">
        <v>296</v>
      </c>
      <c r="B12">
        <f>[1]a17!N$47</f>
        <v>0.53074615182733265</v>
      </c>
      <c r="C12">
        <f>[1]a17!O$44</f>
        <v>0.22670250896057303</v>
      </c>
      <c r="D12">
        <f>[1]a18!Z$48</f>
        <v>7.4996608651001218E-2</v>
      </c>
      <c r="E12">
        <f>[1]a18!AA$48</f>
        <v>0.14723966387937271</v>
      </c>
      <c r="F12">
        <f>[1]a18!AB$48</f>
        <v>0.22234669728486978</v>
      </c>
      <c r="G12">
        <f>[1]a18!AC$50</f>
        <v>-3.030445325841491E-2</v>
      </c>
      <c r="H12">
        <f>'[1]3'!$V$49</f>
        <v>-0.14369608187929506</v>
      </c>
    </row>
    <row r="13" spans="1:8" ht="16.5" customHeight="1">
      <c r="A13" t="s">
        <v>297</v>
      </c>
      <c r="B13">
        <f>[1]a17!P$47</f>
        <v>0.20379029459767217</v>
      </c>
      <c r="C13">
        <f>[1]a17!Q$44</f>
        <v>0.34318996415770586</v>
      </c>
      <c r="D13">
        <f>[1]a18!AD$48</f>
        <v>-0.86784566597530866</v>
      </c>
      <c r="E13">
        <f>[1]a18!AE$48</f>
        <v>2.1103744077199948E-2</v>
      </c>
      <c r="F13">
        <f>[1]a18!AF$48</f>
        <v>-0.846925069826443</v>
      </c>
      <c r="G13">
        <f>[1]a18!AG$50</f>
        <v>0.16691936405577235</v>
      </c>
      <c r="H13">
        <f>'[1]3'!$Y$49</f>
        <v>7.814651228914099E-2</v>
      </c>
    </row>
    <row r="14" spans="1:8" ht="16.5" customHeight="1">
      <c r="A14" t="s">
        <v>298</v>
      </c>
      <c r="B14">
        <f>[1]a17!R$47</f>
        <v>8.4514946978431205E-2</v>
      </c>
      <c r="C14">
        <f>[1]a17!S$44</f>
        <v>0.28942652329749069</v>
      </c>
      <c r="D14">
        <f>[1]a18!AH$48</f>
        <v>-0.35677981191896135</v>
      </c>
      <c r="E14">
        <f>[1]a18!AI$48</f>
        <v>-0.14929439473049255</v>
      </c>
      <c r="F14">
        <f>[1]a18!AJ$48</f>
        <v>-0.50554155438873316</v>
      </c>
      <c r="G14">
        <f>[1]a18!AK$50</f>
        <v>0.12753904687956114</v>
      </c>
      <c r="H14">
        <f>'[1]3'!$AB$49</f>
        <v>7.5492994837090155E-2</v>
      </c>
    </row>
    <row r="15" spans="1:8" ht="16.5" customHeight="1">
      <c r="A15" t="s">
        <v>299</v>
      </c>
      <c r="B15">
        <f>[1]a17!T$47</f>
        <v>0.46504992424383218</v>
      </c>
      <c r="C15">
        <f>[1]a17!U$44</f>
        <v>0.20878136200716799</v>
      </c>
      <c r="D15">
        <f>[1]a18!AL$48</f>
        <v>-0.79365976740913835</v>
      </c>
      <c r="E15">
        <f>[1]a18!AM$48</f>
        <v>-0.35217196523731342</v>
      </c>
      <c r="F15">
        <f>[1]a18!AN$48</f>
        <v>-1.1430366854462637</v>
      </c>
      <c r="G15">
        <f>[1]a18!AO$50</f>
        <v>0.14535277583702455</v>
      </c>
      <c r="H15">
        <f>'[1]3'!$AE$49</f>
        <v>1.4877001573380122E-3</v>
      </c>
    </row>
    <row r="16" spans="1:8" ht="16.5" customHeight="1">
      <c r="A16" t="s">
        <v>300</v>
      </c>
      <c r="B16">
        <f>[1]a17!V$47</f>
        <v>0.44622303094663529</v>
      </c>
      <c r="C16">
        <f>[1]a17!W$44</f>
        <v>0.14605734767025033</v>
      </c>
      <c r="D16">
        <f>[1]a18!AP$48</f>
        <v>-0.12379756571478939</v>
      </c>
      <c r="E16">
        <f>[1]a18!AQ$48</f>
        <v>0.33347726035954928</v>
      </c>
      <c r="F16">
        <f>[1]a18!AR$48</f>
        <v>0.20926685791422539</v>
      </c>
      <c r="G16">
        <f>[1]a18!AS$50</f>
        <v>-4.1725604644563652E-2</v>
      </c>
      <c r="H16">
        <f>'[1]3'!$AH$49</f>
        <v>-0.13658094183467745</v>
      </c>
    </row>
    <row r="18" spans="1:8">
      <c r="A18" t="s">
        <v>771</v>
      </c>
    </row>
    <row r="19" spans="1:8">
      <c r="A19" t="s">
        <v>812</v>
      </c>
    </row>
    <row r="20" spans="1:8">
      <c r="A20" t="s">
        <v>773</v>
      </c>
    </row>
    <row r="21" spans="1:8">
      <c r="A21" t="s">
        <v>813</v>
      </c>
    </row>
    <row r="24" spans="1:8" ht="35.25" hidden="1" customHeight="1">
      <c r="A24" s="32" t="s">
        <v>814</v>
      </c>
      <c r="B24" s="32"/>
      <c r="C24" s="32"/>
      <c r="D24" s="32"/>
      <c r="E24" s="32"/>
      <c r="F24" s="32"/>
      <c r="G24" s="32"/>
      <c r="H24" s="32"/>
    </row>
    <row r="25" spans="1:8" hidden="1">
      <c r="B25" t="s">
        <v>713</v>
      </c>
      <c r="C25" t="s">
        <v>509</v>
      </c>
      <c r="D25" t="s">
        <v>714</v>
      </c>
      <c r="E25" t="s">
        <v>715</v>
      </c>
      <c r="F25" t="s">
        <v>722</v>
      </c>
      <c r="G25" t="s">
        <v>510</v>
      </c>
      <c r="H25" t="s">
        <v>516</v>
      </c>
    </row>
    <row r="26" spans="1:8" hidden="1"/>
    <row r="27" spans="1:8" hidden="1">
      <c r="A27" t="s">
        <v>272</v>
      </c>
      <c r="B27">
        <f t="shared" ref="B27:H37" si="0">B6/B$15*100</f>
        <v>93.593324340495627</v>
      </c>
      <c r="C27">
        <f t="shared" si="0"/>
        <v>104.29184549356225</v>
      </c>
      <c r="D27">
        <f t="shared" si="0"/>
        <v>72.549626054626799</v>
      </c>
      <c r="E27">
        <f t="shared" si="0"/>
        <v>-21.08393095988243</v>
      </c>
      <c r="F27">
        <f t="shared" si="0"/>
        <v>43.915741721346521</v>
      </c>
      <c r="G27">
        <f t="shared" si="0"/>
        <v>55.922307504905021</v>
      </c>
      <c r="H27">
        <f t="shared" si="0"/>
        <v>-2678.1594203312779</v>
      </c>
    </row>
    <row r="28" spans="1:8" hidden="1">
      <c r="A28" t="s">
        <v>291</v>
      </c>
      <c r="B28">
        <f t="shared" si="0"/>
        <v>95.086401445290235</v>
      </c>
      <c r="C28">
        <f t="shared" si="0"/>
        <v>203.00429184549395</v>
      </c>
      <c r="D28">
        <f t="shared" si="0"/>
        <v>186.05046060526723</v>
      </c>
      <c r="E28">
        <f t="shared" si="0"/>
        <v>75.177799858788219</v>
      </c>
      <c r="F28">
        <f t="shared" si="0"/>
        <v>152.00329224974348</v>
      </c>
      <c r="G28">
        <f t="shared" si="0"/>
        <v>264.36135198107922</v>
      </c>
      <c r="H28">
        <f t="shared" si="0"/>
        <v>12896.836549197476</v>
      </c>
    </row>
    <row r="29" spans="1:8" hidden="1">
      <c r="A29" t="s">
        <v>292</v>
      </c>
      <c r="B29">
        <f t="shared" si="0"/>
        <v>-22.98244233965875</v>
      </c>
      <c r="C29">
        <f t="shared" si="0"/>
        <v>378.96995708154589</v>
      </c>
      <c r="D29">
        <f t="shared" si="0"/>
        <v>257.59963279643745</v>
      </c>
      <c r="E29">
        <f t="shared" si="0"/>
        <v>36.103139683289157</v>
      </c>
      <c r="F29">
        <f t="shared" si="0"/>
        <v>189.75859421528421</v>
      </c>
      <c r="G29">
        <f t="shared" si="0"/>
        <v>245.11452995579361</v>
      </c>
      <c r="H29">
        <f t="shared" si="0"/>
        <v>19467.095719270066</v>
      </c>
    </row>
    <row r="30" spans="1:8" hidden="1">
      <c r="A30" t="s">
        <v>293</v>
      </c>
      <c r="B30">
        <f t="shared" si="0"/>
        <v>64.670086835907099</v>
      </c>
      <c r="C30">
        <f t="shared" si="0"/>
        <v>194.42060085836948</v>
      </c>
      <c r="D30">
        <f t="shared" si="0"/>
        <v>122.53696584366681</v>
      </c>
      <c r="E30">
        <f t="shared" si="0"/>
        <v>86.134689778074772</v>
      </c>
      <c r="F30">
        <f t="shared" si="0"/>
        <v>111.36289501356404</v>
      </c>
      <c r="G30">
        <f t="shared" si="0"/>
        <v>171.29022559589606</v>
      </c>
      <c r="H30">
        <f t="shared" si="0"/>
        <v>8034.3489624587337</v>
      </c>
    </row>
    <row r="31" spans="1:8" hidden="1">
      <c r="A31" t="s">
        <v>294</v>
      </c>
      <c r="B31">
        <f t="shared" si="0"/>
        <v>29.97322906738879</v>
      </c>
      <c r="C31">
        <f t="shared" si="0"/>
        <v>220.17167381974298</v>
      </c>
      <c r="D31">
        <f t="shared" si="0"/>
        <v>123.87526117806631</v>
      </c>
      <c r="E31">
        <f t="shared" si="0"/>
        <v>-66.491152910069985</v>
      </c>
      <c r="F31">
        <f t="shared" si="0"/>
        <v>65.727293836706551</v>
      </c>
      <c r="G31">
        <f t="shared" si="0"/>
        <v>107.73003538675255</v>
      </c>
      <c r="H31">
        <f t="shared" si="0"/>
        <v>5786.0745688974084</v>
      </c>
    </row>
    <row r="32" spans="1:8" hidden="1">
      <c r="A32" t="s">
        <v>295</v>
      </c>
      <c r="B32">
        <f t="shared" si="0"/>
        <v>66.181120897884185</v>
      </c>
      <c r="C32">
        <f t="shared" si="0"/>
        <v>177.25321888412046</v>
      </c>
      <c r="D32">
        <f t="shared" si="0"/>
        <v>114.02442368163426</v>
      </c>
      <c r="E32">
        <f t="shared" si="0"/>
        <v>14.045130779524939</v>
      </c>
      <c r="F32">
        <f t="shared" si="0"/>
        <v>83.460257888065399</v>
      </c>
      <c r="G32">
        <f t="shared" si="0"/>
        <v>103.42737802865028</v>
      </c>
      <c r="H32">
        <f t="shared" si="0"/>
        <v>2910.9682517018146</v>
      </c>
    </row>
    <row r="33" spans="1:8" hidden="1">
      <c r="A33" t="s">
        <v>296</v>
      </c>
      <c r="B33">
        <f t="shared" si="0"/>
        <v>114.12670428671117</v>
      </c>
      <c r="C33">
        <f t="shared" si="0"/>
        <v>108.5836909871245</v>
      </c>
      <c r="D33">
        <f t="shared" si="0"/>
        <v>-9.449465845525193</v>
      </c>
      <c r="E33">
        <f t="shared" si="0"/>
        <v>-41.809024684901956</v>
      </c>
      <c r="F33">
        <f t="shared" si="0"/>
        <v>-19.452280063790017</v>
      </c>
      <c r="G33">
        <f t="shared" si="0"/>
        <v>-20.848898883357752</v>
      </c>
      <c r="H33">
        <f t="shared" si="0"/>
        <v>-9658.9410957927776</v>
      </c>
    </row>
    <row r="34" spans="1:8" hidden="1">
      <c r="A34" t="s">
        <v>297</v>
      </c>
      <c r="B34">
        <f t="shared" si="0"/>
        <v>43.821164991916447</v>
      </c>
      <c r="C34">
        <f t="shared" si="0"/>
        <v>164.37768240343374</v>
      </c>
      <c r="D34">
        <f t="shared" si="0"/>
        <v>109.34731752982091</v>
      </c>
      <c r="E34">
        <f t="shared" si="0"/>
        <v>-5.9924543008354032</v>
      </c>
      <c r="F34">
        <f t="shared" si="0"/>
        <v>74.094303412124262</v>
      </c>
      <c r="G34">
        <f t="shared" si="0"/>
        <v>114.83741063392496</v>
      </c>
      <c r="H34">
        <f t="shared" si="0"/>
        <v>5252.8402248051752</v>
      </c>
    </row>
    <row r="35" spans="1:8" hidden="1">
      <c r="A35" t="s">
        <v>298</v>
      </c>
      <c r="B35">
        <f t="shared" si="0"/>
        <v>18.173306256495341</v>
      </c>
      <c r="C35">
        <f t="shared" si="0"/>
        <v>138.62660944206021</v>
      </c>
      <c r="D35">
        <f t="shared" si="0"/>
        <v>44.953748012659226</v>
      </c>
      <c r="E35">
        <f t="shared" si="0"/>
        <v>42.392470005353644</v>
      </c>
      <c r="F35">
        <f t="shared" si="0"/>
        <v>44.227937810356451</v>
      </c>
      <c r="G35">
        <f t="shared" si="0"/>
        <v>87.744486574211081</v>
      </c>
      <c r="H35">
        <f t="shared" si="0"/>
        <v>5074.4764974799828</v>
      </c>
    </row>
    <row r="36" spans="1:8" hidden="1">
      <c r="A36" t="s">
        <v>299</v>
      </c>
      <c r="B36">
        <f t="shared" si="0"/>
        <v>100</v>
      </c>
      <c r="C36">
        <f t="shared" si="0"/>
        <v>100</v>
      </c>
      <c r="D36">
        <f t="shared" si="0"/>
        <v>100</v>
      </c>
      <c r="E36">
        <f t="shared" si="0"/>
        <v>100</v>
      </c>
      <c r="F36">
        <f t="shared" si="0"/>
        <v>100</v>
      </c>
      <c r="G36">
        <f t="shared" si="0"/>
        <v>100</v>
      </c>
      <c r="H36">
        <f t="shared" si="0"/>
        <v>100</v>
      </c>
    </row>
    <row r="37" spans="1:8" hidden="1">
      <c r="A37" t="s">
        <v>300</v>
      </c>
      <c r="B37">
        <f t="shared" si="0"/>
        <v>95.951640390478659</v>
      </c>
      <c r="C37">
        <f t="shared" si="0"/>
        <v>69.95708154506427</v>
      </c>
      <c r="D37">
        <f t="shared" si="0"/>
        <v>15.598316910900021</v>
      </c>
      <c r="E37">
        <f t="shared" si="0"/>
        <v>-94.691597650265379</v>
      </c>
      <c r="F37">
        <f t="shared" si="0"/>
        <v>-18.307973889090317</v>
      </c>
      <c r="G37">
        <f t="shared" si="0"/>
        <v>-28.706438115325778</v>
      </c>
      <c r="H37">
        <f t="shared" si="0"/>
        <v>-9180.6767083406066</v>
      </c>
    </row>
    <row r="38" spans="1:8" hidden="1">
      <c r="A38" t="s">
        <v>815</v>
      </c>
    </row>
    <row r="39" spans="1:8" hidden="1"/>
  </sheetData>
  <mergeCells count="2">
    <mergeCell ref="A1:H1"/>
    <mergeCell ref="A24:H24"/>
  </mergeCells>
  <pageMargins left="0.75" right="0.75" top="1" bottom="1" header="0.5" footer="0.5"/>
  <pageSetup orientation="landscape" horizontalDpi="1200" verticalDpi="1200" r:id="rId1"/>
  <headerFooter alignWithMargins="0"/>
</worksheet>
</file>

<file path=xl/worksheets/sheet79.xml><?xml version="1.0" encoding="utf-8"?>
<worksheet xmlns="http://schemas.openxmlformats.org/spreadsheetml/2006/main" xmlns:r="http://schemas.openxmlformats.org/officeDocument/2006/relationships">
  <dimension ref="A1:T39"/>
  <sheetViews>
    <sheetView view="pageBreakPreview" zoomScaleSheetLayoutView="100" workbookViewId="0">
      <selection activeCell="I24" sqref="I24"/>
    </sheetView>
  </sheetViews>
  <sheetFormatPr defaultRowHeight="12.75"/>
  <cols>
    <col min="1" max="1" width="15.25" customWidth="1"/>
    <col min="2" max="2" width="9.875" customWidth="1"/>
    <col min="3" max="3" width="9.875" hidden="1" customWidth="1"/>
    <col min="4" max="4" width="8.375" customWidth="1"/>
    <col min="5" max="5" width="8" customWidth="1"/>
    <col min="6" max="7" width="8" hidden="1" customWidth="1"/>
    <col min="8" max="8" width="7.625" customWidth="1"/>
    <col min="9" max="9" width="9.125" customWidth="1"/>
    <col min="10" max="10" width="6.625" customWidth="1"/>
    <col min="11" max="11" width="6.5" customWidth="1"/>
    <col min="12" max="15" width="6.625" customWidth="1"/>
    <col min="16" max="16" width="7.25" bestFit="1" customWidth="1"/>
    <col min="17" max="20" width="7.125" bestFit="1" customWidth="1"/>
  </cols>
  <sheetData>
    <row r="1" spans="1:20">
      <c r="A1" t="s">
        <v>816</v>
      </c>
    </row>
    <row r="2" spans="1:20">
      <c r="A2" t="s">
        <v>726</v>
      </c>
    </row>
    <row r="3" spans="1:20">
      <c r="B3" t="s">
        <v>777</v>
      </c>
      <c r="C3" t="s">
        <v>429</v>
      </c>
      <c r="D3" t="s">
        <v>358</v>
      </c>
      <c r="E3" t="s">
        <v>359</v>
      </c>
      <c r="F3" t="s">
        <v>430</v>
      </c>
      <c r="G3" t="s">
        <v>432</v>
      </c>
      <c r="H3" t="s">
        <v>778</v>
      </c>
      <c r="I3" t="s">
        <v>779</v>
      </c>
      <c r="J3" t="s">
        <v>780</v>
      </c>
      <c r="K3" t="s">
        <v>303</v>
      </c>
      <c r="L3" t="s">
        <v>781</v>
      </c>
      <c r="M3" t="s">
        <v>782</v>
      </c>
      <c r="N3" t="s">
        <v>304</v>
      </c>
      <c r="O3" t="s">
        <v>783</v>
      </c>
      <c r="P3" t="s">
        <v>784</v>
      </c>
      <c r="Q3" t="s">
        <v>785</v>
      </c>
      <c r="R3" t="s">
        <v>786</v>
      </c>
      <c r="S3" t="s">
        <v>787</v>
      </c>
      <c r="T3" t="s">
        <v>724</v>
      </c>
    </row>
    <row r="4" spans="1:20">
      <c r="B4" t="s">
        <v>727</v>
      </c>
      <c r="D4" t="s">
        <v>727</v>
      </c>
      <c r="E4" t="s">
        <v>727</v>
      </c>
      <c r="H4" t="s">
        <v>728</v>
      </c>
      <c r="I4" t="s">
        <v>727</v>
      </c>
      <c r="J4" t="s">
        <v>728</v>
      </c>
      <c r="K4" t="s">
        <v>727</v>
      </c>
      <c r="L4" t="s">
        <v>727</v>
      </c>
      <c r="M4" t="s">
        <v>727</v>
      </c>
      <c r="N4" t="s">
        <v>727</v>
      </c>
      <c r="O4" t="s">
        <v>728</v>
      </c>
      <c r="P4" t="s">
        <v>727</v>
      </c>
      <c r="Q4" t="s">
        <v>727</v>
      </c>
      <c r="R4" t="s">
        <v>727</v>
      </c>
      <c r="S4" t="s">
        <v>728</v>
      </c>
      <c r="T4" t="s">
        <v>728</v>
      </c>
    </row>
    <row r="5" spans="1:20">
      <c r="B5" t="s">
        <v>82</v>
      </c>
      <c r="D5" t="s">
        <v>83</v>
      </c>
      <c r="E5" t="s">
        <v>84</v>
      </c>
      <c r="H5" t="s">
        <v>85</v>
      </c>
      <c r="I5" t="s">
        <v>86</v>
      </c>
      <c r="J5" t="s">
        <v>87</v>
      </c>
      <c r="K5" t="s">
        <v>88</v>
      </c>
      <c r="L5" t="s">
        <v>89</v>
      </c>
      <c r="M5" t="s">
        <v>106</v>
      </c>
      <c r="N5" t="s">
        <v>90</v>
      </c>
      <c r="O5" t="s">
        <v>91</v>
      </c>
      <c r="P5" t="s">
        <v>92</v>
      </c>
      <c r="Q5" t="s">
        <v>93</v>
      </c>
      <c r="R5" t="s">
        <v>789</v>
      </c>
      <c r="S5" t="s">
        <v>131</v>
      </c>
      <c r="T5" t="s">
        <v>283</v>
      </c>
    </row>
    <row r="6" spans="1:20">
      <c r="A6" t="s">
        <v>272</v>
      </c>
      <c r="B6">
        <f>'[1]4'!B$49</f>
        <v>-0.81098796016809693</v>
      </c>
      <c r="C6">
        <f>'[1]4'!C$50</f>
        <v>0</v>
      </c>
      <c r="D6">
        <f>'[1]4'!D$49</f>
        <v>-1.5805399023100075</v>
      </c>
      <c r="E6">
        <f>'[1]4'!E$49</f>
        <v>0.19861635698266156</v>
      </c>
      <c r="F6">
        <f>'[1]4'!F$48</f>
        <v>0</v>
      </c>
      <c r="G6">
        <f>'[1]4'!G$50</f>
        <v>0</v>
      </c>
      <c r="H6">
        <f>'[1]4'!H$51</f>
        <v>3.8120685056413195E-2</v>
      </c>
      <c r="I6">
        <f>'[1]5'!B$47</f>
        <v>2.4901010494415843</v>
      </c>
      <c r="J6">
        <f>'[1]5'!C$49</f>
        <v>-0.47920396908894786</v>
      </c>
      <c r="K6">
        <f>'[1]6'!B$49</f>
        <v>-0.82962595287231489</v>
      </c>
      <c r="L6">
        <f>'[1]6'!C$49</f>
        <v>-2.2267685614974386</v>
      </c>
      <c r="M6">
        <f>'[1]6'!D$49</f>
        <v>-0.16933306818894822</v>
      </c>
      <c r="N6">
        <f>'[1]6'!E$49</f>
        <v>-3.2021095283918277</v>
      </c>
      <c r="O6">
        <f>'[1]6'!F$51</f>
        <v>0.34231128871739747</v>
      </c>
      <c r="P6">
        <f>'[1]7'!B$49</f>
        <v>-3.5022781028557048</v>
      </c>
      <c r="Q6">
        <f>'[1]7'!C$49</f>
        <v>-1.5488395212997053</v>
      </c>
      <c r="R6">
        <f>'[1]7'!D$49</f>
        <v>-4.9968729567525632</v>
      </c>
      <c r="S6">
        <f>'[1]7'!E$51</f>
        <v>0.25358605505045351</v>
      </c>
      <c r="T6">
        <f>'[1]8'!$F$48</f>
        <v>-0.10413640874020624</v>
      </c>
    </row>
    <row r="7" spans="1:20">
      <c r="A7" t="s">
        <v>291</v>
      </c>
      <c r="B7">
        <f>'[1]4'!I$49</f>
        <v>-8.3198170565745855E-2</v>
      </c>
      <c r="C7">
        <f>'[1]4'!J$50</f>
        <v>0</v>
      </c>
      <c r="D7">
        <f>'[1]4'!K$49</f>
        <v>-0.7730257425145215</v>
      </c>
      <c r="E7">
        <f>'[1]4'!L$49</f>
        <v>0.6835911741100098</v>
      </c>
      <c r="F7">
        <f>'[1]4'!M$48</f>
        <v>0</v>
      </c>
      <c r="G7">
        <f>'[1]4'!N$50</f>
        <v>0</v>
      </c>
      <c r="H7">
        <f>'[1]4'!O$51</f>
        <v>8.8226118737032566E-3</v>
      </c>
      <c r="I7">
        <f>'[1]5'!D$47</f>
        <v>-0.1953417956451764</v>
      </c>
      <c r="J7">
        <f>'[1]5'!E$49</f>
        <v>5.2997883727716077E-2</v>
      </c>
      <c r="K7">
        <f>'[1]6'!G$49</f>
        <v>0.54454854687158161</v>
      </c>
      <c r="L7">
        <f>'[1]6'!H$49</f>
        <v>-0.24604958384178977</v>
      </c>
      <c r="M7">
        <f>'[1]6'!I$49</f>
        <v>-1.5976140998738342</v>
      </c>
      <c r="N7">
        <f>'[1]6'!J$49</f>
        <v>-1.3052024520155525</v>
      </c>
      <c r="O7">
        <f>'[1]6'!K$51</f>
        <v>8.4171935597629699E-2</v>
      </c>
      <c r="P7">
        <f>'[1]7'!F$49</f>
        <v>-3.6079150663166915</v>
      </c>
      <c r="Q7">
        <f>'[1]7'!G$49</f>
        <v>0.29643824465122037</v>
      </c>
      <c r="R7">
        <f>'[1]7'!H$49</f>
        <v>-3.3221720617565786</v>
      </c>
      <c r="S7">
        <f>'[1]7'!I$51</f>
        <v>0.19262930704365855</v>
      </c>
      <c r="T7">
        <f>'[1]8'!$K$48</f>
        <v>5.8592890566560862E-2</v>
      </c>
    </row>
    <row r="8" spans="1:20">
      <c r="A8" t="s">
        <v>292</v>
      </c>
      <c r="B8">
        <f>'[1]4'!P$49</f>
        <v>-0.16747660703370082</v>
      </c>
      <c r="C8">
        <f>'[1]4'!Q$50</f>
        <v>0</v>
      </c>
      <c r="D8">
        <f>'[1]4'!R$49</f>
        <v>-0.89879712229139486</v>
      </c>
      <c r="E8">
        <f>'[1]4'!S$49</f>
        <v>0.53313354513080391</v>
      </c>
      <c r="F8">
        <f>'[1]4'!T$48</f>
        <v>0</v>
      </c>
      <c r="G8">
        <f>'[1]4'!U$50</f>
        <v>0</v>
      </c>
      <c r="H8">
        <f>'[1]4'!V$51</f>
        <v>7.1065064419953972E-3</v>
      </c>
      <c r="I8">
        <f>'[1]5'!F$47</f>
        <v>0.40850427845007253</v>
      </c>
      <c r="J8">
        <f>'[1]5'!G$49</f>
        <v>-0.11853351983360902</v>
      </c>
      <c r="K8">
        <f>'[1]6'!L$49</f>
        <v>0.77419755278185232</v>
      </c>
      <c r="L8">
        <f>'[1]6'!M$49</f>
        <v>-5.9402307389566644E-2</v>
      </c>
      <c r="M8">
        <f>'[1]6'!N$49</f>
        <v>-2.277499072646183</v>
      </c>
      <c r="N8">
        <f>'[1]6'!O$49</f>
        <v>-1.5794326995310914</v>
      </c>
      <c r="O8">
        <f>'[1]6'!P$51</f>
        <v>0.11816897348326905</v>
      </c>
      <c r="P8">
        <f>'[1]7'!J$49</f>
        <v>-2.3315051503975281</v>
      </c>
      <c r="Q8">
        <f>'[1]7'!K$49</f>
        <v>-2.340370202050579</v>
      </c>
      <c r="R8">
        <f>'[1]7'!L$49</f>
        <v>-4.6173095006489362</v>
      </c>
      <c r="S8">
        <f>'[1]7'!M$51</f>
        <v>0.36172980400714067</v>
      </c>
      <c r="T8">
        <f>'[1]8'!$P$48</f>
        <v>4.9354930078392978E-3</v>
      </c>
    </row>
    <row r="9" spans="1:20">
      <c r="A9" t="s">
        <v>293</v>
      </c>
      <c r="B9">
        <f>'[1]4'!W$49</f>
        <v>-0.96334743576902415</v>
      </c>
      <c r="C9">
        <f>'[1]4'!X$50</f>
        <v>0</v>
      </c>
      <c r="D9">
        <f>'[1]4'!Y$49</f>
        <v>-0.77256068909530295</v>
      </c>
      <c r="E9">
        <f>'[1]4'!Z$49</f>
        <v>0.66251019167540282</v>
      </c>
      <c r="F9">
        <f>'[1]4'!AA$48</f>
        <v>0</v>
      </c>
      <c r="G9">
        <f>'[1]4'!AB$50</f>
        <v>0</v>
      </c>
      <c r="H9">
        <f>'[1]4'!AC$51</f>
        <v>8.8543287590201358E-2</v>
      </c>
      <c r="I9">
        <f>'[1]5'!H$47</f>
        <v>3.2045181244846122</v>
      </c>
      <c r="J9">
        <f>'[1]5'!I$49</f>
        <v>-0.62279850124800362</v>
      </c>
      <c r="K9">
        <f>'[1]6'!Q$49</f>
        <v>-1.1847251292769645</v>
      </c>
      <c r="L9">
        <f>'[1]6'!R$49</f>
        <v>-2.1641546163817305</v>
      </c>
      <c r="M9">
        <f>'[1]6'!S$49</f>
        <v>-2.7912780573372653</v>
      </c>
      <c r="N9">
        <f>'[1]6'!T$49</f>
        <v>-6.0217576376086264</v>
      </c>
      <c r="O9">
        <f>'[1]6'!U$51</f>
        <v>0.40868628207361846</v>
      </c>
      <c r="P9">
        <f>'[1]7'!N$49</f>
        <v>-0.75213839413161843</v>
      </c>
      <c r="Q9">
        <f>'[1]7'!O$49</f>
        <v>-1.3981587580052079</v>
      </c>
      <c r="R9">
        <f>'[1]7'!P$49</f>
        <v>-2.1397810633069558</v>
      </c>
      <c r="S9">
        <f>'[1]7'!Q$51</f>
        <v>9.7072924420862905E-2</v>
      </c>
      <c r="T9">
        <f>'[1]8'!$U$48</f>
        <v>-0.15928263316132407</v>
      </c>
    </row>
    <row r="10" spans="1:20">
      <c r="A10" t="s">
        <v>294</v>
      </c>
      <c r="B10">
        <f>'[1]4'!AD$49</f>
        <v>-1.1021879227271048</v>
      </c>
      <c r="C10">
        <f>'[1]4'!AE$50</f>
        <v>0</v>
      </c>
      <c r="D10">
        <f>'[1]4'!AF$49</f>
        <v>-1.1320022274917019</v>
      </c>
      <c r="E10">
        <f>'[1]4'!AG$49</f>
        <v>0.53858175267640362</v>
      </c>
      <c r="F10">
        <f>'[1]4'!AH$48</f>
        <v>0</v>
      </c>
      <c r="G10">
        <f>'[1]4'!AI$50</f>
        <v>0</v>
      </c>
      <c r="H10">
        <f>'[1]4'!AJ$51</f>
        <v>0.1011345365798022</v>
      </c>
      <c r="I10">
        <f>'[1]5'!J$47</f>
        <v>2.5535016105044717</v>
      </c>
      <c r="J10">
        <f>'[1]5'!K$49</f>
        <v>-0.6289707564962671</v>
      </c>
      <c r="K10">
        <f>'[1]6'!V$49</f>
        <v>-0.66640241218848262</v>
      </c>
      <c r="L10">
        <f>'[1]6'!W$49</f>
        <v>-1.7225836228075497</v>
      </c>
      <c r="M10">
        <f>'[1]6'!X$49</f>
        <v>-0.52018230901659246</v>
      </c>
      <c r="N10">
        <f>'[1]6'!Y$49</f>
        <v>-2.8853216359690514</v>
      </c>
      <c r="O10">
        <f>'[1]6'!Z$51</f>
        <v>0.29121561925194578</v>
      </c>
      <c r="P10">
        <f>'[1]7'!R$49</f>
        <v>-1.4549735858297108</v>
      </c>
      <c r="Q10">
        <f>'[1]7'!S$49</f>
        <v>-6.0340675274184292</v>
      </c>
      <c r="R10">
        <f>'[1]7'!T$49</f>
        <v>-7.4012470245730766</v>
      </c>
      <c r="S10">
        <f>'[1]7'!U$51</f>
        <v>0.75044825703820328</v>
      </c>
      <c r="T10">
        <f>'[1]8'!$Z$48</f>
        <v>-0.10692900907815955</v>
      </c>
    </row>
    <row r="11" spans="1:20">
      <c r="A11" t="s">
        <v>295</v>
      </c>
      <c r="B11">
        <f>'[1]4'!AK$49</f>
        <v>-1.387667921734892</v>
      </c>
      <c r="C11">
        <f>'[1]4'!AL$50</f>
        <v>0</v>
      </c>
      <c r="D11">
        <f>'[1]4'!AM$49</f>
        <v>-1.3145044391177363</v>
      </c>
      <c r="E11">
        <f>'[1]4'!AN$49</f>
        <v>0.77102641982349507</v>
      </c>
      <c r="F11">
        <f>'[1]4'!AO$48</f>
        <v>0</v>
      </c>
      <c r="G11">
        <f>'[1]4'!AP$50</f>
        <v>0</v>
      </c>
      <c r="H11">
        <f>'[1]4'!AQ$51</f>
        <v>0.12126602468611114</v>
      </c>
      <c r="I11">
        <f>'[1]5'!L$47</f>
        <v>2.674214285770149</v>
      </c>
      <c r="J11">
        <f>'[1]5'!M$49</f>
        <v>-0.49216094093907453</v>
      </c>
      <c r="K11">
        <f>'[1]6'!AA$49</f>
        <v>-1.5417338751951615</v>
      </c>
      <c r="L11">
        <f>'[1]6'!AB$49</f>
        <v>-1.8521135136074451</v>
      </c>
      <c r="M11">
        <f>'[1]6'!AC$49</f>
        <v>-0.98635094717961502</v>
      </c>
      <c r="N11">
        <f>'[1]6'!AD$49</f>
        <v>-4.3184500778442159</v>
      </c>
      <c r="O11">
        <f>'[1]6'!AE$51</f>
        <v>0.36382237970469888</v>
      </c>
      <c r="P11">
        <f>'[1]7'!V$49</f>
        <v>-2.8939175257331584</v>
      </c>
      <c r="Q11">
        <f>'[1]7'!W$49</f>
        <v>4.3218992974902948</v>
      </c>
      <c r="R11">
        <f>'[1]7'!X$49</f>
        <v>1.302909570542532</v>
      </c>
      <c r="S11">
        <f>'[1]7'!Y$51</f>
        <v>-0.21219284328067764</v>
      </c>
      <c r="T11">
        <f>'[1]8'!$AE$48</f>
        <v>-6.6534724947385104E-2</v>
      </c>
    </row>
    <row r="12" spans="1:20">
      <c r="A12" t="s">
        <v>296</v>
      </c>
      <c r="B12">
        <f>'[1]4'!AR$49</f>
        <v>-5.6530208730221077E-2</v>
      </c>
      <c r="C12">
        <f>'[1]4'!AS$50</f>
        <v>0</v>
      </c>
      <c r="D12">
        <f>'[1]4'!AT$49</f>
        <v>-1.9002303837401424</v>
      </c>
      <c r="E12">
        <f>'[1]4'!AU$49</f>
        <v>0.43133797817589414</v>
      </c>
      <c r="F12">
        <f>'[1]4'!AV$48</f>
        <v>0</v>
      </c>
      <c r="G12">
        <f>'[1]4'!AW$50</f>
        <v>0</v>
      </c>
      <c r="H12">
        <f>'[1]4'!AX$51</f>
        <v>-1.2112715935823415E-2</v>
      </c>
      <c r="I12">
        <f>'[1]5'!N$47</f>
        <v>2.9597432881695251</v>
      </c>
      <c r="J12">
        <f>'[1]5'!O$49</f>
        <v>-0.61221140601910551</v>
      </c>
      <c r="K12">
        <f>'[1]6'!AF$49</f>
        <v>-4.705127005962817E-2</v>
      </c>
      <c r="L12">
        <f>'[1]6'!AG$49</f>
        <v>-0.43786857958403314</v>
      </c>
      <c r="M12">
        <f>'[1]6'!AH$49</f>
        <v>-0.47359810176089701</v>
      </c>
      <c r="N12">
        <f>'[1]6'!AI$49</f>
        <v>-0.95601633319342127</v>
      </c>
      <c r="O12">
        <f>'[1]6'!AJ$51</f>
        <v>7.6191836101921484E-2</v>
      </c>
      <c r="P12">
        <f>'[1]7'!Z$49</f>
        <v>-2.488723907235868</v>
      </c>
      <c r="Q12">
        <f>'[1]7'!AA$49</f>
        <v>0.47744190402754239</v>
      </c>
      <c r="R12">
        <f>'[1]7'!AB$49</f>
        <v>-2.0231642140170369</v>
      </c>
      <c r="S12">
        <f>'[1]7'!AC$51</f>
        <v>6.3847641516347697E-2</v>
      </c>
      <c r="T12">
        <f>'[1]8'!$AJ$48</f>
        <v>-0.23807752733221865</v>
      </c>
    </row>
    <row r="13" spans="1:20">
      <c r="A13" t="s">
        <v>297</v>
      </c>
      <c r="B13">
        <f>'[1]4'!AY$49</f>
        <v>-1.3123311590249043</v>
      </c>
      <c r="C13">
        <f>'[1]4'!AZ$50</f>
        <v>0</v>
      </c>
      <c r="D13">
        <f>'[1]4'!BA$49</f>
        <v>-1.1587214461168727</v>
      </c>
      <c r="E13">
        <f>'[1]4'!BB$49</f>
        <v>0.30802856558764802</v>
      </c>
      <c r="F13">
        <f>'[1]4'!BC$48</f>
        <v>0</v>
      </c>
      <c r="G13">
        <f>'[1]4'!BD$50</f>
        <v>0</v>
      </c>
      <c r="H13">
        <f>'[1]4'!BE$51</f>
        <v>5.9489404288633585E-2</v>
      </c>
      <c r="I13">
        <f>'[1]5'!P$47</f>
        <v>1.8310524827094721</v>
      </c>
      <c r="J13">
        <f>'[1]5'!Q$49</f>
        <v>-0.36291718766177367</v>
      </c>
      <c r="K13">
        <f>'[1]6'!AK$49</f>
        <v>-0.25851540118152494</v>
      </c>
      <c r="L13">
        <f>'[1]6'!AL$49</f>
        <v>-2.1097978245766202</v>
      </c>
      <c r="M13">
        <f>'[1]6'!AM$49</f>
        <v>-0.68532641311882525</v>
      </c>
      <c r="N13">
        <f>'[1]6'!AN$49</f>
        <v>-3.031992189231536</v>
      </c>
      <c r="O13">
        <f>'[1]6'!AO$51</f>
        <v>0.26789713338010257</v>
      </c>
      <c r="P13">
        <f>'[1]7'!AD$49</f>
        <v>-2.6354317391392379</v>
      </c>
      <c r="Q13">
        <f>'[1]7'!AE$49</f>
        <v>-1.2109066074767028</v>
      </c>
      <c r="R13">
        <f>'[1]7'!AF$49</f>
        <v>-3.814425729551163</v>
      </c>
      <c r="S13">
        <f>'[1]7'!AG$51</f>
        <v>0.20899400582748617</v>
      </c>
      <c r="T13">
        <f>'[1]8'!$AO$48</f>
        <v>-8.0740504639814303E-2</v>
      </c>
    </row>
    <row r="14" spans="1:20">
      <c r="A14" t="s">
        <v>298</v>
      </c>
      <c r="B14">
        <f>'[1]4'!BF$49</f>
        <v>-0.34418566319934785</v>
      </c>
      <c r="C14">
        <f>'[1]4'!BG$50</f>
        <v>0</v>
      </c>
      <c r="D14">
        <f>'[1]4'!BH$49</f>
        <v>-1.1267872294268955</v>
      </c>
      <c r="E14">
        <f>'[1]4'!BI$49</f>
        <v>0.54882829835580793</v>
      </c>
      <c r="F14">
        <f>'[1]4'!BJ$48</f>
        <v>0</v>
      </c>
      <c r="G14">
        <f>'[1]4'!BK$50</f>
        <v>0</v>
      </c>
      <c r="H14">
        <f>'[1]4'!BL$51</f>
        <v>8.3034381981147432E-3</v>
      </c>
      <c r="I14">
        <f>'[1]5'!R$47</f>
        <v>2.2978865313382446</v>
      </c>
      <c r="J14">
        <f>'[1]5'!S$49</f>
        <v>-0.33510642582710615</v>
      </c>
      <c r="K14">
        <f>'[1]6'!AP$49</f>
        <v>-0.33185952390802909</v>
      </c>
      <c r="L14">
        <f>'[1]6'!AQ$49</f>
        <v>-0.91611823628798827</v>
      </c>
      <c r="M14">
        <f>'[1]6'!AR$49</f>
        <v>-6.2510936046067389E-2</v>
      </c>
      <c r="N14">
        <f>'[1]6'!AS$49</f>
        <v>-1.3066702485186377</v>
      </c>
      <c r="O14">
        <f>'[1]6'!AT$51</f>
        <v>0.12789313577928108</v>
      </c>
      <c r="P14">
        <f>'[1]7'!AH$49</f>
        <v>-3.89589982847659</v>
      </c>
      <c r="Q14">
        <f>'[1]7'!AI$49</f>
        <v>-1.826951763031448</v>
      </c>
      <c r="R14">
        <f>'[1]7'!AJ$49</f>
        <v>-5.6516753809057523</v>
      </c>
      <c r="S14">
        <f>'[1]7'!AK$51</f>
        <v>0.52693889883132927</v>
      </c>
      <c r="T14">
        <f>'[1]8'!$AT$48</f>
        <v>-7.8675500597871539E-2</v>
      </c>
    </row>
    <row r="15" spans="1:20">
      <c r="A15" t="s">
        <v>299</v>
      </c>
      <c r="B15">
        <f>'[1]4'!BM$49</f>
        <v>-0.29601548050385285</v>
      </c>
      <c r="C15">
        <f>'[1]4'!BN$50</f>
        <v>0</v>
      </c>
      <c r="D15">
        <f>'[1]4'!BO$49</f>
        <v>-1.0914197574084961</v>
      </c>
      <c r="E15">
        <f>'[1]4'!BP$49</f>
        <v>0.27572227768049018</v>
      </c>
      <c r="F15">
        <f>'[1]4'!BQ$48</f>
        <v>0</v>
      </c>
      <c r="G15">
        <f>'[1]4'!BR$50</f>
        <v>0</v>
      </c>
      <c r="H15">
        <f>'[1]4'!BS$51</f>
        <v>5.75730714274858E-3</v>
      </c>
      <c r="I15">
        <f>'[1]5'!T$47</f>
        <v>1.8793481632455755</v>
      </c>
      <c r="J15">
        <f>'[1]5'!U$49</f>
        <v>-0.28062070793213256</v>
      </c>
      <c r="K15">
        <f>'[1]6'!AU$49</f>
        <v>-1.7468544225534344</v>
      </c>
      <c r="L15">
        <f>'[1]6'!AV$49</f>
        <v>0.7230092146561784</v>
      </c>
      <c r="M15">
        <f>'[1]6'!AW$49</f>
        <v>-0.89940187856275555</v>
      </c>
      <c r="N15">
        <f>'[1]6'!AX$49</f>
        <v>-1.9265549281445749</v>
      </c>
      <c r="O15">
        <f>'[1]6'!AY$51</f>
        <v>0.11844986711210581</v>
      </c>
      <c r="P15">
        <f>'[1]7'!AL$49</f>
        <v>-10.172412513249885</v>
      </c>
      <c r="Q15">
        <f>'[1]7'!AM$49</f>
        <v>1.3483435250150277</v>
      </c>
      <c r="R15">
        <f>'[1]7'!AN$49</f>
        <v>-8.9612280536950699</v>
      </c>
      <c r="S15">
        <f>'[1]7'!AO$51</f>
        <v>0.3899460041885956</v>
      </c>
      <c r="T15">
        <f>'[1]8'!$AY$48</f>
        <v>-7.3731998839937862E-2</v>
      </c>
    </row>
    <row r="16" spans="1:20">
      <c r="A16" t="s">
        <v>300</v>
      </c>
      <c r="B16">
        <f>'[1]4'!BT$49</f>
        <v>-1.4372248807827948</v>
      </c>
      <c r="C16">
        <f>'[1]4'!BU$50</f>
        <v>0</v>
      </c>
      <c r="D16">
        <f>'[1]4'!BV$49</f>
        <v>-1.4946984990484413</v>
      </c>
      <c r="E16">
        <f>'[1]4'!BW$49</f>
        <v>0.9190820103951669</v>
      </c>
      <c r="F16">
        <f>'[1]4'!BX$48</f>
        <v>0</v>
      </c>
      <c r="G16">
        <f>'[1]4'!BY$50</f>
        <v>0</v>
      </c>
      <c r="H16">
        <f>'[1]4'!BZ$51</f>
        <v>7.9723451084451447E-2</v>
      </c>
      <c r="I16">
        <f>'[1]5'!V$47</f>
        <v>2.0454052909257836</v>
      </c>
      <c r="J16">
        <f>'[1]5'!W$49</f>
        <v>-0.40076710508579882</v>
      </c>
      <c r="K16">
        <f>'[1]6'!AZ$49</f>
        <v>-1.3871432906169323</v>
      </c>
      <c r="L16">
        <f>'[1]6'!BA$49</f>
        <v>-0.84343518650694671</v>
      </c>
      <c r="M16">
        <f>'[1]6'!BB$49</f>
        <v>9.7098641100457073E-2</v>
      </c>
      <c r="N16">
        <f>'[1]6'!BC$49</f>
        <v>-2.1239346826074312</v>
      </c>
      <c r="O16">
        <f>'[1]6'!BD$51</f>
        <v>0.31101256904198155</v>
      </c>
      <c r="P16">
        <f>'[1]7'!AP$49</f>
        <v>-6.4914617765658438</v>
      </c>
      <c r="Q16">
        <f>'[1]7'!AQ$49</f>
        <v>0.63464810774773728</v>
      </c>
      <c r="R16">
        <f>'[1]7'!AR$49</f>
        <v>-5.8980116081482459</v>
      </c>
      <c r="S16">
        <f>'[1]7'!AS$51</f>
        <v>0.25272207537749369</v>
      </c>
      <c r="T16">
        <f>'[1]8'!$BD$48</f>
        <v>-6.2057127795228206E-2</v>
      </c>
    </row>
    <row r="18" spans="1:20">
      <c r="A18" t="s">
        <v>790</v>
      </c>
    </row>
    <row r="19" spans="1:20">
      <c r="A19" t="s">
        <v>817</v>
      </c>
    </row>
    <row r="20" spans="1:20">
      <c r="A20" t="s">
        <v>813</v>
      </c>
    </row>
    <row r="24" spans="1:20" hidden="1">
      <c r="A24" t="s">
        <v>818</v>
      </c>
    </row>
    <row r="25" spans="1:20" hidden="1">
      <c r="B25" t="s">
        <v>819</v>
      </c>
      <c r="D25" t="s">
        <v>358</v>
      </c>
      <c r="E25" t="s">
        <v>359</v>
      </c>
      <c r="H25" t="s">
        <v>523</v>
      </c>
      <c r="I25" t="s">
        <v>820</v>
      </c>
      <c r="J25" t="s">
        <v>526</v>
      </c>
      <c r="K25" t="s">
        <v>303</v>
      </c>
      <c r="L25" t="s">
        <v>781</v>
      </c>
      <c r="M25" t="s">
        <v>782</v>
      </c>
      <c r="N25" t="s">
        <v>304</v>
      </c>
      <c r="O25" t="s">
        <v>532</v>
      </c>
      <c r="P25" t="s">
        <v>784</v>
      </c>
      <c r="Q25" t="s">
        <v>785</v>
      </c>
      <c r="R25" t="s">
        <v>786</v>
      </c>
      <c r="S25" t="s">
        <v>535</v>
      </c>
      <c r="T25" t="s">
        <v>730</v>
      </c>
    </row>
    <row r="26" spans="1:20" hidden="1"/>
    <row r="27" spans="1:20" hidden="1">
      <c r="A27" t="s">
        <v>272</v>
      </c>
      <c r="B27">
        <f t="shared" ref="B27:T37" si="0">B6/B$15*100</f>
        <v>273.96809071866812</v>
      </c>
      <c r="D27">
        <f t="shared" si="0"/>
        <v>144.8150348737405</v>
      </c>
      <c r="E27">
        <f t="shared" si="0"/>
        <v>72.034932633488637</v>
      </c>
      <c r="H27">
        <f t="shared" si="0"/>
        <v>662.12699984969197</v>
      </c>
      <c r="I27">
        <f t="shared" si="0"/>
        <v>132.49812345261549</v>
      </c>
      <c r="J27">
        <f t="shared" si="0"/>
        <v>170.76571883100021</v>
      </c>
      <c r="K27">
        <f t="shared" si="0"/>
        <v>47.492563900065775</v>
      </c>
      <c r="L27">
        <f t="shared" si="0"/>
        <v>-307.98619386287652</v>
      </c>
      <c r="M27">
        <f t="shared" si="0"/>
        <v>18.827297587986198</v>
      </c>
      <c r="N27">
        <f t="shared" si="0"/>
        <v>166.20909591587471</v>
      </c>
      <c r="O27">
        <f t="shared" si="0"/>
        <v>288.99254770241328</v>
      </c>
      <c r="P27">
        <f t="shared" si="0"/>
        <v>34.429178902191374</v>
      </c>
      <c r="Q27">
        <f t="shared" si="0"/>
        <v>-114.86980080113062</v>
      </c>
      <c r="R27">
        <f t="shared" si="0"/>
        <v>55.761028810020676</v>
      </c>
      <c r="S27">
        <f t="shared" si="0"/>
        <v>65.031069000980906</v>
      </c>
      <c r="T27">
        <f t="shared" si="0"/>
        <v>141.23638363076554</v>
      </c>
    </row>
    <row r="28" spans="1:20" hidden="1">
      <c r="A28" t="s">
        <v>291</v>
      </c>
      <c r="B28">
        <f t="shared" si="0"/>
        <v>28.106020139261929</v>
      </c>
      <c r="D28">
        <f t="shared" si="0"/>
        <v>70.827537917218947</v>
      </c>
      <c r="E28">
        <f t="shared" si="0"/>
        <v>247.92743620889505</v>
      </c>
      <c r="H28">
        <f t="shared" si="0"/>
        <v>153.24198718172394</v>
      </c>
      <c r="I28">
        <f t="shared" si="0"/>
        <v>-10.39412491338631</v>
      </c>
      <c r="J28">
        <f t="shared" si="0"/>
        <v>-18.885948980120702</v>
      </c>
      <c r="K28">
        <f t="shared" si="0"/>
        <v>-31.173092608117692</v>
      </c>
      <c r="L28">
        <f t="shared" si="0"/>
        <v>-34.031320604786039</v>
      </c>
      <c r="M28">
        <f t="shared" si="0"/>
        <v>177.6307274815594</v>
      </c>
      <c r="N28">
        <f t="shared" si="0"/>
        <v>67.748001001589202</v>
      </c>
      <c r="O28">
        <f t="shared" si="0"/>
        <v>71.06123261241477</v>
      </c>
      <c r="P28">
        <f t="shared" si="0"/>
        <v>35.467644097378766</v>
      </c>
      <c r="Q28">
        <f t="shared" si="0"/>
        <v>21.98536494235892</v>
      </c>
      <c r="R28">
        <f t="shared" si="0"/>
        <v>37.07273201675428</v>
      </c>
      <c r="S28">
        <f t="shared" si="0"/>
        <v>49.398969337943072</v>
      </c>
      <c r="T28">
        <f t="shared" si="0"/>
        <v>-79.467383888178659</v>
      </c>
    </row>
    <row r="29" spans="1:20" hidden="1">
      <c r="A29" t="s">
        <v>292</v>
      </c>
      <c r="B29">
        <f t="shared" si="0"/>
        <v>56.576975889448789</v>
      </c>
      <c r="D29">
        <f t="shared" si="0"/>
        <v>82.351186717155372</v>
      </c>
      <c r="E29">
        <f t="shared" si="0"/>
        <v>193.35889345459586</v>
      </c>
      <c r="H29">
        <f t="shared" si="0"/>
        <v>123.43455483256882</v>
      </c>
      <c r="I29">
        <f t="shared" si="0"/>
        <v>21.736487492801675</v>
      </c>
      <c r="J29">
        <f t="shared" si="0"/>
        <v>42.239762242448649</v>
      </c>
      <c r="K29">
        <f t="shared" si="0"/>
        <v>-44.319523297779007</v>
      </c>
      <c r="L29">
        <f t="shared" si="0"/>
        <v>-8.2159820629416132</v>
      </c>
      <c r="M29">
        <f t="shared" si="0"/>
        <v>253.22373979089602</v>
      </c>
      <c r="N29">
        <f t="shared" si="0"/>
        <v>81.982230377008264</v>
      </c>
      <c r="O29">
        <f t="shared" si="0"/>
        <v>99.762858637425978</v>
      </c>
      <c r="P29">
        <f t="shared" si="0"/>
        <v>22.919884023191841</v>
      </c>
      <c r="Q29">
        <f t="shared" si="0"/>
        <v>-173.57373389133119</v>
      </c>
      <c r="R29">
        <f t="shared" si="0"/>
        <v>51.525410055210422</v>
      </c>
      <c r="S29">
        <f t="shared" si="0"/>
        <v>92.764075056963975</v>
      </c>
      <c r="T29">
        <f t="shared" si="0"/>
        <v>-6.6938277620190139</v>
      </c>
    </row>
    <row r="30" spans="1:20" hidden="1">
      <c r="A30" t="s">
        <v>293</v>
      </c>
      <c r="B30">
        <f t="shared" si="0"/>
        <v>325.43819469484993</v>
      </c>
      <c r="D30">
        <f t="shared" si="0"/>
        <v>70.784927966642016</v>
      </c>
      <c r="E30">
        <f t="shared" si="0"/>
        <v>240.28170565278967</v>
      </c>
      <c r="H30">
        <f t="shared" si="0"/>
        <v>1537.9288510206206</v>
      </c>
      <c r="I30">
        <f t="shared" si="0"/>
        <v>170.51221200815232</v>
      </c>
      <c r="J30">
        <f t="shared" si="0"/>
        <v>221.93604521824025</v>
      </c>
      <c r="K30">
        <f t="shared" si="0"/>
        <v>67.820484293431434</v>
      </c>
      <c r="L30">
        <f t="shared" si="0"/>
        <v>-299.32600754070307</v>
      </c>
      <c r="M30">
        <f t="shared" si="0"/>
        <v>310.34825742166873</v>
      </c>
      <c r="N30">
        <f t="shared" si="0"/>
        <v>312.56610178294039</v>
      </c>
      <c r="O30">
        <f t="shared" si="0"/>
        <v>345.02890719735547</v>
      </c>
      <c r="P30">
        <f t="shared" si="0"/>
        <v>7.3939037878372975</v>
      </c>
      <c r="Q30">
        <f t="shared" si="0"/>
        <v>-103.69455054042145</v>
      </c>
      <c r="R30">
        <f t="shared" si="0"/>
        <v>23.878212344173512</v>
      </c>
      <c r="S30">
        <f t="shared" si="0"/>
        <v>24.893940027120788</v>
      </c>
      <c r="T30">
        <f t="shared" si="0"/>
        <v>216.02918090842076</v>
      </c>
    </row>
    <row r="31" spans="1:20" hidden="1">
      <c r="A31" t="s">
        <v>294</v>
      </c>
      <c r="B31">
        <f t="shared" si="0"/>
        <v>372.3413116270313</v>
      </c>
      <c r="D31">
        <f t="shared" si="0"/>
        <v>103.71831917167837</v>
      </c>
      <c r="E31">
        <f t="shared" si="0"/>
        <v>195.33487000296643</v>
      </c>
      <c r="H31">
        <f t="shared" si="0"/>
        <v>1756.6291683288562</v>
      </c>
      <c r="I31">
        <f t="shared" si="0"/>
        <v>135.87166340134945</v>
      </c>
      <c r="J31">
        <f t="shared" si="0"/>
        <v>224.13554620793778</v>
      </c>
      <c r="K31">
        <f t="shared" si="0"/>
        <v>38.1487091073325</v>
      </c>
      <c r="L31">
        <f t="shared" si="0"/>
        <v>-238.25195971073637</v>
      </c>
      <c r="M31">
        <f t="shared" si="0"/>
        <v>57.83647126108341</v>
      </c>
      <c r="N31">
        <f t="shared" si="0"/>
        <v>149.76586412450982</v>
      </c>
      <c r="O31">
        <f t="shared" si="0"/>
        <v>245.85558967012378</v>
      </c>
      <c r="P31">
        <f t="shared" si="0"/>
        <v>14.303131965348065</v>
      </c>
      <c r="Q31">
        <f t="shared" si="0"/>
        <v>-447.51707672947651</v>
      </c>
      <c r="R31">
        <f t="shared" si="0"/>
        <v>82.591883391710454</v>
      </c>
      <c r="S31">
        <f t="shared" si="0"/>
        <v>192.4492747655525</v>
      </c>
      <c r="T31">
        <f t="shared" si="0"/>
        <v>145.02388482684142</v>
      </c>
    </row>
    <row r="32" spans="1:20" hidden="1">
      <c r="A32" t="s">
        <v>295</v>
      </c>
      <c r="B32">
        <f t="shared" si="0"/>
        <v>468.78221347509236</v>
      </c>
      <c r="D32">
        <f t="shared" si="0"/>
        <v>120.4398610337548</v>
      </c>
      <c r="E32">
        <f t="shared" si="0"/>
        <v>279.6387822956288</v>
      </c>
      <c r="H32">
        <f t="shared" si="0"/>
        <v>2106.2976436622394</v>
      </c>
      <c r="I32">
        <f t="shared" si="0"/>
        <v>142.29477741643487</v>
      </c>
      <c r="J32">
        <f t="shared" si="0"/>
        <v>175.3829731831845</v>
      </c>
      <c r="K32">
        <f t="shared" si="0"/>
        <v>88.257719435003551</v>
      </c>
      <c r="L32">
        <f t="shared" si="0"/>
        <v>-256.16734559713791</v>
      </c>
      <c r="M32">
        <f t="shared" si="0"/>
        <v>109.66743240027519</v>
      </c>
      <c r="N32">
        <f t="shared" si="0"/>
        <v>224.15400748543544</v>
      </c>
      <c r="O32">
        <f t="shared" si="0"/>
        <v>307.15305012572315</v>
      </c>
      <c r="P32">
        <f t="shared" si="0"/>
        <v>28.448684340747494</v>
      </c>
      <c r="Q32">
        <f t="shared" si="0"/>
        <v>320.53398984076597</v>
      </c>
      <c r="R32">
        <f t="shared" si="0"/>
        <v>-14.539408691929124</v>
      </c>
      <c r="S32">
        <f t="shared" si="0"/>
        <v>-54.415955286478976</v>
      </c>
      <c r="T32">
        <f t="shared" si="0"/>
        <v>90.238601956014975</v>
      </c>
    </row>
    <row r="33" spans="1:20" hidden="1">
      <c r="A33" t="s">
        <v>296</v>
      </c>
      <c r="B33">
        <f t="shared" si="0"/>
        <v>19.097044733606523</v>
      </c>
      <c r="D33">
        <f t="shared" si="0"/>
        <v>174.1062841167649</v>
      </c>
      <c r="E33">
        <f t="shared" si="0"/>
        <v>156.43929166860178</v>
      </c>
      <c r="H33">
        <f t="shared" si="0"/>
        <v>-210.38856596489862</v>
      </c>
      <c r="I33">
        <f t="shared" si="0"/>
        <v>157.48775804575459</v>
      </c>
      <c r="J33">
        <f t="shared" si="0"/>
        <v>218.16330324673237</v>
      </c>
      <c r="K33">
        <f t="shared" si="0"/>
        <v>2.6934854703491427</v>
      </c>
      <c r="L33">
        <f t="shared" si="0"/>
        <v>-60.561963901422509</v>
      </c>
      <c r="M33">
        <f t="shared" si="0"/>
        <v>52.657006066932709</v>
      </c>
      <c r="N33">
        <f t="shared" si="0"/>
        <v>49.623102836426305</v>
      </c>
      <c r="O33">
        <f t="shared" si="0"/>
        <v>64.32412121645558</v>
      </c>
      <c r="P33">
        <f t="shared" si="0"/>
        <v>24.465424539107389</v>
      </c>
      <c r="Q33">
        <f t="shared" si="0"/>
        <v>35.409515095362742</v>
      </c>
      <c r="R33">
        <f t="shared" si="0"/>
        <v>22.576863370671678</v>
      </c>
      <c r="S33">
        <f t="shared" si="0"/>
        <v>16.37345705059926</v>
      </c>
      <c r="T33">
        <f t="shared" si="0"/>
        <v>322.89579975859948</v>
      </c>
    </row>
    <row r="34" spans="1:20" hidden="1">
      <c r="A34" t="s">
        <v>297</v>
      </c>
      <c r="B34">
        <f t="shared" si="0"/>
        <v>443.3319354755244</v>
      </c>
      <c r="D34">
        <f t="shared" si="0"/>
        <v>106.1664348891924</v>
      </c>
      <c r="E34">
        <f t="shared" si="0"/>
        <v>111.71696686206644</v>
      </c>
      <c r="H34">
        <f t="shared" si="0"/>
        <v>1033.2852289036107</v>
      </c>
      <c r="I34">
        <f t="shared" si="0"/>
        <v>97.430189813648028</v>
      </c>
      <c r="J34">
        <f t="shared" si="0"/>
        <v>129.32658831063327</v>
      </c>
      <c r="K34">
        <f t="shared" si="0"/>
        <v>14.798909276231759</v>
      </c>
      <c r="L34">
        <f t="shared" si="0"/>
        <v>-291.80787489408675</v>
      </c>
      <c r="M34">
        <f t="shared" si="0"/>
        <v>76.198018867158368</v>
      </c>
      <c r="N34">
        <f t="shared" si="0"/>
        <v>157.3789641259585</v>
      </c>
      <c r="O34">
        <f t="shared" si="0"/>
        <v>226.16921395661316</v>
      </c>
      <c r="P34">
        <f t="shared" si="0"/>
        <v>25.907637305373783</v>
      </c>
      <c r="Q34">
        <f t="shared" si="0"/>
        <v>-89.806980566262354</v>
      </c>
      <c r="R34">
        <f t="shared" si="0"/>
        <v>42.565881670407038</v>
      </c>
      <c r="S34">
        <f t="shared" si="0"/>
        <v>53.595626979782352</v>
      </c>
      <c r="T34">
        <f t="shared" si="0"/>
        <v>109.50537881807729</v>
      </c>
    </row>
    <row r="35" spans="1:20" hidden="1">
      <c r="A35" t="s">
        <v>298</v>
      </c>
      <c r="B35">
        <f t="shared" si="0"/>
        <v>116.27285931583839</v>
      </c>
      <c r="D35">
        <f t="shared" si="0"/>
        <v>103.24050135416067</v>
      </c>
      <c r="E35">
        <f t="shared" si="0"/>
        <v>199.05112599998026</v>
      </c>
      <c r="H35">
        <f t="shared" si="0"/>
        <v>144.22433947393367</v>
      </c>
      <c r="I35">
        <f t="shared" si="0"/>
        <v>122.2704007845926</v>
      </c>
      <c r="J35">
        <f t="shared" si="0"/>
        <v>119.41614298405621</v>
      </c>
      <c r="K35">
        <f t="shared" si="0"/>
        <v>18.997548944172411</v>
      </c>
      <c r="L35">
        <f t="shared" si="0"/>
        <v>-126.70906783997786</v>
      </c>
      <c r="M35">
        <f t="shared" si="0"/>
        <v>6.9502785724619436</v>
      </c>
      <c r="N35">
        <f t="shared" si="0"/>
        <v>67.824188629652241</v>
      </c>
      <c r="O35">
        <f t="shared" si="0"/>
        <v>107.97237590670976</v>
      </c>
      <c r="P35">
        <f t="shared" si="0"/>
        <v>38.298681098530551</v>
      </c>
      <c r="Q35">
        <f t="shared" si="0"/>
        <v>-135.49601634428333</v>
      </c>
      <c r="R35">
        <f t="shared" si="0"/>
        <v>63.068090076954817</v>
      </c>
      <c r="S35">
        <f t="shared" si="0"/>
        <v>135.13124719095151</v>
      </c>
      <c r="T35">
        <f t="shared" si="0"/>
        <v>106.70468973540966</v>
      </c>
    </row>
    <row r="36" spans="1:20" hidden="1">
      <c r="A36" t="s">
        <v>299</v>
      </c>
      <c r="B36">
        <f t="shared" si="0"/>
        <v>100</v>
      </c>
      <c r="D36">
        <f t="shared" si="0"/>
        <v>100</v>
      </c>
      <c r="E36">
        <f t="shared" si="0"/>
        <v>100</v>
      </c>
      <c r="H36">
        <f t="shared" si="0"/>
        <v>100</v>
      </c>
      <c r="I36">
        <f t="shared" si="0"/>
        <v>100</v>
      </c>
      <c r="J36">
        <f t="shared" si="0"/>
        <v>100</v>
      </c>
      <c r="K36">
        <f t="shared" si="0"/>
        <v>100</v>
      </c>
      <c r="L36">
        <f t="shared" si="0"/>
        <v>100</v>
      </c>
      <c r="M36">
        <f t="shared" si="0"/>
        <v>100</v>
      </c>
      <c r="N36">
        <f t="shared" si="0"/>
        <v>100</v>
      </c>
      <c r="O36">
        <f t="shared" si="0"/>
        <v>100</v>
      </c>
      <c r="P36">
        <f t="shared" si="0"/>
        <v>100</v>
      </c>
      <c r="Q36">
        <f t="shared" si="0"/>
        <v>100</v>
      </c>
      <c r="R36">
        <f t="shared" si="0"/>
        <v>100</v>
      </c>
      <c r="S36">
        <f t="shared" si="0"/>
        <v>100</v>
      </c>
      <c r="T36">
        <f t="shared" si="0"/>
        <v>100</v>
      </c>
    </row>
    <row r="37" spans="1:20" hidden="1">
      <c r="A37" t="s">
        <v>300</v>
      </c>
      <c r="B37">
        <f t="shared" si="0"/>
        <v>485.52355381430408</v>
      </c>
      <c r="D37">
        <f t="shared" si="0"/>
        <v>136.94992132060207</v>
      </c>
      <c r="E37">
        <f t="shared" si="0"/>
        <v>333.33614466227812</v>
      </c>
      <c r="H37">
        <f t="shared" si="0"/>
        <v>1384.7350698470968</v>
      </c>
      <c r="I37">
        <f t="shared" si="0"/>
        <v>108.83588953488174</v>
      </c>
      <c r="J37">
        <f t="shared" si="0"/>
        <v>142.81451573514076</v>
      </c>
      <c r="K37">
        <f t="shared" si="0"/>
        <v>79.408064730963645</v>
      </c>
      <c r="L37">
        <f t="shared" si="0"/>
        <v>-116.65621535792403</v>
      </c>
      <c r="M37">
        <f t="shared" si="0"/>
        <v>-10.795912640923181</v>
      </c>
      <c r="N37">
        <f t="shared" si="0"/>
        <v>110.24521811339937</v>
      </c>
      <c r="O37">
        <f t="shared" si="0"/>
        <v>262.56894720500321</v>
      </c>
      <c r="P37">
        <f t="shared" si="0"/>
        <v>63.814378035795457</v>
      </c>
      <c r="Q37">
        <f t="shared" si="0"/>
        <v>47.068725141144121</v>
      </c>
      <c r="R37">
        <f t="shared" si="0"/>
        <v>65.817001562818859</v>
      </c>
      <c r="S37">
        <f t="shared" si="0"/>
        <v>64.809505075801681</v>
      </c>
      <c r="T37">
        <f t="shared" si="0"/>
        <v>84.165801513052401</v>
      </c>
    </row>
    <row r="38" spans="1:20" hidden="1">
      <c r="A38" t="s">
        <v>821</v>
      </c>
    </row>
    <row r="39" spans="1:20" hidden="1"/>
  </sheetData>
  <pageMargins left="0.75" right="0.75" top="1" bottom="1" header="0.5" footer="0.5"/>
  <pageSetup scale="71" orientation="landscape" horizontalDpi="1200" verticalDpi="1200" r:id="rId1"/>
  <headerFooter alignWithMargins="0"/>
</worksheet>
</file>

<file path=xl/worksheets/sheet8.xml><?xml version="1.0" encoding="utf-8"?>
<worksheet xmlns="http://schemas.openxmlformats.org/spreadsheetml/2006/main" xmlns:r="http://schemas.openxmlformats.org/officeDocument/2006/relationships">
  <dimension ref="A1:AS56"/>
  <sheetViews>
    <sheetView view="pageBreakPreview" zoomScale="70" zoomScaleSheetLayoutView="70" workbookViewId="0">
      <pane xSplit="1" ySplit="5" topLeftCell="B18" activePane="bottomRight" state="frozen"/>
      <selection activeCell="O54" sqref="O54"/>
      <selection pane="topRight" activeCell="O54" sqref="O54"/>
      <selection pane="bottomLeft" activeCell="O54" sqref="O54"/>
      <selection pane="bottomRight" activeCell="O54" sqref="O54"/>
    </sheetView>
  </sheetViews>
  <sheetFormatPr defaultColWidth="8.875" defaultRowHeight="12.75"/>
  <cols>
    <col min="1" max="1" width="12.125" style="1" customWidth="1"/>
    <col min="2" max="3" width="12.25" style="11" customWidth="1"/>
    <col min="4" max="5" width="12.25" style="6" customWidth="1"/>
    <col min="6" max="7" width="12.25" style="11" customWidth="1"/>
    <col min="8" max="9" width="12.25" style="6" customWidth="1"/>
    <col min="10" max="11" width="12.25" style="11" customWidth="1"/>
    <col min="12" max="13" width="12.25" style="6" customWidth="1"/>
    <col min="14" max="15" width="12.25" style="11" customWidth="1"/>
    <col min="16" max="17" width="12.25" style="6" customWidth="1"/>
    <col min="18" max="19" width="12.25" style="11" customWidth="1"/>
    <col min="20" max="21" width="12.25" style="6" customWidth="1"/>
    <col min="22" max="23" width="12.25" style="11" customWidth="1"/>
    <col min="24" max="25" width="12.25" style="6" customWidth="1"/>
    <col min="26" max="27" width="12.25" style="11" customWidth="1"/>
    <col min="28" max="29" width="12.25" style="6" customWidth="1"/>
    <col min="30" max="31" width="12.25" style="11" customWidth="1"/>
    <col min="32" max="33" width="12.25" style="6" customWidth="1"/>
    <col min="34" max="35" width="12.25" style="11" customWidth="1"/>
    <col min="36" max="37" width="12.25" style="6" customWidth="1"/>
    <col min="38" max="39" width="12.25" style="11" customWidth="1"/>
    <col min="40" max="41" width="12.25" style="6" customWidth="1"/>
    <col min="42" max="43" width="12.25" style="11" customWidth="1"/>
    <col min="44" max="45" width="12.25" style="6" customWidth="1"/>
    <col min="46" max="55" width="8.875" style="1"/>
    <col min="56" max="79" width="9" style="1" bestFit="1" customWidth="1"/>
    <col min="80" max="80" width="9.625" style="1" bestFit="1" customWidth="1"/>
    <col min="81" max="90" width="9" style="1" bestFit="1" customWidth="1"/>
    <col min="91" max="16384" width="8.875" style="1"/>
  </cols>
  <sheetData>
    <row r="1" spans="1:45">
      <c r="B1" s="11" t="s">
        <v>411</v>
      </c>
      <c r="N1" s="11" t="s">
        <v>412</v>
      </c>
      <c r="Z1" s="11" t="s">
        <v>413</v>
      </c>
      <c r="AL1" s="11" t="s">
        <v>414</v>
      </c>
    </row>
    <row r="3" spans="1:45">
      <c r="B3" s="11" t="s">
        <v>272</v>
      </c>
      <c r="F3" s="11" t="s">
        <v>291</v>
      </c>
      <c r="J3" s="11" t="s">
        <v>292</v>
      </c>
      <c r="N3" s="11" t="s">
        <v>293</v>
      </c>
      <c r="R3" s="11" t="s">
        <v>294</v>
      </c>
      <c r="V3" s="11" t="s">
        <v>295</v>
      </c>
      <c r="Z3" s="11" t="s">
        <v>296</v>
      </c>
      <c r="AD3" s="11" t="s">
        <v>297</v>
      </c>
      <c r="AH3" s="11" t="s">
        <v>298</v>
      </c>
      <c r="AL3" s="11" t="s">
        <v>299</v>
      </c>
      <c r="AP3" s="11" t="s">
        <v>300</v>
      </c>
    </row>
    <row r="4" spans="1:45" s="3" customFormat="1" ht="67.5" customHeight="1">
      <c r="B4" s="12" t="s">
        <v>708</v>
      </c>
      <c r="C4" s="12" t="s">
        <v>707</v>
      </c>
      <c r="D4" s="7" t="s">
        <v>706</v>
      </c>
      <c r="E4" s="7" t="s">
        <v>535</v>
      </c>
      <c r="F4" s="12" t="s">
        <v>708</v>
      </c>
      <c r="G4" s="12" t="s">
        <v>707</v>
      </c>
      <c r="H4" s="7" t="s">
        <v>706</v>
      </c>
      <c r="I4" s="7" t="s">
        <v>535</v>
      </c>
      <c r="J4" s="12" t="s">
        <v>708</v>
      </c>
      <c r="K4" s="12" t="s">
        <v>707</v>
      </c>
      <c r="L4" s="7" t="s">
        <v>706</v>
      </c>
      <c r="M4" s="7" t="s">
        <v>535</v>
      </c>
      <c r="N4" s="12" t="s">
        <v>708</v>
      </c>
      <c r="O4" s="12" t="s">
        <v>707</v>
      </c>
      <c r="P4" s="7" t="s">
        <v>706</v>
      </c>
      <c r="Q4" s="7" t="s">
        <v>535</v>
      </c>
      <c r="R4" s="12" t="s">
        <v>708</v>
      </c>
      <c r="S4" s="12" t="s">
        <v>707</v>
      </c>
      <c r="T4" s="7" t="s">
        <v>706</v>
      </c>
      <c r="U4" s="7" t="s">
        <v>535</v>
      </c>
      <c r="V4" s="12" t="s">
        <v>708</v>
      </c>
      <c r="W4" s="12" t="s">
        <v>707</v>
      </c>
      <c r="X4" s="7" t="s">
        <v>706</v>
      </c>
      <c r="Y4" s="7" t="s">
        <v>535</v>
      </c>
      <c r="Z4" s="12" t="s">
        <v>708</v>
      </c>
      <c r="AA4" s="12" t="s">
        <v>707</v>
      </c>
      <c r="AB4" s="7" t="s">
        <v>706</v>
      </c>
      <c r="AC4" s="7" t="s">
        <v>535</v>
      </c>
      <c r="AD4" s="12" t="s">
        <v>708</v>
      </c>
      <c r="AE4" s="12" t="s">
        <v>707</v>
      </c>
      <c r="AF4" s="7" t="s">
        <v>706</v>
      </c>
      <c r="AG4" s="7" t="s">
        <v>535</v>
      </c>
      <c r="AH4" s="12" t="s">
        <v>708</v>
      </c>
      <c r="AI4" s="12" t="s">
        <v>707</v>
      </c>
      <c r="AJ4" s="7" t="s">
        <v>706</v>
      </c>
      <c r="AK4" s="7" t="s">
        <v>535</v>
      </c>
      <c r="AL4" s="12" t="s">
        <v>708</v>
      </c>
      <c r="AM4" s="12" t="s">
        <v>707</v>
      </c>
      <c r="AN4" s="7" t="s">
        <v>706</v>
      </c>
      <c r="AO4" s="7" t="s">
        <v>535</v>
      </c>
      <c r="AP4" s="12" t="s">
        <v>708</v>
      </c>
      <c r="AQ4" s="12" t="s">
        <v>707</v>
      </c>
      <c r="AR4" s="7" t="s">
        <v>706</v>
      </c>
      <c r="AS4" s="7" t="s">
        <v>535</v>
      </c>
    </row>
    <row r="5" spans="1:45">
      <c r="B5" s="11" t="s">
        <v>82</v>
      </c>
      <c r="C5" s="11" t="s">
        <v>83</v>
      </c>
      <c r="D5" s="6" t="s">
        <v>194</v>
      </c>
      <c r="E5" s="6" t="s">
        <v>309</v>
      </c>
      <c r="F5" s="11" t="s">
        <v>87</v>
      </c>
      <c r="G5" s="11" t="s">
        <v>88</v>
      </c>
      <c r="H5" s="6" t="s">
        <v>116</v>
      </c>
      <c r="I5" s="6" t="s">
        <v>309</v>
      </c>
      <c r="J5" s="11" t="s">
        <v>91</v>
      </c>
      <c r="K5" s="11" t="s">
        <v>92</v>
      </c>
      <c r="L5" s="6" t="s">
        <v>117</v>
      </c>
      <c r="M5" s="6" t="s">
        <v>309</v>
      </c>
      <c r="N5" s="11" t="s">
        <v>82</v>
      </c>
      <c r="O5" s="11" t="s">
        <v>83</v>
      </c>
      <c r="P5" s="6" t="s">
        <v>194</v>
      </c>
      <c r="Q5" s="6" t="s">
        <v>309</v>
      </c>
      <c r="R5" s="11" t="s">
        <v>87</v>
      </c>
      <c r="S5" s="11" t="s">
        <v>88</v>
      </c>
      <c r="T5" s="6" t="s">
        <v>116</v>
      </c>
      <c r="U5" s="6" t="s">
        <v>309</v>
      </c>
      <c r="V5" s="11" t="s">
        <v>91</v>
      </c>
      <c r="W5" s="11" t="s">
        <v>92</v>
      </c>
      <c r="X5" s="6" t="s">
        <v>117</v>
      </c>
      <c r="Y5" s="6" t="s">
        <v>309</v>
      </c>
      <c r="Z5" s="11" t="s">
        <v>82</v>
      </c>
      <c r="AA5" s="11" t="s">
        <v>83</v>
      </c>
      <c r="AB5" s="6" t="s">
        <v>194</v>
      </c>
      <c r="AC5" s="6" t="s">
        <v>309</v>
      </c>
      <c r="AD5" s="11" t="s">
        <v>87</v>
      </c>
      <c r="AE5" s="11" t="s">
        <v>88</v>
      </c>
      <c r="AF5" s="6" t="s">
        <v>116</v>
      </c>
      <c r="AG5" s="6" t="s">
        <v>309</v>
      </c>
      <c r="AH5" s="11" t="s">
        <v>91</v>
      </c>
      <c r="AI5" s="11" t="s">
        <v>92</v>
      </c>
      <c r="AJ5" s="6" t="s">
        <v>117</v>
      </c>
      <c r="AK5" s="6" t="s">
        <v>309</v>
      </c>
      <c r="AL5" s="11" t="s">
        <v>82</v>
      </c>
      <c r="AM5" s="11" t="s">
        <v>83</v>
      </c>
      <c r="AN5" s="6" t="s">
        <v>194</v>
      </c>
      <c r="AO5" s="6" t="s">
        <v>309</v>
      </c>
      <c r="AP5" s="11" t="s">
        <v>87</v>
      </c>
      <c r="AQ5" s="11" t="s">
        <v>88</v>
      </c>
      <c r="AR5" s="6" t="s">
        <v>116</v>
      </c>
      <c r="AS5" s="6" t="s">
        <v>309</v>
      </c>
    </row>
    <row r="6" spans="1:45" ht="15" customHeight="1">
      <c r="A6" s="1">
        <v>1981</v>
      </c>
      <c r="B6" s="11">
        <v>20.399999999999999</v>
      </c>
      <c r="C6" s="11">
        <v>19</v>
      </c>
      <c r="D6" s="6">
        <f>B6*C6/100/100*$E$50</f>
        <v>7.3256399999999985E-2</v>
      </c>
      <c r="E6" s="6">
        <f t="shared" ref="E6:E39" si="0">(C$54-D6)/C$56</f>
        <v>0.34317200986436508</v>
      </c>
      <c r="F6" s="11">
        <v>28</v>
      </c>
      <c r="G6" s="11">
        <v>16.5</v>
      </c>
      <c r="H6" s="6">
        <f>F6*G6/100/100*$E$50</f>
        <v>8.7317999999999993E-2</v>
      </c>
      <c r="I6" s="6">
        <f t="shared" ref="I6:I39" si="1">(C$54-H6)/C$56</f>
        <v>0.22372071516646119</v>
      </c>
      <c r="J6" s="11">
        <v>24.1</v>
      </c>
      <c r="K6" s="11">
        <v>16.5</v>
      </c>
      <c r="L6" s="6">
        <f>J6*K6/100/100*$E$50</f>
        <v>7.5155849999999996E-2</v>
      </c>
      <c r="M6" s="6">
        <f t="shared" ref="M6:M39" si="2">(C$54-L6)/C$56</f>
        <v>0.32703645191122072</v>
      </c>
      <c r="N6" s="11">
        <v>22.8</v>
      </c>
      <c r="O6" s="11">
        <v>20.399999999999999</v>
      </c>
      <c r="P6" s="6">
        <f>N6*O6/100/100*$E$50</f>
        <v>8.7907680000000002E-2</v>
      </c>
      <c r="Q6" s="6">
        <f t="shared" ref="Q6:Q39" si="3">(C$54-P6)/C$56</f>
        <v>0.21871146732429095</v>
      </c>
      <c r="R6" s="11">
        <v>26.6</v>
      </c>
      <c r="S6" s="11">
        <v>19.100000000000001</v>
      </c>
      <c r="T6" s="6">
        <f>R6*S6/100/100*$E$50</f>
        <v>9.6023339999999999E-2</v>
      </c>
      <c r="U6" s="6">
        <f t="shared" ref="U6:U39" si="4">(C$54-T6)/C$56</f>
        <v>0.1497700883682696</v>
      </c>
      <c r="V6" s="11">
        <v>23.3</v>
      </c>
      <c r="W6" s="11">
        <v>19</v>
      </c>
      <c r="X6" s="6">
        <f>V6*W6/100/100*$E$50</f>
        <v>8.3670299999999989E-2</v>
      </c>
      <c r="Y6" s="6">
        <f t="shared" ref="Y6:Y39" si="5">(C$54-X6)/C$56</f>
        <v>0.25470740854911639</v>
      </c>
      <c r="Z6" s="11">
        <v>17.5</v>
      </c>
      <c r="AA6" s="11">
        <v>17.7</v>
      </c>
      <c r="AB6" s="6">
        <f>Z6*AA6/100/100*$E$50</f>
        <v>5.8542750000000005E-2</v>
      </c>
      <c r="AC6" s="6">
        <f t="shared" ref="AC6:AC39" si="6">(C$54-AB6)/C$56</f>
        <v>0.46816237669543764</v>
      </c>
      <c r="AD6" s="11">
        <v>21.8</v>
      </c>
      <c r="AE6" s="11">
        <v>19.5</v>
      </c>
      <c r="AF6" s="6">
        <f>AD6*AE6/100/100*$E$50</f>
        <v>8.034390000000001E-2</v>
      </c>
      <c r="AG6" s="6">
        <f t="shared" ref="AG6:AG39" si="7">(C$54-AF6)/C$56</f>
        <v>0.28296470406905044</v>
      </c>
      <c r="AH6" s="11">
        <v>27.2</v>
      </c>
      <c r="AI6" s="11">
        <v>20.2</v>
      </c>
      <c r="AJ6" s="6">
        <f>AH6*AI6/100/100*$E$50</f>
        <v>0.10384415999999999</v>
      </c>
      <c r="AK6" s="6">
        <f t="shared" ref="AK6:AK39" si="8">(C$54-AJ6)/C$56</f>
        <v>8.3333333333333384E-2</v>
      </c>
      <c r="AL6" s="11">
        <v>19.3</v>
      </c>
      <c r="AM6" s="11">
        <v>21</v>
      </c>
      <c r="AN6" s="6">
        <f>AL6*AM6/100/100*$E$50</f>
        <v>7.6601699999999995E-2</v>
      </c>
      <c r="AO6" s="6">
        <f t="shared" ref="AO6:AO39" si="9">(C$54-AN6)/C$56</f>
        <v>0.31475416152897662</v>
      </c>
      <c r="AP6" s="11">
        <v>17.5</v>
      </c>
      <c r="AQ6" s="11">
        <v>20.8</v>
      </c>
      <c r="AR6" s="6">
        <f>AP6*AQ6/100/100*$E$50</f>
        <v>6.8795999999999996E-2</v>
      </c>
      <c r="AS6" s="6">
        <f t="shared" ref="AS6:AS39" si="10">(C$54-AR6)/C$56</f>
        <v>0.38106247431154955</v>
      </c>
    </row>
    <row r="7" spans="1:45" ht="15" customHeight="1">
      <c r="A7" s="1">
        <v>1982</v>
      </c>
      <c r="B7" s="11">
        <v>15.4</v>
      </c>
      <c r="C7" s="11">
        <v>16.7</v>
      </c>
      <c r="D7" s="6">
        <f t="shared" ref="D7:D39" si="11">B7*C7/100/100*$E$50</f>
        <v>4.8607020000000001E-2</v>
      </c>
      <c r="E7" s="6">
        <f t="shared" si="0"/>
        <v>0.55256499177969587</v>
      </c>
      <c r="F7" s="11">
        <v>19.7</v>
      </c>
      <c r="G7" s="11">
        <v>21.8</v>
      </c>
      <c r="H7" s="6">
        <f t="shared" ref="H7:H39" si="12">F7*G7/100/100*$E$50</f>
        <v>8.1167939999999994E-2</v>
      </c>
      <c r="I7" s="6">
        <f t="shared" si="1"/>
        <v>0.27596460131524869</v>
      </c>
      <c r="J7" s="11">
        <v>22</v>
      </c>
      <c r="K7" s="11">
        <v>16.600000000000001</v>
      </c>
      <c r="L7" s="6">
        <f t="shared" ref="L7:L39" si="13">J7*K7/100/100*$E$50</f>
        <v>6.9022800000000009E-2</v>
      </c>
      <c r="M7" s="6">
        <f t="shared" si="2"/>
        <v>0.37913584052609939</v>
      </c>
      <c r="N7" s="11">
        <v>18.8</v>
      </c>
      <c r="O7" s="11">
        <v>17.8</v>
      </c>
      <c r="P7" s="6">
        <f t="shared" ref="P7:P39" si="14">N7*O7/100/100*$E$50</f>
        <v>6.3246960000000005E-2</v>
      </c>
      <c r="Q7" s="6">
        <f t="shared" si="3"/>
        <v>0.4282007809288943</v>
      </c>
      <c r="R7" s="11">
        <v>22.2</v>
      </c>
      <c r="S7" s="11">
        <v>21.2</v>
      </c>
      <c r="T7" s="6">
        <f t="shared" ref="T7:T39" si="15">R7*S7/100/100*$E$50</f>
        <v>8.8950959999999982E-2</v>
      </c>
      <c r="U7" s="6">
        <f t="shared" si="4"/>
        <v>0.20984895191122085</v>
      </c>
      <c r="V7" s="11">
        <v>15.5</v>
      </c>
      <c r="W7" s="11">
        <v>18.7</v>
      </c>
      <c r="X7" s="6">
        <f t="shared" ref="X7:X39" si="16">V7*W7/100/100*$E$50</f>
        <v>5.4781649999999994E-2</v>
      </c>
      <c r="Y7" s="6">
        <f t="shared" si="5"/>
        <v>0.50011238697081795</v>
      </c>
      <c r="Z7" s="11">
        <v>12.9</v>
      </c>
      <c r="AA7" s="11">
        <v>15</v>
      </c>
      <c r="AB7" s="6">
        <f t="shared" ref="AB7:AB39" si="17">Z7*AA7/100/100*$E$50</f>
        <v>3.65715E-2</v>
      </c>
      <c r="AC7" s="6">
        <f t="shared" si="6"/>
        <v>0.65480502466091239</v>
      </c>
      <c r="AD7" s="11">
        <v>17.8</v>
      </c>
      <c r="AE7" s="11">
        <v>15.9</v>
      </c>
      <c r="AF7" s="6">
        <f t="shared" ref="AF7:AF39" si="18">AD7*AE7/100/100*$E$50</f>
        <v>5.3490780000000009E-2</v>
      </c>
      <c r="AG7" s="6">
        <f t="shared" si="7"/>
        <v>0.5110781442663378</v>
      </c>
      <c r="AH7" s="11">
        <v>17.5</v>
      </c>
      <c r="AI7" s="11">
        <v>17.100000000000001</v>
      </c>
      <c r="AJ7" s="6">
        <f t="shared" ref="AJ7:AJ39" si="19">AH7*AI7/100/100*$E$50</f>
        <v>5.6558249999999997E-2</v>
      </c>
      <c r="AK7" s="6">
        <f t="shared" si="8"/>
        <v>0.48502042231812575</v>
      </c>
      <c r="AL7" s="11">
        <v>15</v>
      </c>
      <c r="AM7" s="11">
        <v>14</v>
      </c>
      <c r="AN7" s="6">
        <f t="shared" ref="AN7:AN39" si="20">AL7*AM7/100/100*$E$50</f>
        <v>3.9690000000000003E-2</v>
      </c>
      <c r="AO7" s="6">
        <f t="shared" si="9"/>
        <v>0.62831381011097409</v>
      </c>
      <c r="AP7" s="11">
        <v>16.899999999999999</v>
      </c>
      <c r="AQ7" s="11">
        <v>16</v>
      </c>
      <c r="AR7" s="6">
        <f t="shared" ref="AR7:AR39" si="21">AP7*AQ7/100/100*$E$50</f>
        <v>5.1105599999999994E-2</v>
      </c>
      <c r="AS7" s="6">
        <f t="shared" si="10"/>
        <v>0.53133990957665433</v>
      </c>
    </row>
    <row r="8" spans="1:45" ht="15" customHeight="1">
      <c r="A8" s="1">
        <v>1983</v>
      </c>
      <c r="B8" s="11">
        <v>15.7</v>
      </c>
      <c r="C8" s="11">
        <v>17.600000000000001</v>
      </c>
      <c r="D8" s="6">
        <f t="shared" si="11"/>
        <v>5.2224479999999997E-2</v>
      </c>
      <c r="E8" s="6">
        <f t="shared" si="0"/>
        <v>0.52183518290176734</v>
      </c>
      <c r="F8" s="11">
        <v>25.1</v>
      </c>
      <c r="G8" s="11">
        <v>19.399999999999999</v>
      </c>
      <c r="H8" s="6">
        <f t="shared" si="12"/>
        <v>9.2031659999999987E-2</v>
      </c>
      <c r="I8" s="6">
        <f t="shared" si="1"/>
        <v>0.18367884299219078</v>
      </c>
      <c r="J8" s="11">
        <v>28.5</v>
      </c>
      <c r="K8" s="13">
        <f>K7*((K9/K7)^(1/2))</f>
        <v>16.649924924755666</v>
      </c>
      <c r="L8" s="6">
        <f t="shared" si="13"/>
        <v>8.9684820607196389E-2</v>
      </c>
      <c r="M8" s="6">
        <f t="shared" si="2"/>
        <v>0.20361491029025305</v>
      </c>
      <c r="N8" s="11">
        <v>17.8</v>
      </c>
      <c r="O8" s="11">
        <v>15.1</v>
      </c>
      <c r="P8" s="6">
        <f t="shared" si="14"/>
        <v>5.0799420000000005E-2</v>
      </c>
      <c r="Q8" s="6">
        <f t="shared" si="3"/>
        <v>0.53394086518701178</v>
      </c>
      <c r="R8" s="11">
        <v>26.3</v>
      </c>
      <c r="S8" s="11">
        <v>17</v>
      </c>
      <c r="T8" s="6">
        <f t="shared" si="15"/>
        <v>8.4501899999999991E-2</v>
      </c>
      <c r="U8" s="6">
        <f t="shared" si="4"/>
        <v>0.24764308466913282</v>
      </c>
      <c r="V8" s="11">
        <v>16.7</v>
      </c>
      <c r="W8" s="11">
        <v>17</v>
      </c>
      <c r="X8" s="6">
        <f t="shared" si="16"/>
        <v>5.3657099999999992E-2</v>
      </c>
      <c r="Y8" s="6">
        <f t="shared" si="5"/>
        <v>0.50966527949034124</v>
      </c>
      <c r="Z8" s="11">
        <v>12.8</v>
      </c>
      <c r="AA8" s="11">
        <v>20.8</v>
      </c>
      <c r="AB8" s="6">
        <f t="shared" si="17"/>
        <v>5.0319359999999994E-2</v>
      </c>
      <c r="AC8" s="6">
        <f t="shared" si="6"/>
        <v>0.53801890669954788</v>
      </c>
      <c r="AD8" s="11">
        <v>14.9</v>
      </c>
      <c r="AE8" s="11">
        <v>12.7</v>
      </c>
      <c r="AF8" s="6">
        <f t="shared" si="18"/>
        <v>3.5764469999999993E-2</v>
      </c>
      <c r="AG8" s="6">
        <f t="shared" si="7"/>
        <v>0.66166062988080565</v>
      </c>
      <c r="AH8" s="11">
        <v>21.6</v>
      </c>
      <c r="AI8" s="11">
        <v>19.2</v>
      </c>
      <c r="AJ8" s="6">
        <f t="shared" si="19"/>
        <v>7.8382080000000007E-2</v>
      </c>
      <c r="AK8" s="6">
        <f t="shared" si="8"/>
        <v>0.29963008631319349</v>
      </c>
      <c r="AL8" s="11">
        <v>13.8</v>
      </c>
      <c r="AM8" s="11">
        <v>17.399999999999999</v>
      </c>
      <c r="AN8" s="6">
        <f t="shared" si="20"/>
        <v>4.5382680000000002E-2</v>
      </c>
      <c r="AO8" s="6">
        <f t="shared" si="9"/>
        <v>0.57995530209617752</v>
      </c>
      <c r="AP8" s="11">
        <v>15.8</v>
      </c>
      <c r="AQ8" s="11">
        <v>13.4</v>
      </c>
      <c r="AR8" s="6">
        <f t="shared" si="21"/>
        <v>4.0015080000000001E-2</v>
      </c>
      <c r="AS8" s="6">
        <f t="shared" si="10"/>
        <v>0.62555230168516229</v>
      </c>
    </row>
    <row r="9" spans="1:45" ht="15" customHeight="1">
      <c r="A9" s="1">
        <v>1984</v>
      </c>
      <c r="B9" s="11">
        <v>14.3</v>
      </c>
      <c r="C9" s="11">
        <v>17.3</v>
      </c>
      <c r="D9" s="6">
        <f t="shared" si="11"/>
        <v>4.675671E-2</v>
      </c>
      <c r="E9" s="6">
        <f t="shared" si="0"/>
        <v>0.56828311241265916</v>
      </c>
      <c r="F9" s="11">
        <v>18.5</v>
      </c>
      <c r="G9" s="11">
        <v>20.7</v>
      </c>
      <c r="H9" s="6">
        <f t="shared" si="12"/>
        <v>7.2377549999999985E-2</v>
      </c>
      <c r="I9" s="6">
        <f t="shared" si="1"/>
        <v>0.35063771578298408</v>
      </c>
      <c r="J9" s="11">
        <v>23.7</v>
      </c>
      <c r="K9" s="11">
        <v>16.7</v>
      </c>
      <c r="L9" s="6">
        <f t="shared" si="13"/>
        <v>7.4804309999999985E-2</v>
      </c>
      <c r="M9" s="6">
        <f t="shared" si="2"/>
        <v>0.33002273427866841</v>
      </c>
      <c r="N9" s="11">
        <v>16.7</v>
      </c>
      <c r="O9" s="11">
        <v>17.100000000000001</v>
      </c>
      <c r="P9" s="6">
        <f t="shared" si="14"/>
        <v>5.3972730000000003E-2</v>
      </c>
      <c r="Q9" s="6">
        <f t="shared" si="3"/>
        <v>0.50698404747225645</v>
      </c>
      <c r="R9" s="11">
        <v>19</v>
      </c>
      <c r="S9" s="11">
        <v>17.3</v>
      </c>
      <c r="T9" s="6">
        <f t="shared" si="15"/>
        <v>6.2124299999999993E-2</v>
      </c>
      <c r="U9" s="6">
        <f t="shared" si="4"/>
        <v>0.43773761816687223</v>
      </c>
      <c r="V9" s="11">
        <v>15.9</v>
      </c>
      <c r="W9" s="11">
        <v>18.100000000000001</v>
      </c>
      <c r="X9" s="6">
        <f t="shared" si="16"/>
        <v>5.4392309999999999E-2</v>
      </c>
      <c r="Y9" s="6">
        <f t="shared" si="5"/>
        <v>0.50341977496917389</v>
      </c>
      <c r="Z9" s="11">
        <v>11.7</v>
      </c>
      <c r="AA9" s="11">
        <v>15.2</v>
      </c>
      <c r="AB9" s="6">
        <f t="shared" si="17"/>
        <v>3.3611759999999991E-2</v>
      </c>
      <c r="AC9" s="6">
        <f t="shared" si="6"/>
        <v>0.67994759556103579</v>
      </c>
      <c r="AD9" s="11">
        <v>13.6</v>
      </c>
      <c r="AE9" s="11">
        <v>16.8</v>
      </c>
      <c r="AF9" s="6">
        <f t="shared" si="18"/>
        <v>4.3182719999999994E-2</v>
      </c>
      <c r="AG9" s="6">
        <f t="shared" si="7"/>
        <v>0.59864364981504314</v>
      </c>
      <c r="AH9" s="11">
        <v>16.8</v>
      </c>
      <c r="AI9" s="11">
        <v>15.3</v>
      </c>
      <c r="AJ9" s="6">
        <f t="shared" si="19"/>
        <v>4.8580560000000002E-2</v>
      </c>
      <c r="AK9" s="6">
        <f t="shared" si="8"/>
        <v>0.55278976572133176</v>
      </c>
      <c r="AL9" s="11">
        <v>12</v>
      </c>
      <c r="AM9" s="11">
        <v>19.3</v>
      </c>
      <c r="AN9" s="6">
        <f t="shared" si="20"/>
        <v>4.3772400000000003E-2</v>
      </c>
      <c r="AO9" s="6">
        <f t="shared" si="9"/>
        <v>0.59363440197287298</v>
      </c>
      <c r="AP9" s="11">
        <v>16.100000000000001</v>
      </c>
      <c r="AQ9" s="11">
        <v>19.600000000000001</v>
      </c>
      <c r="AR9" s="6">
        <f t="shared" si="21"/>
        <v>5.9640840000000014E-2</v>
      </c>
      <c r="AS9" s="6">
        <f t="shared" si="10"/>
        <v>0.45883425811755019</v>
      </c>
    </row>
    <row r="10" spans="1:45" ht="15" customHeight="1">
      <c r="A10" s="1">
        <v>1985</v>
      </c>
      <c r="B10" s="11">
        <v>11.9</v>
      </c>
      <c r="C10" s="11">
        <v>19.2</v>
      </c>
      <c r="D10" s="6">
        <f t="shared" si="11"/>
        <v>4.3182719999999994E-2</v>
      </c>
      <c r="E10" s="6">
        <f t="shared" si="0"/>
        <v>0.59864364981504314</v>
      </c>
      <c r="F10" s="11">
        <v>24</v>
      </c>
      <c r="G10" s="11">
        <v>15.8</v>
      </c>
      <c r="H10" s="6">
        <f t="shared" si="12"/>
        <v>7.1668800000000005E-2</v>
      </c>
      <c r="I10" s="6">
        <f t="shared" si="1"/>
        <v>0.35665844636251537</v>
      </c>
      <c r="J10" s="11">
        <v>16.2</v>
      </c>
      <c r="K10" s="11">
        <v>20.399999999999999</v>
      </c>
      <c r="L10" s="6">
        <f t="shared" si="13"/>
        <v>6.2460719999999983E-2</v>
      </c>
      <c r="M10" s="6">
        <f t="shared" si="2"/>
        <v>0.43487977805178801</v>
      </c>
      <c r="N10" s="11">
        <v>17.100000000000001</v>
      </c>
      <c r="O10" s="11">
        <v>16.399999999999999</v>
      </c>
      <c r="P10" s="6">
        <f t="shared" si="14"/>
        <v>5.3003159999999994E-2</v>
      </c>
      <c r="Q10" s="6">
        <f t="shared" si="3"/>
        <v>0.51522040690505555</v>
      </c>
      <c r="R10" s="11">
        <v>14.3</v>
      </c>
      <c r="S10" s="11">
        <v>15</v>
      </c>
      <c r="T10" s="6">
        <f t="shared" si="15"/>
        <v>4.05405E-2</v>
      </c>
      <c r="U10" s="6">
        <f t="shared" si="4"/>
        <v>0.62108893341553628</v>
      </c>
      <c r="V10" s="11">
        <v>15.5</v>
      </c>
      <c r="W10" s="11">
        <v>16.100000000000001</v>
      </c>
      <c r="X10" s="6">
        <f t="shared" si="16"/>
        <v>4.7164949999999997E-2</v>
      </c>
      <c r="Y10" s="6">
        <f t="shared" si="5"/>
        <v>0.5648151715988492</v>
      </c>
      <c r="Z10" s="11">
        <v>7.5</v>
      </c>
      <c r="AA10" s="11">
        <v>26.6</v>
      </c>
      <c r="AB10" s="6">
        <f t="shared" si="17"/>
        <v>3.7705500000000003E-2</v>
      </c>
      <c r="AC10" s="6">
        <f t="shared" si="6"/>
        <v>0.64517185573366209</v>
      </c>
      <c r="AD10" s="11">
        <v>14</v>
      </c>
      <c r="AE10" s="11">
        <v>17.100000000000001</v>
      </c>
      <c r="AF10" s="6">
        <f t="shared" si="18"/>
        <v>4.5246600000000005E-2</v>
      </c>
      <c r="AG10" s="6">
        <f t="shared" si="7"/>
        <v>0.58111128236744758</v>
      </c>
      <c r="AH10" s="11">
        <v>15</v>
      </c>
      <c r="AI10" s="11">
        <v>17.100000000000001</v>
      </c>
      <c r="AJ10" s="6">
        <f t="shared" si="19"/>
        <v>4.8478499999999994E-2</v>
      </c>
      <c r="AK10" s="6">
        <f t="shared" si="8"/>
        <v>0.55365675092478428</v>
      </c>
      <c r="AL10" s="11">
        <v>6.1</v>
      </c>
      <c r="AM10" s="11">
        <v>26.8</v>
      </c>
      <c r="AN10" s="6">
        <f t="shared" si="20"/>
        <v>3.0897719999999993E-2</v>
      </c>
      <c r="AO10" s="6">
        <f t="shared" si="9"/>
        <v>0.70300297986025495</v>
      </c>
      <c r="AP10" s="11">
        <v>15.3</v>
      </c>
      <c r="AQ10" s="11">
        <v>17</v>
      </c>
      <c r="AR10" s="6">
        <f t="shared" si="21"/>
        <v>4.9158900000000005E-2</v>
      </c>
      <c r="AS10" s="6">
        <f t="shared" si="10"/>
        <v>0.54787684956843397</v>
      </c>
    </row>
    <row r="11" spans="1:45" ht="15" customHeight="1">
      <c r="A11" s="1">
        <v>1986</v>
      </c>
      <c r="B11" s="11">
        <v>11.1</v>
      </c>
      <c r="C11" s="11">
        <v>18</v>
      </c>
      <c r="D11" s="6">
        <f t="shared" si="11"/>
        <v>3.7762199999999996E-2</v>
      </c>
      <c r="E11" s="6">
        <f t="shared" si="0"/>
        <v>0.64469019728729959</v>
      </c>
      <c r="F11" s="11">
        <v>22.1</v>
      </c>
      <c r="G11" s="11">
        <v>18</v>
      </c>
      <c r="H11" s="6">
        <f t="shared" si="12"/>
        <v>7.5184200000000007E-2</v>
      </c>
      <c r="I11" s="6">
        <f t="shared" si="1"/>
        <v>0.32679562268803936</v>
      </c>
      <c r="J11" s="11">
        <v>20.8</v>
      </c>
      <c r="K11" s="11">
        <v>16.5</v>
      </c>
      <c r="L11" s="6">
        <f t="shared" si="13"/>
        <v>6.4864799999999986E-2</v>
      </c>
      <c r="M11" s="6">
        <f t="shared" si="2"/>
        <v>0.41445745992601735</v>
      </c>
      <c r="N11" s="11">
        <v>17.399999999999999</v>
      </c>
      <c r="O11" s="11">
        <v>14.8</v>
      </c>
      <c r="P11" s="6">
        <f t="shared" si="14"/>
        <v>4.867127999999999E-2</v>
      </c>
      <c r="Q11" s="6">
        <f t="shared" si="3"/>
        <v>0.55201911220715183</v>
      </c>
      <c r="R11" s="11">
        <v>12.7</v>
      </c>
      <c r="S11" s="11">
        <v>19.100000000000001</v>
      </c>
      <c r="T11" s="6">
        <f t="shared" si="15"/>
        <v>4.5845730000000001E-2</v>
      </c>
      <c r="U11" s="6">
        <f t="shared" si="4"/>
        <v>0.5760217581175503</v>
      </c>
      <c r="V11" s="11">
        <v>15</v>
      </c>
      <c r="W11" s="11">
        <v>17.5</v>
      </c>
      <c r="X11" s="6">
        <f t="shared" si="16"/>
        <v>4.9612499999999997E-2</v>
      </c>
      <c r="Y11" s="6">
        <f t="shared" si="5"/>
        <v>0.54402358199753387</v>
      </c>
      <c r="Z11" s="11">
        <v>6.8</v>
      </c>
      <c r="AA11" s="11">
        <v>20.100000000000001</v>
      </c>
      <c r="AB11" s="6">
        <f t="shared" si="17"/>
        <v>2.5832519999999998E-2</v>
      </c>
      <c r="AC11" s="6">
        <f t="shared" si="6"/>
        <v>0.74603113440197288</v>
      </c>
      <c r="AD11" s="11">
        <v>12.3</v>
      </c>
      <c r="AE11" s="11">
        <v>21.8</v>
      </c>
      <c r="AF11" s="6">
        <f t="shared" si="18"/>
        <v>5.0678460000000009E-2</v>
      </c>
      <c r="AG11" s="6">
        <f t="shared" si="7"/>
        <v>0.53496840320591854</v>
      </c>
      <c r="AH11" s="11">
        <v>17.5</v>
      </c>
      <c r="AI11" s="11">
        <v>18.899999999999999</v>
      </c>
      <c r="AJ11" s="6">
        <f t="shared" si="19"/>
        <v>6.2511749999999991E-2</v>
      </c>
      <c r="AK11" s="6">
        <f t="shared" si="8"/>
        <v>0.4344462854500617</v>
      </c>
      <c r="AL11" s="11">
        <v>7.9</v>
      </c>
      <c r="AM11" s="11">
        <v>23.3</v>
      </c>
      <c r="AN11" s="6">
        <f t="shared" si="20"/>
        <v>3.4789230000000004E-2</v>
      </c>
      <c r="AO11" s="6">
        <f t="shared" si="9"/>
        <v>0.66994515515824082</v>
      </c>
      <c r="AP11" s="11">
        <v>10.8</v>
      </c>
      <c r="AQ11" s="11">
        <v>13</v>
      </c>
      <c r="AR11" s="6">
        <f t="shared" si="21"/>
        <v>2.6535600000000003E-2</v>
      </c>
      <c r="AS11" s="6">
        <f t="shared" si="10"/>
        <v>0.74005856966707761</v>
      </c>
    </row>
    <row r="12" spans="1:45" ht="15" customHeight="1">
      <c r="A12" s="1">
        <v>1987</v>
      </c>
      <c r="B12" s="11">
        <v>10.3</v>
      </c>
      <c r="C12" s="11">
        <v>18</v>
      </c>
      <c r="D12" s="6">
        <f t="shared" si="11"/>
        <v>3.5040599999999998E-2</v>
      </c>
      <c r="E12" s="6">
        <f t="shared" si="0"/>
        <v>0.6678098027127003</v>
      </c>
      <c r="F12" s="11">
        <v>19.399999999999999</v>
      </c>
      <c r="G12" s="11">
        <v>15.6</v>
      </c>
      <c r="H12" s="6">
        <f t="shared" si="12"/>
        <v>5.7198959999999993E-2</v>
      </c>
      <c r="I12" s="6">
        <f t="shared" si="1"/>
        <v>0.47957768187422939</v>
      </c>
      <c r="J12" s="11">
        <v>14.2</v>
      </c>
      <c r="K12" s="11">
        <v>12.6</v>
      </c>
      <c r="L12" s="6">
        <f t="shared" si="13"/>
        <v>3.3815879999999993E-2</v>
      </c>
      <c r="M12" s="6">
        <f t="shared" si="2"/>
        <v>0.67821362515413075</v>
      </c>
      <c r="N12" s="11">
        <v>12.6</v>
      </c>
      <c r="O12" s="11">
        <v>12.8</v>
      </c>
      <c r="P12" s="6">
        <f t="shared" si="14"/>
        <v>3.0481919999999999E-2</v>
      </c>
      <c r="Q12" s="6">
        <f t="shared" si="3"/>
        <v>0.70653514180024657</v>
      </c>
      <c r="R12" s="11">
        <v>19.2</v>
      </c>
      <c r="S12" s="11">
        <v>13.5</v>
      </c>
      <c r="T12" s="6">
        <f t="shared" si="15"/>
        <v>4.8988799999999999E-2</v>
      </c>
      <c r="U12" s="6">
        <f t="shared" si="4"/>
        <v>0.54932182490752157</v>
      </c>
      <c r="V12" s="11">
        <v>14.7</v>
      </c>
      <c r="W12" s="11">
        <v>15.3</v>
      </c>
      <c r="X12" s="6">
        <f t="shared" si="16"/>
        <v>4.2507989999999996E-2</v>
      </c>
      <c r="Y12" s="6">
        <f t="shared" si="5"/>
        <v>0.60437538532675705</v>
      </c>
      <c r="Z12" s="11">
        <v>5.6</v>
      </c>
      <c r="AA12" s="11">
        <v>24.8</v>
      </c>
      <c r="AB12" s="6">
        <f t="shared" si="17"/>
        <v>2.6248320000000002E-2</v>
      </c>
      <c r="AC12" s="6">
        <f t="shared" si="6"/>
        <v>0.74249897246198104</v>
      </c>
      <c r="AD12" s="11">
        <v>12.4</v>
      </c>
      <c r="AE12" s="11">
        <v>13.5</v>
      </c>
      <c r="AF12" s="6">
        <f t="shared" si="18"/>
        <v>3.1638600000000003E-2</v>
      </c>
      <c r="AG12" s="6">
        <f t="shared" si="7"/>
        <v>0.6967093094944512</v>
      </c>
      <c r="AH12" s="11">
        <v>12.7</v>
      </c>
      <c r="AI12" s="11">
        <v>15.2</v>
      </c>
      <c r="AJ12" s="6">
        <f t="shared" si="19"/>
        <v>3.6484559999999992E-2</v>
      </c>
      <c r="AK12" s="6">
        <f t="shared" si="8"/>
        <v>0.65554356761200161</v>
      </c>
      <c r="AL12" s="11">
        <v>6.9</v>
      </c>
      <c r="AM12" s="11">
        <v>18.899999999999999</v>
      </c>
      <c r="AN12" s="6">
        <f t="shared" si="20"/>
        <v>2.4647490000000001E-2</v>
      </c>
      <c r="AO12" s="6">
        <f t="shared" si="9"/>
        <v>0.7560977959309495</v>
      </c>
      <c r="AP12" s="11">
        <v>11.5</v>
      </c>
      <c r="AQ12" s="11">
        <v>21.5</v>
      </c>
      <c r="AR12" s="6">
        <f t="shared" si="21"/>
        <v>4.6730250000000001E-2</v>
      </c>
      <c r="AS12" s="6">
        <f t="shared" si="10"/>
        <v>0.56850788635429506</v>
      </c>
    </row>
    <row r="13" spans="1:45" ht="15" customHeight="1">
      <c r="A13" s="1">
        <v>1988</v>
      </c>
      <c r="B13" s="11">
        <v>13.1</v>
      </c>
      <c r="C13" s="11">
        <v>16.399999999999999</v>
      </c>
      <c r="D13" s="6">
        <f t="shared" si="11"/>
        <v>4.060475999999999E-2</v>
      </c>
      <c r="E13" s="6">
        <f t="shared" si="0"/>
        <v>0.62054305384299224</v>
      </c>
      <c r="F13" s="11">
        <v>21.6</v>
      </c>
      <c r="G13" s="11">
        <v>16.399999999999999</v>
      </c>
      <c r="H13" s="6">
        <f t="shared" si="12"/>
        <v>6.6951360000000001E-2</v>
      </c>
      <c r="I13" s="6">
        <f t="shared" si="1"/>
        <v>0.39673242909987666</v>
      </c>
      <c r="J13" s="11">
        <v>19.2</v>
      </c>
      <c r="K13" s="11">
        <v>14.9</v>
      </c>
      <c r="L13" s="6">
        <f t="shared" si="13"/>
        <v>5.4069119999999991E-2</v>
      </c>
      <c r="M13" s="6">
        <f t="shared" si="2"/>
        <v>0.50616522811344022</v>
      </c>
      <c r="N13" s="11">
        <v>19.100000000000001</v>
      </c>
      <c r="O13" s="11">
        <v>16.2</v>
      </c>
      <c r="P13" s="6">
        <f t="shared" si="14"/>
        <v>5.8480380000000005E-2</v>
      </c>
      <c r="Q13" s="6">
        <f t="shared" si="3"/>
        <v>0.46869220098643644</v>
      </c>
      <c r="R13" s="11">
        <v>16.8</v>
      </c>
      <c r="S13" s="11">
        <v>16.600000000000001</v>
      </c>
      <c r="T13" s="6">
        <f t="shared" si="15"/>
        <v>5.270832000000001E-2</v>
      </c>
      <c r="U13" s="6">
        <f t="shared" si="4"/>
        <v>0.51772503082614041</v>
      </c>
      <c r="V13" s="11">
        <v>18.3</v>
      </c>
      <c r="W13" s="11">
        <v>15.3</v>
      </c>
      <c r="X13" s="6">
        <f t="shared" si="16"/>
        <v>5.2918109999999997E-2</v>
      </c>
      <c r="Y13" s="6">
        <f t="shared" si="5"/>
        <v>0.5159428945745993</v>
      </c>
      <c r="Z13" s="11">
        <v>9</v>
      </c>
      <c r="AA13" s="11">
        <v>20.2</v>
      </c>
      <c r="AB13" s="6">
        <f t="shared" si="17"/>
        <v>3.4360199999999994E-2</v>
      </c>
      <c r="AC13" s="6">
        <f t="shared" si="6"/>
        <v>0.67358970406905061</v>
      </c>
      <c r="AD13" s="11">
        <v>9.1</v>
      </c>
      <c r="AE13" s="11">
        <v>18.899999999999999</v>
      </c>
      <c r="AF13" s="6">
        <f t="shared" si="18"/>
        <v>3.2506109999999998E-2</v>
      </c>
      <c r="AG13" s="6">
        <f t="shared" si="7"/>
        <v>0.68933993526510473</v>
      </c>
      <c r="AH13" s="11">
        <v>16.3</v>
      </c>
      <c r="AI13" s="11">
        <v>14.8</v>
      </c>
      <c r="AJ13" s="6">
        <f t="shared" si="19"/>
        <v>4.5594359999999994E-2</v>
      </c>
      <c r="AK13" s="6">
        <f t="shared" si="8"/>
        <v>0.57815711056309083</v>
      </c>
      <c r="AL13" s="11">
        <v>13</v>
      </c>
      <c r="AM13" s="11">
        <v>15.9</v>
      </c>
      <c r="AN13" s="6">
        <f t="shared" si="20"/>
        <v>3.9066299999999998E-2</v>
      </c>
      <c r="AO13" s="6">
        <f t="shared" si="9"/>
        <v>0.6336120530209618</v>
      </c>
      <c r="AP13" s="11">
        <v>11.5</v>
      </c>
      <c r="AQ13" s="11">
        <v>11.6</v>
      </c>
      <c r="AR13" s="6">
        <f t="shared" si="21"/>
        <v>2.5212600000000002E-2</v>
      </c>
      <c r="AS13" s="6">
        <f t="shared" si="10"/>
        <v>0.75129726674886965</v>
      </c>
    </row>
    <row r="14" spans="1:45" ht="15" customHeight="1">
      <c r="A14" s="1">
        <v>1989</v>
      </c>
      <c r="B14" s="11">
        <v>10.7</v>
      </c>
      <c r="C14" s="11">
        <v>15</v>
      </c>
      <c r="D14" s="6">
        <f t="shared" si="11"/>
        <v>3.0334499999999997E-2</v>
      </c>
      <c r="E14" s="6">
        <f t="shared" si="0"/>
        <v>0.70778745376078911</v>
      </c>
      <c r="F14" s="11">
        <v>21.9</v>
      </c>
      <c r="G14" s="11">
        <v>12.9</v>
      </c>
      <c r="H14" s="6">
        <f t="shared" si="12"/>
        <v>5.3394389999999993E-2</v>
      </c>
      <c r="I14" s="6">
        <f t="shared" si="1"/>
        <v>0.51189696362515413</v>
      </c>
      <c r="J14" s="11">
        <v>19.899999999999999</v>
      </c>
      <c r="K14" s="11">
        <v>12.8</v>
      </c>
      <c r="L14" s="6">
        <f t="shared" si="13"/>
        <v>4.8142080000000004E-2</v>
      </c>
      <c r="M14" s="6">
        <f t="shared" si="2"/>
        <v>0.55651459103986844</v>
      </c>
      <c r="N14" s="11">
        <v>17.899999999999999</v>
      </c>
      <c r="O14" s="11">
        <v>13.8</v>
      </c>
      <c r="P14" s="6">
        <f t="shared" si="14"/>
        <v>4.6686779999999997E-2</v>
      </c>
      <c r="Q14" s="6">
        <f t="shared" si="3"/>
        <v>0.56887715782983972</v>
      </c>
      <c r="R14" s="11">
        <v>14.5</v>
      </c>
      <c r="S14" s="11">
        <v>11.5</v>
      </c>
      <c r="T14" s="6">
        <f t="shared" si="15"/>
        <v>3.1515749999999995E-2</v>
      </c>
      <c r="U14" s="6">
        <f t="shared" si="4"/>
        <v>0.69775290279490343</v>
      </c>
      <c r="V14" s="11">
        <v>17.100000000000001</v>
      </c>
      <c r="W14" s="11">
        <v>15.2</v>
      </c>
      <c r="X14" s="6">
        <f t="shared" si="16"/>
        <v>4.9124880000000003E-2</v>
      </c>
      <c r="Y14" s="6">
        <f t="shared" si="5"/>
        <v>0.5481658446362514</v>
      </c>
      <c r="Z14" s="11">
        <v>5.0999999999999996</v>
      </c>
      <c r="AA14" s="11">
        <v>19.3</v>
      </c>
      <c r="AB14" s="6">
        <f t="shared" si="17"/>
        <v>1.8603269999999998E-2</v>
      </c>
      <c r="AC14" s="6">
        <f t="shared" si="6"/>
        <v>0.80744258631319354</v>
      </c>
      <c r="AD14" s="11">
        <v>10.4</v>
      </c>
      <c r="AE14" s="11">
        <v>15.1</v>
      </c>
      <c r="AF14" s="6">
        <f t="shared" si="18"/>
        <v>2.9680559999999998E-2</v>
      </c>
      <c r="AG14" s="6">
        <f t="shared" si="7"/>
        <v>0.71334258117550353</v>
      </c>
      <c r="AH14" s="11">
        <v>12.4</v>
      </c>
      <c r="AI14" s="11">
        <v>11.3</v>
      </c>
      <c r="AJ14" s="6">
        <f t="shared" si="19"/>
        <v>2.6482679999999998E-2</v>
      </c>
      <c r="AK14" s="6">
        <f t="shared" si="8"/>
        <v>0.7405081175503494</v>
      </c>
      <c r="AL14" s="11">
        <v>11</v>
      </c>
      <c r="AM14" s="11">
        <v>10.5</v>
      </c>
      <c r="AN14" s="6">
        <f t="shared" si="20"/>
        <v>2.1829499999999998E-2</v>
      </c>
      <c r="AO14" s="6">
        <f t="shared" si="9"/>
        <v>0.78003622071516643</v>
      </c>
      <c r="AP14" s="11">
        <v>9.6999999999999993</v>
      </c>
      <c r="AQ14" s="11">
        <v>15</v>
      </c>
      <c r="AR14" s="6">
        <f t="shared" si="21"/>
        <v>2.74995E-2</v>
      </c>
      <c r="AS14" s="6">
        <f t="shared" si="10"/>
        <v>0.73187037607891492</v>
      </c>
    </row>
    <row r="15" spans="1:45" ht="15" customHeight="1">
      <c r="A15" s="1">
        <v>1990</v>
      </c>
      <c r="B15" s="11">
        <v>7.5</v>
      </c>
      <c r="C15" s="11">
        <v>15.6</v>
      </c>
      <c r="D15" s="6">
        <f t="shared" si="11"/>
        <v>2.2112999999999997E-2</v>
      </c>
      <c r="E15" s="6">
        <f t="shared" si="0"/>
        <v>0.77762792848335394</v>
      </c>
      <c r="F15" s="11">
        <v>13.8</v>
      </c>
      <c r="G15" s="11">
        <v>13.3</v>
      </c>
      <c r="H15" s="6">
        <f t="shared" si="12"/>
        <v>3.4689060000000001E-2</v>
      </c>
      <c r="I15" s="6">
        <f t="shared" si="1"/>
        <v>0.67079608508014799</v>
      </c>
      <c r="J15" s="11">
        <v>16.5</v>
      </c>
      <c r="K15" s="11">
        <v>15.4</v>
      </c>
      <c r="L15" s="6">
        <f t="shared" si="13"/>
        <v>4.8024899999999995E-2</v>
      </c>
      <c r="M15" s="6">
        <f t="shared" si="2"/>
        <v>0.55751001849568438</v>
      </c>
      <c r="N15" s="11">
        <v>11.4</v>
      </c>
      <c r="O15" s="11">
        <v>10.7</v>
      </c>
      <c r="P15" s="6">
        <f t="shared" si="14"/>
        <v>2.305422E-2</v>
      </c>
      <c r="Q15" s="6">
        <f t="shared" si="3"/>
        <v>0.76963239827373608</v>
      </c>
      <c r="R15" s="11">
        <v>11.7</v>
      </c>
      <c r="S15" s="11">
        <v>11.1</v>
      </c>
      <c r="T15" s="6">
        <f t="shared" si="15"/>
        <v>2.4545429999999993E-2</v>
      </c>
      <c r="U15" s="6">
        <f t="shared" si="4"/>
        <v>0.75696478113440202</v>
      </c>
      <c r="V15" s="11">
        <v>11.5</v>
      </c>
      <c r="W15" s="11">
        <v>13.8</v>
      </c>
      <c r="X15" s="6">
        <f t="shared" si="16"/>
        <v>2.9994300000000002E-2</v>
      </c>
      <c r="Y15" s="6">
        <f t="shared" si="5"/>
        <v>0.71067740443896421</v>
      </c>
      <c r="Z15" s="11">
        <v>3.9</v>
      </c>
      <c r="AA15" s="11">
        <v>24</v>
      </c>
      <c r="AB15" s="6">
        <f t="shared" si="17"/>
        <v>1.7690399999999998E-2</v>
      </c>
      <c r="AC15" s="6">
        <f t="shared" si="6"/>
        <v>0.81519728729963015</v>
      </c>
      <c r="AD15" s="11">
        <v>8</v>
      </c>
      <c r="AE15" s="11">
        <v>15.3</v>
      </c>
      <c r="AF15" s="6">
        <f t="shared" si="18"/>
        <v>2.3133599999999997E-2</v>
      </c>
      <c r="AG15" s="6">
        <f t="shared" si="7"/>
        <v>0.76895807644882852</v>
      </c>
      <c r="AH15" s="11">
        <v>5.9</v>
      </c>
      <c r="AI15" s="11">
        <v>20.100000000000001</v>
      </c>
      <c r="AJ15" s="6">
        <f t="shared" si="19"/>
        <v>2.2413510000000001E-2</v>
      </c>
      <c r="AK15" s="6">
        <f t="shared" si="8"/>
        <v>0.77507513871763256</v>
      </c>
      <c r="AL15" s="11">
        <v>7.3</v>
      </c>
      <c r="AM15" s="11">
        <v>15.1</v>
      </c>
      <c r="AN15" s="6">
        <f t="shared" si="20"/>
        <v>2.0833469999999996E-2</v>
      </c>
      <c r="AO15" s="6">
        <f t="shared" si="9"/>
        <v>0.78849735408960131</v>
      </c>
      <c r="AP15" s="11">
        <v>8</v>
      </c>
      <c r="AQ15" s="11">
        <v>11.4</v>
      </c>
      <c r="AR15" s="6">
        <f t="shared" si="21"/>
        <v>1.72368E-2</v>
      </c>
      <c r="AS15" s="6">
        <f t="shared" si="10"/>
        <v>0.81905055487053025</v>
      </c>
    </row>
    <row r="16" spans="1:45" ht="15" customHeight="1">
      <c r="A16" s="1">
        <v>1991</v>
      </c>
      <c r="B16" s="11">
        <v>5.4</v>
      </c>
      <c r="C16" s="11">
        <v>13.7</v>
      </c>
      <c r="D16" s="6">
        <f t="shared" si="11"/>
        <v>1.398222E-2</v>
      </c>
      <c r="E16" s="6">
        <f t="shared" si="0"/>
        <v>0.8466977496917385</v>
      </c>
      <c r="F16" s="11">
        <v>11.1</v>
      </c>
      <c r="G16" s="11">
        <v>13.7</v>
      </c>
      <c r="H16" s="6">
        <f t="shared" si="12"/>
        <v>2.874123E-2</v>
      </c>
      <c r="I16" s="6">
        <f t="shared" si="1"/>
        <v>0.7213220561035758</v>
      </c>
      <c r="J16" s="11">
        <v>13.4</v>
      </c>
      <c r="K16" s="11">
        <v>11.8</v>
      </c>
      <c r="L16" s="6">
        <f t="shared" si="13"/>
        <v>2.9884679999999997E-2</v>
      </c>
      <c r="M16" s="6">
        <f t="shared" si="2"/>
        <v>0.71160861076859849</v>
      </c>
      <c r="N16" s="11">
        <v>9.1999999999999993</v>
      </c>
      <c r="O16" s="11">
        <v>10.3</v>
      </c>
      <c r="P16" s="6">
        <f t="shared" si="14"/>
        <v>1.7909639999999998E-2</v>
      </c>
      <c r="Q16" s="6">
        <f t="shared" si="3"/>
        <v>0.81333487464036158</v>
      </c>
      <c r="R16" s="11">
        <v>8.1</v>
      </c>
      <c r="S16" s="11">
        <v>9.9</v>
      </c>
      <c r="T16" s="6">
        <f t="shared" si="15"/>
        <v>1.515591E-2</v>
      </c>
      <c r="U16" s="6">
        <f t="shared" si="4"/>
        <v>0.83672741985203458</v>
      </c>
      <c r="V16" s="11">
        <v>7.5</v>
      </c>
      <c r="W16" s="11">
        <v>10.3</v>
      </c>
      <c r="X16" s="6">
        <f t="shared" si="16"/>
        <v>1.4600249999999999E-2</v>
      </c>
      <c r="Y16" s="6">
        <f t="shared" si="5"/>
        <v>0.8414476726263872</v>
      </c>
      <c r="Z16" s="11">
        <v>3.5</v>
      </c>
      <c r="AA16" s="11">
        <v>21.7</v>
      </c>
      <c r="AB16" s="6">
        <f t="shared" si="17"/>
        <v>1.4354550000000001E-2</v>
      </c>
      <c r="AC16" s="6">
        <f t="shared" si="6"/>
        <v>0.84353485922729143</v>
      </c>
      <c r="AD16" s="11">
        <v>5.3</v>
      </c>
      <c r="AE16" s="11">
        <v>11.5</v>
      </c>
      <c r="AF16" s="6">
        <f t="shared" si="18"/>
        <v>1.1519549999999998E-2</v>
      </c>
      <c r="AG16" s="6">
        <f t="shared" si="7"/>
        <v>0.86761778154541713</v>
      </c>
      <c r="AH16" s="11">
        <v>3.3</v>
      </c>
      <c r="AI16" s="11">
        <v>16</v>
      </c>
      <c r="AJ16" s="6">
        <f t="shared" si="19"/>
        <v>9.9791999999999988E-3</v>
      </c>
      <c r="AK16" s="6">
        <f t="shared" si="8"/>
        <v>0.88070283600493227</v>
      </c>
      <c r="AL16" s="11">
        <v>4.5999999999999996</v>
      </c>
      <c r="AM16" s="11">
        <v>23.1</v>
      </c>
      <c r="AN16" s="6">
        <f t="shared" si="20"/>
        <v>2.0083139999999999E-2</v>
      </c>
      <c r="AO16" s="6">
        <f t="shared" si="9"/>
        <v>0.79487130086313196</v>
      </c>
      <c r="AP16" s="11">
        <v>5.6</v>
      </c>
      <c r="AQ16" s="11">
        <v>6.9</v>
      </c>
      <c r="AR16" s="6">
        <f t="shared" si="21"/>
        <v>7.3029599999999998E-3</v>
      </c>
      <c r="AS16" s="6">
        <f t="shared" si="10"/>
        <v>0.90343711467324295</v>
      </c>
    </row>
    <row r="17" spans="1:45" ht="15" customHeight="1">
      <c r="A17" s="1">
        <v>1992</v>
      </c>
      <c r="B17" s="11">
        <v>5.2</v>
      </c>
      <c r="C17" s="11">
        <v>14.9</v>
      </c>
      <c r="D17" s="6">
        <f t="shared" si="11"/>
        <v>1.4643720000000001E-2</v>
      </c>
      <c r="E17" s="6">
        <f t="shared" si="0"/>
        <v>0.84107840115084254</v>
      </c>
      <c r="F17" s="11">
        <v>15.4</v>
      </c>
      <c r="G17" s="11">
        <v>12.2</v>
      </c>
      <c r="H17" s="6">
        <f t="shared" si="12"/>
        <v>3.5509319999999997E-2</v>
      </c>
      <c r="I17" s="6">
        <f t="shared" si="1"/>
        <v>0.66382809288943689</v>
      </c>
      <c r="J17" s="11">
        <v>9.5</v>
      </c>
      <c r="K17" s="11">
        <v>16.100000000000001</v>
      </c>
      <c r="L17" s="6">
        <f t="shared" si="13"/>
        <v>2.8907550000000001E-2</v>
      </c>
      <c r="M17" s="6">
        <f t="shared" si="2"/>
        <v>0.71990919132757902</v>
      </c>
      <c r="N17" s="11">
        <v>9.6</v>
      </c>
      <c r="O17" s="11">
        <v>11.4</v>
      </c>
      <c r="P17" s="6">
        <f t="shared" si="14"/>
        <v>2.068416E-2</v>
      </c>
      <c r="Q17" s="6">
        <f t="shared" si="3"/>
        <v>0.78976572133168921</v>
      </c>
      <c r="R17" s="11">
        <v>8.6999999999999993</v>
      </c>
      <c r="S17" s="11">
        <v>11.2</v>
      </c>
      <c r="T17" s="6">
        <f t="shared" si="15"/>
        <v>1.8416159999999994E-2</v>
      </c>
      <c r="U17" s="6">
        <f t="shared" si="4"/>
        <v>0.80903205918619003</v>
      </c>
      <c r="V17" s="11">
        <v>7.5</v>
      </c>
      <c r="W17" s="11">
        <v>12.8</v>
      </c>
      <c r="X17" s="6">
        <f t="shared" si="16"/>
        <v>1.8143999999999997E-2</v>
      </c>
      <c r="Y17" s="6">
        <f t="shared" si="5"/>
        <v>0.81134401972873005</v>
      </c>
      <c r="Z17" s="11">
        <v>2.2000000000000002</v>
      </c>
      <c r="AA17" s="11">
        <v>22.8</v>
      </c>
      <c r="AB17" s="6">
        <f t="shared" si="17"/>
        <v>9.4802400000000009E-3</v>
      </c>
      <c r="AC17" s="6">
        <f t="shared" si="6"/>
        <v>0.88494143033292227</v>
      </c>
      <c r="AD17" s="11">
        <v>6.3</v>
      </c>
      <c r="AE17" s="11">
        <v>9.1999999999999993</v>
      </c>
      <c r="AF17" s="6">
        <f t="shared" si="18"/>
        <v>1.0954439999999998E-2</v>
      </c>
      <c r="AG17" s="6">
        <f t="shared" si="7"/>
        <v>0.87241831072749698</v>
      </c>
      <c r="AH17" s="11">
        <v>4.0999999999999996</v>
      </c>
      <c r="AI17" s="11">
        <v>15.9</v>
      </c>
      <c r="AJ17" s="6">
        <f t="shared" si="19"/>
        <v>1.2320909999999999E-2</v>
      </c>
      <c r="AK17" s="6">
        <f t="shared" si="8"/>
        <v>0.86081034217016028</v>
      </c>
      <c r="AL17" s="11">
        <v>4.3</v>
      </c>
      <c r="AM17" s="11">
        <v>27.9</v>
      </c>
      <c r="AN17" s="6">
        <f t="shared" si="20"/>
        <v>2.2674329999999993E-2</v>
      </c>
      <c r="AO17" s="6">
        <f t="shared" si="9"/>
        <v>0.77285950986436502</v>
      </c>
      <c r="AP17" s="11">
        <v>6.6</v>
      </c>
      <c r="AQ17" s="11">
        <v>11.6</v>
      </c>
      <c r="AR17" s="6">
        <f t="shared" si="21"/>
        <v>1.4469839999999998E-2</v>
      </c>
      <c r="AS17" s="6">
        <f t="shared" si="10"/>
        <v>0.84255548705302097</v>
      </c>
    </row>
    <row r="18" spans="1:45" ht="15" customHeight="1">
      <c r="A18" s="1">
        <v>1993</v>
      </c>
      <c r="B18" s="11">
        <v>5.5</v>
      </c>
      <c r="C18" s="11">
        <v>17.5</v>
      </c>
      <c r="D18" s="6">
        <f t="shared" si="11"/>
        <v>1.8191249999999999E-2</v>
      </c>
      <c r="E18" s="6">
        <f t="shared" si="0"/>
        <v>0.81094263769009456</v>
      </c>
      <c r="F18" s="11">
        <v>8.5</v>
      </c>
      <c r="G18" s="11">
        <v>17.3</v>
      </c>
      <c r="H18" s="6">
        <f t="shared" si="12"/>
        <v>2.779245E-2</v>
      </c>
      <c r="I18" s="6">
        <f t="shared" si="1"/>
        <v>0.72938180743937531</v>
      </c>
      <c r="J18" s="11">
        <v>6.7</v>
      </c>
      <c r="K18" s="11">
        <v>6.7</v>
      </c>
      <c r="L18" s="6">
        <f t="shared" si="13"/>
        <v>8.484209999999999E-3</v>
      </c>
      <c r="M18" s="6">
        <f t="shared" si="2"/>
        <v>0.89340256370735727</v>
      </c>
      <c r="N18" s="11">
        <v>8.1</v>
      </c>
      <c r="O18" s="11">
        <v>9.6</v>
      </c>
      <c r="P18" s="6">
        <f t="shared" si="14"/>
        <v>1.4696639999999999E-2</v>
      </c>
      <c r="Q18" s="6">
        <f t="shared" si="3"/>
        <v>0.84062885326757086</v>
      </c>
      <c r="R18" s="11">
        <v>8.6</v>
      </c>
      <c r="S18" s="11">
        <v>8.1</v>
      </c>
      <c r="T18" s="6">
        <f t="shared" si="15"/>
        <v>1.3165739999999999E-2</v>
      </c>
      <c r="U18" s="6">
        <f t="shared" si="4"/>
        <v>0.85363363131935888</v>
      </c>
      <c r="V18" s="11">
        <v>8.1</v>
      </c>
      <c r="W18" s="11">
        <v>12.2</v>
      </c>
      <c r="X18" s="6">
        <f t="shared" si="16"/>
        <v>1.8676979999999999E-2</v>
      </c>
      <c r="Y18" s="6">
        <f t="shared" si="5"/>
        <v>0.80681643033292239</v>
      </c>
      <c r="Z18" s="11">
        <v>4</v>
      </c>
      <c r="AA18" s="11">
        <v>21.7</v>
      </c>
      <c r="AB18" s="6">
        <f t="shared" si="17"/>
        <v>1.6405199999999998E-2</v>
      </c>
      <c r="AC18" s="6">
        <f t="shared" si="6"/>
        <v>0.82611487875051381</v>
      </c>
      <c r="AD18" s="11">
        <v>6</v>
      </c>
      <c r="AE18" s="11">
        <v>17.5</v>
      </c>
      <c r="AF18" s="6">
        <f t="shared" si="18"/>
        <v>1.9845000000000002E-2</v>
      </c>
      <c r="AG18" s="6">
        <f t="shared" si="7"/>
        <v>0.79689426633785443</v>
      </c>
      <c r="AH18" s="11">
        <v>4.5</v>
      </c>
      <c r="AI18" s="11">
        <v>16.899999999999999</v>
      </c>
      <c r="AJ18" s="6">
        <f t="shared" si="19"/>
        <v>1.4373449999999999E-2</v>
      </c>
      <c r="AK18" s="6">
        <f t="shared" si="8"/>
        <v>0.8433743064118373</v>
      </c>
      <c r="AL18" s="11">
        <v>3.9</v>
      </c>
      <c r="AM18" s="11">
        <v>27</v>
      </c>
      <c r="AN18" s="6">
        <f t="shared" si="20"/>
        <v>1.9901699999999998E-2</v>
      </c>
      <c r="AO18" s="6">
        <f t="shared" si="9"/>
        <v>0.79641260789149204</v>
      </c>
      <c r="AP18" s="11">
        <v>4.3</v>
      </c>
      <c r="AQ18" s="11">
        <v>28</v>
      </c>
      <c r="AR18" s="6">
        <f t="shared" si="21"/>
        <v>2.2755600000000001E-2</v>
      </c>
      <c r="AS18" s="6">
        <f t="shared" si="10"/>
        <v>0.77216913275791199</v>
      </c>
    </row>
    <row r="19" spans="1:45" ht="15" customHeight="1">
      <c r="A19" s="1">
        <v>1994</v>
      </c>
      <c r="B19" s="11">
        <v>4.0999999999999996</v>
      </c>
      <c r="C19" s="11">
        <v>16.399999999999999</v>
      </c>
      <c r="D19" s="6">
        <f t="shared" si="11"/>
        <v>1.2708359999999998E-2</v>
      </c>
      <c r="E19" s="6">
        <f t="shared" si="0"/>
        <v>0.85751900945334969</v>
      </c>
      <c r="F19" s="11">
        <v>9.1</v>
      </c>
      <c r="G19" s="11">
        <v>11.4</v>
      </c>
      <c r="H19" s="6">
        <f t="shared" si="12"/>
        <v>1.9606859999999997E-2</v>
      </c>
      <c r="I19" s="6">
        <f t="shared" si="1"/>
        <v>0.79891723181257701</v>
      </c>
      <c r="J19" s="11">
        <v>4.8</v>
      </c>
      <c r="K19" s="13">
        <f>K18*((K20/K18)^(1/2))</f>
        <v>9.1148230920846736</v>
      </c>
      <c r="L19" s="6">
        <f t="shared" si="13"/>
        <v>8.2689675091392138E-3</v>
      </c>
      <c r="M19" s="6">
        <f t="shared" si="2"/>
        <v>0.89523101809429195</v>
      </c>
      <c r="N19" s="11">
        <v>6</v>
      </c>
      <c r="O19" s="11">
        <v>11.7</v>
      </c>
      <c r="P19" s="6">
        <f t="shared" si="14"/>
        <v>1.3267799999999996E-2</v>
      </c>
      <c r="Q19" s="6">
        <f t="shared" si="3"/>
        <v>0.85276664611590625</v>
      </c>
      <c r="R19" s="11">
        <v>6</v>
      </c>
      <c r="S19" s="11">
        <v>11.6</v>
      </c>
      <c r="T19" s="6">
        <f t="shared" si="15"/>
        <v>1.3154399999999998E-2</v>
      </c>
      <c r="U19" s="6">
        <f t="shared" si="4"/>
        <v>0.85372996300863135</v>
      </c>
      <c r="V19" s="11">
        <v>6.8</v>
      </c>
      <c r="W19" s="11">
        <v>10.7</v>
      </c>
      <c r="X19" s="6">
        <f t="shared" si="16"/>
        <v>1.3751639999999999E-2</v>
      </c>
      <c r="Y19" s="6">
        <f t="shared" si="5"/>
        <v>0.84865649404027954</v>
      </c>
      <c r="Z19" s="11">
        <v>2.4</v>
      </c>
      <c r="AA19" s="11">
        <v>26.1</v>
      </c>
      <c r="AB19" s="6">
        <f t="shared" si="17"/>
        <v>1.1838959999999999E-2</v>
      </c>
      <c r="AC19" s="6">
        <f t="shared" si="6"/>
        <v>0.86490443896424174</v>
      </c>
      <c r="AD19" s="11">
        <v>4.7</v>
      </c>
      <c r="AE19" s="11">
        <v>19.8</v>
      </c>
      <c r="AF19" s="6">
        <f t="shared" si="18"/>
        <v>1.7588339999999997E-2</v>
      </c>
      <c r="AG19" s="6">
        <f t="shared" si="7"/>
        <v>0.81606427250308267</v>
      </c>
      <c r="AH19" s="11">
        <v>3.9</v>
      </c>
      <c r="AI19" s="11">
        <v>13.4</v>
      </c>
      <c r="AJ19" s="6">
        <f t="shared" si="19"/>
        <v>9.8771399999999995E-3</v>
      </c>
      <c r="AK19" s="6">
        <f t="shared" si="8"/>
        <v>0.88156982120838467</v>
      </c>
      <c r="AL19" s="11">
        <v>3.6</v>
      </c>
      <c r="AM19" s="11">
        <v>29.5</v>
      </c>
      <c r="AN19" s="6">
        <f t="shared" si="20"/>
        <v>2.0071800000000001E-2</v>
      </c>
      <c r="AO19" s="6">
        <f t="shared" si="9"/>
        <v>0.79496763255240444</v>
      </c>
      <c r="AP19" s="11">
        <v>3.1</v>
      </c>
      <c r="AQ19" s="11">
        <v>15</v>
      </c>
      <c r="AR19" s="6">
        <f t="shared" si="21"/>
        <v>8.7885000000000012E-3</v>
      </c>
      <c r="AS19" s="6">
        <f t="shared" si="10"/>
        <v>0.89081766337854495</v>
      </c>
    </row>
    <row r="20" spans="1:45" ht="15" customHeight="1">
      <c r="A20" s="1">
        <v>1995</v>
      </c>
      <c r="B20" s="11">
        <v>3.9</v>
      </c>
      <c r="C20" s="11">
        <v>13.8</v>
      </c>
      <c r="D20" s="6">
        <f t="shared" si="11"/>
        <v>1.0171980000000001E-2</v>
      </c>
      <c r="E20" s="6">
        <f t="shared" si="0"/>
        <v>0.87906519728729959</v>
      </c>
      <c r="F20" s="11">
        <v>3.7</v>
      </c>
      <c r="G20" s="13">
        <f>G19*((G21/G19)^(1/2))</f>
        <v>13.797825915701356</v>
      </c>
      <c r="H20" s="6">
        <f t="shared" si="12"/>
        <v>9.6488196628499601E-3</v>
      </c>
      <c r="I20" s="6">
        <f t="shared" si="1"/>
        <v>0.88350937004197649</v>
      </c>
      <c r="J20" s="11">
        <v>7.7</v>
      </c>
      <c r="K20" s="11">
        <v>12.4</v>
      </c>
      <c r="L20" s="6">
        <f t="shared" si="13"/>
        <v>1.8045720000000001E-2</v>
      </c>
      <c r="M20" s="6">
        <f t="shared" si="2"/>
        <v>0.81217889436909163</v>
      </c>
      <c r="N20" s="11">
        <v>6.6</v>
      </c>
      <c r="O20" s="11">
        <v>12.5</v>
      </c>
      <c r="P20" s="6">
        <f t="shared" si="14"/>
        <v>1.55925E-2</v>
      </c>
      <c r="Q20" s="6">
        <f t="shared" si="3"/>
        <v>0.83301864981504314</v>
      </c>
      <c r="R20" s="11">
        <v>6.4</v>
      </c>
      <c r="S20" s="11">
        <v>10.9</v>
      </c>
      <c r="T20" s="6">
        <f t="shared" si="15"/>
        <v>1.3184639999999999E-2</v>
      </c>
      <c r="U20" s="6">
        <f t="shared" si="4"/>
        <v>0.85347307850390464</v>
      </c>
      <c r="V20" s="11">
        <v>6.5</v>
      </c>
      <c r="W20" s="11">
        <v>8.6</v>
      </c>
      <c r="X20" s="6">
        <f t="shared" si="16"/>
        <v>1.0565099999999999E-2</v>
      </c>
      <c r="Y20" s="6">
        <f t="shared" si="5"/>
        <v>0.87572569872585293</v>
      </c>
      <c r="Z20" s="11">
        <v>1.9</v>
      </c>
      <c r="AA20" s="11">
        <v>16</v>
      </c>
      <c r="AB20" s="6">
        <f t="shared" si="17"/>
        <v>5.7455999999999991E-3</v>
      </c>
      <c r="AC20" s="6">
        <f t="shared" si="6"/>
        <v>0.91666666666666663</v>
      </c>
      <c r="AD20" s="11">
        <v>4.3</v>
      </c>
      <c r="AE20" s="11">
        <v>13.6</v>
      </c>
      <c r="AF20" s="6">
        <f t="shared" si="18"/>
        <v>1.1052719999999999E-2</v>
      </c>
      <c r="AG20" s="6">
        <f t="shared" si="7"/>
        <v>0.87158343608713518</v>
      </c>
      <c r="AH20" s="11">
        <v>3.7</v>
      </c>
      <c r="AI20" s="11">
        <v>15.9</v>
      </c>
      <c r="AJ20" s="6">
        <f t="shared" si="19"/>
        <v>1.1118869999999999E-2</v>
      </c>
      <c r="AK20" s="6">
        <f t="shared" si="8"/>
        <v>0.87102150123304556</v>
      </c>
      <c r="AL20" s="11">
        <v>4.4000000000000004</v>
      </c>
      <c r="AM20" s="11">
        <v>22.1</v>
      </c>
      <c r="AN20" s="6">
        <f t="shared" si="20"/>
        <v>1.837836E-2</v>
      </c>
      <c r="AO20" s="6">
        <f t="shared" si="9"/>
        <v>0.80935316481709829</v>
      </c>
      <c r="AP20" s="11">
        <v>2.9</v>
      </c>
      <c r="AQ20" s="11">
        <v>24.1</v>
      </c>
      <c r="AR20" s="6">
        <f t="shared" si="21"/>
        <v>1.3209209999999999E-2</v>
      </c>
      <c r="AS20" s="6">
        <f t="shared" si="10"/>
        <v>0.85326435984381421</v>
      </c>
    </row>
    <row r="21" spans="1:45" ht="15" customHeight="1">
      <c r="A21" s="1">
        <v>1996</v>
      </c>
      <c r="B21" s="11">
        <v>4.5999999999999996</v>
      </c>
      <c r="C21" s="11">
        <v>17.3</v>
      </c>
      <c r="D21" s="6">
        <f t="shared" si="11"/>
        <v>1.5040619999999999E-2</v>
      </c>
      <c r="E21" s="6">
        <f t="shared" si="0"/>
        <v>0.83770679202630494</v>
      </c>
      <c r="F21" s="11">
        <v>4.8</v>
      </c>
      <c r="G21" s="11">
        <v>16.7</v>
      </c>
      <c r="H21" s="6">
        <f t="shared" si="12"/>
        <v>1.5150240000000001E-2</v>
      </c>
      <c r="I21" s="6">
        <f t="shared" si="1"/>
        <v>0.83677558569667077</v>
      </c>
      <c r="J21" s="11">
        <v>6.8</v>
      </c>
      <c r="K21" s="11">
        <v>10.7</v>
      </c>
      <c r="L21" s="6">
        <f t="shared" si="13"/>
        <v>1.3751639999999999E-2</v>
      </c>
      <c r="M21" s="6">
        <f t="shared" si="2"/>
        <v>0.84865649404027954</v>
      </c>
      <c r="N21" s="11">
        <v>7.4</v>
      </c>
      <c r="O21" s="11">
        <v>11.3</v>
      </c>
      <c r="P21" s="6">
        <f t="shared" si="14"/>
        <v>1.5804180000000001E-2</v>
      </c>
      <c r="Q21" s="6">
        <f t="shared" si="3"/>
        <v>0.83122045828195645</v>
      </c>
      <c r="R21" s="11">
        <v>8.1</v>
      </c>
      <c r="S21" s="11">
        <v>13.5</v>
      </c>
      <c r="T21" s="6">
        <f t="shared" si="15"/>
        <v>2.0667149999999995E-2</v>
      </c>
      <c r="U21" s="6">
        <f t="shared" si="4"/>
        <v>0.78991021886559809</v>
      </c>
      <c r="V21" s="11">
        <v>9.1999999999999993</v>
      </c>
      <c r="W21" s="11">
        <v>13.8</v>
      </c>
      <c r="X21" s="6">
        <f t="shared" si="16"/>
        <v>2.3995439999999996E-2</v>
      </c>
      <c r="Y21" s="6">
        <f t="shared" si="5"/>
        <v>0.76163686806411846</v>
      </c>
      <c r="Z21" s="11">
        <v>2.4</v>
      </c>
      <c r="AA21" s="11">
        <v>23.8</v>
      </c>
      <c r="AB21" s="6">
        <f t="shared" si="17"/>
        <v>1.0795679999999998E-2</v>
      </c>
      <c r="AC21" s="6">
        <f t="shared" si="6"/>
        <v>0.87376695437731189</v>
      </c>
      <c r="AD21" s="11">
        <v>4.5999999999999996</v>
      </c>
      <c r="AE21" s="11">
        <v>15.9</v>
      </c>
      <c r="AF21" s="6">
        <f t="shared" si="18"/>
        <v>1.3823459999999999E-2</v>
      </c>
      <c r="AG21" s="6">
        <f t="shared" si="7"/>
        <v>0.84804639334155363</v>
      </c>
      <c r="AH21" s="11">
        <v>3.5</v>
      </c>
      <c r="AI21" s="11">
        <v>18.2</v>
      </c>
      <c r="AJ21" s="6">
        <f t="shared" si="19"/>
        <v>1.2039299999999999E-2</v>
      </c>
      <c r="AK21" s="6">
        <f t="shared" si="8"/>
        <v>0.86320257912042742</v>
      </c>
      <c r="AL21" s="11">
        <v>2.9</v>
      </c>
      <c r="AM21" s="11">
        <v>25.3</v>
      </c>
      <c r="AN21" s="6">
        <f t="shared" si="20"/>
        <v>1.386693E-2</v>
      </c>
      <c r="AO21" s="6">
        <f t="shared" si="9"/>
        <v>0.84767712186600908</v>
      </c>
      <c r="AP21" s="11">
        <v>2.2000000000000002</v>
      </c>
      <c r="AQ21" s="11">
        <v>26.4</v>
      </c>
      <c r="AR21" s="6">
        <f t="shared" si="21"/>
        <v>1.0977119999999998E-2</v>
      </c>
      <c r="AS21" s="6">
        <f t="shared" si="10"/>
        <v>0.87222564734895192</v>
      </c>
    </row>
    <row r="22" spans="1:45" ht="15" customHeight="1">
      <c r="A22" s="1">
        <v>1997</v>
      </c>
      <c r="B22" s="11">
        <v>4.9000000000000004</v>
      </c>
      <c r="C22" s="11">
        <v>17.100000000000001</v>
      </c>
      <c r="D22" s="6">
        <f t="shared" si="11"/>
        <v>1.5836310000000003E-2</v>
      </c>
      <c r="E22" s="6">
        <f t="shared" si="0"/>
        <v>0.83094751849568427</v>
      </c>
      <c r="F22" s="11">
        <v>6.6</v>
      </c>
      <c r="G22" s="11">
        <v>12.5</v>
      </c>
      <c r="H22" s="6">
        <f t="shared" si="12"/>
        <v>1.55925E-2</v>
      </c>
      <c r="I22" s="6">
        <f t="shared" si="1"/>
        <v>0.83301864981504314</v>
      </c>
      <c r="J22" s="11">
        <v>8.4</v>
      </c>
      <c r="K22" s="11">
        <v>8.8000000000000007</v>
      </c>
      <c r="L22" s="6">
        <f t="shared" si="13"/>
        <v>1.3970880000000003E-2</v>
      </c>
      <c r="M22" s="6">
        <f t="shared" si="2"/>
        <v>0.84679408138101109</v>
      </c>
      <c r="N22" s="11">
        <v>7.1</v>
      </c>
      <c r="O22" s="11">
        <v>13.1</v>
      </c>
      <c r="P22" s="6">
        <f t="shared" si="14"/>
        <v>1.7578889999999996E-2</v>
      </c>
      <c r="Q22" s="6">
        <f t="shared" si="3"/>
        <v>0.81614454891080968</v>
      </c>
      <c r="R22" s="11">
        <v>7.1</v>
      </c>
      <c r="S22" s="11">
        <v>10.8</v>
      </c>
      <c r="T22" s="6">
        <f t="shared" si="15"/>
        <v>1.449252E-2</v>
      </c>
      <c r="U22" s="6">
        <f t="shared" si="4"/>
        <v>0.84236282367447601</v>
      </c>
      <c r="V22" s="11">
        <v>8.1</v>
      </c>
      <c r="W22" s="11">
        <v>11.5</v>
      </c>
      <c r="X22" s="6">
        <f t="shared" si="16"/>
        <v>1.7605349999999995E-2</v>
      </c>
      <c r="Y22" s="6">
        <f t="shared" si="5"/>
        <v>0.81591977496917389</v>
      </c>
      <c r="Z22" s="11">
        <v>2.6</v>
      </c>
      <c r="AA22" s="11">
        <v>27</v>
      </c>
      <c r="AB22" s="6">
        <f t="shared" si="17"/>
        <v>1.3267800000000001E-2</v>
      </c>
      <c r="AC22" s="6">
        <f t="shared" si="6"/>
        <v>0.85276664611590625</v>
      </c>
      <c r="AD22" s="11">
        <v>6.5</v>
      </c>
      <c r="AE22" s="11">
        <v>16.5</v>
      </c>
      <c r="AF22" s="6">
        <f t="shared" si="18"/>
        <v>2.027025E-2</v>
      </c>
      <c r="AG22" s="6">
        <f t="shared" si="7"/>
        <v>0.79328182799013558</v>
      </c>
      <c r="AH22" s="11">
        <v>4.5</v>
      </c>
      <c r="AI22" s="11">
        <v>19.2</v>
      </c>
      <c r="AJ22" s="6">
        <f t="shared" si="19"/>
        <v>1.6329599999999996E-2</v>
      </c>
      <c r="AK22" s="6">
        <f t="shared" si="8"/>
        <v>0.82675709001233044</v>
      </c>
      <c r="AL22" s="11">
        <v>2.9</v>
      </c>
      <c r="AM22" s="11">
        <v>28.1</v>
      </c>
      <c r="AN22" s="6">
        <f t="shared" si="20"/>
        <v>1.540161E-2</v>
      </c>
      <c r="AO22" s="6">
        <f t="shared" si="9"/>
        <v>0.83464023325113035</v>
      </c>
      <c r="AP22" s="11">
        <v>5</v>
      </c>
      <c r="AQ22" s="11">
        <v>19.7</v>
      </c>
      <c r="AR22" s="6">
        <f t="shared" si="21"/>
        <v>1.8616499999999998E-2</v>
      </c>
      <c r="AS22" s="6">
        <f t="shared" si="10"/>
        <v>0.80733019934237571</v>
      </c>
    </row>
    <row r="23" spans="1:45" ht="15" customHeight="1">
      <c r="A23" s="1">
        <v>1998</v>
      </c>
      <c r="B23" s="11">
        <v>5.9</v>
      </c>
      <c r="C23" s="11">
        <v>16.100000000000001</v>
      </c>
      <c r="D23" s="6">
        <f t="shared" si="11"/>
        <v>1.7953110000000001E-2</v>
      </c>
      <c r="E23" s="6">
        <f t="shared" si="0"/>
        <v>0.81296560316481714</v>
      </c>
      <c r="F23" s="11">
        <v>10.6</v>
      </c>
      <c r="G23" s="11">
        <v>10.6</v>
      </c>
      <c r="H23" s="6">
        <f t="shared" si="12"/>
        <v>2.1236039999999998E-2</v>
      </c>
      <c r="I23" s="6">
        <f t="shared" si="1"/>
        <v>0.78507757912042742</v>
      </c>
      <c r="J23" s="11">
        <v>12.1</v>
      </c>
      <c r="K23" s="11">
        <v>10.9</v>
      </c>
      <c r="L23" s="6">
        <f t="shared" si="13"/>
        <v>2.4927209999999998E-2</v>
      </c>
      <c r="M23" s="6">
        <f t="shared" si="2"/>
        <v>0.75372161426222761</v>
      </c>
      <c r="N23" s="11">
        <v>10</v>
      </c>
      <c r="O23" s="11">
        <v>12.7</v>
      </c>
      <c r="P23" s="6">
        <f t="shared" si="14"/>
        <v>2.4002999999999997E-2</v>
      </c>
      <c r="Q23" s="6">
        <f t="shared" si="3"/>
        <v>0.76157264693793669</v>
      </c>
      <c r="R23" s="11">
        <v>7.9</v>
      </c>
      <c r="S23" s="11">
        <v>13.3</v>
      </c>
      <c r="T23" s="6">
        <f t="shared" si="15"/>
        <v>1.9858229999999998E-2</v>
      </c>
      <c r="U23" s="6">
        <f t="shared" si="4"/>
        <v>0.79678187936703648</v>
      </c>
      <c r="V23" s="11">
        <v>10.1</v>
      </c>
      <c r="W23" s="11">
        <v>16.2</v>
      </c>
      <c r="X23" s="6">
        <f t="shared" si="16"/>
        <v>3.0924179999999996E-2</v>
      </c>
      <c r="Y23" s="6">
        <f t="shared" si="5"/>
        <v>0.70277820591861906</v>
      </c>
      <c r="Z23" s="11">
        <v>2.8</v>
      </c>
      <c r="AA23" s="11">
        <v>20</v>
      </c>
      <c r="AB23" s="6">
        <f t="shared" si="17"/>
        <v>1.0584000000000001E-2</v>
      </c>
      <c r="AC23" s="6">
        <f t="shared" si="6"/>
        <v>0.87556514591039869</v>
      </c>
      <c r="AD23" s="11">
        <v>6.4</v>
      </c>
      <c r="AE23" s="11">
        <v>12.7</v>
      </c>
      <c r="AF23" s="6">
        <f t="shared" si="18"/>
        <v>1.5361919999999999E-2</v>
      </c>
      <c r="AG23" s="6">
        <f t="shared" si="7"/>
        <v>0.83497739416358407</v>
      </c>
      <c r="AH23" s="11">
        <v>6</v>
      </c>
      <c r="AI23" s="11">
        <v>17.7</v>
      </c>
      <c r="AJ23" s="6">
        <f t="shared" si="19"/>
        <v>2.0071799999999994E-2</v>
      </c>
      <c r="AK23" s="6">
        <f t="shared" si="8"/>
        <v>0.79496763255240444</v>
      </c>
      <c r="AL23" s="11">
        <v>3.5</v>
      </c>
      <c r="AM23" s="13">
        <f>AM22*((AM$28/AM$22)^(1/6))</f>
        <v>26.831927213508145</v>
      </c>
      <c r="AN23" s="6">
        <f t="shared" si="20"/>
        <v>1.7749319851735636E-2</v>
      </c>
      <c r="AO23" s="6">
        <f t="shared" si="9"/>
        <v>0.81469677152807984</v>
      </c>
      <c r="AP23" s="11">
        <v>6.5</v>
      </c>
      <c r="AQ23" s="11">
        <v>12.2</v>
      </c>
      <c r="AR23" s="6">
        <f t="shared" si="21"/>
        <v>1.4987699999999998E-2</v>
      </c>
      <c r="AS23" s="6">
        <f t="shared" si="10"/>
        <v>0.83815633990957672</v>
      </c>
    </row>
    <row r="24" spans="1:45" ht="15" customHeight="1">
      <c r="A24" s="1">
        <v>1999</v>
      </c>
      <c r="B24" s="11">
        <v>6.3</v>
      </c>
      <c r="C24" s="11">
        <v>13.3</v>
      </c>
      <c r="D24" s="6">
        <f t="shared" si="11"/>
        <v>1.5836310000000003E-2</v>
      </c>
      <c r="E24" s="6">
        <f t="shared" si="0"/>
        <v>0.83094751849568427</v>
      </c>
      <c r="F24" s="11">
        <v>13.8</v>
      </c>
      <c r="G24" s="11">
        <v>10.6</v>
      </c>
      <c r="H24" s="6">
        <f t="shared" si="12"/>
        <v>2.7646919999999998E-2</v>
      </c>
      <c r="I24" s="6">
        <f t="shared" si="1"/>
        <v>0.73061806411837238</v>
      </c>
      <c r="J24" s="11">
        <v>12.7</v>
      </c>
      <c r="K24" s="11">
        <v>12.7</v>
      </c>
      <c r="L24" s="6">
        <f t="shared" si="13"/>
        <v>3.048381E-2</v>
      </c>
      <c r="M24" s="6">
        <f t="shared" si="2"/>
        <v>0.70651908651870121</v>
      </c>
      <c r="N24" s="11">
        <v>14.9</v>
      </c>
      <c r="O24" s="11">
        <v>12.2</v>
      </c>
      <c r="P24" s="6">
        <f t="shared" si="14"/>
        <v>3.4356419999999999E-2</v>
      </c>
      <c r="Q24" s="6">
        <f t="shared" si="3"/>
        <v>0.67362181463214132</v>
      </c>
      <c r="R24" s="11">
        <v>10.7</v>
      </c>
      <c r="S24" s="11">
        <v>13.4</v>
      </c>
      <c r="T24" s="6">
        <f t="shared" si="15"/>
        <v>2.7098819999999999E-2</v>
      </c>
      <c r="U24" s="6">
        <f t="shared" si="4"/>
        <v>0.73527409576654335</v>
      </c>
      <c r="V24" s="11">
        <v>9.5</v>
      </c>
      <c r="W24" s="11">
        <v>11.4</v>
      </c>
      <c r="X24" s="6">
        <f t="shared" si="16"/>
        <v>2.0468699999999999E-2</v>
      </c>
      <c r="Y24" s="6">
        <f t="shared" si="5"/>
        <v>0.79159602342786672</v>
      </c>
      <c r="Z24" s="11">
        <v>3</v>
      </c>
      <c r="AA24" s="11">
        <v>19.3</v>
      </c>
      <c r="AB24" s="6">
        <f t="shared" si="17"/>
        <v>1.0943100000000001E-2</v>
      </c>
      <c r="AC24" s="6">
        <f t="shared" si="6"/>
        <v>0.87251464241676946</v>
      </c>
      <c r="AD24" s="11">
        <v>8</v>
      </c>
      <c r="AE24" s="11">
        <v>11.2</v>
      </c>
      <c r="AF24" s="6">
        <f t="shared" si="18"/>
        <v>1.6934399999999999E-2</v>
      </c>
      <c r="AG24" s="6">
        <f t="shared" si="7"/>
        <v>0.82161939991779687</v>
      </c>
      <c r="AH24" s="11">
        <v>8.1</v>
      </c>
      <c r="AI24" s="11">
        <v>11</v>
      </c>
      <c r="AJ24" s="6">
        <f t="shared" si="19"/>
        <v>1.6839899999999998E-2</v>
      </c>
      <c r="AK24" s="6">
        <f t="shared" si="8"/>
        <v>0.82242216399506785</v>
      </c>
      <c r="AL24" s="11">
        <v>1.4</v>
      </c>
      <c r="AM24" s="13">
        <f>AM23*((AM$28/AM$22)^(1/6))</f>
        <v>25.62107893206402</v>
      </c>
      <c r="AN24" s="6">
        <f t="shared" si="20"/>
        <v>6.7793374854241391E-3</v>
      </c>
      <c r="AO24" s="6">
        <f t="shared" si="9"/>
        <v>0.90788521355950469</v>
      </c>
      <c r="AP24" s="11">
        <v>7.7</v>
      </c>
      <c r="AQ24" s="11">
        <v>11.5</v>
      </c>
      <c r="AR24" s="6">
        <f t="shared" si="21"/>
        <v>1.6735949999999999E-2</v>
      </c>
      <c r="AS24" s="6">
        <f t="shared" si="10"/>
        <v>0.82330520448006572</v>
      </c>
    </row>
    <row r="25" spans="1:45" ht="15" customHeight="1">
      <c r="A25" s="1">
        <v>2000</v>
      </c>
      <c r="B25" s="11">
        <v>7.6</v>
      </c>
      <c r="C25" s="11">
        <v>14.6</v>
      </c>
      <c r="D25" s="6">
        <f t="shared" si="11"/>
        <v>2.0971439999999997E-2</v>
      </c>
      <c r="E25" s="6">
        <f t="shared" si="0"/>
        <v>0.78732531853678589</v>
      </c>
      <c r="F25" s="11">
        <v>17.100000000000001</v>
      </c>
      <c r="G25" s="11">
        <v>14.5</v>
      </c>
      <c r="H25" s="6">
        <f t="shared" si="12"/>
        <v>4.6862550000000003E-2</v>
      </c>
      <c r="I25" s="6">
        <f t="shared" si="1"/>
        <v>0.56738401664611582</v>
      </c>
      <c r="J25" s="11">
        <v>13.4</v>
      </c>
      <c r="K25" s="11">
        <v>12.9</v>
      </c>
      <c r="L25" s="6">
        <f t="shared" si="13"/>
        <v>3.2670540000000005E-2</v>
      </c>
      <c r="M25" s="6">
        <f t="shared" si="2"/>
        <v>0.68794312577065353</v>
      </c>
      <c r="N25" s="11">
        <v>17</v>
      </c>
      <c r="O25" s="11">
        <v>14.9</v>
      </c>
      <c r="P25" s="6">
        <f t="shared" si="14"/>
        <v>4.7873699999999991E-2</v>
      </c>
      <c r="Q25" s="6">
        <f t="shared" si="3"/>
        <v>0.55879444101931774</v>
      </c>
      <c r="R25" s="11">
        <v>12.3</v>
      </c>
      <c r="S25" s="11">
        <v>11.5</v>
      </c>
      <c r="T25" s="6">
        <f t="shared" si="15"/>
        <v>2.6734050000000002E-2</v>
      </c>
      <c r="U25" s="6">
        <f t="shared" si="4"/>
        <v>0.73837276510480876</v>
      </c>
      <c r="V25" s="11">
        <v>11.1</v>
      </c>
      <c r="W25" s="11">
        <v>11.6</v>
      </c>
      <c r="X25" s="6">
        <f t="shared" si="16"/>
        <v>2.4335639999999995E-2</v>
      </c>
      <c r="Y25" s="6">
        <f t="shared" si="5"/>
        <v>0.75874691738594335</v>
      </c>
      <c r="Z25" s="11">
        <v>4.7</v>
      </c>
      <c r="AA25" s="11">
        <v>22</v>
      </c>
      <c r="AB25" s="6">
        <f t="shared" si="17"/>
        <v>1.95426E-2</v>
      </c>
      <c r="AC25" s="6">
        <f t="shared" si="6"/>
        <v>0.79946311138512127</v>
      </c>
      <c r="AD25" s="11">
        <v>8.5</v>
      </c>
      <c r="AE25" s="11">
        <v>15.3</v>
      </c>
      <c r="AF25" s="6">
        <f t="shared" si="18"/>
        <v>2.4579450000000003E-2</v>
      </c>
      <c r="AG25" s="6">
        <f t="shared" si="7"/>
        <v>0.75667578606658437</v>
      </c>
      <c r="AH25" s="11">
        <v>10.5</v>
      </c>
      <c r="AI25" s="11">
        <v>9</v>
      </c>
      <c r="AJ25" s="6">
        <f t="shared" si="19"/>
        <v>1.7860499999999998E-2</v>
      </c>
      <c r="AK25" s="6">
        <f t="shared" si="8"/>
        <v>0.81375231196054254</v>
      </c>
      <c r="AL25" s="11">
        <v>2.2000000000000002</v>
      </c>
      <c r="AM25" s="13">
        <f>AM24*((AM$28/AM$22)^(1/6))</f>
        <v>24.464872777106361</v>
      </c>
      <c r="AN25" s="6">
        <f t="shared" si="20"/>
        <v>1.0172494100720826E-2</v>
      </c>
      <c r="AO25" s="6">
        <f t="shared" si="9"/>
        <v>0.87906083007469882</v>
      </c>
      <c r="AP25" s="11">
        <v>7.3</v>
      </c>
      <c r="AQ25" s="11">
        <v>11</v>
      </c>
      <c r="AR25" s="6">
        <f t="shared" si="21"/>
        <v>1.5176699999999998E-2</v>
      </c>
      <c r="AS25" s="6">
        <f t="shared" si="10"/>
        <v>0.83655081175503487</v>
      </c>
    </row>
    <row r="26" spans="1:45" ht="15" customHeight="1">
      <c r="A26" s="1">
        <v>2001</v>
      </c>
      <c r="B26" s="11">
        <v>8</v>
      </c>
      <c r="C26" s="11">
        <v>15.3</v>
      </c>
      <c r="D26" s="6">
        <f t="shared" si="11"/>
        <v>2.3133599999999997E-2</v>
      </c>
      <c r="E26" s="6">
        <f t="shared" si="0"/>
        <v>0.76895807644882852</v>
      </c>
      <c r="F26" s="11">
        <v>18.2</v>
      </c>
      <c r="G26" s="11">
        <v>13.5</v>
      </c>
      <c r="H26" s="6">
        <f t="shared" si="12"/>
        <v>4.6437299999999994E-2</v>
      </c>
      <c r="I26" s="6">
        <f t="shared" si="1"/>
        <v>0.57099645499383489</v>
      </c>
      <c r="J26" s="11">
        <v>12.2</v>
      </c>
      <c r="K26" s="11">
        <v>13.3</v>
      </c>
      <c r="L26" s="6">
        <f t="shared" si="13"/>
        <v>3.0667139999999992E-2</v>
      </c>
      <c r="M26" s="6">
        <f t="shared" si="2"/>
        <v>0.70496172420879577</v>
      </c>
      <c r="N26" s="11">
        <v>13.7</v>
      </c>
      <c r="O26" s="11">
        <v>14.1</v>
      </c>
      <c r="P26" s="6">
        <f t="shared" si="14"/>
        <v>3.6509130000000001E-2</v>
      </c>
      <c r="Q26" s="6">
        <f t="shared" si="3"/>
        <v>0.65533484895191119</v>
      </c>
      <c r="R26" s="11">
        <v>12.3</v>
      </c>
      <c r="S26" s="11">
        <v>13.2</v>
      </c>
      <c r="T26" s="6">
        <f t="shared" si="15"/>
        <v>3.0686039999999998E-2</v>
      </c>
      <c r="U26" s="6">
        <f t="shared" si="4"/>
        <v>0.70480117139334153</v>
      </c>
      <c r="V26" s="11">
        <v>10.8</v>
      </c>
      <c r="W26" s="11">
        <v>12.4</v>
      </c>
      <c r="X26" s="6">
        <f t="shared" si="16"/>
        <v>2.5310880000000001E-2</v>
      </c>
      <c r="Y26" s="6">
        <f t="shared" si="5"/>
        <v>0.75046239210850796</v>
      </c>
      <c r="Z26" s="11">
        <v>5.4</v>
      </c>
      <c r="AA26" s="11">
        <v>19.399999999999999</v>
      </c>
      <c r="AB26" s="6">
        <f t="shared" si="17"/>
        <v>1.979964E-2</v>
      </c>
      <c r="AC26" s="6">
        <f t="shared" si="6"/>
        <v>0.79727959309494445</v>
      </c>
      <c r="AD26" s="11">
        <v>9.5</v>
      </c>
      <c r="AE26" s="11">
        <v>15.3</v>
      </c>
      <c r="AF26" s="6">
        <f t="shared" si="18"/>
        <v>2.7471149999999996E-2</v>
      </c>
      <c r="AG26" s="6">
        <f t="shared" si="7"/>
        <v>0.73211120530209617</v>
      </c>
      <c r="AH26" s="11">
        <v>11.5</v>
      </c>
      <c r="AI26" s="11">
        <v>11.4</v>
      </c>
      <c r="AJ26" s="6">
        <f t="shared" si="19"/>
        <v>2.4777899999999999E-2</v>
      </c>
      <c r="AK26" s="6">
        <f t="shared" si="8"/>
        <v>0.75498998150431573</v>
      </c>
      <c r="AL26" s="11">
        <v>2.1</v>
      </c>
      <c r="AM26" s="13">
        <f>AM25*((AM$28/AM$22)^(1/6))</f>
        <v>23.360842905446788</v>
      </c>
      <c r="AN26" s="6">
        <f t="shared" si="20"/>
        <v>9.2719185491718301E-3</v>
      </c>
      <c r="AO26" s="6">
        <f t="shared" si="9"/>
        <v>0.88671109146784077</v>
      </c>
      <c r="AP26" s="11">
        <v>8.6</v>
      </c>
      <c r="AQ26" s="11">
        <v>17</v>
      </c>
      <c r="AR26" s="6">
        <f t="shared" si="21"/>
        <v>2.7631799999999998E-2</v>
      </c>
      <c r="AS26" s="6">
        <f t="shared" si="10"/>
        <v>0.73074650637073568</v>
      </c>
    </row>
    <row r="27" spans="1:45" ht="15" customHeight="1">
      <c r="A27" s="1">
        <v>2002</v>
      </c>
      <c r="B27" s="11">
        <v>9.6999999999999993</v>
      </c>
      <c r="C27" s="11">
        <v>14.6</v>
      </c>
      <c r="D27" s="6">
        <f t="shared" si="11"/>
        <v>2.6766179999999994E-2</v>
      </c>
      <c r="E27" s="6">
        <f t="shared" si="0"/>
        <v>0.7380998253185368</v>
      </c>
      <c r="F27" s="11">
        <v>14.9</v>
      </c>
      <c r="G27" s="11">
        <v>12.4</v>
      </c>
      <c r="H27" s="6">
        <f t="shared" si="12"/>
        <v>3.4919640000000002E-2</v>
      </c>
      <c r="I27" s="6">
        <f t="shared" si="1"/>
        <v>0.66883734073160706</v>
      </c>
      <c r="J27" s="11">
        <v>17.100000000000001</v>
      </c>
      <c r="K27" s="11">
        <v>14.6</v>
      </c>
      <c r="L27" s="6">
        <f t="shared" si="13"/>
        <v>4.7185740000000004E-2</v>
      </c>
      <c r="M27" s="6">
        <f t="shared" si="2"/>
        <v>0.56463856350184949</v>
      </c>
      <c r="N27" s="11">
        <v>14.3</v>
      </c>
      <c r="O27" s="11">
        <v>13</v>
      </c>
      <c r="P27" s="6">
        <f t="shared" si="14"/>
        <v>3.5135099999999996E-2</v>
      </c>
      <c r="Q27" s="6">
        <f t="shared" si="3"/>
        <v>0.66700703863542943</v>
      </c>
      <c r="R27" s="11">
        <v>15</v>
      </c>
      <c r="S27" s="11">
        <v>11.9</v>
      </c>
      <c r="T27" s="6">
        <f t="shared" si="15"/>
        <v>3.3736499999999996E-2</v>
      </c>
      <c r="U27" s="6">
        <f t="shared" si="4"/>
        <v>0.6788879469790382</v>
      </c>
      <c r="V27" s="11">
        <v>13.3</v>
      </c>
      <c r="W27" s="11">
        <v>14</v>
      </c>
      <c r="X27" s="6">
        <f t="shared" si="16"/>
        <v>3.5191800000000002E-2</v>
      </c>
      <c r="Y27" s="6">
        <f t="shared" si="5"/>
        <v>0.66652538018906704</v>
      </c>
      <c r="Z27" s="11">
        <v>6.5</v>
      </c>
      <c r="AA27" s="11">
        <v>14.9</v>
      </c>
      <c r="AB27" s="6">
        <f t="shared" si="17"/>
        <v>1.8304650000000002E-2</v>
      </c>
      <c r="AC27" s="6">
        <f t="shared" si="6"/>
        <v>0.80997932079736945</v>
      </c>
      <c r="AD27" s="11">
        <v>9.6</v>
      </c>
      <c r="AE27" s="11">
        <v>15.8</v>
      </c>
      <c r="AF27" s="6">
        <f t="shared" si="18"/>
        <v>2.8667520000000002E-2</v>
      </c>
      <c r="AG27" s="6">
        <f t="shared" si="7"/>
        <v>0.72194821208384707</v>
      </c>
      <c r="AH27" s="11">
        <v>14</v>
      </c>
      <c r="AI27" s="11">
        <v>12.3</v>
      </c>
      <c r="AJ27" s="6">
        <f t="shared" si="19"/>
        <v>3.2545800000000007E-2</v>
      </c>
      <c r="AK27" s="6">
        <f t="shared" si="8"/>
        <v>0.68900277435265089</v>
      </c>
      <c r="AL27" s="11">
        <v>3</v>
      </c>
      <c r="AM27" s="13">
        <f>AM26*((AM$28/AM$22)^(1/6))</f>
        <v>22.306634750361081</v>
      </c>
      <c r="AN27" s="6">
        <f t="shared" si="20"/>
        <v>1.2647861903454731E-2</v>
      </c>
      <c r="AO27" s="6">
        <f t="shared" si="9"/>
        <v>0.85803293219038468</v>
      </c>
      <c r="AP27" s="11">
        <v>12.4</v>
      </c>
      <c r="AQ27" s="11">
        <v>16.7</v>
      </c>
      <c r="AR27" s="6">
        <f t="shared" si="21"/>
        <v>3.9138119999999992E-2</v>
      </c>
      <c r="AS27" s="6">
        <f t="shared" si="10"/>
        <v>0.63300195232223588</v>
      </c>
    </row>
    <row r="28" spans="1:45" ht="15" customHeight="1">
      <c r="A28" s="1">
        <v>2003</v>
      </c>
      <c r="B28" s="11">
        <v>9.1</v>
      </c>
      <c r="C28" s="11">
        <v>16.2</v>
      </c>
      <c r="D28" s="6">
        <f t="shared" si="11"/>
        <v>2.7862379999999999E-2</v>
      </c>
      <c r="E28" s="6">
        <f t="shared" si="0"/>
        <v>0.72878776202219486</v>
      </c>
      <c r="F28" s="11">
        <v>19.2</v>
      </c>
      <c r="G28" s="11">
        <v>10.199999999999999</v>
      </c>
      <c r="H28" s="6">
        <f t="shared" si="12"/>
        <v>3.7013759999999993E-2</v>
      </c>
      <c r="I28" s="6">
        <f t="shared" si="1"/>
        <v>0.65104808877928488</v>
      </c>
      <c r="J28" s="11">
        <v>19.7</v>
      </c>
      <c r="K28" s="11">
        <v>12.7</v>
      </c>
      <c r="L28" s="6">
        <f t="shared" si="13"/>
        <v>4.7285909999999994E-2</v>
      </c>
      <c r="M28" s="6">
        <f t="shared" si="2"/>
        <v>0.56378763357994255</v>
      </c>
      <c r="N28" s="11">
        <v>14.8</v>
      </c>
      <c r="O28" s="11">
        <v>11.7</v>
      </c>
      <c r="P28" s="6">
        <f t="shared" si="14"/>
        <v>3.2727240000000005E-2</v>
      </c>
      <c r="Q28" s="6">
        <f t="shared" si="3"/>
        <v>0.68746146732429092</v>
      </c>
      <c r="R28" s="11">
        <v>15.5</v>
      </c>
      <c r="S28" s="11">
        <v>12.6</v>
      </c>
      <c r="T28" s="6">
        <f t="shared" si="15"/>
        <v>3.6911699999999999E-2</v>
      </c>
      <c r="U28" s="6">
        <f t="shared" si="4"/>
        <v>0.6519150739827374</v>
      </c>
      <c r="V28" s="11">
        <v>13</v>
      </c>
      <c r="W28" s="11">
        <v>13.3</v>
      </c>
      <c r="X28" s="6">
        <f t="shared" si="16"/>
        <v>3.2678099999999995E-2</v>
      </c>
      <c r="Y28" s="6">
        <f t="shared" si="5"/>
        <v>0.68787890464447188</v>
      </c>
      <c r="Z28" s="11">
        <v>5.6</v>
      </c>
      <c r="AA28" s="11">
        <v>18.8</v>
      </c>
      <c r="AB28" s="6">
        <f t="shared" si="17"/>
        <v>1.9897919999999996E-2</v>
      </c>
      <c r="AC28" s="6">
        <f t="shared" si="6"/>
        <v>0.79644471845458276</v>
      </c>
      <c r="AD28" s="11">
        <v>7.5</v>
      </c>
      <c r="AE28" s="11">
        <v>21.4</v>
      </c>
      <c r="AF28" s="6">
        <f t="shared" si="18"/>
        <v>3.0334499999999997E-2</v>
      </c>
      <c r="AG28" s="6">
        <f t="shared" si="7"/>
        <v>0.70778745376078911</v>
      </c>
      <c r="AH28" s="11">
        <v>12.2</v>
      </c>
      <c r="AI28" s="11">
        <v>10.199999999999999</v>
      </c>
      <c r="AJ28" s="6">
        <f t="shared" si="19"/>
        <v>2.3519159999999994E-2</v>
      </c>
      <c r="AK28" s="6">
        <f t="shared" si="8"/>
        <v>0.76568279901356351</v>
      </c>
      <c r="AL28" s="11">
        <v>4.0999999999999996</v>
      </c>
      <c r="AM28" s="11">
        <v>21.3</v>
      </c>
      <c r="AN28" s="6">
        <f t="shared" si="20"/>
        <v>1.6505369999999998E-2</v>
      </c>
      <c r="AO28" s="6">
        <f t="shared" si="9"/>
        <v>0.82526394882860676</v>
      </c>
      <c r="AP28" s="11">
        <v>10.6</v>
      </c>
      <c r="AQ28" s="11">
        <v>22.1</v>
      </c>
      <c r="AR28" s="6">
        <f t="shared" si="21"/>
        <v>4.4275139999999998E-2</v>
      </c>
      <c r="AS28" s="6">
        <f t="shared" si="10"/>
        <v>0.58936369708179204</v>
      </c>
    </row>
    <row r="29" spans="1:45" ht="15" customHeight="1">
      <c r="A29" s="1">
        <v>2004</v>
      </c>
      <c r="B29" s="11">
        <v>8.6999999999999993</v>
      </c>
      <c r="C29" s="11">
        <v>15</v>
      </c>
      <c r="D29" s="6">
        <f t="shared" si="11"/>
        <v>2.4664499999999995E-2</v>
      </c>
      <c r="E29" s="6">
        <f t="shared" si="0"/>
        <v>0.75595329839704073</v>
      </c>
      <c r="F29" s="11">
        <v>19.600000000000001</v>
      </c>
      <c r="G29" s="11">
        <v>11.7</v>
      </c>
      <c r="H29" s="6">
        <f t="shared" si="12"/>
        <v>4.3341480000000002E-2</v>
      </c>
      <c r="I29" s="6">
        <f t="shared" si="1"/>
        <v>0.59729500616522813</v>
      </c>
      <c r="J29" s="11">
        <v>19.7</v>
      </c>
      <c r="K29" s="11">
        <v>13.6</v>
      </c>
      <c r="L29" s="6">
        <f t="shared" si="13"/>
        <v>5.0636879999999988E-2</v>
      </c>
      <c r="M29" s="6">
        <f t="shared" si="2"/>
        <v>0.53532161939991785</v>
      </c>
      <c r="N29" s="11">
        <v>13</v>
      </c>
      <c r="O29" s="11">
        <v>12.9</v>
      </c>
      <c r="P29" s="6">
        <f t="shared" si="14"/>
        <v>3.1695300000000003E-2</v>
      </c>
      <c r="Q29" s="6">
        <f t="shared" si="3"/>
        <v>0.6962276510480887</v>
      </c>
      <c r="R29" s="11">
        <v>16.2</v>
      </c>
      <c r="S29" s="11">
        <v>14.3</v>
      </c>
      <c r="T29" s="6">
        <f t="shared" si="15"/>
        <v>4.3783739999999995E-2</v>
      </c>
      <c r="U29" s="6">
        <f t="shared" si="4"/>
        <v>0.59353807028360062</v>
      </c>
      <c r="V29" s="11">
        <v>12.6</v>
      </c>
      <c r="W29" s="11">
        <v>13</v>
      </c>
      <c r="X29" s="6">
        <f t="shared" si="16"/>
        <v>3.0958199999999995E-2</v>
      </c>
      <c r="Y29" s="6">
        <f t="shared" si="5"/>
        <v>0.70248921085080152</v>
      </c>
      <c r="Z29" s="11">
        <v>5.0999999999999996</v>
      </c>
      <c r="AA29" s="11">
        <v>15.3</v>
      </c>
      <c r="AB29" s="6">
        <f t="shared" si="17"/>
        <v>1.4747669999999999E-2</v>
      </c>
      <c r="AC29" s="6">
        <f t="shared" si="6"/>
        <v>0.84019536066584455</v>
      </c>
      <c r="AD29" s="11">
        <v>9</v>
      </c>
      <c r="AE29" s="11">
        <v>19.3</v>
      </c>
      <c r="AF29" s="6">
        <f t="shared" si="18"/>
        <v>3.2829299999999999E-2</v>
      </c>
      <c r="AG29" s="6">
        <f t="shared" si="7"/>
        <v>0.6865944821208384</v>
      </c>
      <c r="AH29" s="11">
        <v>12.7</v>
      </c>
      <c r="AI29" s="11">
        <v>12.4</v>
      </c>
      <c r="AJ29" s="6">
        <f t="shared" si="19"/>
        <v>2.9763719999999994E-2</v>
      </c>
      <c r="AK29" s="6">
        <f t="shared" si="8"/>
        <v>0.71263614878750514</v>
      </c>
      <c r="AL29" s="11">
        <v>2.9</v>
      </c>
      <c r="AM29" s="13">
        <f>AM28*((AM30/AM28)^(1/2))</f>
        <v>14.954932296737422</v>
      </c>
      <c r="AN29" s="6">
        <f t="shared" si="20"/>
        <v>8.1967983918417812E-3</v>
      </c>
      <c r="AO29" s="6">
        <f t="shared" si="9"/>
        <v>0.89584408449487107</v>
      </c>
      <c r="AP29" s="11">
        <v>10</v>
      </c>
      <c r="AQ29" s="11">
        <v>18.100000000000001</v>
      </c>
      <c r="AR29" s="6">
        <f t="shared" si="21"/>
        <v>3.4209000000000003E-2</v>
      </c>
      <c r="AS29" s="6">
        <f t="shared" si="10"/>
        <v>0.67487412659268387</v>
      </c>
    </row>
    <row r="30" spans="1:45" ht="15" customHeight="1">
      <c r="A30" s="1">
        <v>2005</v>
      </c>
      <c r="B30" s="11">
        <v>10.199999999999999</v>
      </c>
      <c r="C30" s="11">
        <v>13.7</v>
      </c>
      <c r="D30" s="6">
        <f t="shared" si="11"/>
        <v>2.6410859999999994E-2</v>
      </c>
      <c r="E30" s="6">
        <f t="shared" si="0"/>
        <v>0.7411182182490752</v>
      </c>
      <c r="F30" s="11">
        <v>20.9</v>
      </c>
      <c r="G30" s="11">
        <v>10.9</v>
      </c>
      <c r="H30" s="6">
        <f t="shared" si="12"/>
        <v>4.3056090000000005E-2</v>
      </c>
      <c r="I30" s="6">
        <f t="shared" si="1"/>
        <v>0.59971935367858609</v>
      </c>
      <c r="J30" s="11">
        <v>17.7</v>
      </c>
      <c r="K30" s="11">
        <v>13.4</v>
      </c>
      <c r="L30" s="6">
        <f t="shared" si="13"/>
        <v>4.4827019999999995E-2</v>
      </c>
      <c r="M30" s="6">
        <f t="shared" si="2"/>
        <v>0.58467555487053025</v>
      </c>
      <c r="N30" s="11">
        <v>14.3</v>
      </c>
      <c r="O30" s="11">
        <v>13.2</v>
      </c>
      <c r="P30" s="6">
        <f t="shared" si="14"/>
        <v>3.5675640000000002E-2</v>
      </c>
      <c r="Q30" s="6">
        <f t="shared" si="3"/>
        <v>0.66241522811344011</v>
      </c>
      <c r="R30" s="11">
        <v>13.7</v>
      </c>
      <c r="S30" s="11">
        <v>15.7</v>
      </c>
      <c r="T30" s="6">
        <f t="shared" si="15"/>
        <v>4.0652009999999995E-2</v>
      </c>
      <c r="U30" s="6">
        <f t="shared" si="4"/>
        <v>0.62014167180435686</v>
      </c>
      <c r="V30" s="11">
        <v>15.3</v>
      </c>
      <c r="W30" s="11">
        <v>14.1</v>
      </c>
      <c r="X30" s="6">
        <f t="shared" si="16"/>
        <v>4.0772969999999999E-2</v>
      </c>
      <c r="Y30" s="6">
        <f t="shared" si="5"/>
        <v>0.6191141337854501</v>
      </c>
      <c r="Z30" s="11">
        <v>6.5</v>
      </c>
      <c r="AA30" s="11">
        <v>12.4</v>
      </c>
      <c r="AB30" s="6">
        <f t="shared" si="17"/>
        <v>1.5233400000000001E-2</v>
      </c>
      <c r="AC30" s="6">
        <f t="shared" si="6"/>
        <v>0.83606915330867237</v>
      </c>
      <c r="AD30" s="11">
        <v>10.5</v>
      </c>
      <c r="AE30" s="11">
        <v>17.899999999999999</v>
      </c>
      <c r="AF30" s="6">
        <f t="shared" si="18"/>
        <v>3.552255E-2</v>
      </c>
      <c r="AG30" s="6">
        <f t="shared" si="7"/>
        <v>0.66371570591861895</v>
      </c>
      <c r="AH30" s="11">
        <v>17.3</v>
      </c>
      <c r="AI30" s="11">
        <v>13.5</v>
      </c>
      <c r="AJ30" s="6">
        <f t="shared" si="19"/>
        <v>4.4140949999999998E-2</v>
      </c>
      <c r="AK30" s="6">
        <f t="shared" si="8"/>
        <v>0.59050362207151663</v>
      </c>
      <c r="AL30" s="11">
        <v>3.6</v>
      </c>
      <c r="AM30" s="11">
        <v>10.5</v>
      </c>
      <c r="AN30" s="6">
        <f t="shared" si="20"/>
        <v>7.1442000000000007E-3</v>
      </c>
      <c r="AO30" s="6">
        <f t="shared" si="9"/>
        <v>0.90478575832305785</v>
      </c>
      <c r="AP30" s="11">
        <v>10.6</v>
      </c>
      <c r="AQ30" s="11">
        <v>14.9</v>
      </c>
      <c r="AR30" s="6">
        <f t="shared" si="21"/>
        <v>2.9850659999999998E-2</v>
      </c>
      <c r="AS30" s="6">
        <f t="shared" si="10"/>
        <v>0.71189760583641593</v>
      </c>
    </row>
    <row r="31" spans="1:45" ht="15" customHeight="1">
      <c r="A31" s="1">
        <v>2006</v>
      </c>
      <c r="B31" s="11">
        <v>10.199999999999999</v>
      </c>
      <c r="C31" s="11">
        <v>15</v>
      </c>
      <c r="D31" s="6">
        <f t="shared" si="11"/>
        <v>2.8917000000000002E-2</v>
      </c>
      <c r="E31" s="6">
        <f t="shared" si="0"/>
        <v>0.71982891491985201</v>
      </c>
      <c r="F31" s="11">
        <v>20.2</v>
      </c>
      <c r="G31" s="11">
        <v>12.5</v>
      </c>
      <c r="H31" s="6">
        <f t="shared" si="12"/>
        <v>4.7722499999999994E-2</v>
      </c>
      <c r="I31" s="6">
        <f t="shared" si="1"/>
        <v>0.56007886354295111</v>
      </c>
      <c r="J31" s="11">
        <v>15</v>
      </c>
      <c r="K31" s="11">
        <v>14.2</v>
      </c>
      <c r="L31" s="6">
        <f t="shared" si="13"/>
        <v>4.0256999999999994E-2</v>
      </c>
      <c r="M31" s="6">
        <f t="shared" si="2"/>
        <v>0.623497225647349</v>
      </c>
      <c r="N31" s="11">
        <v>13.6</v>
      </c>
      <c r="O31" s="11">
        <v>16.399999999999999</v>
      </c>
      <c r="P31" s="6">
        <f t="shared" si="14"/>
        <v>4.2154559999999987E-2</v>
      </c>
      <c r="Q31" s="6">
        <f t="shared" si="3"/>
        <v>0.60737772297575021</v>
      </c>
      <c r="R31" s="11">
        <v>14.8</v>
      </c>
      <c r="S31" s="11">
        <v>13.5</v>
      </c>
      <c r="T31" s="6">
        <f t="shared" si="15"/>
        <v>3.7762200000000003E-2</v>
      </c>
      <c r="U31" s="6">
        <f t="shared" si="4"/>
        <v>0.64469019728729959</v>
      </c>
      <c r="V31" s="11">
        <v>15</v>
      </c>
      <c r="W31" s="11">
        <v>12.8</v>
      </c>
      <c r="X31" s="6">
        <f t="shared" si="16"/>
        <v>3.6287999999999994E-2</v>
      </c>
      <c r="Y31" s="6">
        <f t="shared" si="5"/>
        <v>0.65721331689272511</v>
      </c>
      <c r="Z31" s="11">
        <v>7.1</v>
      </c>
      <c r="AA31" s="11">
        <v>17.5</v>
      </c>
      <c r="AB31" s="6">
        <f t="shared" si="17"/>
        <v>2.3483249999999997E-2</v>
      </c>
      <c r="AC31" s="6">
        <f t="shared" si="6"/>
        <v>0.76598784936292641</v>
      </c>
      <c r="AD31" s="11">
        <v>10.3</v>
      </c>
      <c r="AE31" s="11">
        <v>13.9</v>
      </c>
      <c r="AF31" s="6">
        <f t="shared" si="18"/>
        <v>2.7059130000000001E-2</v>
      </c>
      <c r="AG31" s="6">
        <f t="shared" si="7"/>
        <v>0.73561125667899707</v>
      </c>
      <c r="AH31" s="11">
        <v>14.3</v>
      </c>
      <c r="AI31" s="11">
        <v>13.4</v>
      </c>
      <c r="AJ31" s="6">
        <f t="shared" si="19"/>
        <v>3.6216180000000001E-2</v>
      </c>
      <c r="AK31" s="6">
        <f t="shared" si="8"/>
        <v>0.65782341759145091</v>
      </c>
      <c r="AL31" s="13">
        <f>AL30*((AL32/AL30)^(1/2))</f>
        <v>3.7947331922020555</v>
      </c>
      <c r="AM31" s="13">
        <f>AM30*((AM32/AM30)^(1/2))</f>
        <v>14.67140075112121</v>
      </c>
      <c r="AN31" s="6">
        <f t="shared" si="20"/>
        <v>1.0522395715805407E-2</v>
      </c>
      <c r="AO31" s="6">
        <f t="shared" si="9"/>
        <v>0.87608846555439235</v>
      </c>
      <c r="AP31" s="11">
        <v>10.6</v>
      </c>
      <c r="AQ31" s="11">
        <v>13.4</v>
      </c>
      <c r="AR31" s="6">
        <f t="shared" si="21"/>
        <v>2.6845559999999997E-2</v>
      </c>
      <c r="AS31" s="6">
        <f t="shared" si="10"/>
        <v>0.73742550349362934</v>
      </c>
    </row>
    <row r="32" spans="1:45" ht="15" customHeight="1">
      <c r="A32" s="1">
        <v>2007</v>
      </c>
      <c r="B32" s="11">
        <v>10.9</v>
      </c>
      <c r="C32" s="11">
        <v>14.8</v>
      </c>
      <c r="D32" s="6">
        <f t="shared" si="11"/>
        <v>3.0489479999999999E-2</v>
      </c>
      <c r="E32" s="6">
        <f t="shared" si="0"/>
        <v>0.70647092067406492</v>
      </c>
      <c r="F32" s="11">
        <v>21.1</v>
      </c>
      <c r="G32" s="11">
        <v>9.6999999999999993</v>
      </c>
      <c r="H32" s="6">
        <f t="shared" si="12"/>
        <v>3.8682629999999996E-2</v>
      </c>
      <c r="I32" s="6">
        <f t="shared" si="1"/>
        <v>0.63687127517468145</v>
      </c>
      <c r="J32" s="11">
        <v>15.5</v>
      </c>
      <c r="K32" s="11">
        <v>14.7</v>
      </c>
      <c r="L32" s="6">
        <f t="shared" si="13"/>
        <v>4.3063649999999988E-2</v>
      </c>
      <c r="M32" s="6">
        <f t="shared" si="2"/>
        <v>0.59965513255240455</v>
      </c>
      <c r="N32" s="11">
        <v>15.7</v>
      </c>
      <c r="O32" s="11">
        <v>14</v>
      </c>
      <c r="P32" s="6">
        <f t="shared" si="14"/>
        <v>4.1542199999999994E-2</v>
      </c>
      <c r="Q32" s="6">
        <f t="shared" si="3"/>
        <v>0.61257963419646522</v>
      </c>
      <c r="R32" s="11">
        <v>14.9</v>
      </c>
      <c r="S32" s="11">
        <v>12.7</v>
      </c>
      <c r="T32" s="6">
        <f t="shared" si="15"/>
        <v>3.5764469999999993E-2</v>
      </c>
      <c r="U32" s="6">
        <f t="shared" si="4"/>
        <v>0.66166062988080565</v>
      </c>
      <c r="V32" s="11">
        <v>17.2</v>
      </c>
      <c r="W32" s="11">
        <v>13</v>
      </c>
      <c r="X32" s="6">
        <f t="shared" si="16"/>
        <v>4.2260399999999997E-2</v>
      </c>
      <c r="Y32" s="6">
        <f t="shared" si="5"/>
        <v>0.60647862720920664</v>
      </c>
      <c r="Z32" s="11">
        <v>7.4</v>
      </c>
      <c r="AA32" s="11">
        <v>15.2</v>
      </c>
      <c r="AB32" s="6">
        <f t="shared" si="17"/>
        <v>2.1258720000000002E-2</v>
      </c>
      <c r="AC32" s="6">
        <f t="shared" si="6"/>
        <v>0.78488491574188235</v>
      </c>
      <c r="AD32" s="11">
        <v>11.5</v>
      </c>
      <c r="AE32" s="11">
        <v>15.4</v>
      </c>
      <c r="AF32" s="6">
        <f t="shared" si="18"/>
        <v>3.3471899999999999E-2</v>
      </c>
      <c r="AG32" s="6">
        <f t="shared" si="7"/>
        <v>0.68113568639539657</v>
      </c>
      <c r="AH32" s="11">
        <v>11.8</v>
      </c>
      <c r="AI32" s="11">
        <v>16.899999999999999</v>
      </c>
      <c r="AJ32" s="6">
        <f t="shared" si="19"/>
        <v>3.7690380000000002E-2</v>
      </c>
      <c r="AK32" s="6">
        <f t="shared" si="8"/>
        <v>0.64530029798602551</v>
      </c>
      <c r="AL32" s="11">
        <v>4</v>
      </c>
      <c r="AM32" s="11">
        <v>20.5</v>
      </c>
      <c r="AN32" s="6">
        <f t="shared" si="20"/>
        <v>1.5497999999999998E-2</v>
      </c>
      <c r="AO32" s="6">
        <f t="shared" si="9"/>
        <v>0.83382141389231401</v>
      </c>
      <c r="AP32" s="11">
        <v>10.199999999999999</v>
      </c>
      <c r="AQ32" s="11">
        <v>19.3</v>
      </c>
      <c r="AR32" s="6">
        <f t="shared" si="21"/>
        <v>3.7206539999999996E-2</v>
      </c>
      <c r="AS32" s="6">
        <f t="shared" si="10"/>
        <v>0.64941045006165232</v>
      </c>
    </row>
    <row r="33" spans="1:45" ht="15" customHeight="1">
      <c r="A33" s="1">
        <v>2008</v>
      </c>
      <c r="B33" s="11">
        <v>12.8</v>
      </c>
      <c r="C33" s="11">
        <v>15.3</v>
      </c>
      <c r="D33" s="6">
        <f t="shared" si="11"/>
        <v>3.7013760000000007E-2</v>
      </c>
      <c r="E33" s="6">
        <f t="shared" si="0"/>
        <v>0.65104808877928477</v>
      </c>
      <c r="F33" s="11">
        <v>21.9</v>
      </c>
      <c r="G33" s="11">
        <v>10.8</v>
      </c>
      <c r="H33" s="6">
        <f t="shared" si="12"/>
        <v>4.4702280000000004E-2</v>
      </c>
      <c r="I33" s="6">
        <f t="shared" si="1"/>
        <v>0.58573520345252761</v>
      </c>
      <c r="J33" s="11">
        <v>16</v>
      </c>
      <c r="K33" s="11">
        <v>15.5</v>
      </c>
      <c r="L33" s="6">
        <f t="shared" si="13"/>
        <v>4.6871999999999997E-2</v>
      </c>
      <c r="M33" s="6">
        <f t="shared" si="2"/>
        <v>0.56730374023838881</v>
      </c>
      <c r="N33" s="11">
        <v>21</v>
      </c>
      <c r="O33" s="11">
        <v>13.7</v>
      </c>
      <c r="P33" s="6">
        <f t="shared" si="14"/>
        <v>5.4375299999999994E-2</v>
      </c>
      <c r="Q33" s="6">
        <f t="shared" si="3"/>
        <v>0.50356427250308267</v>
      </c>
      <c r="R33" s="11">
        <v>18.600000000000001</v>
      </c>
      <c r="S33" s="11">
        <v>12.8</v>
      </c>
      <c r="T33" s="6">
        <f t="shared" si="15"/>
        <v>4.4997120000000002E-2</v>
      </c>
      <c r="U33" s="6">
        <f t="shared" si="4"/>
        <v>0.58323057953144264</v>
      </c>
      <c r="V33" s="11">
        <v>18.5</v>
      </c>
      <c r="W33" s="11">
        <v>13</v>
      </c>
      <c r="X33" s="6">
        <f t="shared" si="16"/>
        <v>4.5454499999999995E-2</v>
      </c>
      <c r="Y33" s="6">
        <f t="shared" si="5"/>
        <v>0.57934520139745171</v>
      </c>
      <c r="Z33" s="11">
        <v>9.6</v>
      </c>
      <c r="AA33" s="11">
        <v>17.600000000000001</v>
      </c>
      <c r="AB33" s="6">
        <f t="shared" si="17"/>
        <v>3.193344E-2</v>
      </c>
      <c r="AC33" s="6">
        <f t="shared" si="6"/>
        <v>0.69420468557336612</v>
      </c>
      <c r="AD33" s="11">
        <v>12.4</v>
      </c>
      <c r="AE33" s="11">
        <v>14.2</v>
      </c>
      <c r="AF33" s="6">
        <f t="shared" si="18"/>
        <v>3.3279119999999995E-2</v>
      </c>
      <c r="AG33" s="6">
        <f t="shared" si="7"/>
        <v>0.68277332511302924</v>
      </c>
      <c r="AH33" s="11">
        <v>17.5</v>
      </c>
      <c r="AI33" s="11">
        <v>15.3</v>
      </c>
      <c r="AJ33" s="6">
        <f t="shared" si="19"/>
        <v>5.0604750000000004E-2</v>
      </c>
      <c r="AK33" s="6">
        <f t="shared" si="8"/>
        <v>0.53559455918618981</v>
      </c>
      <c r="AL33" s="11">
        <v>4.5999999999999996</v>
      </c>
      <c r="AM33" s="11">
        <v>17</v>
      </c>
      <c r="AN33" s="6">
        <f t="shared" si="20"/>
        <v>1.4779799999999997E-2</v>
      </c>
      <c r="AO33" s="6">
        <f t="shared" si="9"/>
        <v>0.83992242087957258</v>
      </c>
      <c r="AP33" s="11">
        <v>11.5</v>
      </c>
      <c r="AQ33" s="11">
        <v>18.7</v>
      </c>
      <c r="AR33" s="6">
        <f t="shared" si="21"/>
        <v>4.0644449999999992E-2</v>
      </c>
      <c r="AS33" s="6">
        <f t="shared" si="10"/>
        <v>0.6202058929305384</v>
      </c>
    </row>
    <row r="34" spans="1:45" ht="15" customHeight="1">
      <c r="A34" s="1">
        <v>2009</v>
      </c>
      <c r="B34" s="11">
        <v>12.5</v>
      </c>
      <c r="C34" s="11">
        <v>17.100000000000001</v>
      </c>
      <c r="D34" s="6">
        <f t="shared" si="11"/>
        <v>4.0398750000000004E-2</v>
      </c>
      <c r="E34" s="6">
        <f t="shared" si="0"/>
        <v>0.62229307953144253</v>
      </c>
      <c r="F34" s="11">
        <v>21</v>
      </c>
      <c r="G34" s="11">
        <v>11.9</v>
      </c>
      <c r="H34" s="6">
        <f t="shared" si="12"/>
        <v>4.7231099999999998E-2</v>
      </c>
      <c r="I34" s="6">
        <f t="shared" si="1"/>
        <v>0.56425323674475958</v>
      </c>
      <c r="J34" s="11">
        <v>12.9</v>
      </c>
      <c r="K34" s="11">
        <v>12.7</v>
      </c>
      <c r="L34" s="6">
        <f t="shared" si="13"/>
        <v>3.0963869999999994E-2</v>
      </c>
      <c r="M34" s="6">
        <f t="shared" si="2"/>
        <v>0.70244104500616533</v>
      </c>
      <c r="N34" s="11">
        <v>20.2</v>
      </c>
      <c r="O34" s="11">
        <v>15.6</v>
      </c>
      <c r="P34" s="6">
        <f t="shared" si="14"/>
        <v>5.9557680000000009E-2</v>
      </c>
      <c r="Q34" s="6">
        <f t="shared" si="3"/>
        <v>0.45954069050554863</v>
      </c>
      <c r="R34" s="11">
        <v>16.899999999999999</v>
      </c>
      <c r="S34" s="11">
        <v>12.7</v>
      </c>
      <c r="T34" s="6">
        <f t="shared" si="15"/>
        <v>4.0565069999999988E-2</v>
      </c>
      <c r="U34" s="6">
        <f t="shared" si="4"/>
        <v>0.62088021475544608</v>
      </c>
      <c r="V34" s="11">
        <v>17.3</v>
      </c>
      <c r="W34" s="11">
        <v>15.3</v>
      </c>
      <c r="X34" s="6">
        <f t="shared" si="16"/>
        <v>5.0026409999999993E-2</v>
      </c>
      <c r="Y34" s="6">
        <f t="shared" si="5"/>
        <v>0.54050747533908761</v>
      </c>
      <c r="Z34" s="11">
        <v>9.8000000000000007</v>
      </c>
      <c r="AA34" s="11">
        <v>18.600000000000001</v>
      </c>
      <c r="AB34" s="6">
        <f t="shared" si="17"/>
        <v>3.4450920000000003E-2</v>
      </c>
      <c r="AC34" s="6">
        <f t="shared" si="6"/>
        <v>0.67281905055487057</v>
      </c>
      <c r="AD34" s="11">
        <v>12</v>
      </c>
      <c r="AE34" s="11">
        <v>14.8</v>
      </c>
      <c r="AF34" s="6">
        <f t="shared" si="18"/>
        <v>3.3566400000000003E-2</v>
      </c>
      <c r="AG34" s="6">
        <f t="shared" si="7"/>
        <v>0.68033292231812581</v>
      </c>
      <c r="AH34" s="11">
        <v>15.5</v>
      </c>
      <c r="AI34" s="11">
        <v>14.3</v>
      </c>
      <c r="AJ34" s="6">
        <f t="shared" si="19"/>
        <v>4.1891850000000001E-2</v>
      </c>
      <c r="AK34" s="6">
        <f t="shared" si="8"/>
        <v>0.609609407110563</v>
      </c>
      <c r="AL34" s="11">
        <v>3</v>
      </c>
      <c r="AM34" s="13">
        <f>AM33*((AM$36/AM$33)^(1/3))</f>
        <v>14.836293928544537</v>
      </c>
      <c r="AN34" s="6">
        <f t="shared" si="20"/>
        <v>8.4121786574847517E-3</v>
      </c>
      <c r="AO34" s="6">
        <f t="shared" si="9"/>
        <v>0.89401445973073101</v>
      </c>
      <c r="AP34" s="11">
        <v>12.8</v>
      </c>
      <c r="AQ34" s="11">
        <v>20.5</v>
      </c>
      <c r="AR34" s="6">
        <f t="shared" si="21"/>
        <v>4.9593600000000009E-2</v>
      </c>
      <c r="AS34" s="6">
        <f t="shared" si="10"/>
        <v>0.54418413481298789</v>
      </c>
    </row>
    <row r="35" spans="1:45" ht="15" customHeight="1">
      <c r="A35" s="1">
        <v>2010</v>
      </c>
      <c r="B35" s="11">
        <v>13.1</v>
      </c>
      <c r="C35" s="11">
        <v>16.3</v>
      </c>
      <c r="D35" s="6">
        <f t="shared" si="11"/>
        <v>4.0357169999999998E-2</v>
      </c>
      <c r="E35" s="6">
        <f t="shared" si="0"/>
        <v>0.62264629572544183</v>
      </c>
      <c r="F35" s="11">
        <v>22.1</v>
      </c>
      <c r="G35" s="11">
        <v>12</v>
      </c>
      <c r="H35" s="6">
        <f t="shared" si="12"/>
        <v>5.0122800000000009E-2</v>
      </c>
      <c r="I35" s="6">
        <f t="shared" si="1"/>
        <v>0.53968865598027116</v>
      </c>
      <c r="J35" s="11">
        <v>13.3</v>
      </c>
      <c r="K35" s="11">
        <v>12.7</v>
      </c>
      <c r="L35" s="6">
        <f t="shared" si="13"/>
        <v>3.1923989999999999E-2</v>
      </c>
      <c r="M35" s="6">
        <f t="shared" si="2"/>
        <v>0.69428496198109324</v>
      </c>
      <c r="N35" s="11">
        <v>17.899999999999999</v>
      </c>
      <c r="O35" s="11">
        <v>13</v>
      </c>
      <c r="P35" s="6">
        <f t="shared" si="14"/>
        <v>4.3980299999999993E-2</v>
      </c>
      <c r="Q35" s="6">
        <f t="shared" si="3"/>
        <v>0.59186832100287712</v>
      </c>
      <c r="R35" s="11">
        <v>18.600000000000001</v>
      </c>
      <c r="S35" s="11">
        <v>15</v>
      </c>
      <c r="T35" s="6">
        <f t="shared" si="15"/>
        <v>5.2731E-2</v>
      </c>
      <c r="U35" s="6">
        <f t="shared" si="4"/>
        <v>0.51753236744759556</v>
      </c>
      <c r="V35" s="11">
        <v>18.399999999999999</v>
      </c>
      <c r="W35" s="11">
        <v>14.2</v>
      </c>
      <c r="X35" s="6">
        <f t="shared" si="16"/>
        <v>4.9381919999999989E-2</v>
      </c>
      <c r="Y35" s="6">
        <f t="shared" si="5"/>
        <v>0.5459823263460748</v>
      </c>
      <c r="Z35" s="11">
        <v>9.8000000000000007</v>
      </c>
      <c r="AA35" s="11">
        <v>18.3</v>
      </c>
      <c r="AB35" s="6">
        <f t="shared" si="17"/>
        <v>3.3895260000000003E-2</v>
      </c>
      <c r="AC35" s="6">
        <f t="shared" si="6"/>
        <v>0.67753930332922307</v>
      </c>
      <c r="AD35" s="11">
        <v>11.6</v>
      </c>
      <c r="AE35" s="11">
        <v>13.7</v>
      </c>
      <c r="AF35" s="6">
        <f t="shared" si="18"/>
        <v>3.0035879999999997E-2</v>
      </c>
      <c r="AG35" s="6">
        <f t="shared" si="7"/>
        <v>0.71032418824496502</v>
      </c>
      <c r="AH35" s="11">
        <v>17</v>
      </c>
      <c r="AI35" s="11">
        <v>13.1</v>
      </c>
      <c r="AJ35" s="6">
        <f t="shared" si="19"/>
        <v>4.2090299999999997E-2</v>
      </c>
      <c r="AK35" s="6">
        <f t="shared" si="8"/>
        <v>0.60792360254829425</v>
      </c>
      <c r="AL35" s="11">
        <v>4.5999999999999996</v>
      </c>
      <c r="AM35" s="13">
        <f>AM34*((AM$36/AM$33)^(1/3))</f>
        <v>12.947977502009852</v>
      </c>
      <c r="AN35" s="6">
        <f t="shared" si="20"/>
        <v>1.1256971640247365E-2</v>
      </c>
      <c r="AO35" s="6">
        <f t="shared" si="9"/>
        <v>0.86984834741502692</v>
      </c>
      <c r="AP35" s="11">
        <v>14.1</v>
      </c>
      <c r="AQ35" s="11">
        <v>20.2</v>
      </c>
      <c r="AR35" s="6">
        <f t="shared" si="21"/>
        <v>5.3830979999999994E-2</v>
      </c>
      <c r="AS35" s="6">
        <f t="shared" si="10"/>
        <v>0.50818819358816281</v>
      </c>
    </row>
    <row r="36" spans="1:45" ht="15" customHeight="1">
      <c r="A36" s="1">
        <v>2011</v>
      </c>
      <c r="B36" s="11">
        <v>13.2</v>
      </c>
      <c r="C36" s="11">
        <v>16.600000000000001</v>
      </c>
      <c r="D36" s="6">
        <f t="shared" si="11"/>
        <v>4.1413680000000001E-2</v>
      </c>
      <c r="E36" s="6">
        <f t="shared" si="0"/>
        <v>0.61367139334155352</v>
      </c>
      <c r="F36" s="11">
        <v>21.7</v>
      </c>
      <c r="G36" s="11">
        <v>10</v>
      </c>
      <c r="H36" s="6">
        <f t="shared" si="12"/>
        <v>4.1013000000000001E-2</v>
      </c>
      <c r="I36" s="6">
        <f t="shared" si="1"/>
        <v>0.61707511302918205</v>
      </c>
      <c r="J36" s="11">
        <v>22.6</v>
      </c>
      <c r="K36" s="11">
        <v>12.7</v>
      </c>
      <c r="L36" s="6">
        <f t="shared" si="13"/>
        <v>5.4246779999999988E-2</v>
      </c>
      <c r="M36" s="6">
        <f t="shared" si="2"/>
        <v>0.50465603164817108</v>
      </c>
      <c r="N36" s="11">
        <v>17</v>
      </c>
      <c r="O36" s="11">
        <v>11.2</v>
      </c>
      <c r="P36" s="6">
        <f t="shared" si="14"/>
        <v>3.5985599999999993E-2</v>
      </c>
      <c r="Q36" s="6">
        <f t="shared" si="3"/>
        <v>0.65978216193999184</v>
      </c>
      <c r="R36" s="11">
        <v>18.8</v>
      </c>
      <c r="S36" s="11">
        <v>12.7</v>
      </c>
      <c r="T36" s="6">
        <f t="shared" si="15"/>
        <v>4.5125639999999995E-2</v>
      </c>
      <c r="U36" s="6">
        <f t="shared" si="4"/>
        <v>0.58213882038635434</v>
      </c>
      <c r="V36" s="11">
        <v>18.8</v>
      </c>
      <c r="W36" s="11">
        <v>14.2</v>
      </c>
      <c r="X36" s="6">
        <f t="shared" si="16"/>
        <v>5.0455439999999997E-2</v>
      </c>
      <c r="Y36" s="6">
        <f t="shared" si="5"/>
        <v>0.53686292642827793</v>
      </c>
      <c r="Z36" s="11">
        <v>10.7</v>
      </c>
      <c r="AA36" s="11">
        <v>22.9</v>
      </c>
      <c r="AB36" s="6">
        <f t="shared" si="17"/>
        <v>4.6310669999999998E-2</v>
      </c>
      <c r="AC36" s="6">
        <f t="shared" si="6"/>
        <v>0.57207215885737772</v>
      </c>
      <c r="AD36" s="11">
        <v>11.2</v>
      </c>
      <c r="AE36" s="11">
        <v>12.9</v>
      </c>
      <c r="AF36" s="6">
        <f t="shared" si="18"/>
        <v>2.7306719999999996E-2</v>
      </c>
      <c r="AG36" s="6">
        <f t="shared" si="7"/>
        <v>0.73350801479654748</v>
      </c>
      <c r="AH36" s="11">
        <v>17.600000000000001</v>
      </c>
      <c r="AI36" s="11">
        <v>12.6</v>
      </c>
      <c r="AJ36" s="6">
        <f t="shared" si="19"/>
        <v>4.1912640000000001E-2</v>
      </c>
      <c r="AK36" s="6">
        <f t="shared" si="8"/>
        <v>0.60943279901356351</v>
      </c>
      <c r="AL36" s="11">
        <v>3.9</v>
      </c>
      <c r="AM36" s="11">
        <v>11.3</v>
      </c>
      <c r="AN36" s="6">
        <f t="shared" si="20"/>
        <v>8.3292299999999982E-3</v>
      </c>
      <c r="AO36" s="6">
        <f t="shared" si="9"/>
        <v>0.89471909679408146</v>
      </c>
      <c r="AP36" s="11">
        <v>11.9</v>
      </c>
      <c r="AQ36" s="11">
        <v>15.4</v>
      </c>
      <c r="AR36" s="6">
        <f t="shared" si="21"/>
        <v>3.4636140000000003E-2</v>
      </c>
      <c r="AS36" s="6">
        <f t="shared" si="10"/>
        <v>0.67124563296341955</v>
      </c>
    </row>
    <row r="37" spans="1:45" ht="15" customHeight="1">
      <c r="A37" s="1">
        <v>2012</v>
      </c>
      <c r="B37" s="11">
        <v>12.1</v>
      </c>
      <c r="C37" s="11">
        <v>15.1</v>
      </c>
      <c r="D37" s="6">
        <f t="shared" si="11"/>
        <v>3.453218999999999E-2</v>
      </c>
      <c r="E37" s="6">
        <f t="shared" si="0"/>
        <v>0.67212867344841765</v>
      </c>
      <c r="F37" s="11">
        <v>23.7</v>
      </c>
      <c r="G37" s="11">
        <v>9.5</v>
      </c>
      <c r="H37" s="6">
        <f t="shared" si="12"/>
        <v>4.2553349999999997E-2</v>
      </c>
      <c r="I37" s="6">
        <f t="shared" si="1"/>
        <v>0.60399005856966714</v>
      </c>
      <c r="J37" s="11">
        <v>21.3</v>
      </c>
      <c r="K37" s="11">
        <v>13.4</v>
      </c>
      <c r="L37" s="6">
        <f t="shared" si="13"/>
        <v>5.394438E-2</v>
      </c>
      <c r="M37" s="6">
        <f t="shared" si="2"/>
        <v>0.5072248766954377</v>
      </c>
      <c r="N37" s="11">
        <v>15.7</v>
      </c>
      <c r="O37" s="11">
        <v>14.5</v>
      </c>
      <c r="P37" s="6">
        <f t="shared" si="14"/>
        <v>4.3025849999999997E-2</v>
      </c>
      <c r="Q37" s="6">
        <f t="shared" si="3"/>
        <v>0.59997623818331269</v>
      </c>
      <c r="R37" s="11">
        <v>20</v>
      </c>
      <c r="S37" s="11">
        <v>14.8</v>
      </c>
      <c r="T37" s="6">
        <f t="shared" si="15"/>
        <v>5.5944000000000001E-2</v>
      </c>
      <c r="U37" s="6">
        <f t="shared" si="4"/>
        <v>0.49023838882038634</v>
      </c>
      <c r="V37" s="11">
        <v>16.100000000000001</v>
      </c>
      <c r="W37" s="11">
        <v>14.4</v>
      </c>
      <c r="X37" s="6">
        <f t="shared" si="16"/>
        <v>4.3817760000000004E-2</v>
      </c>
      <c r="Y37" s="6">
        <f t="shared" si="5"/>
        <v>0.59324907521578285</v>
      </c>
      <c r="Z37" s="11">
        <v>9.9</v>
      </c>
      <c r="AA37" s="11">
        <v>16.100000000000001</v>
      </c>
      <c r="AB37" s="6">
        <f t="shared" si="17"/>
        <v>3.0124710000000002E-2</v>
      </c>
      <c r="AC37" s="6">
        <f t="shared" si="6"/>
        <v>0.70956959001233044</v>
      </c>
      <c r="AD37" s="11">
        <v>14.6</v>
      </c>
      <c r="AE37" s="11">
        <v>12.6</v>
      </c>
      <c r="AF37" s="6">
        <f t="shared" si="18"/>
        <v>3.4768439999999998E-2</v>
      </c>
      <c r="AG37" s="6">
        <f t="shared" si="7"/>
        <v>0.67012176325524042</v>
      </c>
      <c r="AH37" s="11">
        <v>14</v>
      </c>
      <c r="AI37" s="11">
        <v>14.3</v>
      </c>
      <c r="AJ37" s="6">
        <f t="shared" si="19"/>
        <v>3.7837800000000005E-2</v>
      </c>
      <c r="AK37" s="6">
        <f t="shared" si="8"/>
        <v>0.64404798602548285</v>
      </c>
      <c r="AL37" s="11">
        <v>3.3</v>
      </c>
      <c r="AM37" s="11">
        <v>34</v>
      </c>
      <c r="AN37" s="6">
        <f t="shared" si="20"/>
        <v>2.1205799999999997E-2</v>
      </c>
      <c r="AO37" s="6">
        <f t="shared" si="9"/>
        <v>0.78533446362515413</v>
      </c>
      <c r="AP37" s="11">
        <v>11.8</v>
      </c>
      <c r="AQ37" s="11">
        <v>13.9</v>
      </c>
      <c r="AR37" s="6">
        <f t="shared" si="21"/>
        <v>3.0999779999999998E-2</v>
      </c>
      <c r="AS37" s="6">
        <f t="shared" si="10"/>
        <v>0.70213599465680221</v>
      </c>
    </row>
    <row r="38" spans="1:45" ht="15" customHeight="1">
      <c r="A38" s="1">
        <v>2013</v>
      </c>
      <c r="B38" s="11">
        <v>11.1</v>
      </c>
      <c r="C38" s="11">
        <v>14.4</v>
      </c>
      <c r="D38" s="6">
        <f t="shared" si="11"/>
        <v>3.0209760000000002E-2</v>
      </c>
      <c r="E38" s="6">
        <f t="shared" si="0"/>
        <v>0.70884710234278669</v>
      </c>
      <c r="F38" s="11">
        <v>19.7</v>
      </c>
      <c r="G38" s="11">
        <v>9.3000000000000007</v>
      </c>
      <c r="H38" s="6">
        <f t="shared" si="12"/>
        <v>3.4626690000000002E-2</v>
      </c>
      <c r="I38" s="6">
        <f t="shared" si="1"/>
        <v>0.67132590937114667</v>
      </c>
      <c r="J38" s="11">
        <v>21.4</v>
      </c>
      <c r="K38" s="11">
        <v>15.7</v>
      </c>
      <c r="L38" s="6">
        <f t="shared" si="13"/>
        <v>6.3500219999999982E-2</v>
      </c>
      <c r="M38" s="6">
        <f t="shared" si="2"/>
        <v>0.42604937320180858</v>
      </c>
      <c r="N38" s="11">
        <v>17.2</v>
      </c>
      <c r="O38" s="11">
        <v>16.2</v>
      </c>
      <c r="P38" s="6">
        <f t="shared" si="14"/>
        <v>5.2662959999999995E-2</v>
      </c>
      <c r="Q38" s="6">
        <f t="shared" si="3"/>
        <v>0.51811035758323065</v>
      </c>
      <c r="R38" s="11">
        <v>19.3</v>
      </c>
      <c r="S38" s="11">
        <v>11.3</v>
      </c>
      <c r="T38" s="6">
        <f t="shared" si="15"/>
        <v>4.121901E-2</v>
      </c>
      <c r="U38" s="6">
        <f t="shared" si="4"/>
        <v>0.61532508734073155</v>
      </c>
      <c r="V38" s="11">
        <v>15.4</v>
      </c>
      <c r="W38" s="11">
        <v>12.7</v>
      </c>
      <c r="X38" s="6">
        <f t="shared" si="16"/>
        <v>3.6964619999999997E-2</v>
      </c>
      <c r="Y38" s="6">
        <f t="shared" si="5"/>
        <v>0.65146552609946562</v>
      </c>
      <c r="Z38" s="11">
        <v>8.1999999999999993</v>
      </c>
      <c r="AA38" s="11">
        <v>16.2</v>
      </c>
      <c r="AB38" s="6">
        <f t="shared" si="17"/>
        <v>2.5106759999999992E-2</v>
      </c>
      <c r="AC38" s="6">
        <f t="shared" si="6"/>
        <v>0.75219636251541311</v>
      </c>
      <c r="AD38" s="11">
        <v>10.7</v>
      </c>
      <c r="AE38" s="11">
        <v>12.3</v>
      </c>
      <c r="AF38" s="6">
        <f t="shared" si="18"/>
        <v>2.4874289999999997E-2</v>
      </c>
      <c r="AG38" s="6">
        <f t="shared" si="7"/>
        <v>0.7541711621454994</v>
      </c>
      <c r="AH38" s="11">
        <v>12.2</v>
      </c>
      <c r="AI38" s="11">
        <v>13.5</v>
      </c>
      <c r="AJ38" s="6">
        <f t="shared" si="19"/>
        <v>3.1128299999999994E-2</v>
      </c>
      <c r="AK38" s="6">
        <f t="shared" si="8"/>
        <v>0.70104423551171391</v>
      </c>
      <c r="AL38" s="11">
        <v>2.4</v>
      </c>
      <c r="AM38" s="13">
        <f>AM37</f>
        <v>34</v>
      </c>
      <c r="AN38" s="6">
        <f t="shared" si="20"/>
        <v>1.5422399999999998E-2</v>
      </c>
      <c r="AO38" s="6">
        <f t="shared" si="9"/>
        <v>0.83446362515413064</v>
      </c>
      <c r="AP38" s="11">
        <v>12.5</v>
      </c>
      <c r="AQ38" s="11">
        <v>16.399999999999999</v>
      </c>
      <c r="AR38" s="6">
        <f t="shared" si="21"/>
        <v>3.8744999999999995E-2</v>
      </c>
      <c r="AS38" s="6">
        <f t="shared" si="10"/>
        <v>0.63634145088368266</v>
      </c>
    </row>
    <row r="39" spans="1:45" ht="15" customHeight="1">
      <c r="A39" s="1">
        <v>2014</v>
      </c>
      <c r="B39" s="13">
        <f>B38</f>
        <v>11.1</v>
      </c>
      <c r="C39" s="13">
        <f>C38</f>
        <v>14.4</v>
      </c>
      <c r="D39" s="6">
        <f t="shared" si="11"/>
        <v>3.0209760000000002E-2</v>
      </c>
      <c r="E39" s="6">
        <f t="shared" si="0"/>
        <v>0.70884710234278669</v>
      </c>
      <c r="F39" s="13">
        <f>F38</f>
        <v>19.7</v>
      </c>
      <c r="G39" s="13">
        <f>G38</f>
        <v>9.3000000000000007</v>
      </c>
      <c r="H39" s="6">
        <f t="shared" si="12"/>
        <v>3.4626690000000002E-2</v>
      </c>
      <c r="I39" s="6">
        <f t="shared" si="1"/>
        <v>0.67132590937114667</v>
      </c>
      <c r="J39" s="13">
        <f>J38</f>
        <v>21.4</v>
      </c>
      <c r="K39" s="13">
        <f>K38</f>
        <v>15.7</v>
      </c>
      <c r="L39" s="6">
        <f t="shared" si="13"/>
        <v>6.3500219999999982E-2</v>
      </c>
      <c r="M39" s="6">
        <f t="shared" si="2"/>
        <v>0.42604937320180858</v>
      </c>
      <c r="N39" s="13">
        <f>N38</f>
        <v>17.2</v>
      </c>
      <c r="O39" s="13">
        <f>O38</f>
        <v>16.2</v>
      </c>
      <c r="P39" s="6">
        <f t="shared" si="14"/>
        <v>5.2662959999999995E-2</v>
      </c>
      <c r="Q39" s="6">
        <f t="shared" si="3"/>
        <v>0.51811035758323065</v>
      </c>
      <c r="R39" s="13">
        <f>R38</f>
        <v>19.3</v>
      </c>
      <c r="S39" s="13">
        <f>S38</f>
        <v>11.3</v>
      </c>
      <c r="T39" s="6">
        <f t="shared" si="15"/>
        <v>4.121901E-2</v>
      </c>
      <c r="U39" s="6">
        <f t="shared" si="4"/>
        <v>0.61532508734073155</v>
      </c>
      <c r="V39" s="13">
        <f>V38</f>
        <v>15.4</v>
      </c>
      <c r="W39" s="13">
        <f>W38</f>
        <v>12.7</v>
      </c>
      <c r="X39" s="6">
        <f t="shared" si="16"/>
        <v>3.6964619999999997E-2</v>
      </c>
      <c r="Y39" s="6">
        <f t="shared" si="5"/>
        <v>0.65146552609946562</v>
      </c>
      <c r="Z39" s="13">
        <f>Z38</f>
        <v>8.1999999999999993</v>
      </c>
      <c r="AA39" s="13">
        <f>AA38</f>
        <v>16.2</v>
      </c>
      <c r="AB39" s="6">
        <f t="shared" si="17"/>
        <v>2.5106759999999992E-2</v>
      </c>
      <c r="AC39" s="6">
        <f t="shared" si="6"/>
        <v>0.75219636251541311</v>
      </c>
      <c r="AD39" s="13">
        <f>AD38</f>
        <v>10.7</v>
      </c>
      <c r="AE39" s="13">
        <f>AE38</f>
        <v>12.3</v>
      </c>
      <c r="AF39" s="6">
        <f t="shared" si="18"/>
        <v>2.4874289999999997E-2</v>
      </c>
      <c r="AG39" s="6">
        <f t="shared" si="7"/>
        <v>0.7541711621454994</v>
      </c>
      <c r="AH39" s="13">
        <f>AH38</f>
        <v>12.2</v>
      </c>
      <c r="AI39" s="13">
        <f>AI38</f>
        <v>13.5</v>
      </c>
      <c r="AJ39" s="6">
        <f t="shared" si="19"/>
        <v>3.1128299999999994E-2</v>
      </c>
      <c r="AK39" s="6">
        <f t="shared" si="8"/>
        <v>0.70104423551171391</v>
      </c>
      <c r="AL39" s="13">
        <f>AL38</f>
        <v>2.4</v>
      </c>
      <c r="AM39" s="13">
        <f>AM38</f>
        <v>34</v>
      </c>
      <c r="AN39" s="6">
        <f t="shared" si="20"/>
        <v>1.5422399999999998E-2</v>
      </c>
      <c r="AO39" s="6">
        <f t="shared" si="9"/>
        <v>0.83446362515413064</v>
      </c>
      <c r="AP39" s="13">
        <f>AP38</f>
        <v>12.5</v>
      </c>
      <c r="AQ39" s="13">
        <f>AQ38</f>
        <v>16.399999999999999</v>
      </c>
      <c r="AR39" s="6">
        <f t="shared" si="21"/>
        <v>3.8744999999999995E-2</v>
      </c>
      <c r="AS39" s="6">
        <f t="shared" si="10"/>
        <v>0.63634145088368266</v>
      </c>
    </row>
    <row r="40" spans="1:45" ht="15" customHeight="1"/>
    <row r="41" spans="1:45" ht="15" customHeight="1">
      <c r="B41" s="11" t="s">
        <v>666</v>
      </c>
      <c r="N41" s="11" t="s">
        <v>666</v>
      </c>
      <c r="Z41" s="11" t="s">
        <v>666</v>
      </c>
      <c r="AL41" s="11" t="s">
        <v>666</v>
      </c>
    </row>
    <row r="42" spans="1:45" s="5" customFormat="1" ht="15" customHeight="1">
      <c r="A42" s="5" t="s">
        <v>1095</v>
      </c>
      <c r="B42" s="5">
        <f>(POWER(B39/B6, 1/33)-1)*100</f>
        <v>-1.82730997178564</v>
      </c>
      <c r="C42" s="5">
        <f>(POWER(C39/C6, 1/33)-1)*100</f>
        <v>-0.8365142288175198</v>
      </c>
      <c r="D42" s="5">
        <f>(POWER(D39/D6, 1/33)-1)*100</f>
        <v>-2.6485384926845712</v>
      </c>
      <c r="F42" s="5">
        <f>(POWER(F39/F6, 1/33)-1)*100</f>
        <v>-1.0597563320962733</v>
      </c>
      <c r="G42" s="5">
        <f>(POWER(G39/G6, 1/33)-1)*100</f>
        <v>-1.7224060903609728</v>
      </c>
      <c r="H42" s="5">
        <f>(POWER(H39/H6, 1/33)-1)*100</f>
        <v>-2.7639091148502271</v>
      </c>
      <c r="J42" s="5">
        <f>(POWER(J39/J6, 1/33)-1)*100</f>
        <v>-0.35941593838884067</v>
      </c>
      <c r="K42" s="5">
        <f>(POWER(K39/K6, 1/33)-1)*100</f>
        <v>-0.15049170371622678</v>
      </c>
      <c r="L42" s="5">
        <f>(POWER(L39/L6, 1/33)-1)*100</f>
        <v>-0.50936675093595785</v>
      </c>
      <c r="N42" s="5">
        <f>(POWER(N39/N6, 1/33)-1)*100</f>
        <v>-0.85045737610897065</v>
      </c>
      <c r="O42" s="5">
        <f>(POWER(O39/O6, 1/33)-1)*100</f>
        <v>-0.69612230650811791</v>
      </c>
      <c r="P42" s="5">
        <f>(POWER(P39/P6, 1/33)-1)*100</f>
        <v>-1.5406594591146572</v>
      </c>
      <c r="R42" s="5">
        <f>(POWER(R39/R6, 1/33)-1)*100</f>
        <v>-0.96742975362703598</v>
      </c>
      <c r="S42" s="5">
        <f>(POWER(S39/S6, 1/33)-1)*100</f>
        <v>-1.5779798078885077</v>
      </c>
      <c r="T42" s="5">
        <f>(POWER(T39/T6, 1/33)-1)*100</f>
        <v>-2.5301437153478101</v>
      </c>
      <c r="V42" s="5">
        <f>(POWER(V39/V6, 1/33)-1)*100</f>
        <v>-1.2469657498897835</v>
      </c>
      <c r="W42" s="5">
        <f>(POWER(W39/W6, 1/33)-1)*100</f>
        <v>-1.2132975999333495</v>
      </c>
      <c r="X42" s="5">
        <f>(POWER(X39/X6, 1/33)-1)*100</f>
        <v>-2.4451339443077313</v>
      </c>
      <c r="Z42" s="5">
        <f>(POWER(Z39/Z6, 1/33)-1)*100</f>
        <v>-2.2709877865510153</v>
      </c>
      <c r="AA42" s="5">
        <f>(POWER(AA39/AA6, 1/33)-1)*100</f>
        <v>-0.26798390862670107</v>
      </c>
      <c r="AB42" s="5">
        <f>(POWER(AB39/AB6, 1/33)-1)*100</f>
        <v>-2.5328858133428778</v>
      </c>
      <c r="AD42" s="5">
        <f>(POWER(AD39/AD6, 1/33)-1)*100</f>
        <v>-2.1334767437925506</v>
      </c>
      <c r="AE42" s="5">
        <f t="shared" ref="AE42:AF42" si="22">(POWER(AE39/AE6, 1/33)-1)*100</f>
        <v>-1.3867051306929556</v>
      </c>
      <c r="AF42" s="5">
        <f t="shared" si="22"/>
        <v>-3.4905968430171908</v>
      </c>
      <c r="AH42" s="5">
        <f>(POWER(AH39/AH6, 1/33)-1)*100</f>
        <v>-2.4003613168507409</v>
      </c>
      <c r="AI42" s="5">
        <f>(POWER(AI39/AI6, 1/33)-1)*100</f>
        <v>-1.2137643907285889</v>
      </c>
      <c r="AJ42" s="5">
        <f>(POWER(AJ39/AJ6, 1/33)-1)*100</f>
        <v>-3.5849909766665577</v>
      </c>
      <c r="AL42" s="5">
        <f>(POWER(AL39/AL6, 1/33)-1)*100</f>
        <v>-6.121688298225159</v>
      </c>
      <c r="AM42" s="5">
        <f t="shared" ref="AM42:AR42" si="23">(POWER(AM39/AM6, 1/33)-1)*100</f>
        <v>1.4708271711206367</v>
      </c>
      <c r="AN42" s="5">
        <f t="shared" si="23"/>
        <v>-4.740900581926133</v>
      </c>
      <c r="AP42" s="5">
        <f t="shared" si="23"/>
        <v>-1.0144324082727807</v>
      </c>
      <c r="AQ42" s="5">
        <f t="shared" si="23"/>
        <v>-0.71762977858575994</v>
      </c>
      <c r="AR42" s="5">
        <f t="shared" si="23"/>
        <v>-1.7247823178131561</v>
      </c>
    </row>
    <row r="43" spans="1:45" ht="12.75" customHeight="1">
      <c r="B43" s="11" t="s">
        <v>667</v>
      </c>
      <c r="N43" s="11" t="s">
        <v>667</v>
      </c>
      <c r="Z43" s="11" t="s">
        <v>667</v>
      </c>
      <c r="AL43" s="11" t="s">
        <v>667</v>
      </c>
    </row>
    <row r="44" spans="1:45" ht="17.25" customHeight="1">
      <c r="A44" s="1" t="s">
        <v>1095</v>
      </c>
      <c r="E44" s="6">
        <f>E39-E6</f>
        <v>0.36567509247842162</v>
      </c>
      <c r="I44" s="6">
        <f>I39-I6</f>
        <v>0.44760519420468547</v>
      </c>
      <c r="M44" s="6">
        <f>M38-M6</f>
        <v>9.9012921290587863E-2</v>
      </c>
      <c r="Q44" s="6">
        <f>Q39-Q6</f>
        <v>0.29939889025893973</v>
      </c>
      <c r="U44" s="6">
        <f>U39-U6</f>
        <v>0.46555499897246194</v>
      </c>
      <c r="Y44" s="6">
        <f>Y39-Y6</f>
        <v>0.39675811755034923</v>
      </c>
      <c r="AC44" s="6">
        <f>AC39-AC6</f>
        <v>0.28403398581997547</v>
      </c>
      <c r="AG44" s="6">
        <f>AG39-AG6</f>
        <v>0.47120645807644895</v>
      </c>
      <c r="AK44" s="6">
        <f>AK39-AK6</f>
        <v>0.61771090217838054</v>
      </c>
      <c r="AO44" s="6">
        <f>AO39-AO6</f>
        <v>0.51970946362515402</v>
      </c>
      <c r="AS44" s="6">
        <f>AS39-AS6</f>
        <v>0.25527897657213311</v>
      </c>
    </row>
    <row r="45" spans="1:45" ht="15" customHeight="1"/>
    <row r="46" spans="1:45">
      <c r="B46" s="11" t="s">
        <v>1179</v>
      </c>
    </row>
    <row r="47" spans="1:45">
      <c r="B47" s="11" t="s">
        <v>1089</v>
      </c>
    </row>
    <row r="48" spans="1:45">
      <c r="B48" s="11" t="s">
        <v>1163</v>
      </c>
    </row>
    <row r="50" spans="2:5">
      <c r="B50" s="11" t="s">
        <v>479</v>
      </c>
      <c r="C50" s="11">
        <f>MAX(D6:D39,H6:H39,L6:L39,P6:P39,T6:T39,X6:X39,AB6:AB39,AF6:AF39,AJ6:AJ39,AN6:AN39,AR6:AR39)</f>
        <v>0.10384415999999999</v>
      </c>
      <c r="E50" s="6">
        <v>1.89</v>
      </c>
    </row>
    <row r="51" spans="2:5">
      <c r="B51" s="11" t="s">
        <v>480</v>
      </c>
      <c r="C51" s="11">
        <f>MIN(D6:D39,H6:H39,L6:L39,P6:P39,T6:T39,X6:X39,AB6:AB39,AF6:AF39,AJ6:AJ39,AN6:AN39,AR6:AR39)</f>
        <v>5.7455999999999991E-3</v>
      </c>
    </row>
    <row r="52" spans="2:5">
      <c r="B52" s="11" t="s">
        <v>347</v>
      </c>
      <c r="C52" s="11">
        <f>C50-C51</f>
        <v>9.8098559999999987E-2</v>
      </c>
    </row>
    <row r="53" spans="2:5">
      <c r="B53" s="11" t="s">
        <v>305</v>
      </c>
      <c r="C53" s="11">
        <f>C52/10</f>
        <v>9.8098559999999987E-3</v>
      </c>
    </row>
    <row r="54" spans="2:5">
      <c r="B54" s="11" t="s">
        <v>483</v>
      </c>
      <c r="C54" s="11">
        <f>C50+C53</f>
        <v>0.113654016</v>
      </c>
    </row>
    <row r="55" spans="2:5">
      <c r="B55" s="11" t="s">
        <v>484</v>
      </c>
      <c r="C55" s="11">
        <f>C51-C53</f>
        <v>-4.0642559999999996E-3</v>
      </c>
    </row>
    <row r="56" spans="2:5">
      <c r="B56" s="11" t="s">
        <v>349</v>
      </c>
      <c r="C56" s="11">
        <f>C54-C55</f>
        <v>0.117718272</v>
      </c>
    </row>
  </sheetData>
  <phoneticPr fontId="2" type="noConversion"/>
  <pageMargins left="0.15748031496062992" right="0.15748031496062992" top="0.39370078740157483" bottom="0.39370078740157483" header="0.51181102362204722" footer="0.51181102362204722"/>
  <pageSetup scale="68" orientation="landscape" r:id="rId1"/>
  <headerFooter alignWithMargins="0"/>
  <colBreaks count="3" manualBreakCount="3">
    <brk id="13" max="1048575" man="1"/>
    <brk id="25" max="1048575" man="1"/>
    <brk id="37" max="1048575" man="1"/>
  </colBreaks>
</worksheet>
</file>

<file path=xl/worksheets/sheet9.xml><?xml version="1.0" encoding="utf-8"?>
<worksheet xmlns="http://schemas.openxmlformats.org/spreadsheetml/2006/main" xmlns:r="http://schemas.openxmlformats.org/officeDocument/2006/relationships">
  <dimension ref="A1:EU46"/>
  <sheetViews>
    <sheetView view="pageBreakPreview" zoomScale="70" zoomScaleSheetLayoutView="70" workbookViewId="0">
      <pane xSplit="1" ySplit="4" topLeftCell="B5" activePane="bottomRight" state="frozen"/>
      <selection activeCell="O54" sqref="O54"/>
      <selection pane="topRight" activeCell="O54" sqref="O54"/>
      <selection pane="bottomLeft" activeCell="O54" sqref="O54"/>
      <selection pane="bottomRight" activeCell="O54" sqref="O54"/>
    </sheetView>
  </sheetViews>
  <sheetFormatPr defaultColWidth="8.875" defaultRowHeight="12.75"/>
  <cols>
    <col min="1" max="1" width="11.875" style="1" customWidth="1"/>
    <col min="2" max="56" width="10.625" style="6" customWidth="1"/>
    <col min="57" max="16384" width="8.875" style="1"/>
  </cols>
  <sheetData>
    <row r="1" spans="1:56">
      <c r="B1" s="6" t="s">
        <v>415</v>
      </c>
      <c r="Q1" s="6" t="s">
        <v>416</v>
      </c>
      <c r="AF1" s="6" t="s">
        <v>417</v>
      </c>
      <c r="AU1" s="6" t="s">
        <v>418</v>
      </c>
    </row>
    <row r="3" spans="1:56">
      <c r="B3" s="6" t="s">
        <v>272</v>
      </c>
      <c r="G3" s="6" t="s">
        <v>291</v>
      </c>
      <c r="L3" s="6" t="s">
        <v>292</v>
      </c>
      <c r="Q3" s="6" t="s">
        <v>293</v>
      </c>
      <c r="V3" s="6" t="s">
        <v>294</v>
      </c>
      <c r="AA3" s="6" t="s">
        <v>295</v>
      </c>
      <c r="AF3" s="6" t="s">
        <v>296</v>
      </c>
      <c r="AK3" s="6" t="s">
        <v>297</v>
      </c>
      <c r="AP3" s="6" t="s">
        <v>298</v>
      </c>
      <c r="AU3" s="6" t="s">
        <v>299</v>
      </c>
      <c r="AZ3" s="6" t="s">
        <v>300</v>
      </c>
    </row>
    <row r="4" spans="1:56" s="3" customFormat="1" ht="117.6" customHeight="1">
      <c r="B4" s="7" t="s">
        <v>15</v>
      </c>
      <c r="C4" s="7" t="s">
        <v>11</v>
      </c>
      <c r="D4" s="7" t="s">
        <v>12</v>
      </c>
      <c r="E4" s="7" t="s">
        <v>13</v>
      </c>
      <c r="F4" s="7" t="s">
        <v>14</v>
      </c>
      <c r="G4" s="7" t="s">
        <v>15</v>
      </c>
      <c r="H4" s="7" t="s">
        <v>11</v>
      </c>
      <c r="I4" s="7" t="s">
        <v>12</v>
      </c>
      <c r="J4" s="7" t="s">
        <v>13</v>
      </c>
      <c r="K4" s="7" t="s">
        <v>14</v>
      </c>
      <c r="L4" s="7" t="s">
        <v>15</v>
      </c>
      <c r="M4" s="7" t="s">
        <v>11</v>
      </c>
      <c r="N4" s="7" t="s">
        <v>12</v>
      </c>
      <c r="O4" s="7" t="s">
        <v>13</v>
      </c>
      <c r="P4" s="7" t="s">
        <v>14</v>
      </c>
      <c r="Q4" s="7" t="s">
        <v>15</v>
      </c>
      <c r="R4" s="7" t="s">
        <v>11</v>
      </c>
      <c r="S4" s="7" t="s">
        <v>12</v>
      </c>
      <c r="T4" s="7" t="s">
        <v>13</v>
      </c>
      <c r="U4" s="7" t="s">
        <v>14</v>
      </c>
      <c r="V4" s="7" t="s">
        <v>15</v>
      </c>
      <c r="W4" s="7" t="s">
        <v>11</v>
      </c>
      <c r="X4" s="7" t="s">
        <v>12</v>
      </c>
      <c r="Y4" s="7" t="s">
        <v>13</v>
      </c>
      <c r="Z4" s="7" t="s">
        <v>14</v>
      </c>
      <c r="AA4" s="7" t="s">
        <v>15</v>
      </c>
      <c r="AB4" s="7" t="s">
        <v>11</v>
      </c>
      <c r="AC4" s="7" t="s">
        <v>12</v>
      </c>
      <c r="AD4" s="7" t="s">
        <v>13</v>
      </c>
      <c r="AE4" s="7" t="s">
        <v>14</v>
      </c>
      <c r="AF4" s="7" t="s">
        <v>15</v>
      </c>
      <c r="AG4" s="7" t="s">
        <v>11</v>
      </c>
      <c r="AH4" s="7" t="s">
        <v>12</v>
      </c>
      <c r="AI4" s="7" t="s">
        <v>13</v>
      </c>
      <c r="AJ4" s="7" t="s">
        <v>14</v>
      </c>
      <c r="AK4" s="7" t="s">
        <v>15</v>
      </c>
      <c r="AL4" s="7" t="s">
        <v>11</v>
      </c>
      <c r="AM4" s="7" t="s">
        <v>12</v>
      </c>
      <c r="AN4" s="7" t="s">
        <v>13</v>
      </c>
      <c r="AO4" s="7" t="s">
        <v>14</v>
      </c>
      <c r="AP4" s="7" t="s">
        <v>15</v>
      </c>
      <c r="AQ4" s="7" t="s">
        <v>11</v>
      </c>
      <c r="AR4" s="7" t="s">
        <v>12</v>
      </c>
      <c r="AS4" s="7" t="s">
        <v>13</v>
      </c>
      <c r="AT4" s="7" t="s">
        <v>14</v>
      </c>
      <c r="AU4" s="7" t="s">
        <v>15</v>
      </c>
      <c r="AV4" s="7" t="s">
        <v>11</v>
      </c>
      <c r="AW4" s="7" t="s">
        <v>12</v>
      </c>
      <c r="AX4" s="7" t="s">
        <v>13</v>
      </c>
      <c r="AY4" s="7" t="s">
        <v>14</v>
      </c>
      <c r="AZ4" s="7" t="s">
        <v>15</v>
      </c>
      <c r="BA4" s="7" t="s">
        <v>11</v>
      </c>
      <c r="BB4" s="7" t="s">
        <v>12</v>
      </c>
      <c r="BC4" s="7" t="s">
        <v>13</v>
      </c>
      <c r="BD4" s="7" t="s">
        <v>14</v>
      </c>
    </row>
    <row r="5" spans="1:56">
      <c r="A5" s="1">
        <v>1981</v>
      </c>
      <c r="B5" s="6">
        <f>'a29'!C7</f>
        <v>0.28362816436508503</v>
      </c>
      <c r="C5" s="6">
        <f>'a29'!E7</f>
        <v>0.41629314191354072</v>
      </c>
      <c r="D5" s="6">
        <f>'a29'!G7</f>
        <v>0.22140056352292165</v>
      </c>
      <c r="E5" s="6">
        <f>'a29'!I7</f>
        <v>7.8678130198452545E-2</v>
      </c>
      <c r="F5" s="6">
        <f>B5*'4'!H8+'8'!C5*'5'!C5+'8'!D5*'6'!F6+'8'!E5*'7'!E6</f>
        <v>0.64601868111814476</v>
      </c>
      <c r="G5" s="6">
        <f>'a29'!L7</f>
        <v>0.25754903193638484</v>
      </c>
      <c r="H5" s="6">
        <f>'a29'!N7</f>
        <v>0.40799890177874171</v>
      </c>
      <c r="I5" s="6">
        <f>'a29'!P7</f>
        <v>0.27247729820021416</v>
      </c>
      <c r="J5" s="6">
        <f>'a29'!R7</f>
        <v>6.1974768084659328E-2</v>
      </c>
      <c r="K5" s="6">
        <f>G5*'4'!O8+'8'!H5*'5'!E5+'8'!I5*'6'!K6+'8'!J5*'7'!I6</f>
        <v>0.46098222593155058</v>
      </c>
      <c r="L5" s="6">
        <f>'a29'!U7</f>
        <v>0.26405475360018893</v>
      </c>
      <c r="M5" s="6">
        <f>'a29'!W7</f>
        <v>0.41792179216859382</v>
      </c>
      <c r="N5" s="6">
        <f>'a29'!Y7</f>
        <v>0.24522683672702617</v>
      </c>
      <c r="O5" s="6">
        <f>'a29'!AA7</f>
        <v>7.2796617504191044E-2</v>
      </c>
      <c r="P5" s="6">
        <f>L5*'4'!V8+'8'!M5*'5'!G5+'8'!N5*'6'!P6+'8'!O5*'7'!M6</f>
        <v>0.47633661994836318</v>
      </c>
      <c r="Q5" s="6">
        <f>'a29'!AD7</f>
        <v>0.27513833466180432</v>
      </c>
      <c r="R5" s="6">
        <f>'a29'!AF7</f>
        <v>0.41783592895367067</v>
      </c>
      <c r="S5" s="6">
        <f>'a29'!AH7</f>
        <v>0.23056488609732673</v>
      </c>
      <c r="T5" s="6">
        <f>'a29'!AJ7</f>
        <v>7.6460850287198276E-2</v>
      </c>
      <c r="U5" s="6">
        <f>Q5*'4'!AC8+'8'!R5*'5'!I5+'8'!S5*'6'!U6+'8'!T5*'7'!Q6</f>
        <v>0.56922519602309851</v>
      </c>
      <c r="V5" s="6">
        <f>'a29'!AM7</f>
        <v>0.27076160639074853</v>
      </c>
      <c r="W5" s="6">
        <f>'a29'!AO7</f>
        <v>0.41507899564789558</v>
      </c>
      <c r="X5" s="6">
        <f>'a29'!AQ7</f>
        <v>0.24217961719949788</v>
      </c>
      <c r="Y5" s="6">
        <f>'a29'!AS7</f>
        <v>7.1979780761858014E-2</v>
      </c>
      <c r="Z5" s="6">
        <f>V5*'4'!AJ8+'8'!W5*'5'!K5+'8'!X5*'6'!Z6+'8'!Y5*'7'!U6</f>
        <v>0.53182832230927291</v>
      </c>
      <c r="AA5" s="6">
        <f>'a29'!AV7</f>
        <v>0.28828162245248218</v>
      </c>
      <c r="AB5" s="6">
        <f>'a29'!AX7</f>
        <v>0.41332082268531789</v>
      </c>
      <c r="AC5" s="6">
        <f>'a29'!AZ7</f>
        <v>0.21937452621993084</v>
      </c>
      <c r="AD5" s="6">
        <f>'a29'!BB7</f>
        <v>7.9023028642269025E-2</v>
      </c>
      <c r="AE5" s="6">
        <f>AA5*'4'!AQ8+'8'!AB5*'5'!M5+'8'!AC5*'6'!AE6+'8'!AD5*'7'!Y6</f>
        <v>0.5796404601240005</v>
      </c>
      <c r="AF5" s="6">
        <f>'a29'!BE7</f>
        <v>0.28388103823527239</v>
      </c>
      <c r="AG5" s="6">
        <f>'a29'!BG7</f>
        <v>0.41461986793342576</v>
      </c>
      <c r="AH5" s="6">
        <f>'a29'!BI7</f>
        <v>0.21890636310194397</v>
      </c>
      <c r="AI5" s="6">
        <f>'a29'!BK7</f>
        <v>8.259273072935791E-2</v>
      </c>
      <c r="AJ5" s="6">
        <f>AF5*'4'!AX8+'8'!AG5*'5'!O5+'8'!AH5*'6'!AJ6+'8'!AI5*'7'!AC6</f>
        <v>0.69842438139937157</v>
      </c>
      <c r="AK5" s="6">
        <f>'a29'!BN7</f>
        <v>0.27721776643421325</v>
      </c>
      <c r="AL5" s="6">
        <f>'a29'!BP7</f>
        <v>0.42568206640487172</v>
      </c>
      <c r="AM5" s="6">
        <f>'a29'!BR7</f>
        <v>0.21562187082216616</v>
      </c>
      <c r="AN5" s="6">
        <f>'a29'!BT7</f>
        <v>8.1478296338748799E-2</v>
      </c>
      <c r="AO5" s="6">
        <f>AK5*'4'!BE8+'8'!AL5*'5'!Q5+'8'!AM5*'6'!AO6+'8'!AN5*'7'!AG6</f>
        <v>0.63200073612338104</v>
      </c>
      <c r="AP5" s="6">
        <f>'a29'!BW7</f>
        <v>0.26987487792980341</v>
      </c>
      <c r="AQ5" s="6">
        <f>'a29'!BY7</f>
        <v>0.42485373336437526</v>
      </c>
      <c r="AR5" s="6">
        <f>'a29'!CA7</f>
        <v>0.22505521544461068</v>
      </c>
      <c r="AS5" s="6">
        <f>'a29'!CC7</f>
        <v>8.0216173261210583E-2</v>
      </c>
      <c r="AT5" s="6">
        <f>AP5*'4'!BL8+'8'!AQ5*'5'!S5+'8'!AR5*'6'!AT6+'8'!AS5*'7'!AK6</f>
        <v>0.72322198935661941</v>
      </c>
      <c r="AU5" s="6">
        <f>'a29'!CF7</f>
        <v>0.28762312204870888</v>
      </c>
      <c r="AV5" s="6">
        <f>'a29'!CH7</f>
        <v>0.41767279768470073</v>
      </c>
      <c r="AW5" s="6">
        <f>'a29'!CJ7</f>
        <v>0.22858625092201224</v>
      </c>
      <c r="AX5" s="6">
        <f>'a29'!CL7</f>
        <v>6.6117829344578119E-2</v>
      </c>
      <c r="AY5" s="6">
        <f>AU5*'4'!BS8+'8'!AV5*'5'!U5+'8'!AW5*'6'!AY6+'8'!AX5*'7'!AO6</f>
        <v>0.72004094441406707</v>
      </c>
      <c r="AZ5" s="6">
        <f>'a29'!CO7</f>
        <v>0.28784224271518666</v>
      </c>
      <c r="BA5" s="6">
        <f>'a29'!CQ7</f>
        <v>0.4223116364128095</v>
      </c>
      <c r="BB5" s="6">
        <f>'a29'!CS7</f>
        <v>0.20880204964675048</v>
      </c>
      <c r="BC5" s="6">
        <f>'a29'!CU7</f>
        <v>8.1044071225253297E-2</v>
      </c>
      <c r="BD5" s="6">
        <f>AZ5*'4'!BZ8+'8'!BA5*'5'!W5+'8'!BB5*'6'!BD6+'8'!BC5*'7'!AS6</f>
        <v>0.61052537740525281</v>
      </c>
    </row>
    <row r="6" spans="1:56">
      <c r="A6" s="1">
        <v>1982</v>
      </c>
      <c r="B6" s="6">
        <f>'a29'!C8</f>
        <v>0.28548089786247965</v>
      </c>
      <c r="C6" s="6">
        <f>'a29'!E8</f>
        <v>0.41810054203160635</v>
      </c>
      <c r="D6" s="6">
        <f>'a29'!G8</f>
        <v>0.21741092515799437</v>
      </c>
      <c r="E6" s="6">
        <f>'a29'!I8</f>
        <v>7.9007634947919667E-2</v>
      </c>
      <c r="F6" s="6">
        <f>B6*'4'!H9+'8'!C6*'5'!C6+'8'!D6*'6'!F7+'8'!E6*'7'!E7</f>
        <v>0.61515282486540201</v>
      </c>
      <c r="G6" s="6">
        <f>'a29'!L8</f>
        <v>0.26033585602689852</v>
      </c>
      <c r="H6" s="6">
        <f>'a29'!N8</f>
        <v>0.40956836541865693</v>
      </c>
      <c r="I6" s="6">
        <f>'a29'!P8</f>
        <v>0.26732734496784938</v>
      </c>
      <c r="J6" s="6">
        <f>'a29'!R8</f>
        <v>6.2768433586595271E-2</v>
      </c>
      <c r="K6" s="6">
        <f>G6*'4'!O9+'8'!H6*'5'!E6+'8'!I6*'6'!K7+'8'!J6*'7'!I7</f>
        <v>0.45398217340643693</v>
      </c>
      <c r="L6" s="6">
        <f>'a29'!U8</f>
        <v>0.2663601041664046</v>
      </c>
      <c r="M6" s="6">
        <f>'a29'!W8</f>
        <v>0.42143220700683137</v>
      </c>
      <c r="N6" s="6">
        <f>'a29'!Y8</f>
        <v>0.23835100232353579</v>
      </c>
      <c r="O6" s="6">
        <f>'a29'!AA8</f>
        <v>7.3856686503228144E-2</v>
      </c>
      <c r="P6" s="6">
        <f>L6*'4'!V9+'8'!M6*'5'!G6+'8'!N6*'6'!P7+'8'!O6*'7'!M7</f>
        <v>0.52457034496806187</v>
      </c>
      <c r="Q6" s="6">
        <f>'a29'!AD8</f>
        <v>0.27701929447304607</v>
      </c>
      <c r="R6" s="6">
        <f>'a29'!AF8</f>
        <v>0.41945031125279209</v>
      </c>
      <c r="S6" s="6">
        <f>'a29'!AH8</f>
        <v>0.22697311240615925</v>
      </c>
      <c r="T6" s="6">
        <f>'a29'!AJ8</f>
        <v>7.6557281868002661E-2</v>
      </c>
      <c r="U6" s="6">
        <f>Q6*'4'!AC9+'8'!R6*'5'!I6+'8'!S6*'6'!U7+'8'!T6*'7'!Q7</f>
        <v>0.59483493123695619</v>
      </c>
      <c r="V6" s="6">
        <f>'a29'!AM8</f>
        <v>0.27387468039300428</v>
      </c>
      <c r="W6" s="6">
        <f>'a29'!AO8</f>
        <v>0.41819907699817527</v>
      </c>
      <c r="X6" s="6">
        <f>'a29'!AQ8</f>
        <v>0.23527458864213888</v>
      </c>
      <c r="Y6" s="6">
        <f>'a29'!AS8</f>
        <v>7.2651653966681704E-2</v>
      </c>
      <c r="Z6" s="6">
        <f>V6*'4'!AJ9+'8'!W6*'5'!K6+'8'!X6*'6'!Z7+'8'!Y6*'7'!U7</f>
        <v>0.49204657471371932</v>
      </c>
      <c r="AA6" s="6">
        <f>'a29'!AV8</f>
        <v>0.28959299350876366</v>
      </c>
      <c r="AB6" s="6">
        <f>'a29'!AX8</f>
        <v>0.41464083741418289</v>
      </c>
      <c r="AC6" s="6">
        <f>'a29'!AZ8</f>
        <v>0.21625084897099117</v>
      </c>
      <c r="AD6" s="6">
        <f>'a29'!BB8</f>
        <v>7.9515320106062326E-2</v>
      </c>
      <c r="AE6" s="6">
        <f>AA6*'4'!AQ9+'8'!AB6*'5'!M6+'8'!AC6*'6'!AE7+'8'!AD6*'7'!Y7</f>
        <v>0.57325217769507197</v>
      </c>
      <c r="AF6" s="6">
        <f>'a29'!BE8</f>
        <v>0.28673153911745547</v>
      </c>
      <c r="AG6" s="6">
        <f>'a29'!BG8</f>
        <v>0.4176147526122016</v>
      </c>
      <c r="AH6" s="6">
        <f>'a29'!BI8</f>
        <v>0.21230166528092023</v>
      </c>
      <c r="AI6" s="6">
        <f>'a29'!BK8</f>
        <v>8.3352042989422767E-2</v>
      </c>
      <c r="AJ6" s="6">
        <f>AF6*'4'!AX9+'8'!AG6*'5'!O6+'8'!AH6*'6'!AJ7+'8'!AI6*'7'!AC7</f>
        <v>0.649348617508407</v>
      </c>
      <c r="AK6" s="6">
        <f>'a29'!BN8</f>
        <v>0.27855212153302084</v>
      </c>
      <c r="AL6" s="6">
        <f>'a29'!BP8</f>
        <v>0.42702920008628636</v>
      </c>
      <c r="AM6" s="6">
        <f>'a29'!BR8</f>
        <v>0.21351460004314318</v>
      </c>
      <c r="AN6" s="6">
        <f>'a29'!BT8</f>
        <v>8.0904078337549604E-2</v>
      </c>
      <c r="AO6" s="6">
        <f>AK6*'4'!BE9+'8'!AL6*'5'!Q6+'8'!AM6*'6'!AO7+'8'!AN6*'7'!AG7</f>
        <v>0.6461327184775314</v>
      </c>
      <c r="AP6" s="6">
        <f>'a29'!BW8</f>
        <v>0.26792772615974408</v>
      </c>
      <c r="AQ6" s="6">
        <f>'a29'!BY8</f>
        <v>0.42228364740579688</v>
      </c>
      <c r="AR6" s="6">
        <f>'a29'!CA8</f>
        <v>0.23126109695626365</v>
      </c>
      <c r="AS6" s="6">
        <f>'a29'!CC8</f>
        <v>7.8527529478195537E-2</v>
      </c>
      <c r="AT6" s="6">
        <f>AP6*'4'!BL9+'8'!AQ6*'5'!S6+'8'!AR6*'6'!AT7+'8'!AS6*'7'!AK7</f>
        <v>0.7672060715431539</v>
      </c>
      <c r="AU6" s="6">
        <f>'a29'!CF8</f>
        <v>0.28789527437386919</v>
      </c>
      <c r="AV6" s="6">
        <f>'a29'!CH8</f>
        <v>0.41658113000558894</v>
      </c>
      <c r="AW6" s="6">
        <f>'a29'!CJ8</f>
        <v>0.23004157802199474</v>
      </c>
      <c r="AX6" s="6">
        <f>'a29'!CL8</f>
        <v>6.5482017598547049E-2</v>
      </c>
      <c r="AY6" s="6">
        <f>AU6*'4'!BS9+'8'!AV6*'5'!U6+'8'!AW6*'6'!AY7+'8'!AX6*'7'!AO7</f>
        <v>0.66186582672386796</v>
      </c>
      <c r="AZ6" s="6">
        <f>'a29'!CO8</f>
        <v>0.28990795843026396</v>
      </c>
      <c r="BA6" s="6">
        <f>'a29'!CQ8</f>
        <v>0.42518074950192919</v>
      </c>
      <c r="BB6" s="6">
        <f>'a29'!CS8</f>
        <v>0.20330134594301838</v>
      </c>
      <c r="BC6" s="6">
        <f>'a29'!CU8</f>
        <v>8.160994612478846E-2</v>
      </c>
      <c r="BD6" s="6">
        <f>AZ6*'4'!BZ9+'8'!BA6*'5'!W6+'8'!BB6*'6'!BD7+'8'!BC6*'7'!AS7</f>
        <v>0.55513823306941135</v>
      </c>
    </row>
    <row r="7" spans="1:56">
      <c r="A7" s="1">
        <v>1983</v>
      </c>
      <c r="B7" s="6">
        <f>'a29'!C9</f>
        <v>0.28679863111161735</v>
      </c>
      <c r="C7" s="6">
        <f>'a29'!E9</f>
        <v>0.41944546178149572</v>
      </c>
      <c r="D7" s="6">
        <f>'a29'!G9</f>
        <v>0.21432331791631434</v>
      </c>
      <c r="E7" s="6">
        <f>'a29'!I9</f>
        <v>7.9432589190572611E-2</v>
      </c>
      <c r="F7" s="6">
        <f>B7*'4'!H10+'8'!C7*'5'!C7+'8'!D7*'6'!F8+'8'!E7*'7'!E8</f>
        <v>0.59129083325539167</v>
      </c>
      <c r="G7" s="6">
        <f>'a29'!L9</f>
        <v>0.26239860828797568</v>
      </c>
      <c r="H7" s="6">
        <f>'a29'!N9</f>
        <v>0.40858572903189477</v>
      </c>
      <c r="I7" s="6">
        <f>'a29'!P9</f>
        <v>0.26646895371645313</v>
      </c>
      <c r="J7" s="6">
        <f>'a29'!R9</f>
        <v>6.2546708963676534E-2</v>
      </c>
      <c r="K7" s="6">
        <f>G7*'4'!O10+'8'!H7*'5'!E7+'8'!I7*'6'!K8+'8'!J7*'7'!I8</f>
        <v>0.36605971129274961</v>
      </c>
      <c r="L7" s="6">
        <f>'a29'!U9</f>
        <v>0.27014073969717173</v>
      </c>
      <c r="M7" s="6">
        <f>'a29'!W9</f>
        <v>0.42464750223154868</v>
      </c>
      <c r="N7" s="6">
        <f>'a29'!Y9</f>
        <v>0.23131205406108749</v>
      </c>
      <c r="O7" s="6">
        <f>'a29'!AA9</f>
        <v>7.3899704010192066E-2</v>
      </c>
      <c r="P7" s="6">
        <f>L7*'4'!V10+'8'!M7*'5'!G7+'8'!N7*'6'!P8+'8'!O7*'7'!M8</f>
        <v>0.53260162993808313</v>
      </c>
      <c r="Q7" s="6">
        <f>'a29'!AD9</f>
        <v>0.27895512248318655</v>
      </c>
      <c r="R7" s="6">
        <f>'a29'!AF9</f>
        <v>0.42055583222783671</v>
      </c>
      <c r="S7" s="6">
        <f>'a29'!AH9</f>
        <v>0.22416419359313938</v>
      </c>
      <c r="T7" s="6">
        <f>'a29'!AJ9</f>
        <v>7.6324851695837401E-2</v>
      </c>
      <c r="U7" s="6">
        <f>Q7*'4'!AC10+'8'!R7*'5'!I7+'8'!S7*'6'!U8+'8'!T7*'7'!Q8</f>
        <v>0.5831631458722536</v>
      </c>
      <c r="V7" s="6">
        <f>'a29'!AM9</f>
        <v>0.27678586554969897</v>
      </c>
      <c r="W7" s="6">
        <f>'a29'!AO9</f>
        <v>0.42045505811173395</v>
      </c>
      <c r="X7" s="6">
        <f>'a29'!AQ9</f>
        <v>0.2299925104200938</v>
      </c>
      <c r="Y7" s="6">
        <f>'a29'!AS9</f>
        <v>7.2766565918473136E-2</v>
      </c>
      <c r="Z7" s="6">
        <f>V7*'4'!AJ10+'8'!W7*'5'!K7+'8'!X7*'6'!Z8+'8'!Y7*'7'!U8</f>
        <v>0.41439685630949108</v>
      </c>
      <c r="AA7" s="6">
        <f>'a29'!AV9</f>
        <v>0.29193863232867406</v>
      </c>
      <c r="AB7" s="6">
        <f>'a29'!AX9</f>
        <v>0.41767067742465863</v>
      </c>
      <c r="AC7" s="6">
        <f>'a29'!AZ9</f>
        <v>0.20995966371693345</v>
      </c>
      <c r="AD7" s="6">
        <f>'a29'!BB9</f>
        <v>8.0431026529733801E-2</v>
      </c>
      <c r="AE7" s="6">
        <f>AA7*'4'!AQ10+'8'!AB7*'5'!M7+'8'!AC7*'6'!AE8+'8'!AD7*'7'!Y8</f>
        <v>0.58377931443483477</v>
      </c>
      <c r="AF7" s="6">
        <f>'a29'!BE9</f>
        <v>0.28813035606037452</v>
      </c>
      <c r="AG7" s="6">
        <f>'a29'!BG9</f>
        <v>0.4186401100746866</v>
      </c>
      <c r="AH7" s="6">
        <f>'a29'!BI9</f>
        <v>0.20946009967719881</v>
      </c>
      <c r="AI7" s="6">
        <f>'a29'!BK9</f>
        <v>8.3769434187739994E-2</v>
      </c>
      <c r="AJ7" s="6">
        <f>AF7*'4'!AX10+'8'!AG7*'5'!O7+'8'!AH7*'6'!AJ8+'8'!AI7*'7'!AC8</f>
        <v>0.61461804027174671</v>
      </c>
      <c r="AK7" s="6">
        <f>'a29'!BN9</f>
        <v>0.27952130655163571</v>
      </c>
      <c r="AL7" s="6">
        <f>'a29'!BP9</f>
        <v>0.42755918337226917</v>
      </c>
      <c r="AM7" s="6">
        <f>'a29'!BR9</f>
        <v>0.21272856124519982</v>
      </c>
      <c r="AN7" s="6">
        <f>'a29'!BT9</f>
        <v>8.0190948830895309E-2</v>
      </c>
      <c r="AO7" s="6">
        <f>AK7*'4'!BE10+'8'!AL7*'5'!Q7+'8'!AM7*'6'!AO8+'8'!AN7*'7'!AG8</f>
        <v>0.55046784943612048</v>
      </c>
      <c r="AP7" s="6">
        <f>'a29'!BW9</f>
        <v>0.26840964819903929</v>
      </c>
      <c r="AQ7" s="6">
        <f>'a29'!BY9</f>
        <v>0.42303909482810492</v>
      </c>
      <c r="AR7" s="6">
        <f>'a29'!CA9</f>
        <v>0.23118562103725987</v>
      </c>
      <c r="AS7" s="6">
        <f>'a29'!CC9</f>
        <v>7.7365635935595908E-2</v>
      </c>
      <c r="AT7" s="6">
        <f>AP7*'4'!BL10+'8'!AQ7*'5'!S7+'8'!AR7*'6'!AT8+'8'!AS7*'7'!AK8</f>
        <v>0.75782875776930103</v>
      </c>
      <c r="AU7" s="6">
        <f>'a29'!CF9</f>
        <v>0.28891204369345436</v>
      </c>
      <c r="AV7" s="6">
        <f>'a29'!CH9</f>
        <v>0.41888405902478976</v>
      </c>
      <c r="AW7" s="6">
        <f>'a29'!CJ9</f>
        <v>0.22585654403092514</v>
      </c>
      <c r="AX7" s="6">
        <f>'a29'!CL9</f>
        <v>6.6347353250830798E-2</v>
      </c>
      <c r="AY7" s="6">
        <f>AU7*'4'!BS10+'8'!AV7*'5'!U7+'8'!AW7*'6'!AY8+'8'!AX7*'7'!AO8</f>
        <v>0.57638677552016404</v>
      </c>
      <c r="AZ7" s="6">
        <f>'a29'!CO9</f>
        <v>0.28848110255704784</v>
      </c>
      <c r="BA7" s="6">
        <f>'a29'!CQ9</f>
        <v>0.42330905765105681</v>
      </c>
      <c r="BB7" s="6">
        <f>'a29'!CS9</f>
        <v>0.2063872762680056</v>
      </c>
      <c r="BC7" s="6">
        <f>'a29'!CU9</f>
        <v>8.1822563523889669E-2</v>
      </c>
      <c r="BD7" s="6">
        <f>AZ7*'4'!BZ10+'8'!BA7*'5'!W7+'8'!BB7*'6'!BD8+'8'!BC7*'7'!AS8</f>
        <v>0.58170079324057067</v>
      </c>
    </row>
    <row r="8" spans="1:56">
      <c r="A8" s="1">
        <v>1984</v>
      </c>
      <c r="B8" s="6">
        <f>'a29'!C10</f>
        <v>0.28890489947670678</v>
      </c>
      <c r="C8" s="6">
        <f>'a29'!E10</f>
        <v>0.42213474862306721</v>
      </c>
      <c r="D8" s="6">
        <f>'a29'!G10</f>
        <v>0.20879945839844408</v>
      </c>
      <c r="E8" s="6">
        <f>'a29'!I10</f>
        <v>8.0160893501782043E-2</v>
      </c>
      <c r="F8" s="6">
        <f>B8*'4'!H11+'8'!C8*'5'!C8+'8'!D8*'6'!F9+'8'!E8*'7'!E9</f>
        <v>0.6120055710750516</v>
      </c>
      <c r="G8" s="6">
        <f>'a29'!L10</f>
        <v>0.26810193957305578</v>
      </c>
      <c r="H8" s="6">
        <f>'a29'!N10</f>
        <v>0.41401084986567943</v>
      </c>
      <c r="I8" s="6">
        <f>'a29'!P10</f>
        <v>0.25416666087406059</v>
      </c>
      <c r="J8" s="6">
        <f>'a29'!R10</f>
        <v>6.3720549687204239E-2</v>
      </c>
      <c r="K8" s="6">
        <f>G8*'4'!O11+'8'!H8*'5'!E8+'8'!I8*'6'!K9+'8'!J8*'7'!I9</f>
        <v>0.48504309055235456</v>
      </c>
      <c r="L8" s="6">
        <f>'a29'!U10</f>
        <v>0.27112377163658119</v>
      </c>
      <c r="M8" s="6">
        <f>'a29'!W10</f>
        <v>0.42339734603788787</v>
      </c>
      <c r="N8" s="6">
        <f>'a29'!Y10</f>
        <v>0.23218564137561593</v>
      </c>
      <c r="O8" s="6">
        <f>'a29'!AA10</f>
        <v>7.3293240949914948E-2</v>
      </c>
      <c r="P8" s="6">
        <f>L8*'4'!V11+'8'!M8*'5'!G8+'8'!N8*'6'!P9+'8'!O8*'7'!M9</f>
        <v>0.60978262200032074</v>
      </c>
      <c r="Q8" s="6">
        <f>'a29'!AD10</f>
        <v>0.28094059402047122</v>
      </c>
      <c r="R8" s="6">
        <f>'a29'!AF10</f>
        <v>0.42195596555391657</v>
      </c>
      <c r="S8" s="6">
        <f>'a29'!AH10</f>
        <v>0.2208367670188722</v>
      </c>
      <c r="T8" s="6">
        <f>'a29'!AJ10</f>
        <v>7.6266673406740065E-2</v>
      </c>
      <c r="U8" s="6">
        <f>Q8*'4'!AC11+'8'!R8*'5'!I8+'8'!S8*'6'!U9+'8'!T8*'7'!Q9</f>
        <v>0.54975959469705249</v>
      </c>
      <c r="V8" s="6">
        <f>'a29'!AM10</f>
        <v>0.28115415011446804</v>
      </c>
      <c r="W8" s="6">
        <f>'a29'!AO10</f>
        <v>0.42536146978046735</v>
      </c>
      <c r="X8" s="6">
        <f>'a29'!AQ10</f>
        <v>0.21991067488650223</v>
      </c>
      <c r="Y8" s="6">
        <f>'a29'!AS10</f>
        <v>7.3573705218562449E-2</v>
      </c>
      <c r="Z8" s="6">
        <f>V8*'4'!AJ11+'8'!W8*'5'!K8+'8'!X8*'6'!Z9+'8'!Y8*'7'!U9</f>
        <v>0.49467195070927028</v>
      </c>
      <c r="AA8" s="6">
        <f>'a29'!AV10</f>
        <v>0.29421303901165824</v>
      </c>
      <c r="AB8" s="6">
        <f>'a29'!AX10</f>
        <v>0.42076355195771054</v>
      </c>
      <c r="AC8" s="6">
        <f>'a29'!AZ10</f>
        <v>0.20352045025790957</v>
      </c>
      <c r="AD8" s="6">
        <f>'a29'!BB10</f>
        <v>8.1502958772721734E-2</v>
      </c>
      <c r="AE8" s="6">
        <f>AA8*'4'!AQ11+'8'!AB8*'5'!M8+'8'!AC8*'6'!AE9+'8'!AD8*'7'!Y9</f>
        <v>0.61003405508147945</v>
      </c>
      <c r="AF8" s="6">
        <f>'a29'!BE10</f>
        <v>0.29008576708793088</v>
      </c>
      <c r="AG8" s="6">
        <f>'a29'!BG10</f>
        <v>0.42070233288521386</v>
      </c>
      <c r="AH8" s="6">
        <f>'a29'!BI10</f>
        <v>0.2049196178090488</v>
      </c>
      <c r="AI8" s="6">
        <f>'a29'!BK10</f>
        <v>8.4292282217806463E-2</v>
      </c>
      <c r="AJ8" s="6">
        <f>AF8*'4'!AX11+'8'!AG8*'5'!O8+'8'!AH8*'6'!AJ9+'8'!AI8*'7'!AC9</f>
        <v>0.64534422406577807</v>
      </c>
      <c r="AK8" s="6">
        <f>'a29'!BN10</f>
        <v>0.28027829228756834</v>
      </c>
      <c r="AL8" s="6">
        <f>'a29'!BP10</f>
        <v>0.42805612008272936</v>
      </c>
      <c r="AM8" s="6">
        <f>'a29'!BR10</f>
        <v>0.21215244899913269</v>
      </c>
      <c r="AN8" s="6">
        <f>'a29'!BT10</f>
        <v>7.9513138630569635E-2</v>
      </c>
      <c r="AO8" s="6">
        <f>AK8*'4'!BE11+'8'!AL8*'5'!Q8+'8'!AM8*'6'!AO9+'8'!AN8*'7'!AG9</f>
        <v>0.65605684634797945</v>
      </c>
      <c r="AP8" s="6">
        <f>'a29'!BW10</f>
        <v>0.27106838524707055</v>
      </c>
      <c r="AQ8" s="6">
        <f>'a29'!BY10</f>
        <v>0.42717540499174711</v>
      </c>
      <c r="AR8" s="6">
        <f>'a29'!CA10</f>
        <v>0.22492092752626686</v>
      </c>
      <c r="AS8" s="6">
        <f>'a29'!CC10</f>
        <v>7.6835282234915578E-2</v>
      </c>
      <c r="AT8" s="6">
        <f>AP8*'4'!BL11+'8'!AQ8*'5'!S8+'8'!AR8*'6'!AT9+'8'!AS8*'7'!AK9</f>
        <v>0.70801196262671762</v>
      </c>
      <c r="AU8" s="6">
        <f>'a29'!CF10</f>
        <v>0.2915799673470727</v>
      </c>
      <c r="AV8" s="6">
        <f>'a29'!CH10</f>
        <v>0.42424186658185792</v>
      </c>
      <c r="AW8" s="6">
        <f>'a29'!CJ10</f>
        <v>0.21602054856733338</v>
      </c>
      <c r="AX8" s="6">
        <f>'a29'!CL10</f>
        <v>6.8157617503735932E-2</v>
      </c>
      <c r="AY8" s="6">
        <f>AU8*'4'!BS11+'8'!AV8*'5'!U8+'8'!AW8*'6'!AY9+'8'!AX8*'7'!AO9</f>
        <v>0.6093456380456892</v>
      </c>
      <c r="AZ8" s="6">
        <f>'a29'!CO10</f>
        <v>0.28926577767988909</v>
      </c>
      <c r="BA8" s="6">
        <f>'a29'!CQ10</f>
        <v>0.42446360866772781</v>
      </c>
      <c r="BB8" s="6">
        <f>'a29'!CS10</f>
        <v>0.20393059495701149</v>
      </c>
      <c r="BC8" s="6">
        <f>'a29'!CU10</f>
        <v>8.2340018695371608E-2</v>
      </c>
      <c r="BD8" s="6">
        <f>AZ8*'4'!BZ11+'8'!BA8*'5'!W8+'8'!BB8*'6'!BD9+'8'!BC8*'7'!AS9</f>
        <v>0.52852044967224576</v>
      </c>
    </row>
    <row r="9" spans="1:56">
      <c r="A9" s="1">
        <v>1985</v>
      </c>
      <c r="B9" s="6">
        <f>'a29'!C11</f>
        <v>0.28925694171424332</v>
      </c>
      <c r="C9" s="6">
        <f>'a29'!E11</f>
        <v>0.42257711845837292</v>
      </c>
      <c r="D9" s="6">
        <f>'a29'!G11</f>
        <v>0.20805565596469699</v>
      </c>
      <c r="E9" s="6">
        <f>'a29'!I11</f>
        <v>8.0110283862686718E-2</v>
      </c>
      <c r="F9" s="6">
        <f>B9*'4'!H12+'8'!C9*'5'!C9+'8'!D9*'6'!F10+'8'!E9*'7'!E10</f>
        <v>0.62209040457847242</v>
      </c>
      <c r="G9" s="6">
        <f>'a29'!L11</f>
        <v>0.26923920106378602</v>
      </c>
      <c r="H9" s="6">
        <f>'a29'!N11</f>
        <v>0.41293404800745742</v>
      </c>
      <c r="I9" s="6">
        <f>'a29'!P11</f>
        <v>0.25411326031228149</v>
      </c>
      <c r="J9" s="6">
        <f>'a29'!R11</f>
        <v>6.371349061647498E-2</v>
      </c>
      <c r="K9" s="6">
        <f>G9*'4'!O12+'8'!H9*'5'!E9+'8'!I9*'6'!K10+'8'!J9*'7'!I10</f>
        <v>0.49885243157617926</v>
      </c>
      <c r="L9" s="6">
        <f>'a29'!U11</f>
        <v>0.27218962715004291</v>
      </c>
      <c r="M9" s="6">
        <f>'a29'!W11</f>
        <v>0.42396826669996246</v>
      </c>
      <c r="N9" s="6">
        <f>'a29'!Y11</f>
        <v>0.23063873708477961</v>
      </c>
      <c r="O9" s="6">
        <f>'a29'!AA11</f>
        <v>7.320336906521499E-2</v>
      </c>
      <c r="P9" s="6">
        <f>L9*'4'!V12+'8'!M9*'5'!G9+'8'!N9*'6'!P10+'8'!O9*'7'!M10</f>
        <v>0.57621033857119852</v>
      </c>
      <c r="Q9" s="6">
        <f>'a29'!AD11</f>
        <v>0.2813641641339012</v>
      </c>
      <c r="R9" s="6">
        <f>'a29'!AF11</f>
        <v>0.42155110039709853</v>
      </c>
      <c r="S9" s="6">
        <f>'a29'!AH11</f>
        <v>0.22155941555754483</v>
      </c>
      <c r="T9" s="6">
        <f>'a29'!AJ11</f>
        <v>7.5525319911455585E-2</v>
      </c>
      <c r="U9" s="6">
        <f>Q9*'4'!AC12+'8'!R9*'5'!I9+'8'!S9*'6'!U10+'8'!T9*'7'!Q10</f>
        <v>0.53931891012881983</v>
      </c>
      <c r="V9" s="6">
        <f>'a29'!AM11</f>
        <v>0.27967917700243133</v>
      </c>
      <c r="W9" s="6">
        <f>'a29'!AO11</f>
        <v>0.42171776611460948</v>
      </c>
      <c r="X9" s="6">
        <f>'a29'!AQ11</f>
        <v>0.225750047115024</v>
      </c>
      <c r="Y9" s="6">
        <f>'a29'!AS11</f>
        <v>7.2853009767935087E-2</v>
      </c>
      <c r="Z9" s="6">
        <f>V9*'4'!AJ12+'8'!W9*'5'!K9+'8'!X9*'6'!Z10+'8'!Y9*'7'!U10</f>
        <v>0.51617256399644518</v>
      </c>
      <c r="AA9" s="6">
        <f>'a29'!AV11</f>
        <v>0.2945070344439159</v>
      </c>
      <c r="AB9" s="6">
        <f>'a29'!AX11</f>
        <v>0.42107523234558725</v>
      </c>
      <c r="AC9" s="6">
        <f>'a29'!AZ11</f>
        <v>0.20252141086618403</v>
      </c>
      <c r="AD9" s="6">
        <f>'a29'!BB11</f>
        <v>8.1896322344312947E-2</v>
      </c>
      <c r="AE9" s="6">
        <f>AA9*'4'!AQ12+'8'!AB9*'5'!M9+'8'!AC9*'6'!AE10+'8'!AD9*'7'!Y10</f>
        <v>0.60845763007715525</v>
      </c>
      <c r="AF9" s="6">
        <f>'a29'!BE11</f>
        <v>0.29025839519125474</v>
      </c>
      <c r="AG9" s="6">
        <f>'a29'!BG11</f>
        <v>0.42070877322105332</v>
      </c>
      <c r="AH9" s="6">
        <f>'a29'!BI11</f>
        <v>0.20518155097402038</v>
      </c>
      <c r="AI9" s="6">
        <f>'a29'!BK11</f>
        <v>8.3851280613671531E-2</v>
      </c>
      <c r="AJ9" s="6">
        <f>AF9*'4'!AX12+'8'!AG9*'5'!O9+'8'!AH9*'6'!AJ10+'8'!AI9*'7'!AC10</f>
        <v>0.66544042285345317</v>
      </c>
      <c r="AK9" s="6">
        <f>'a29'!BN11</f>
        <v>0.28316355656926295</v>
      </c>
      <c r="AL9" s="6">
        <f>'a29'!BP11</f>
        <v>0.43214695858955099</v>
      </c>
      <c r="AM9" s="6">
        <f>'a29'!BR11</f>
        <v>0.20542638031503294</v>
      </c>
      <c r="AN9" s="6">
        <f>'a29'!BT11</f>
        <v>7.9263104526153164E-2</v>
      </c>
      <c r="AO9" s="6">
        <f>AK9*'4'!BE12+'8'!AL9*'5'!Q9+'8'!AM9*'6'!AO10+'8'!AN9*'7'!AG10</f>
        <v>0.64480253609599592</v>
      </c>
      <c r="AP9" s="6">
        <f>'a29'!BW11</f>
        <v>0.27143132222780997</v>
      </c>
      <c r="AQ9" s="6">
        <f>'a29'!BY11</f>
        <v>0.42842203517388788</v>
      </c>
      <c r="AR9" s="6">
        <f>'a29'!CA11</f>
        <v>0.22443225395911284</v>
      </c>
      <c r="AS9" s="6">
        <f>'a29'!CC11</f>
        <v>7.5714388639189306E-2</v>
      </c>
      <c r="AT9" s="6">
        <f>AP9*'4'!BL12+'8'!AQ9*'5'!S9+'8'!AR9*'6'!AT10+'8'!AS9*'7'!AK10</f>
        <v>0.68576361001836972</v>
      </c>
      <c r="AU9" s="6">
        <f>'a29'!CF11</f>
        <v>0.28946619657094957</v>
      </c>
      <c r="AV9" s="6">
        <f>'a29'!CH11</f>
        <v>0.42210009508696028</v>
      </c>
      <c r="AW9" s="6">
        <f>'a29'!CJ11</f>
        <v>0.22016397847042132</v>
      </c>
      <c r="AX9" s="6">
        <f>'a29'!CL11</f>
        <v>6.8269729871668697E-2</v>
      </c>
      <c r="AY9" s="6">
        <f>AU9*'4'!BS12+'8'!AV9*'5'!U9+'8'!AW9*'6'!AY10+'8'!AX9*'7'!AO10</f>
        <v>0.65762475797788478</v>
      </c>
      <c r="AZ9" s="6">
        <f>'a29'!CO11</f>
        <v>0.29171639405814442</v>
      </c>
      <c r="BA9" s="6">
        <f>'a29'!CQ11</f>
        <v>0.42885247616841982</v>
      </c>
      <c r="BB9" s="6">
        <f>'a29'!CS11</f>
        <v>0.19625701653813793</v>
      </c>
      <c r="BC9" s="6">
        <f>'a29'!CU11</f>
        <v>8.3174113235297747E-2</v>
      </c>
      <c r="BD9" s="6">
        <f>AZ9*'4'!BZ12+'8'!BA9*'5'!W9+'8'!BB9*'6'!BD10+'8'!BC9*'7'!AS10</f>
        <v>0.52509006714423856</v>
      </c>
    </row>
    <row r="10" spans="1:56">
      <c r="A10" s="1">
        <v>1986</v>
      </c>
      <c r="B10" s="6">
        <f>'a29'!C12</f>
        <v>0.28982484154238408</v>
      </c>
      <c r="C10" s="6">
        <f>'a29'!E12</f>
        <v>0.42311545820042457</v>
      </c>
      <c r="D10" s="6">
        <f>'a29'!G12</f>
        <v>0.2068494710341838</v>
      </c>
      <c r="E10" s="6">
        <f>'a29'!I12</f>
        <v>8.0210229223007565E-2</v>
      </c>
      <c r="F10" s="6">
        <f>B10*'4'!H13+'8'!C10*'5'!C10+'8'!D10*'6'!F11+'8'!E10*'7'!E11</f>
        <v>0.61783937821390778</v>
      </c>
      <c r="G10" s="6">
        <f>'a29'!L12</f>
        <v>0.27193097205711692</v>
      </c>
      <c r="H10" s="6">
        <f>'a29'!N12</f>
        <v>0.41398330700254604</v>
      </c>
      <c r="I10" s="6">
        <f>'a29'!P12</f>
        <v>0.24940500456895939</v>
      </c>
      <c r="J10" s="6">
        <f>'a29'!R12</f>
        <v>6.4680716371377789E-2</v>
      </c>
      <c r="K10" s="6">
        <f>G10*'4'!O13+'8'!H10*'5'!E10+'8'!I10*'6'!K11+'8'!J10*'7'!I11</f>
        <v>0.55410184687575992</v>
      </c>
      <c r="L10" s="6">
        <f>'a29'!U12</f>
        <v>0.26904043485638524</v>
      </c>
      <c r="M10" s="6">
        <f>'a29'!W12</f>
        <v>0.41788986662169475</v>
      </c>
      <c r="N10" s="6">
        <f>'a29'!Y12</f>
        <v>0.24070456317409614</v>
      </c>
      <c r="O10" s="6">
        <f>'a29'!AA12</f>
        <v>7.2365135347823906E-2</v>
      </c>
      <c r="P10" s="6">
        <f>L10*'4'!V13+'8'!M10*'5'!G10+'8'!N10*'6'!P11+'8'!O10*'7'!M11</f>
        <v>0.6128069348206806</v>
      </c>
      <c r="Q10" s="6">
        <f>'a29'!AD12</f>
        <v>0.28436310359458394</v>
      </c>
      <c r="R10" s="6">
        <f>'a29'!AF12</f>
        <v>0.4246794014150147</v>
      </c>
      <c r="S10" s="6">
        <f>'a29'!AH12</f>
        <v>0.21479733613236279</v>
      </c>
      <c r="T10" s="6">
        <f>'a29'!AJ12</f>
        <v>7.616015885803866E-2</v>
      </c>
      <c r="U10" s="6">
        <f>Q10*'4'!AC13+'8'!R10*'5'!I10+'8'!S10*'6'!U11+'8'!T10*'7'!Q11</f>
        <v>0.50269408880640809</v>
      </c>
      <c r="V10" s="6">
        <f>'a29'!AM12</f>
        <v>0.28148558726648271</v>
      </c>
      <c r="W10" s="6">
        <f>'a29'!AO12</f>
        <v>0.42276454892115939</v>
      </c>
      <c r="X10" s="6">
        <f>'a29'!AQ12</f>
        <v>0.22241350740139978</v>
      </c>
      <c r="Y10" s="6">
        <f>'a29'!AS12</f>
        <v>7.3336356410958037E-2</v>
      </c>
      <c r="Z10" s="6">
        <f>V10*'4'!AJ13+'8'!W10*'5'!K10+'8'!X10*'6'!Z11+'8'!Y10*'7'!U11</f>
        <v>0.51335194091358771</v>
      </c>
      <c r="AA10" s="6">
        <f>'a29'!AV12</f>
        <v>0.29505166327249543</v>
      </c>
      <c r="AB10" s="6">
        <f>'a29'!AX12</f>
        <v>0.42181615208104972</v>
      </c>
      <c r="AC10" s="6">
        <f>'a29'!AZ12</f>
        <v>0.20057319754126138</v>
      </c>
      <c r="AD10" s="6">
        <f>'a29'!BB12</f>
        <v>8.2558987105193452E-2</v>
      </c>
      <c r="AE10" s="6">
        <f>AA10*'4'!AQ13+'8'!AB10*'5'!M10+'8'!AC10*'6'!AE11+'8'!AD10*'7'!Y11</f>
        <v>0.59989504297169949</v>
      </c>
      <c r="AF10" s="6">
        <f>'a29'!BE12</f>
        <v>0.29044076131537983</v>
      </c>
      <c r="AG10" s="6">
        <f>'a29'!BG12</f>
        <v>0.4205998545262159</v>
      </c>
      <c r="AH10" s="6">
        <f>'a29'!BI12</f>
        <v>0.205661452575472</v>
      </c>
      <c r="AI10" s="6">
        <f>'a29'!BK12</f>
        <v>8.3297931582932236E-2</v>
      </c>
      <c r="AJ10" s="6">
        <f>AF10*'4'!AX13+'8'!AG10*'5'!O10+'8'!AH10*'6'!AJ11+'8'!AI10*'7'!AC11</f>
        <v>0.66949747540449911</v>
      </c>
      <c r="AK10" s="6">
        <f>'a29'!BN12</f>
        <v>0.28216436066393391</v>
      </c>
      <c r="AL10" s="6">
        <f>'a29'!BP12</f>
        <v>0.42983812841597335</v>
      </c>
      <c r="AM10" s="6">
        <f>'a29'!BR12</f>
        <v>0.20975770339607536</v>
      </c>
      <c r="AN10" s="6">
        <f>'a29'!BT12</f>
        <v>7.8239807524017255E-2</v>
      </c>
      <c r="AO10" s="6">
        <f>AK10*'4'!BE13+'8'!AL10*'5'!Q10+'8'!AM10*'6'!AO11+'8'!AN10*'7'!AG11</f>
        <v>0.59758030040411225</v>
      </c>
      <c r="AP10" s="6">
        <f>'a29'!BW12</f>
        <v>0.27205300242116248</v>
      </c>
      <c r="AQ10" s="6">
        <f>'a29'!BY12</f>
        <v>0.43009258885170198</v>
      </c>
      <c r="AR10" s="6">
        <f>'a29'!CA12</f>
        <v>0.22244667297896728</v>
      </c>
      <c r="AS10" s="6">
        <f>'a29'!CC12</f>
        <v>7.5407735748168225E-2</v>
      </c>
      <c r="AT10" s="6">
        <f>AP10*'4'!BL13+'8'!AQ10*'5'!S10+'8'!AR10*'6'!AT11+'8'!AS10*'7'!AK11</f>
        <v>0.65147648918477874</v>
      </c>
      <c r="AU10" s="6">
        <f>'a29'!CF12</f>
        <v>0.29123442017618928</v>
      </c>
      <c r="AV10" s="6">
        <f>'a29'!CH12</f>
        <v>0.42461349149982913</v>
      </c>
      <c r="AW10" s="6">
        <f>'a29'!CJ12</f>
        <v>0.21517091769932317</v>
      </c>
      <c r="AX10" s="6">
        <f>'a29'!CL12</f>
        <v>6.898117062465832E-2</v>
      </c>
      <c r="AY10" s="6">
        <f>AU10*'4'!BS13+'8'!AV10*'5'!U10+'8'!AW10*'6'!AY11+'8'!AX10*'7'!AO11</f>
        <v>0.65012956172802949</v>
      </c>
      <c r="AZ10" s="6">
        <f>'a29'!CO12</f>
        <v>0.29163659622522753</v>
      </c>
      <c r="BA10" s="6">
        <f>'a29'!CQ12</f>
        <v>0.42924098058471871</v>
      </c>
      <c r="BB10" s="6">
        <f>'a29'!CS12</f>
        <v>0.19559979488784127</v>
      </c>
      <c r="BC10" s="6">
        <f>'a29'!CU12</f>
        <v>8.3522628302212382E-2</v>
      </c>
      <c r="BD10" s="6">
        <f>AZ10*'4'!BZ13+'8'!BA10*'5'!W10+'8'!BB10*'6'!BD11+'8'!BC10*'7'!AS11</f>
        <v>0.53241248348879988</v>
      </c>
    </row>
    <row r="11" spans="1:56">
      <c r="A11" s="1">
        <v>1987</v>
      </c>
      <c r="B11" s="6">
        <f>'a29'!C13</f>
        <v>0.29034567263280148</v>
      </c>
      <c r="C11" s="6">
        <f>'a29'!E13</f>
        <v>0.42465658908873594</v>
      </c>
      <c r="D11" s="6">
        <f>'a29'!G13</f>
        <v>0.20445639565708981</v>
      </c>
      <c r="E11" s="6">
        <f>'a29'!I13</f>
        <v>8.0541342621372761E-2</v>
      </c>
      <c r="F11" s="6">
        <f>B11*'4'!H14+'8'!C11*'5'!C11+'8'!D11*'6'!F12+'8'!E11*'7'!E12</f>
        <v>0.60386743271206289</v>
      </c>
      <c r="G11" s="6">
        <f>'a29'!L13</f>
        <v>0.27482119077293554</v>
      </c>
      <c r="H11" s="6">
        <f>'a29'!N13</f>
        <v>0.41541942079559424</v>
      </c>
      <c r="I11" s="6">
        <f>'a29'!P13</f>
        <v>0.24415001046758611</v>
      </c>
      <c r="J11" s="6">
        <f>'a29'!R13</f>
        <v>6.5609377963883955E-2</v>
      </c>
      <c r="K11" s="6">
        <f>G11*'4'!O14+'8'!H11*'5'!E11+'8'!I11*'6'!K12+'8'!J11*'7'!I12</f>
        <v>0.50931410732708382</v>
      </c>
      <c r="L11" s="6">
        <f>'a29'!U13</f>
        <v>0.2732083504349645</v>
      </c>
      <c r="M11" s="6">
        <f>'a29'!W13</f>
        <v>0.4241178187998294</v>
      </c>
      <c r="N11" s="6">
        <f>'a29'!Y13</f>
        <v>0.22888898157451112</v>
      </c>
      <c r="O11" s="6">
        <f>'a29'!AA13</f>
        <v>7.3784849190694904E-2</v>
      </c>
      <c r="P11" s="6">
        <f>L11*'4'!V14+'8'!M11*'5'!G11+'8'!N11*'6'!P12+'8'!O11*'7'!M12</f>
        <v>0.60598663477360826</v>
      </c>
      <c r="Q11" s="6">
        <f>'a29'!AD13</f>
        <v>0.28652491510931039</v>
      </c>
      <c r="R11" s="6">
        <f>'a29'!AF13</f>
        <v>0.42754274050273511</v>
      </c>
      <c r="S11" s="6">
        <f>'a29'!AH13</f>
        <v>0.20908664587446329</v>
      </c>
      <c r="T11" s="6">
        <f>'a29'!AJ13</f>
        <v>7.684569851349117E-2</v>
      </c>
      <c r="U11" s="6">
        <f>Q11*'4'!AC14+'8'!R11*'5'!I11+'8'!S11*'6'!U12+'8'!T11*'7'!Q12</f>
        <v>0.50917342875862781</v>
      </c>
      <c r="V11" s="6">
        <f>'a29'!AM13</f>
        <v>0.28415630372814077</v>
      </c>
      <c r="W11" s="6">
        <f>'a29'!AO13</f>
        <v>0.42588743394749629</v>
      </c>
      <c r="X11" s="6">
        <f>'a29'!AQ13</f>
        <v>0.21563920706202344</v>
      </c>
      <c r="Y11" s="6">
        <f>'a29'!AS13</f>
        <v>7.4317055262339504E-2</v>
      </c>
      <c r="Z11" s="6">
        <f>V11*'4'!AJ14+'8'!W11*'5'!K11+'8'!X11*'6'!Z12+'8'!Y11*'7'!U12</f>
        <v>0.49976473865671223</v>
      </c>
      <c r="AA11" s="6">
        <f>'a29'!AV13</f>
        <v>0.29603329960531538</v>
      </c>
      <c r="AB11" s="6">
        <f>'a29'!AX13</f>
        <v>0.42398318788862643</v>
      </c>
      <c r="AC11" s="6">
        <f>'a29'!AZ13</f>
        <v>0.1964381221605519</v>
      </c>
      <c r="AD11" s="6">
        <f>'a29'!BB13</f>
        <v>8.3545390345506315E-2</v>
      </c>
      <c r="AE11" s="6">
        <f>AA11*'4'!AQ14+'8'!AB11*'5'!M11+'8'!AC11*'6'!AE12+'8'!AD11*'7'!Y12</f>
        <v>0.59531636138034183</v>
      </c>
      <c r="AF11" s="6">
        <f>'a29'!BE13</f>
        <v>0.29061694107119679</v>
      </c>
      <c r="AG11" s="6">
        <f>'a29'!BG13</f>
        <v>0.42157986960328431</v>
      </c>
      <c r="AH11" s="6">
        <f>'a29'!BI13</f>
        <v>0.20484412594284113</v>
      </c>
      <c r="AI11" s="6">
        <f>'a29'!BK13</f>
        <v>8.2959063382677709E-2</v>
      </c>
      <c r="AJ11" s="6">
        <f>AF11*'4'!AX14+'8'!AG11*'5'!O11+'8'!AH11*'6'!AJ12+'8'!AI11*'7'!AC12</f>
        <v>0.66301268026603233</v>
      </c>
      <c r="AK11" s="6">
        <f>'a29'!BN13</f>
        <v>0.28358832149186575</v>
      </c>
      <c r="AL11" s="6">
        <f>'a29'!BP13</f>
        <v>0.43321598013093743</v>
      </c>
      <c r="AM11" s="6">
        <f>'a29'!BR13</f>
        <v>0.2050113863908356</v>
      </c>
      <c r="AN11" s="6">
        <f>'a29'!BT13</f>
        <v>7.8184311986361166E-2</v>
      </c>
      <c r="AO11" s="6">
        <f>AK11*'4'!BE14+'8'!AL11*'5'!Q11+'8'!AM11*'6'!AO12+'8'!AN11*'7'!AG12</f>
        <v>0.62983392468584454</v>
      </c>
      <c r="AP11" s="6">
        <f>'a29'!BW13</f>
        <v>0.27171446817614098</v>
      </c>
      <c r="AQ11" s="6">
        <f>'a29'!BY13</f>
        <v>0.43113402614191393</v>
      </c>
      <c r="AR11" s="6">
        <f>'a29'!CA13</f>
        <v>0.22212584714005298</v>
      </c>
      <c r="AS11" s="6">
        <f>'a29'!CC13</f>
        <v>7.5025658541892234E-2</v>
      </c>
      <c r="AT11" s="6">
        <f>AP11*'4'!BL14+'8'!AQ11*'5'!S11+'8'!AR11*'6'!AT12+'8'!AS11*'7'!AK12</f>
        <v>0.6160311073228929</v>
      </c>
      <c r="AU11" s="6">
        <f>'a29'!CF13</f>
        <v>0.2901024057508807</v>
      </c>
      <c r="AV11" s="6">
        <f>'a29'!CH13</f>
        <v>0.42476207519820358</v>
      </c>
      <c r="AW11" s="6">
        <f>'a29'!CJ13</f>
        <v>0.21541760415855066</v>
      </c>
      <c r="AX11" s="6">
        <f>'a29'!CL13</f>
        <v>6.9717914892365132E-2</v>
      </c>
      <c r="AY11" s="6">
        <f>AU11*'4'!BS14+'8'!AV11*'5'!U11+'8'!AW11*'6'!AY12+'8'!AX11*'7'!AO12</f>
        <v>0.62515370920541824</v>
      </c>
      <c r="AZ11" s="6">
        <f>'a29'!CO13</f>
        <v>0.29177460684930351</v>
      </c>
      <c r="BA11" s="6">
        <f>'a29'!CQ13</f>
        <v>0.43105285479606287</v>
      </c>
      <c r="BB11" s="6">
        <f>'a29'!CS13</f>
        <v>0.19325536323356815</v>
      </c>
      <c r="BC11" s="6">
        <f>'a29'!CU13</f>
        <v>8.3917175121065432E-2</v>
      </c>
      <c r="BD11" s="6">
        <f>AZ11*'4'!BZ14+'8'!BA11*'5'!W11+'8'!BB11*'6'!BD12+'8'!BC11*'7'!AS12</f>
        <v>0.51491514909898128</v>
      </c>
    </row>
    <row r="12" spans="1:56">
      <c r="A12" s="1">
        <v>1988</v>
      </c>
      <c r="B12" s="6">
        <f>'a29'!C14</f>
        <v>0.29032622457201213</v>
      </c>
      <c r="C12" s="6">
        <f>'a29'!E14</f>
        <v>0.4253203351688985</v>
      </c>
      <c r="D12" s="6">
        <f>'a29'!G14</f>
        <v>0.2032231853258166</v>
      </c>
      <c r="E12" s="6">
        <f>'a29'!I14</f>
        <v>8.1130254933272888E-2</v>
      </c>
      <c r="F12" s="6">
        <f>B12*'4'!H15+'8'!C12*'5'!C12+'8'!D12*'6'!F13+'8'!E12*'7'!E13</f>
        <v>0.63667819011670745</v>
      </c>
      <c r="G12" s="6">
        <f>'a29'!L14</f>
        <v>0.27749490760272993</v>
      </c>
      <c r="H12" s="6">
        <f>'a29'!N14</f>
        <v>0.41627313038128233</v>
      </c>
      <c r="I12" s="6">
        <f>'a29'!P14</f>
        <v>0.23912011692655097</v>
      </c>
      <c r="J12" s="6">
        <f>'a29'!R14</f>
        <v>6.7111845089436697E-2</v>
      </c>
      <c r="K12" s="6">
        <f>G12*'4'!O15+'8'!H12*'5'!E12+'8'!I12*'6'!K13+'8'!J12*'7'!I13</f>
        <v>0.57696962791197393</v>
      </c>
      <c r="L12" s="6">
        <f>'a29'!U14</f>
        <v>0.2753520763530668</v>
      </c>
      <c r="M12" s="6">
        <f>'a29'!W14</f>
        <v>0.42773032079312329</v>
      </c>
      <c r="N12" s="6">
        <f>'a29'!Y14</f>
        <v>0.22228504860115064</v>
      </c>
      <c r="O12" s="6">
        <f>'a29'!AA14</f>
        <v>7.4632554252659286E-2</v>
      </c>
      <c r="P12" s="6">
        <f>L12*'4'!V15+'8'!M12*'5'!G12+'8'!N12*'6'!P13+'8'!O12*'7'!M13</f>
        <v>0.62111728261519061</v>
      </c>
      <c r="Q12" s="6">
        <f>'a29'!AD14</f>
        <v>0.28629225586501239</v>
      </c>
      <c r="R12" s="6">
        <f>'a29'!AF14</f>
        <v>0.42671746639829178</v>
      </c>
      <c r="S12" s="6">
        <f>'a29'!AH14</f>
        <v>0.20944389405787714</v>
      </c>
      <c r="T12" s="6">
        <f>'a29'!AJ14</f>
        <v>7.7546383678818775E-2</v>
      </c>
      <c r="U12" s="6">
        <f>Q12*'4'!AC15+'8'!R12*'5'!I12+'8'!S12*'6'!U13+'8'!T12*'7'!Q13</f>
        <v>0.58043138756575563</v>
      </c>
      <c r="V12" s="6">
        <f>'a29'!AM14</f>
        <v>0.28464638454868807</v>
      </c>
      <c r="W12" s="6">
        <f>'a29'!AO14</f>
        <v>0.42542421911962675</v>
      </c>
      <c r="X12" s="6">
        <f>'a29'!AQ14</f>
        <v>0.21479460573732206</v>
      </c>
      <c r="Y12" s="6">
        <f>'a29'!AS14</f>
        <v>7.5134790594362996E-2</v>
      </c>
      <c r="Z12" s="6">
        <f>V12*'4'!AJ15+'8'!W12*'5'!K12+'8'!X12*'6'!Z13+'8'!Y12*'7'!U13</f>
        <v>0.54954818758851842</v>
      </c>
      <c r="AA12" s="6">
        <f>'a29'!AV14</f>
        <v>0.294051229702604</v>
      </c>
      <c r="AB12" s="6">
        <f>'a29'!AX14</f>
        <v>0.4220774906216711</v>
      </c>
      <c r="AC12" s="6">
        <f>'a29'!AZ14</f>
        <v>0.19961088108989772</v>
      </c>
      <c r="AD12" s="6">
        <f>'a29'!BB14</f>
        <v>8.4260398585827068E-2</v>
      </c>
      <c r="AE12" s="6">
        <f>AA12*'4'!AQ15+'8'!AB12*'5'!M12+'8'!AC12*'6'!AE13+'8'!AD12*'7'!Y13</f>
        <v>0.6125069876969399</v>
      </c>
      <c r="AF12" s="6">
        <f>'a29'!BE14</f>
        <v>0.29210735301228563</v>
      </c>
      <c r="AG12" s="6">
        <f>'a29'!BG14</f>
        <v>0.42450249345524743</v>
      </c>
      <c r="AH12" s="6">
        <f>'a29'!BI14</f>
        <v>0.20005039493461724</v>
      </c>
      <c r="AI12" s="6">
        <f>'a29'!BK14</f>
        <v>8.3339758597849756E-2</v>
      </c>
      <c r="AJ12" s="6">
        <f>AF12*'4'!AX15+'8'!AG12*'5'!O12+'8'!AH12*'6'!AJ13+'8'!AI12*'7'!AC13</f>
        <v>0.68297582436966076</v>
      </c>
      <c r="AK12" s="6">
        <f>'a29'!BN14</f>
        <v>0.28341104784471677</v>
      </c>
      <c r="AL12" s="6">
        <f>'a29'!BP14</f>
        <v>0.43388499706793432</v>
      </c>
      <c r="AM12" s="6">
        <f>'a29'!BR14</f>
        <v>0.20452212648049575</v>
      </c>
      <c r="AN12" s="6">
        <f>'a29'!BT14</f>
        <v>7.8181828606853285E-2</v>
      </c>
      <c r="AO12" s="6">
        <f>AK12*'4'!BE15+'8'!AL12*'5'!Q12+'8'!AM12*'6'!AO13+'8'!AN12*'7'!AG13</f>
        <v>0.6479166877105208</v>
      </c>
      <c r="AP12" s="6">
        <f>'a29'!BW14</f>
        <v>0.27238212687403768</v>
      </c>
      <c r="AQ12" s="6">
        <f>'a29'!BY14</f>
        <v>0.43330292577221918</v>
      </c>
      <c r="AR12" s="6">
        <f>'a29'!CA14</f>
        <v>0.218647228664999</v>
      </c>
      <c r="AS12" s="6">
        <f>'a29'!CC14</f>
        <v>7.5667718688744098E-2</v>
      </c>
      <c r="AT12" s="6">
        <f>AP12*'4'!BL15+'8'!AQ12*'5'!S12+'8'!AR12*'6'!AT13+'8'!AS12*'7'!AK13</f>
        <v>0.64629977189729515</v>
      </c>
      <c r="AU12" s="6">
        <f>'a29'!CF14</f>
        <v>0.28789578620199174</v>
      </c>
      <c r="AV12" s="6">
        <f>'a29'!CH14</f>
        <v>0.42294865459035041</v>
      </c>
      <c r="AW12" s="6">
        <f>'a29'!CJ14</f>
        <v>0.21875444723109375</v>
      </c>
      <c r="AX12" s="6">
        <f>'a29'!CL14</f>
        <v>7.0401111976563999E-2</v>
      </c>
      <c r="AY12" s="6">
        <f>AU12*'4'!BS15+'8'!AV12*'5'!U12+'8'!AW12*'6'!AY13+'8'!AX12*'7'!AO13</f>
        <v>0.63396888913394789</v>
      </c>
      <c r="AZ12" s="6">
        <f>'a29'!CO14</f>
        <v>0.29200302374492393</v>
      </c>
      <c r="BA12" s="6">
        <f>'a29'!CQ14</f>
        <v>0.43237551834870969</v>
      </c>
      <c r="BB12" s="6">
        <f>'a29'!CS14</f>
        <v>0.19103981846883358</v>
      </c>
      <c r="BC12" s="6">
        <f>'a29'!CU14</f>
        <v>8.458163943753276E-2</v>
      </c>
      <c r="BD12" s="6">
        <f>AZ12*'4'!BZ15+'8'!BA12*'5'!W12+'8'!BB12*'6'!BD13+'8'!BC12*'7'!AS13</f>
        <v>0.59127724605856802</v>
      </c>
    </row>
    <row r="13" spans="1:56">
      <c r="A13" s="1">
        <v>1989</v>
      </c>
      <c r="B13" s="6">
        <f>'a29'!C15</f>
        <v>0.29135118239945307</v>
      </c>
      <c r="C13" s="6">
        <f>'a29'!E15</f>
        <v>0.42739729897892159</v>
      </c>
      <c r="D13" s="6">
        <f>'a29'!G15</f>
        <v>0.19952164667209085</v>
      </c>
      <c r="E13" s="6">
        <f>'a29'!I15</f>
        <v>8.1729871949534627E-2</v>
      </c>
      <c r="F13" s="6">
        <f>B13*'4'!H16+'8'!C13*'5'!C13+'8'!D13*'6'!F14+'8'!E13*'7'!E14</f>
        <v>0.65692185108835444</v>
      </c>
      <c r="G13" s="6">
        <f>'a29'!L15</f>
        <v>0.281777627134223</v>
      </c>
      <c r="H13" s="6">
        <f>'a29'!N15</f>
        <v>0.41929492409980801</v>
      </c>
      <c r="I13" s="6">
        <f>'a29'!P15</f>
        <v>0.22984117555733785</v>
      </c>
      <c r="J13" s="6">
        <f>'a29'!R15</f>
        <v>6.9086273208631088E-2</v>
      </c>
      <c r="K13" s="6">
        <f>G13*'4'!O16+'8'!H13*'5'!E13+'8'!I13*'6'!K14+'8'!J13*'7'!I14</f>
        <v>0.59599341341597767</v>
      </c>
      <c r="L13" s="6">
        <f>'a29'!U15</f>
        <v>0.27402726599277155</v>
      </c>
      <c r="M13" s="6">
        <f>'a29'!W15</f>
        <v>0.4260140559581122</v>
      </c>
      <c r="N13" s="6">
        <f>'a29'!Y15</f>
        <v>0.22474757282829538</v>
      </c>
      <c r="O13" s="6">
        <f>'a29'!AA15</f>
        <v>7.521110522082089E-2</v>
      </c>
      <c r="P13" s="6">
        <f>L13*'4'!V16+'8'!M13*'5'!G13+'8'!N13*'6'!P14+'8'!O13*'7'!M14</f>
        <v>0.59614766471614222</v>
      </c>
      <c r="Q13" s="6">
        <f>'a29'!AD15</f>
        <v>0.28847677190474497</v>
      </c>
      <c r="R13" s="6">
        <f>'a29'!AF15</f>
        <v>0.42951296508732612</v>
      </c>
      <c r="S13" s="6">
        <f>'a29'!AH15</f>
        <v>0.20324729818841547</v>
      </c>
      <c r="T13" s="6">
        <f>'a29'!AJ15</f>
        <v>7.8762964819513365E-2</v>
      </c>
      <c r="U13" s="6">
        <f>Q13*'4'!AC16+'8'!R13*'5'!I13+'8'!S13*'6'!U14+'8'!T13*'7'!Q14</f>
        <v>0.57657523781623787</v>
      </c>
      <c r="V13" s="6">
        <f>'a29'!AM15</f>
        <v>0.28781395546766858</v>
      </c>
      <c r="W13" s="6">
        <f>'a29'!AO15</f>
        <v>0.42912648695969707</v>
      </c>
      <c r="X13" s="6">
        <f>'a29'!AQ15</f>
        <v>0.20621911734452111</v>
      </c>
      <c r="Y13" s="6">
        <f>'a29'!AS15</f>
        <v>7.6840440228113385E-2</v>
      </c>
      <c r="Z13" s="6">
        <f>V13*'4'!AJ16+'8'!W13*'5'!K13+'8'!X13*'6'!Z14+'8'!Y13*'7'!U14</f>
        <v>0.57237507582865366</v>
      </c>
      <c r="AA13" s="6">
        <f>'a29'!AV15</f>
        <v>0.29467974156093102</v>
      </c>
      <c r="AB13" s="6">
        <f>'a29'!AX15</f>
        <v>0.42378134873912271</v>
      </c>
      <c r="AC13" s="6">
        <f>'a29'!AZ15</f>
        <v>0.19610029421772068</v>
      </c>
      <c r="AD13" s="6">
        <f>'a29'!BB15</f>
        <v>8.5438615482225505E-2</v>
      </c>
      <c r="AE13" s="6">
        <f>AA13*'4'!AQ16+'8'!AB13*'5'!M13+'8'!AC13*'6'!AE14+'8'!AD13*'7'!Y14</f>
        <v>0.61734381249672721</v>
      </c>
      <c r="AF13" s="6">
        <f>'a29'!BE15</f>
        <v>0.29398203307100323</v>
      </c>
      <c r="AG13" s="6">
        <f>'a29'!BG15</f>
        <v>0.42765549424184091</v>
      </c>
      <c r="AH13" s="6">
        <f>'a29'!BI15</f>
        <v>0.19498088840937502</v>
      </c>
      <c r="AI13" s="6">
        <f>'a29'!BK15</f>
        <v>8.3381584277780724E-2</v>
      </c>
      <c r="AJ13" s="6">
        <f>AF13*'4'!AX16+'8'!AG13*'5'!O13+'8'!AH13*'6'!AJ14+'8'!AI13*'7'!AC14</f>
        <v>0.71348469883327958</v>
      </c>
      <c r="AK13" s="6">
        <f>'a29'!BN15</f>
        <v>0.28413056808395648</v>
      </c>
      <c r="AL13" s="6">
        <f>'a29'!BP15</f>
        <v>0.43624946342764809</v>
      </c>
      <c r="AM13" s="6">
        <f>'a29'!BR15</f>
        <v>0.20086605418069972</v>
      </c>
      <c r="AN13" s="6">
        <f>'a29'!BT15</f>
        <v>7.8753914307695669E-2</v>
      </c>
      <c r="AO13" s="6">
        <f>AK13*'4'!BE16+'8'!AL13*'5'!Q13+'8'!AM13*'6'!AO14+'8'!AN13*'7'!AG14</f>
        <v>0.65528558183760843</v>
      </c>
      <c r="AP13" s="6">
        <f>'a29'!BW15</f>
        <v>0.27262678508834803</v>
      </c>
      <c r="AQ13" s="6">
        <f>'a29'!BY15</f>
        <v>0.43579409572084288</v>
      </c>
      <c r="AR13" s="6">
        <f>'a29'!CA15</f>
        <v>0.21519025223482613</v>
      </c>
      <c r="AS13" s="6">
        <f>'a29'!CC15</f>
        <v>7.6388866955982945E-2</v>
      </c>
      <c r="AT13" s="6">
        <f>AP13*'4'!BL16+'8'!AQ13*'5'!S13+'8'!AR13*'6'!AT14+'8'!AS13*'7'!AK14</f>
        <v>0.62710088833663735</v>
      </c>
      <c r="AU13" s="6">
        <f>'a29'!CF15</f>
        <v>0.28833801132147774</v>
      </c>
      <c r="AV13" s="6">
        <f>'a29'!CH15</f>
        <v>0.42512303907851967</v>
      </c>
      <c r="AW13" s="6">
        <f>'a29'!CJ15</f>
        <v>0.21516007112286933</v>
      </c>
      <c r="AX13" s="6">
        <f>'a29'!CL15</f>
        <v>7.1378878477133242E-2</v>
      </c>
      <c r="AY13" s="6">
        <f>AU13*'4'!BS16+'8'!AV13*'5'!U13+'8'!AW13*'6'!AY14+'8'!AX13*'7'!AO14</f>
        <v>0.66391727771180842</v>
      </c>
      <c r="AZ13" s="6">
        <f>'a29'!CO15</f>
        <v>0.29035679971997963</v>
      </c>
      <c r="BA13" s="6">
        <f>'a29'!CQ15</f>
        <v>0.43085676010569229</v>
      </c>
      <c r="BB13" s="6">
        <f>'a29'!CS15</f>
        <v>0.19436427178101232</v>
      </c>
      <c r="BC13" s="6">
        <f>'a29'!CU15</f>
        <v>8.4422168393315705E-2</v>
      </c>
      <c r="BD13" s="6">
        <f>AZ13*'4'!BZ16+'8'!BA13*'5'!W13+'8'!BB13*'6'!BD14+'8'!BC13*'7'!AS14</f>
        <v>0.61195627452772394</v>
      </c>
    </row>
    <row r="14" spans="1:56">
      <c r="A14" s="1">
        <v>1990</v>
      </c>
      <c r="B14" s="6">
        <f>'a29'!C16</f>
        <v>0.29174415807852666</v>
      </c>
      <c r="C14" s="6">
        <f>'a29'!E16</f>
        <v>0.42886944114110276</v>
      </c>
      <c r="D14" s="6">
        <f>'a29'!G16</f>
        <v>0.19700306859850242</v>
      </c>
      <c r="E14" s="6">
        <f>'a29'!I16</f>
        <v>8.2383332181868288E-2</v>
      </c>
      <c r="F14" s="6">
        <f>B14*'4'!H17+'8'!C14*'5'!C14+'8'!D14*'6'!F15+'8'!E14*'7'!E15</f>
        <v>0.64121866344827616</v>
      </c>
      <c r="G14" s="6">
        <f>'a29'!L16</f>
        <v>0.28230040445490978</v>
      </c>
      <c r="H14" s="6">
        <f>'a29'!N16</f>
        <v>0.41700451801229682</v>
      </c>
      <c r="I14" s="6">
        <f>'a29'!P16</f>
        <v>0.23037312533546467</v>
      </c>
      <c r="J14" s="6">
        <f>'a29'!R16</f>
        <v>7.0321952197328716E-2</v>
      </c>
      <c r="K14" s="6">
        <f>G14*'4'!O17+'8'!H14*'5'!E14+'8'!I14*'6'!K15+'8'!J14*'7'!I15</f>
        <v>0.55847044587584749</v>
      </c>
      <c r="L14" s="6">
        <f>'a29'!U16</f>
        <v>0.27685793459700303</v>
      </c>
      <c r="M14" s="6">
        <f>'a29'!W16</f>
        <v>0.43070459657362548</v>
      </c>
      <c r="N14" s="6">
        <f>'a29'!Y16</f>
        <v>0.21535229828681274</v>
      </c>
      <c r="O14" s="6">
        <f>'a29'!AA16</f>
        <v>7.7085170542558853E-2</v>
      </c>
      <c r="P14" s="6">
        <f>L14*'4'!V17+'8'!M14*'5'!G14+'8'!N14*'6'!P15+'8'!O14*'7'!M15</f>
        <v>0.58668214626557258</v>
      </c>
      <c r="Q14" s="6">
        <f>'a29'!AD16</f>
        <v>0.29032505759432903</v>
      </c>
      <c r="R14" s="6">
        <f>'a29'!AF16</f>
        <v>0.43205822145331196</v>
      </c>
      <c r="S14" s="6">
        <f>'a29'!AH16</f>
        <v>0.1974564722478937</v>
      </c>
      <c r="T14" s="6">
        <f>'a29'!AJ16</f>
        <v>8.0160248704465253E-2</v>
      </c>
      <c r="U14" s="6">
        <f>Q14*'4'!AC17+'8'!R14*'5'!I14+'8'!S14*'6'!U15+'8'!T14*'7'!Q15</f>
        <v>0.57161633822692948</v>
      </c>
      <c r="V14" s="6">
        <f>'a29'!AM16</f>
        <v>0.28995853423257556</v>
      </c>
      <c r="W14" s="6">
        <f>'a29'!AO16</f>
        <v>0.43153782509112998</v>
      </c>
      <c r="X14" s="6">
        <f>'a29'!AQ16</f>
        <v>0.20031438988389919</v>
      </c>
      <c r="Y14" s="6">
        <f>'a29'!AS16</f>
        <v>7.8189250792395346E-2</v>
      </c>
      <c r="Z14" s="6">
        <f>V14*'4'!AJ17+'8'!W14*'5'!K14+'8'!X14*'6'!Z15+'8'!Y14*'7'!U15</f>
        <v>0.56465936527383465</v>
      </c>
      <c r="AA14" s="6">
        <f>'a29'!AV16</f>
        <v>0.29455116945772036</v>
      </c>
      <c r="AB14" s="6">
        <f>'a29'!AX16</f>
        <v>0.42470679334128014</v>
      </c>
      <c r="AC14" s="6">
        <f>'a29'!AZ16</f>
        <v>0.1940049245410044</v>
      </c>
      <c r="AD14" s="6">
        <f>'a29'!BB16</f>
        <v>8.6737112659995202E-2</v>
      </c>
      <c r="AE14" s="6">
        <f>AA14*'4'!AQ17+'8'!AB14*'5'!M14+'8'!AC14*'6'!AE15+'8'!AD14*'7'!Y15</f>
        <v>0.59878505438799212</v>
      </c>
      <c r="AF14" s="6">
        <f>'a29'!BE16</f>
        <v>0.2939478513526268</v>
      </c>
      <c r="AG14" s="6">
        <f>'a29'!BG16</f>
        <v>0.42886536514427098</v>
      </c>
      <c r="AH14" s="6">
        <f>'a29'!BI16</f>
        <v>0.19379085301155816</v>
      </c>
      <c r="AI14" s="6">
        <f>'a29'!BK16</f>
        <v>8.3395930491544021E-2</v>
      </c>
      <c r="AJ14" s="6">
        <f>AF14*'4'!AX17+'8'!AG14*'5'!O14+'8'!AH14*'6'!AJ15+'8'!AI14*'7'!AC15</f>
        <v>0.67624370319926252</v>
      </c>
      <c r="AK14" s="6">
        <f>'a29'!BN16</f>
        <v>0.28264862043241618</v>
      </c>
      <c r="AL14" s="6">
        <f>'a29'!BP16</f>
        <v>0.43514601949378073</v>
      </c>
      <c r="AM14" s="6">
        <f>'a29'!BR16</f>
        <v>0.2035093551244678</v>
      </c>
      <c r="AN14" s="6">
        <f>'a29'!BT16</f>
        <v>7.8696004949335305E-2</v>
      </c>
      <c r="AO14" s="6">
        <f>AK14*'4'!BE17+'8'!AL14*'5'!Q14+'8'!AM14*'6'!AO15+'8'!AN14*'7'!AG15</f>
        <v>0.64191592571362255</v>
      </c>
      <c r="AP14" s="6">
        <f>'a29'!BW16</f>
        <v>0.27091022127291481</v>
      </c>
      <c r="AQ14" s="6">
        <f>'a29'!BY16</f>
        <v>0.4351756772675317</v>
      </c>
      <c r="AR14" s="6">
        <f>'a29'!CA16</f>
        <v>0.21713358427336135</v>
      </c>
      <c r="AS14" s="6">
        <f>'a29'!CC16</f>
        <v>7.6780517186192165E-2</v>
      </c>
      <c r="AT14" s="6">
        <f>AP14*'4'!BL17+'8'!AQ14*'5'!S14+'8'!AR14*'6'!AT15+'8'!AS14*'7'!AK15</f>
        <v>0.63362375807319005</v>
      </c>
      <c r="AU14" s="6">
        <f>'a29'!CF16</f>
        <v>0.28981877257455663</v>
      </c>
      <c r="AV14" s="6">
        <f>'a29'!CH16</f>
        <v>0.42850224984400248</v>
      </c>
      <c r="AW14" s="6">
        <f>'a29'!CJ16</f>
        <v>0.20929239976418954</v>
      </c>
      <c r="AX14" s="6">
        <f>'a29'!CL16</f>
        <v>7.2386577817251385E-2</v>
      </c>
      <c r="AY14" s="6">
        <f>AU14*'4'!BS17+'8'!AV14*'5'!U14+'8'!AW14*'6'!AY15+'8'!AX14*'7'!AO15</f>
        <v>0.65829741932888353</v>
      </c>
      <c r="AZ14" s="6">
        <f>'a29'!CO16</f>
        <v>0.2925258446127888</v>
      </c>
      <c r="BA14" s="6">
        <f>'a29'!CQ16</f>
        <v>0.43440102901564859</v>
      </c>
      <c r="BB14" s="6">
        <f>'a29'!CS16</f>
        <v>0.1879542438699579</v>
      </c>
      <c r="BC14" s="6">
        <f>'a29'!CU16</f>
        <v>8.5118882501604737E-2</v>
      </c>
      <c r="BD14" s="6">
        <f>AZ14*'4'!BZ17+'8'!BA14*'5'!W14+'8'!BB14*'6'!BD15+'8'!BC14*'7'!AS15</f>
        <v>0.64099109764533924</v>
      </c>
    </row>
    <row r="15" spans="1:56">
      <c r="A15" s="1">
        <v>1991</v>
      </c>
      <c r="B15" s="6">
        <f>'a29'!C17</f>
        <v>0.29163369934619404</v>
      </c>
      <c r="C15" s="6">
        <f>'a29'!E17</f>
        <v>0.42968609340985969</v>
      </c>
      <c r="D15" s="6">
        <f>'a29'!G17</f>
        <v>0.19525619387017268</v>
      </c>
      <c r="E15" s="6">
        <f>'a29'!I17</f>
        <v>8.3424013373773476E-2</v>
      </c>
      <c r="F15" s="6">
        <f>B15*'4'!H18+'8'!C15*'5'!C15+'8'!D15*'6'!F16+'8'!E15*'7'!E16</f>
        <v>0.60314940008791929</v>
      </c>
      <c r="G15" s="6">
        <f>'a29'!L17</f>
        <v>0.28456305710908614</v>
      </c>
      <c r="H15" s="6">
        <f>'a29'!N17</f>
        <v>0.41721433132482727</v>
      </c>
      <c r="I15" s="6">
        <f>'a29'!P17</f>
        <v>0.22571805010592749</v>
      </c>
      <c r="J15" s="6">
        <f>'a29'!R17</f>
        <v>7.250456146015917E-2</v>
      </c>
      <c r="K15" s="6">
        <f>G15*'4'!O18+'8'!H15*'5'!E15+'8'!I15*'6'!K16+'8'!J15*'7'!I16</f>
        <v>0.5378030061916993</v>
      </c>
      <c r="L15" s="6">
        <f>'a29'!U17</f>
        <v>0.27747822374178321</v>
      </c>
      <c r="M15" s="6">
        <f>'a29'!W17</f>
        <v>0.43126560027411226</v>
      </c>
      <c r="N15" s="6">
        <f>'a29'!Y17</f>
        <v>0.21226353763491462</v>
      </c>
      <c r="O15" s="6">
        <f>'a29'!AA17</f>
        <v>7.8992638349189806E-2</v>
      </c>
      <c r="P15" s="6">
        <f>L15*'4'!V18+'8'!M15*'5'!G15+'8'!N15*'6'!P16+'8'!O15*'7'!M16</f>
        <v>0.53689037275433582</v>
      </c>
      <c r="Q15" s="6">
        <f>'a29'!AD17</f>
        <v>0.29221493418873107</v>
      </c>
      <c r="R15" s="6">
        <f>'a29'!AF17</f>
        <v>0.43474195429896939</v>
      </c>
      <c r="S15" s="6">
        <f>'a29'!AH17</f>
        <v>0.19093396641508792</v>
      </c>
      <c r="T15" s="6">
        <f>'a29'!AJ17</f>
        <v>8.2109145097211608E-2</v>
      </c>
      <c r="U15" s="6">
        <f>Q15*'4'!AC18+'8'!R15*'5'!I15+'8'!S15*'6'!U16+'8'!T15*'7'!Q16</f>
        <v>0.56146495044001177</v>
      </c>
      <c r="V15" s="6">
        <f>'a29'!AM17</f>
        <v>0.28906204521633611</v>
      </c>
      <c r="W15" s="6">
        <f>'a29'!AO17</f>
        <v>0.4293181230568654</v>
      </c>
      <c r="X15" s="6">
        <f>'a29'!AQ17</f>
        <v>0.20258632967292411</v>
      </c>
      <c r="Y15" s="6">
        <f>'a29'!AS17</f>
        <v>7.9033502053874286E-2</v>
      </c>
      <c r="Z15" s="6">
        <f>V15*'4'!AJ18+'8'!W15*'5'!K15+'8'!X15*'6'!Z16+'8'!Y15*'7'!U16</f>
        <v>0.54533375793342653</v>
      </c>
      <c r="AA15" s="6">
        <f>'a29'!AV17</f>
        <v>0.29354205011404777</v>
      </c>
      <c r="AB15" s="6">
        <f>'a29'!AX17</f>
        <v>0.42458812421940645</v>
      </c>
      <c r="AC15" s="6">
        <f>'a29'!AZ17</f>
        <v>0.19386437392135544</v>
      </c>
      <c r="AD15" s="6">
        <f>'a29'!BB17</f>
        <v>8.8005451745190366E-2</v>
      </c>
      <c r="AE15" s="6">
        <f>AA15*'4'!AQ18+'8'!AB15*'5'!M15+'8'!AC15*'6'!AE16+'8'!AD15*'7'!Y16</f>
        <v>0.57527013113610004</v>
      </c>
      <c r="AF15" s="6">
        <f>'a29'!BE17</f>
        <v>0.29428129477743631</v>
      </c>
      <c r="AG15" s="6">
        <f>'a29'!BG17</f>
        <v>0.43093558229255552</v>
      </c>
      <c r="AH15" s="6">
        <f>'a29'!BI17</f>
        <v>0.19041926608476317</v>
      </c>
      <c r="AI15" s="6">
        <f>'a29'!BK17</f>
        <v>8.4363856845245042E-2</v>
      </c>
      <c r="AJ15" s="6">
        <f>AF15*'4'!AX18+'8'!AG15*'5'!O15+'8'!AH15*'6'!AJ16+'8'!AI15*'7'!AC16</f>
        <v>0.61437130590989564</v>
      </c>
      <c r="AK15" s="6">
        <f>'a29'!BN17</f>
        <v>0.28421351345840612</v>
      </c>
      <c r="AL15" s="6">
        <f>'a29'!BP17</f>
        <v>0.43819424084433634</v>
      </c>
      <c r="AM15" s="6">
        <f>'a29'!BR17</f>
        <v>0.19770659586910344</v>
      </c>
      <c r="AN15" s="6">
        <f>'a29'!BT17</f>
        <v>7.9885649828154118E-2</v>
      </c>
      <c r="AO15" s="6">
        <f>AK15*'4'!BE18+'8'!AL15*'5'!Q15+'8'!AM15*'6'!AO16+'8'!AN15*'7'!AG16</f>
        <v>0.63453683782039039</v>
      </c>
      <c r="AP15" s="6">
        <f>'a29'!BW17</f>
        <v>0.27139996382547388</v>
      </c>
      <c r="AQ15" s="6">
        <f>'a29'!BY17</f>
        <v>0.43703331019822445</v>
      </c>
      <c r="AR15" s="6">
        <f>'a29'!CA17</f>
        <v>0.21394517695896342</v>
      </c>
      <c r="AS15" s="6">
        <f>'a29'!CC17</f>
        <v>7.7621549017338143E-2</v>
      </c>
      <c r="AT15" s="6">
        <f>AP15*'4'!BL18+'8'!AQ15*'5'!S15+'8'!AR15*'6'!AT16+'8'!AS15*'7'!AK16</f>
        <v>0.61016902093967162</v>
      </c>
      <c r="AU15" s="6">
        <f>'a29'!CF17</f>
        <v>0.28819663811802776</v>
      </c>
      <c r="AV15" s="6">
        <f>'a29'!CH17</f>
        <v>0.4269178598806449</v>
      </c>
      <c r="AW15" s="6">
        <f>'a29'!CJ17</f>
        <v>0.21194979375064224</v>
      </c>
      <c r="AX15" s="6">
        <f>'a29'!CL17</f>
        <v>7.2935708250685113E-2</v>
      </c>
      <c r="AY15" s="6">
        <f>AU15*'4'!BS18+'8'!AV15*'5'!U15+'8'!AW15*'6'!AY16+'8'!AX15*'7'!AO16</f>
        <v>0.62698014206080344</v>
      </c>
      <c r="AZ15" s="6">
        <f>'a29'!CO17</f>
        <v>0.29242323585221519</v>
      </c>
      <c r="BA15" s="6">
        <f>'a29'!CQ17</f>
        <v>0.43444000249069309</v>
      </c>
      <c r="BB15" s="6">
        <f>'a29'!CS17</f>
        <v>0.18729016954547628</v>
      </c>
      <c r="BC15" s="6">
        <f>'a29'!CU17</f>
        <v>8.5846592111615341E-2</v>
      </c>
      <c r="BD15" s="6">
        <f>AZ15*'4'!BZ18+'8'!BA15*'5'!W15+'8'!BB15*'6'!BD16+'8'!BC15*'7'!AS16</f>
        <v>0.62396003246516385</v>
      </c>
    </row>
    <row r="16" spans="1:56">
      <c r="A16" s="1">
        <v>1992</v>
      </c>
      <c r="B16" s="6">
        <f>'a29'!C18</f>
        <v>0.29140094973043867</v>
      </c>
      <c r="C16" s="6">
        <f>'a29'!E18</f>
        <v>0.4304236842421944</v>
      </c>
      <c r="D16" s="6">
        <f>'a29'!G18</f>
        <v>0.19294908363792251</v>
      </c>
      <c r="E16" s="6">
        <f>'a29'!I18</f>
        <v>8.5226282389444463E-2</v>
      </c>
      <c r="F16" s="6">
        <f>B16*'4'!H19+'8'!C16*'5'!C16+'8'!D16*'6'!F17+'8'!E16*'7'!E17</f>
        <v>0.58934817535735373</v>
      </c>
      <c r="G16" s="6">
        <f>'a29'!L18</f>
        <v>0.28690609402956319</v>
      </c>
      <c r="H16" s="6">
        <f>'a29'!N18</f>
        <v>0.41865418184638958</v>
      </c>
      <c r="I16" s="6">
        <f>'a29'!P18</f>
        <v>0.2191906711237642</v>
      </c>
      <c r="J16" s="6">
        <f>'a29'!R18</f>
        <v>7.5249053000283048E-2</v>
      </c>
      <c r="K16" s="6">
        <f>G16*'4'!O19+'8'!H16*'5'!E16+'8'!I16*'6'!K17+'8'!J16*'7'!I17</f>
        <v>0.50570474685551337</v>
      </c>
      <c r="L16" s="6">
        <f>'a29'!U18</f>
        <v>0.2767361103960731</v>
      </c>
      <c r="M16" s="6">
        <f>'a29'!W18</f>
        <v>0.42906559747318151</v>
      </c>
      <c r="N16" s="6">
        <f>'a29'!Y18</f>
        <v>0.21286975378514433</v>
      </c>
      <c r="O16" s="6">
        <f>'a29'!AA18</f>
        <v>8.1328538345601109E-2</v>
      </c>
      <c r="P16" s="6">
        <f>L16*'4'!V19+'8'!M16*'5'!G16+'8'!N16*'6'!P17+'8'!O16*'7'!M17</f>
        <v>0.52992653323392303</v>
      </c>
      <c r="Q16" s="6">
        <f>'a29'!AD18</f>
        <v>0.29055944597999944</v>
      </c>
      <c r="R16" s="6">
        <f>'a29'!AF18</f>
        <v>0.43221998570742026</v>
      </c>
      <c r="S16" s="6">
        <f>'a29'!AH18</f>
        <v>0.19311956808203881</v>
      </c>
      <c r="T16" s="6">
        <f>'a29'!AJ18</f>
        <v>8.4101000230541623E-2</v>
      </c>
      <c r="U16" s="6">
        <f>Q16*'4'!AC19+'8'!R16*'5'!I16+'8'!S16*'6'!U17+'8'!T16*'7'!Q17</f>
        <v>0.53612391483931932</v>
      </c>
      <c r="V16" s="6">
        <f>'a29'!AM18</f>
        <v>0.28897556338636682</v>
      </c>
      <c r="W16" s="6">
        <f>'a29'!AO18</f>
        <v>0.42795912490680638</v>
      </c>
      <c r="X16" s="6">
        <f>'a29'!AQ18</f>
        <v>0.20166840954512522</v>
      </c>
      <c r="Y16" s="6">
        <f>'a29'!AS18</f>
        <v>8.1396902161701631E-2</v>
      </c>
      <c r="Z16" s="6">
        <f>V16*'4'!AJ19+'8'!W16*'5'!K16+'8'!X16*'6'!Z17+'8'!Y16*'7'!U17</f>
        <v>0.50495256089895246</v>
      </c>
      <c r="AA16" s="6">
        <f>'a29'!AV18</f>
        <v>0.29475942705107605</v>
      </c>
      <c r="AB16" s="6">
        <f>'a29'!AX18</f>
        <v>0.42742768352992216</v>
      </c>
      <c r="AC16" s="6">
        <f>'a29'!AZ18</f>
        <v>0.18764669552130595</v>
      </c>
      <c r="AD16" s="6">
        <f>'a29'!BB18</f>
        <v>9.0166193897695798E-2</v>
      </c>
      <c r="AE16" s="6">
        <f>AA16*'4'!AQ19+'8'!AB16*'5'!M16+'8'!AC16*'6'!AE17+'8'!AD16*'7'!Y17</f>
        <v>0.55966755646426602</v>
      </c>
      <c r="AF16" s="6">
        <f>'a29'!BE18</f>
        <v>0.29226008304355744</v>
      </c>
      <c r="AG16" s="6">
        <f>'a29'!BG18</f>
        <v>0.42991954801381954</v>
      </c>
      <c r="AH16" s="6">
        <f>'a29'!BI18</f>
        <v>0.19207235746120918</v>
      </c>
      <c r="AI16" s="6">
        <f>'a29'!BK18</f>
        <v>8.5748011481413797E-2</v>
      </c>
      <c r="AJ16" s="6">
        <f>AF16*'4'!AX19+'8'!AG16*'5'!O16+'8'!AH16*'6'!AJ17+'8'!AI16*'7'!AC17</f>
        <v>0.60600893354266216</v>
      </c>
      <c r="AK16" s="6">
        <f>'a29'!BN18</f>
        <v>0.28356777349857842</v>
      </c>
      <c r="AL16" s="6">
        <f>'a29'!BP18</f>
        <v>0.43830456057593609</v>
      </c>
      <c r="AM16" s="6">
        <f>'a29'!BR18</f>
        <v>0.1967389788948804</v>
      </c>
      <c r="AN16" s="6">
        <f>'a29'!BT18</f>
        <v>8.1388687030605172E-2</v>
      </c>
      <c r="AO16" s="6">
        <f>AK16*'4'!BE19+'8'!AL16*'5'!Q16+'8'!AM16*'6'!AO17+'8'!AN16*'7'!AG17</f>
        <v>0.61454167288182837</v>
      </c>
      <c r="AP16" s="6">
        <f>'a29'!BW18</f>
        <v>0.2735156808927065</v>
      </c>
      <c r="AQ16" s="6">
        <f>'a29'!BY18</f>
        <v>0.44067002915438042</v>
      </c>
      <c r="AR16" s="6">
        <f>'a29'!CA18</f>
        <v>0.20650645717694813</v>
      </c>
      <c r="AS16" s="6">
        <f>'a29'!CC18</f>
        <v>7.9307832775965009E-2</v>
      </c>
      <c r="AT16" s="6">
        <f>AP16*'4'!BL19+'8'!AQ16*'5'!S16+'8'!AR16*'6'!AT17+'8'!AS16*'7'!AK17</f>
        <v>0.60993786172664177</v>
      </c>
      <c r="AU16" s="6">
        <f>'a29'!CF18</f>
        <v>0.29050045005038444</v>
      </c>
      <c r="AV16" s="6">
        <f>'a29'!CH18</f>
        <v>0.43120396118169879</v>
      </c>
      <c r="AW16" s="6">
        <f>'a29'!CJ18</f>
        <v>0.20282123551901679</v>
      </c>
      <c r="AX16" s="6">
        <f>'a29'!CL18</f>
        <v>7.5474353248899964E-2</v>
      </c>
      <c r="AY16" s="6">
        <f>AU16*'4'!BS19+'8'!AV16*'5'!U16+'8'!AW16*'6'!AY17+'8'!AX16*'7'!AO17</f>
        <v>0.61263920139029393</v>
      </c>
      <c r="AZ16" s="6">
        <f>'a29'!CO18</f>
        <v>0.29195106400093046</v>
      </c>
      <c r="BA16" s="6">
        <f>'a29'!CQ18</f>
        <v>0.43396730964489943</v>
      </c>
      <c r="BB16" s="6">
        <f>'a29'!CS18</f>
        <v>0.18672899146369248</v>
      </c>
      <c r="BC16" s="6">
        <f>'a29'!CU18</f>
        <v>8.7352634890477496E-2</v>
      </c>
      <c r="BD16" s="6">
        <f>AZ16*'4'!BZ19+'8'!BA16*'5'!W16+'8'!BB16*'6'!BD17+'8'!BC16*'7'!AS17</f>
        <v>0.60912788188843958</v>
      </c>
    </row>
    <row r="17" spans="1:56">
      <c r="A17" s="1">
        <v>1993</v>
      </c>
      <c r="B17" s="6">
        <f>'a29'!C19</f>
        <v>0.29155073072564197</v>
      </c>
      <c r="C17" s="6">
        <f>'a29'!E19</f>
        <v>0.43125106638258809</v>
      </c>
      <c r="D17" s="6">
        <f>'a29'!G19</f>
        <v>0.19012524270828809</v>
      </c>
      <c r="E17" s="6">
        <f>'a29'!I19</f>
        <v>8.7072960183481901E-2</v>
      </c>
      <c r="F17" s="6">
        <f>B17*'4'!H20+'8'!C17*'5'!C17+'8'!D17*'6'!F18+'8'!E17*'7'!E18</f>
        <v>0.5804610566231112</v>
      </c>
      <c r="G17" s="6">
        <f>'a29'!L19</f>
        <v>0.28843992045293276</v>
      </c>
      <c r="H17" s="6">
        <f>'a29'!N19</f>
        <v>0.41869023242163877</v>
      </c>
      <c r="I17" s="6">
        <f>'a29'!P19</f>
        <v>0.21484455008676037</v>
      </c>
      <c r="J17" s="6">
        <f>'a29'!R19</f>
        <v>7.8025297038668007E-2</v>
      </c>
      <c r="K17" s="6">
        <f>G17*'4'!O20+'8'!H17*'5'!E17+'8'!I17*'6'!K18+'8'!J17*'7'!I18</f>
        <v>0.50628664169063187</v>
      </c>
      <c r="L17" s="6">
        <f>'a29'!U19</f>
        <v>0.27761739578989142</v>
      </c>
      <c r="M17" s="6">
        <f>'a29'!W19</f>
        <v>0.42916697297514073</v>
      </c>
      <c r="N17" s="6">
        <f>'a29'!Y19</f>
        <v>0.20966936084281682</v>
      </c>
      <c r="O17" s="6">
        <f>'a29'!AA19</f>
        <v>8.3546270392151026E-2</v>
      </c>
      <c r="P17" s="6">
        <f>L17*'4'!V20+'8'!M17*'5'!G17+'8'!N17*'6'!P18+'8'!O17*'7'!M18</f>
        <v>0.54725540012158747</v>
      </c>
      <c r="Q17" s="6">
        <f>'a29'!AD19</f>
        <v>0.29232123834505436</v>
      </c>
      <c r="R17" s="6">
        <f>'a29'!AF19</f>
        <v>0.43456830867720092</v>
      </c>
      <c r="S17" s="6">
        <f>'a29'!AH19</f>
        <v>0.18603593147385189</v>
      </c>
      <c r="T17" s="6">
        <f>'a29'!AJ19</f>
        <v>8.7074521503892818E-2</v>
      </c>
      <c r="U17" s="6">
        <f>Q17*'4'!AC20+'8'!R17*'5'!I17+'8'!S17*'6'!U18+'8'!T17*'7'!Q18</f>
        <v>0.50648559425599948</v>
      </c>
      <c r="V17" s="6">
        <f>'a29'!AM19</f>
        <v>0.29075192151888118</v>
      </c>
      <c r="W17" s="6">
        <f>'a29'!AO19</f>
        <v>0.43005109578912987</v>
      </c>
      <c r="X17" s="6">
        <f>'a29'!AQ19</f>
        <v>0.19472901874993431</v>
      </c>
      <c r="Y17" s="6">
        <f>'a29'!AS19</f>
        <v>8.4467963942054691E-2</v>
      </c>
      <c r="Z17" s="6">
        <f>V17*'4'!AJ20+'8'!W17*'5'!K17+'8'!X17*'6'!Z18+'8'!Y17*'7'!U18</f>
        <v>0.51709536685551427</v>
      </c>
      <c r="AA17" s="6">
        <f>'a29'!AV19</f>
        <v>0.2937972738505043</v>
      </c>
      <c r="AB17" s="6">
        <f>'a29'!AX19</f>
        <v>0.42663358837353016</v>
      </c>
      <c r="AC17" s="6">
        <f>'a29'!AZ19</f>
        <v>0.18801522939143897</v>
      </c>
      <c r="AD17" s="6">
        <f>'a29'!BB19</f>
        <v>9.1553908384526553E-2</v>
      </c>
      <c r="AE17" s="6">
        <f>AA17*'4'!AQ20+'8'!AB17*'5'!M17+'8'!AC17*'6'!AE18+'8'!AD17*'7'!Y18</f>
        <v>0.53024523028028625</v>
      </c>
      <c r="AF17" s="6">
        <f>'a29'!BE19</f>
        <v>0.29290311597422319</v>
      </c>
      <c r="AG17" s="6">
        <f>'a29'!BG19</f>
        <v>0.43239915977916943</v>
      </c>
      <c r="AH17" s="6">
        <f>'a29'!BI19</f>
        <v>0.18685131355898565</v>
      </c>
      <c r="AI17" s="6">
        <f>'a29'!BK19</f>
        <v>8.7846410687621668E-2</v>
      </c>
      <c r="AJ17" s="6">
        <f>AF17*'4'!AX20+'8'!AG17*'5'!O17+'8'!AH17*'6'!AJ18+'8'!AI17*'7'!AC18</f>
        <v>0.59688118008469948</v>
      </c>
      <c r="AK17" s="6">
        <f>'a29'!BN19</f>
        <v>0.28270499155910367</v>
      </c>
      <c r="AL17" s="6">
        <f>'a29'!BP19</f>
        <v>0.43736953195843076</v>
      </c>
      <c r="AM17" s="6">
        <f>'a29'!BR19</f>
        <v>0.19722890214729236</v>
      </c>
      <c r="AN17" s="6">
        <f>'a29'!BT19</f>
        <v>8.2696574335173342E-2</v>
      </c>
      <c r="AO17" s="6">
        <f>AK17*'4'!BE20+'8'!AL17*'5'!Q17+'8'!AM17*'6'!AO18+'8'!AN17*'7'!AG18</f>
        <v>0.62145485861935368</v>
      </c>
      <c r="AP17" s="6">
        <f>'a29'!BW19</f>
        <v>0.27383644476406893</v>
      </c>
      <c r="AQ17" s="6">
        <f>'a29'!BY19</f>
        <v>0.44107677923109329</v>
      </c>
      <c r="AR17" s="6">
        <f>'a29'!CA19</f>
        <v>0.20488430768041391</v>
      </c>
      <c r="AS17" s="6">
        <f>'a29'!CC19</f>
        <v>8.020246832442389E-2</v>
      </c>
      <c r="AT17" s="6">
        <f>AP17*'4'!BL20+'8'!AQ17*'5'!S17+'8'!AR17*'6'!AT18+'8'!AS17*'7'!AK18</f>
        <v>0.59223567245179976</v>
      </c>
      <c r="AU17" s="6">
        <f>'a29'!CF19</f>
        <v>0.28867819117382371</v>
      </c>
      <c r="AV17" s="6">
        <f>'a29'!CH19</f>
        <v>0.42879268630328143</v>
      </c>
      <c r="AW17" s="6">
        <f>'a29'!CJ19</f>
        <v>0.2055315632663508</v>
      </c>
      <c r="AX17" s="6">
        <f>'a29'!CL19</f>
        <v>7.6997559256544085E-2</v>
      </c>
      <c r="AY17" s="6">
        <f>AU17*'4'!BS20+'8'!AV17*'5'!U17+'8'!AW17*'6'!AY18+'8'!AX17*'7'!AO18</f>
        <v>0.62914281705074604</v>
      </c>
      <c r="AZ17" s="6">
        <f>'a29'!CO19</f>
        <v>0.29347604170783076</v>
      </c>
      <c r="BA17" s="6">
        <f>'a29'!CQ19</f>
        <v>0.43556156973379367</v>
      </c>
      <c r="BB17" s="6">
        <f>'a29'!CS19</f>
        <v>0.18166949061298776</v>
      </c>
      <c r="BC17" s="6">
        <f>'a29'!CU19</f>
        <v>8.9292897945387875E-2</v>
      </c>
      <c r="BD17" s="6">
        <f>AZ17*'4'!BZ20+'8'!BA17*'5'!W17+'8'!BB17*'6'!BD18+'8'!BC17*'7'!AS18</f>
        <v>0.60856744515903682</v>
      </c>
    </row>
    <row r="18" spans="1:56">
      <c r="A18" s="1">
        <v>1994</v>
      </c>
      <c r="B18" s="6">
        <f>'a29'!C20</f>
        <v>0.29082950487350967</v>
      </c>
      <c r="C18" s="6">
        <f>'a29'!E20</f>
        <v>0.43020475088815802</v>
      </c>
      <c r="D18" s="6">
        <f>'a29'!G20</f>
        <v>0.19039113291925219</v>
      </c>
      <c r="E18" s="6">
        <f>'a29'!I20</f>
        <v>8.8574611319080163E-2</v>
      </c>
      <c r="F18" s="6">
        <f>B18*'4'!H21+'8'!C18*'5'!C18+'8'!D18*'6'!F19+'8'!E18*'7'!E19</f>
        <v>0.58901249244855725</v>
      </c>
      <c r="G18" s="6">
        <f>'a29'!L20</f>
        <v>0.28856316252961067</v>
      </c>
      <c r="H18" s="6">
        <f>'a29'!N20</f>
        <v>0.41723228760995329</v>
      </c>
      <c r="I18" s="6">
        <f>'a29'!P20</f>
        <v>0.21305478516252932</v>
      </c>
      <c r="J18" s="6">
        <f>'a29'!R20</f>
        <v>8.1149764697906732E-2</v>
      </c>
      <c r="K18" s="6">
        <f>G18*'4'!O21+'8'!H18*'5'!E18+'8'!I18*'6'!K19+'8'!J18*'7'!I19</f>
        <v>0.51066585313873358</v>
      </c>
      <c r="L18" s="6">
        <f>'a29'!U20</f>
        <v>0.27915109644492087</v>
      </c>
      <c r="M18" s="6">
        <f>'a29'!W20</f>
        <v>0.42973102049285772</v>
      </c>
      <c r="N18" s="6">
        <f>'a29'!Y20</f>
        <v>0.20509889614431845</v>
      </c>
      <c r="O18" s="6">
        <f>'a29'!AA20</f>
        <v>8.6018986917903051E-2</v>
      </c>
      <c r="P18" s="6">
        <f>L18*'4'!V21+'8'!M18*'5'!G18+'8'!N18*'6'!P19+'8'!O18*'7'!M19</f>
        <v>0.53720795939050658</v>
      </c>
      <c r="Q18" s="6">
        <f>'a29'!AD20</f>
        <v>0.29136396306277157</v>
      </c>
      <c r="R18" s="6">
        <f>'a29'!AF20</f>
        <v>0.43266685861491483</v>
      </c>
      <c r="S18" s="6">
        <f>'a29'!AH20</f>
        <v>0.18673497346227694</v>
      </c>
      <c r="T18" s="6">
        <f>'a29'!AJ20</f>
        <v>8.9234204860036734E-2</v>
      </c>
      <c r="U18" s="6">
        <f>Q18*'4'!AC21+'8'!R18*'5'!I18+'8'!S18*'6'!U19+'8'!T18*'7'!Q19</f>
        <v>0.5138274940593679</v>
      </c>
      <c r="V18" s="6">
        <f>'a29'!AM20</f>
        <v>0.29225588506597122</v>
      </c>
      <c r="W18" s="6">
        <f>'a29'!AO20</f>
        <v>0.43135306898473386</v>
      </c>
      <c r="X18" s="6">
        <f>'a29'!AQ20</f>
        <v>0.1889008664994537</v>
      </c>
      <c r="Y18" s="6">
        <f>'a29'!AS20</f>
        <v>8.7490179449841221E-2</v>
      </c>
      <c r="Z18" s="6">
        <f>V18*'4'!AJ21+'8'!W18*'5'!K18+'8'!X18*'6'!Z19+'8'!Y18*'7'!U19</f>
        <v>0.5127122869699583</v>
      </c>
      <c r="AA18" s="6">
        <f>'a29'!AV20</f>
        <v>0.29407830219474207</v>
      </c>
      <c r="AB18" s="6">
        <f>'a29'!AX20</f>
        <v>0.42706813246182507</v>
      </c>
      <c r="AC18" s="6">
        <f>'a29'!AZ20</f>
        <v>0.18541597303055565</v>
      </c>
      <c r="AD18" s="6">
        <f>'a29'!BB20</f>
        <v>9.3437592312877196E-2</v>
      </c>
      <c r="AE18" s="6">
        <f>AA18*'4'!AQ21+'8'!AB18*'5'!M18+'8'!AC18*'6'!AE19+'8'!AD18*'7'!Y19</f>
        <v>0.54447990551190117</v>
      </c>
      <c r="AF18" s="6">
        <f>'a29'!BE20</f>
        <v>0.29096006822802745</v>
      </c>
      <c r="AG18" s="6">
        <f>'a29'!BG20</f>
        <v>0.43030567440693979</v>
      </c>
      <c r="AH18" s="6">
        <f>'a29'!BI20</f>
        <v>0.18981821271965149</v>
      </c>
      <c r="AI18" s="6">
        <f>'a29'!BK20</f>
        <v>8.8916044645381317E-2</v>
      </c>
      <c r="AJ18" s="6">
        <f>AF18*'4'!AX21+'8'!AG18*'5'!O18+'8'!AH18*'6'!AJ19+'8'!AI18*'7'!AC19</f>
        <v>0.60886907753932518</v>
      </c>
      <c r="AK18" s="6">
        <f>'a29'!BN20</f>
        <v>0.28261420885602445</v>
      </c>
      <c r="AL18" s="6">
        <f>'a29'!BP20</f>
        <v>0.43749992463033283</v>
      </c>
      <c r="AM18" s="6">
        <f>'a29'!BR20</f>
        <v>0.19568028644012062</v>
      </c>
      <c r="AN18" s="6">
        <f>'a29'!BT20</f>
        <v>8.420558007352226E-2</v>
      </c>
      <c r="AO18" s="6">
        <f>AK18*'4'!BE21+'8'!AL18*'5'!Q18+'8'!AM18*'6'!AO19+'8'!AN18*'7'!AG19</f>
        <v>0.58812592818632825</v>
      </c>
      <c r="AP18" s="6">
        <f>'a29'!BW20</f>
        <v>0.27351181949643649</v>
      </c>
      <c r="AQ18" s="6">
        <f>'a29'!BY20</f>
        <v>0.43968875720623246</v>
      </c>
      <c r="AR18" s="6">
        <f>'a29'!CA20</f>
        <v>0.20588963656899542</v>
      </c>
      <c r="AS18" s="6">
        <f>'a29'!CC20</f>
        <v>8.0909786728335639E-2</v>
      </c>
      <c r="AT18" s="6">
        <f>AP18*'4'!BL21+'8'!AQ18*'5'!S18+'8'!AR18*'6'!AT19+'8'!AS18*'7'!AK19</f>
        <v>0.58892435938299725</v>
      </c>
      <c r="AU18" s="6">
        <f>'a29'!CF20</f>
        <v>0.28855832538798937</v>
      </c>
      <c r="AV18" s="6">
        <f>'a29'!CH20</f>
        <v>0.42821852272129424</v>
      </c>
      <c r="AW18" s="6">
        <f>'a29'!CJ20</f>
        <v>0.20446907895356536</v>
      </c>
      <c r="AX18" s="6">
        <f>'a29'!CL20</f>
        <v>7.8754072937151115E-2</v>
      </c>
      <c r="AY18" s="6">
        <f>AU18*'4'!BS21+'8'!AV18*'5'!U18+'8'!AW18*'6'!AY19+'8'!AX18*'7'!AO19</f>
        <v>0.62444730415273675</v>
      </c>
      <c r="AZ18" s="6">
        <f>'a29'!CO20</f>
        <v>0.29304285826759868</v>
      </c>
      <c r="BA18" s="6">
        <f>'a29'!CQ20</f>
        <v>0.43374611961155535</v>
      </c>
      <c r="BB18" s="6">
        <f>'a29'!CS20</f>
        <v>0.18268028411423831</v>
      </c>
      <c r="BC18" s="6">
        <f>'a29'!CU20</f>
        <v>9.05307380066077E-2</v>
      </c>
      <c r="BD18" s="6">
        <f>AZ18*'4'!BZ21+'8'!BA18*'5'!W18+'8'!BB18*'6'!BD19+'8'!BC18*'7'!AS19</f>
        <v>0.63214548299681028</v>
      </c>
    </row>
    <row r="19" spans="1:56">
      <c r="A19" s="1">
        <v>1995</v>
      </c>
      <c r="B19" s="6">
        <f>'a29'!C21</f>
        <v>0.29047673699559867</v>
      </c>
      <c r="C19" s="6">
        <f>'a29'!E21</f>
        <v>0.42941834335226953</v>
      </c>
      <c r="D19" s="6">
        <f>'a29'!G21</f>
        <v>0.19006353721885741</v>
      </c>
      <c r="E19" s="6">
        <f>'a29'!I21</f>
        <v>9.0041382433274419E-2</v>
      </c>
      <c r="F19" s="6">
        <f>B19*'4'!H22+'8'!C19*'5'!C19+'8'!D19*'6'!F20+'8'!E19*'7'!E20</f>
        <v>0.59146298064339753</v>
      </c>
      <c r="G19" s="6">
        <f>'a29'!L21</f>
        <v>0.28880207133273456</v>
      </c>
      <c r="H19" s="6">
        <f>'a29'!N21</f>
        <v>0.41606261519159576</v>
      </c>
      <c r="I19" s="6">
        <f>'a29'!P21</f>
        <v>0.21064570463919208</v>
      </c>
      <c r="J19" s="6">
        <f>'a29'!R21</f>
        <v>8.4489608836477548E-2</v>
      </c>
      <c r="K19" s="6">
        <f>G19*'4'!O22+'8'!H19*'5'!E19+'8'!I19*'6'!K20+'8'!J19*'7'!I20</f>
        <v>0.51596784809117446</v>
      </c>
      <c r="L19" s="6">
        <f>'a29'!U21</f>
        <v>0.27775282244282229</v>
      </c>
      <c r="M19" s="6">
        <f>'a29'!W21</f>
        <v>0.4260818701770327</v>
      </c>
      <c r="N19" s="6">
        <f>'a29'!Y21</f>
        <v>0.20823550046245956</v>
      </c>
      <c r="O19" s="6">
        <f>'a29'!AA21</f>
        <v>8.7929806917685607E-2</v>
      </c>
      <c r="P19" s="6">
        <f>L19*'4'!V22+'8'!M19*'5'!G19+'8'!N19*'6'!P20+'8'!O19*'7'!M20</f>
        <v>0.51706617906850949</v>
      </c>
      <c r="Q19" s="6">
        <f>'a29'!AD21</f>
        <v>0.29097330584879216</v>
      </c>
      <c r="R19" s="6">
        <f>'a29'!AF21</f>
        <v>0.43146826535078164</v>
      </c>
      <c r="S19" s="6">
        <f>'a29'!AH21</f>
        <v>0.1860766687599269</v>
      </c>
      <c r="T19" s="6">
        <f>'a29'!AJ21</f>
        <v>9.1481760040499308E-2</v>
      </c>
      <c r="U19" s="6">
        <f>Q19*'4'!AC22+'8'!R19*'5'!I19+'8'!S19*'6'!U20+'8'!T19*'7'!Q20</f>
        <v>0.52090895350185962</v>
      </c>
      <c r="V19" s="6">
        <f>'a29'!AM21</f>
        <v>0.2929038916575093</v>
      </c>
      <c r="W19" s="6">
        <f>'a29'!AO21</f>
        <v>0.43112367815974706</v>
      </c>
      <c r="X19" s="6">
        <f>'a29'!AQ21</f>
        <v>0.18585959385877224</v>
      </c>
      <c r="Y19" s="6">
        <f>'a29'!AS21</f>
        <v>9.0112836323971407E-2</v>
      </c>
      <c r="Z19" s="6">
        <f>V19*'4'!AJ22+'8'!W19*'5'!K19+'8'!X19*'6'!Z20+'8'!Y19*'7'!U20</f>
        <v>0.56459216190410466</v>
      </c>
      <c r="AA19" s="6">
        <f>'a29'!AV21</f>
        <v>0.29403571266982365</v>
      </c>
      <c r="AB19" s="6">
        <f>'a29'!AX21</f>
        <v>0.42663239543397002</v>
      </c>
      <c r="AC19" s="6">
        <f>'a29'!AZ21</f>
        <v>0.1842700384398733</v>
      </c>
      <c r="AD19" s="6">
        <f>'a29'!BB21</f>
        <v>9.5061853456333084E-2</v>
      </c>
      <c r="AE19" s="6">
        <f>AA19*'4'!AQ22+'8'!AB19*'5'!M19+'8'!AC19*'6'!AE20+'8'!AD19*'7'!Y20</f>
        <v>0.54599561948612063</v>
      </c>
      <c r="AF19" s="6">
        <f>'a29'!BE21</f>
        <v>0.29009507871736667</v>
      </c>
      <c r="AG19" s="6">
        <f>'a29'!BG21</f>
        <v>0.42956064602402266</v>
      </c>
      <c r="AH19" s="6">
        <f>'a29'!BI21</f>
        <v>0.1902895709701686</v>
      </c>
      <c r="AI19" s="6">
        <f>'a29'!BK21</f>
        <v>9.0054704288442075E-2</v>
      </c>
      <c r="AJ19" s="6">
        <f>AF19*'4'!AX22+'8'!AG19*'5'!O19+'8'!AH19*'6'!AJ20+'8'!AI19*'7'!AC20</f>
        <v>0.59716552118143573</v>
      </c>
      <c r="AK19" s="6">
        <f>'a29'!BN21</f>
        <v>0.28282664268688928</v>
      </c>
      <c r="AL19" s="6">
        <f>'a29'!BP21</f>
        <v>0.43781208036113223</v>
      </c>
      <c r="AM19" s="6">
        <f>'a29'!BR21</f>
        <v>0.193623934131543</v>
      </c>
      <c r="AN19" s="6">
        <f>'a29'!BT21</f>
        <v>8.5737342820435422E-2</v>
      </c>
      <c r="AO19" s="6">
        <f>AK19*'4'!BE22+'8'!AL19*'5'!Q19+'8'!AM19*'6'!AO20+'8'!AN19*'7'!AG20</f>
        <v>0.62832955780182065</v>
      </c>
      <c r="AP19" s="6">
        <f>'a29'!BW21</f>
        <v>0.27269463882786554</v>
      </c>
      <c r="AQ19" s="6">
        <f>'a29'!BY21</f>
        <v>0.43676610913795405</v>
      </c>
      <c r="AR19" s="6">
        <f>'a29'!CA21</f>
        <v>0.2090853336579406</v>
      </c>
      <c r="AS19" s="6">
        <f>'a29'!CC21</f>
        <v>8.1453918376239789E-2</v>
      </c>
      <c r="AT19" s="6">
        <f>AP19*'4'!BL22+'8'!AQ19*'5'!S19+'8'!AR19*'6'!AT20+'8'!AS19*'7'!AK20</f>
        <v>0.58711663423127236</v>
      </c>
      <c r="AU19" s="6">
        <f>'a29'!CF21</f>
        <v>0.28755121188485216</v>
      </c>
      <c r="AV19" s="6">
        <f>'a29'!CH21</f>
        <v>0.42605334395267924</v>
      </c>
      <c r="AW19" s="6">
        <f>'a29'!CJ21</f>
        <v>0.20618563620712185</v>
      </c>
      <c r="AX19" s="6">
        <f>'a29'!CL21</f>
        <v>8.0209807955346796E-2</v>
      </c>
      <c r="AY19" s="6">
        <f>AU19*'4'!BS22+'8'!AV19*'5'!U19+'8'!AW19*'6'!AY20+'8'!AX19*'7'!AO20</f>
        <v>0.63031950381810908</v>
      </c>
      <c r="AZ19" s="6">
        <f>'a29'!CO21</f>
        <v>0.29372899766903082</v>
      </c>
      <c r="BA19" s="6">
        <f>'a29'!CQ21</f>
        <v>0.4333880878241323</v>
      </c>
      <c r="BB19" s="6">
        <f>'a29'!CS21</f>
        <v>0.18071421609431848</v>
      </c>
      <c r="BC19" s="6">
        <f>'a29'!CU21</f>
        <v>9.2168698412518374E-2</v>
      </c>
      <c r="BD19" s="6">
        <f>AZ19*'4'!BZ22+'8'!BA19*'5'!W19+'8'!BB19*'6'!BD20+'8'!BC19*'7'!AS20</f>
        <v>0.64758202570898249</v>
      </c>
    </row>
    <row r="20" spans="1:56">
      <c r="A20" s="1">
        <v>1996</v>
      </c>
      <c r="B20" s="6">
        <f>'a29'!C22</f>
        <v>0.29106912760888809</v>
      </c>
      <c r="C20" s="6">
        <f>'a29'!E22</f>
        <v>0.42995606919374946</v>
      </c>
      <c r="D20" s="6">
        <f>'a29'!G22</f>
        <v>0.18719943192845542</v>
      </c>
      <c r="E20" s="6">
        <f>'a29'!I22</f>
        <v>9.1775371268907058E-2</v>
      </c>
      <c r="F20" s="6">
        <f>B20*'4'!H23+'8'!C20*'5'!C20+'8'!D20*'6'!F21+'8'!E20*'7'!E21</f>
        <v>0.57924289082316693</v>
      </c>
      <c r="G20" s="6">
        <f>'a29'!L22</f>
        <v>0.29140567368543657</v>
      </c>
      <c r="H20" s="6">
        <f>'a29'!N22</f>
        <v>0.4184218738786224</v>
      </c>
      <c r="I20" s="6">
        <f>'a29'!P22</f>
        <v>0.20120833279409162</v>
      </c>
      <c r="J20" s="6">
        <f>'a29'!R22</f>
        <v>8.8964119641849401E-2</v>
      </c>
      <c r="K20" s="6">
        <f>G20*'4'!O23+'8'!H20*'5'!E20+'8'!I20*'6'!K21+'8'!J20*'7'!I21</f>
        <v>0.50784680675752891</v>
      </c>
      <c r="L20" s="6">
        <f>'a29'!U22</f>
        <v>0.28132626382753806</v>
      </c>
      <c r="M20" s="6">
        <f>'a29'!W22</f>
        <v>0.42919068788462267</v>
      </c>
      <c r="N20" s="6">
        <f>'a29'!Y22</f>
        <v>0.19858076603616867</v>
      </c>
      <c r="O20" s="6">
        <f>'a29'!AA22</f>
        <v>9.090228225167063E-2</v>
      </c>
      <c r="P20" s="6">
        <f>L20*'4'!V23+'8'!M20*'5'!G20+'8'!N20*'6'!P21+'8'!O20*'7'!M21</f>
        <v>0.51247800537539179</v>
      </c>
      <c r="Q20" s="6">
        <f>'a29'!AD22</f>
        <v>0.29279953482228033</v>
      </c>
      <c r="R20" s="6">
        <f>'a29'!AF22</f>
        <v>0.43366652412259088</v>
      </c>
      <c r="S20" s="6">
        <f>'a29'!AH22</f>
        <v>0.17921688400204308</v>
      </c>
      <c r="T20" s="6">
        <f>'a29'!AJ22</f>
        <v>9.4317057053085573E-2</v>
      </c>
      <c r="U20" s="6">
        <f>Q20*'4'!AC23+'8'!R20*'5'!I20+'8'!S20*'6'!U21+'8'!T20*'7'!Q21</f>
        <v>0.50458563751861851</v>
      </c>
      <c r="V20" s="6">
        <f>'a29'!AM22</f>
        <v>0.29247436803048105</v>
      </c>
      <c r="W20" s="6">
        <f>'a29'!AO22</f>
        <v>0.42921931375655992</v>
      </c>
      <c r="X20" s="6">
        <f>'a29'!AQ22</f>
        <v>0.1859560514640137</v>
      </c>
      <c r="Y20" s="6">
        <f>'a29'!AS22</f>
        <v>9.2350266748945226E-2</v>
      </c>
      <c r="Z20" s="6">
        <f>V20*'4'!AJ23+'8'!W20*'5'!K20+'8'!X20*'6'!Z21+'8'!Y20*'7'!U21</f>
        <v>0.5593387731177768</v>
      </c>
      <c r="AA20" s="6">
        <f>'a29'!AV22</f>
        <v>0.29426076643346638</v>
      </c>
      <c r="AB20" s="6">
        <f>'a29'!AX22</f>
        <v>0.42673668467105375</v>
      </c>
      <c r="AC20" s="6">
        <f>'a29'!AZ22</f>
        <v>0.18209031267200548</v>
      </c>
      <c r="AD20" s="6">
        <f>'a29'!BB22</f>
        <v>9.6912236223474432E-2</v>
      </c>
      <c r="AE20" s="6">
        <f>AA20*'4'!AQ23+'8'!AB20*'5'!M20+'8'!AC20*'6'!AE21+'8'!AD20*'7'!Y21</f>
        <v>0.54256813767635803</v>
      </c>
      <c r="AF20" s="6">
        <f>'a29'!BE22</f>
        <v>0.29000561467797048</v>
      </c>
      <c r="AG20" s="6">
        <f>'a29'!BG22</f>
        <v>0.43010188788157233</v>
      </c>
      <c r="AH20" s="6">
        <f>'a29'!BI22</f>
        <v>0.18840243178472449</v>
      </c>
      <c r="AI20" s="6">
        <f>'a29'!BK22</f>
        <v>9.1490065655732616E-2</v>
      </c>
      <c r="AJ20" s="6">
        <f>AF20*'4'!AX23+'8'!AG20*'5'!O20+'8'!AH20*'6'!AJ21+'8'!AI20*'7'!AC21</f>
        <v>0.57664868787909906</v>
      </c>
      <c r="AK20" s="6">
        <f>'a29'!BN22</f>
        <v>0.28310074274684488</v>
      </c>
      <c r="AL20" s="6">
        <f>'a29'!BP22</f>
        <v>0.43741593730868583</v>
      </c>
      <c r="AM20" s="6">
        <f>'a29'!BR22</f>
        <v>0.19208621217020008</v>
      </c>
      <c r="AN20" s="6">
        <f>'a29'!BT22</f>
        <v>8.7397107774269303E-2</v>
      </c>
      <c r="AO20" s="6">
        <f>AK20*'4'!BE23+'8'!AL20*'5'!Q20+'8'!AM20*'6'!AO21+'8'!AN20*'7'!AG21</f>
        <v>0.59397873210156305</v>
      </c>
      <c r="AP20" s="6">
        <f>'a29'!BW22</f>
        <v>0.27789746607629789</v>
      </c>
      <c r="AQ20" s="6">
        <f>'a29'!BY22</f>
        <v>0.44323673841179456</v>
      </c>
      <c r="AR20" s="6">
        <f>'a29'!CA22</f>
        <v>0.195153039549949</v>
      </c>
      <c r="AS20" s="6">
        <f>'a29'!CC22</f>
        <v>8.3712755961958499E-2</v>
      </c>
      <c r="AT20" s="6">
        <f>AP20*'4'!BL23+'8'!AQ20*'5'!S20+'8'!AR20*'6'!AT21+'8'!AS20*'7'!AK21</f>
        <v>0.59511309033977489</v>
      </c>
      <c r="AU20" s="6">
        <f>'a29'!CF22</f>
        <v>0.28995307791054858</v>
      </c>
      <c r="AV20" s="6">
        <f>'a29'!CH22</f>
        <v>0.42831892752435369</v>
      </c>
      <c r="AW20" s="6">
        <f>'a29'!CJ22</f>
        <v>0.19936814150380458</v>
      </c>
      <c r="AX20" s="6">
        <f>'a29'!CL22</f>
        <v>8.2359853061293134E-2</v>
      </c>
      <c r="AY20" s="6">
        <f>AU20*'4'!BS23+'8'!AV20*'5'!U20+'8'!AW20*'6'!AY21+'8'!AX20*'7'!AO21</f>
        <v>0.64087360348176547</v>
      </c>
      <c r="AZ20" s="6">
        <f>'a29'!CO22</f>
        <v>0.29401490930858482</v>
      </c>
      <c r="BA20" s="6">
        <f>'a29'!CQ22</f>
        <v>0.43195686198499794</v>
      </c>
      <c r="BB20" s="6">
        <f>'a29'!CS22</f>
        <v>0.18076640535680932</v>
      </c>
      <c r="BC20" s="6">
        <f>'a29'!CU22</f>
        <v>9.3261823349607947E-2</v>
      </c>
      <c r="BD20" s="6">
        <f>AZ20*'4'!BZ23+'8'!BA20*'5'!W20+'8'!BB20*'6'!BD21+'8'!BC20*'7'!AS21</f>
        <v>0.62336393338520146</v>
      </c>
    </row>
    <row r="21" spans="1:56">
      <c r="A21" s="1">
        <v>1997</v>
      </c>
      <c r="B21" s="6">
        <f>'a29'!C23</f>
        <v>0.29127317519007928</v>
      </c>
      <c r="C21" s="6">
        <f>'a29'!E23</f>
        <v>0.42962225425359196</v>
      </c>
      <c r="D21" s="6">
        <f>'a29'!G23</f>
        <v>0.18559587306962233</v>
      </c>
      <c r="E21" s="6">
        <f>'a29'!I23</f>
        <v>9.3508697486706482E-2</v>
      </c>
      <c r="F21" s="6">
        <f>B21*'4'!H24+'8'!C21*'5'!C21+'8'!D21*'6'!F22+'8'!E21*'7'!E22</f>
        <v>0.58297876623704092</v>
      </c>
      <c r="G21" s="6">
        <f>'a29'!L23</f>
        <v>0.29153175251470981</v>
      </c>
      <c r="H21" s="6">
        <f>'a29'!N23</f>
        <v>0.41710417812943945</v>
      </c>
      <c r="I21" s="6">
        <f>'a29'!P23</f>
        <v>0.19847336357088569</v>
      </c>
      <c r="J21" s="6">
        <f>'a29'!R23</f>
        <v>9.2890705784965125E-2</v>
      </c>
      <c r="K21" s="6">
        <f>G21*'4'!O24+'8'!H21*'5'!E21+'8'!I21*'6'!K22+'8'!J21*'7'!I22</f>
        <v>0.54111518212136123</v>
      </c>
      <c r="L21" s="6">
        <f>'a29'!U23</f>
        <v>0.28148901176387936</v>
      </c>
      <c r="M21" s="6">
        <f>'a29'!W23</f>
        <v>0.42764447161265834</v>
      </c>
      <c r="N21" s="6">
        <f>'a29'!Y23</f>
        <v>0.19786535253720011</v>
      </c>
      <c r="O21" s="6">
        <f>'a29'!AA23</f>
        <v>9.3001164086262161E-2</v>
      </c>
      <c r="P21" s="6">
        <f>L21*'4'!V24+'8'!M21*'5'!G21+'8'!N21*'6'!P22+'8'!O21*'7'!M22</f>
        <v>0.48865157453498204</v>
      </c>
      <c r="Q21" s="6">
        <f>'a29'!AD23</f>
        <v>0.29304794177960491</v>
      </c>
      <c r="R21" s="6">
        <f>'a29'!AF23</f>
        <v>0.43306160433886132</v>
      </c>
      <c r="S21" s="6">
        <f>'a29'!AH23</f>
        <v>0.17705281061367811</v>
      </c>
      <c r="T21" s="6">
        <f>'a29'!AJ23</f>
        <v>9.6837643267855725E-2</v>
      </c>
      <c r="U21" s="6">
        <f>Q21*'4'!AC24+'8'!R21*'5'!I21+'8'!S21*'6'!U22+'8'!T21*'7'!Q22</f>
        <v>0.48221593864531626</v>
      </c>
      <c r="V21" s="6">
        <f>'a29'!AM23</f>
        <v>0.29390033306376456</v>
      </c>
      <c r="W21" s="6">
        <f>'a29'!AO23</f>
        <v>0.43050229113984606</v>
      </c>
      <c r="X21" s="6">
        <f>'a29'!AQ23</f>
        <v>0.18030587091396005</v>
      </c>
      <c r="Y21" s="6">
        <f>'a29'!AS23</f>
        <v>9.5291504882429462E-2</v>
      </c>
      <c r="Z21" s="6">
        <f>V21*'4'!AJ24+'8'!W21*'5'!K21+'8'!X21*'6'!Z22+'8'!Y21*'7'!U22</f>
        <v>0.52263568189644061</v>
      </c>
      <c r="AA21" s="6">
        <f>'a29'!AV23</f>
        <v>0.29601510276685122</v>
      </c>
      <c r="AB21" s="6">
        <f>'a29'!AX23</f>
        <v>0.42899419853428944</v>
      </c>
      <c r="AC21" s="6">
        <f>'a29'!AZ23</f>
        <v>0.17554411321316174</v>
      </c>
      <c r="AD21" s="6">
        <f>'a29'!BB23</f>
        <v>9.9446585485697597E-2</v>
      </c>
      <c r="AE21" s="6">
        <f>AA21*'4'!AQ24+'8'!AB21*'5'!M21+'8'!AC21*'6'!AE22+'8'!AD21*'7'!Y22</f>
        <v>0.54020435221146623</v>
      </c>
      <c r="AF21" s="6">
        <f>'a29'!BE23</f>
        <v>0.28891058098881078</v>
      </c>
      <c r="AG21" s="6">
        <f>'a29'!BG23</f>
        <v>0.42820441390356406</v>
      </c>
      <c r="AH21" s="6">
        <f>'a29'!BI23</f>
        <v>0.19038158623738693</v>
      </c>
      <c r="AI21" s="6">
        <f>'a29'!BK23</f>
        <v>9.2503418870238288E-2</v>
      </c>
      <c r="AJ21" s="6">
        <f>AF21*'4'!AX24+'8'!AG21*'5'!O21+'8'!AH21*'6'!AJ22+'8'!AI21*'7'!AC22</f>
        <v>0.58576175605710568</v>
      </c>
      <c r="AK21" s="6">
        <f>'a29'!BN23</f>
        <v>0.28308844744990791</v>
      </c>
      <c r="AL21" s="6">
        <f>'a29'!BP23</f>
        <v>0.43668868718923481</v>
      </c>
      <c r="AM21" s="6">
        <f>'a29'!BR23</f>
        <v>0.19112803834805311</v>
      </c>
      <c r="AN21" s="6">
        <f>'a29'!BT23</f>
        <v>8.9094827012804079E-2</v>
      </c>
      <c r="AO21" s="6">
        <f>AK21*'4'!BE24+'8'!AL21*'5'!Q21+'8'!AM21*'6'!AO22+'8'!AN21*'7'!AG22</f>
        <v>0.58205389044706179</v>
      </c>
      <c r="AP21" s="6">
        <f>'a29'!BW23</f>
        <v>0.27919530486718475</v>
      </c>
      <c r="AQ21" s="6">
        <f>'a29'!BY23</f>
        <v>0.44361213360949231</v>
      </c>
      <c r="AR21" s="6">
        <f>'a29'!CA23</f>
        <v>0.19176982859160349</v>
      </c>
      <c r="AS21" s="6">
        <f>'a29'!CC23</f>
        <v>8.5422732931719356E-2</v>
      </c>
      <c r="AT21" s="6">
        <f>AP21*'4'!BL24+'8'!AQ21*'5'!S21+'8'!AR21*'6'!AT22+'8'!AS21*'7'!AK22</f>
        <v>0.60273893799007039</v>
      </c>
      <c r="AU21" s="6">
        <f>'a29'!CF23</f>
        <v>0.2899430168891321</v>
      </c>
      <c r="AV21" s="6">
        <f>'a29'!CH23</f>
        <v>0.42660774006014485</v>
      </c>
      <c r="AW21" s="6">
        <f>'a29'!CJ23</f>
        <v>0.1997571226331141</v>
      </c>
      <c r="AX21" s="6">
        <f>'a29'!CL23</f>
        <v>8.3692120417609026E-2</v>
      </c>
      <c r="AY21" s="6">
        <f>AU21*'4'!BS24+'8'!AV21*'5'!U21+'8'!AW21*'6'!AY22+'8'!AX21*'7'!AO22</f>
        <v>0.6451422345505522</v>
      </c>
      <c r="AZ21" s="6">
        <f>'a29'!CO23</f>
        <v>0.29494039680418949</v>
      </c>
      <c r="BA21" s="6">
        <f>'a29'!CQ23</f>
        <v>0.43231263682303017</v>
      </c>
      <c r="BB21" s="6">
        <f>'a29'!CS23</f>
        <v>0.1774250464434238</v>
      </c>
      <c r="BC21" s="6">
        <f>'a29'!CU23</f>
        <v>9.5321919929356652E-2</v>
      </c>
      <c r="BD21" s="6">
        <f>AZ21*'4'!BZ24+'8'!BA21*'5'!W21+'8'!BB21*'6'!BD22+'8'!BC21*'7'!AS22</f>
        <v>0.63235558665481317</v>
      </c>
    </row>
    <row r="22" spans="1:56">
      <c r="A22" s="1">
        <v>1998</v>
      </c>
      <c r="B22" s="6">
        <f>'a29'!C24</f>
        <v>0.29234048201007373</v>
      </c>
      <c r="C22" s="6">
        <f>'a29'!E24</f>
        <v>0.43053743813253648</v>
      </c>
      <c r="D22" s="6">
        <f>'a29'!G24</f>
        <v>0.18130739718796729</v>
      </c>
      <c r="E22" s="6">
        <f>'a29'!I24</f>
        <v>9.581468266942246E-2</v>
      </c>
      <c r="F22" s="6">
        <f>B22*'4'!H25+'8'!C22*'5'!C22+'8'!D22*'6'!F23+'8'!E22*'7'!E23</f>
        <v>0.58708153403689389</v>
      </c>
      <c r="G22" s="6">
        <f>'a29'!L24</f>
        <v>0.29305231211568217</v>
      </c>
      <c r="H22" s="6">
        <f>'a29'!N24</f>
        <v>0.41826883393869407</v>
      </c>
      <c r="I22" s="6">
        <f>'a29'!P24</f>
        <v>0.19098312794936595</v>
      </c>
      <c r="J22" s="6">
        <f>'a29'!R24</f>
        <v>9.769572599625781E-2</v>
      </c>
      <c r="K22" s="6">
        <f>G22*'4'!O25+'8'!H22*'5'!E22+'8'!I22*'6'!K23+'8'!J22*'7'!I23</f>
        <v>0.51053000650807467</v>
      </c>
      <c r="L22" s="6">
        <f>'a29'!U24</f>
        <v>0.28221941474732865</v>
      </c>
      <c r="M22" s="6">
        <f>'a29'!W24</f>
        <v>0.42739364817782238</v>
      </c>
      <c r="N22" s="6">
        <f>'a29'!Y24</f>
        <v>0.19455979506602361</v>
      </c>
      <c r="O22" s="6">
        <f>'a29'!AA24</f>
        <v>9.582714200882532E-2</v>
      </c>
      <c r="P22" s="6">
        <f>L22*'4'!V25+'8'!M22*'5'!G22+'8'!N22*'6'!P23+'8'!O22*'7'!M23</f>
        <v>0.49667938894073099</v>
      </c>
      <c r="Q22" s="6">
        <f>'a29'!AD24</f>
        <v>0.29363075647071007</v>
      </c>
      <c r="R22" s="6">
        <f>'a29'!AF24</f>
        <v>0.43269046473069983</v>
      </c>
      <c r="S22" s="6">
        <f>'a29'!AH24</f>
        <v>0.17403240791378424</v>
      </c>
      <c r="T22" s="6">
        <f>'a29'!AJ24</f>
        <v>9.9646370884805893E-2</v>
      </c>
      <c r="U22" s="6">
        <f>Q22*'4'!AC25+'8'!R22*'5'!I22+'8'!S22*'6'!U23+'8'!T22*'7'!Q23</f>
        <v>0.48358438138807375</v>
      </c>
      <c r="V22" s="6">
        <f>'a29'!AM24</f>
        <v>0.29503525347772164</v>
      </c>
      <c r="W22" s="6">
        <f>'a29'!AO24</f>
        <v>0.4311688685200567</v>
      </c>
      <c r="X22" s="6">
        <f>'a29'!AQ24</f>
        <v>0.17518078515794369</v>
      </c>
      <c r="Y22" s="6">
        <f>'a29'!AS24</f>
        <v>9.8615092844277913E-2</v>
      </c>
      <c r="Z22" s="6">
        <f>V22*'4'!AJ25+'8'!W22*'5'!K22+'8'!X22*'6'!Z23+'8'!Y22*'7'!U23</f>
        <v>0.54159582048246124</v>
      </c>
      <c r="AA22" s="6">
        <f>'a29'!AV24</f>
        <v>0.29611020536696642</v>
      </c>
      <c r="AB22" s="6">
        <f>'a29'!AX24</f>
        <v>0.42900360578031466</v>
      </c>
      <c r="AC22" s="6">
        <f>'a29'!AZ24</f>
        <v>0.17314880607965444</v>
      </c>
      <c r="AD22" s="6">
        <f>'a29'!BB24</f>
        <v>0.10173738277306454</v>
      </c>
      <c r="AE22" s="6">
        <f>AA22*'4'!AQ25+'8'!AB22*'5'!M22+'8'!AC22*'6'!AE23+'8'!AD22*'7'!Y23</f>
        <v>0.5628132927316567</v>
      </c>
      <c r="AF22" s="6">
        <f>'a29'!BE24</f>
        <v>0.29057810078669966</v>
      </c>
      <c r="AG22" s="6">
        <f>'a29'!BG24</f>
        <v>0.43034422596637423</v>
      </c>
      <c r="AH22" s="6">
        <f>'a29'!BI24</f>
        <v>0.1844715435918165</v>
      </c>
      <c r="AI22" s="6">
        <f>'a29'!BK24</f>
        <v>9.4606129655109672E-2</v>
      </c>
      <c r="AJ22" s="6">
        <f>AF22*'4'!AX25+'8'!AG22*'5'!O22+'8'!AH22*'6'!AJ23+'8'!AI22*'7'!AC23</f>
        <v>0.59162715966132762</v>
      </c>
      <c r="AK22" s="6">
        <f>'a29'!BN24</f>
        <v>0.28334216773783161</v>
      </c>
      <c r="AL22" s="6">
        <f>'a29'!BP24</f>
        <v>0.43617404683841909</v>
      </c>
      <c r="AM22" s="6">
        <f>'a29'!BR24</f>
        <v>0.1893215694415589</v>
      </c>
      <c r="AN22" s="6">
        <f>'a29'!BT24</f>
        <v>9.1162215982190389E-2</v>
      </c>
      <c r="AO22" s="6">
        <f>AK22*'4'!BE25+'8'!AL22*'5'!Q22+'8'!AM22*'6'!AO23+'8'!AN22*'7'!AG23</f>
        <v>0.61024962548146988</v>
      </c>
      <c r="AP22" s="6">
        <f>'a29'!BW24</f>
        <v>0.28056183270999402</v>
      </c>
      <c r="AQ22" s="6">
        <f>'a29'!BY24</f>
        <v>0.44370737478784039</v>
      </c>
      <c r="AR22" s="6">
        <f>'a29'!CA24</f>
        <v>0.18823949233423531</v>
      </c>
      <c r="AS22" s="6">
        <f>'a29'!CC24</f>
        <v>8.7491300167930205E-2</v>
      </c>
      <c r="AT22" s="6">
        <f>AP22*'4'!BL25+'8'!AQ22*'5'!S22+'8'!AR22*'6'!AT23+'8'!AS22*'7'!AK23</f>
        <v>0.62790216593926551</v>
      </c>
      <c r="AU22" s="6">
        <f>'a29'!CF24</f>
        <v>0.29198085313498912</v>
      </c>
      <c r="AV22" s="6">
        <f>'a29'!CH24</f>
        <v>0.42736141541099021</v>
      </c>
      <c r="AW22" s="6">
        <f>'a29'!CJ24</f>
        <v>0.19497895156536565</v>
      </c>
      <c r="AX22" s="6">
        <f>'a29'!CL24</f>
        <v>8.5678779888654924E-2</v>
      </c>
      <c r="AY22" s="6">
        <f>AU22*'4'!BS25+'8'!AV22*'5'!U22+'8'!AW22*'6'!AY23+'8'!AX22*'7'!AO23</f>
        <v>0.65152461867749689</v>
      </c>
      <c r="AZ22" s="6">
        <f>'a29'!CO24</f>
        <v>0.29556724157613612</v>
      </c>
      <c r="BA22" s="6">
        <f>'a29'!CQ24</f>
        <v>0.43246288925649295</v>
      </c>
      <c r="BB22" s="6">
        <f>'a29'!CS24</f>
        <v>0.17394222745957244</v>
      </c>
      <c r="BC22" s="6">
        <f>'a29'!CU24</f>
        <v>9.8027641707798457E-2</v>
      </c>
      <c r="BD22" s="6">
        <f>AZ22*'4'!BZ25+'8'!BA22*'5'!W22+'8'!BB22*'6'!BD23+'8'!BC22*'7'!AS23</f>
        <v>0.58189521875517325</v>
      </c>
    </row>
    <row r="23" spans="1:56">
      <c r="A23" s="1">
        <v>1999</v>
      </c>
      <c r="B23" s="6">
        <f>'a29'!C25</f>
        <v>0.29205860194305855</v>
      </c>
      <c r="C23" s="6">
        <f>'a29'!E25</f>
        <v>0.42890694555483688</v>
      </c>
      <c r="D23" s="6">
        <f>'a29'!G25</f>
        <v>0.18120285687295173</v>
      </c>
      <c r="E23" s="6">
        <f>'a29'!I25</f>
        <v>9.7831595629152765E-2</v>
      </c>
      <c r="F23" s="6">
        <f>B23*'4'!H26+'8'!C23*'5'!C23+'8'!D23*'6'!F24+'8'!E23*'7'!E24</f>
        <v>0.59170252937011447</v>
      </c>
      <c r="G23" s="6">
        <f>'a29'!L25</f>
        <v>0.2955209206896493</v>
      </c>
      <c r="H23" s="6">
        <f>'a29'!N25</f>
        <v>0.42027955668215944</v>
      </c>
      <c r="I23" s="6">
        <f>'a29'!P25</f>
        <v>0.18172087498447653</v>
      </c>
      <c r="J23" s="6">
        <f>'a29'!R25</f>
        <v>0.10247864764371475</v>
      </c>
      <c r="K23" s="6">
        <f>G23*'4'!O26+'8'!H23*'5'!E23+'8'!I23*'6'!K24+'8'!J23*'7'!I24</f>
        <v>0.52238465218581465</v>
      </c>
      <c r="L23" s="6">
        <f>'a29'!U25</f>
        <v>0.28388656253009609</v>
      </c>
      <c r="M23" s="6">
        <f>'a29'!W25</f>
        <v>0.42843761008365389</v>
      </c>
      <c r="N23" s="6">
        <f>'a29'!Y25</f>
        <v>0.18864044026071328</v>
      </c>
      <c r="O23" s="6">
        <f>'a29'!AA25</f>
        <v>9.9035387125536681E-2</v>
      </c>
      <c r="P23" s="6">
        <f>L23*'4'!V26+'8'!M23*'5'!G23+'8'!N23*'6'!P24+'8'!O23*'7'!M24</f>
        <v>0.48360973477136732</v>
      </c>
      <c r="Q23" s="6">
        <f>'a29'!AD25</f>
        <v>0.29278600863287607</v>
      </c>
      <c r="R23" s="6">
        <f>'a29'!AF25</f>
        <v>0.42979070064538283</v>
      </c>
      <c r="S23" s="6">
        <f>'a29'!AH25</f>
        <v>0.1753280697230338</v>
      </c>
      <c r="T23" s="6">
        <f>'a29'!AJ25</f>
        <v>0.10209522099870728</v>
      </c>
      <c r="U23" s="6">
        <f>Q23*'4'!AC26+'8'!R23*'5'!I23+'8'!S23*'6'!U24+'8'!T23*'7'!Q24</f>
        <v>0.5538722317824063</v>
      </c>
      <c r="V23" s="6">
        <f>'a29'!AM25</f>
        <v>0.29411956013810009</v>
      </c>
      <c r="W23" s="6">
        <f>'a29'!AO25</f>
        <v>0.42826853873668363</v>
      </c>
      <c r="X23" s="6">
        <f>'a29'!AQ25</f>
        <v>0.17634586889157558</v>
      </c>
      <c r="Y23" s="6">
        <f>'a29'!AS25</f>
        <v>0.10126603223364053</v>
      </c>
      <c r="Z23" s="6">
        <f>V23*'4'!AJ26+'8'!W23*'5'!K23+'8'!X23*'6'!Z24+'8'!Y23*'7'!U24</f>
        <v>0.53386645671147914</v>
      </c>
      <c r="AA23" s="6">
        <f>'a29'!AV25</f>
        <v>0.29662520927562053</v>
      </c>
      <c r="AB23" s="6">
        <f>'a29'!AX25</f>
        <v>0.42899724124422084</v>
      </c>
      <c r="AC23" s="6">
        <f>'a29'!AZ25</f>
        <v>0.16997327307029311</v>
      </c>
      <c r="AD23" s="6">
        <f>'a29'!BB25</f>
        <v>0.10440427640986552</v>
      </c>
      <c r="AE23" s="6">
        <f>AA23*'4'!AQ26+'8'!AB23*'5'!M23+'8'!AC23*'6'!AE24+'8'!AD23*'7'!Y24</f>
        <v>0.56646469620952222</v>
      </c>
      <c r="AF23" s="6">
        <f>'a29'!BE25</f>
        <v>0.28983033755526305</v>
      </c>
      <c r="AG23" s="6">
        <f>'a29'!BG25</f>
        <v>0.42823850829569615</v>
      </c>
      <c r="AH23" s="6">
        <f>'a29'!BI25</f>
        <v>0.18595853046799937</v>
      </c>
      <c r="AI23" s="6">
        <f>'a29'!BK25</f>
        <v>9.5972623681041508E-2</v>
      </c>
      <c r="AJ23" s="6">
        <f>AF23*'4'!AX26+'8'!AG23*'5'!O23+'8'!AH23*'6'!AJ24+'8'!AI23*'7'!AC24</f>
        <v>0.59717747057932369</v>
      </c>
      <c r="AK23" s="6">
        <f>'a29'!BN25</f>
        <v>0.28299077626146657</v>
      </c>
      <c r="AL23" s="6">
        <f>'a29'!BP25</f>
        <v>0.4339580868371346</v>
      </c>
      <c r="AM23" s="6">
        <f>'a29'!BR25</f>
        <v>0.19008415732847461</v>
      </c>
      <c r="AN23" s="6">
        <f>'a29'!BT25</f>
        <v>9.2966979572924269E-2</v>
      </c>
      <c r="AO23" s="6">
        <f>AK23*'4'!BE26+'8'!AL23*'5'!Q23+'8'!AM23*'6'!AO24+'8'!AN23*'7'!AG24</f>
        <v>0.56870063694005901</v>
      </c>
      <c r="AP23" s="6">
        <f>'a29'!BW25</f>
        <v>0.27852800211382378</v>
      </c>
      <c r="AQ23" s="6">
        <f>'a29'!BY25</f>
        <v>0.43793118100154815</v>
      </c>
      <c r="AR23" s="6">
        <f>'a29'!CA25</f>
        <v>0.19448209620427401</v>
      </c>
      <c r="AS23" s="6">
        <f>'a29'!CC25</f>
        <v>8.9058720680353948E-2</v>
      </c>
      <c r="AT23" s="6">
        <f>AP23*'4'!BL26+'8'!AQ23*'5'!S23+'8'!AR23*'6'!AT24+'8'!AS23*'7'!AK24</f>
        <v>0.62416987142326186</v>
      </c>
      <c r="AU23" s="6">
        <f>'a29'!CF25</f>
        <v>0.29121087592968742</v>
      </c>
      <c r="AV23" s="6">
        <f>'a29'!CH25</f>
        <v>0.42410484032520512</v>
      </c>
      <c r="AW23" s="6">
        <f>'a29'!CJ25</f>
        <v>0.19717283450998993</v>
      </c>
      <c r="AX23" s="6">
        <f>'a29'!CL25</f>
        <v>8.7511449235117555E-2</v>
      </c>
      <c r="AY23" s="6">
        <f>AU23*'4'!BS26+'8'!AV23*'5'!U23+'8'!AW23*'6'!AY24+'8'!AX23*'7'!AO24</f>
        <v>0.67309190225512139</v>
      </c>
      <c r="AZ23" s="6">
        <f>'a29'!CO25</f>
        <v>0.29582963674431212</v>
      </c>
      <c r="BA23" s="6">
        <f>'a29'!CQ25</f>
        <v>0.4314954226728997</v>
      </c>
      <c r="BB23" s="6">
        <f>'a29'!CS25</f>
        <v>0.17209104619121013</v>
      </c>
      <c r="BC23" s="6">
        <f>'a29'!CU25</f>
        <v>0.10058389439157803</v>
      </c>
      <c r="BD23" s="6">
        <f>AZ23*'4'!BZ26+'8'!BA23*'5'!W23+'8'!BB23*'6'!BD24+'8'!BC23*'7'!AS24</f>
        <v>0.59092790449107147</v>
      </c>
    </row>
    <row r="24" spans="1:56">
      <c r="A24" s="1">
        <v>2000</v>
      </c>
      <c r="B24" s="6">
        <f>'a29'!C26</f>
        <v>0.29250857918422191</v>
      </c>
      <c r="C24" s="6">
        <f>'a29'!E26</f>
        <v>0.42829615164678203</v>
      </c>
      <c r="D24" s="6">
        <f>'a29'!G26</f>
        <v>0.17909943116081922</v>
      </c>
      <c r="E24" s="6">
        <f>'a29'!I26</f>
        <v>0.10009583800817681</v>
      </c>
      <c r="F24" s="6">
        <f>B24*'4'!H27+'8'!C24*'5'!C24+'8'!D24*'6'!F25+'8'!E24*'7'!E25</f>
        <v>0.60105170043041489</v>
      </c>
      <c r="G24" s="6">
        <f>'a29'!L26</f>
        <v>0.29600456133049569</v>
      </c>
      <c r="H24" s="6">
        <f>'a29'!N26</f>
        <v>0.41973497835908502</v>
      </c>
      <c r="I24" s="6">
        <f>'a29'!P26</f>
        <v>0.17792234150096087</v>
      </c>
      <c r="J24" s="6">
        <f>'a29'!R26</f>
        <v>0.10633811880945837</v>
      </c>
      <c r="K24" s="6">
        <f>G24*'4'!O27+'8'!H24*'5'!E24+'8'!I24*'6'!K25+'8'!J24*'7'!I25</f>
        <v>0.49241361757378371</v>
      </c>
      <c r="L24" s="6">
        <f>'a29'!U26</f>
        <v>0.28397294445962062</v>
      </c>
      <c r="M24" s="6">
        <f>'a29'!W26</f>
        <v>0.42652668123580961</v>
      </c>
      <c r="N24" s="6">
        <f>'a29'!Y26</f>
        <v>0.18779906114114006</v>
      </c>
      <c r="O24" s="6">
        <f>'a29'!AA26</f>
        <v>0.10170131316342965</v>
      </c>
      <c r="P24" s="6">
        <f>L24*'4'!V27+'8'!M24*'5'!G24+'8'!N24*'6'!P25+'8'!O24*'7'!M25</f>
        <v>0.5306343113740879</v>
      </c>
      <c r="Q24" s="6">
        <f>'a29'!AD26</f>
        <v>0.2924815662375449</v>
      </c>
      <c r="R24" s="6">
        <f>'a29'!AF26</f>
        <v>0.4281647358441481</v>
      </c>
      <c r="S24" s="6">
        <f>'a29'!AH26</f>
        <v>0.17466477647445952</v>
      </c>
      <c r="T24" s="6">
        <f>'a29'!AJ26</f>
        <v>0.10468892144384749</v>
      </c>
      <c r="U24" s="6">
        <f>Q24*'4'!AC27+'8'!R24*'5'!I24+'8'!S24*'6'!U25+'8'!T24*'7'!Q25</f>
        <v>0.52105127506235172</v>
      </c>
      <c r="V24" s="6">
        <f>'a29'!AM26</f>
        <v>0.29342410181185646</v>
      </c>
      <c r="W24" s="6">
        <f>'a29'!AO26</f>
        <v>0.42577501033316334</v>
      </c>
      <c r="X24" s="6">
        <f>'a29'!AQ26</f>
        <v>0.17672579196020341</v>
      </c>
      <c r="Y24" s="6">
        <f>'a29'!AS26</f>
        <v>0.10407509589477673</v>
      </c>
      <c r="Z24" s="6">
        <f>V24*'4'!AJ27+'8'!W24*'5'!K24+'8'!X24*'6'!Z25+'8'!Y24*'7'!U25</f>
        <v>0.54559190150843928</v>
      </c>
      <c r="AA24" s="6">
        <f>'a29'!AV26</f>
        <v>0.29793692936344596</v>
      </c>
      <c r="AB24" s="6">
        <f>'a29'!AX26</f>
        <v>0.4303303416553681</v>
      </c>
      <c r="AC24" s="6">
        <f>'a29'!AZ26</f>
        <v>0.1642764738848069</v>
      </c>
      <c r="AD24" s="6">
        <f>'a29'!BB26</f>
        <v>0.10745625509637896</v>
      </c>
      <c r="AE24" s="6">
        <f>AA24*'4'!AQ27+'8'!AB24*'5'!M24+'8'!AC24*'6'!AE25+'8'!AD24*'7'!Y25</f>
        <v>0.56983109771720575</v>
      </c>
      <c r="AF24" s="6">
        <f>'a29'!BE26</f>
        <v>0.29026172451438975</v>
      </c>
      <c r="AG24" s="6">
        <f>'a29'!BG26</f>
        <v>0.42754006767113073</v>
      </c>
      <c r="AH24" s="6">
        <f>'a29'!BI26</f>
        <v>0.18463886239978752</v>
      </c>
      <c r="AI24" s="6">
        <f>'a29'!BK26</f>
        <v>9.7559345414691967E-2</v>
      </c>
      <c r="AJ24" s="6">
        <f>AF24*'4'!AX27+'8'!AG24*'5'!O24+'8'!AH24*'6'!AJ25+'8'!AI24*'7'!AC25</f>
        <v>0.60748659629195811</v>
      </c>
      <c r="AK24" s="6">
        <f>'a29'!BN26</f>
        <v>0.283361744932138</v>
      </c>
      <c r="AL24" s="6">
        <f>'a29'!BP26</f>
        <v>0.43308996668721655</v>
      </c>
      <c r="AM24" s="6">
        <f>'a29'!BR26</f>
        <v>0.18836998551079678</v>
      </c>
      <c r="AN24" s="6">
        <f>'a29'!BT26</f>
        <v>9.5178302869848755E-2</v>
      </c>
      <c r="AO24" s="6">
        <f>AK24*'4'!BE27+'8'!AL24*'5'!Q24+'8'!AM24*'6'!AO25+'8'!AN24*'7'!AG25</f>
        <v>0.56844589021519931</v>
      </c>
      <c r="AP24" s="6">
        <f>'a29'!BW26</f>
        <v>0.2803741004708753</v>
      </c>
      <c r="AQ24" s="6">
        <f>'a29'!BY26</f>
        <v>0.43843985749440489</v>
      </c>
      <c r="AR24" s="6">
        <f>'a29'!CA26</f>
        <v>0.18883763585046862</v>
      </c>
      <c r="AS24" s="6">
        <f>'a29'!CC26</f>
        <v>9.2348406184251233E-2</v>
      </c>
      <c r="AT24" s="6">
        <f>AP24*'4'!BL27+'8'!AQ24*'5'!S24+'8'!AR24*'6'!AT25+'8'!AS24*'7'!AK25</f>
        <v>0.60347309599502263</v>
      </c>
      <c r="AU24" s="6">
        <f>'a29'!CF26</f>
        <v>0.2911498241221836</v>
      </c>
      <c r="AV24" s="6">
        <f>'a29'!CH26</f>
        <v>0.42204271967400081</v>
      </c>
      <c r="AW24" s="6">
        <f>'a29'!CJ26</f>
        <v>0.1969819210969963</v>
      </c>
      <c r="AX24" s="6">
        <f>'a29'!CL26</f>
        <v>8.9825535106819343E-2</v>
      </c>
      <c r="AY24" s="6">
        <f>AU24*'4'!BS27+'8'!AV24*'5'!U24+'8'!AW24*'6'!AY25+'8'!AX24*'7'!AO25</f>
        <v>0.6668534295094084</v>
      </c>
      <c r="AZ24" s="6">
        <f>'a29'!CO26</f>
        <v>0.29528225984472539</v>
      </c>
      <c r="BA24" s="6">
        <f>'a29'!CQ26</f>
        <v>0.42919554595534654</v>
      </c>
      <c r="BB24" s="6">
        <f>'a29'!CS26</f>
        <v>0.17263609837311175</v>
      </c>
      <c r="BC24" s="6">
        <f>'a29'!CU26</f>
        <v>0.10288609582681625</v>
      </c>
      <c r="BD24" s="6">
        <f>AZ24*'4'!BZ27+'8'!BA24*'5'!W24+'8'!BB24*'6'!BD25+'8'!BC24*'7'!AS25</f>
        <v>0.63300170022547886</v>
      </c>
    </row>
    <row r="25" spans="1:56">
      <c r="A25" s="1">
        <v>2001</v>
      </c>
      <c r="B25" s="6">
        <f>'a29'!C27</f>
        <v>0.29355884520646969</v>
      </c>
      <c r="C25" s="6">
        <f>'a29'!E27</f>
        <v>0.42847656001878859</v>
      </c>
      <c r="D25" s="6">
        <f>'a29'!G27</f>
        <v>0.17552545602036121</v>
      </c>
      <c r="E25" s="6">
        <f>'a29'!I27</f>
        <v>0.10243913875438054</v>
      </c>
      <c r="F25" s="6">
        <f>B25*'4'!H28+'8'!C25*'5'!C25+'8'!D25*'6'!F26+'8'!E25*'7'!E26</f>
        <v>0.58056511000791156</v>
      </c>
      <c r="G25" s="6">
        <f>'a29'!L27</f>
        <v>0.29611281671717693</v>
      </c>
      <c r="H25" s="6">
        <f>'a29'!N27</f>
        <v>0.41872395990014455</v>
      </c>
      <c r="I25" s="6">
        <f>'a29'!P27</f>
        <v>0.17514718167029392</v>
      </c>
      <c r="J25" s="6">
        <f>'a29'!R27</f>
        <v>0.11001604171238458</v>
      </c>
      <c r="K25" s="6">
        <f>G25*'4'!O28+'8'!H25*'5'!E25+'8'!I25*'6'!K26+'8'!J25*'7'!I26</f>
        <v>0.52345765758817364</v>
      </c>
      <c r="L25" s="6">
        <f>'a29'!U27</f>
        <v>0.28584640262749983</v>
      </c>
      <c r="M25" s="6">
        <f>'a29'!W27</f>
        <v>0.42733904299171099</v>
      </c>
      <c r="N25" s="6">
        <f>'a29'!Y27</f>
        <v>0.18177854813826513</v>
      </c>
      <c r="O25" s="6">
        <f>'a29'!AA27</f>
        <v>0.10503600624252417</v>
      </c>
      <c r="P25" s="6">
        <f>L25*'4'!V28+'8'!M25*'5'!G25+'8'!N25*'6'!P26+'8'!O25*'7'!M26</f>
        <v>0.47346280946057967</v>
      </c>
      <c r="Q25" s="6">
        <f>'a29'!AD27</f>
        <v>0.29347908983909793</v>
      </c>
      <c r="R25" s="6">
        <f>'a29'!AF27</f>
        <v>0.42818011412720913</v>
      </c>
      <c r="S25" s="6">
        <f>'a29'!AH27</f>
        <v>0.17042229459748895</v>
      </c>
      <c r="T25" s="6">
        <f>'a29'!AJ27</f>
        <v>0.10791850143620402</v>
      </c>
      <c r="U25" s="6">
        <f>Q25*'4'!AC28+'8'!R25*'5'!I25+'8'!S25*'6'!U26+'8'!T25*'7'!Q26</f>
        <v>0.50335673770735223</v>
      </c>
      <c r="V25" s="6">
        <f>'a29'!AM27</f>
        <v>0.29538931425928849</v>
      </c>
      <c r="W25" s="6">
        <f>'a29'!AO27</f>
        <v>0.42737692783725539</v>
      </c>
      <c r="X25" s="6">
        <f>'a29'!AQ27</f>
        <v>0.16965924745187749</v>
      </c>
      <c r="Y25" s="6">
        <f>'a29'!AS27</f>
        <v>0.10757451045157863</v>
      </c>
      <c r="Z25" s="6">
        <f>V25*'4'!AJ28+'8'!W25*'5'!K25+'8'!X25*'6'!Z26+'8'!Y25*'7'!U26</f>
        <v>0.48252468032035811</v>
      </c>
      <c r="AA25" s="6">
        <f>'a29'!AV27</f>
        <v>0.29812416956981219</v>
      </c>
      <c r="AB25" s="6">
        <f>'a29'!AX27</f>
        <v>0.42991645181120425</v>
      </c>
      <c r="AC25" s="6">
        <f>'a29'!AZ27</f>
        <v>0.16204132709971331</v>
      </c>
      <c r="AD25" s="6">
        <f>'a29'!BB27</f>
        <v>0.10991805151927023</v>
      </c>
      <c r="AE25" s="6">
        <f>AA25*'4'!AQ28+'8'!AB25*'5'!M25+'8'!AC25*'6'!AE26+'8'!AD25*'7'!Y26</f>
        <v>0.56698095837118578</v>
      </c>
      <c r="AF25" s="6">
        <f>'a29'!BE27</f>
        <v>0.29131603471069123</v>
      </c>
      <c r="AG25" s="6">
        <f>'a29'!BG27</f>
        <v>0.42769317941742818</v>
      </c>
      <c r="AH25" s="6">
        <f>'a29'!BI27</f>
        <v>0.181768694584936</v>
      </c>
      <c r="AI25" s="6">
        <f>'a29'!BK27</f>
        <v>9.9222091286944536E-2</v>
      </c>
      <c r="AJ25" s="6">
        <f>AF25*'4'!AX28+'8'!AG25*'5'!O25+'8'!AH25*'6'!AJ26+'8'!AI25*'7'!AC26</f>
        <v>0.58005520352971818</v>
      </c>
      <c r="AK25" s="6">
        <f>'a29'!BN27</f>
        <v>0.28547799081357383</v>
      </c>
      <c r="AL25" s="6">
        <f>'a29'!BP27</f>
        <v>0.43471841349870938</v>
      </c>
      <c r="AM25" s="6">
        <f>'a29'!BR27</f>
        <v>0.18187198932088863</v>
      </c>
      <c r="AN25" s="6">
        <f>'a29'!BT27</f>
        <v>9.79316063668281E-2</v>
      </c>
      <c r="AO25" s="6">
        <f>AK25*'4'!BE28+'8'!AL25*'5'!Q25+'8'!AM25*'6'!AO26+'8'!AN25*'7'!AG26</f>
        <v>0.53630721409163606</v>
      </c>
      <c r="AP25" s="6">
        <f>'a29'!BW27</f>
        <v>0.28325699782853697</v>
      </c>
      <c r="AQ25" s="6">
        <f>'a29'!BY27</f>
        <v>0.44034792108157617</v>
      </c>
      <c r="AR25" s="6">
        <f>'a29'!CA27</f>
        <v>0.1804005999269683</v>
      </c>
      <c r="AS25" s="6">
        <f>'a29'!CC27</f>
        <v>9.5994481162918657E-2</v>
      </c>
      <c r="AT25" s="6">
        <f>AP25*'4'!BL28+'8'!AQ25*'5'!S25+'8'!AR25*'6'!AT26+'8'!AS25*'7'!AK26</f>
        <v>0.59665226022313389</v>
      </c>
      <c r="AU25" s="6">
        <f>'a29'!CF27</f>
        <v>0.29191606593258762</v>
      </c>
      <c r="AV25" s="6">
        <f>'a29'!CH27</f>
        <v>0.42098366040171831</v>
      </c>
      <c r="AW25" s="6">
        <f>'a29'!CJ27</f>
        <v>0.19472071405194363</v>
      </c>
      <c r="AX25" s="6">
        <f>'a29'!CL27</f>
        <v>9.2379559613750412E-2</v>
      </c>
      <c r="AY25" s="6">
        <f>AU25*'4'!BS28+'8'!AV25*'5'!U25+'8'!AW25*'6'!AY26+'8'!AX25*'7'!AO26</f>
        <v>0.66841957079679271</v>
      </c>
      <c r="AZ25" s="6">
        <f>'a29'!CO27</f>
        <v>0.29738169121847335</v>
      </c>
      <c r="BA25" s="6">
        <f>'a29'!CQ27</f>
        <v>0.4307885539028411</v>
      </c>
      <c r="BB25" s="6">
        <f>'a29'!CS27</f>
        <v>0.16584602037495114</v>
      </c>
      <c r="BC25" s="6">
        <f>'a29'!CU27</f>
        <v>0.10598373450373438</v>
      </c>
      <c r="BD25" s="6">
        <f>AZ25*'4'!BZ28+'8'!BA25*'5'!W25+'8'!BB25*'6'!BD26+'8'!BC25*'7'!AS26</f>
        <v>0.58209627811068687</v>
      </c>
    </row>
    <row r="26" spans="1:56">
      <c r="A26" s="1">
        <v>2002</v>
      </c>
      <c r="B26" s="6">
        <f>'a29'!C28</f>
        <v>0.29423655018955147</v>
      </c>
      <c r="C26" s="6">
        <f>'a29'!E28</f>
        <v>0.42819703612134219</v>
      </c>
      <c r="D26" s="6">
        <f>'a29'!G28</f>
        <v>0.17258812295139392</v>
      </c>
      <c r="E26" s="6">
        <f>'a29'!I28</f>
        <v>0.10497829073771231</v>
      </c>
      <c r="F26" s="6">
        <f>B26*'4'!H29+'8'!C26*'5'!C26+'8'!D26*'6'!F27+'8'!E26*'7'!E27</f>
        <v>0.54652221990913197</v>
      </c>
      <c r="G26" s="6">
        <f>'a29'!L28</f>
        <v>0.29844450825295521</v>
      </c>
      <c r="H26" s="6">
        <f>'a29'!N28</f>
        <v>0.4213587587296197</v>
      </c>
      <c r="I26" s="6">
        <f>'a29'!P28</f>
        <v>0.16591514476293015</v>
      </c>
      <c r="J26" s="6">
        <f>'a29'!R28</f>
        <v>0.11428158825449489</v>
      </c>
      <c r="K26" s="6">
        <f>G26*'4'!O29+'8'!H26*'5'!E26+'8'!I26*'6'!K27+'8'!J26*'7'!I27</f>
        <v>0.50750724887034204</v>
      </c>
      <c r="L26" s="6">
        <f>'a29'!U28</f>
        <v>0.28822118678670616</v>
      </c>
      <c r="M26" s="6">
        <f>'a29'!W28</f>
        <v>0.4288104691588826</v>
      </c>
      <c r="N26" s="6">
        <f>'a29'!Y28</f>
        <v>0.1747005615091744</v>
      </c>
      <c r="O26" s="6">
        <f>'a29'!AA28</f>
        <v>0.10826778254523675</v>
      </c>
      <c r="P26" s="6">
        <f>L26*'4'!V29+'8'!M26*'5'!G26+'8'!N26*'6'!P27+'8'!O26*'7'!M27</f>
        <v>0.5192862396825435</v>
      </c>
      <c r="Q26" s="6">
        <f>'a29'!AD28</f>
        <v>0.29466978651560616</v>
      </c>
      <c r="R26" s="6">
        <f>'a29'!AF28</f>
        <v>0.42810257892717474</v>
      </c>
      <c r="S26" s="6">
        <f>'a29'!AH28</f>
        <v>0.16596047112595322</v>
      </c>
      <c r="T26" s="6">
        <f>'a29'!AJ28</f>
        <v>0.11126716343126596</v>
      </c>
      <c r="U26" s="6">
        <f>Q26*'4'!AC29+'8'!R26*'5'!I26+'8'!S26*'6'!U27+'8'!T26*'7'!Q27</f>
        <v>0.44638237880561904</v>
      </c>
      <c r="V26" s="6">
        <f>'a29'!AM28</f>
        <v>0.29685565966428584</v>
      </c>
      <c r="W26" s="6">
        <f>'a29'!AO28</f>
        <v>0.4284354534843054</v>
      </c>
      <c r="X26" s="6">
        <f>'a29'!AQ28</f>
        <v>0.16315761105292725</v>
      </c>
      <c r="Y26" s="6">
        <f>'a29'!AS28</f>
        <v>0.11155127579848147</v>
      </c>
      <c r="Z26" s="6">
        <f>V26*'4'!AJ29+'8'!W26*'5'!K26+'8'!X26*'6'!Z27+'8'!Y26*'7'!U27</f>
        <v>0.49769755934409321</v>
      </c>
      <c r="AA26" s="6">
        <f>'a29'!AV28</f>
        <v>0.298677235795834</v>
      </c>
      <c r="AB26" s="6">
        <f>'a29'!AX28</f>
        <v>0.43024540972221642</v>
      </c>
      <c r="AC26" s="6">
        <f>'a29'!AZ28</f>
        <v>0.1582599992164391</v>
      </c>
      <c r="AD26" s="6">
        <f>'a29'!BB28</f>
        <v>0.11281735526551052</v>
      </c>
      <c r="AE26" s="6">
        <f>AA26*'4'!AQ29+'8'!AB26*'5'!M26+'8'!AC26*'6'!AE27+'8'!AD26*'7'!Y27</f>
        <v>0.54864978307718626</v>
      </c>
      <c r="AF26" s="6">
        <f>'a29'!BE28</f>
        <v>0.29087609700200473</v>
      </c>
      <c r="AG26" s="6">
        <f>'a29'!BG28</f>
        <v>0.42557780061656175</v>
      </c>
      <c r="AH26" s="6">
        <f>'a29'!BI28</f>
        <v>0.18272593077801882</v>
      </c>
      <c r="AI26" s="6">
        <f>'a29'!BK28</f>
        <v>0.10082017160341468</v>
      </c>
      <c r="AJ26" s="6">
        <f>AF26*'4'!AX29+'8'!AG26*'5'!O26+'8'!AH26*'6'!AJ27+'8'!AI26*'7'!AC27</f>
        <v>0.53481544917812529</v>
      </c>
      <c r="AK26" s="6">
        <f>'a29'!BN28</f>
        <v>0.28476786358563605</v>
      </c>
      <c r="AL26" s="6">
        <f>'a29'!BP28</f>
        <v>0.43181590413029985</v>
      </c>
      <c r="AM26" s="6">
        <f>'a29'!BR28</f>
        <v>0.18341211071093069</v>
      </c>
      <c r="AN26" s="6">
        <f>'a29'!BT28</f>
        <v>0.10000412157313344</v>
      </c>
      <c r="AO26" s="6">
        <f>AK26*'4'!BE29+'8'!AL26*'5'!Q26+'8'!AM26*'6'!AO27+'8'!AN26*'7'!AG27</f>
        <v>0.55087818563234148</v>
      </c>
      <c r="AP26" s="6">
        <f>'a29'!BW28</f>
        <v>0.28355269107676084</v>
      </c>
      <c r="AQ26" s="6">
        <f>'a29'!BY28</f>
        <v>0.43899136664125604</v>
      </c>
      <c r="AR26" s="6">
        <f>'a29'!CA28</f>
        <v>0.17872542680750922</v>
      </c>
      <c r="AS26" s="6">
        <f>'a29'!CC28</f>
        <v>9.8730515474473993E-2</v>
      </c>
      <c r="AT26" s="6">
        <f>AP26*'4'!BL29+'8'!AQ26*'5'!S26+'8'!AR26*'6'!AT27+'8'!AS26*'7'!AK27</f>
        <v>0.56739915583903611</v>
      </c>
      <c r="AU26" s="6">
        <f>'a29'!CF28</f>
        <v>0.29555123704816849</v>
      </c>
      <c r="AV26" s="6">
        <f>'a29'!CH28</f>
        <v>0.42410503704571845</v>
      </c>
      <c r="AW26" s="6">
        <f>'a29'!CJ28</f>
        <v>0.1845023881635901</v>
      </c>
      <c r="AX26" s="6">
        <f>'a29'!CL28</f>
        <v>9.5841337742522917E-2</v>
      </c>
      <c r="AY26" s="6">
        <f>AU26*'4'!BS29+'8'!AV26*'5'!U26+'8'!AW26*'6'!AY27+'8'!AX26*'7'!AO27</f>
        <v>0.65321166722974144</v>
      </c>
      <c r="AZ26" s="6">
        <f>'a29'!CO28</f>
        <v>0.29938212085317462</v>
      </c>
      <c r="BA26" s="6">
        <f>'a29'!CQ28</f>
        <v>0.43259567861349507</v>
      </c>
      <c r="BB26" s="6">
        <f>'a29'!CS28</f>
        <v>0.15839557624207984</v>
      </c>
      <c r="BC26" s="6">
        <f>'a29'!CU28</f>
        <v>0.10962662429125042</v>
      </c>
      <c r="BD26" s="6">
        <f>AZ26*'4'!BZ29+'8'!BA26*'5'!W26+'8'!BB26*'6'!BD27+'8'!BC26*'7'!AS27</f>
        <v>0.52807291945567014</v>
      </c>
    </row>
    <row r="27" spans="1:56">
      <c r="A27" s="1">
        <v>2003</v>
      </c>
      <c r="B27" s="6">
        <f>'a29'!C29</f>
        <v>0.29452203507949154</v>
      </c>
      <c r="C27" s="6">
        <f>'a29'!E29</f>
        <v>0.42758228851045771</v>
      </c>
      <c r="D27" s="6">
        <f>'a29'!G29</f>
        <v>0.17039347275603678</v>
      </c>
      <c r="E27" s="6">
        <f>'a29'!I29</f>
        <v>0.1075022036540139</v>
      </c>
      <c r="F27" s="6">
        <f>B27*'4'!H30+'8'!C27*'5'!C27+'8'!D27*'6'!F28+'8'!E27*'7'!E28</f>
        <v>0.5401233961796037</v>
      </c>
      <c r="G27" s="6">
        <f>'a29'!L29</f>
        <v>0.30064625695087355</v>
      </c>
      <c r="H27" s="6">
        <f>'a29'!N29</f>
        <v>0.4235880683445904</v>
      </c>
      <c r="I27" s="6">
        <f>'a29'!P29</f>
        <v>0.15740334835372913</v>
      </c>
      <c r="J27" s="6">
        <f>'a29'!R29</f>
        <v>0.11836232635080698</v>
      </c>
      <c r="K27" s="6">
        <f>G27*'4'!O30+'8'!H27*'5'!E27+'8'!I27*'6'!K28+'8'!J27*'7'!I28</f>
        <v>0.48176034857610722</v>
      </c>
      <c r="L27" s="6">
        <f>'a29'!U29</f>
        <v>0.2876732733707496</v>
      </c>
      <c r="M27" s="6">
        <f>'a29'!W29</f>
        <v>0.42635374561447753</v>
      </c>
      <c r="N27" s="6">
        <f>'a29'!Y29</f>
        <v>0.17555742466478486</v>
      </c>
      <c r="O27" s="6">
        <f>'a29'!AA29</f>
        <v>0.1104155563499879</v>
      </c>
      <c r="P27" s="6">
        <f>L27*'4'!V30+'8'!M27*'5'!G27+'8'!N27*'6'!P28+'8'!O27*'7'!M28</f>
        <v>0.49722727517746329</v>
      </c>
      <c r="Q27" s="6">
        <f>'a29'!AD29</f>
        <v>0.29614792499995274</v>
      </c>
      <c r="R27" s="6">
        <f>'a29'!AF29</f>
        <v>0.42896083879877056</v>
      </c>
      <c r="S27" s="6">
        <f>'a29'!AH29</f>
        <v>0.16027108262811207</v>
      </c>
      <c r="T27" s="6">
        <f>'a29'!AJ29</f>
        <v>0.11462015357316467</v>
      </c>
      <c r="U27" s="6">
        <f>Q27*'4'!AC30+'8'!R27*'5'!I27+'8'!S27*'6'!U28+'8'!T27*'7'!Q28</f>
        <v>0.46625382264441861</v>
      </c>
      <c r="V27" s="6">
        <f>'a29'!AM29</f>
        <v>0.29707286760810597</v>
      </c>
      <c r="W27" s="6">
        <f>'a29'!AO29</f>
        <v>0.42795948596194999</v>
      </c>
      <c r="X27" s="6">
        <f>'a29'!AQ29</f>
        <v>0.16004512283234568</v>
      </c>
      <c r="Y27" s="6">
        <f>'a29'!AS29</f>
        <v>0.11492252359759825</v>
      </c>
      <c r="Z27" s="6">
        <f>V27*'4'!AJ30+'8'!W27*'5'!K27+'8'!X27*'6'!Z28+'8'!Y27*'7'!U28</f>
        <v>0.46860516229568944</v>
      </c>
      <c r="AA27" s="6">
        <f>'a29'!AV29</f>
        <v>0.29816507289039135</v>
      </c>
      <c r="AB27" s="6">
        <f>'a29'!AX29</f>
        <v>0.42925486717391426</v>
      </c>
      <c r="AC27" s="6">
        <f>'a29'!AZ29</f>
        <v>0.1572668274424783</v>
      </c>
      <c r="AD27" s="6">
        <f>'a29'!BB29</f>
        <v>0.11531323249321601</v>
      </c>
      <c r="AE27" s="6">
        <f>AA27*'4'!AQ30+'8'!AB27*'5'!M27+'8'!AC27*'6'!AE28+'8'!AD27*'7'!Y28</f>
        <v>0.5366654818441865</v>
      </c>
      <c r="AF27" s="6">
        <f>'a29'!BE29</f>
        <v>0.29145672858897664</v>
      </c>
      <c r="AG27" s="6">
        <f>'a29'!BG29</f>
        <v>0.42509006249560571</v>
      </c>
      <c r="AH27" s="6">
        <f>'a29'!BI29</f>
        <v>0.18040082110369393</v>
      </c>
      <c r="AI27" s="6">
        <f>'a29'!BK29</f>
        <v>0.10305238781172368</v>
      </c>
      <c r="AJ27" s="6">
        <f>AF27*'4'!AX30+'8'!AG27*'5'!O27+'8'!AH27*'6'!AJ28+'8'!AI27*'7'!AC28</f>
        <v>0.53173696742100418</v>
      </c>
      <c r="AK27" s="6">
        <f>'a29'!BN29</f>
        <v>0.28581088445559416</v>
      </c>
      <c r="AL27" s="6">
        <f>'a29'!BP29</f>
        <v>0.4317791573805817</v>
      </c>
      <c r="AM27" s="6">
        <f>'a29'!BR29</f>
        <v>0.17984196096402208</v>
      </c>
      <c r="AN27" s="6">
        <f>'a29'!BT29</f>
        <v>0.10256799719980191</v>
      </c>
      <c r="AO27" s="6">
        <f>AK27*'4'!BE30+'8'!AL27*'5'!Q27+'8'!AM27*'6'!AO28+'8'!AN27*'7'!AG28</f>
        <v>0.56421321678634406</v>
      </c>
      <c r="AP27" s="6">
        <f>'a29'!BW29</f>
        <v>0.28463176358216474</v>
      </c>
      <c r="AQ27" s="6">
        <f>'a29'!BY29</f>
        <v>0.43843328074996335</v>
      </c>
      <c r="AR27" s="6">
        <f>'a29'!CA29</f>
        <v>0.17537331229998535</v>
      </c>
      <c r="AS27" s="6">
        <f>'a29'!CC29</f>
        <v>0.10156164336788653</v>
      </c>
      <c r="AT27" s="6">
        <f>AP27*'4'!BL30+'8'!AQ27*'5'!S27+'8'!AR27*'6'!AT28+'8'!AS27*'7'!AK28</f>
        <v>0.57647424180115603</v>
      </c>
      <c r="AU27" s="6">
        <f>'a29'!CF29</f>
        <v>0.29657595554330313</v>
      </c>
      <c r="AV27" s="6">
        <f>'a29'!CH29</f>
        <v>0.42412336313245125</v>
      </c>
      <c r="AW27" s="6">
        <f>'a29'!CJ29</f>
        <v>0.18060952801786703</v>
      </c>
      <c r="AX27" s="6">
        <f>'a29'!CL29</f>
        <v>9.8691153306378579E-2</v>
      </c>
      <c r="AY27" s="6">
        <f>AU27*'4'!BS30+'8'!AV27*'5'!U27+'8'!AW27*'6'!AY28+'8'!AX27*'7'!AO28</f>
        <v>0.63553655754951599</v>
      </c>
      <c r="AZ27" s="6">
        <f>'a29'!CO29</f>
        <v>0.29879898971929414</v>
      </c>
      <c r="BA27" s="6">
        <f>'a29'!CQ29</f>
        <v>0.43107450934685304</v>
      </c>
      <c r="BB27" s="6">
        <f>'a29'!CS29</f>
        <v>0.15774133897581141</v>
      </c>
      <c r="BC27" s="6">
        <f>'a29'!CU29</f>
        <v>0.11238516195804148</v>
      </c>
      <c r="BD27" s="6">
        <f>AZ27*'4'!BZ30+'8'!BA27*'5'!W27+'8'!BB27*'6'!BD28+'8'!BC27*'7'!AS28</f>
        <v>0.51362381425891901</v>
      </c>
    </row>
    <row r="28" spans="1:56">
      <c r="A28" s="1">
        <v>2004</v>
      </c>
      <c r="B28" s="6">
        <f>'a29'!C30</f>
        <v>0.29521618893707757</v>
      </c>
      <c r="C28" s="6">
        <f>'a29'!E30</f>
        <v>0.42747977835511003</v>
      </c>
      <c r="D28" s="6">
        <f>'a29'!G30</f>
        <v>0.16731702503573545</v>
      </c>
      <c r="E28" s="6">
        <f>'a29'!I30</f>
        <v>0.10998700767207706</v>
      </c>
      <c r="F28" s="6">
        <f>B28*'4'!H31+'8'!C28*'5'!C28+'8'!D28*'6'!F29+'8'!E28*'7'!E29</f>
        <v>0.54663030844527882</v>
      </c>
      <c r="G28" s="6">
        <f>'a29'!L30</f>
        <v>0.30002579123153594</v>
      </c>
      <c r="H28" s="6">
        <f>'a29'!N30</f>
        <v>0.42221916987553554</v>
      </c>
      <c r="I28" s="6">
        <f>'a29'!P30</f>
        <v>0.15668289507099953</v>
      </c>
      <c r="J28" s="6">
        <f>'a29'!R30</f>
        <v>0.12107214382192899</v>
      </c>
      <c r="K28" s="6">
        <f>G28*'4'!O31+'8'!H28*'5'!E28+'8'!I28*'6'!K29+'8'!J28*'7'!I29</f>
        <v>0.46202123509637055</v>
      </c>
      <c r="L28" s="6">
        <f>'a29'!U30</f>
        <v>0.28875014491210338</v>
      </c>
      <c r="M28" s="6">
        <f>'a29'!W30</f>
        <v>0.42605275585561514</v>
      </c>
      <c r="N28" s="6">
        <f>'a29'!Y30</f>
        <v>0.17230074685337379</v>
      </c>
      <c r="O28" s="6">
        <f>'a29'!AA30</f>
        <v>0.11289635237890781</v>
      </c>
      <c r="P28" s="6">
        <f>L28*'4'!V31+'8'!M28*'5'!G28+'8'!N28*'6'!P29+'8'!O28*'7'!M29</f>
        <v>0.47222956838446783</v>
      </c>
      <c r="Q28" s="6">
        <f>'a29'!AD30</f>
        <v>0.29783056933747531</v>
      </c>
      <c r="R28" s="6">
        <f>'a29'!AF30</f>
        <v>0.43013994493671726</v>
      </c>
      <c r="S28" s="6">
        <f>'a29'!AH30</f>
        <v>0.15409409016414269</v>
      </c>
      <c r="T28" s="6">
        <f>'a29'!AJ30</f>
        <v>0.11793539556166478</v>
      </c>
      <c r="U28" s="6">
        <f>Q28*'4'!AC31+'8'!R28*'5'!I28+'8'!S28*'6'!U29+'8'!T28*'7'!Q29</f>
        <v>0.48764614177672716</v>
      </c>
      <c r="V28" s="6">
        <f>'a29'!AM30</f>
        <v>0.29687017615810046</v>
      </c>
      <c r="W28" s="6">
        <f>'a29'!AO30</f>
        <v>0.42697226018322332</v>
      </c>
      <c r="X28" s="6">
        <f>'a29'!AQ30</f>
        <v>0.15850614042418287</v>
      </c>
      <c r="Y28" s="6">
        <f>'a29'!AS30</f>
        <v>0.11765142323449342</v>
      </c>
      <c r="Z28" s="6">
        <f>V28*'4'!AJ31+'8'!W28*'5'!K28+'8'!X28*'6'!Z29+'8'!Y28*'7'!U29</f>
        <v>0.47654940744144753</v>
      </c>
      <c r="AA28" s="6">
        <f>'a29'!AV30</f>
        <v>0.29797218705271672</v>
      </c>
      <c r="AB28" s="6">
        <f>'a29'!AX30</f>
        <v>0.42853592501352167</v>
      </c>
      <c r="AC28" s="6">
        <f>'a29'!AZ30</f>
        <v>0.15589971261476096</v>
      </c>
      <c r="AD28" s="6">
        <f>'a29'!BB30</f>
        <v>0.11759217531900069</v>
      </c>
      <c r="AE28" s="6">
        <f>AA28*'4'!AQ31+'8'!AB28*'5'!M28+'8'!AC28*'6'!AE29+'8'!AD28*'7'!Y29</f>
        <v>0.56800133509318151</v>
      </c>
      <c r="AF28" s="6">
        <f>'a29'!BE30</f>
        <v>0.29298414428700248</v>
      </c>
      <c r="AG28" s="6">
        <f>'a29'!BG30</f>
        <v>0.42604505640700363</v>
      </c>
      <c r="AH28" s="6">
        <f>'a29'!BI30</f>
        <v>0.17537915477279972</v>
      </c>
      <c r="AI28" s="6">
        <f>'a29'!BK30</f>
        <v>0.10559164453319415</v>
      </c>
      <c r="AJ28" s="6">
        <f>AF28*'4'!AX31+'8'!AG28*'5'!O28+'8'!AH28*'6'!AJ29+'8'!AI28*'7'!AC29</f>
        <v>0.52096359450337193</v>
      </c>
      <c r="AK28" s="6">
        <f>'a29'!BN30</f>
        <v>0.28636881622090155</v>
      </c>
      <c r="AL28" s="6">
        <f>'a29'!BP30</f>
        <v>0.43053670177832182</v>
      </c>
      <c r="AM28" s="6">
        <f>'a29'!BR30</f>
        <v>0.17834275785342893</v>
      </c>
      <c r="AN28" s="6">
        <f>'a29'!BT30</f>
        <v>0.10475172414734772</v>
      </c>
      <c r="AO28" s="6">
        <f>AK28*'4'!BE31+'8'!AL28*'5'!Q28+'8'!AM28*'6'!AO29+'8'!AN28*'7'!AG29</f>
        <v>0.56010865872165949</v>
      </c>
      <c r="AP28" s="6">
        <f>'a29'!BW30</f>
        <v>0.285236753275039</v>
      </c>
      <c r="AQ28" s="6">
        <f>'a29'!BY30</f>
        <v>0.43677065341666738</v>
      </c>
      <c r="AR28" s="6">
        <f>'a29'!CA30</f>
        <v>0.17395194854689786</v>
      </c>
      <c r="AS28" s="6">
        <f>'a29'!CC30</f>
        <v>0.10404064476139581</v>
      </c>
      <c r="AT28" s="6">
        <f>AP28*'4'!BL31+'8'!AQ28*'5'!S28+'8'!AR28*'6'!AT29+'8'!AS28*'7'!AK29</f>
        <v>0.57274604651539074</v>
      </c>
      <c r="AU28" s="6">
        <f>'a29'!CF30</f>
        <v>0.29728801645354169</v>
      </c>
      <c r="AV28" s="6">
        <f>'a29'!CH30</f>
        <v>0.42356856372244028</v>
      </c>
      <c r="AW28" s="6">
        <f>'a29'!CJ30</f>
        <v>0.17781760151159315</v>
      </c>
      <c r="AX28" s="6">
        <f>'a29'!CL30</f>
        <v>0.10132581831242488</v>
      </c>
      <c r="AY28" s="6">
        <f>AU28*'4'!BS31+'8'!AV28*'5'!U28+'8'!AW28*'6'!AY29+'8'!AX28*'7'!AO29</f>
        <v>0.64343324363673293</v>
      </c>
      <c r="AZ28" s="6">
        <f>'a29'!CO30</f>
        <v>0.29864201998074347</v>
      </c>
      <c r="BA28" s="6">
        <f>'a29'!CQ30</f>
        <v>0.42994846974914658</v>
      </c>
      <c r="BB28" s="6">
        <f>'a29'!CS30</f>
        <v>0.15654534026763797</v>
      </c>
      <c r="BC28" s="6">
        <f>'a29'!CU30</f>
        <v>0.11486417000247198</v>
      </c>
      <c r="BD28" s="6">
        <f>AZ28*'4'!BZ31+'8'!BA28*'5'!W28+'8'!BB28*'6'!BD29+'8'!BC28*'7'!AS29</f>
        <v>0.52769299086716137</v>
      </c>
    </row>
    <row r="29" spans="1:56">
      <c r="A29" s="1">
        <v>2005</v>
      </c>
      <c r="B29" s="6">
        <f>'a29'!C31</f>
        <v>0.29600793913324608</v>
      </c>
      <c r="C29" s="6">
        <f>'a29'!E31</f>
        <v>0.42726412462114499</v>
      </c>
      <c r="D29" s="6">
        <f>'a29'!G31</f>
        <v>0.16429794156249702</v>
      </c>
      <c r="E29" s="6">
        <f>'a29'!I31</f>
        <v>0.11242999468311181</v>
      </c>
      <c r="F29" s="6">
        <f>B29*'4'!H32+'8'!C29*'5'!C29+'8'!D29*'6'!F30+'8'!E29*'7'!E30</f>
        <v>0.54854438209798773</v>
      </c>
      <c r="G29" s="6">
        <f>'a29'!L31</f>
        <v>0.30274050454468071</v>
      </c>
      <c r="H29" s="6">
        <f>'a29'!N31</f>
        <v>0.42539282286106234</v>
      </c>
      <c r="I29" s="6">
        <f>'a29'!P31</f>
        <v>0.1465428031509565</v>
      </c>
      <c r="J29" s="6">
        <f>'a29'!R31</f>
        <v>0.12532386944330037</v>
      </c>
      <c r="K29" s="6">
        <f>G29*'4'!O32+'8'!H29*'5'!E29+'8'!I29*'6'!K30+'8'!J29*'7'!I30</f>
        <v>0.44778213360315666</v>
      </c>
      <c r="L29" s="6">
        <f>'a29'!U31</f>
        <v>0.28861178623612982</v>
      </c>
      <c r="M29" s="6">
        <f>'a29'!W31</f>
        <v>0.42444049014076357</v>
      </c>
      <c r="N29" s="6">
        <f>'a29'!Y31</f>
        <v>0.17164872763045586</v>
      </c>
      <c r="O29" s="6">
        <f>'a29'!AA31</f>
        <v>0.11529899599265078</v>
      </c>
      <c r="P29" s="6">
        <f>L29*'4'!V32+'8'!M29*'5'!G29+'8'!N29*'6'!P30+'8'!O29*'7'!M30</f>
        <v>0.4967989397654633</v>
      </c>
      <c r="Q29" s="6">
        <f>'a29'!AD31</f>
        <v>0.29623310019599497</v>
      </c>
      <c r="R29" s="6">
        <f>'a29'!AF31</f>
        <v>0.42643997083880542</v>
      </c>
      <c r="S29" s="6">
        <f>'a29'!AH31</f>
        <v>0.15715884513861364</v>
      </c>
      <c r="T29" s="6">
        <f>'a29'!AJ31</f>
        <v>0.12016808382658606</v>
      </c>
      <c r="U29" s="6">
        <f>Q29*'4'!AC32+'8'!R29*'5'!I29+'8'!S29*'6'!U30+'8'!T29*'7'!Q30</f>
        <v>0.48958471674132864</v>
      </c>
      <c r="V29" s="6">
        <f>'a29'!AM31</f>
        <v>0.2989428839585046</v>
      </c>
      <c r="W29" s="6">
        <f>'a29'!AO31</f>
        <v>0.42933555791293126</v>
      </c>
      <c r="X29" s="6">
        <f>'a29'!AQ31</f>
        <v>0.15017910461974962</v>
      </c>
      <c r="Y29" s="6">
        <f>'a29'!AS31</f>
        <v>0.1215424535088146</v>
      </c>
      <c r="Z29" s="6">
        <f>V29*'4'!AJ32+'8'!W29*'5'!K29+'8'!X29*'6'!Z30+'8'!Y29*'7'!U30</f>
        <v>0.43595630497658927</v>
      </c>
      <c r="AA29" s="6">
        <f>'a29'!AV31</f>
        <v>0.29891825579789039</v>
      </c>
      <c r="AB29" s="6">
        <f>'a29'!AX31</f>
        <v>0.42909020789723606</v>
      </c>
      <c r="AC29" s="6">
        <f>'a29'!AZ31</f>
        <v>0.15182305879424349</v>
      </c>
      <c r="AD29" s="6">
        <f>'a29'!BB31</f>
        <v>0.12016847751063016</v>
      </c>
      <c r="AE29" s="6">
        <f>AA29*'4'!AQ32+'8'!AB29*'5'!M29+'8'!AC29*'6'!AE30+'8'!AD29*'7'!Y30</f>
        <v>0.54232985484905027</v>
      </c>
      <c r="AF29" s="6">
        <f>'a29'!BE31</f>
        <v>0.2937489359084775</v>
      </c>
      <c r="AG29" s="6">
        <f>'a29'!BG31</f>
        <v>0.42563063105731147</v>
      </c>
      <c r="AH29" s="6">
        <f>'a29'!BI31</f>
        <v>0.17269481717921381</v>
      </c>
      <c r="AI29" s="6">
        <f>'a29'!BK31</f>
        <v>0.10792561585499727</v>
      </c>
      <c r="AJ29" s="6">
        <f>AF29*'4'!AX32+'8'!AG29*'5'!O29+'8'!AH29*'6'!AJ30+'8'!AI29*'7'!AC30</f>
        <v>0.5150626921195478</v>
      </c>
      <c r="AK29" s="6">
        <f>'a29'!BN31</f>
        <v>0.28796851504082982</v>
      </c>
      <c r="AL29" s="6">
        <f>'a29'!BP31</f>
        <v>0.43079434388238025</v>
      </c>
      <c r="AM29" s="6">
        <f>'a29'!BR31</f>
        <v>0.17357438468187061</v>
      </c>
      <c r="AN29" s="6">
        <f>'a29'!BT31</f>
        <v>0.10766275639491928</v>
      </c>
      <c r="AO29" s="6">
        <f>AK29*'4'!BE32+'8'!AL29*'5'!Q29+'8'!AM29*'6'!AO30+'8'!AN29*'7'!AG30</f>
        <v>0.54529737464604866</v>
      </c>
      <c r="AP29" s="6">
        <f>'a29'!BW31</f>
        <v>0.2872321952663478</v>
      </c>
      <c r="AQ29" s="6">
        <f>'a29'!BY31</f>
        <v>0.4375391621502065</v>
      </c>
      <c r="AR29" s="6">
        <f>'a29'!CA31</f>
        <v>0.16788187417285097</v>
      </c>
      <c r="AS29" s="6">
        <f>'a29'!CC31</f>
        <v>0.10734676841059472</v>
      </c>
      <c r="AT29" s="6">
        <f>AP29*'4'!BL32+'8'!AQ29*'5'!S29+'8'!AR29*'6'!AT30+'8'!AS29*'7'!AK30</f>
        <v>0.56122138330761617</v>
      </c>
      <c r="AU29" s="6">
        <f>'a29'!CF31</f>
        <v>0.29726909680873026</v>
      </c>
      <c r="AV29" s="6">
        <f>'a29'!CH31</f>
        <v>0.42162116627286156</v>
      </c>
      <c r="AW29" s="6">
        <f>'a29'!CJ31</f>
        <v>0.17802367795156429</v>
      </c>
      <c r="AX29" s="6">
        <f>'a29'!CL31</f>
        <v>0.10308605896684385</v>
      </c>
      <c r="AY29" s="6">
        <f>AU29*'4'!BS32+'8'!AV29*'5'!U29+'8'!AW29*'6'!AY30+'8'!AX29*'7'!AO30</f>
        <v>0.68075735946487748</v>
      </c>
      <c r="AZ29" s="6">
        <f>'a29'!CO31</f>
        <v>0.29936032481852937</v>
      </c>
      <c r="BA29" s="6">
        <f>'a29'!CQ31</f>
        <v>0.42990323552197035</v>
      </c>
      <c r="BB29" s="6">
        <f>'a29'!CS31</f>
        <v>0.15333008616620541</v>
      </c>
      <c r="BC29" s="6">
        <f>'a29'!CU31</f>
        <v>0.11740635349329477</v>
      </c>
      <c r="BD29" s="6">
        <f>AZ29*'4'!BZ32+'8'!BA29*'5'!W29+'8'!BB29*'6'!BD30+'8'!BC29*'7'!AS30</f>
        <v>0.58303659947994757</v>
      </c>
    </row>
    <row r="30" spans="1:56">
      <c r="A30" s="1">
        <v>2006</v>
      </c>
      <c r="B30" s="6">
        <f>'a29'!C32</f>
        <v>0.29601138072452871</v>
      </c>
      <c r="C30" s="6">
        <f>'a29'!E32</f>
        <v>0.42648714969937251</v>
      </c>
      <c r="D30" s="6">
        <f>'a29'!G32</f>
        <v>0.16295868349122561</v>
      </c>
      <c r="E30" s="6">
        <f>'a29'!I32</f>
        <v>0.11454278608487332</v>
      </c>
      <c r="F30" s="6">
        <f>B30*'4'!H33+'8'!C30*'5'!C30+'8'!D30*'6'!F31+'8'!E30*'7'!E31</f>
        <v>0.54497551130427491</v>
      </c>
      <c r="G30" s="6">
        <f>'a29'!L32</f>
        <v>0.30183197732173334</v>
      </c>
      <c r="H30" s="6">
        <f>'a29'!N32</f>
        <v>0.42440791671281292</v>
      </c>
      <c r="I30" s="6">
        <f>'a29'!P32</f>
        <v>0.14541466469044584</v>
      </c>
      <c r="J30" s="6">
        <f>'a29'!R32</f>
        <v>0.12834544127500783</v>
      </c>
      <c r="K30" s="6">
        <f>G30*'4'!O33+'8'!H30*'5'!E30+'8'!I30*'6'!K31+'8'!J30*'7'!I31</f>
        <v>0.47963835439025515</v>
      </c>
      <c r="L30" s="6">
        <f>'a29'!U32</f>
        <v>0.28895045102097677</v>
      </c>
      <c r="M30" s="6">
        <f>'a29'!W32</f>
        <v>0.42421760215118431</v>
      </c>
      <c r="N30" s="6">
        <f>'a29'!Y32</f>
        <v>0.16843934203061728</v>
      </c>
      <c r="O30" s="6">
        <f>'a29'!AA32</f>
        <v>0.11839260479722168</v>
      </c>
      <c r="P30" s="6">
        <f>L30*'4'!V33+'8'!M30*'5'!G30+'8'!N30*'6'!P31+'8'!O30*'7'!M31</f>
        <v>0.46677507131964979</v>
      </c>
      <c r="Q30" s="6">
        <f>'a29'!AD32</f>
        <v>0.2973236021023723</v>
      </c>
      <c r="R30" s="6">
        <f>'a29'!AF32</f>
        <v>0.42734347152068636</v>
      </c>
      <c r="S30" s="6">
        <f>'a29'!AH32</f>
        <v>0.15185032046334621</v>
      </c>
      <c r="T30" s="6">
        <f>'a29'!AJ32</f>
        <v>0.12348260591359513</v>
      </c>
      <c r="U30" s="6">
        <f>Q30*'4'!AC33+'8'!R30*'5'!I30+'8'!S30*'6'!U31+'8'!T30*'7'!Q31</f>
        <v>0.466279939288339</v>
      </c>
      <c r="V30" s="6">
        <f>'a29'!AM32</f>
        <v>0.29571849552805829</v>
      </c>
      <c r="W30" s="6">
        <f>'a29'!AO32</f>
        <v>0.42482056901888177</v>
      </c>
      <c r="X30" s="6">
        <f>'a29'!AQ32</f>
        <v>0.15629636425867574</v>
      </c>
      <c r="Y30" s="6">
        <f>'a29'!AS32</f>
        <v>0.12316457119438423</v>
      </c>
      <c r="Z30" s="6">
        <f>V30*'4'!AJ33+'8'!W30*'5'!K30+'8'!X30*'6'!Z31+'8'!Y30*'7'!U31</f>
        <v>0.46492385089503502</v>
      </c>
      <c r="AA30" s="6">
        <f>'a29'!AV32</f>
        <v>0.2969812765414272</v>
      </c>
      <c r="AB30" s="6">
        <f>'a29'!AX32</f>
        <v>0.42599691194276107</v>
      </c>
      <c r="AC30" s="6">
        <f>'a29'!AZ32</f>
        <v>0.15568881666275031</v>
      </c>
      <c r="AD30" s="6">
        <f>'a29'!BB32</f>
        <v>0.12133299485306144</v>
      </c>
      <c r="AE30" s="6">
        <f>AA30*'4'!AQ33+'8'!AB30*'5'!M30+'8'!AC30*'6'!AE31+'8'!AD30*'7'!Y31</f>
        <v>0.55039639795724238</v>
      </c>
      <c r="AF30" s="6">
        <f>'a29'!BE32</f>
        <v>0.29513395861090286</v>
      </c>
      <c r="AG30" s="6">
        <f>'a29'!BG32</f>
        <v>0.42673098925677527</v>
      </c>
      <c r="AH30" s="6">
        <f>'a29'!BI32</f>
        <v>0.16739699130889729</v>
      </c>
      <c r="AI30" s="6">
        <f>'a29'!BK32</f>
        <v>0.11073806082342452</v>
      </c>
      <c r="AJ30" s="6">
        <f>AF30*'4'!AX33+'8'!AG30*'5'!O30+'8'!AH30*'6'!AJ31+'8'!AI30*'7'!AC31</f>
        <v>0.50410510042069256</v>
      </c>
      <c r="AK30" s="6">
        <f>'a29'!BN32</f>
        <v>0.28715486014000902</v>
      </c>
      <c r="AL30" s="6">
        <f>'a29'!BP32</f>
        <v>0.42832740815675424</v>
      </c>
      <c r="AM30" s="6">
        <f>'a29'!BR32</f>
        <v>0.17496151117674452</v>
      </c>
      <c r="AN30" s="6">
        <f>'a29'!BT32</f>
        <v>0.10955622052649235</v>
      </c>
      <c r="AO30" s="6">
        <f>AK30*'4'!BE33+'8'!AL30*'5'!Q30+'8'!AM30*'6'!AO31+'8'!AN30*'7'!AG31</f>
        <v>0.55135125430979159</v>
      </c>
      <c r="AP30" s="6">
        <f>'a29'!BW32</f>
        <v>0.28743839243798025</v>
      </c>
      <c r="AQ30" s="6">
        <f>'a29'!BY32</f>
        <v>0.43641719024819786</v>
      </c>
      <c r="AR30" s="6">
        <f>'a29'!CA32</f>
        <v>0.1664342914055966</v>
      </c>
      <c r="AS30" s="6">
        <f>'a29'!CC32</f>
        <v>0.10971012590822521</v>
      </c>
      <c r="AT30" s="6">
        <f>AP30*'4'!BL33+'8'!AQ30*'5'!S30+'8'!AR30*'6'!AT31+'8'!AS30*'7'!AK31</f>
        <v>0.56408972654995582</v>
      </c>
      <c r="AU30" s="6">
        <f>'a29'!CF32</f>
        <v>0.29725075907275694</v>
      </c>
      <c r="AV30" s="6">
        <f>'a29'!CH32</f>
        <v>0.42004053953078091</v>
      </c>
      <c r="AW30" s="6">
        <f>'a29'!CJ32</f>
        <v>0.1782592878624267</v>
      </c>
      <c r="AX30" s="6">
        <f>'a29'!CL32</f>
        <v>0.10444941353403546</v>
      </c>
      <c r="AY30" s="6">
        <f>AU30*'4'!BS33+'8'!AV30*'5'!U30+'8'!AW30*'6'!AY31+'8'!AX30*'7'!AO31</f>
        <v>0.68980521307157738</v>
      </c>
      <c r="AZ30" s="6">
        <f>'a29'!CO32</f>
        <v>0.29937241254864427</v>
      </c>
      <c r="BA30" s="6">
        <f>'a29'!CQ32</f>
        <v>0.42946693883844173</v>
      </c>
      <c r="BB30" s="6">
        <f>'a29'!CS32</f>
        <v>0.15159480252069155</v>
      </c>
      <c r="BC30" s="6">
        <f>'a29'!CU32</f>
        <v>0.1195658460922225</v>
      </c>
      <c r="BD30" s="6">
        <f>AZ30*'4'!BZ33+'8'!BA30*'5'!W30+'8'!BB30*'6'!BD31+'8'!BC30*'7'!AS31</f>
        <v>0.55961762889771016</v>
      </c>
    </row>
    <row r="31" spans="1:56">
      <c r="A31" s="1">
        <v>2007</v>
      </c>
      <c r="B31" s="6">
        <f>'a29'!C33</f>
        <v>0.296585992880118</v>
      </c>
      <c r="C31" s="6">
        <f>'a29'!E33</f>
        <v>0.42689922735916802</v>
      </c>
      <c r="D31" s="6">
        <f>'a29'!G33</f>
        <v>0.15970588444142617</v>
      </c>
      <c r="E31" s="6">
        <f>'a29'!I33</f>
        <v>0.11680889531928787</v>
      </c>
      <c r="F31" s="6">
        <f>B31*'4'!H34+'8'!C31*'5'!C31+'8'!D31*'6'!F32+'8'!E31*'7'!E32</f>
        <v>0.55087465133810376</v>
      </c>
      <c r="G31" s="6">
        <f>'a29'!L33</f>
        <v>0.30103840613198596</v>
      </c>
      <c r="H31" s="6">
        <f>'a29'!N33</f>
        <v>0.42448598406385563</v>
      </c>
      <c r="I31" s="6">
        <f>'a29'!P33</f>
        <v>0.14347626261358321</v>
      </c>
      <c r="J31" s="6">
        <f>'a29'!R33</f>
        <v>0.13099934719057532</v>
      </c>
      <c r="K31" s="6">
        <f>G31*'4'!O34+'8'!H31*'5'!E31+'8'!I31*'6'!K32+'8'!J31*'7'!I32</f>
        <v>0.497924647770975</v>
      </c>
      <c r="L31" s="6">
        <f>'a29'!U33</f>
        <v>0.28808301278085963</v>
      </c>
      <c r="M31" s="6">
        <f>'a29'!W33</f>
        <v>0.42270038251449238</v>
      </c>
      <c r="N31" s="6">
        <f>'a29'!Y33</f>
        <v>0.16783691658663669</v>
      </c>
      <c r="O31" s="6">
        <f>'a29'!AA33</f>
        <v>0.12137968811801127</v>
      </c>
      <c r="P31" s="6">
        <f>L31*'4'!V34+'8'!M31*'5'!G31+'8'!N31*'6'!P32+'8'!O31*'7'!M32</f>
        <v>0.49802297721002853</v>
      </c>
      <c r="Q31" s="6">
        <f>'a29'!AD33</f>
        <v>0.29792144673589455</v>
      </c>
      <c r="R31" s="6">
        <f>'a29'!AF33</f>
        <v>0.42841235624243318</v>
      </c>
      <c r="S31" s="6">
        <f>'a29'!AH33</f>
        <v>0.14704582524492757</v>
      </c>
      <c r="T31" s="6">
        <f>'a29'!AJ33</f>
        <v>0.12662037177674479</v>
      </c>
      <c r="U31" s="6">
        <f>Q31*'4'!AC34+'8'!R31*'5'!I31+'8'!S31*'6'!U32+'8'!T31*'7'!Q32</f>
        <v>0.46023154939459932</v>
      </c>
      <c r="V31" s="6">
        <f>'a29'!AM33</f>
        <v>0.29758050510231959</v>
      </c>
      <c r="W31" s="6">
        <f>'a29'!AO33</f>
        <v>0.4280435563748729</v>
      </c>
      <c r="X31" s="6">
        <f>'a29'!AQ33</f>
        <v>0.14780509543331247</v>
      </c>
      <c r="Y31" s="6">
        <f>'a29'!AS33</f>
        <v>0.12657084308949504</v>
      </c>
      <c r="Z31" s="6">
        <f>V31*'4'!AJ34+'8'!W31*'5'!K31+'8'!X31*'6'!Z32+'8'!Y31*'7'!U32</f>
        <v>0.49880584965800145</v>
      </c>
      <c r="AA31" s="6">
        <f>'a29'!AV33</f>
        <v>0.29727684205778898</v>
      </c>
      <c r="AB31" s="6">
        <f>'a29'!AX33</f>
        <v>0.4264857929338281</v>
      </c>
      <c r="AC31" s="6">
        <f>'a29'!AZ33</f>
        <v>0.15305109028158051</v>
      </c>
      <c r="AD31" s="6">
        <f>'a29'!BB33</f>
        <v>0.12318627472680251</v>
      </c>
      <c r="AE31" s="6">
        <f>AA31*'4'!AQ34+'8'!AB31*'5'!M31+'8'!AC31*'6'!AE32+'8'!AD31*'7'!Y32</f>
        <v>0.54430700453418945</v>
      </c>
      <c r="AF31" s="6">
        <f>'a29'!BE33</f>
        <v>0.29546001096740626</v>
      </c>
      <c r="AG31" s="6">
        <f>'a29'!BG33</f>
        <v>0.4267646754602607</v>
      </c>
      <c r="AH31" s="6">
        <f>'a29'!BI33</f>
        <v>0.16440519066508499</v>
      </c>
      <c r="AI31" s="6">
        <f>'a29'!BK33</f>
        <v>0.11337012290724811</v>
      </c>
      <c r="AJ31" s="6">
        <f>AF31*'4'!AX34+'8'!AG31*'5'!O31+'8'!AH31*'6'!AJ32+'8'!AI31*'7'!AC32</f>
        <v>0.50660559525968096</v>
      </c>
      <c r="AK31" s="6">
        <f>'a29'!BN33</f>
        <v>0.28672973096399462</v>
      </c>
      <c r="AL31" s="6">
        <f>'a29'!BP33</f>
        <v>0.42698884055617203</v>
      </c>
      <c r="AM31" s="6">
        <f>'a29'!BR33</f>
        <v>0.1751455565820223</v>
      </c>
      <c r="AN31" s="6">
        <f>'a29'!BT33</f>
        <v>0.11113587189781104</v>
      </c>
      <c r="AO31" s="6">
        <f>AK31*'4'!BE34+'8'!AL31*'5'!Q31+'8'!AM31*'6'!AO32+'8'!AN31*'7'!AG32</f>
        <v>0.55034490189509622</v>
      </c>
      <c r="AP31" s="6">
        <f>'a29'!BW33</f>
        <v>0.28684677713770379</v>
      </c>
      <c r="AQ31" s="6">
        <f>'a29'!BY33</f>
        <v>0.43410347971975694</v>
      </c>
      <c r="AR31" s="6">
        <f>'a29'!CA33</f>
        <v>0.16760572853351041</v>
      </c>
      <c r="AS31" s="6">
        <f>'a29'!CC33</f>
        <v>0.11144401460902875</v>
      </c>
      <c r="AT31" s="6">
        <f>AP31*'4'!BL34+'8'!AQ31*'5'!S31+'8'!AR31*'6'!AT32+'8'!AS31*'7'!AK32</f>
        <v>0.60684330883822268</v>
      </c>
      <c r="AU31" s="6">
        <f>'a29'!CF33</f>
        <v>0.29878720708752521</v>
      </c>
      <c r="AV31" s="6">
        <f>'a29'!CH33</f>
        <v>0.42056948279744089</v>
      </c>
      <c r="AW31" s="6">
        <f>'a29'!CJ33</f>
        <v>0.1744151460660108</v>
      </c>
      <c r="AX31" s="6">
        <f>'a29'!CL33</f>
        <v>0.10622816404902306</v>
      </c>
      <c r="AY31" s="6">
        <f>AU31*'4'!BS34+'8'!AV31*'5'!U31+'8'!AW31*'6'!AY32+'8'!AX31*'7'!AO32</f>
        <v>0.66333532669967243</v>
      </c>
      <c r="AZ31" s="6">
        <f>'a29'!CO33</f>
        <v>0.30086271583337287</v>
      </c>
      <c r="BA31" s="6">
        <f>'a29'!CQ33</f>
        <v>0.43137424899128562</v>
      </c>
      <c r="BB31" s="6">
        <f>'a29'!CS33</f>
        <v>0.14579939113835641</v>
      </c>
      <c r="BC31" s="6">
        <f>'a29'!CU33</f>
        <v>0.12196364403698512</v>
      </c>
      <c r="BD31" s="6">
        <f>AZ31*'4'!BZ34+'8'!BA31*'5'!W31+'8'!BB31*'6'!BD32+'8'!BC31*'7'!AS32</f>
        <v>0.59411354969742569</v>
      </c>
    </row>
    <row r="32" spans="1:56">
      <c r="A32" s="1">
        <v>2008</v>
      </c>
      <c r="B32" s="6">
        <f>'a29'!C34</f>
        <v>0.29551654242343511</v>
      </c>
      <c r="C32" s="6">
        <f>'a29'!E34</f>
        <v>0.42544682428455211</v>
      </c>
      <c r="D32" s="6">
        <f>'a29'!G34</f>
        <v>0.16070810423125112</v>
      </c>
      <c r="E32" s="6">
        <f>'a29'!I34</f>
        <v>0.11832852906076172</v>
      </c>
      <c r="F32" s="6">
        <f>B32*'4'!H35+'8'!C32*'5'!C32+'8'!D32*'6'!F33+'8'!E32*'7'!E33</f>
        <v>0.5510515310027958</v>
      </c>
      <c r="G32" s="6">
        <f>'a29'!L34</f>
        <v>0.30008788295116173</v>
      </c>
      <c r="H32" s="6">
        <f>'a29'!N34</f>
        <v>0.42465076933510598</v>
      </c>
      <c r="I32" s="6">
        <f>'a29'!P34</f>
        <v>0.14268265849659562</v>
      </c>
      <c r="J32" s="6">
        <f>'a29'!R34</f>
        <v>0.13257868921713672</v>
      </c>
      <c r="K32" s="6">
        <f>G32*'4'!O35+'8'!H32*'5'!E32+'8'!I32*'6'!K33+'8'!J32*'7'!I33</f>
        <v>0.51884221477003167</v>
      </c>
      <c r="L32" s="6">
        <f>'a29'!U34</f>
        <v>0.28968599821924335</v>
      </c>
      <c r="M32" s="6">
        <f>'a29'!W34</f>
        <v>0.42515058547747314</v>
      </c>
      <c r="N32" s="6">
        <f>'a29'!Y34</f>
        <v>0.16020166989006235</v>
      </c>
      <c r="O32" s="6">
        <f>'a29'!AA34</f>
        <v>0.12496174641322114</v>
      </c>
      <c r="P32" s="6">
        <f>L32*'4'!V35+'8'!M32*'5'!G32+'8'!N32*'6'!P33+'8'!O32*'7'!M33</f>
        <v>0.48560940792225754</v>
      </c>
      <c r="Q32" s="6">
        <f>'a29'!AD34</f>
        <v>0.29730405912184593</v>
      </c>
      <c r="R32" s="6">
        <f>'a29'!AF34</f>
        <v>0.42817335099468212</v>
      </c>
      <c r="S32" s="6">
        <f>'a29'!AH34</f>
        <v>0.14570114029456802</v>
      </c>
      <c r="T32" s="6">
        <f>'a29'!AJ34</f>
        <v>0.12882144958890401</v>
      </c>
      <c r="U32" s="6">
        <f>Q32*'4'!AC35+'8'!R32*'5'!I32+'8'!S32*'6'!U33+'8'!T32*'7'!Q33</f>
        <v>0.44111054290970875</v>
      </c>
      <c r="V32" s="6">
        <f>'a29'!AM34</f>
        <v>0.29619875480503527</v>
      </c>
      <c r="W32" s="6">
        <f>'a29'!AO34</f>
        <v>0.42656182346504784</v>
      </c>
      <c r="X32" s="6">
        <f>'a29'!AQ34</f>
        <v>0.14885536736090635</v>
      </c>
      <c r="Y32" s="6">
        <f>'a29'!AS34</f>
        <v>0.12838405436901046</v>
      </c>
      <c r="Z32" s="6">
        <f>V32*'4'!AJ35+'8'!W32*'5'!K32+'8'!X32*'6'!Z33+'8'!Y32*'7'!U33</f>
        <v>0.47937265022807296</v>
      </c>
      <c r="AA32" s="6">
        <f>'a29'!AV34</f>
        <v>0.29622455969386574</v>
      </c>
      <c r="AB32" s="6">
        <f>'a29'!AX34</f>
        <v>0.4257098295719064</v>
      </c>
      <c r="AC32" s="6">
        <f>'a29'!AZ34</f>
        <v>0.15370059383939724</v>
      </c>
      <c r="AD32" s="6">
        <f>'a29'!BB34</f>
        <v>0.12436501689483062</v>
      </c>
      <c r="AE32" s="6">
        <f>AA32*'4'!AQ35+'8'!AB32*'5'!M32+'8'!AC32*'6'!AE33+'8'!AD32*'7'!Y33</f>
        <v>0.55118719507778002</v>
      </c>
      <c r="AF32" s="6">
        <f>'a29'!BE34</f>
        <v>0.29384473477927897</v>
      </c>
      <c r="AG32" s="6">
        <f>'a29'!BG34</f>
        <v>0.42446430549230441</v>
      </c>
      <c r="AH32" s="6">
        <f>'a29'!BI34</f>
        <v>0.16642987915545615</v>
      </c>
      <c r="AI32" s="6">
        <f>'a29'!BK34</f>
        <v>0.11526108057296042</v>
      </c>
      <c r="AJ32" s="6">
        <f>AF32*'4'!AX35+'8'!AG32*'5'!O32+'8'!AH32*'6'!AJ33+'8'!AI32*'7'!AC33</f>
        <v>0.49607045506586445</v>
      </c>
      <c r="AK32" s="6">
        <f>'a29'!BN34</f>
        <v>0.28811496847844631</v>
      </c>
      <c r="AL32" s="6">
        <f>'a29'!BP34</f>
        <v>0.42904214656738365</v>
      </c>
      <c r="AM32" s="6">
        <f>'a29'!BR34</f>
        <v>0.16971844204922168</v>
      </c>
      <c r="AN32" s="6">
        <f>'a29'!BT34</f>
        <v>0.11312444290494843</v>
      </c>
      <c r="AO32" s="6">
        <f>AK32*'4'!BE35+'8'!AL32*'5'!Q32+'8'!AM32*'6'!AO33+'8'!AN32*'7'!AG33</f>
        <v>0.56058192691758535</v>
      </c>
      <c r="AP32" s="6">
        <f>'a29'!BW34</f>
        <v>0.28740040957644108</v>
      </c>
      <c r="AQ32" s="6">
        <f>'a29'!BY34</f>
        <v>0.43353259969359731</v>
      </c>
      <c r="AR32" s="6">
        <f>'a29'!CA34</f>
        <v>0.16572207084380383</v>
      </c>
      <c r="AS32" s="6">
        <f>'a29'!CC34</f>
        <v>0.11334491988615771</v>
      </c>
      <c r="AT32" s="6">
        <f>AP32*'4'!BL35+'8'!AQ32*'5'!S32+'8'!AR32*'6'!AT33+'8'!AS32*'7'!AK33</f>
        <v>0.66078422430225037</v>
      </c>
      <c r="AU32" s="6">
        <f>'a29'!CF34</f>
        <v>0.30005003338094965</v>
      </c>
      <c r="AV32" s="6">
        <f>'a29'!CH34</f>
        <v>0.42160558825518168</v>
      </c>
      <c r="AW32" s="6">
        <f>'a29'!CJ34</f>
        <v>0.17040587654180606</v>
      </c>
      <c r="AX32" s="6">
        <f>'a29'!CL34</f>
        <v>0.10793850182206252</v>
      </c>
      <c r="AY32" s="6">
        <f>AU32*'4'!BS35+'8'!AV32*'5'!U32+'8'!AW32*'6'!AY33+'8'!AX32*'7'!AO33</f>
        <v>0.67291807831208816</v>
      </c>
      <c r="AZ32" s="6">
        <f>'a29'!CO34</f>
        <v>0.29826218040543384</v>
      </c>
      <c r="BA32" s="6">
        <f>'a29'!CQ34</f>
        <v>0.42754188167701868</v>
      </c>
      <c r="BB32" s="6">
        <f>'a29'!CS34</f>
        <v>0.15172765382305362</v>
      </c>
      <c r="BC32" s="6">
        <f>'a29'!CU34</f>
        <v>0.12246828409449384</v>
      </c>
      <c r="BD32" s="6">
        <f>AZ32*'4'!BZ35+'8'!BA32*'5'!W32+'8'!BB32*'6'!BD33+'8'!BC32*'7'!AS33</f>
        <v>0.5908762924755826</v>
      </c>
    </row>
    <row r="33" spans="1:151">
      <c r="A33" s="1">
        <v>2009</v>
      </c>
      <c r="B33" s="6">
        <f>'a29'!C35</f>
        <v>0.29530606476788718</v>
      </c>
      <c r="C33" s="6">
        <f>'a29'!E35</f>
        <v>0.42540958617581298</v>
      </c>
      <c r="D33" s="6">
        <f>'a29'!G35</f>
        <v>0.15937694859793444</v>
      </c>
      <c r="E33" s="6">
        <f>'a29'!I35</f>
        <v>0.11990740045836548</v>
      </c>
      <c r="F33" s="6">
        <f>B33*'4'!H36+'8'!C33*'5'!C33+'8'!D33*'6'!F34+'8'!E33*'7'!E34</f>
        <v>0.5188477882881547</v>
      </c>
      <c r="G33" s="6">
        <f>'a29'!L35</f>
        <v>0.29885795260198045</v>
      </c>
      <c r="H33" s="6">
        <f>'a29'!N35</f>
        <v>0.42460893435745445</v>
      </c>
      <c r="I33" s="6">
        <f>'a29'!P35</f>
        <v>0.14266184872049661</v>
      </c>
      <c r="J33" s="6">
        <f>'a29'!R35</f>
        <v>0.13387126432006854</v>
      </c>
      <c r="K33" s="6">
        <f>G33*'4'!O36+'8'!H33*'5'!E33+'8'!I33*'6'!K34+'8'!J33*'7'!I34</f>
        <v>0.49290238392123276</v>
      </c>
      <c r="L33" s="6">
        <f>'a29'!U35</f>
        <v>0.29003685862487372</v>
      </c>
      <c r="M33" s="6">
        <f>'a29'!W35</f>
        <v>0.4261938290693133</v>
      </c>
      <c r="N33" s="6">
        <f>'a29'!Y35</f>
        <v>0.15637327541392071</v>
      </c>
      <c r="O33" s="6">
        <f>'a29'!AA35</f>
        <v>0.12739603689189224</v>
      </c>
      <c r="P33" s="6">
        <f>L33*'4'!V36+'8'!M33*'5'!G33+'8'!N33*'6'!P34+'8'!O33*'7'!M34</f>
        <v>0.46286443128079641</v>
      </c>
      <c r="Q33" s="6">
        <f>'a29'!AD35</f>
        <v>0.29740138262155208</v>
      </c>
      <c r="R33" s="6">
        <f>'a29'!AF35</f>
        <v>0.42902224260489058</v>
      </c>
      <c r="S33" s="6">
        <f>'a29'!AH35</f>
        <v>0.14269448769353033</v>
      </c>
      <c r="T33" s="6">
        <f>'a29'!AJ35</f>
        <v>0.1308818870800269</v>
      </c>
      <c r="U33" s="6">
        <f>Q33*'4'!AC36+'8'!R33*'5'!I33+'8'!S33*'6'!U34+'8'!T33*'7'!Q34</f>
        <v>0.39593421171034204</v>
      </c>
      <c r="V33" s="6">
        <f>'a29'!AM35</f>
        <v>0.29364455333766282</v>
      </c>
      <c r="W33" s="6">
        <f>'a29'!AO35</f>
        <v>0.42373613621787837</v>
      </c>
      <c r="X33" s="6">
        <f>'a29'!AQ35</f>
        <v>0.15329106440894363</v>
      </c>
      <c r="Y33" s="6">
        <f>'a29'!AS35</f>
        <v>0.12932824603551529</v>
      </c>
      <c r="Z33" s="6">
        <f>V33*'4'!AJ36+'8'!W33*'5'!K33+'8'!X33*'6'!Z34+'8'!Y33*'7'!U34</f>
        <v>0.44421774539223136</v>
      </c>
      <c r="AA33" s="6">
        <f>'a29'!AV35</f>
        <v>0.29628890622571785</v>
      </c>
      <c r="AB33" s="6">
        <f>'a29'!AX35</f>
        <v>0.42685614704079028</v>
      </c>
      <c r="AC33" s="6">
        <f>'a29'!AZ35</f>
        <v>0.15123600946623267</v>
      </c>
      <c r="AD33" s="6">
        <f>'a29'!BB35</f>
        <v>0.12561893726725923</v>
      </c>
      <c r="AE33" s="6">
        <f>AA33*'4'!AQ36+'8'!AB33*'5'!M33+'8'!AC33*'6'!AE34+'8'!AD33*'7'!Y34</f>
        <v>0.5157339892318239</v>
      </c>
      <c r="AF33" s="6">
        <f>'a29'!BE35</f>
        <v>0.29347463206241481</v>
      </c>
      <c r="AG33" s="6">
        <f>'a29'!BG35</f>
        <v>0.42409527083371257</v>
      </c>
      <c r="AH33" s="6">
        <f>'a29'!BI35</f>
        <v>0.16496061111663735</v>
      </c>
      <c r="AI33" s="6">
        <f>'a29'!BK35</f>
        <v>0.11746948598723522</v>
      </c>
      <c r="AJ33" s="6">
        <f>AF33*'4'!AX36+'8'!AG33*'5'!O33+'8'!AH33*'6'!AJ34+'8'!AI33*'7'!AC34</f>
        <v>0.4818381506624404</v>
      </c>
      <c r="AK33" s="6">
        <f>'a29'!BN35</f>
        <v>0.28954720099493397</v>
      </c>
      <c r="AL33" s="6">
        <f>'a29'!BP35</f>
        <v>0.43104354254625987</v>
      </c>
      <c r="AM33" s="6">
        <f>'a29'!BR35</f>
        <v>0.16465561896216396</v>
      </c>
      <c r="AN33" s="6">
        <f>'a29'!BT35</f>
        <v>0.11475363749664219</v>
      </c>
      <c r="AO33" s="6">
        <f>AK33*'4'!BE36+'8'!AL33*'5'!Q33+'8'!AM33*'6'!AO34+'8'!AN33*'7'!AG34</f>
        <v>0.52979348610876764</v>
      </c>
      <c r="AP33" s="6">
        <f>'a29'!BW35</f>
        <v>0.28939157975109436</v>
      </c>
      <c r="AQ33" s="6">
        <f>'a29'!BY35</f>
        <v>0.43490419510600675</v>
      </c>
      <c r="AR33" s="6">
        <f>'a29'!CA35</f>
        <v>0.16048959382810021</v>
      </c>
      <c r="AS33" s="6">
        <f>'a29'!CC35</f>
        <v>0.11521463131479874</v>
      </c>
      <c r="AT33" s="6">
        <f>AP33*'4'!BL36+'8'!AQ33*'5'!S33+'8'!AR33*'6'!AT34+'8'!AS33*'7'!AK34</f>
        <v>0.59946185247021999</v>
      </c>
      <c r="AU33" s="6">
        <f>'a29'!CF35</f>
        <v>0.29981834803049262</v>
      </c>
      <c r="AV33" s="6">
        <f>'a29'!CH35</f>
        <v>0.42081679304182729</v>
      </c>
      <c r="AW33" s="6">
        <f>'a29'!CJ35</f>
        <v>0.1703166714536464</v>
      </c>
      <c r="AX33" s="6">
        <f>'a29'!CL35</f>
        <v>0.10904818747403362</v>
      </c>
      <c r="AY33" s="6">
        <f>AU33*'4'!BS36+'8'!AV33*'5'!U33+'8'!AW33*'6'!AY34+'8'!AX33*'7'!AO34</f>
        <v>0.64188750940108397</v>
      </c>
      <c r="AZ33" s="6">
        <f>'a29'!CO35</f>
        <v>0.2975097984350551</v>
      </c>
      <c r="BA33" s="6">
        <f>'a29'!CQ35</f>
        <v>0.42651094920519772</v>
      </c>
      <c r="BB33" s="6">
        <f>'a29'!CS35</f>
        <v>0.15273637010183846</v>
      </c>
      <c r="BC33" s="6">
        <f>'a29'!CU35</f>
        <v>0.12324288225790878</v>
      </c>
      <c r="BD33" s="6">
        <f>AZ33*'4'!BZ36+'8'!BA33*'5'!W33+'8'!BB33*'6'!BD34+'8'!BC33*'7'!AS34</f>
        <v>0.54839626333994584</v>
      </c>
    </row>
    <row r="34" spans="1:151">
      <c r="A34" s="1">
        <v>2010</v>
      </c>
      <c r="B34" s="6">
        <f>'a29'!C36</f>
        <v>0.2944211320226599</v>
      </c>
      <c r="C34" s="6">
        <f>'a29'!E36</f>
        <v>0.42450778134297906</v>
      </c>
      <c r="D34" s="6">
        <f>'a29'!G36</f>
        <v>0.1601776750272062</v>
      </c>
      <c r="E34" s="6">
        <f>'a29'!I36</f>
        <v>0.12089341160715492</v>
      </c>
      <c r="F34" s="6">
        <f>B34*'4'!H37+'8'!C34*'5'!C34+'8'!D34*'6'!F35+'8'!E34*'7'!E35</f>
        <v>0.5073931283924713</v>
      </c>
      <c r="G34" s="6">
        <f>'a29'!L36</f>
        <v>0.29891731592680787</v>
      </c>
      <c r="H34" s="6">
        <f>'a29'!N36</f>
        <v>0.42609343853401693</v>
      </c>
      <c r="I34" s="6">
        <f>'a29'!P36</f>
        <v>0.13949487571054126</v>
      </c>
      <c r="J34" s="6">
        <f>'a29'!R36</f>
        <v>0.13549436982863397</v>
      </c>
      <c r="K34" s="6">
        <f>G34*'4'!O37+'8'!H34*'5'!E34+'8'!I34*'6'!K35+'8'!J34*'7'!I35</f>
        <v>0.47682598729043801</v>
      </c>
      <c r="L34" s="6">
        <f>'a29'!U36</f>
        <v>0.29105007831881435</v>
      </c>
      <c r="M34" s="6">
        <f>'a29'!W36</f>
        <v>0.42761109378684437</v>
      </c>
      <c r="N34" s="6">
        <f>'a29'!Y36</f>
        <v>0.15163513964072495</v>
      </c>
      <c r="O34" s="6">
        <f>'a29'!AA36</f>
        <v>0.12970368825361631</v>
      </c>
      <c r="P34" s="6">
        <f>L34*'4'!V37+'8'!M34*'5'!G34+'8'!N34*'6'!P35+'8'!O34*'7'!M35</f>
        <v>0.47745821279644018</v>
      </c>
      <c r="Q34" s="6">
        <f>'a29'!AD36</f>
        <v>0.29652682997637031</v>
      </c>
      <c r="R34" s="6">
        <f>'a29'!AF36</f>
        <v>0.4282484965634778</v>
      </c>
      <c r="S34" s="6">
        <f>'a29'!AH36</f>
        <v>0.14321752999827783</v>
      </c>
      <c r="T34" s="6">
        <f>'a29'!AJ36</f>
        <v>0.132007143461874</v>
      </c>
      <c r="U34" s="6">
        <f>Q34*'4'!AC37+'8'!R34*'5'!I34+'8'!S34*'6'!U35+'8'!T34*'7'!Q35</f>
        <v>0.37520882025034719</v>
      </c>
      <c r="V34" s="6">
        <f>'a29'!AM36</f>
        <v>0.29514646670900602</v>
      </c>
      <c r="W34" s="6">
        <f>'a29'!AO36</f>
        <v>0.4268008999958075</v>
      </c>
      <c r="X34" s="6">
        <f>'a29'!AQ36</f>
        <v>0.14616469177938612</v>
      </c>
      <c r="Y34" s="6">
        <f>'a29'!AS36</f>
        <v>0.13188794151580038</v>
      </c>
      <c r="Z34" s="6">
        <f>V34*'4'!AJ37+'8'!W34*'5'!K34+'8'!X34*'6'!Z35+'8'!Y34*'7'!U35</f>
        <v>0.44475761605915248</v>
      </c>
      <c r="AA34" s="6">
        <f>'a29'!AV36</f>
        <v>0.29431056546841067</v>
      </c>
      <c r="AB34" s="6">
        <f>'a29'!AX36</f>
        <v>0.42528394627373822</v>
      </c>
      <c r="AC34" s="6">
        <f>'a29'!AZ36</f>
        <v>0.15473329679740769</v>
      </c>
      <c r="AD34" s="6">
        <f>'a29'!BB36</f>
        <v>0.12567219146044351</v>
      </c>
      <c r="AE34" s="6">
        <f>AA34*'4'!AQ37+'8'!AB34*'5'!M34+'8'!AC34*'6'!AE35+'8'!AD34*'7'!Y35</f>
        <v>0.48721955909712211</v>
      </c>
      <c r="AF34" s="6">
        <f>'a29'!BE36</f>
        <v>0.29232561396635881</v>
      </c>
      <c r="AG34" s="6">
        <f>'a29'!BG36</f>
        <v>0.42234109761189137</v>
      </c>
      <c r="AH34" s="6">
        <f>'a29'!BI36</f>
        <v>0.16649549785512471</v>
      </c>
      <c r="AI34" s="6">
        <f>'a29'!BK36</f>
        <v>0.118837790566625</v>
      </c>
      <c r="AJ34" s="6">
        <f>AF34*'4'!AX37+'8'!AG34*'5'!O34+'8'!AH34*'6'!AJ35+'8'!AI34*'7'!AC35</f>
        <v>0.48170777608597409</v>
      </c>
      <c r="AK34" s="6">
        <f>'a29'!BN36</f>
        <v>0.29048020184277079</v>
      </c>
      <c r="AL34" s="6">
        <f>'a29'!BP36</f>
        <v>0.43224901319442544</v>
      </c>
      <c r="AM34" s="6">
        <f>'a29'!BR36</f>
        <v>0.16134812302860879</v>
      </c>
      <c r="AN34" s="6">
        <f>'a29'!BT36</f>
        <v>0.11592266193419498</v>
      </c>
      <c r="AO34" s="6">
        <f>AK34*'4'!BE37+'8'!AL34*'5'!Q34+'8'!AM34*'6'!AO35+'8'!AN34*'7'!AG35</f>
        <v>0.50677678467393028</v>
      </c>
      <c r="AP34" s="6">
        <f>'a29'!BW36</f>
        <v>0.28801862651956345</v>
      </c>
      <c r="AQ34" s="6">
        <f>'a29'!BY36</f>
        <v>0.43167752318658792</v>
      </c>
      <c r="AR34" s="6">
        <f>'a29'!CA36</f>
        <v>0.16497511900471037</v>
      </c>
      <c r="AS34" s="6">
        <f>'a29'!CC36</f>
        <v>0.11532873128913819</v>
      </c>
      <c r="AT34" s="6">
        <f>AP34*'4'!BL37+'8'!AQ34*'5'!S34+'8'!AR34*'6'!AT35+'8'!AS34*'7'!AK35</f>
        <v>0.60776269619153545</v>
      </c>
      <c r="AU34" s="6">
        <f>'a29'!CF36</f>
        <v>0.30009852469470821</v>
      </c>
      <c r="AV34" s="6">
        <f>'a29'!CH36</f>
        <v>0.42194744042253568</v>
      </c>
      <c r="AW34" s="6">
        <f>'a29'!CJ36</f>
        <v>0.1671605476304073</v>
      </c>
      <c r="AX34" s="6">
        <f>'a29'!CL36</f>
        <v>0.11079348725234878</v>
      </c>
      <c r="AY34" s="6">
        <f>AU34*'4'!BS37+'8'!AV34*'5'!U34+'8'!AW34*'6'!AY35+'8'!AX34*'7'!AO35</f>
        <v>0.61572310764296989</v>
      </c>
      <c r="AZ34" s="6">
        <f>'a29'!CO36</f>
        <v>0.29742252937396541</v>
      </c>
      <c r="BA34" s="6">
        <f>'a29'!CQ36</f>
        <v>0.4265284790572198</v>
      </c>
      <c r="BB34" s="6">
        <f>'a29'!CS36</f>
        <v>0.15215287125213547</v>
      </c>
      <c r="BC34" s="6">
        <f>'a29'!CU36</f>
        <v>0.12389612031667933</v>
      </c>
      <c r="BD34" s="6">
        <f>AZ34*'4'!BZ37+'8'!BA34*'5'!W34+'8'!BB34*'6'!BD35+'8'!BC34*'7'!AS35</f>
        <v>0.53341681149125941</v>
      </c>
    </row>
    <row r="35" spans="1:151">
      <c r="A35" s="1">
        <v>2011</v>
      </c>
      <c r="B35" s="6">
        <f>'a29'!C37</f>
        <v>0.2948296203093993</v>
      </c>
      <c r="C35" s="6">
        <f>'a29'!E37</f>
        <v>0.42606144184744899</v>
      </c>
      <c r="D35" s="6">
        <f>'a29'!G37</f>
        <v>0.15734634071435077</v>
      </c>
      <c r="E35" s="6">
        <f>'a29'!I37</f>
        <v>0.12176259712880091</v>
      </c>
      <c r="F35" s="6">
        <f>B35*'4'!H38+'8'!C35*'5'!C35+'8'!D35*'6'!F36+'8'!E35*'7'!E36</f>
        <v>0.50949056060279252</v>
      </c>
      <c r="G35" s="6">
        <f>'a29'!L37</f>
        <v>0.29779685626518698</v>
      </c>
      <c r="H35" s="6">
        <f>'a29'!N37</f>
        <v>0.42761716553369289</v>
      </c>
      <c r="I35" s="6">
        <f>'a29'!P37</f>
        <v>0.13857176537175336</v>
      </c>
      <c r="J35" s="6">
        <f>'a29'!R37</f>
        <v>0.13601421282936679</v>
      </c>
      <c r="K35" s="6">
        <f>G35*'4'!O38+'8'!H35*'5'!E35+'8'!I35*'6'!K36+'8'!J35*'7'!I36</f>
        <v>0.52276684270871432</v>
      </c>
      <c r="L35" s="6">
        <f>'a29'!U37</f>
        <v>0.29232734792865933</v>
      </c>
      <c r="M35" s="6">
        <f>'a29'!W37</f>
        <v>0.42985295840894522</v>
      </c>
      <c r="N35" s="6">
        <f>'a29'!Y37</f>
        <v>0.1472922724618064</v>
      </c>
      <c r="O35" s="6">
        <f>'a29'!AA37</f>
        <v>0.13052742120058905</v>
      </c>
      <c r="P35" s="6">
        <f>L35*'4'!V38+'8'!M35*'5'!G35+'8'!N35*'6'!P36+'8'!O35*'7'!M36</f>
        <v>0.42363701424582401</v>
      </c>
      <c r="Q35" s="6">
        <f>'a29'!AD37</f>
        <v>0.29721818217219004</v>
      </c>
      <c r="R35" s="6">
        <f>'a29'!AF37</f>
        <v>0.43018237715097984</v>
      </c>
      <c r="S35" s="6">
        <f>'a29'!AH37</f>
        <v>0.13963296832113772</v>
      </c>
      <c r="T35" s="6">
        <f>'a29'!AJ37</f>
        <v>0.13296647235569234</v>
      </c>
      <c r="U35" s="6">
        <f>Q35*'4'!AC38+'8'!R35*'5'!I35+'8'!S35*'6'!U36+'8'!T35*'7'!Q36</f>
        <v>0.40347728054842641</v>
      </c>
      <c r="V35" s="6">
        <f>'a29'!AM37</f>
        <v>0.29665412391418938</v>
      </c>
      <c r="W35" s="6">
        <f>'a29'!AO37</f>
        <v>0.4305229143201284</v>
      </c>
      <c r="X35" s="6">
        <f>'a29'!AQ37</f>
        <v>0.13899234990362558</v>
      </c>
      <c r="Y35" s="6">
        <f>'a29'!AS37</f>
        <v>0.13383061186205666</v>
      </c>
      <c r="Z35" s="6">
        <f>V35*'4'!AJ38+'8'!W35*'5'!K35+'8'!X35*'6'!Z36+'8'!Y35*'7'!U36</f>
        <v>0.45743930043708397</v>
      </c>
      <c r="AA35" s="6">
        <f>'a29'!AV37</f>
        <v>0.29487806749864476</v>
      </c>
      <c r="AB35" s="6">
        <f>'a29'!AX37</f>
        <v>0.42791354215784516</v>
      </c>
      <c r="AC35" s="6">
        <f>'a29'!AZ37</f>
        <v>0.15104114826484513</v>
      </c>
      <c r="AD35" s="6">
        <f>'a29'!BB37</f>
        <v>0.12616724207866478</v>
      </c>
      <c r="AE35" s="6">
        <f>AA35*'4'!AQ38+'8'!AB35*'5'!M35+'8'!AC35*'6'!AE36+'8'!AD35*'7'!Y36</f>
        <v>0.502765522330062</v>
      </c>
      <c r="AF35" s="6">
        <f>'a29'!BE37</f>
        <v>0.2926602353511974</v>
      </c>
      <c r="AG35" s="6">
        <f>'a29'!BG37</f>
        <v>0.42328579523561621</v>
      </c>
      <c r="AH35" s="6">
        <f>'a29'!BI37</f>
        <v>0.16404410823849216</v>
      </c>
      <c r="AI35" s="6">
        <f>'a29'!BK37</f>
        <v>0.12000986117469428</v>
      </c>
      <c r="AJ35" s="6">
        <f>AF35*'4'!AX38+'8'!AG35*'5'!O35+'8'!AH35*'6'!AJ36+'8'!AI35*'7'!AC36</f>
        <v>0.45673003490332142</v>
      </c>
      <c r="AK35" s="6">
        <f>'a29'!BN37</f>
        <v>0.2895371052029736</v>
      </c>
      <c r="AL35" s="6">
        <f>'a29'!BP37</f>
        <v>0.43097950217698167</v>
      </c>
      <c r="AM35" s="6">
        <f>'a29'!BR37</f>
        <v>0.16386773910565541</v>
      </c>
      <c r="AN35" s="6">
        <f>'a29'!BT37</f>
        <v>0.1156156535143892</v>
      </c>
      <c r="AO35" s="6">
        <f>AK35*'4'!BE38+'8'!AL35*'5'!Q35+'8'!AM35*'6'!AO36+'8'!AN35*'7'!AG36</f>
        <v>0.52379721269270108</v>
      </c>
      <c r="AP35" s="6">
        <f>'a29'!BW37</f>
        <v>0.28848493533871722</v>
      </c>
      <c r="AQ35" s="6">
        <f>'a29'!BY37</f>
        <v>0.43180071209391274</v>
      </c>
      <c r="AR35" s="6">
        <f>'a29'!CA37</f>
        <v>0.16416285919849463</v>
      </c>
      <c r="AS35" s="6">
        <f>'a29'!CC37</f>
        <v>0.11555149336887534</v>
      </c>
      <c r="AT35" s="6">
        <f>AP35*'4'!BL38+'8'!AQ35*'5'!S35+'8'!AR35*'6'!AT36+'8'!AS35*'7'!AK36</f>
        <v>0.6330551265902512</v>
      </c>
      <c r="AU35" s="6">
        <f>'a29'!CF37</f>
        <v>0.29969204094710272</v>
      </c>
      <c r="AV35" s="6">
        <f>'a29'!CH37</f>
        <v>0.42249484899530232</v>
      </c>
      <c r="AW35" s="6">
        <f>'a29'!CJ37</f>
        <v>0.16626849777419433</v>
      </c>
      <c r="AX35" s="6">
        <f>'a29'!CL37</f>
        <v>0.1115446122834008</v>
      </c>
      <c r="AY35" s="6">
        <f>AU35*'4'!BS38+'8'!AV35*'5'!U35+'8'!AW35*'6'!AY36+'8'!AX35*'7'!AO36</f>
        <v>0.64904937002990892</v>
      </c>
      <c r="AZ35" s="6">
        <f>'a29'!CO37</f>
        <v>0.29874360283998858</v>
      </c>
      <c r="BA35" s="6">
        <f>'a29'!CQ37</f>
        <v>0.42954162076603658</v>
      </c>
      <c r="BB35" s="6">
        <f>'a29'!CS37</f>
        <v>0.14657891402763989</v>
      </c>
      <c r="BC35" s="6">
        <f>'a29'!CU37</f>
        <v>0.12513586236633503</v>
      </c>
      <c r="BD35" s="6">
        <f>AZ35*'4'!BZ38+'8'!BA35*'5'!W35+'8'!BB35*'6'!BD36+'8'!BC35*'7'!AS36</f>
        <v>0.52495614420099057</v>
      </c>
    </row>
    <row r="36" spans="1:151">
      <c r="A36" s="1">
        <v>2012</v>
      </c>
      <c r="B36" s="6">
        <f>'a29'!C38</f>
        <v>0.29444530196049912</v>
      </c>
      <c r="C36" s="6">
        <f>'a29'!E38</f>
        <v>0.42736136304755945</v>
      </c>
      <c r="D36" s="6">
        <f>'a29'!G38</f>
        <v>0.15674142270662642</v>
      </c>
      <c r="E36" s="6">
        <f>'a29'!I38</f>
        <v>0.12145191228531489</v>
      </c>
      <c r="F36" s="6">
        <f>B36*'4'!H39+'8'!C36*'5'!C36+'8'!D36*'6'!F37+'8'!E36*'7'!E37</f>
        <v>0.52441578357121066</v>
      </c>
      <c r="G36" s="6">
        <f>'a29'!L38</f>
        <v>0.29889707718591541</v>
      </c>
      <c r="H36" s="6">
        <f>'a29'!N38</f>
        <v>0.43279435943738509</v>
      </c>
      <c r="I36" s="6">
        <f>'a29'!P38</f>
        <v>0.13078477660930921</v>
      </c>
      <c r="J36" s="6">
        <f>'a29'!R38</f>
        <v>0.13752378676739047</v>
      </c>
      <c r="K36" s="6">
        <f>G36*'4'!O39+'8'!H36*'5'!E36+'8'!I36*'6'!K37+'8'!J36*'7'!I37</f>
        <v>0.51638210571139076</v>
      </c>
      <c r="L36" s="6">
        <f>'a29'!U38</f>
        <v>0.28604404487452301</v>
      </c>
      <c r="M36" s="6">
        <f>'a29'!W38</f>
        <v>0.42319846727942328</v>
      </c>
      <c r="N36" s="6">
        <f>'a29'!Y38</f>
        <v>0.16276864126131665</v>
      </c>
      <c r="O36" s="6">
        <f>'a29'!AA38</f>
        <v>0.12798884658473722</v>
      </c>
      <c r="P36" s="6">
        <f>L36*'4'!V39+'8'!M36*'5'!G36+'8'!N36*'6'!P37+'8'!O36*'7'!M37</f>
        <v>0.45637842508780108</v>
      </c>
      <c r="Q36" s="6">
        <f>'a29'!AD38</f>
        <v>0.29935796650255342</v>
      </c>
      <c r="R36" s="6">
        <f>'a29'!AF38</f>
        <v>0.43632721975638583</v>
      </c>
      <c r="S36" s="6">
        <f>'a29'!AH38</f>
        <v>0.13018287540272497</v>
      </c>
      <c r="T36" s="6">
        <f>'a29'!AJ38</f>
        <v>0.13413193833833584</v>
      </c>
      <c r="U36" s="6">
        <f>Q36*'4'!AC39+'8'!R36*'5'!I36+'8'!S36*'6'!U37+'8'!T36*'7'!Q37</f>
        <v>0.41139175451344961</v>
      </c>
      <c r="V36" s="6">
        <f>'a29'!AM38</f>
        <v>0.29403010990184308</v>
      </c>
      <c r="W36" s="6">
        <f>'a29'!AO38</f>
        <v>0.43028985159139715</v>
      </c>
      <c r="X36" s="6">
        <f>'a29'!AQ38</f>
        <v>0.14244889751726145</v>
      </c>
      <c r="Y36" s="6">
        <f>'a29'!AS38</f>
        <v>0.1332311409894984</v>
      </c>
      <c r="Z36" s="6">
        <f>V36*'4'!AJ39+'8'!W36*'5'!K36+'8'!X36*'6'!Z37+'8'!Y36*'7'!U37</f>
        <v>0.42321078765627196</v>
      </c>
      <c r="AA36" s="6">
        <f>'a29'!AV38</f>
        <v>0.29439952685459986</v>
      </c>
      <c r="AB36" s="6">
        <f>'a29'!AX38</f>
        <v>0.42992791470796293</v>
      </c>
      <c r="AC36" s="6">
        <f>'a29'!AZ38</f>
        <v>0.14983077497786043</v>
      </c>
      <c r="AD36" s="6">
        <f>'a29'!BB38</f>
        <v>0.12584178345957667</v>
      </c>
      <c r="AE36" s="6">
        <f>AA36*'4'!AQ39+'8'!AB36*'5'!M36+'8'!AC36*'6'!AE37+'8'!AD36*'7'!Y37</f>
        <v>0.49579251504712302</v>
      </c>
      <c r="AF36" s="6">
        <f>'a29'!BE38</f>
        <v>0.29265064227666393</v>
      </c>
      <c r="AG36" s="6">
        <f>'a29'!BG38</f>
        <v>0.42472462075177536</v>
      </c>
      <c r="AH36" s="6">
        <f>'a29'!BI38</f>
        <v>0.16254656804998158</v>
      </c>
      <c r="AI36" s="6">
        <f>'a29'!BK38</f>
        <v>0.1200781689215792</v>
      </c>
      <c r="AJ36" s="6">
        <f>AF36*'4'!AX39+'8'!AG36*'5'!O36+'8'!AH36*'6'!AJ37+'8'!AI36*'7'!AC37</f>
        <v>0.47880452082340463</v>
      </c>
      <c r="AK36" s="6">
        <f>'a29'!BN38</f>
        <v>0.28926130889590057</v>
      </c>
      <c r="AL36" s="6">
        <f>'a29'!BP38</f>
        <v>0.43146086693358049</v>
      </c>
      <c r="AM36" s="6">
        <f>'a29'!BR38</f>
        <v>0.1645741028303615</v>
      </c>
      <c r="AN36" s="6">
        <f>'a29'!BT38</f>
        <v>0.11470372134015738</v>
      </c>
      <c r="AO36" s="6">
        <f>AK36*'4'!BE39+'8'!AL36*'5'!Q36+'8'!AM36*'6'!AO37+'8'!AN36*'7'!AG37</f>
        <v>0.52171929536374961</v>
      </c>
      <c r="AP36" s="6">
        <f>'a29'!BW38</f>
        <v>0.28985463366073755</v>
      </c>
      <c r="AQ36" s="6">
        <f>'a29'!BY38</f>
        <v>0.43401927914143862</v>
      </c>
      <c r="AR36" s="6">
        <f>'a29'!CA38</f>
        <v>0.16146550563297568</v>
      </c>
      <c r="AS36" s="6">
        <f>'a29'!CC38</f>
        <v>0.11466058156484811</v>
      </c>
      <c r="AT36" s="6">
        <f>AP36*'4'!BL39+'8'!AQ36*'5'!S36+'8'!AR36*'6'!AT37+'8'!AS36*'7'!AK37</f>
        <v>0.64760396413814836</v>
      </c>
      <c r="AU36" s="6">
        <f>'a29'!CF38</f>
        <v>0.29844203332146024</v>
      </c>
      <c r="AV36" s="6">
        <f>'a29'!CH38</f>
        <v>0.4219416119253398</v>
      </c>
      <c r="AW36" s="6">
        <f>'a29'!CJ38</f>
        <v>0.16906337979130839</v>
      </c>
      <c r="AX36" s="6">
        <f>'a29'!CL38</f>
        <v>0.11055297496189152</v>
      </c>
      <c r="AY36" s="6">
        <f>AU36*'4'!BS39+'8'!AV36*'5'!U36+'8'!AW36*'6'!AY37+'8'!AX36*'7'!AO37</f>
        <v>0.68287331315238065</v>
      </c>
      <c r="AZ36" s="6">
        <f>'a29'!CO38</f>
        <v>0.29758845187477745</v>
      </c>
      <c r="BA36" s="6">
        <f>'a29'!CQ38</f>
        <v>0.42999870682193525</v>
      </c>
      <c r="BB36" s="6">
        <f>'a29'!CS38</f>
        <v>0.14788669143753738</v>
      </c>
      <c r="BC36" s="6">
        <f>'a29'!CU38</f>
        <v>0.12452614986574985</v>
      </c>
      <c r="BD36" s="6">
        <f>AZ36*'4'!BZ39+'8'!BA36*'5'!W36+'8'!BB36*'6'!BD37+'8'!BC36*'7'!AS37</f>
        <v>0.55997663296555555</v>
      </c>
    </row>
    <row r="37" spans="1:151">
      <c r="A37" s="1">
        <v>2013</v>
      </c>
      <c r="B37" s="6">
        <f>'a29'!C39</f>
        <v>0.29468624900272933</v>
      </c>
      <c r="C37" s="6">
        <f>'a29'!E39</f>
        <v>0.42981318159739268</v>
      </c>
      <c r="D37" s="6">
        <f>'a29'!G39</f>
        <v>0.15404372711708986</v>
      </c>
      <c r="E37" s="6">
        <f>'a29'!I39</f>
        <v>0.12145684228278808</v>
      </c>
      <c r="F37" s="6">
        <f>B37*'4'!H40+'8'!C37*'5'!C37+'8'!D37*'6'!F38+'8'!E37*'7'!E38</f>
        <v>0.54489214035569467</v>
      </c>
      <c r="G37" s="6">
        <f>'a29'!L39</f>
        <v>0.29652907115976435</v>
      </c>
      <c r="H37" s="6">
        <f>'a29'!N39</f>
        <v>0.43286000775903</v>
      </c>
      <c r="I37" s="6">
        <f>'a29'!P39</f>
        <v>0.13312162937033661</v>
      </c>
      <c r="J37" s="6">
        <f>'a29'!R39</f>
        <v>0.13748929171086907</v>
      </c>
      <c r="K37" s="6">
        <f>G37*'4'!O40+'8'!H37*'5'!E37+'8'!I37*'6'!K38+'8'!J37*'7'!I38</f>
        <v>0.58077476179259313</v>
      </c>
      <c r="L37" s="6">
        <f>'a29'!U39</f>
        <v>0.28701703729968392</v>
      </c>
      <c r="M37" s="6">
        <f>'a29'!W39</f>
        <v>0.42905055729955932</v>
      </c>
      <c r="N37" s="6">
        <f>'a29'!Y39</f>
        <v>0.15493492346928531</v>
      </c>
      <c r="O37" s="6">
        <f>'a29'!AA39</f>
        <v>0.1289974819314714</v>
      </c>
      <c r="P37" s="6">
        <f>L37*'4'!V40+'8'!M37*'5'!G37+'8'!N37*'6'!P38+'8'!O37*'7'!M38</f>
        <v>0.45768888125322715</v>
      </c>
      <c r="Q37" s="6">
        <f>'a29'!AD39</f>
        <v>0.29640819891400855</v>
      </c>
      <c r="R37" s="6">
        <f>'a29'!AF39</f>
        <v>0.4354732757015144</v>
      </c>
      <c r="S37" s="6">
        <f>'a29'!AH39</f>
        <v>0.13483472322049078</v>
      </c>
      <c r="T37" s="6">
        <f>'a29'!AJ39</f>
        <v>0.13328380216398636</v>
      </c>
      <c r="U37" s="6">
        <f>Q37*'4'!AC40+'8'!R37*'5'!I37+'8'!S37*'6'!U38+'8'!T37*'7'!Q38</f>
        <v>0.43344560817458566</v>
      </c>
      <c r="V37" s="6">
        <f>'a29'!AM39</f>
        <v>0.29347771108527859</v>
      </c>
      <c r="W37" s="6">
        <f>'a29'!AO39</f>
        <v>0.43328824788020459</v>
      </c>
      <c r="X37" s="6">
        <f>'a29'!AQ39</f>
        <v>0.1394832030847234</v>
      </c>
      <c r="Y37" s="6">
        <f>'a29'!AS39</f>
        <v>0.13375083794979345</v>
      </c>
      <c r="Z37" s="6">
        <f>V37*'4'!AJ40+'8'!W37*'5'!K37+'8'!X37*'6'!Z38+'8'!Y37*'7'!U38</f>
        <v>0.461866532785842</v>
      </c>
      <c r="AA37" s="6">
        <f>'a29'!AV39</f>
        <v>0.29578370807121257</v>
      </c>
      <c r="AB37" s="6">
        <f>'a29'!AX39</f>
        <v>0.43501318487396567</v>
      </c>
      <c r="AC37" s="6">
        <f>'a29'!AZ39</f>
        <v>0.14296796959933092</v>
      </c>
      <c r="AD37" s="6">
        <f>'a29'!BB39</f>
        <v>0.12623513745549092</v>
      </c>
      <c r="AE37" s="6">
        <f>AA37*'4'!AQ40+'8'!AB37*'5'!M37+'8'!AC37*'6'!AE38+'8'!AD37*'7'!Y38</f>
        <v>0.53044628941297733</v>
      </c>
      <c r="AF37" s="6">
        <f>'a29'!BE39</f>
        <v>0.29310102079626693</v>
      </c>
      <c r="AG37" s="6">
        <f>'a29'!BG39</f>
        <v>0.42710510572846688</v>
      </c>
      <c r="AH37" s="6">
        <f>'a29'!BI39</f>
        <v>0.15929608919185748</v>
      </c>
      <c r="AI37" s="6">
        <f>'a29'!BK39</f>
        <v>0.12049778428340864</v>
      </c>
      <c r="AJ37" s="6">
        <f>AF37*'4'!AX40+'8'!AG37*'5'!O37+'8'!AH37*'6'!AJ38+'8'!AI37*'7'!AC38</f>
        <v>0.4822866810358965</v>
      </c>
      <c r="AK37" s="6">
        <f>'a29'!BN39</f>
        <v>0.29074126389482374</v>
      </c>
      <c r="AL37" s="6">
        <f>'a29'!BP39</f>
        <v>0.43467493630200743</v>
      </c>
      <c r="AM37" s="6">
        <f>'a29'!BR39</f>
        <v>0.16000972196092261</v>
      </c>
      <c r="AN37" s="6">
        <f>'a29'!BT39</f>
        <v>0.11457407784224609</v>
      </c>
      <c r="AO37" s="6">
        <f>AK37*'4'!BE40+'8'!AL37*'5'!Q37+'8'!AM37*'6'!AO38+'8'!AN37*'7'!AG38</f>
        <v>0.55866886188655107</v>
      </c>
      <c r="AP37" s="6">
        <f>'a29'!BW39</f>
        <v>0.28844152186566213</v>
      </c>
      <c r="AQ37" s="6">
        <f>'a29'!BY39</f>
        <v>0.43228632115867893</v>
      </c>
      <c r="AR37" s="6">
        <f>'a29'!CA39</f>
        <v>0.16652274628291525</v>
      </c>
      <c r="AS37" s="6">
        <f>'a29'!CC39</f>
        <v>0.11274941069274355</v>
      </c>
      <c r="AT37" s="6">
        <f>AP37*'4'!BL40+'8'!AQ37*'5'!S37+'8'!AR37*'6'!AT38+'8'!AS37*'7'!AK38</f>
        <v>0.66750188197436888</v>
      </c>
      <c r="AU37" s="6">
        <f>'a29'!CF39</f>
        <v>0.29772894220554974</v>
      </c>
      <c r="AV37" s="6">
        <f>'a29'!CH39</f>
        <v>0.42190862755932224</v>
      </c>
      <c r="AW37" s="6">
        <f>'a29'!CJ39</f>
        <v>0.17089699654868123</v>
      </c>
      <c r="AX37" s="6">
        <f>'a29'!CL39</f>
        <v>0.10946543368644676</v>
      </c>
      <c r="AY37" s="6">
        <f>AU37*'4'!BS40+'8'!AV37*'5'!U37+'8'!AW37*'6'!AY38+'8'!AX37*'7'!AO38</f>
        <v>0.69383694860576861</v>
      </c>
      <c r="AZ37" s="6">
        <f>'a29'!CO39</f>
        <v>0.29700870292332465</v>
      </c>
      <c r="BA37" s="6">
        <f>'a29'!CQ39</f>
        <v>0.43182108830667709</v>
      </c>
      <c r="BB37" s="6">
        <f>'a29'!CS39</f>
        <v>0.14669565684169625</v>
      </c>
      <c r="BC37" s="6">
        <f>'a29'!CU39</f>
        <v>0.12447455192830192</v>
      </c>
      <c r="BD37" s="6">
        <f>AZ37*'4'!BZ40+'8'!BA37*'5'!W37+'8'!BB37*'6'!BD38+'8'!BC37*'7'!AS38</f>
        <v>0.56915221305090313</v>
      </c>
    </row>
    <row r="38" spans="1:151">
      <c r="A38" s="1">
        <v>2014</v>
      </c>
      <c r="B38" s="6">
        <f>'a29'!C40</f>
        <v>0.29384808982485533</v>
      </c>
      <c r="C38" s="6">
        <f>'a29'!E40</f>
        <v>0.43071430633840901</v>
      </c>
      <c r="D38" s="6">
        <f>'a29'!G40</f>
        <v>0.15436668746276302</v>
      </c>
      <c r="E38" s="6">
        <f>'a29'!I40</f>
        <v>0.12107091637397263</v>
      </c>
      <c r="F38" s="6">
        <f>B38*'4'!H41+'8'!C38*'5'!C38+'8'!D38*'6'!F39+'8'!E38*'7'!E39</f>
        <v>0.54928743619751053</v>
      </c>
      <c r="G38" s="6">
        <f>'a29'!L40</f>
        <v>0.29484266267933595</v>
      </c>
      <c r="H38" s="6">
        <f>'a29'!N40</f>
        <v>0.43410728753017641</v>
      </c>
      <c r="I38" s="6">
        <f>'a29'!P40</f>
        <v>0.13350521739519317</v>
      </c>
      <c r="J38" s="6">
        <f>'a29'!R40</f>
        <v>0.1375448323952945</v>
      </c>
      <c r="K38" s="6">
        <f>G38*'4'!O41+'8'!H38*'5'!E38+'8'!I38*'6'!K39+'8'!J38*'7'!I39</f>
        <v>0.5848625146729004</v>
      </c>
      <c r="L38" s="6">
        <f>'a29'!U40</f>
        <v>0.2852552175212118</v>
      </c>
      <c r="M38" s="6">
        <f>'a29'!W40</f>
        <v>0.43073104645118515</v>
      </c>
      <c r="N38" s="6">
        <f>'a29'!Y40</f>
        <v>0.15554176677403905</v>
      </c>
      <c r="O38" s="6">
        <f>'a29'!AA40</f>
        <v>0.12847196925356397</v>
      </c>
      <c r="P38" s="6">
        <f>L38*'4'!V41+'8'!M38*'5'!G38+'8'!N38*'6'!P39+'8'!O38*'7'!M39</f>
        <v>0.4770136998849614</v>
      </c>
      <c r="Q38" s="6">
        <f>'a29'!AD40</f>
        <v>0.29505830505479785</v>
      </c>
      <c r="R38" s="6">
        <f>'a29'!AF40</f>
        <v>0.43675829456332005</v>
      </c>
      <c r="S38" s="6">
        <f>'a29'!AH40</f>
        <v>0.13523260105188137</v>
      </c>
      <c r="T38" s="6">
        <f>'a29'!AJ40</f>
        <v>0.1329507993300007</v>
      </c>
      <c r="U38" s="6">
        <f>Q38*'4'!AC41+'8'!R38*'5'!I38+'8'!S38*'6'!U39+'8'!T38*'7'!Q39</f>
        <v>0.43867282577347827</v>
      </c>
      <c r="V38" s="6">
        <f>'a29'!AM40</f>
        <v>0.29172739805573811</v>
      </c>
      <c r="W38" s="6">
        <f>'a29'!AO40</f>
        <v>0.43466196834011145</v>
      </c>
      <c r="X38" s="6">
        <f>'a29'!AQ40</f>
        <v>0.13992542816428247</v>
      </c>
      <c r="Y38" s="6">
        <f>'a29'!AS40</f>
        <v>0.133685205439868</v>
      </c>
      <c r="Z38" s="6">
        <f>V38*'4'!AJ41+'8'!W38*'5'!K38+'8'!X38*'6'!Z39+'8'!Y38*'7'!U39</f>
        <v>0.46561161680441382</v>
      </c>
      <c r="AA38" s="6">
        <f>'a29'!AV40</f>
        <v>0.29445309418994448</v>
      </c>
      <c r="AB38" s="6">
        <f>'a29'!AX40</f>
        <v>0.43650747339151552</v>
      </c>
      <c r="AC38" s="6">
        <f>'a29'!AZ40</f>
        <v>0.14345907056541218</v>
      </c>
      <c r="AD38" s="6">
        <f>'a29'!BB40</f>
        <v>0.1255803618531279</v>
      </c>
      <c r="AE38" s="6">
        <f>AA38*'4'!AQ41+'8'!AB38*'5'!M38+'8'!AC38*'6'!AE39+'8'!AD38*'7'!Y39</f>
        <v>0.52665993777864373</v>
      </c>
      <c r="AF38" s="6">
        <f>'a29'!BE40</f>
        <v>0.29233024157681253</v>
      </c>
      <c r="AG38" s="6">
        <f>'a29'!BG40</f>
        <v>0.42767115422307761</v>
      </c>
      <c r="AH38" s="6">
        <f>'a29'!BI40</f>
        <v>0.15950720657321174</v>
      </c>
      <c r="AI38" s="6">
        <f>'a29'!BK40</f>
        <v>0.1204913976268982</v>
      </c>
      <c r="AJ38" s="6">
        <f>AF38*'4'!AX41+'8'!AG38*'5'!O38+'8'!AH38*'6'!AJ39+'8'!AI38*'7'!AC39</f>
        <v>0.48688046598010337</v>
      </c>
      <c r="AK38" s="6">
        <f>'a29'!BN40</f>
        <v>0.29049599693685002</v>
      </c>
      <c r="AL38" s="6">
        <f>'a29'!BP40</f>
        <v>0.43536533316916354</v>
      </c>
      <c r="AM38" s="6">
        <f>'a29'!BR40</f>
        <v>0.16026386638364035</v>
      </c>
      <c r="AN38" s="6">
        <f>'a29'!BT40</f>
        <v>0.11387480351034604</v>
      </c>
      <c r="AO38" s="6">
        <f>AK38*'4'!BE41+'8'!AL38*'5'!Q38+'8'!AM38*'6'!AO39+'8'!AN38*'7'!AG39</f>
        <v>0.56188620116232069</v>
      </c>
      <c r="AP38" s="6">
        <f>'a29'!BW40</f>
        <v>0.28832534845321389</v>
      </c>
      <c r="AQ38" s="6">
        <f>'a29'!BY40</f>
        <v>0.4330562174044385</v>
      </c>
      <c r="AR38" s="6">
        <f>'a29'!CA40</f>
        <v>0.16681932110132069</v>
      </c>
      <c r="AS38" s="6">
        <f>'a29'!CC40</f>
        <v>0.11179911304102688</v>
      </c>
      <c r="AT38" s="6">
        <f>AP38*'4'!BL41+'8'!AQ38*'5'!S38+'8'!AR38*'6'!AT39+'8'!AS38*'7'!AK39</f>
        <v>0.66352985021948163</v>
      </c>
      <c r="AU38" s="6">
        <f>'a29'!CF40</f>
        <v>0.29758899930980992</v>
      </c>
      <c r="AV38" s="6">
        <f>'a29'!CH40</f>
        <v>0.42256154746693919</v>
      </c>
      <c r="AW38" s="6">
        <f>'a29'!CJ40</f>
        <v>0.17116146625588788</v>
      </c>
      <c r="AX38" s="6">
        <f>'a29'!CL40</f>
        <v>0.10868798696736291</v>
      </c>
      <c r="AY38" s="6">
        <f>AU38*'4'!BS41+'8'!AV38*'5'!U38+'8'!AW38*'6'!AY39+'8'!AX38*'7'!AO39</f>
        <v>0.69734402971380804</v>
      </c>
      <c r="AZ38" s="6">
        <f>'a29'!CO40</f>
        <v>0.29607850940141323</v>
      </c>
      <c r="BA38" s="6">
        <f>'a29'!CQ40</f>
        <v>0.43276481525013749</v>
      </c>
      <c r="BB38" s="6">
        <f>'a29'!CS40</f>
        <v>0.14701625406957367</v>
      </c>
      <c r="BC38" s="6">
        <f>'a29'!CU40</f>
        <v>0.12414042127887547</v>
      </c>
      <c r="BD38" s="6">
        <f>AZ38*'4'!BZ41+'8'!BA38*'5'!W38+'8'!BB38*'6'!BD39+'8'!BC38*'7'!AS39</f>
        <v>0.57900957962925936</v>
      </c>
    </row>
    <row r="40" spans="1:151">
      <c r="B40" s="6" t="s">
        <v>666</v>
      </c>
      <c r="Q40" s="6" t="s">
        <v>666</v>
      </c>
      <c r="AF40" s="6" t="s">
        <v>666</v>
      </c>
      <c r="AU40" s="6" t="s">
        <v>666</v>
      </c>
    </row>
    <row r="41" spans="1:151" s="5" customFormat="1">
      <c r="A41" s="5" t="s">
        <v>1095</v>
      </c>
      <c r="B41" s="5">
        <f>(POWER(B38/B5, 1/33)-1)*100</f>
        <v>0.10732674374989148</v>
      </c>
      <c r="C41" s="5">
        <f>(POWER(C38/C5, 1/33)-1)*100</f>
        <v>0.10325123053762653</v>
      </c>
      <c r="D41" s="5">
        <f>(POWER(D38/D5, 1/33)-1)*100</f>
        <v>-1.0869067008519084</v>
      </c>
      <c r="E41" s="5">
        <f>(POWER(E38/E5, 1/33)-1)*100</f>
        <v>1.3146613112281713</v>
      </c>
      <c r="G41" s="5">
        <f>(POWER(G38/G5, 1/33)-1)*100</f>
        <v>0.41063398203526891</v>
      </c>
      <c r="H41" s="5">
        <f>(POWER(H38/H5, 1/33)-1)*100</f>
        <v>0.18813805239015213</v>
      </c>
      <c r="I41" s="5">
        <f>(POWER(I38/I5, 1/33)-1)*100</f>
        <v>-2.1386620916147958</v>
      </c>
      <c r="J41" s="5">
        <f>(POWER(J38/J5, 1/33)-1)*100</f>
        <v>2.445243496364502</v>
      </c>
      <c r="L41" s="5">
        <f>(POWER(L38/L5, 1/33)-1)*100</f>
        <v>0.23429767927651834</v>
      </c>
      <c r="M41" s="5">
        <f>(POWER(M38/M5, 1/33)-1)*100</f>
        <v>9.1525368689038267E-2</v>
      </c>
      <c r="N41" s="5">
        <f>(POWER(N38/N5, 1/33)-1)*100</f>
        <v>-1.370131179263101</v>
      </c>
      <c r="O41" s="5">
        <f>(POWER(O38/O5, 1/33)-1)*100</f>
        <v>1.7362375047103251</v>
      </c>
      <c r="Q41" s="5">
        <f>(POWER(Q38/Q5, 1/33)-1)*100</f>
        <v>0.21203956158162285</v>
      </c>
      <c r="R41" s="5">
        <f>(POWER(R38/R5, 1/33)-1)*100</f>
        <v>0.13430556193489984</v>
      </c>
      <c r="S41" s="5">
        <f>(POWER(S38/S5, 1/33)-1)*100</f>
        <v>-1.6037762632850394</v>
      </c>
      <c r="T41" s="5">
        <f>(POWER(T38/T5, 1/33)-1)*100</f>
        <v>1.6904943229204106</v>
      </c>
      <c r="V41" s="5">
        <f>(POWER(V38/V5, 1/33)-1)*100</f>
        <v>0.22625874754607089</v>
      </c>
      <c r="W41" s="5">
        <f>(POWER(W38/W5, 1/33)-1)*100</f>
        <v>0.13979395912500081</v>
      </c>
      <c r="X41" s="5">
        <f>(POWER(X38/X5, 1/33)-1)*100</f>
        <v>-1.6485929528197718</v>
      </c>
      <c r="Y41" s="5">
        <f>(POWER(Y38/Y5, 1/33)-1)*100</f>
        <v>1.893777114776185</v>
      </c>
      <c r="AA41" s="5">
        <f>(POWER(AA38/AA5, 1/33)-1)*100</f>
        <v>6.4208057955550402E-2</v>
      </c>
      <c r="AB41" s="5">
        <f>(POWER(AB38/AB5, 1/33)-1)*100</f>
        <v>0.16553502344756055</v>
      </c>
      <c r="AC41" s="5">
        <f>(POWER(AC38/AC5, 1/33)-1)*100</f>
        <v>-1.2788153832199112</v>
      </c>
      <c r="AD41" s="5">
        <f>(POWER(AD38/AD5, 1/33)-1)*100</f>
        <v>1.4135537986055047</v>
      </c>
      <c r="AF41" s="5">
        <f>(POWER(AF38/AF5, 1/33)-1)*100</f>
        <v>8.891482872896983E-2</v>
      </c>
      <c r="AG41" s="5">
        <f>(POWER(AG38/AG5, 1/33)-1)*100</f>
        <v>9.3960628788214429E-2</v>
      </c>
      <c r="AH41" s="5">
        <f>(POWER(AH38/AH5, 1/33)-1)*100</f>
        <v>-0.9546712839097693</v>
      </c>
      <c r="AI41" s="5">
        <f>(POWER(AI38/AI5, 1/33)-1)*100</f>
        <v>1.1509876848883271</v>
      </c>
      <c r="AK41" s="5">
        <f>(POWER(AK38/AK5, 1/33)-1)*100</f>
        <v>0.14187763774649031</v>
      </c>
      <c r="AL41" s="5">
        <f>(POWER(AL38/AL5, 1/33)-1)*100</f>
        <v>6.8183174597691298E-2</v>
      </c>
      <c r="AM41" s="5">
        <f>(POWER(AM38/AM5, 1/33)-1)*100</f>
        <v>-0.89507514901195906</v>
      </c>
      <c r="AN41" s="5">
        <f>(POWER(AN38/AN5, 1/33)-1)*100</f>
        <v>1.0195959918076536</v>
      </c>
      <c r="AP41" s="5">
        <f>(POWER(AP38/AP5, 1/33)-1)*100</f>
        <v>0.20059816624957705</v>
      </c>
      <c r="AQ41" s="5">
        <f>(POWER(AQ38/AQ5, 1/33)-1)*100</f>
        <v>5.7964062427307006E-2</v>
      </c>
      <c r="AR41" s="5">
        <f>(POWER(AR38/AR5, 1/33)-1)*100</f>
        <v>-0.90327289881869666</v>
      </c>
      <c r="AS41" s="5">
        <f>(POWER(AS38/AS5, 1/33)-1)*100</f>
        <v>1.0110725113384289</v>
      </c>
      <c r="AU41" s="5">
        <f>(POWER(AU38/AU5, 1/33)-1)*100</f>
        <v>0.10327243602932246</v>
      </c>
      <c r="AV41" s="5">
        <f>(POWER(AV38/AV5, 1/33)-1)*100</f>
        <v>3.5269143349769827E-2</v>
      </c>
      <c r="AW41" s="5">
        <f>(POWER(AW38/AW5, 1/33)-1)*100</f>
        <v>-0.87285391351972219</v>
      </c>
      <c r="AX41" s="5">
        <f>(POWER(AX38/AX5, 1/33)-1)*100</f>
        <v>1.5175906032421249</v>
      </c>
      <c r="AZ41" s="5">
        <f>(POWER(AZ38/AZ5, 1/33)-1)*100</f>
        <v>8.5527741749613639E-2</v>
      </c>
      <c r="BA41" s="5">
        <f>(POWER(BA38/BA5, 1/33)-1)*100</f>
        <v>7.4121129431814481E-2</v>
      </c>
      <c r="BB41" s="5">
        <f>(POWER(BB38/BB5, 1/33)-1)*100</f>
        <v>-1.0575305871468044</v>
      </c>
      <c r="BC41" s="5">
        <f>(POWER(BC38/BC5, 1/33)-1)*100</f>
        <v>1.3005673578778687</v>
      </c>
    </row>
    <row r="42" spans="1:151">
      <c r="B42" s="6" t="s">
        <v>667</v>
      </c>
      <c r="Q42" s="6" t="s">
        <v>667</v>
      </c>
      <c r="AF42" s="6" t="s">
        <v>667</v>
      </c>
      <c r="AU42" s="6" t="s">
        <v>667</v>
      </c>
    </row>
    <row r="43" spans="1:151">
      <c r="A43" s="1" t="s">
        <v>1095</v>
      </c>
      <c r="F43" s="6">
        <f>F38-F5</f>
        <v>-9.673124492063423E-2</v>
      </c>
      <c r="K43" s="6">
        <f>K38-K5</f>
        <v>0.12388028874134982</v>
      </c>
      <c r="P43" s="6">
        <f>P38-P5</f>
        <v>6.7707993659821275E-4</v>
      </c>
      <c r="U43" s="6">
        <f>U38-U5</f>
        <v>-0.13055237024962024</v>
      </c>
      <c r="Z43" s="6">
        <f>Z38-Z5</f>
        <v>-6.6216705504859086E-2</v>
      </c>
      <c r="AE43" s="6">
        <f>AE38-AE5</f>
        <v>-5.2980522345356773E-2</v>
      </c>
      <c r="AJ43" s="6">
        <f>AJ38-AJ5</f>
        <v>-0.2115439154192682</v>
      </c>
      <c r="AO43" s="6">
        <f>AO38-AO5</f>
        <v>-7.0114534961060349E-2</v>
      </c>
      <c r="AT43" s="6">
        <f>AT38-AT5</f>
        <v>-5.9692139137137779E-2</v>
      </c>
      <c r="AY43" s="6">
        <f>AY38-AY5</f>
        <v>-2.269691470025903E-2</v>
      </c>
      <c r="BD43" s="6">
        <f>BD38-BD5</f>
        <v>-3.1515797775993448E-2</v>
      </c>
    </row>
    <row r="44" spans="1:151">
      <c r="B44" s="6" t="s">
        <v>1086</v>
      </c>
      <c r="EL44" s="1">
        <v>0</v>
      </c>
      <c r="EM44" s="1">
        <v>0</v>
      </c>
      <c r="EN44" s="1">
        <v>0</v>
      </c>
      <c r="EO44" s="1">
        <v>0</v>
      </c>
      <c r="EP44" s="1">
        <v>0</v>
      </c>
      <c r="EQ44" s="1">
        <v>0</v>
      </c>
      <c r="ER44" s="1">
        <v>0</v>
      </c>
      <c r="ES44" s="1">
        <v>0</v>
      </c>
      <c r="ET44" s="1">
        <v>0</v>
      </c>
      <c r="EU44" s="1">
        <v>0</v>
      </c>
    </row>
    <row r="45" spans="1:151">
      <c r="B45" s="6" t="s">
        <v>1090</v>
      </c>
      <c r="Q45" s="6" t="s">
        <v>301</v>
      </c>
      <c r="AF45" s="6" t="s">
        <v>301</v>
      </c>
      <c r="AU45" s="6" t="s">
        <v>301</v>
      </c>
    </row>
    <row r="46" spans="1:151">
      <c r="B46" s="6" t="s">
        <v>1163</v>
      </c>
    </row>
  </sheetData>
  <phoneticPr fontId="2" type="noConversion"/>
  <pageMargins left="0.35433070866141736" right="0.35433070866141736" top="0.59055118110236227" bottom="0.59055118110236227" header="0.51181102362204722" footer="0.51181102362204722"/>
  <pageSetup scale="80" orientation="landscape" r:id="rId1"/>
  <headerFooter alignWithMargins="0"/>
  <colBreaks count="3" manualBreakCount="3">
    <brk id="16" max="1048575" man="1"/>
    <brk id="31" max="1048575" man="1"/>
    <brk id="46"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79</vt:i4>
      </vt:variant>
      <vt:variant>
        <vt:lpstr>Named Ranges</vt:lpstr>
      </vt:variant>
      <vt:variant>
        <vt:i4>95</vt:i4>
      </vt:variant>
    </vt:vector>
  </HeadingPairs>
  <TitlesOfParts>
    <vt:vector size="174" baseType="lpstr">
      <vt:lpstr>list</vt:lpstr>
      <vt:lpstr>1</vt:lpstr>
      <vt:lpstr>2</vt:lpstr>
      <vt:lpstr>3</vt:lpstr>
      <vt:lpstr>4</vt:lpstr>
      <vt:lpstr>5</vt:lpstr>
      <vt:lpstr>6</vt:lpstr>
      <vt:lpstr>7</vt:lpstr>
      <vt:lpstr>8</vt:lpstr>
      <vt:lpstr>9</vt:lpstr>
      <vt:lpstr>10</vt:lpstr>
      <vt:lpstr>11</vt:lpstr>
      <vt:lpstr>12</vt:lpstr>
      <vt:lpstr>a1</vt:lpstr>
      <vt:lpstr>a2</vt:lpstr>
      <vt:lpstr>a3</vt:lpstr>
      <vt:lpstr>a4</vt:lpstr>
      <vt:lpstr>a5-1</vt:lpstr>
      <vt:lpstr>a5-2</vt:lpstr>
      <vt:lpstr>a5-3</vt:lpstr>
      <vt:lpstr>a5-4</vt:lpstr>
      <vt:lpstr>a5-5</vt:lpstr>
      <vt:lpstr>a5-6</vt:lpstr>
      <vt:lpstr>a5-7</vt:lpstr>
      <vt:lpstr>a5-8</vt:lpstr>
      <vt:lpstr>a5-9</vt:lpstr>
      <vt:lpstr>a5-10</vt:lpstr>
      <vt:lpstr>a5-11</vt:lpstr>
      <vt:lpstr>a5</vt:lpstr>
      <vt:lpstr>a6</vt:lpstr>
      <vt:lpstr>a7</vt:lpstr>
      <vt:lpstr>old a8</vt:lpstr>
      <vt:lpstr>a8</vt:lpstr>
      <vt:lpstr>a9</vt:lpstr>
      <vt:lpstr>a10</vt:lpstr>
      <vt:lpstr>a11</vt:lpstr>
      <vt:lpstr>a12</vt:lpstr>
      <vt:lpstr>a12A</vt:lpstr>
      <vt:lpstr>a13</vt:lpstr>
      <vt:lpstr>a14_old</vt:lpstr>
      <vt:lpstr>a14</vt:lpstr>
      <vt:lpstr>a14a</vt:lpstr>
      <vt:lpstr>a14-1-ii</vt:lpstr>
      <vt:lpstr>a14-2</vt:lpstr>
      <vt:lpstr>a14-3</vt:lpstr>
      <vt:lpstr>a14-4</vt:lpstr>
      <vt:lpstr>a14-5</vt:lpstr>
      <vt:lpstr>a15</vt:lpstr>
      <vt:lpstr>a16</vt:lpstr>
      <vt:lpstr>a17</vt:lpstr>
      <vt:lpstr>a18</vt:lpstr>
      <vt:lpstr>a19</vt:lpstr>
      <vt:lpstr>a20</vt:lpstr>
      <vt:lpstr>a20 (2)</vt:lpstr>
      <vt:lpstr>a21</vt:lpstr>
      <vt:lpstr>a22</vt:lpstr>
      <vt:lpstr>a23</vt:lpstr>
      <vt:lpstr>a24</vt:lpstr>
      <vt:lpstr>a25</vt:lpstr>
      <vt:lpstr>a26</vt:lpstr>
      <vt:lpstr>a27</vt:lpstr>
      <vt:lpstr>a28</vt:lpstr>
      <vt:lpstr>a29</vt:lpstr>
      <vt:lpstr>a30</vt:lpstr>
      <vt:lpstr>a30-1</vt:lpstr>
      <vt:lpstr>a30-2</vt:lpstr>
      <vt:lpstr>a31</vt:lpstr>
      <vt:lpstr>a32</vt:lpstr>
      <vt:lpstr>a33</vt:lpstr>
      <vt:lpstr>Tot</vt:lpstr>
      <vt:lpstr>Con</vt:lpstr>
      <vt:lpstr>Wea</vt:lpstr>
      <vt:lpstr>Equ</vt:lpstr>
      <vt:lpstr>Sec</vt:lpstr>
      <vt:lpstr>TotG</vt:lpstr>
      <vt:lpstr>ConG</vt:lpstr>
      <vt:lpstr>WeaG</vt:lpstr>
      <vt:lpstr>EquG</vt:lpstr>
      <vt:lpstr>SecG</vt:lpstr>
      <vt:lpstr>'1'!Print_Area</vt:lpstr>
      <vt:lpstr>'10'!Print_Area</vt:lpstr>
      <vt:lpstr>'11'!Print_Area</vt:lpstr>
      <vt:lpstr>'12'!Print_Area</vt:lpstr>
      <vt:lpstr>'2'!Print_Area</vt:lpstr>
      <vt:lpstr>'4'!Print_Area</vt:lpstr>
      <vt:lpstr>'5'!Print_Area</vt:lpstr>
      <vt:lpstr>'6'!Print_Area</vt:lpstr>
      <vt:lpstr>'7'!Print_Area</vt:lpstr>
      <vt:lpstr>'8'!Print_Area</vt:lpstr>
      <vt:lpstr>'9'!Print_Area</vt:lpstr>
      <vt:lpstr>'a1'!Print_Area</vt:lpstr>
      <vt:lpstr>'a10'!Print_Area</vt:lpstr>
      <vt:lpstr>'a11'!Print_Area</vt:lpstr>
      <vt:lpstr>'a12'!Print_Area</vt:lpstr>
      <vt:lpstr>a12A!Print_Area</vt:lpstr>
      <vt:lpstr>'a13'!Print_Area</vt:lpstr>
      <vt:lpstr>'a14'!Print_Area</vt:lpstr>
      <vt:lpstr>a14_old!Print_Area</vt:lpstr>
      <vt:lpstr>a14a!Print_Area</vt:lpstr>
      <vt:lpstr>'a15'!Print_Area</vt:lpstr>
      <vt:lpstr>'a16'!Print_Area</vt:lpstr>
      <vt:lpstr>'a17'!Print_Area</vt:lpstr>
      <vt:lpstr>'a19'!Print_Area</vt:lpstr>
      <vt:lpstr>'a2'!Print_Area</vt:lpstr>
      <vt:lpstr>'a20'!Print_Area</vt:lpstr>
      <vt:lpstr>'a21'!Print_Area</vt:lpstr>
      <vt:lpstr>'a22'!Print_Area</vt:lpstr>
      <vt:lpstr>'a24'!Print_Area</vt:lpstr>
      <vt:lpstr>'a25'!Print_Area</vt:lpstr>
      <vt:lpstr>'a27'!Print_Area</vt:lpstr>
      <vt:lpstr>'a28'!Print_Area</vt:lpstr>
      <vt:lpstr>'a29'!Print_Area</vt:lpstr>
      <vt:lpstr>'a3'!Print_Area</vt:lpstr>
      <vt:lpstr>'a30'!Print_Area</vt:lpstr>
      <vt:lpstr>'a30-1'!Print_Area</vt:lpstr>
      <vt:lpstr>'a30-2'!Print_Area</vt:lpstr>
      <vt:lpstr>'a31'!Print_Area</vt:lpstr>
      <vt:lpstr>'a32'!Print_Area</vt:lpstr>
      <vt:lpstr>'a33'!Print_Area</vt:lpstr>
      <vt:lpstr>'a5'!Print_Area</vt:lpstr>
      <vt:lpstr>'a5-1'!Print_Area</vt:lpstr>
      <vt:lpstr>'a5-10'!Print_Area</vt:lpstr>
      <vt:lpstr>'a5-11'!Print_Area</vt:lpstr>
      <vt:lpstr>'a5-2'!Print_Area</vt:lpstr>
      <vt:lpstr>'a5-3'!Print_Area</vt:lpstr>
      <vt:lpstr>'a5-4'!Print_Area</vt:lpstr>
      <vt:lpstr>'a5-5'!Print_Area</vt:lpstr>
      <vt:lpstr>'a5-6'!Print_Area</vt:lpstr>
      <vt:lpstr>'a5-7'!Print_Area</vt:lpstr>
      <vt:lpstr>'a5-8'!Print_Area</vt:lpstr>
      <vt:lpstr>'a5-9'!Print_Area</vt:lpstr>
      <vt:lpstr>'a6'!Print_Area</vt:lpstr>
      <vt:lpstr>'a7'!Print_Area</vt:lpstr>
      <vt:lpstr>'a8'!Print_Area</vt:lpstr>
      <vt:lpstr>'a9'!Print_Area</vt:lpstr>
      <vt:lpstr>Con!Print_Area</vt:lpstr>
      <vt:lpstr>Equ!Print_Area</vt:lpstr>
      <vt:lpstr>Sec!Print_Area</vt:lpstr>
      <vt:lpstr>Tot!Print_Area</vt:lpstr>
      <vt:lpstr>TotG!Print_Area</vt:lpstr>
      <vt:lpstr>Wea!Print_Area</vt:lpstr>
      <vt:lpstr>'1'!Print_Titles</vt:lpstr>
      <vt:lpstr>'10'!Print_Titles</vt:lpstr>
      <vt:lpstr>'11'!Print_Titles</vt:lpstr>
      <vt:lpstr>'12'!Print_Titles</vt:lpstr>
      <vt:lpstr>'2'!Print_Titles</vt:lpstr>
      <vt:lpstr>'3'!Print_Titles</vt:lpstr>
      <vt:lpstr>'4'!Print_Titles</vt:lpstr>
      <vt:lpstr>'5'!Print_Titles</vt:lpstr>
      <vt:lpstr>'6'!Print_Titles</vt:lpstr>
      <vt:lpstr>'7'!Print_Titles</vt:lpstr>
      <vt:lpstr>'8'!Print_Titles</vt:lpstr>
      <vt:lpstr>'9'!Print_Titles</vt:lpstr>
      <vt:lpstr>'a1'!Print_Titles</vt:lpstr>
      <vt:lpstr>'a11'!Print_Titles</vt:lpstr>
      <vt:lpstr>'a13'!Print_Titles</vt:lpstr>
      <vt:lpstr>'a14-1-ii'!Print_Titles</vt:lpstr>
      <vt:lpstr>'a15'!Print_Titles</vt:lpstr>
      <vt:lpstr>'a16'!Print_Titles</vt:lpstr>
      <vt:lpstr>'a17'!Print_Titles</vt:lpstr>
      <vt:lpstr>'a18'!Print_Titles</vt:lpstr>
      <vt:lpstr>'a19'!Print_Titles</vt:lpstr>
      <vt:lpstr>'a2'!Print_Titles</vt:lpstr>
      <vt:lpstr>'a27'!Print_Titles</vt:lpstr>
      <vt:lpstr>'a28'!Print_Titles</vt:lpstr>
      <vt:lpstr>'a29'!Print_Titles</vt:lpstr>
      <vt:lpstr>'a31'!Print_Titles</vt:lpstr>
      <vt:lpstr>'a32'!Print_Titles</vt:lpstr>
      <vt:lpstr>'a33'!Print_Titles</vt:lpstr>
      <vt:lpstr>'a4'!Print_Titles</vt:lpstr>
      <vt:lpstr>'a5'!Print_Titles</vt:lpstr>
      <vt:lpstr>'a6'!Print_Titles</vt:lpstr>
      <vt:lpstr>'a7'!Print_Titles</vt:lpstr>
      <vt:lpstr>'a8'!Print_Titles</vt:lpstr>
    </vt:vector>
  </TitlesOfParts>
  <Company>CSLS</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dc:creator>
  <cp:lastModifiedBy>CSLS</cp:lastModifiedBy>
  <cp:lastPrinted>2015-01-28T17:50:01Z</cp:lastPrinted>
  <dcterms:created xsi:type="dcterms:W3CDTF">2002-05-21T14:56:58Z</dcterms:created>
  <dcterms:modified xsi:type="dcterms:W3CDTF">2016-05-30T18:18:10Z</dcterms:modified>
</cp:coreProperties>
</file>